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LISTADO" sheetId="1" r:id="rId1"/>
    <sheet name="VENTAS" sheetId="2" r:id="rId2"/>
    <sheet name="PROYECCIÓN" sheetId="3" r:id="rId3"/>
    <sheet name="COBRANZA" sheetId="4" r:id="rId4"/>
    <sheet name="ESTADO DE CUENTA" sheetId="5" r:id="rId5"/>
    <sheet name="CARTERA TOTAL" sheetId="6" r:id="rId6"/>
    <sheet name="DATOS" sheetId="7" r:id="rId7"/>
    <sheet name="RESUMEN" sheetId="8" r:id="rId8"/>
    <sheet name="PROYECCIÓN (2)" sheetId="9" r:id="rId9"/>
    <sheet name="VALOR PAGADO" sheetId="10" r:id="rId10"/>
  </sheets>
  <definedNames>
    <definedName name="_xlnm._FilterDatabase" localSheetId="5" hidden="1">'CARTERA TOTAL'!$B$2:$J$513</definedName>
    <definedName name="_xlnm._FilterDatabase" localSheetId="3" hidden="1">COBRANZA!$B$2:$AP$2</definedName>
    <definedName name="_xlnm._FilterDatabase" localSheetId="0" hidden="1">'LISTADO'!B2:S520</definedName>
    <definedName name="_xlnm._FilterDatabase" localSheetId="2" hidden="1">PROYECCIÓN!$B$3:$J$514</definedName>
    <definedName name="_xlnm._FilterDatabase" localSheetId="8" hidden="1">'PROYECCIÓN (2)'!B3:J514</definedName>
    <definedName name="_xlnm._FilterDatabase" localSheetId="9" hidden="1">'VALOR PAGADO'!$A$2:$N$2</definedName>
    <definedName name="_xlnm._FilterDatabase" localSheetId="1" hidden="1">VENTAS!$A$2:$W$513</definedName>
  </definedNames>
</workbook>
</file>

<file path=xl/comments8.xml><?xml version="1.0" encoding="utf-8"?>
<comments xmlns="http://schemas.openxmlformats.org/spreadsheetml/2006/main">
  <authors>
    <author>sheetjsghost</author>
  </authors>
  <commentList>
    <comment ref="C25" authorId="0">
      <text>
        <t xml:space="preserve">======
ID#AAACF2-VRj8
USUARIO    (2026-08-24 13:25:16)
Seleccione el mes en la lista desplegable.</t>
      </text>
    </comment>
  </commentList>
</comments>
</file>

<file path=xl/comments9.xml><?xml version="1.0" encoding="utf-8"?>
<comments xmlns="http://schemas.openxmlformats.org/spreadsheetml/2006/main">
  <authors>
    <author>sheetjsghost</author>
  </authors>
  <commentList>
    <comment ref="C141" authorId="0">
      <text>
        <t xml:space="preserve">e pago se va a realizar cada 6 meses, se habia llegado a un acuerdo directamente cliente, john y eider no quedo estipulado en el contrato  si no de palabra 
======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9">
    <numFmt numFmtId="56" formatCode="&quot;上午/下午 &quot;hh&quot;時&quot;mm&quot;分&quot;ss&quot;秒 &quot;"/>
    <numFmt numFmtId="164" formatCode="_-* #,##0_-;\-* #,##0_-;_-* &quot;-&quot;??_-;_-@"/>
    <numFmt numFmtId="165" formatCode="_-&quot;$&quot;\ * #,##0_-;\-&quot;$&quot;\ * #,##0_-;_-&quot;$&quot;\ * &quot;-&quot;??_-;_-@"/>
    <numFmt numFmtId="166" formatCode="&quot;$&quot;#,##0.00"/>
    <numFmt numFmtId="167" formatCode="d/m/yyyy"/>
    <numFmt numFmtId="168" formatCode="dd/mm"/>
    <numFmt numFmtId="169" formatCode="_-&quot;$&quot;\ * #,##0.00_-;\-&quot;$&quot;\ * #,##0.00_-;_-&quot;$&quot;\ * &quot;-&quot;??_-;_-@"/>
    <numFmt numFmtId="170" formatCode="0.000%"/>
    <numFmt numFmtId="171" formatCode="_-[$$-240A]\ * #,##0_-;\-[$$-240A]\ * #,##0_-;_-[$$-240A]\ * &quot;-&quot;_-;_-@"/>
    <numFmt numFmtId="172" formatCode="0.0"/>
    <numFmt numFmtId="173" formatCode="&quot;$&quot;#,##0"/>
    <numFmt numFmtId="174" formatCode="_-&quot;$&quot;* #,##0.00_-;_-&quot;$&quot;* \-#,##0.00_-;_-&quot;$&quot;* &quot;-&quot;??_-;_-@"/>
    <numFmt numFmtId="175" formatCode="dd/mm/yyyy"/>
    <numFmt numFmtId="176" formatCode="d\-m\-yy"/>
    <numFmt numFmtId="177" formatCode="0.0000%"/>
    <numFmt numFmtId="178" formatCode="d/m/yy"/>
    <numFmt numFmtId="179" formatCode="dd/mm/yy"/>
    <numFmt numFmtId="180" formatCode="0.00000%"/>
    <numFmt numFmtId="181" formatCode="d\-m"/>
    <numFmt numFmtId="182" formatCode="[$ $]#,##0"/>
    <numFmt numFmtId="183" formatCode="_-&quot;$&quot;* #,##0_-;_-&quot;$&quot;* \-#,##0_-;_-&quot;$&quot;* &quot;-&quot;??_-;_-@"/>
    <numFmt numFmtId="184" formatCode="d\-m\-yyyy"/>
    <numFmt numFmtId="185" formatCode="mmmm\ \d\e\ yyyy"/>
    <numFmt numFmtId="186" formatCode="0.0%"/>
    <numFmt numFmtId="187" formatCode="_-&quot;$&quot;\ * #,##0_-;\-&quot;$&quot;\ * #,##0_-;_-&quot;$&quot;\ * &quot;-&quot;_-;_-@"/>
    <numFmt numFmtId="188" formatCode="#,##0;;&quot;-&quot;"/>
    <numFmt numFmtId="189" formatCode="d\.m\.yy"/>
    <numFmt numFmtId="190" formatCode="&quot;$&quot;#,##0;\(&quot;$&quot;#,##0\);\-"/>
    <numFmt numFmtId="191" formatCode="0.00;\(0.00\);\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8.vml"/><Relationship Id="rId2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9.vml"/><Relationship Id="rId2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515"/>
  <sheetViews>
    <sheetView workbookViewId="0" rightToLeft="0"/>
  </sheetViews>
  <sheetData>
    <row r="1">
      <c r="P1">
        <v>0.02464400000000001</v>
      </c>
    </row>
    <row r="2">
      <c r="A2" t="str">
        <v>ÍTEM</v>
      </c>
      <c r="B2" t="str">
        <v xml:space="preserve">PROYECTO </v>
      </c>
      <c r="C2" t="str">
        <v xml:space="preserve">ID LOTE </v>
      </c>
      <c r="D2" t="str">
        <v>ETAPA</v>
      </c>
      <c r="E2" t="str">
        <v xml:space="preserve"> # LOTES</v>
      </c>
      <c r="F2" t="str">
        <v>MANZANA</v>
      </c>
      <c r="G2" t="str">
        <v>LOTE</v>
      </c>
      <c r="H2" t="str">
        <v>AREA (M2)</v>
      </c>
      <c r="I2" t="str">
        <v>PRECIO M2</v>
      </c>
      <c r="J2" t="str">
        <v>PRECIO DE LOTE</v>
      </c>
      <c r="K2" t="str">
        <v>ESTADO</v>
      </c>
      <c r="L2" t="str">
        <v xml:space="preserve">CONTRATO </v>
      </c>
      <c r="M2" t="str">
        <v xml:space="preserve">PRECIO DE VENTA </v>
      </c>
      <c r="N2" t="str">
        <v>ESCRITURA</v>
      </c>
      <c r="O2" t="str">
        <v>FECHA DE ESCRITURA</v>
      </c>
      <c r="P2" t="str">
        <v xml:space="preserve">% ESCRITURADO </v>
      </c>
      <c r="Q2" t="str">
        <v>A NOMBRE DE :</v>
      </c>
      <c r="R2" t="str">
        <v xml:space="preserve">OBSERVACIÓN </v>
      </c>
      <c r="T2" t="str">
        <v>LOTES RELACIONADOS</v>
      </c>
      <c r="U2" t="str">
        <v>ALERTA</v>
      </c>
    </row>
    <row r="3">
      <c r="A3">
        <v>1</v>
      </c>
      <c r="B3" t="str">
        <v xml:space="preserve">LA CEIBA </v>
      </c>
      <c r="C3" t="str">
        <v>LC1 - 1 - 1</v>
      </c>
      <c r="D3">
        <v>1</v>
      </c>
      <c r="E3">
        <v>1</v>
      </c>
      <c r="F3">
        <v>1</v>
      </c>
      <c r="G3">
        <v>1</v>
      </c>
      <c r="H3">
        <v>1363.42313</v>
      </c>
      <c r="J3">
        <v>0</v>
      </c>
      <c r="K3" t="str">
        <v>NO APTO PARA VENTA</v>
      </c>
      <c r="M3">
        <v>0</v>
      </c>
      <c r="T3" t="str">
        <v>INDIVIDUAL</v>
      </c>
      <c r="U3" t="str">
        <v/>
      </c>
    </row>
    <row r="4">
      <c r="A4">
        <v>2</v>
      </c>
      <c r="B4" t="str">
        <v xml:space="preserve">LA CEIBA </v>
      </c>
      <c r="C4" t="str">
        <v xml:space="preserve">LC1 - 2 Y 3 </v>
      </c>
      <c r="D4">
        <v>1</v>
      </c>
      <c r="E4">
        <v>2</v>
      </c>
      <c r="F4">
        <v>1</v>
      </c>
      <c r="G4" t="str">
        <v>2 - 3</v>
      </c>
      <c r="H4">
        <v>196</v>
      </c>
      <c r="J4">
        <v>55000000</v>
      </c>
      <c r="K4" t="str">
        <v>VENDIDO</v>
      </c>
      <c r="L4" t="str">
        <v xml:space="preserve">SI </v>
      </c>
      <c r="M4">
        <v>55000000</v>
      </c>
      <c r="T4" t="str">
        <v>MÚLTIPLE</v>
      </c>
      <c r="U4" t="str">
        <v/>
      </c>
    </row>
    <row r="5">
      <c r="A5">
        <v>3</v>
      </c>
      <c r="B5" t="str">
        <v xml:space="preserve">LA CEIBA </v>
      </c>
      <c r="C5" t="str">
        <v>LC1 - 1 - 4</v>
      </c>
      <c r="D5">
        <v>1</v>
      </c>
      <c r="E5">
        <v>1</v>
      </c>
      <c r="F5">
        <v>1</v>
      </c>
      <c r="G5">
        <v>4</v>
      </c>
      <c r="H5">
        <v>98</v>
      </c>
      <c r="J5">
        <v>25000000</v>
      </c>
      <c r="K5" t="str">
        <v>VENDIDO</v>
      </c>
      <c r="L5" t="str">
        <v xml:space="preserve">SI </v>
      </c>
      <c r="M5">
        <v>25000000</v>
      </c>
      <c r="N5" t="str">
        <v>OK</v>
      </c>
      <c r="P5">
        <v>0.000098</v>
      </c>
      <c r="Q5" t="str">
        <v>RUBEN FABIAN BUSTOS</v>
      </c>
      <c r="T5" t="str">
        <v>INDIVIDUAL</v>
      </c>
      <c r="U5" t="str">
        <v/>
      </c>
    </row>
    <row r="6">
      <c r="A6">
        <v>4</v>
      </c>
      <c r="B6" t="str">
        <v xml:space="preserve">LA CEIBA </v>
      </c>
      <c r="C6" t="str">
        <v>LC1 - 1  - 5</v>
      </c>
      <c r="D6">
        <v>1</v>
      </c>
      <c r="E6">
        <v>1</v>
      </c>
      <c r="F6">
        <v>1</v>
      </c>
      <c r="G6">
        <v>5</v>
      </c>
      <c r="H6">
        <v>115.643</v>
      </c>
      <c r="J6">
        <v>29500000</v>
      </c>
      <c r="K6" t="str">
        <v>VENDIDO</v>
      </c>
      <c r="L6" t="str">
        <v xml:space="preserve">NO </v>
      </c>
      <c r="M6">
        <v>29500000</v>
      </c>
      <c r="T6" t="str">
        <v>INDIVIDUAL</v>
      </c>
      <c r="U6" t="str">
        <v/>
      </c>
    </row>
    <row r="7">
      <c r="A7">
        <v>5</v>
      </c>
      <c r="B7" t="str">
        <v xml:space="preserve">LA CEIBA </v>
      </c>
      <c r="C7" t="str">
        <v>LC1 - 2 - 1</v>
      </c>
      <c r="D7">
        <v>1</v>
      </c>
      <c r="E7">
        <v>1</v>
      </c>
      <c r="F7">
        <v>2</v>
      </c>
      <c r="G7">
        <v>1</v>
      </c>
      <c r="H7">
        <v>98</v>
      </c>
      <c r="J7">
        <v>30000000</v>
      </c>
      <c r="K7" t="str">
        <v>VENDIDO</v>
      </c>
      <c r="L7" t="str">
        <v xml:space="preserve">SI </v>
      </c>
      <c r="M7">
        <v>30000000</v>
      </c>
      <c r="T7" t="str">
        <v>INDIVIDUAL</v>
      </c>
      <c r="U7" t="str">
        <v/>
      </c>
    </row>
    <row r="8">
      <c r="A8">
        <v>6</v>
      </c>
      <c r="B8" t="str">
        <v xml:space="preserve">LA CEIBA </v>
      </c>
      <c r="C8" t="str">
        <v xml:space="preserve">LC1 - 2 - 2 </v>
      </c>
      <c r="D8">
        <v>1</v>
      </c>
      <c r="E8">
        <v>1</v>
      </c>
      <c r="F8">
        <v>2</v>
      </c>
      <c r="G8">
        <v>2</v>
      </c>
      <c r="H8">
        <v>98</v>
      </c>
      <c r="J8">
        <v>25000000</v>
      </c>
      <c r="K8" t="str">
        <v>VENDIDO</v>
      </c>
      <c r="L8" t="str">
        <v xml:space="preserve">SI </v>
      </c>
      <c r="M8">
        <v>25000000</v>
      </c>
      <c r="T8" t="str">
        <v>INDIVIDUAL</v>
      </c>
      <c r="U8" t="str">
        <v/>
      </c>
    </row>
    <row r="9">
      <c r="A9">
        <v>7</v>
      </c>
      <c r="B9" t="str">
        <v xml:space="preserve">LA CEIBA </v>
      </c>
      <c r="C9" t="str">
        <v xml:space="preserve">LC1 - 2 - 3 </v>
      </c>
      <c r="D9">
        <v>1</v>
      </c>
      <c r="E9">
        <v>1</v>
      </c>
      <c r="F9">
        <v>2</v>
      </c>
      <c r="G9">
        <v>3</v>
      </c>
      <c r="H9">
        <v>98</v>
      </c>
      <c r="J9">
        <v>25000000</v>
      </c>
      <c r="K9" t="str">
        <v xml:space="preserve">CEDIDO EN FORMA DE PAGO </v>
      </c>
      <c r="M9">
        <v>25000000</v>
      </c>
      <c r="T9" t="str">
        <v>INDIVIDUAL</v>
      </c>
      <c r="U9" t="str">
        <v/>
      </c>
    </row>
    <row r="10">
      <c r="A10">
        <v>8</v>
      </c>
      <c r="B10" t="str">
        <v xml:space="preserve">LA CEIBA </v>
      </c>
      <c r="C10" t="str">
        <v xml:space="preserve">LC1 - 2 - 4 </v>
      </c>
      <c r="D10">
        <v>1</v>
      </c>
      <c r="E10">
        <v>1</v>
      </c>
      <c r="F10">
        <v>2</v>
      </c>
      <c r="G10">
        <v>4</v>
      </c>
      <c r="H10">
        <v>98</v>
      </c>
      <c r="J10">
        <v>25000000</v>
      </c>
      <c r="K10" t="str">
        <v xml:space="preserve">CEDIDO EN FORMA DE PAGO </v>
      </c>
      <c r="M10">
        <v>25000000</v>
      </c>
      <c r="T10" t="str">
        <v>INDIVIDUAL</v>
      </c>
      <c r="U10" t="str">
        <v/>
      </c>
    </row>
    <row r="11">
      <c r="A11">
        <v>9</v>
      </c>
      <c r="B11" t="str">
        <v xml:space="preserve">LA CEIBA </v>
      </c>
      <c r="C11" t="str">
        <v>LC1 - 2 - 5</v>
      </c>
      <c r="D11">
        <v>1</v>
      </c>
      <c r="E11">
        <v>1</v>
      </c>
      <c r="F11">
        <v>2</v>
      </c>
      <c r="G11">
        <v>5</v>
      </c>
      <c r="H11">
        <v>121</v>
      </c>
      <c r="J11">
        <v>30783000</v>
      </c>
      <c r="K11" t="str">
        <v xml:space="preserve">CEDIDO EN FORMA DE PAGO </v>
      </c>
      <c r="M11">
        <v>30783000</v>
      </c>
      <c r="T11" t="str">
        <v>INDIVIDUAL</v>
      </c>
      <c r="U11" t="str">
        <v/>
      </c>
    </row>
    <row r="12">
      <c r="A12">
        <v>10</v>
      </c>
      <c r="B12" t="str">
        <v xml:space="preserve">LA CEIBA </v>
      </c>
      <c r="C12" t="str">
        <v xml:space="preserve">LC1 - 2 - 6 </v>
      </c>
      <c r="D12">
        <v>1</v>
      </c>
      <c r="E12">
        <v>1</v>
      </c>
      <c r="F12">
        <v>2</v>
      </c>
      <c r="G12">
        <v>6</v>
      </c>
      <c r="H12">
        <v>170.068</v>
      </c>
      <c r="J12">
        <v>43385000</v>
      </c>
      <c r="K12" t="str">
        <v>VENDIDO</v>
      </c>
      <c r="L12" t="str">
        <v xml:space="preserve">NO </v>
      </c>
      <c r="M12">
        <v>43385000</v>
      </c>
      <c r="T12" t="str">
        <v>INDIVIDUAL</v>
      </c>
      <c r="U12" t="str">
        <v/>
      </c>
    </row>
    <row r="13">
      <c r="A13">
        <v>11</v>
      </c>
      <c r="B13" t="str">
        <v xml:space="preserve">LA CEIBA </v>
      </c>
      <c r="C13" t="str">
        <v xml:space="preserve">LC1 - 2 - 7 </v>
      </c>
      <c r="D13">
        <v>1</v>
      </c>
      <c r="E13">
        <v>1</v>
      </c>
      <c r="F13">
        <v>2</v>
      </c>
      <c r="G13">
        <v>7</v>
      </c>
      <c r="H13">
        <v>98</v>
      </c>
      <c r="J13">
        <v>25000000</v>
      </c>
      <c r="K13" t="str">
        <v>VENDIDO</v>
      </c>
      <c r="L13" t="str">
        <v xml:space="preserve">SI </v>
      </c>
      <c r="M13">
        <v>25000000</v>
      </c>
      <c r="T13" t="str">
        <v>INDIVIDUAL</v>
      </c>
      <c r="U13" t="str">
        <v/>
      </c>
    </row>
    <row r="14">
      <c r="A14">
        <v>12</v>
      </c>
      <c r="B14" t="str">
        <v xml:space="preserve">LA CEIBA </v>
      </c>
      <c r="C14" t="str">
        <v>LC1 - 2 - 8 Y 9</v>
      </c>
      <c r="D14">
        <v>1</v>
      </c>
      <c r="E14">
        <v>2</v>
      </c>
      <c r="F14">
        <v>2</v>
      </c>
      <c r="G14" t="str">
        <v xml:space="preserve">8 - 9 </v>
      </c>
      <c r="H14">
        <v>196</v>
      </c>
      <c r="J14">
        <v>55000000</v>
      </c>
      <c r="K14" t="str">
        <v>VENDIDO</v>
      </c>
      <c r="L14" t="str">
        <v xml:space="preserve">SI </v>
      </c>
      <c r="M14">
        <v>55000000</v>
      </c>
      <c r="T14" t="str">
        <v>MÚLTIPLE</v>
      </c>
      <c r="U14" t="str">
        <v/>
      </c>
    </row>
    <row r="15">
      <c r="A15">
        <v>13</v>
      </c>
      <c r="B15" t="str">
        <v xml:space="preserve">LA CEIBA </v>
      </c>
      <c r="C15" t="str">
        <v>LC1 - 3 - 1</v>
      </c>
      <c r="D15">
        <v>1</v>
      </c>
      <c r="E15">
        <v>1</v>
      </c>
      <c r="F15">
        <v>3</v>
      </c>
      <c r="G15">
        <v>1</v>
      </c>
      <c r="H15">
        <v>98</v>
      </c>
      <c r="J15">
        <v>30000000</v>
      </c>
      <c r="K15" t="str">
        <v xml:space="preserve">CEDIDO EN FORMA DE PAGO </v>
      </c>
      <c r="M15">
        <v>30000000</v>
      </c>
      <c r="T15" t="str">
        <v>INDIVIDUAL</v>
      </c>
      <c r="U15" t="str">
        <v/>
      </c>
    </row>
    <row r="16">
      <c r="A16">
        <v>14</v>
      </c>
      <c r="B16" t="str">
        <v xml:space="preserve">LA CEIBA </v>
      </c>
      <c r="C16" t="str">
        <v xml:space="preserve">LC1  - 3 - 2 </v>
      </c>
      <c r="D16">
        <v>1</v>
      </c>
      <c r="E16">
        <v>1</v>
      </c>
      <c r="F16">
        <v>3</v>
      </c>
      <c r="G16">
        <v>2</v>
      </c>
      <c r="H16">
        <v>98</v>
      </c>
      <c r="J16">
        <v>25000000</v>
      </c>
      <c r="K16" t="str">
        <v>EN NEGOCIACIÓN</v>
      </c>
      <c r="M16">
        <v>25000000</v>
      </c>
      <c r="T16" t="str">
        <v>INDIVIDUAL</v>
      </c>
      <c r="U16" t="str">
        <v/>
      </c>
    </row>
    <row r="17">
      <c r="A17">
        <v>15</v>
      </c>
      <c r="B17" t="str">
        <v xml:space="preserve">LA CEIBA </v>
      </c>
      <c r="C17" t="str">
        <v xml:space="preserve">LC1 - 3 - 3 </v>
      </c>
      <c r="D17">
        <v>1</v>
      </c>
      <c r="E17">
        <v>1</v>
      </c>
      <c r="F17">
        <v>3</v>
      </c>
      <c r="G17">
        <v>3</v>
      </c>
      <c r="H17">
        <v>98</v>
      </c>
      <c r="J17">
        <v>25000000</v>
      </c>
      <c r="K17" t="str">
        <v>VENDIDO</v>
      </c>
      <c r="L17" t="str">
        <v xml:space="preserve">SI </v>
      </c>
      <c r="M17">
        <v>25000000</v>
      </c>
      <c r="N17" t="str">
        <v>OK</v>
      </c>
      <c r="O17">
        <v>46176</v>
      </c>
      <c r="P17">
        <v>0.000098</v>
      </c>
      <c r="Q17" t="str">
        <v>JOHN ALBERTO BOHORQUEZ</v>
      </c>
      <c r="T17" t="str">
        <v>INDIVIDUAL</v>
      </c>
      <c r="U17" t="str">
        <v/>
      </c>
    </row>
    <row r="18">
      <c r="A18">
        <v>16</v>
      </c>
      <c r="B18" t="str">
        <v xml:space="preserve">LA CEIBA </v>
      </c>
      <c r="C18" t="str">
        <v xml:space="preserve">LC1 - 3 - 4 </v>
      </c>
      <c r="D18">
        <v>1</v>
      </c>
      <c r="E18">
        <v>1</v>
      </c>
      <c r="F18">
        <v>3</v>
      </c>
      <c r="G18">
        <v>4</v>
      </c>
      <c r="H18">
        <v>98</v>
      </c>
      <c r="J18">
        <v>24500000</v>
      </c>
      <c r="K18" t="str">
        <v>VENDIDO</v>
      </c>
      <c r="L18" t="str">
        <v xml:space="preserve">SI </v>
      </c>
      <c r="M18">
        <v>24500000</v>
      </c>
      <c r="T18" t="str">
        <v>INDIVIDUAL</v>
      </c>
      <c r="U18" t="str">
        <v/>
      </c>
    </row>
    <row r="19">
      <c r="A19">
        <v>17</v>
      </c>
      <c r="B19" t="str">
        <v xml:space="preserve">LA CEIBA </v>
      </c>
      <c r="C19" t="str">
        <v>LC1  - 3 - 5</v>
      </c>
      <c r="D19">
        <v>1</v>
      </c>
      <c r="E19">
        <v>1</v>
      </c>
      <c r="F19">
        <v>3</v>
      </c>
      <c r="G19">
        <v>5</v>
      </c>
      <c r="H19">
        <v>98</v>
      </c>
      <c r="J19">
        <v>24500000</v>
      </c>
      <c r="K19" t="str">
        <v>VENDIDO</v>
      </c>
      <c r="L19" t="str">
        <v xml:space="preserve">SI </v>
      </c>
      <c r="M19">
        <v>24500000</v>
      </c>
      <c r="T19" t="str">
        <v>INDIVIDUAL</v>
      </c>
      <c r="U19" t="str">
        <v/>
      </c>
    </row>
    <row r="20">
      <c r="A20">
        <v>18</v>
      </c>
      <c r="B20" t="str">
        <v xml:space="preserve">LA CEIBA </v>
      </c>
      <c r="C20" t="str">
        <v>LC1 - 3 - 6</v>
      </c>
      <c r="D20">
        <v>1</v>
      </c>
      <c r="E20">
        <v>1</v>
      </c>
      <c r="F20">
        <v>3</v>
      </c>
      <c r="G20">
        <v>6</v>
      </c>
      <c r="H20">
        <v>149.2</v>
      </c>
      <c r="J20">
        <v>38058000</v>
      </c>
      <c r="K20" t="str">
        <v>VENDIDO</v>
      </c>
      <c r="M20">
        <v>38058000</v>
      </c>
      <c r="T20" t="str">
        <v>INDIVIDUAL</v>
      </c>
      <c r="U20" t="str">
        <v/>
      </c>
    </row>
    <row r="21">
      <c r="A21">
        <v>19</v>
      </c>
      <c r="B21" t="str">
        <v xml:space="preserve">LA CEIBA </v>
      </c>
      <c r="C21" t="str">
        <v xml:space="preserve">LC1 - 3 - 7 </v>
      </c>
      <c r="D21">
        <v>1</v>
      </c>
      <c r="E21">
        <v>1</v>
      </c>
      <c r="F21">
        <v>3</v>
      </c>
      <c r="G21">
        <v>7</v>
      </c>
      <c r="H21">
        <v>99.8</v>
      </c>
      <c r="J21">
        <v>25470000</v>
      </c>
      <c r="K21" t="str">
        <v>DISPONIBLE</v>
      </c>
      <c r="M21">
        <v>25470000</v>
      </c>
      <c r="T21" t="str">
        <v>INDIVIDUAL</v>
      </c>
      <c r="U21" t="str">
        <v/>
      </c>
    </row>
    <row r="22">
      <c r="A22">
        <v>20</v>
      </c>
      <c r="B22" t="str">
        <v xml:space="preserve">LA CEIBA </v>
      </c>
      <c r="C22" t="str">
        <v xml:space="preserve">LC1 - 3 - 8 </v>
      </c>
      <c r="D22">
        <v>1</v>
      </c>
      <c r="E22">
        <v>1</v>
      </c>
      <c r="F22">
        <v>3</v>
      </c>
      <c r="G22">
        <v>8</v>
      </c>
      <c r="H22">
        <v>98</v>
      </c>
      <c r="J22">
        <v>25000000</v>
      </c>
      <c r="K22" t="str">
        <v>DISPONIBLE</v>
      </c>
      <c r="M22">
        <v>25000000</v>
      </c>
      <c r="T22" t="str">
        <v>INDIVIDUAL</v>
      </c>
      <c r="U22" t="str">
        <v/>
      </c>
    </row>
    <row r="23">
      <c r="A23">
        <v>21</v>
      </c>
      <c r="B23" t="str">
        <v xml:space="preserve">LA CEIBA </v>
      </c>
      <c r="C23" t="str">
        <v>LC1 - 3 - 9</v>
      </c>
      <c r="D23">
        <v>1</v>
      </c>
      <c r="E23">
        <v>1</v>
      </c>
      <c r="F23">
        <v>3</v>
      </c>
      <c r="G23">
        <v>9</v>
      </c>
      <c r="H23">
        <v>99.846</v>
      </c>
      <c r="J23">
        <v>25000000</v>
      </c>
      <c r="K23" t="str">
        <v>VENDIDO</v>
      </c>
      <c r="L23" t="str">
        <v xml:space="preserve">NO </v>
      </c>
      <c r="M23">
        <v>25000000</v>
      </c>
      <c r="T23" t="str">
        <v>INDIVIDUAL</v>
      </c>
      <c r="U23" t="str">
        <v/>
      </c>
    </row>
    <row r="24">
      <c r="A24">
        <v>22</v>
      </c>
      <c r="B24" t="str">
        <v xml:space="preserve">LA CEIBA </v>
      </c>
      <c r="C24" t="str">
        <v>LC1 - 3 - 10 Y 11</v>
      </c>
      <c r="D24">
        <v>1</v>
      </c>
      <c r="E24">
        <v>2</v>
      </c>
      <c r="F24">
        <v>3</v>
      </c>
      <c r="G24" t="str">
        <v xml:space="preserve">10 - 11 </v>
      </c>
      <c r="H24">
        <v>196</v>
      </c>
      <c r="J24">
        <v>50000000</v>
      </c>
      <c r="K24" t="str">
        <v>VENDIDO</v>
      </c>
      <c r="L24" t="str">
        <v xml:space="preserve">NO </v>
      </c>
      <c r="M24">
        <v>50000000</v>
      </c>
      <c r="T24" t="str">
        <v>MÚLTIPLE</v>
      </c>
      <c r="U24" t="str">
        <v/>
      </c>
    </row>
    <row r="25">
      <c r="A25">
        <v>23</v>
      </c>
      <c r="B25" t="str">
        <v xml:space="preserve">LA CEIBA </v>
      </c>
      <c r="C25" t="str">
        <v>LC1 - 3 - 12</v>
      </c>
      <c r="D25">
        <v>1</v>
      </c>
      <c r="E25">
        <v>1</v>
      </c>
      <c r="F25">
        <v>3</v>
      </c>
      <c r="G25">
        <v>12</v>
      </c>
      <c r="H25">
        <v>98</v>
      </c>
      <c r="J25">
        <v>30000000</v>
      </c>
      <c r="K25" t="str">
        <v xml:space="preserve">CEDIDO EN FORMA DE PAGO </v>
      </c>
      <c r="M25">
        <v>30000000</v>
      </c>
      <c r="T25" t="str">
        <v>INDIVIDUAL</v>
      </c>
      <c r="U25" t="str">
        <v/>
      </c>
    </row>
    <row r="26">
      <c r="A26">
        <v>24</v>
      </c>
      <c r="B26" t="str">
        <v xml:space="preserve">LA CEIBA </v>
      </c>
      <c r="C26" t="str">
        <v>LC1 - 4 - 1</v>
      </c>
      <c r="D26">
        <v>1</v>
      </c>
      <c r="E26">
        <v>1</v>
      </c>
      <c r="F26">
        <v>4</v>
      </c>
      <c r="G26">
        <v>1</v>
      </c>
      <c r="H26">
        <v>150.4</v>
      </c>
      <c r="J26">
        <v>43380000</v>
      </c>
      <c r="K26" t="str">
        <v>VENDIDO</v>
      </c>
      <c r="M26">
        <v>43380000</v>
      </c>
      <c r="T26" t="str">
        <v>INDIVIDUAL</v>
      </c>
      <c r="U26" t="str">
        <v/>
      </c>
    </row>
    <row r="27">
      <c r="A27">
        <v>25</v>
      </c>
      <c r="B27" t="str">
        <v xml:space="preserve">LA CEIBA </v>
      </c>
      <c r="C27" t="str">
        <v xml:space="preserve">LC1 - 4 - 2 </v>
      </c>
      <c r="D27">
        <v>1</v>
      </c>
      <c r="E27">
        <v>1</v>
      </c>
      <c r="F27">
        <v>4</v>
      </c>
      <c r="G27">
        <v>2</v>
      </c>
      <c r="H27">
        <v>140.999</v>
      </c>
      <c r="J27">
        <v>35970000</v>
      </c>
      <c r="K27" t="str">
        <v>VENDIDO</v>
      </c>
      <c r="L27" t="str">
        <v xml:space="preserve">SI </v>
      </c>
      <c r="M27">
        <v>35970000</v>
      </c>
      <c r="T27" t="str">
        <v>INDIVIDUAL</v>
      </c>
      <c r="U27" t="str">
        <v/>
      </c>
    </row>
    <row r="28">
      <c r="A28">
        <v>26</v>
      </c>
      <c r="B28" t="str">
        <v xml:space="preserve">LA CEIBA </v>
      </c>
      <c r="C28" t="str">
        <v xml:space="preserve">LC1 - 4 - 3 </v>
      </c>
      <c r="D28">
        <v>1</v>
      </c>
      <c r="E28">
        <v>1</v>
      </c>
      <c r="F28">
        <v>4</v>
      </c>
      <c r="G28">
        <v>3</v>
      </c>
      <c r="H28">
        <v>130.981</v>
      </c>
      <c r="J28">
        <v>33413000</v>
      </c>
      <c r="K28" t="str">
        <v>VENDIDO</v>
      </c>
      <c r="L28" t="str">
        <v xml:space="preserve">SI </v>
      </c>
      <c r="M28">
        <v>33413000</v>
      </c>
      <c r="T28" t="str">
        <v>INDIVIDUAL</v>
      </c>
      <c r="U28" t="str">
        <v/>
      </c>
    </row>
    <row r="29">
      <c r="A29">
        <v>27</v>
      </c>
      <c r="B29" t="str">
        <v xml:space="preserve">LA CEIBA </v>
      </c>
      <c r="C29" t="str">
        <v xml:space="preserve">LC1 - 4 - 4 </v>
      </c>
      <c r="D29">
        <v>1</v>
      </c>
      <c r="E29">
        <v>1</v>
      </c>
      <c r="F29">
        <v>4</v>
      </c>
      <c r="G29">
        <v>4</v>
      </c>
      <c r="H29">
        <v>120.928</v>
      </c>
      <c r="J29">
        <v>30849000</v>
      </c>
      <c r="K29" t="str">
        <v>VENDIDO</v>
      </c>
      <c r="L29" t="str">
        <v xml:space="preserve">SI </v>
      </c>
      <c r="M29">
        <v>30849000</v>
      </c>
      <c r="T29" t="str">
        <v>INDIVIDUAL</v>
      </c>
      <c r="U29" t="str">
        <v/>
      </c>
    </row>
    <row r="30">
      <c r="A30">
        <v>28</v>
      </c>
      <c r="B30" t="str">
        <v xml:space="preserve">LA CEIBA </v>
      </c>
      <c r="C30" t="str">
        <v>LC1 - 4 - 5</v>
      </c>
      <c r="D30">
        <v>1</v>
      </c>
      <c r="E30">
        <v>1</v>
      </c>
      <c r="F30">
        <v>4</v>
      </c>
      <c r="G30">
        <v>5</v>
      </c>
      <c r="H30">
        <v>110.8</v>
      </c>
      <c r="J30">
        <v>28276000</v>
      </c>
      <c r="K30" t="str">
        <v>VENDIDO</v>
      </c>
      <c r="M30">
        <v>28276000</v>
      </c>
      <c r="T30" t="str">
        <v>INDIVIDUAL</v>
      </c>
      <c r="U30" t="str">
        <v/>
      </c>
    </row>
    <row r="31">
      <c r="A31">
        <v>29</v>
      </c>
      <c r="B31" t="str">
        <v xml:space="preserve">LA CEIBA </v>
      </c>
      <c r="C31" t="str">
        <v>LC1 - 4 - 6</v>
      </c>
      <c r="D31">
        <v>1</v>
      </c>
      <c r="E31">
        <v>1</v>
      </c>
      <c r="F31">
        <v>4</v>
      </c>
      <c r="G31">
        <v>6</v>
      </c>
      <c r="H31">
        <v>98.223</v>
      </c>
      <c r="J31">
        <v>25056000</v>
      </c>
      <c r="K31" t="str">
        <v>VENDIDO</v>
      </c>
      <c r="L31" t="str">
        <v xml:space="preserve">NO </v>
      </c>
      <c r="M31">
        <v>25056000</v>
      </c>
      <c r="T31" t="str">
        <v>INDIVIDUAL</v>
      </c>
      <c r="U31" t="str">
        <v/>
      </c>
    </row>
    <row r="32">
      <c r="A32">
        <v>30</v>
      </c>
      <c r="B32" t="str">
        <v xml:space="preserve">LA CEIBA </v>
      </c>
      <c r="C32" t="str">
        <v xml:space="preserve">LC1 - 4 - 7 </v>
      </c>
      <c r="D32">
        <v>1</v>
      </c>
      <c r="E32">
        <v>1</v>
      </c>
      <c r="F32">
        <v>4</v>
      </c>
      <c r="G32">
        <v>7</v>
      </c>
      <c r="H32">
        <v>95.303</v>
      </c>
      <c r="J32">
        <v>25000000</v>
      </c>
      <c r="K32" t="str">
        <v>VENDIDO</v>
      </c>
      <c r="L32" t="str">
        <v xml:space="preserve">NO </v>
      </c>
      <c r="M32">
        <v>25000000</v>
      </c>
      <c r="T32" t="str">
        <v>INDIVIDUAL</v>
      </c>
      <c r="U32" t="str">
        <v/>
      </c>
    </row>
    <row r="33">
      <c r="A33">
        <v>31</v>
      </c>
      <c r="B33" t="str">
        <v xml:space="preserve">LA CEIBA </v>
      </c>
      <c r="C33" t="str">
        <v xml:space="preserve">LC1- 5 - 1 </v>
      </c>
      <c r="D33">
        <v>1</v>
      </c>
      <c r="E33">
        <v>1</v>
      </c>
      <c r="F33">
        <v>5</v>
      </c>
      <c r="G33">
        <v>1</v>
      </c>
      <c r="H33">
        <v>162.2</v>
      </c>
      <c r="J33">
        <v>41380000</v>
      </c>
      <c r="K33" t="str">
        <v>VENDIDO</v>
      </c>
      <c r="M33">
        <v>41380000</v>
      </c>
      <c r="T33" t="str">
        <v>INDIVIDUAL</v>
      </c>
      <c r="U33" t="str">
        <v/>
      </c>
    </row>
    <row r="34">
      <c r="A34">
        <v>32</v>
      </c>
      <c r="B34" t="str">
        <v xml:space="preserve">LA CEIBA </v>
      </c>
      <c r="C34" t="str">
        <v xml:space="preserve">LC1 - 5 - 2 </v>
      </c>
      <c r="D34">
        <v>1</v>
      </c>
      <c r="E34">
        <v>1</v>
      </c>
      <c r="F34">
        <v>5</v>
      </c>
      <c r="G34">
        <v>2</v>
      </c>
      <c r="H34">
        <v>98</v>
      </c>
      <c r="J34">
        <v>25000000</v>
      </c>
      <c r="K34" t="str">
        <v>VENDIDO</v>
      </c>
      <c r="L34" t="str">
        <v xml:space="preserve">SI </v>
      </c>
      <c r="M34">
        <v>25000000</v>
      </c>
      <c r="T34" t="str">
        <v>INDIVIDUAL</v>
      </c>
      <c r="U34" t="str">
        <v/>
      </c>
    </row>
    <row r="35">
      <c r="A35">
        <v>33</v>
      </c>
      <c r="B35" t="str">
        <v xml:space="preserve">LA CEIBA </v>
      </c>
      <c r="C35" t="str">
        <v xml:space="preserve">LC1  - 5 - 3 </v>
      </c>
      <c r="D35">
        <v>1</v>
      </c>
      <c r="E35">
        <v>1</v>
      </c>
      <c r="F35">
        <v>5</v>
      </c>
      <c r="G35">
        <v>3</v>
      </c>
      <c r="H35">
        <v>98</v>
      </c>
      <c r="J35">
        <v>30000000</v>
      </c>
      <c r="K35" t="str">
        <v>VENDIDO</v>
      </c>
      <c r="L35" t="str">
        <v xml:space="preserve">SI </v>
      </c>
      <c r="M35">
        <v>30000000</v>
      </c>
      <c r="T35" t="str">
        <v>INDIVIDUAL</v>
      </c>
      <c r="U35" t="str">
        <v/>
      </c>
    </row>
    <row r="36">
      <c r="A36">
        <v>34</v>
      </c>
      <c r="B36" t="str">
        <v xml:space="preserve">LA CEIBA </v>
      </c>
      <c r="C36" t="str">
        <v xml:space="preserve">LC1 - 5 - 4 </v>
      </c>
      <c r="D36">
        <v>1</v>
      </c>
      <c r="E36">
        <v>1</v>
      </c>
      <c r="F36">
        <v>5</v>
      </c>
      <c r="G36">
        <v>4</v>
      </c>
      <c r="H36">
        <v>98</v>
      </c>
      <c r="J36">
        <v>30000000</v>
      </c>
      <c r="K36" t="str">
        <v>VENDIDO</v>
      </c>
      <c r="L36" t="str">
        <v xml:space="preserve">SI </v>
      </c>
      <c r="M36">
        <v>30000000</v>
      </c>
      <c r="T36" t="str">
        <v>INDIVIDUAL</v>
      </c>
      <c r="U36" t="str">
        <v/>
      </c>
    </row>
    <row r="37">
      <c r="A37">
        <v>35</v>
      </c>
      <c r="B37" t="str">
        <v xml:space="preserve">LA CEIBA </v>
      </c>
      <c r="C37" t="str">
        <v xml:space="preserve">LC1 - 5 - 5 </v>
      </c>
      <c r="D37">
        <v>1</v>
      </c>
      <c r="E37">
        <v>1</v>
      </c>
      <c r="F37">
        <v>5</v>
      </c>
      <c r="G37">
        <v>5</v>
      </c>
      <c r="H37">
        <v>98</v>
      </c>
      <c r="J37">
        <v>25000000</v>
      </c>
      <c r="K37" t="str">
        <v>VENDIDO</v>
      </c>
      <c r="L37" t="str">
        <v xml:space="preserve">SI </v>
      </c>
      <c r="M37">
        <v>25000000</v>
      </c>
      <c r="N37" t="str">
        <v>OK</v>
      </c>
      <c r="P37">
        <v>0.0098</v>
      </c>
      <c r="Q37" t="str">
        <v xml:space="preserve">RUBEN FABIAN BUSTOS </v>
      </c>
      <c r="T37" t="str">
        <v>INDIVIDUAL</v>
      </c>
      <c r="U37" t="str">
        <v/>
      </c>
    </row>
    <row r="38">
      <c r="A38">
        <v>36</v>
      </c>
      <c r="B38" t="str">
        <v xml:space="preserve">LA CEIBA </v>
      </c>
      <c r="C38" t="str">
        <v xml:space="preserve">LC1 - 5 - 6 </v>
      </c>
      <c r="D38">
        <v>1</v>
      </c>
      <c r="E38">
        <v>1</v>
      </c>
      <c r="F38">
        <v>5</v>
      </c>
      <c r="G38">
        <v>6</v>
      </c>
      <c r="H38">
        <v>131.484</v>
      </c>
      <c r="J38">
        <v>33541000</v>
      </c>
      <c r="K38" t="str">
        <v>VENDIDO</v>
      </c>
      <c r="L38" t="str">
        <v xml:space="preserve">NO </v>
      </c>
      <c r="M38">
        <v>33541000</v>
      </c>
      <c r="T38" t="str">
        <v>INDIVIDUAL</v>
      </c>
      <c r="U38" t="str">
        <v/>
      </c>
    </row>
    <row r="39">
      <c r="A39">
        <v>37</v>
      </c>
      <c r="B39" t="str">
        <v xml:space="preserve">LA CEIBA </v>
      </c>
      <c r="C39" t="str">
        <v xml:space="preserve">LC1 - 6 - 1 </v>
      </c>
      <c r="D39">
        <v>1</v>
      </c>
      <c r="E39">
        <v>1</v>
      </c>
      <c r="F39">
        <v>6</v>
      </c>
      <c r="G39">
        <v>1</v>
      </c>
      <c r="H39">
        <v>98</v>
      </c>
      <c r="J39">
        <v>30000000</v>
      </c>
      <c r="K39" t="str">
        <v>VENDIDO</v>
      </c>
      <c r="L39" t="str">
        <v xml:space="preserve">NO </v>
      </c>
      <c r="M39">
        <v>30000000</v>
      </c>
      <c r="T39" t="str">
        <v>INDIVIDUAL</v>
      </c>
      <c r="U39" t="str">
        <v/>
      </c>
    </row>
    <row r="40">
      <c r="A40">
        <v>38</v>
      </c>
      <c r="B40" t="str">
        <v xml:space="preserve">LA CEIBA </v>
      </c>
      <c r="C40" t="str">
        <v xml:space="preserve">LC1 - 6 - 2 </v>
      </c>
      <c r="D40">
        <v>1</v>
      </c>
      <c r="E40">
        <v>1</v>
      </c>
      <c r="F40">
        <v>6</v>
      </c>
      <c r="G40">
        <v>2</v>
      </c>
      <c r="H40">
        <v>98</v>
      </c>
      <c r="J40">
        <v>25000000</v>
      </c>
      <c r="K40" t="str">
        <v>VENDIDO</v>
      </c>
      <c r="L40" t="str">
        <v xml:space="preserve">SI </v>
      </c>
      <c r="M40">
        <v>25000000</v>
      </c>
      <c r="T40" t="str">
        <v>INDIVIDUAL</v>
      </c>
      <c r="U40" t="str">
        <v/>
      </c>
    </row>
    <row r="41">
      <c r="A41">
        <v>39</v>
      </c>
      <c r="B41" t="str">
        <v xml:space="preserve">LA CEIBA </v>
      </c>
      <c r="C41" t="str">
        <v xml:space="preserve">LC1 - 6 - 3 </v>
      </c>
      <c r="D41">
        <v>1</v>
      </c>
      <c r="E41">
        <v>1</v>
      </c>
      <c r="F41">
        <v>6</v>
      </c>
      <c r="G41">
        <v>3</v>
      </c>
      <c r="H41">
        <v>98</v>
      </c>
      <c r="J41">
        <v>25000000</v>
      </c>
      <c r="K41" t="str">
        <v>VENDIDO</v>
      </c>
      <c r="L41" t="str">
        <v xml:space="preserve">NO </v>
      </c>
      <c r="M41">
        <v>25000000</v>
      </c>
      <c r="T41" t="str">
        <v>INDIVIDUAL</v>
      </c>
      <c r="U41" t="str">
        <v/>
      </c>
    </row>
    <row r="42">
      <c r="A42">
        <v>40</v>
      </c>
      <c r="B42" t="str">
        <v xml:space="preserve">LA CEIBA </v>
      </c>
      <c r="C42" t="str">
        <v xml:space="preserve">LC1 - 6 - 4 </v>
      </c>
      <c r="D42">
        <v>1</v>
      </c>
      <c r="E42">
        <v>1</v>
      </c>
      <c r="F42">
        <v>6</v>
      </c>
      <c r="G42">
        <v>4</v>
      </c>
      <c r="H42">
        <v>98</v>
      </c>
      <c r="J42">
        <v>30000000</v>
      </c>
      <c r="K42" t="str">
        <v>VENDIDO</v>
      </c>
      <c r="L42" t="str">
        <v xml:space="preserve">SI </v>
      </c>
      <c r="M42">
        <v>30000000</v>
      </c>
      <c r="T42" t="str">
        <v>INDIVIDUAL</v>
      </c>
      <c r="U42" t="str">
        <v/>
      </c>
    </row>
    <row r="43">
      <c r="A43">
        <v>41</v>
      </c>
      <c r="B43" t="str">
        <v xml:space="preserve">LA CEIBA </v>
      </c>
      <c r="C43" t="str">
        <v xml:space="preserve">LC1 - 6 - 5 </v>
      </c>
      <c r="D43">
        <v>1</v>
      </c>
      <c r="E43">
        <v>1</v>
      </c>
      <c r="F43">
        <v>6</v>
      </c>
      <c r="G43">
        <v>5</v>
      </c>
      <c r="H43">
        <v>98</v>
      </c>
      <c r="J43">
        <v>30000000</v>
      </c>
      <c r="K43" t="str">
        <v>VENDIDO</v>
      </c>
      <c r="L43" t="str">
        <v xml:space="preserve">SI </v>
      </c>
      <c r="M43">
        <v>30000000</v>
      </c>
      <c r="T43" t="str">
        <v>INDIVIDUAL</v>
      </c>
      <c r="U43" t="str">
        <v/>
      </c>
    </row>
    <row r="44">
      <c r="A44">
        <v>42</v>
      </c>
      <c r="B44" t="str">
        <v xml:space="preserve">LA CEIBA </v>
      </c>
      <c r="C44" t="str">
        <v xml:space="preserve">LC1 - 6 - 6 </v>
      </c>
      <c r="D44">
        <v>1</v>
      </c>
      <c r="E44">
        <v>1</v>
      </c>
      <c r="F44">
        <v>6</v>
      </c>
      <c r="G44">
        <v>6</v>
      </c>
      <c r="H44">
        <v>98</v>
      </c>
      <c r="J44">
        <v>25000000</v>
      </c>
      <c r="K44" t="str">
        <v>VENDIDO</v>
      </c>
      <c r="L44" t="str">
        <v xml:space="preserve">NO </v>
      </c>
      <c r="M44">
        <v>25000000</v>
      </c>
      <c r="T44" t="str">
        <v>INDIVIDUAL</v>
      </c>
      <c r="U44" t="str">
        <v/>
      </c>
    </row>
    <row r="45">
      <c r="A45">
        <v>43</v>
      </c>
      <c r="B45" t="str">
        <v xml:space="preserve">LA CEIBA </v>
      </c>
      <c r="C45" t="str">
        <v xml:space="preserve">LC1 - 6 - 7 </v>
      </c>
      <c r="D45">
        <v>1</v>
      </c>
      <c r="E45">
        <v>1</v>
      </c>
      <c r="F45">
        <v>6</v>
      </c>
      <c r="G45">
        <v>7</v>
      </c>
      <c r="H45">
        <v>98</v>
      </c>
      <c r="J45">
        <v>25000000</v>
      </c>
      <c r="K45" t="str">
        <v>VENDIDO</v>
      </c>
      <c r="L45" t="str">
        <v xml:space="preserve">SI </v>
      </c>
      <c r="M45">
        <v>25000000</v>
      </c>
      <c r="T45" t="str">
        <v>INDIVIDUAL</v>
      </c>
      <c r="U45" t="str">
        <v/>
      </c>
    </row>
    <row r="46">
      <c r="A46">
        <v>44</v>
      </c>
      <c r="B46" t="str">
        <v xml:space="preserve">LA CEIBA </v>
      </c>
      <c r="C46" t="str">
        <v>LC1 - 6 - 8</v>
      </c>
      <c r="D46">
        <v>1</v>
      </c>
      <c r="E46">
        <v>1</v>
      </c>
      <c r="F46">
        <v>6</v>
      </c>
      <c r="G46">
        <v>8</v>
      </c>
      <c r="H46">
        <v>98</v>
      </c>
      <c r="J46">
        <v>30000000</v>
      </c>
      <c r="K46" t="str">
        <v>VENDIDO</v>
      </c>
      <c r="L46" t="str">
        <v xml:space="preserve">SI </v>
      </c>
      <c r="M46">
        <v>30000000</v>
      </c>
      <c r="T46" t="str">
        <v>INDIVIDUAL</v>
      </c>
      <c r="U46" t="str">
        <v/>
      </c>
    </row>
    <row r="47">
      <c r="A47">
        <v>45</v>
      </c>
      <c r="B47" t="str">
        <v xml:space="preserve">LA CEIBA </v>
      </c>
      <c r="C47" t="str">
        <v>LC1 - 7 - 1 Y 2 - LC1 - 8 - 7 Y 8</v>
      </c>
      <c r="D47">
        <v>1</v>
      </c>
      <c r="E47">
        <v>4</v>
      </c>
      <c r="F47" t="str">
        <v xml:space="preserve"> 7 Y 8</v>
      </c>
      <c r="G47" t="str">
        <v xml:space="preserve">1 - 2 Y 7 - 8 </v>
      </c>
      <c r="H47">
        <v>392</v>
      </c>
      <c r="J47">
        <v>110000000</v>
      </c>
      <c r="K47" t="str">
        <v>VENDIDO</v>
      </c>
      <c r="L47" t="str">
        <v xml:space="preserve">NO </v>
      </c>
      <c r="M47">
        <v>110000000</v>
      </c>
      <c r="T47" t="str">
        <v>MÚLTIPLE</v>
      </c>
      <c r="U47" t="str">
        <v/>
      </c>
    </row>
    <row r="48">
      <c r="A48">
        <v>46</v>
      </c>
      <c r="B48" t="str">
        <v xml:space="preserve">LA CEIBA </v>
      </c>
      <c r="C48" t="str">
        <v xml:space="preserve">LC1 - 7 - 3 </v>
      </c>
      <c r="D48">
        <v>1</v>
      </c>
      <c r="E48">
        <v>1</v>
      </c>
      <c r="F48">
        <v>7</v>
      </c>
      <c r="G48">
        <v>3</v>
      </c>
      <c r="H48">
        <v>98</v>
      </c>
      <c r="J48">
        <v>25000000</v>
      </c>
      <c r="K48" t="str">
        <v>VENDIDO</v>
      </c>
      <c r="L48" t="str">
        <v xml:space="preserve">SI </v>
      </c>
      <c r="M48">
        <v>25000000</v>
      </c>
      <c r="T48" t="str">
        <v>INDIVIDUAL</v>
      </c>
      <c r="U48" t="str">
        <v/>
      </c>
    </row>
    <row r="49">
      <c r="A49">
        <v>47</v>
      </c>
      <c r="B49" t="str">
        <v xml:space="preserve">LA CEIBA </v>
      </c>
      <c r="C49" t="str">
        <v xml:space="preserve">LC1 - 7 - 4 </v>
      </c>
      <c r="D49">
        <v>1</v>
      </c>
      <c r="E49">
        <v>1</v>
      </c>
      <c r="F49">
        <v>7</v>
      </c>
      <c r="G49">
        <v>4</v>
      </c>
      <c r="H49">
        <v>98</v>
      </c>
      <c r="J49">
        <v>25000000</v>
      </c>
      <c r="K49" t="str">
        <v xml:space="preserve">CEDIDO EN FORMA DE PAGO </v>
      </c>
      <c r="M49">
        <v>25000000</v>
      </c>
      <c r="O49">
        <v>46291</v>
      </c>
      <c r="P49">
        <v>0.000098</v>
      </c>
      <c r="Q49" t="str">
        <v>RUBEN FABIAN BUSTOS</v>
      </c>
      <c r="R49" t="str">
        <v>NEGOCIO APARTE</v>
      </c>
      <c r="T49" t="str">
        <v>INDIVIDUAL</v>
      </c>
      <c r="U49" t="str">
        <v/>
      </c>
    </row>
    <row r="50">
      <c r="A50">
        <v>48</v>
      </c>
      <c r="B50" t="str">
        <v xml:space="preserve">LA CEIBA </v>
      </c>
      <c r="C50" t="str">
        <v xml:space="preserve">LC1 - 7 - 5 </v>
      </c>
      <c r="D50">
        <v>1</v>
      </c>
      <c r="E50">
        <v>1</v>
      </c>
      <c r="F50">
        <v>7</v>
      </c>
      <c r="G50">
        <v>5</v>
      </c>
      <c r="H50">
        <v>98</v>
      </c>
      <c r="J50">
        <v>25000000</v>
      </c>
      <c r="K50" t="str">
        <v>VENDIDO</v>
      </c>
      <c r="L50" t="str">
        <v xml:space="preserve">SI </v>
      </c>
      <c r="M50">
        <v>25000000</v>
      </c>
      <c r="T50" t="str">
        <v>INDIVIDUAL</v>
      </c>
      <c r="U50" t="str">
        <v/>
      </c>
    </row>
    <row r="51">
      <c r="A51">
        <v>49</v>
      </c>
      <c r="B51" t="str">
        <v xml:space="preserve">LA CEIBA </v>
      </c>
      <c r="C51" t="str">
        <v>LC1 - 7 - 6</v>
      </c>
      <c r="D51">
        <v>1</v>
      </c>
      <c r="E51">
        <v>1</v>
      </c>
      <c r="F51">
        <v>7</v>
      </c>
      <c r="G51">
        <v>6</v>
      </c>
      <c r="H51">
        <v>98</v>
      </c>
      <c r="J51">
        <v>25000000</v>
      </c>
      <c r="K51" t="str">
        <v>VENDIDO</v>
      </c>
      <c r="L51" t="str">
        <v xml:space="preserve">SI </v>
      </c>
      <c r="M51">
        <v>25000000</v>
      </c>
      <c r="T51" t="str">
        <v>INDIVIDUAL</v>
      </c>
      <c r="U51" t="str">
        <v/>
      </c>
    </row>
    <row r="52">
      <c r="A52">
        <v>50</v>
      </c>
      <c r="B52" t="str">
        <v xml:space="preserve">LA CEIBA </v>
      </c>
      <c r="C52" t="str">
        <v xml:space="preserve">LC1 - 7 - 7 </v>
      </c>
      <c r="D52">
        <v>1</v>
      </c>
      <c r="E52">
        <v>1</v>
      </c>
      <c r="F52">
        <v>7</v>
      </c>
      <c r="G52">
        <v>7</v>
      </c>
      <c r="H52">
        <v>192.8</v>
      </c>
      <c r="J52">
        <v>53000000</v>
      </c>
      <c r="K52" t="str">
        <v>VENDIDO</v>
      </c>
      <c r="L52" t="str">
        <v>SI</v>
      </c>
      <c r="M52">
        <v>53000000</v>
      </c>
      <c r="T52" t="str">
        <v>INDIVIDUAL</v>
      </c>
      <c r="U52" t="str">
        <v/>
      </c>
    </row>
    <row r="53">
      <c r="A53">
        <v>51</v>
      </c>
      <c r="B53" t="str">
        <v xml:space="preserve">LA CEIBA </v>
      </c>
      <c r="C53" t="str">
        <v>LC1 - 7 - 8</v>
      </c>
      <c r="D53">
        <v>1</v>
      </c>
      <c r="E53">
        <v>1</v>
      </c>
      <c r="F53">
        <v>7</v>
      </c>
      <c r="G53">
        <v>8</v>
      </c>
      <c r="H53">
        <v>98</v>
      </c>
      <c r="J53">
        <v>30000000</v>
      </c>
      <c r="K53" t="str">
        <v>VENDIDO</v>
      </c>
      <c r="L53" t="str">
        <v xml:space="preserve">NO </v>
      </c>
      <c r="M53">
        <v>30000000</v>
      </c>
      <c r="T53" t="str">
        <v>INDIVIDUAL</v>
      </c>
      <c r="U53" t="str">
        <v/>
      </c>
    </row>
    <row r="54">
      <c r="A54">
        <v>52</v>
      </c>
      <c r="B54" t="str">
        <v xml:space="preserve">LA CEIBA </v>
      </c>
      <c r="C54" t="str">
        <v xml:space="preserve">LC1 - 7 - 9 </v>
      </c>
      <c r="D54">
        <v>1</v>
      </c>
      <c r="E54">
        <v>1</v>
      </c>
      <c r="F54">
        <v>7</v>
      </c>
      <c r="G54">
        <v>9</v>
      </c>
      <c r="H54">
        <v>98</v>
      </c>
      <c r="J54">
        <v>25000000</v>
      </c>
      <c r="K54" t="str">
        <v>VENDIDO</v>
      </c>
      <c r="L54" t="str">
        <v xml:space="preserve">SI </v>
      </c>
      <c r="M54">
        <v>25000000</v>
      </c>
      <c r="N54" t="str">
        <v>OK</v>
      </c>
      <c r="P54">
        <v>0.0098</v>
      </c>
      <c r="Q54" t="str">
        <v xml:space="preserve">RUBEN FABIAN BUSTOS </v>
      </c>
      <c r="R54" t="str">
        <v xml:space="preserve">PAGO COMPLETO </v>
      </c>
      <c r="T54" t="str">
        <v>INDIVIDUAL</v>
      </c>
      <c r="U54" t="str">
        <v/>
      </c>
    </row>
    <row r="55">
      <c r="A55">
        <v>53</v>
      </c>
      <c r="B55" t="str">
        <v xml:space="preserve">LA CEIBA </v>
      </c>
      <c r="C55" t="str">
        <v xml:space="preserve">LC1 - 7 - 10 </v>
      </c>
      <c r="D55">
        <v>1</v>
      </c>
      <c r="E55">
        <v>1</v>
      </c>
      <c r="F55">
        <v>7</v>
      </c>
      <c r="G55">
        <v>10</v>
      </c>
      <c r="H55">
        <v>98</v>
      </c>
      <c r="J55">
        <v>25000000</v>
      </c>
      <c r="K55" t="str">
        <v>VENDIDO</v>
      </c>
      <c r="L55" t="str">
        <v xml:space="preserve">SI </v>
      </c>
      <c r="M55">
        <v>25000000</v>
      </c>
      <c r="T55" t="str">
        <v>INDIVIDUAL</v>
      </c>
      <c r="U55" t="str">
        <v/>
      </c>
    </row>
    <row r="56">
      <c r="A56">
        <v>54</v>
      </c>
      <c r="B56" t="str">
        <v xml:space="preserve">LA CEIBA </v>
      </c>
      <c r="C56" t="str">
        <v>LC1 - 7 - 11</v>
      </c>
      <c r="D56">
        <v>1</v>
      </c>
      <c r="E56">
        <v>1</v>
      </c>
      <c r="F56">
        <v>7</v>
      </c>
      <c r="G56">
        <v>11</v>
      </c>
      <c r="H56">
        <v>98</v>
      </c>
      <c r="J56">
        <v>25000000</v>
      </c>
      <c r="K56" t="str">
        <v>VENDIDO</v>
      </c>
      <c r="L56" t="str">
        <v xml:space="preserve">NO </v>
      </c>
      <c r="M56">
        <v>25000000</v>
      </c>
      <c r="T56" t="str">
        <v>INDIVIDUAL</v>
      </c>
      <c r="U56" t="str">
        <v/>
      </c>
    </row>
    <row r="57">
      <c r="A57">
        <v>55</v>
      </c>
      <c r="B57" t="str">
        <v xml:space="preserve">LA CEIBA </v>
      </c>
      <c r="C57" t="str">
        <v xml:space="preserve">LC1 - 7 - 12 </v>
      </c>
      <c r="D57">
        <v>1</v>
      </c>
      <c r="E57">
        <v>1</v>
      </c>
      <c r="F57">
        <v>7</v>
      </c>
      <c r="G57">
        <v>12</v>
      </c>
      <c r="H57">
        <v>98</v>
      </c>
      <c r="J57">
        <v>25000000</v>
      </c>
      <c r="K57" t="str">
        <v>VENDIDO</v>
      </c>
      <c r="L57" t="str">
        <v xml:space="preserve">NO </v>
      </c>
      <c r="M57">
        <v>25000000</v>
      </c>
      <c r="T57" t="str">
        <v>INDIVIDUAL</v>
      </c>
      <c r="U57" t="str">
        <v/>
      </c>
    </row>
    <row r="58">
      <c r="A58">
        <v>56</v>
      </c>
      <c r="B58" t="str">
        <v xml:space="preserve">LA CEIBA </v>
      </c>
      <c r="C58" t="str">
        <v xml:space="preserve">LC1 - 7 - 13 </v>
      </c>
      <c r="D58">
        <v>1</v>
      </c>
      <c r="E58">
        <v>1</v>
      </c>
      <c r="F58">
        <v>7</v>
      </c>
      <c r="G58">
        <v>13</v>
      </c>
      <c r="H58">
        <v>98</v>
      </c>
      <c r="J58">
        <v>25000000</v>
      </c>
      <c r="K58" t="str">
        <v>VENDIDO</v>
      </c>
      <c r="L58" t="str">
        <v xml:space="preserve">NO </v>
      </c>
      <c r="M58">
        <v>25000000</v>
      </c>
      <c r="T58" t="str">
        <v>INDIVIDUAL</v>
      </c>
      <c r="U58" t="str">
        <v/>
      </c>
    </row>
    <row r="59">
      <c r="A59">
        <v>57</v>
      </c>
      <c r="B59" t="str">
        <v xml:space="preserve">LA CEIBA </v>
      </c>
      <c r="C59" t="str">
        <v>LC1 - 7 - 14</v>
      </c>
      <c r="D59">
        <v>1</v>
      </c>
      <c r="E59">
        <v>1</v>
      </c>
      <c r="F59">
        <v>7</v>
      </c>
      <c r="G59">
        <v>14</v>
      </c>
      <c r="H59">
        <v>98</v>
      </c>
      <c r="J59">
        <v>25000000</v>
      </c>
      <c r="K59" t="str">
        <v>VENDIDO</v>
      </c>
      <c r="L59" t="str">
        <v xml:space="preserve">NO </v>
      </c>
      <c r="M59">
        <v>25000000</v>
      </c>
      <c r="T59" t="str">
        <v>INDIVIDUAL</v>
      </c>
      <c r="U59" t="str">
        <v/>
      </c>
    </row>
    <row r="60">
      <c r="A60">
        <v>58</v>
      </c>
      <c r="B60" t="str">
        <v xml:space="preserve">LA CEIBA </v>
      </c>
      <c r="C60" t="str">
        <v xml:space="preserve">LC1 - 7 - 15 </v>
      </c>
      <c r="D60">
        <v>1</v>
      </c>
      <c r="E60">
        <v>1</v>
      </c>
      <c r="F60">
        <v>7</v>
      </c>
      <c r="G60">
        <v>15</v>
      </c>
      <c r="H60">
        <v>98</v>
      </c>
      <c r="J60">
        <v>25000000</v>
      </c>
      <c r="K60" t="str">
        <v>VENDIDO</v>
      </c>
      <c r="L60" t="str">
        <v xml:space="preserve">NO </v>
      </c>
      <c r="M60">
        <v>25000000</v>
      </c>
      <c r="T60" t="str">
        <v>INDIVIDUAL</v>
      </c>
      <c r="U60" t="str">
        <v/>
      </c>
    </row>
    <row r="61">
      <c r="A61">
        <v>59</v>
      </c>
      <c r="B61" t="str">
        <v xml:space="preserve">LA CEIBA </v>
      </c>
      <c r="C61" t="str">
        <v xml:space="preserve">LC1 - 7 - 16 </v>
      </c>
      <c r="D61">
        <v>1</v>
      </c>
      <c r="E61">
        <v>1</v>
      </c>
      <c r="F61">
        <v>7</v>
      </c>
      <c r="G61">
        <v>16</v>
      </c>
      <c r="H61">
        <v>155.953</v>
      </c>
      <c r="J61">
        <v>39784000</v>
      </c>
      <c r="K61" t="str">
        <v>VENDIDO</v>
      </c>
      <c r="L61" t="str">
        <v xml:space="preserve">NO </v>
      </c>
      <c r="M61">
        <v>39784000</v>
      </c>
      <c r="T61" t="str">
        <v>INDIVIDUAL</v>
      </c>
      <c r="U61" t="str">
        <v/>
      </c>
    </row>
    <row r="62">
      <c r="A62">
        <v>60</v>
      </c>
      <c r="B62" t="str">
        <v xml:space="preserve">LA CEIBA </v>
      </c>
      <c r="C62" t="str">
        <v xml:space="preserve">LC1 - 7 - 17 </v>
      </c>
      <c r="D62">
        <v>1</v>
      </c>
      <c r="E62">
        <v>1</v>
      </c>
      <c r="F62">
        <v>7</v>
      </c>
      <c r="G62">
        <v>17</v>
      </c>
      <c r="H62">
        <v>125.892</v>
      </c>
      <c r="J62">
        <v>32115000</v>
      </c>
      <c r="K62" t="str">
        <v>VENDIDO</v>
      </c>
      <c r="L62" t="str">
        <v xml:space="preserve">NO </v>
      </c>
      <c r="M62">
        <v>32115000</v>
      </c>
      <c r="T62" t="str">
        <v>INDIVIDUAL</v>
      </c>
      <c r="U62" t="str">
        <v/>
      </c>
    </row>
    <row r="63">
      <c r="A63">
        <v>61</v>
      </c>
      <c r="B63" t="str">
        <v xml:space="preserve">LA CEIBA </v>
      </c>
      <c r="C63" t="str">
        <v xml:space="preserve">LC1 - 7 - 18 </v>
      </c>
      <c r="D63">
        <v>1</v>
      </c>
      <c r="E63">
        <v>1</v>
      </c>
      <c r="F63">
        <v>7</v>
      </c>
      <c r="G63">
        <v>18</v>
      </c>
      <c r="H63">
        <v>107.848</v>
      </c>
      <c r="J63">
        <v>27512000</v>
      </c>
      <c r="K63" t="str">
        <v>VENDIDO</v>
      </c>
      <c r="L63" t="str">
        <v xml:space="preserve">SI </v>
      </c>
      <c r="M63">
        <v>27512000</v>
      </c>
      <c r="T63" t="str">
        <v>INDIVIDUAL</v>
      </c>
      <c r="U63" t="str">
        <v/>
      </c>
    </row>
    <row r="64">
      <c r="A64">
        <v>62</v>
      </c>
      <c r="B64" t="str">
        <v xml:space="preserve">LA CEIBA </v>
      </c>
      <c r="C64" t="str">
        <v xml:space="preserve">LC1 - 7 - 19 </v>
      </c>
      <c r="D64">
        <v>1</v>
      </c>
      <c r="E64">
        <v>1</v>
      </c>
      <c r="F64">
        <v>7</v>
      </c>
      <c r="G64">
        <v>19</v>
      </c>
      <c r="H64">
        <v>107.848</v>
      </c>
      <c r="J64">
        <v>27512000</v>
      </c>
      <c r="K64" t="str">
        <v>VENDIDO</v>
      </c>
      <c r="L64" t="str">
        <v xml:space="preserve">NO </v>
      </c>
      <c r="M64">
        <v>27512000</v>
      </c>
      <c r="T64" t="str">
        <v>INDIVIDUAL</v>
      </c>
      <c r="U64" t="str">
        <v/>
      </c>
    </row>
    <row r="65">
      <c r="A65">
        <v>63</v>
      </c>
      <c r="B65" t="str">
        <v xml:space="preserve">LA CEIBA </v>
      </c>
      <c r="C65" t="str">
        <v xml:space="preserve">LC1 - 7 - 20 </v>
      </c>
      <c r="D65">
        <v>1</v>
      </c>
      <c r="E65">
        <v>1</v>
      </c>
      <c r="F65">
        <v>7</v>
      </c>
      <c r="G65">
        <v>20</v>
      </c>
      <c r="H65">
        <v>233.888</v>
      </c>
      <c r="J65">
        <v>59665000</v>
      </c>
      <c r="K65" t="str">
        <v>VENDIDO</v>
      </c>
      <c r="L65" t="str">
        <v xml:space="preserve">SI </v>
      </c>
      <c r="M65">
        <v>59665000</v>
      </c>
      <c r="T65" t="str">
        <v>INDIVIDUAL</v>
      </c>
      <c r="U65" t="str">
        <v/>
      </c>
    </row>
    <row r="66">
      <c r="A66">
        <v>64</v>
      </c>
      <c r="B66" t="str">
        <v xml:space="preserve">LA CEIBA </v>
      </c>
      <c r="C66" t="str">
        <v xml:space="preserve">LC1 - 8 - 1 </v>
      </c>
      <c r="D66">
        <v>1</v>
      </c>
      <c r="E66">
        <v>1</v>
      </c>
      <c r="F66">
        <v>8</v>
      </c>
      <c r="G66">
        <v>1</v>
      </c>
      <c r="H66">
        <v>98</v>
      </c>
      <c r="J66">
        <v>30000000</v>
      </c>
      <c r="K66" t="str">
        <v>VENDIDO</v>
      </c>
      <c r="L66" t="str">
        <v xml:space="preserve">NO </v>
      </c>
      <c r="M66">
        <v>30000000</v>
      </c>
      <c r="T66" t="str">
        <v>INDIVIDUAL</v>
      </c>
      <c r="U66" t="str">
        <v/>
      </c>
    </row>
    <row r="67">
      <c r="A67">
        <v>65</v>
      </c>
      <c r="B67" t="str">
        <v xml:space="preserve">LA CEIBA </v>
      </c>
      <c r="C67" t="str">
        <v xml:space="preserve">LC1 - 8 - 2 </v>
      </c>
      <c r="D67">
        <v>1</v>
      </c>
      <c r="E67">
        <v>1</v>
      </c>
      <c r="F67">
        <v>8</v>
      </c>
      <c r="G67">
        <v>2</v>
      </c>
      <c r="H67">
        <v>98</v>
      </c>
      <c r="J67">
        <v>25000000</v>
      </c>
      <c r="K67" t="str">
        <v>VENDIDO</v>
      </c>
      <c r="L67" t="str">
        <v xml:space="preserve">NO </v>
      </c>
      <c r="M67">
        <v>25000000</v>
      </c>
      <c r="T67" t="str">
        <v>INDIVIDUAL</v>
      </c>
      <c r="U67" t="str">
        <v/>
      </c>
    </row>
    <row r="68">
      <c r="A68">
        <v>66</v>
      </c>
      <c r="B68" t="str">
        <v xml:space="preserve">LA CEIBA </v>
      </c>
      <c r="C68" t="str">
        <v>LC1 - 8 - 3   Y 4</v>
      </c>
      <c r="D68">
        <v>1</v>
      </c>
      <c r="E68">
        <v>1</v>
      </c>
      <c r="F68">
        <v>8</v>
      </c>
      <c r="G68">
        <v>3</v>
      </c>
      <c r="H68">
        <v>207.678</v>
      </c>
      <c r="J68">
        <v>55482000</v>
      </c>
      <c r="K68" t="str">
        <v>VENDIDO</v>
      </c>
      <c r="L68" t="str">
        <v>SI</v>
      </c>
      <c r="M68">
        <v>55482000</v>
      </c>
      <c r="O68">
        <v>46282</v>
      </c>
      <c r="P68">
        <v>0.0002</v>
      </c>
      <c r="Q68" t="str">
        <v>JOHN ALBERTO BOHORQUEZ</v>
      </c>
      <c r="R68" t="str">
        <v>PAGO COMPLETO</v>
      </c>
      <c r="T68" t="str">
        <v>MÚLTIPLE</v>
      </c>
      <c r="U68" t="str">
        <v>REVISAR # LOTES</v>
      </c>
    </row>
    <row r="69">
      <c r="A69">
        <v>67</v>
      </c>
      <c r="B69" t="str">
        <v xml:space="preserve">LA CEIBA </v>
      </c>
      <c r="C69" t="str">
        <v>LC1 - 8 - 4</v>
      </c>
      <c r="D69">
        <v>1</v>
      </c>
      <c r="E69">
        <v>1</v>
      </c>
      <c r="F69">
        <v>8</v>
      </c>
      <c r="G69">
        <v>4</v>
      </c>
      <c r="H69">
        <v>207.678</v>
      </c>
      <c r="J69">
        <v>27982000</v>
      </c>
      <c r="K69" t="str">
        <v>VENDIDO</v>
      </c>
      <c r="M69">
        <v>27982000</v>
      </c>
      <c r="T69" t="str">
        <v>INDIVIDUAL</v>
      </c>
      <c r="U69" t="str">
        <v/>
      </c>
    </row>
    <row r="70">
      <c r="A70">
        <v>68</v>
      </c>
      <c r="B70" t="str">
        <v xml:space="preserve">LA CEIBA </v>
      </c>
      <c r="C70" t="str">
        <v xml:space="preserve">LC1 - 8 - 5 </v>
      </c>
      <c r="D70">
        <v>1</v>
      </c>
      <c r="E70">
        <v>1</v>
      </c>
      <c r="F70">
        <v>8</v>
      </c>
      <c r="G70">
        <v>5</v>
      </c>
      <c r="H70">
        <v>141.6</v>
      </c>
      <c r="J70">
        <v>36132000</v>
      </c>
      <c r="K70" t="str">
        <v>DISPONIBLE</v>
      </c>
      <c r="M70">
        <v>36132000</v>
      </c>
      <c r="T70" t="str">
        <v>INDIVIDUAL</v>
      </c>
      <c r="U70" t="str">
        <v/>
      </c>
    </row>
    <row r="71">
      <c r="A71">
        <v>69</v>
      </c>
      <c r="B71" t="str">
        <v xml:space="preserve">LA CEIBA </v>
      </c>
      <c r="C71" t="str">
        <v xml:space="preserve">LC1 - 8 - 6 </v>
      </c>
      <c r="D71">
        <v>1</v>
      </c>
      <c r="E71">
        <v>1</v>
      </c>
      <c r="F71">
        <v>8</v>
      </c>
      <c r="G71">
        <v>6</v>
      </c>
      <c r="H71">
        <v>98</v>
      </c>
      <c r="J71">
        <v>25000000</v>
      </c>
      <c r="K71" t="str">
        <v>VENDIDO</v>
      </c>
      <c r="L71" t="str">
        <v xml:space="preserve">NO </v>
      </c>
      <c r="M71">
        <v>25000000</v>
      </c>
      <c r="T71" t="str">
        <v>INDIVIDUAL</v>
      </c>
      <c r="U71" t="str">
        <v/>
      </c>
    </row>
    <row r="72">
      <c r="A72">
        <v>70</v>
      </c>
      <c r="B72" t="str">
        <v xml:space="preserve">LA CEIBA </v>
      </c>
      <c r="C72" t="str">
        <v xml:space="preserve">LC1 - 9 - 1 </v>
      </c>
      <c r="D72">
        <v>1</v>
      </c>
      <c r="E72">
        <v>1</v>
      </c>
      <c r="F72">
        <v>9</v>
      </c>
      <c r="G72">
        <v>1</v>
      </c>
      <c r="H72">
        <v>98</v>
      </c>
      <c r="J72">
        <v>30000000</v>
      </c>
      <c r="K72" t="str">
        <v>VENDIDO</v>
      </c>
      <c r="L72" t="str">
        <v xml:space="preserve">SI </v>
      </c>
      <c r="M72">
        <v>30000000</v>
      </c>
      <c r="O72" t="str">
        <v>parque</v>
      </c>
      <c r="R72" t="str">
        <v xml:space="preserve">PAGO COMPLETO </v>
      </c>
      <c r="T72" t="str">
        <v>INDIVIDUAL</v>
      </c>
      <c r="U72" t="str">
        <v/>
      </c>
    </row>
    <row r="73">
      <c r="A73">
        <v>71</v>
      </c>
      <c r="B73" t="str">
        <v xml:space="preserve">LA CEIBA </v>
      </c>
      <c r="C73" t="str">
        <v xml:space="preserve">LC1 - 9 - 2 </v>
      </c>
      <c r="D73">
        <v>1</v>
      </c>
      <c r="E73">
        <v>1</v>
      </c>
      <c r="F73">
        <v>9</v>
      </c>
      <c r="G73">
        <v>2</v>
      </c>
      <c r="H73">
        <v>98</v>
      </c>
      <c r="J73">
        <v>25000000</v>
      </c>
      <c r="K73" t="str">
        <v>VENDIDO</v>
      </c>
      <c r="L73" t="str">
        <v xml:space="preserve">SI </v>
      </c>
      <c r="M73">
        <v>25000000</v>
      </c>
      <c r="T73" t="str">
        <v>INDIVIDUAL</v>
      </c>
      <c r="U73" t="str">
        <v/>
      </c>
    </row>
    <row r="74">
      <c r="A74">
        <v>72</v>
      </c>
      <c r="B74" t="str">
        <v xml:space="preserve">LA CEIBA </v>
      </c>
      <c r="C74" t="str">
        <v xml:space="preserve">LC1 - 9 - 3 </v>
      </c>
      <c r="D74">
        <v>1</v>
      </c>
      <c r="E74">
        <v>1</v>
      </c>
      <c r="F74">
        <v>9</v>
      </c>
      <c r="G74">
        <v>3</v>
      </c>
      <c r="H74">
        <v>98</v>
      </c>
      <c r="J74">
        <v>25000000</v>
      </c>
      <c r="K74" t="str">
        <v>VENDIDO</v>
      </c>
      <c r="L74" t="str">
        <v xml:space="preserve">NO </v>
      </c>
      <c r="M74">
        <v>25000000</v>
      </c>
      <c r="T74" t="str">
        <v>INDIVIDUAL</v>
      </c>
      <c r="U74" t="str">
        <v/>
      </c>
    </row>
    <row r="75">
      <c r="A75">
        <v>73</v>
      </c>
      <c r="B75" t="str">
        <v xml:space="preserve">LA CEIBA </v>
      </c>
      <c r="C75" t="str">
        <v xml:space="preserve">LC1 - 9 - 4 </v>
      </c>
      <c r="D75">
        <v>1</v>
      </c>
      <c r="E75">
        <v>1</v>
      </c>
      <c r="F75">
        <v>9</v>
      </c>
      <c r="G75">
        <v>4</v>
      </c>
      <c r="H75">
        <v>98</v>
      </c>
      <c r="J75">
        <v>30000000</v>
      </c>
      <c r="K75" t="str">
        <v>VENDIDO</v>
      </c>
      <c r="L75" t="str">
        <v xml:space="preserve">SI </v>
      </c>
      <c r="M75">
        <v>30000000</v>
      </c>
      <c r="T75" t="str">
        <v>INDIVIDUAL</v>
      </c>
      <c r="U75" t="str">
        <v/>
      </c>
    </row>
    <row r="76">
      <c r="A76">
        <v>74</v>
      </c>
      <c r="B76" t="str">
        <v xml:space="preserve">LA CEIBA </v>
      </c>
      <c r="C76" t="str">
        <v xml:space="preserve">LC1 - 9 - 5 </v>
      </c>
      <c r="D76">
        <v>1</v>
      </c>
      <c r="E76">
        <v>1</v>
      </c>
      <c r="F76">
        <v>9</v>
      </c>
      <c r="G76">
        <v>5</v>
      </c>
      <c r="H76">
        <v>98</v>
      </c>
      <c r="J76">
        <v>30000000</v>
      </c>
      <c r="K76" t="str">
        <v>VENDIDO</v>
      </c>
      <c r="L76" t="str">
        <v xml:space="preserve">SI </v>
      </c>
      <c r="M76">
        <v>30000000</v>
      </c>
      <c r="N76" t="str">
        <v>OK</v>
      </c>
      <c r="P76">
        <v>0.00056</v>
      </c>
      <c r="Q76" t="str">
        <v xml:space="preserve">RUBEN FABIAN BUSTOS </v>
      </c>
      <c r="R76" t="str">
        <v xml:space="preserve">PAGO COMPLETO </v>
      </c>
      <c r="T76" t="str">
        <v>INDIVIDUAL</v>
      </c>
      <c r="U76" t="str">
        <v/>
      </c>
    </row>
    <row r="77">
      <c r="A77">
        <v>75</v>
      </c>
      <c r="B77" t="str">
        <v xml:space="preserve">LA CEIBA </v>
      </c>
      <c r="C77" t="str">
        <v xml:space="preserve">LC1 - 9 - 6 </v>
      </c>
      <c r="D77">
        <v>1</v>
      </c>
      <c r="E77">
        <v>1</v>
      </c>
      <c r="F77">
        <v>9</v>
      </c>
      <c r="G77">
        <v>6</v>
      </c>
      <c r="H77">
        <v>98</v>
      </c>
      <c r="J77">
        <v>25000000</v>
      </c>
      <c r="K77" t="str">
        <v>VENDIDO</v>
      </c>
      <c r="L77" t="str">
        <v xml:space="preserve">SI </v>
      </c>
      <c r="M77">
        <v>25000000</v>
      </c>
      <c r="T77" t="str">
        <v>INDIVIDUAL</v>
      </c>
      <c r="U77" t="str">
        <v/>
      </c>
    </row>
    <row r="78">
      <c r="A78">
        <v>76</v>
      </c>
      <c r="B78" t="str">
        <v xml:space="preserve">LA CEIBA </v>
      </c>
      <c r="C78" t="str">
        <v xml:space="preserve">LC1 - 9 - 7 </v>
      </c>
      <c r="D78">
        <v>1</v>
      </c>
      <c r="E78">
        <v>1</v>
      </c>
      <c r="F78">
        <v>9</v>
      </c>
      <c r="G78">
        <v>7</v>
      </c>
      <c r="H78">
        <v>98</v>
      </c>
      <c r="J78">
        <v>25000000</v>
      </c>
      <c r="K78" t="str">
        <v>VENDIDO</v>
      </c>
      <c r="L78" t="str">
        <v xml:space="preserve">NO </v>
      </c>
      <c r="M78">
        <v>25000000</v>
      </c>
      <c r="T78" t="str">
        <v>INDIVIDUAL</v>
      </c>
      <c r="U78" t="str">
        <v/>
      </c>
    </row>
    <row r="79">
      <c r="A79">
        <v>77</v>
      </c>
      <c r="B79" t="str">
        <v xml:space="preserve">LA CEIBA </v>
      </c>
      <c r="C79" t="str">
        <v>LC1 - 9 - 8 - LC1 - 12 - 11</v>
      </c>
      <c r="D79">
        <v>1</v>
      </c>
      <c r="E79">
        <v>2</v>
      </c>
      <c r="F79">
        <v>9</v>
      </c>
      <c r="G79" t="str">
        <v>8 - 11</v>
      </c>
      <c r="H79">
        <v>196</v>
      </c>
      <c r="J79">
        <v>60000000</v>
      </c>
      <c r="K79" t="str">
        <v>VENDIDO</v>
      </c>
      <c r="L79" t="str">
        <v xml:space="preserve">SI </v>
      </c>
      <c r="M79">
        <v>60000000</v>
      </c>
      <c r="T79" t="str">
        <v>MÚLTIPLE</v>
      </c>
      <c r="U79" t="str">
        <v/>
      </c>
    </row>
    <row r="80">
      <c r="A80">
        <v>78</v>
      </c>
      <c r="B80" t="str">
        <v xml:space="preserve">LA CEIBA </v>
      </c>
      <c r="C80" t="str">
        <v xml:space="preserve">LC1 - 10 - 1 </v>
      </c>
      <c r="D80">
        <v>1</v>
      </c>
      <c r="E80">
        <v>1</v>
      </c>
      <c r="F80">
        <v>10</v>
      </c>
      <c r="G80">
        <v>1</v>
      </c>
      <c r="H80">
        <v>175.4</v>
      </c>
      <c r="J80">
        <v>44740000</v>
      </c>
      <c r="K80" t="str">
        <v>VENDIDO</v>
      </c>
      <c r="L80" t="str">
        <v>SI</v>
      </c>
      <c r="M80">
        <v>44740000</v>
      </c>
      <c r="T80" t="str">
        <v>INDIVIDUAL</v>
      </c>
      <c r="U80" t="str">
        <v/>
      </c>
    </row>
    <row r="81">
      <c r="A81">
        <v>79</v>
      </c>
      <c r="B81" t="str">
        <v xml:space="preserve">LA CEIBA </v>
      </c>
      <c r="C81" t="str">
        <v xml:space="preserve">LC1 - 10 - 2 </v>
      </c>
      <c r="D81">
        <v>1</v>
      </c>
      <c r="E81">
        <v>1</v>
      </c>
      <c r="F81">
        <v>10</v>
      </c>
      <c r="G81">
        <v>2</v>
      </c>
      <c r="H81">
        <v>98</v>
      </c>
      <c r="J81">
        <v>25000000</v>
      </c>
      <c r="K81" t="str">
        <v>VENDIDO</v>
      </c>
      <c r="L81" t="str">
        <v xml:space="preserve">NO </v>
      </c>
      <c r="M81">
        <v>25000000</v>
      </c>
      <c r="T81" t="str">
        <v>INDIVIDUAL</v>
      </c>
      <c r="U81" t="str">
        <v/>
      </c>
    </row>
    <row r="82">
      <c r="A82">
        <v>80</v>
      </c>
      <c r="B82" t="str">
        <v xml:space="preserve">LA CEIBA </v>
      </c>
      <c r="C82" t="str">
        <v xml:space="preserve">LC1 - 10 - 3 </v>
      </c>
      <c r="D82">
        <v>1</v>
      </c>
      <c r="E82">
        <v>1</v>
      </c>
      <c r="F82">
        <v>10</v>
      </c>
      <c r="G82">
        <v>3</v>
      </c>
      <c r="H82">
        <v>98</v>
      </c>
      <c r="J82">
        <v>25000000</v>
      </c>
      <c r="K82" t="str">
        <v>VENDIDO</v>
      </c>
      <c r="L82" t="str">
        <v xml:space="preserve">NO </v>
      </c>
      <c r="M82">
        <v>25000000</v>
      </c>
      <c r="T82" t="str">
        <v>INDIVIDUAL</v>
      </c>
      <c r="U82" t="str">
        <v/>
      </c>
    </row>
    <row r="83">
      <c r="A83">
        <v>81</v>
      </c>
      <c r="B83" t="str">
        <v xml:space="preserve">LA CEIBA </v>
      </c>
      <c r="C83" t="str">
        <v xml:space="preserve">LC1 - 10 - 4 </v>
      </c>
      <c r="D83">
        <v>1</v>
      </c>
      <c r="E83">
        <v>1</v>
      </c>
      <c r="F83">
        <v>10</v>
      </c>
      <c r="G83">
        <v>4</v>
      </c>
      <c r="H83">
        <v>98</v>
      </c>
      <c r="J83">
        <v>30000000</v>
      </c>
      <c r="K83" t="str">
        <v>VENDIDO</v>
      </c>
      <c r="L83" t="str">
        <v xml:space="preserve">NO </v>
      </c>
      <c r="M83">
        <v>30000000</v>
      </c>
      <c r="T83" t="str">
        <v>INDIVIDUAL</v>
      </c>
      <c r="U83" t="str">
        <v/>
      </c>
    </row>
    <row r="84">
      <c r="A84">
        <v>82</v>
      </c>
      <c r="B84" t="str">
        <v xml:space="preserve">LA CEIBA </v>
      </c>
      <c r="C84" t="str">
        <v xml:space="preserve">LC1 - 10 - 5 </v>
      </c>
      <c r="D84">
        <v>1</v>
      </c>
      <c r="E84">
        <v>1</v>
      </c>
      <c r="F84">
        <v>10</v>
      </c>
      <c r="G84">
        <v>5</v>
      </c>
      <c r="H84">
        <v>98</v>
      </c>
      <c r="J84">
        <v>30000000</v>
      </c>
      <c r="K84" t="str">
        <v>VENDIDO</v>
      </c>
      <c r="L84" t="str">
        <v xml:space="preserve">SI </v>
      </c>
      <c r="M84">
        <v>30000000</v>
      </c>
      <c r="T84" t="str">
        <v>INDIVIDUAL</v>
      </c>
      <c r="U84" t="str">
        <v/>
      </c>
    </row>
    <row r="85">
      <c r="A85">
        <v>83</v>
      </c>
      <c r="B85" t="str">
        <v xml:space="preserve">LA CEIBA </v>
      </c>
      <c r="C85" t="str">
        <v xml:space="preserve">LC1 - 10 - 6 </v>
      </c>
      <c r="D85">
        <v>1</v>
      </c>
      <c r="E85">
        <v>1</v>
      </c>
      <c r="F85">
        <v>10</v>
      </c>
      <c r="G85">
        <v>6</v>
      </c>
      <c r="H85">
        <v>98</v>
      </c>
      <c r="J85">
        <v>25000000</v>
      </c>
      <c r="K85" t="str">
        <v>VENDIDO</v>
      </c>
      <c r="L85" t="str">
        <v>SI</v>
      </c>
      <c r="M85">
        <v>25000000</v>
      </c>
      <c r="T85" t="str">
        <v>INDIVIDUAL</v>
      </c>
      <c r="U85" t="str">
        <v/>
      </c>
    </row>
    <row r="86">
      <c r="A86">
        <v>84</v>
      </c>
      <c r="B86" t="str">
        <v xml:space="preserve">LA CEIBA </v>
      </c>
      <c r="C86" t="str">
        <v xml:space="preserve">LC1 - 10 - 7 </v>
      </c>
      <c r="D86">
        <v>1</v>
      </c>
      <c r="E86">
        <v>1</v>
      </c>
      <c r="F86">
        <v>10</v>
      </c>
      <c r="G86">
        <v>7</v>
      </c>
      <c r="H86">
        <v>98</v>
      </c>
      <c r="J86">
        <v>25000000</v>
      </c>
      <c r="K86" t="str">
        <v>VENDIDO</v>
      </c>
      <c r="M86">
        <v>25000000</v>
      </c>
      <c r="T86" t="str">
        <v>INDIVIDUAL</v>
      </c>
      <c r="U86" t="str">
        <v/>
      </c>
    </row>
    <row r="87">
      <c r="A87">
        <v>85</v>
      </c>
      <c r="B87" t="str">
        <v xml:space="preserve">LA CEIBA </v>
      </c>
      <c r="C87" t="str">
        <v xml:space="preserve">LC1 - 10 - 8 </v>
      </c>
      <c r="D87">
        <v>1</v>
      </c>
      <c r="E87">
        <v>1</v>
      </c>
      <c r="F87">
        <v>10</v>
      </c>
      <c r="G87">
        <v>8</v>
      </c>
      <c r="H87">
        <v>132.1</v>
      </c>
      <c r="J87">
        <v>33688000</v>
      </c>
      <c r="K87" t="str">
        <v>VENDIDO</v>
      </c>
      <c r="M87">
        <v>33688000</v>
      </c>
      <c r="T87" t="str">
        <v>INDIVIDUAL</v>
      </c>
      <c r="U87" t="str">
        <v/>
      </c>
    </row>
    <row r="88">
      <c r="A88">
        <v>86</v>
      </c>
      <c r="B88" t="str">
        <v xml:space="preserve">LA CEIBA </v>
      </c>
      <c r="C88" t="str">
        <v xml:space="preserve">LC1 - 11- 1 </v>
      </c>
      <c r="D88">
        <v>1</v>
      </c>
      <c r="E88">
        <v>1</v>
      </c>
      <c r="F88">
        <v>11</v>
      </c>
      <c r="G88">
        <v>1</v>
      </c>
      <c r="H88">
        <v>157.338</v>
      </c>
      <c r="J88">
        <v>40137000</v>
      </c>
      <c r="K88" t="str">
        <v>VENDIDO</v>
      </c>
      <c r="L88" t="str">
        <v xml:space="preserve">SI </v>
      </c>
      <c r="M88">
        <v>40137000</v>
      </c>
      <c r="T88" t="str">
        <v>INDIVIDUAL</v>
      </c>
      <c r="U88" t="str">
        <v/>
      </c>
    </row>
    <row r="89">
      <c r="A89">
        <v>87</v>
      </c>
      <c r="B89" t="str">
        <v xml:space="preserve">LA CEIBA </v>
      </c>
      <c r="C89" t="str">
        <v xml:space="preserve">LC1 - 11 - 2 </v>
      </c>
      <c r="D89">
        <v>1</v>
      </c>
      <c r="E89">
        <v>1</v>
      </c>
      <c r="F89">
        <v>11</v>
      </c>
      <c r="G89">
        <v>2</v>
      </c>
      <c r="H89">
        <v>89</v>
      </c>
      <c r="J89">
        <v>25000000</v>
      </c>
      <c r="K89" t="str">
        <v>VENDIDO</v>
      </c>
      <c r="L89" t="str">
        <v xml:space="preserve">NO </v>
      </c>
      <c r="M89">
        <v>25000000</v>
      </c>
      <c r="T89" t="str">
        <v>INDIVIDUAL</v>
      </c>
      <c r="U89" t="str">
        <v/>
      </c>
    </row>
    <row r="90">
      <c r="A90">
        <v>88</v>
      </c>
      <c r="B90" t="str">
        <v xml:space="preserve">LA CEIBA </v>
      </c>
      <c r="C90" t="str">
        <v xml:space="preserve">LC1 - 11 - 3 </v>
      </c>
      <c r="D90">
        <v>1</v>
      </c>
      <c r="E90">
        <v>1</v>
      </c>
      <c r="F90">
        <v>11</v>
      </c>
      <c r="G90">
        <v>3</v>
      </c>
      <c r="H90">
        <v>98</v>
      </c>
      <c r="J90">
        <v>25000000</v>
      </c>
      <c r="K90" t="str">
        <v>VENDIDO</v>
      </c>
      <c r="M90">
        <v>25000000</v>
      </c>
      <c r="T90" t="str">
        <v>INDIVIDUAL</v>
      </c>
      <c r="U90" t="str">
        <v/>
      </c>
    </row>
    <row r="91">
      <c r="A91">
        <v>89</v>
      </c>
      <c r="B91" t="str">
        <v xml:space="preserve">LA CEIBA </v>
      </c>
      <c r="C91" t="str">
        <v xml:space="preserve">LC1 - 11 - 4 </v>
      </c>
      <c r="D91">
        <v>1</v>
      </c>
      <c r="E91">
        <v>1</v>
      </c>
      <c r="F91">
        <v>11</v>
      </c>
      <c r="G91">
        <v>4</v>
      </c>
      <c r="H91">
        <v>98</v>
      </c>
      <c r="J91">
        <v>25000000</v>
      </c>
      <c r="K91" t="str">
        <v>VENDIDO</v>
      </c>
      <c r="L91" t="str">
        <v xml:space="preserve">NO </v>
      </c>
      <c r="M91">
        <v>25000000</v>
      </c>
      <c r="T91" t="str">
        <v>INDIVIDUAL</v>
      </c>
      <c r="U91" t="str">
        <v/>
      </c>
    </row>
    <row r="92">
      <c r="A92">
        <v>90</v>
      </c>
      <c r="B92" t="str">
        <v xml:space="preserve">LA CEIBA </v>
      </c>
      <c r="C92" t="str">
        <v xml:space="preserve">LC1 - 11 - 5 </v>
      </c>
      <c r="D92">
        <v>1</v>
      </c>
      <c r="E92">
        <v>1</v>
      </c>
      <c r="F92">
        <v>11</v>
      </c>
      <c r="G92">
        <v>5</v>
      </c>
      <c r="H92">
        <v>98</v>
      </c>
      <c r="J92">
        <v>25000000</v>
      </c>
      <c r="K92" t="str">
        <v>VENDIDO</v>
      </c>
      <c r="L92" t="str">
        <v xml:space="preserve">SI </v>
      </c>
      <c r="M92">
        <v>25000000</v>
      </c>
      <c r="T92" t="str">
        <v>INDIVIDUAL</v>
      </c>
      <c r="U92" t="str">
        <v/>
      </c>
    </row>
    <row r="93">
      <c r="A93">
        <v>91</v>
      </c>
      <c r="B93" t="str">
        <v xml:space="preserve">LA CEIBA </v>
      </c>
      <c r="C93" t="str">
        <v xml:space="preserve">LC1 - 11 - 6 Y 7 </v>
      </c>
      <c r="D93">
        <v>1</v>
      </c>
      <c r="E93">
        <v>2</v>
      </c>
      <c r="F93">
        <v>11</v>
      </c>
      <c r="G93" t="str">
        <v xml:space="preserve">6 - 7 </v>
      </c>
      <c r="H93">
        <v>196</v>
      </c>
      <c r="J93">
        <v>50000000</v>
      </c>
      <c r="K93" t="str">
        <v>VENDIDO</v>
      </c>
      <c r="L93" t="str">
        <v xml:space="preserve">SI </v>
      </c>
      <c r="M93">
        <v>50000000</v>
      </c>
      <c r="T93" t="str">
        <v>MÚLTIPLE</v>
      </c>
      <c r="U93" t="str">
        <v/>
      </c>
    </row>
    <row r="94">
      <c r="A94">
        <v>92</v>
      </c>
      <c r="B94" t="str">
        <v xml:space="preserve">LA CEIBA </v>
      </c>
      <c r="C94" t="str">
        <v xml:space="preserve">LC1 - 11 - 8 </v>
      </c>
      <c r="D94">
        <v>1</v>
      </c>
      <c r="E94">
        <v>1</v>
      </c>
      <c r="F94">
        <v>11</v>
      </c>
      <c r="G94">
        <v>8</v>
      </c>
      <c r="H94">
        <v>98</v>
      </c>
      <c r="J94">
        <v>30000000</v>
      </c>
      <c r="K94" t="str">
        <v>VENDIDO</v>
      </c>
      <c r="L94" t="str">
        <v xml:space="preserve">NO </v>
      </c>
      <c r="M94">
        <v>30000000</v>
      </c>
      <c r="T94" t="str">
        <v>INDIVIDUAL</v>
      </c>
      <c r="U94" t="str">
        <v/>
      </c>
    </row>
    <row r="95">
      <c r="A95">
        <v>93</v>
      </c>
      <c r="B95" t="str">
        <v xml:space="preserve">LA CEIBA </v>
      </c>
      <c r="C95" t="str">
        <v xml:space="preserve">LC1 - 11 - 9 </v>
      </c>
      <c r="D95">
        <v>1</v>
      </c>
      <c r="E95">
        <v>1</v>
      </c>
      <c r="F95">
        <v>11</v>
      </c>
      <c r="G95">
        <v>9</v>
      </c>
      <c r="H95">
        <v>98</v>
      </c>
      <c r="J95">
        <v>30000000</v>
      </c>
      <c r="K95" t="str">
        <v>VENDIDO</v>
      </c>
      <c r="L95" t="str">
        <v xml:space="preserve">SI </v>
      </c>
      <c r="M95">
        <v>30000000</v>
      </c>
      <c r="T95" t="str">
        <v>INDIVIDUAL</v>
      </c>
      <c r="U95" t="str">
        <v/>
      </c>
    </row>
    <row r="96">
      <c r="A96">
        <v>94</v>
      </c>
      <c r="B96" t="str">
        <v xml:space="preserve">LA CEIBA </v>
      </c>
      <c r="C96" t="str">
        <v xml:space="preserve">LC1 - 11 - 10 </v>
      </c>
      <c r="D96">
        <v>1</v>
      </c>
      <c r="E96">
        <v>1</v>
      </c>
      <c r="F96">
        <v>11</v>
      </c>
      <c r="G96">
        <v>10</v>
      </c>
      <c r="H96">
        <v>98</v>
      </c>
      <c r="J96">
        <v>25000000</v>
      </c>
      <c r="K96" t="str">
        <v>EN NEGOCIACIÓN</v>
      </c>
      <c r="M96">
        <v>25000000</v>
      </c>
      <c r="T96" t="str">
        <v>INDIVIDUAL</v>
      </c>
      <c r="U96" t="str">
        <v/>
      </c>
    </row>
    <row r="97">
      <c r="A97">
        <v>95</v>
      </c>
      <c r="B97" t="str">
        <v xml:space="preserve">LA CEIBA </v>
      </c>
      <c r="C97" t="str">
        <v xml:space="preserve">LC1 - 11 - 11 </v>
      </c>
      <c r="D97">
        <v>1</v>
      </c>
      <c r="E97">
        <v>1</v>
      </c>
      <c r="F97">
        <v>11</v>
      </c>
      <c r="G97">
        <v>11</v>
      </c>
      <c r="H97">
        <v>98</v>
      </c>
      <c r="J97">
        <v>25000000</v>
      </c>
      <c r="K97" t="str">
        <v>VENDIDO</v>
      </c>
      <c r="L97" t="str">
        <v xml:space="preserve">NO </v>
      </c>
      <c r="M97">
        <v>25000000</v>
      </c>
      <c r="T97" t="str">
        <v>INDIVIDUAL</v>
      </c>
      <c r="U97" t="str">
        <v/>
      </c>
    </row>
    <row r="98">
      <c r="A98">
        <v>96</v>
      </c>
      <c r="B98" t="str">
        <v xml:space="preserve">LA CEIBA </v>
      </c>
      <c r="C98" t="str">
        <v xml:space="preserve">LC1 - 11 - 12 </v>
      </c>
      <c r="D98">
        <v>1</v>
      </c>
      <c r="E98">
        <v>1</v>
      </c>
      <c r="F98">
        <v>11</v>
      </c>
      <c r="G98">
        <v>12</v>
      </c>
      <c r="H98">
        <v>98</v>
      </c>
      <c r="J98">
        <v>24500000</v>
      </c>
      <c r="K98" t="str">
        <v>VENDIDO</v>
      </c>
      <c r="L98" t="str">
        <v xml:space="preserve">SI </v>
      </c>
      <c r="M98">
        <v>24500000</v>
      </c>
      <c r="T98" t="str">
        <v>INDIVIDUAL</v>
      </c>
      <c r="U98" t="str">
        <v/>
      </c>
    </row>
    <row r="99">
      <c r="A99">
        <v>97</v>
      </c>
      <c r="B99" t="str">
        <v xml:space="preserve">LA CEIBA </v>
      </c>
      <c r="C99" t="str">
        <v xml:space="preserve">LC1 - 11 - 13 </v>
      </c>
      <c r="D99">
        <v>1</v>
      </c>
      <c r="E99">
        <v>1</v>
      </c>
      <c r="F99">
        <v>11</v>
      </c>
      <c r="G99">
        <v>13</v>
      </c>
      <c r="H99">
        <v>98</v>
      </c>
      <c r="J99">
        <v>24500000</v>
      </c>
      <c r="K99" t="str">
        <v>VENDIDO</v>
      </c>
      <c r="L99" t="str">
        <v xml:space="preserve">NO </v>
      </c>
      <c r="M99">
        <v>24500000</v>
      </c>
      <c r="T99" t="str">
        <v>INDIVIDUAL</v>
      </c>
      <c r="U99" t="str">
        <v/>
      </c>
    </row>
    <row r="100">
      <c r="A100">
        <v>98</v>
      </c>
      <c r="B100" t="str">
        <v xml:space="preserve">LA CEIBA </v>
      </c>
      <c r="C100" t="str">
        <v xml:space="preserve">LC1 - 11 - 14 </v>
      </c>
      <c r="D100">
        <v>1</v>
      </c>
      <c r="E100">
        <v>1</v>
      </c>
      <c r="F100">
        <v>11</v>
      </c>
      <c r="G100">
        <v>14</v>
      </c>
      <c r="H100">
        <v>197.567</v>
      </c>
      <c r="J100">
        <v>49900000</v>
      </c>
      <c r="K100" t="str">
        <v>VENDIDO</v>
      </c>
      <c r="L100" t="str">
        <v xml:space="preserve">SI </v>
      </c>
      <c r="M100">
        <v>49900000</v>
      </c>
      <c r="T100" t="str">
        <v>INDIVIDUAL</v>
      </c>
      <c r="U100" t="str">
        <v/>
      </c>
    </row>
    <row r="101">
      <c r="A101">
        <v>99</v>
      </c>
      <c r="B101" t="str">
        <v xml:space="preserve">LA CEIBA </v>
      </c>
      <c r="C101" t="str">
        <v xml:space="preserve">LC1 - 12 - 1 </v>
      </c>
      <c r="D101">
        <v>1</v>
      </c>
      <c r="E101">
        <v>1</v>
      </c>
      <c r="F101">
        <v>12</v>
      </c>
      <c r="G101">
        <v>1</v>
      </c>
      <c r="H101">
        <v>98</v>
      </c>
      <c r="J101">
        <v>30000000</v>
      </c>
      <c r="K101" t="str">
        <v>VENDIDO</v>
      </c>
      <c r="L101" t="str">
        <v xml:space="preserve">NO </v>
      </c>
      <c r="M101">
        <v>30000000</v>
      </c>
      <c r="T101" t="str">
        <v>INDIVIDUAL</v>
      </c>
      <c r="U101" t="str">
        <v/>
      </c>
    </row>
    <row r="102">
      <c r="A102">
        <v>100</v>
      </c>
      <c r="B102" t="str">
        <v xml:space="preserve">LA CEIBA </v>
      </c>
      <c r="C102" t="str">
        <v xml:space="preserve">LC1 - 12 - 2 </v>
      </c>
      <c r="D102">
        <v>1</v>
      </c>
      <c r="E102">
        <v>1</v>
      </c>
      <c r="F102">
        <v>12</v>
      </c>
      <c r="G102">
        <v>2</v>
      </c>
      <c r="H102">
        <v>98</v>
      </c>
      <c r="J102">
        <v>25000000</v>
      </c>
      <c r="K102" t="str">
        <v>VENDIDO</v>
      </c>
      <c r="L102" t="str">
        <v xml:space="preserve">NO </v>
      </c>
      <c r="M102">
        <v>25000000</v>
      </c>
      <c r="T102" t="str">
        <v>INDIVIDUAL</v>
      </c>
      <c r="U102" t="str">
        <v/>
      </c>
    </row>
    <row r="103">
      <c r="A103">
        <v>101</v>
      </c>
      <c r="B103" t="str">
        <v xml:space="preserve">LA CEIBA </v>
      </c>
      <c r="C103" t="str">
        <v xml:space="preserve">LC1 - 12 - 3 </v>
      </c>
      <c r="D103">
        <v>1</v>
      </c>
      <c r="E103">
        <v>1</v>
      </c>
      <c r="F103">
        <v>12</v>
      </c>
      <c r="G103">
        <v>3</v>
      </c>
      <c r="H103">
        <v>98</v>
      </c>
      <c r="J103">
        <v>25000000</v>
      </c>
      <c r="K103" t="str">
        <v>VENDIDO</v>
      </c>
      <c r="L103" t="str">
        <v xml:space="preserve">NO </v>
      </c>
      <c r="M103">
        <v>25000000</v>
      </c>
      <c r="T103" t="str">
        <v>INDIVIDUAL</v>
      </c>
      <c r="U103" t="str">
        <v/>
      </c>
    </row>
    <row r="104">
      <c r="A104">
        <v>102</v>
      </c>
      <c r="B104" t="str">
        <v xml:space="preserve">LA CEIBA </v>
      </c>
      <c r="C104" t="str">
        <v xml:space="preserve">LC1 - 12 - 4 </v>
      </c>
      <c r="D104">
        <v>1</v>
      </c>
      <c r="E104">
        <v>1</v>
      </c>
      <c r="F104">
        <v>12</v>
      </c>
      <c r="G104">
        <v>4</v>
      </c>
      <c r="H104">
        <v>98</v>
      </c>
      <c r="J104">
        <v>25000000</v>
      </c>
      <c r="K104" t="str">
        <v>VENDIDO</v>
      </c>
      <c r="L104" t="str">
        <v xml:space="preserve">NO </v>
      </c>
      <c r="M104">
        <v>25000000</v>
      </c>
      <c r="T104" t="str">
        <v>INDIVIDUAL</v>
      </c>
      <c r="U104" t="str">
        <v/>
      </c>
    </row>
    <row r="105">
      <c r="A105">
        <v>103</v>
      </c>
      <c r="B105" t="str">
        <v xml:space="preserve">LA CEIBA </v>
      </c>
      <c r="C105" t="str">
        <v xml:space="preserve">LC1 - 12 - 5 </v>
      </c>
      <c r="D105">
        <v>1</v>
      </c>
      <c r="E105">
        <v>1</v>
      </c>
      <c r="F105">
        <v>12</v>
      </c>
      <c r="G105">
        <v>5</v>
      </c>
      <c r="H105">
        <v>149.656</v>
      </c>
      <c r="J105">
        <v>38178000</v>
      </c>
      <c r="K105" t="str">
        <v>VENDIDO</v>
      </c>
      <c r="L105" t="str">
        <v xml:space="preserve">NO </v>
      </c>
      <c r="M105">
        <v>38178000</v>
      </c>
      <c r="T105" t="str">
        <v>INDIVIDUAL</v>
      </c>
      <c r="U105" t="str">
        <v/>
      </c>
    </row>
    <row r="106">
      <c r="A106">
        <v>104</v>
      </c>
      <c r="B106" t="str">
        <v xml:space="preserve">LA CEIBA </v>
      </c>
      <c r="C106" t="str">
        <v>LC1 - 12 - 6</v>
      </c>
      <c r="D106">
        <v>1</v>
      </c>
      <c r="E106">
        <v>1</v>
      </c>
      <c r="F106">
        <v>12</v>
      </c>
      <c r="G106">
        <v>6</v>
      </c>
      <c r="H106">
        <v>190.8</v>
      </c>
      <c r="J106">
        <v>48676000</v>
      </c>
      <c r="K106" t="str">
        <v>DISPONIBLE</v>
      </c>
      <c r="M106">
        <v>48676000</v>
      </c>
      <c r="T106" t="str">
        <v>INDIVIDUAL</v>
      </c>
      <c r="U106" t="str">
        <v/>
      </c>
    </row>
    <row r="107">
      <c r="A107">
        <v>105</v>
      </c>
      <c r="B107" t="str">
        <v xml:space="preserve">LA CEIBA </v>
      </c>
      <c r="C107" t="str">
        <v xml:space="preserve">LC1 - 12 - 7 </v>
      </c>
      <c r="D107">
        <v>1</v>
      </c>
      <c r="E107">
        <v>1</v>
      </c>
      <c r="F107">
        <v>12</v>
      </c>
      <c r="G107">
        <v>7</v>
      </c>
      <c r="H107">
        <v>98</v>
      </c>
      <c r="J107">
        <v>25000000</v>
      </c>
      <c r="K107" t="str">
        <v>VENDIDO</v>
      </c>
      <c r="L107" t="str">
        <v xml:space="preserve">NO </v>
      </c>
      <c r="M107">
        <v>25000000</v>
      </c>
      <c r="T107" t="str">
        <v>INDIVIDUAL</v>
      </c>
      <c r="U107" t="str">
        <v/>
      </c>
    </row>
    <row r="108">
      <c r="A108">
        <v>106</v>
      </c>
      <c r="B108" t="str">
        <v xml:space="preserve">LA CEIBA </v>
      </c>
      <c r="C108" t="str">
        <v xml:space="preserve">LC1 - 12 - 8 </v>
      </c>
      <c r="D108">
        <v>1</v>
      </c>
      <c r="E108">
        <v>1</v>
      </c>
      <c r="F108">
        <v>12</v>
      </c>
      <c r="G108">
        <v>8</v>
      </c>
      <c r="H108">
        <v>98</v>
      </c>
      <c r="J108">
        <v>25000000</v>
      </c>
      <c r="K108" t="str">
        <v>VENDIDO</v>
      </c>
      <c r="L108" t="str">
        <v xml:space="preserve">NO </v>
      </c>
      <c r="M108">
        <v>25000000</v>
      </c>
      <c r="T108" t="str">
        <v>INDIVIDUAL</v>
      </c>
      <c r="U108" t="str">
        <v/>
      </c>
    </row>
    <row r="109">
      <c r="A109">
        <v>107</v>
      </c>
      <c r="B109" t="str">
        <v xml:space="preserve">LA CEIBA </v>
      </c>
      <c r="C109" t="str">
        <v xml:space="preserve">LC1 - 12 - 9 </v>
      </c>
      <c r="D109">
        <v>1</v>
      </c>
      <c r="E109">
        <v>1</v>
      </c>
      <c r="F109">
        <v>12</v>
      </c>
      <c r="G109">
        <v>9</v>
      </c>
      <c r="H109">
        <v>98</v>
      </c>
      <c r="J109">
        <v>25000000</v>
      </c>
      <c r="K109" t="str">
        <v>VENDIDO</v>
      </c>
      <c r="L109" t="str">
        <v xml:space="preserve">NO </v>
      </c>
      <c r="M109">
        <v>25000000</v>
      </c>
      <c r="T109" t="str">
        <v>INDIVIDUAL</v>
      </c>
      <c r="U109" t="str">
        <v/>
      </c>
    </row>
    <row r="110">
      <c r="A110">
        <v>108</v>
      </c>
      <c r="B110" t="str">
        <v xml:space="preserve">LA CEIBA </v>
      </c>
      <c r="C110" t="str">
        <v xml:space="preserve">LC1 - 12 - 10 </v>
      </c>
      <c r="D110">
        <v>1</v>
      </c>
      <c r="E110">
        <v>1</v>
      </c>
      <c r="F110">
        <v>12</v>
      </c>
      <c r="G110">
        <v>10</v>
      </c>
      <c r="H110">
        <v>98</v>
      </c>
      <c r="J110">
        <v>25000000</v>
      </c>
      <c r="K110" t="str">
        <v>VENDIDO</v>
      </c>
      <c r="L110" t="str">
        <v xml:space="preserve">SI </v>
      </c>
      <c r="M110">
        <v>25000000</v>
      </c>
      <c r="T110" t="str">
        <v>INDIVIDUAL</v>
      </c>
      <c r="U110" t="str">
        <v/>
      </c>
    </row>
    <row r="111">
      <c r="A111">
        <v>109</v>
      </c>
      <c r="B111" t="str">
        <v xml:space="preserve">LA CEIBA </v>
      </c>
      <c r="C111" t="str">
        <v xml:space="preserve">LC1 - 13 - 1 </v>
      </c>
      <c r="D111">
        <v>1</v>
      </c>
      <c r="E111">
        <v>1</v>
      </c>
      <c r="F111">
        <v>13</v>
      </c>
      <c r="G111">
        <v>1</v>
      </c>
      <c r="H111">
        <v>98</v>
      </c>
      <c r="J111">
        <v>35000000</v>
      </c>
      <c r="K111" t="str">
        <v>VENDIDO</v>
      </c>
      <c r="L111" t="str">
        <v xml:space="preserve">SI </v>
      </c>
      <c r="M111">
        <v>35000000</v>
      </c>
      <c r="T111" t="str">
        <v>INDIVIDUAL</v>
      </c>
      <c r="U111" t="str">
        <v/>
      </c>
    </row>
    <row r="112">
      <c r="A112">
        <v>110</v>
      </c>
      <c r="B112" t="str">
        <v xml:space="preserve">LA CEIBA </v>
      </c>
      <c r="C112" t="str">
        <v xml:space="preserve">LC1 - 13 - 2 - 3 - 4 Y 5 </v>
      </c>
      <c r="D112">
        <v>1</v>
      </c>
      <c r="E112">
        <v>4</v>
      </c>
      <c r="F112">
        <v>13</v>
      </c>
      <c r="G112" t="str">
        <v xml:space="preserve">2 - 3 - 4 - 5 </v>
      </c>
      <c r="H112">
        <v>495.502</v>
      </c>
      <c r="J112">
        <v>124903000</v>
      </c>
      <c r="K112" t="str">
        <v>VENDIDO</v>
      </c>
      <c r="L112" t="str">
        <v xml:space="preserve">SI </v>
      </c>
      <c r="M112">
        <v>124903000</v>
      </c>
      <c r="T112" t="str">
        <v>MÚLTIPLE</v>
      </c>
      <c r="U112" t="str">
        <v/>
      </c>
    </row>
    <row r="113">
      <c r="A113">
        <v>111</v>
      </c>
      <c r="B113" t="str">
        <v xml:space="preserve">LA CEIBA </v>
      </c>
      <c r="C113" t="str">
        <v xml:space="preserve">LC1 - 13 - 6 </v>
      </c>
      <c r="D113">
        <v>1</v>
      </c>
      <c r="E113">
        <v>1</v>
      </c>
      <c r="F113">
        <v>13</v>
      </c>
      <c r="G113">
        <v>6</v>
      </c>
      <c r="H113">
        <v>152.4</v>
      </c>
      <c r="J113">
        <v>38872000</v>
      </c>
      <c r="K113" t="str">
        <v>EN NEGOCIACIÓN</v>
      </c>
      <c r="M113">
        <v>38872000</v>
      </c>
      <c r="T113" t="str">
        <v>INDIVIDUAL</v>
      </c>
      <c r="U113" t="str">
        <v/>
      </c>
    </row>
    <row r="114">
      <c r="A114">
        <v>112</v>
      </c>
      <c r="B114" t="str">
        <v xml:space="preserve">LA CEIBA </v>
      </c>
      <c r="C114" t="str">
        <v xml:space="preserve">LC1 - 13 - 7 </v>
      </c>
      <c r="D114">
        <v>1</v>
      </c>
      <c r="E114">
        <v>1</v>
      </c>
      <c r="F114">
        <v>13</v>
      </c>
      <c r="G114">
        <v>7</v>
      </c>
      <c r="H114">
        <v>98</v>
      </c>
      <c r="J114">
        <v>25000000</v>
      </c>
      <c r="K114" t="str">
        <v>EN NEGOCIACIÓN</v>
      </c>
      <c r="M114">
        <v>25000000</v>
      </c>
      <c r="T114" t="str">
        <v>INDIVIDUAL</v>
      </c>
      <c r="U114" t="str">
        <v/>
      </c>
    </row>
    <row r="115">
      <c r="A115">
        <v>113</v>
      </c>
      <c r="B115" t="str">
        <v xml:space="preserve">LA CEIBA </v>
      </c>
      <c r="C115" t="str">
        <v xml:space="preserve">LC1 - 13 - 8 </v>
      </c>
      <c r="D115">
        <v>1</v>
      </c>
      <c r="E115">
        <v>1</v>
      </c>
      <c r="F115">
        <v>13</v>
      </c>
      <c r="G115">
        <v>8</v>
      </c>
      <c r="H115">
        <v>98</v>
      </c>
      <c r="J115">
        <v>25000000</v>
      </c>
      <c r="K115" t="str">
        <v>VENDIDO</v>
      </c>
      <c r="L115" t="str">
        <v xml:space="preserve">SI </v>
      </c>
      <c r="M115">
        <v>25000000</v>
      </c>
      <c r="T115" t="str">
        <v>INDIVIDUAL</v>
      </c>
      <c r="U115" t="str">
        <v/>
      </c>
    </row>
    <row r="116">
      <c r="A116">
        <v>114</v>
      </c>
      <c r="B116" t="str">
        <v xml:space="preserve">LA CEIBA </v>
      </c>
      <c r="C116" t="str">
        <v xml:space="preserve">LC1 - 13 - 9 </v>
      </c>
      <c r="D116">
        <v>1</v>
      </c>
      <c r="E116">
        <v>1</v>
      </c>
      <c r="F116">
        <v>13</v>
      </c>
      <c r="G116">
        <v>9</v>
      </c>
      <c r="H116">
        <v>233.888</v>
      </c>
      <c r="J116">
        <v>25000000</v>
      </c>
      <c r="K116" t="str">
        <v>VENDIDO</v>
      </c>
      <c r="L116" t="str">
        <v xml:space="preserve">SI </v>
      </c>
      <c r="M116">
        <v>25000000</v>
      </c>
      <c r="T116" t="str">
        <v>INDIVIDUAL</v>
      </c>
      <c r="U116" t="str">
        <v/>
      </c>
    </row>
    <row r="117">
      <c r="A117">
        <v>115</v>
      </c>
      <c r="B117" t="str">
        <v xml:space="preserve">LA CEIBA </v>
      </c>
      <c r="C117" t="str">
        <v xml:space="preserve">LC1 - 13 - 10 </v>
      </c>
      <c r="D117">
        <v>1</v>
      </c>
      <c r="E117">
        <v>1</v>
      </c>
      <c r="F117">
        <v>13</v>
      </c>
      <c r="G117">
        <v>10</v>
      </c>
      <c r="H117">
        <v>98</v>
      </c>
      <c r="J117">
        <v>35000000</v>
      </c>
      <c r="K117" t="str">
        <v>VENDIDO</v>
      </c>
      <c r="L117" t="str">
        <v xml:space="preserve">SI </v>
      </c>
      <c r="M117">
        <v>35000000</v>
      </c>
      <c r="T117" t="str">
        <v>INDIVIDUAL</v>
      </c>
      <c r="U117" t="str">
        <v/>
      </c>
    </row>
    <row r="118">
      <c r="A118">
        <v>116</v>
      </c>
      <c r="B118" t="str">
        <v xml:space="preserve">LA CEIBA </v>
      </c>
      <c r="C118" t="str">
        <v>LC1 - 14 - 1</v>
      </c>
      <c r="D118">
        <v>1</v>
      </c>
      <c r="E118">
        <v>1</v>
      </c>
      <c r="F118">
        <v>14</v>
      </c>
      <c r="G118">
        <v>1</v>
      </c>
      <c r="H118">
        <v>163.3</v>
      </c>
      <c r="J118">
        <v>41670000</v>
      </c>
      <c r="K118" t="str">
        <v>VENDIDO</v>
      </c>
      <c r="M118">
        <v>41670000</v>
      </c>
      <c r="T118" t="str">
        <v>INDIVIDUAL</v>
      </c>
      <c r="U118" t="str">
        <v/>
      </c>
    </row>
    <row r="119">
      <c r="A119">
        <v>117</v>
      </c>
      <c r="B119" t="str">
        <v xml:space="preserve">LA CEIBA </v>
      </c>
      <c r="C119" t="str">
        <v xml:space="preserve">LC1 - 14 - 2 </v>
      </c>
      <c r="D119">
        <v>1</v>
      </c>
      <c r="E119">
        <v>1</v>
      </c>
      <c r="F119">
        <v>14</v>
      </c>
      <c r="G119">
        <v>2</v>
      </c>
      <c r="H119">
        <v>98</v>
      </c>
      <c r="J119">
        <v>25000000</v>
      </c>
      <c r="K119" t="str">
        <v>VENDIDO</v>
      </c>
      <c r="L119" t="str">
        <v xml:space="preserve">NO </v>
      </c>
      <c r="M119">
        <v>25000000</v>
      </c>
      <c r="T119" t="str">
        <v>INDIVIDUAL</v>
      </c>
      <c r="U119" t="str">
        <v/>
      </c>
    </row>
    <row r="120">
      <c r="A120">
        <v>118</v>
      </c>
      <c r="B120" t="str">
        <v xml:space="preserve">LA CEIBA </v>
      </c>
      <c r="C120" t="str">
        <v xml:space="preserve">LC1 - 14 - 3 </v>
      </c>
      <c r="D120">
        <v>1</v>
      </c>
      <c r="E120">
        <v>1</v>
      </c>
      <c r="F120">
        <v>14</v>
      </c>
      <c r="G120">
        <v>3</v>
      </c>
      <c r="H120">
        <v>98</v>
      </c>
      <c r="J120">
        <v>25000000</v>
      </c>
      <c r="K120" t="str">
        <v>VENDIDO</v>
      </c>
      <c r="L120" t="str">
        <v xml:space="preserve">SI </v>
      </c>
      <c r="M120">
        <v>25000000</v>
      </c>
      <c r="T120" t="str">
        <v>INDIVIDUAL</v>
      </c>
      <c r="U120" t="str">
        <v/>
      </c>
    </row>
    <row r="121">
      <c r="A121">
        <v>119</v>
      </c>
      <c r="B121" t="str">
        <v xml:space="preserve">LA CEIBA </v>
      </c>
      <c r="C121" t="str">
        <v xml:space="preserve">LC1 - 14 - 4 </v>
      </c>
      <c r="D121">
        <v>1</v>
      </c>
      <c r="E121">
        <v>1</v>
      </c>
      <c r="F121">
        <v>14</v>
      </c>
      <c r="G121">
        <v>4</v>
      </c>
      <c r="H121">
        <v>98</v>
      </c>
      <c r="J121">
        <v>25000000</v>
      </c>
      <c r="K121" t="str">
        <v>VENDIDO</v>
      </c>
      <c r="L121" t="str">
        <v xml:space="preserve">NO </v>
      </c>
      <c r="M121">
        <v>25000000</v>
      </c>
      <c r="T121" t="str">
        <v>INDIVIDUAL</v>
      </c>
      <c r="U121" t="str">
        <v/>
      </c>
    </row>
    <row r="122">
      <c r="A122">
        <v>120</v>
      </c>
      <c r="B122" t="str">
        <v xml:space="preserve">LA CEIBA </v>
      </c>
      <c r="C122" t="str">
        <v xml:space="preserve">LC1 - 14 - 5 </v>
      </c>
      <c r="D122">
        <v>1</v>
      </c>
      <c r="E122">
        <v>1</v>
      </c>
      <c r="F122">
        <v>14</v>
      </c>
      <c r="G122">
        <v>5</v>
      </c>
      <c r="H122">
        <v>98</v>
      </c>
      <c r="J122">
        <v>25000000</v>
      </c>
      <c r="K122" t="str">
        <v>VENDIDO</v>
      </c>
      <c r="L122" t="str">
        <v xml:space="preserve">NO </v>
      </c>
      <c r="M122">
        <v>25000000</v>
      </c>
      <c r="T122" t="str">
        <v>INDIVIDUAL</v>
      </c>
      <c r="U122" t="str">
        <v/>
      </c>
    </row>
    <row r="123">
      <c r="A123">
        <v>121</v>
      </c>
      <c r="B123" t="str">
        <v xml:space="preserve">LA CEIBA </v>
      </c>
      <c r="C123" t="str">
        <v xml:space="preserve">LC1 - 14 - 6 </v>
      </c>
      <c r="D123">
        <v>1</v>
      </c>
      <c r="E123">
        <v>1</v>
      </c>
      <c r="F123">
        <v>14</v>
      </c>
      <c r="G123">
        <v>6</v>
      </c>
      <c r="H123">
        <v>98</v>
      </c>
      <c r="J123">
        <v>25000000</v>
      </c>
      <c r="K123" t="str">
        <v>VENDIDO</v>
      </c>
      <c r="M123">
        <v>25000000</v>
      </c>
      <c r="T123" t="str">
        <v>INDIVIDUAL</v>
      </c>
      <c r="U123" t="str">
        <v/>
      </c>
    </row>
    <row r="124">
      <c r="A124">
        <v>122</v>
      </c>
      <c r="B124" t="str">
        <v xml:space="preserve">LA CEIBA </v>
      </c>
      <c r="C124" t="str">
        <v xml:space="preserve">LC1 - 14 - 7 </v>
      </c>
      <c r="D124">
        <v>1</v>
      </c>
      <c r="E124">
        <v>1</v>
      </c>
      <c r="F124">
        <v>14</v>
      </c>
      <c r="G124">
        <v>7</v>
      </c>
      <c r="H124">
        <v>98</v>
      </c>
      <c r="J124">
        <v>25000000</v>
      </c>
      <c r="K124" t="str">
        <v>VENDIDO</v>
      </c>
      <c r="L124" t="str">
        <v xml:space="preserve">NO </v>
      </c>
      <c r="M124">
        <v>25000000</v>
      </c>
      <c r="T124" t="str">
        <v>INDIVIDUAL</v>
      </c>
      <c r="U124" t="str">
        <v/>
      </c>
    </row>
    <row r="125">
      <c r="A125">
        <v>123</v>
      </c>
      <c r="B125" t="str">
        <v xml:space="preserve">LA CEIBA </v>
      </c>
      <c r="C125" t="str">
        <v xml:space="preserve">LC1 - 14 - 8 </v>
      </c>
      <c r="D125">
        <v>1</v>
      </c>
      <c r="E125">
        <v>1</v>
      </c>
      <c r="F125">
        <v>14</v>
      </c>
      <c r="G125">
        <v>8</v>
      </c>
      <c r="H125">
        <v>98</v>
      </c>
      <c r="J125">
        <v>25000000</v>
      </c>
      <c r="K125" t="str">
        <v>VENDIDO</v>
      </c>
      <c r="L125" t="str">
        <v xml:space="preserve">SI </v>
      </c>
      <c r="M125">
        <v>25000000</v>
      </c>
      <c r="T125" t="str">
        <v>INDIVIDUAL</v>
      </c>
      <c r="U125" t="str">
        <v/>
      </c>
    </row>
    <row r="126">
      <c r="A126">
        <v>124</v>
      </c>
      <c r="B126" t="str">
        <v xml:space="preserve">LA CEIBA </v>
      </c>
      <c r="C126" t="str">
        <v xml:space="preserve">LC1 - 14 - 9 </v>
      </c>
      <c r="D126">
        <v>1</v>
      </c>
      <c r="E126">
        <v>1</v>
      </c>
      <c r="F126">
        <v>14</v>
      </c>
      <c r="G126">
        <v>9</v>
      </c>
      <c r="H126">
        <v>98</v>
      </c>
      <c r="J126">
        <v>25000000</v>
      </c>
      <c r="K126" t="str">
        <v>VENDIDO</v>
      </c>
      <c r="L126" t="str">
        <v xml:space="preserve">NO </v>
      </c>
      <c r="M126">
        <v>25000000</v>
      </c>
      <c r="T126" t="str">
        <v>INDIVIDUAL</v>
      </c>
      <c r="U126" t="str">
        <v/>
      </c>
    </row>
    <row r="127">
      <c r="A127">
        <v>125</v>
      </c>
      <c r="B127" t="str">
        <v xml:space="preserve">LA CEIBA </v>
      </c>
      <c r="C127" t="str">
        <v xml:space="preserve">LC1 - 14 - 10 </v>
      </c>
      <c r="D127">
        <v>1</v>
      </c>
      <c r="E127">
        <v>1</v>
      </c>
      <c r="F127">
        <v>14</v>
      </c>
      <c r="G127">
        <v>10</v>
      </c>
      <c r="H127">
        <v>98</v>
      </c>
      <c r="J127">
        <v>25000000</v>
      </c>
      <c r="K127" t="str">
        <v>VENDIDO</v>
      </c>
      <c r="L127" t="str">
        <v xml:space="preserve">NO </v>
      </c>
      <c r="M127">
        <v>25000000</v>
      </c>
      <c r="T127" t="str">
        <v>INDIVIDUAL</v>
      </c>
      <c r="U127" t="str">
        <v/>
      </c>
    </row>
    <row r="128">
      <c r="A128">
        <v>126</v>
      </c>
      <c r="B128" t="str">
        <v xml:space="preserve">LA CEIBA </v>
      </c>
      <c r="C128" t="str">
        <v xml:space="preserve">LC1 - 14 - 11 Y 12 </v>
      </c>
      <c r="D128">
        <v>1</v>
      </c>
      <c r="E128">
        <v>2</v>
      </c>
      <c r="F128">
        <v>14</v>
      </c>
      <c r="G128" t="str">
        <v>11 - 12</v>
      </c>
      <c r="H128">
        <v>196</v>
      </c>
      <c r="J128">
        <v>55000000</v>
      </c>
      <c r="K128" t="str">
        <v>VENDIDO</v>
      </c>
      <c r="L128" t="str">
        <v xml:space="preserve">SI </v>
      </c>
      <c r="M128">
        <v>55000000</v>
      </c>
      <c r="T128" t="str">
        <v>MÚLTIPLE</v>
      </c>
      <c r="U128" t="str">
        <v/>
      </c>
    </row>
    <row r="129">
      <c r="A129">
        <v>127</v>
      </c>
      <c r="B129" t="str">
        <v xml:space="preserve">LA CEIBA </v>
      </c>
      <c r="C129" t="str">
        <v xml:space="preserve">LC1 - 14 - 13 Y 14 </v>
      </c>
      <c r="D129">
        <v>1</v>
      </c>
      <c r="E129">
        <v>2</v>
      </c>
      <c r="F129">
        <v>14</v>
      </c>
      <c r="G129" t="str">
        <v>13 - 14</v>
      </c>
      <c r="H129">
        <v>196</v>
      </c>
      <c r="J129">
        <v>55000000</v>
      </c>
      <c r="K129" t="str">
        <v>VENDIDO</v>
      </c>
      <c r="L129" t="str">
        <v xml:space="preserve">SI </v>
      </c>
      <c r="M129">
        <v>55000000</v>
      </c>
      <c r="T129" t="str">
        <v>MÚLTIPLE</v>
      </c>
      <c r="U129" t="str">
        <v/>
      </c>
    </row>
    <row r="130">
      <c r="A130">
        <v>128</v>
      </c>
      <c r="B130" t="str">
        <v xml:space="preserve">LA CEIBA </v>
      </c>
      <c r="C130" t="str">
        <v xml:space="preserve">LC1 - 14 - 15 </v>
      </c>
      <c r="D130">
        <v>1</v>
      </c>
      <c r="E130">
        <v>1</v>
      </c>
      <c r="F130">
        <v>14</v>
      </c>
      <c r="G130">
        <v>15</v>
      </c>
      <c r="H130">
        <v>98</v>
      </c>
      <c r="J130">
        <v>28000000</v>
      </c>
      <c r="K130" t="str">
        <v>VENDIDO</v>
      </c>
      <c r="L130" t="str">
        <v xml:space="preserve">SI </v>
      </c>
      <c r="M130">
        <v>28000000</v>
      </c>
      <c r="T130" t="str">
        <v>INDIVIDUAL</v>
      </c>
      <c r="U130" t="str">
        <v/>
      </c>
    </row>
    <row r="131">
      <c r="A131">
        <v>129</v>
      </c>
      <c r="B131" t="str">
        <v xml:space="preserve">LA CEIBA </v>
      </c>
      <c r="C131" t="str">
        <v xml:space="preserve">LC1 - 14 - 16 </v>
      </c>
      <c r="D131">
        <v>1</v>
      </c>
      <c r="E131">
        <v>1</v>
      </c>
      <c r="F131">
        <v>14</v>
      </c>
      <c r="G131">
        <v>16</v>
      </c>
      <c r="H131">
        <v>98</v>
      </c>
      <c r="J131">
        <v>25000000</v>
      </c>
      <c r="K131" t="str">
        <v>VENDIDO</v>
      </c>
      <c r="L131" t="str">
        <v xml:space="preserve">SI </v>
      </c>
      <c r="M131">
        <v>25000000</v>
      </c>
      <c r="T131" t="str">
        <v>INDIVIDUAL</v>
      </c>
      <c r="U131" t="str">
        <v/>
      </c>
    </row>
    <row r="132">
      <c r="A132">
        <v>130</v>
      </c>
      <c r="B132" t="str">
        <v xml:space="preserve">LA CEIBA </v>
      </c>
      <c r="C132" t="str">
        <v xml:space="preserve">LC1 - 14 - 17 </v>
      </c>
      <c r="D132">
        <v>1</v>
      </c>
      <c r="E132">
        <v>1</v>
      </c>
      <c r="F132">
        <v>14</v>
      </c>
      <c r="G132">
        <v>17</v>
      </c>
      <c r="H132">
        <v>98</v>
      </c>
      <c r="J132">
        <v>25000000</v>
      </c>
      <c r="K132" t="str">
        <v>VENDIDO</v>
      </c>
      <c r="L132" t="str">
        <v xml:space="preserve">NO </v>
      </c>
      <c r="M132">
        <v>25000000</v>
      </c>
      <c r="T132" t="str">
        <v>INDIVIDUAL</v>
      </c>
      <c r="U132" t="str">
        <v/>
      </c>
    </row>
    <row r="133">
      <c r="A133">
        <v>131</v>
      </c>
      <c r="B133" t="str">
        <v xml:space="preserve">LA CEIBA </v>
      </c>
      <c r="C133" t="str">
        <v xml:space="preserve">LC1 - 14 - 18 - 19 Y 20 </v>
      </c>
      <c r="D133">
        <v>1</v>
      </c>
      <c r="E133">
        <v>3</v>
      </c>
      <c r="F133">
        <v>14</v>
      </c>
      <c r="G133" t="str">
        <v xml:space="preserve">18 - 19 - 20 </v>
      </c>
      <c r="H133">
        <v>294</v>
      </c>
      <c r="J133">
        <v>75000000</v>
      </c>
      <c r="K133" t="str">
        <v>VENDIDO</v>
      </c>
      <c r="L133" t="str">
        <v xml:space="preserve">SI </v>
      </c>
      <c r="M133">
        <v>75000000</v>
      </c>
      <c r="T133" t="str">
        <v>MÚLTIPLE</v>
      </c>
      <c r="U133" t="str">
        <v/>
      </c>
    </row>
    <row r="134">
      <c r="A134">
        <v>132</v>
      </c>
      <c r="B134" t="str">
        <v xml:space="preserve">LA CEIBA </v>
      </c>
      <c r="C134" t="str">
        <v xml:space="preserve">LC1 - 14 - 21 </v>
      </c>
      <c r="D134">
        <v>1</v>
      </c>
      <c r="E134">
        <v>1</v>
      </c>
      <c r="F134">
        <v>14</v>
      </c>
      <c r="G134">
        <v>21</v>
      </c>
      <c r="H134" t="str">
        <v>279.75</v>
      </c>
      <c r="J134">
        <v>71365000</v>
      </c>
      <c r="K134" t="str">
        <v>VENDIDO</v>
      </c>
      <c r="L134" t="str">
        <v xml:space="preserve">NO </v>
      </c>
      <c r="M134">
        <v>71365000</v>
      </c>
      <c r="T134" t="str">
        <v>INDIVIDUAL</v>
      </c>
      <c r="U134" t="str">
        <v/>
      </c>
    </row>
    <row r="135">
      <c r="A135">
        <v>133</v>
      </c>
      <c r="B135" t="str">
        <v xml:space="preserve">LA CEIBA </v>
      </c>
      <c r="C135" t="str">
        <v xml:space="preserve">LC1 - 15 - 1 </v>
      </c>
      <c r="D135">
        <v>1</v>
      </c>
      <c r="E135">
        <v>1</v>
      </c>
      <c r="F135">
        <v>15</v>
      </c>
      <c r="G135">
        <v>1</v>
      </c>
      <c r="H135">
        <v>86.5</v>
      </c>
      <c r="J135">
        <v>22078000</v>
      </c>
      <c r="K135" t="str">
        <v>EN NEGOCIACIÓN</v>
      </c>
      <c r="M135">
        <v>22078000</v>
      </c>
      <c r="T135" t="str">
        <v>INDIVIDUAL</v>
      </c>
      <c r="U135" t="str">
        <v/>
      </c>
    </row>
    <row r="136">
      <c r="A136">
        <v>134</v>
      </c>
      <c r="B136" t="str">
        <v xml:space="preserve">LA CEIBA </v>
      </c>
      <c r="C136" t="str">
        <v xml:space="preserve">LC1 - 15 - 2 </v>
      </c>
      <c r="D136">
        <v>1</v>
      </c>
      <c r="E136">
        <v>1</v>
      </c>
      <c r="F136">
        <v>15</v>
      </c>
      <c r="G136">
        <v>2</v>
      </c>
      <c r="H136">
        <v>98</v>
      </c>
      <c r="J136">
        <v>25000000</v>
      </c>
      <c r="K136" t="str">
        <v>EN NEGOCIACIÓN</v>
      </c>
      <c r="M136">
        <v>25000000</v>
      </c>
      <c r="T136" t="str">
        <v>INDIVIDUAL</v>
      </c>
      <c r="U136" t="str">
        <v/>
      </c>
    </row>
    <row r="137">
      <c r="A137">
        <v>135</v>
      </c>
      <c r="B137" t="str">
        <v xml:space="preserve">LA CEIBA </v>
      </c>
      <c r="C137" t="str">
        <v xml:space="preserve">LC1 - 15 - 3 </v>
      </c>
      <c r="D137">
        <v>1</v>
      </c>
      <c r="E137">
        <v>1</v>
      </c>
      <c r="F137">
        <v>15</v>
      </c>
      <c r="G137">
        <v>3</v>
      </c>
      <c r="H137">
        <v>98</v>
      </c>
      <c r="J137">
        <v>25000000</v>
      </c>
      <c r="K137" t="str">
        <v>VENDIDO</v>
      </c>
      <c r="L137" t="str">
        <v xml:space="preserve">NO </v>
      </c>
      <c r="M137">
        <v>25000000</v>
      </c>
      <c r="T137" t="str">
        <v>INDIVIDUAL</v>
      </c>
      <c r="U137" t="str">
        <v/>
      </c>
    </row>
    <row r="138">
      <c r="A138">
        <v>136</v>
      </c>
      <c r="B138" t="str">
        <v xml:space="preserve">LA CEIBA </v>
      </c>
      <c r="C138" t="str">
        <v xml:space="preserve">LC1 - 15 - 4 </v>
      </c>
      <c r="D138">
        <v>1</v>
      </c>
      <c r="E138">
        <v>1</v>
      </c>
      <c r="F138">
        <v>15</v>
      </c>
      <c r="G138">
        <v>4</v>
      </c>
      <c r="H138">
        <v>98</v>
      </c>
      <c r="J138">
        <v>25000000</v>
      </c>
      <c r="K138" t="str">
        <v>VENDIDO</v>
      </c>
      <c r="L138" t="str">
        <v xml:space="preserve">NO </v>
      </c>
      <c r="M138">
        <v>25000000</v>
      </c>
      <c r="T138" t="str">
        <v>INDIVIDUAL</v>
      </c>
      <c r="U138" t="str">
        <v/>
      </c>
    </row>
    <row r="139">
      <c r="A139">
        <v>137</v>
      </c>
      <c r="B139" t="str">
        <v xml:space="preserve">LA CEIBA </v>
      </c>
      <c r="C139" t="str">
        <v xml:space="preserve">LC1 - 15 - 5 </v>
      </c>
      <c r="D139">
        <v>1</v>
      </c>
      <c r="E139">
        <v>1</v>
      </c>
      <c r="F139">
        <v>15</v>
      </c>
      <c r="G139">
        <v>5</v>
      </c>
      <c r="H139">
        <v>98</v>
      </c>
      <c r="J139">
        <v>25000000</v>
      </c>
      <c r="K139" t="str">
        <v>EN NEGOCIACIÓN</v>
      </c>
      <c r="M139">
        <v>25000000</v>
      </c>
      <c r="T139" t="str">
        <v>INDIVIDUAL</v>
      </c>
      <c r="U139" t="str">
        <v/>
      </c>
    </row>
    <row r="140">
      <c r="A140">
        <v>138</v>
      </c>
      <c r="B140" t="str">
        <v xml:space="preserve">LA CEIBA </v>
      </c>
      <c r="C140" t="str">
        <v xml:space="preserve">LC1 - 15 - 6 </v>
      </c>
      <c r="D140">
        <v>1</v>
      </c>
      <c r="E140">
        <v>1</v>
      </c>
      <c r="F140">
        <v>15</v>
      </c>
      <c r="G140">
        <v>6</v>
      </c>
      <c r="H140">
        <v>98</v>
      </c>
      <c r="J140">
        <v>25000000</v>
      </c>
      <c r="K140" t="str">
        <v>VENDIDO</v>
      </c>
      <c r="L140" t="str">
        <v xml:space="preserve">NO </v>
      </c>
      <c r="M140">
        <v>25000000</v>
      </c>
      <c r="T140" t="str">
        <v>INDIVIDUAL</v>
      </c>
      <c r="U140" t="str">
        <v/>
      </c>
    </row>
    <row r="141">
      <c r="A141">
        <v>139</v>
      </c>
      <c r="B141" t="str">
        <v xml:space="preserve">LA CEIBA </v>
      </c>
      <c r="C141" t="str">
        <v xml:space="preserve">LC1 - 15 - 7 Y 20 </v>
      </c>
      <c r="D141">
        <v>1</v>
      </c>
      <c r="E141">
        <v>2</v>
      </c>
      <c r="F141">
        <v>15</v>
      </c>
      <c r="G141" t="str">
        <v xml:space="preserve">7 - 20 </v>
      </c>
      <c r="H141">
        <v>160</v>
      </c>
      <c r="J141">
        <v>50000000</v>
      </c>
      <c r="K141" t="str">
        <v>VENDIDO</v>
      </c>
      <c r="L141" t="str">
        <v xml:space="preserve">SI </v>
      </c>
      <c r="M141">
        <v>50000000</v>
      </c>
      <c r="T141" t="str">
        <v>MÚLTIPLE</v>
      </c>
      <c r="U141" t="str">
        <v/>
      </c>
    </row>
    <row r="142">
      <c r="A142">
        <v>140</v>
      </c>
      <c r="B142" t="str">
        <v xml:space="preserve">LA CEIBA </v>
      </c>
      <c r="C142" t="str">
        <v>LC1 - 15 - 8</v>
      </c>
      <c r="D142">
        <v>1</v>
      </c>
      <c r="E142">
        <v>1</v>
      </c>
      <c r="F142">
        <v>15</v>
      </c>
      <c r="G142">
        <v>8</v>
      </c>
      <c r="H142">
        <v>98</v>
      </c>
      <c r="J142">
        <v>25000000</v>
      </c>
      <c r="K142" t="str">
        <v>VENDIDO</v>
      </c>
      <c r="L142" t="str">
        <v xml:space="preserve">SI </v>
      </c>
      <c r="M142">
        <v>25000000</v>
      </c>
      <c r="T142" t="str">
        <v>INDIVIDUAL</v>
      </c>
      <c r="U142" t="str">
        <v/>
      </c>
    </row>
    <row r="143">
      <c r="A143">
        <v>141</v>
      </c>
      <c r="B143" t="str">
        <v xml:space="preserve">LA CEIBA </v>
      </c>
      <c r="C143" t="str">
        <v>LC1 - 15 - 9</v>
      </c>
      <c r="D143">
        <v>1</v>
      </c>
      <c r="E143">
        <v>1</v>
      </c>
      <c r="F143">
        <v>15</v>
      </c>
      <c r="G143">
        <v>9</v>
      </c>
      <c r="H143">
        <v>98</v>
      </c>
      <c r="J143">
        <v>25000000</v>
      </c>
      <c r="K143" t="str">
        <v>VENDIDO</v>
      </c>
      <c r="L143" t="str">
        <v xml:space="preserve">NO </v>
      </c>
      <c r="M143">
        <v>25000000</v>
      </c>
      <c r="T143" t="str">
        <v>INDIVIDUAL</v>
      </c>
      <c r="U143" t="str">
        <v/>
      </c>
    </row>
    <row r="144">
      <c r="A144">
        <v>142</v>
      </c>
      <c r="B144" t="str">
        <v xml:space="preserve">LA CEIBA </v>
      </c>
      <c r="C144" t="str">
        <v xml:space="preserve">LC1 - 15 - 10 </v>
      </c>
      <c r="D144">
        <v>1</v>
      </c>
      <c r="E144">
        <v>1</v>
      </c>
      <c r="F144">
        <v>15</v>
      </c>
      <c r="G144">
        <v>10</v>
      </c>
      <c r="H144">
        <v>98</v>
      </c>
      <c r="J144">
        <v>25000000</v>
      </c>
      <c r="K144" t="str">
        <v>VENDIDO</v>
      </c>
      <c r="L144" t="str">
        <v xml:space="preserve">SI </v>
      </c>
      <c r="M144">
        <v>25000000</v>
      </c>
      <c r="T144" t="str">
        <v>INDIVIDUAL</v>
      </c>
      <c r="U144" t="str">
        <v/>
      </c>
    </row>
    <row r="145">
      <c r="A145">
        <v>143</v>
      </c>
      <c r="B145" t="str">
        <v xml:space="preserve">LA CEIBA </v>
      </c>
      <c r="C145" t="str">
        <v xml:space="preserve">LC1 - 15 - 11 </v>
      </c>
      <c r="D145">
        <v>1</v>
      </c>
      <c r="E145">
        <v>1</v>
      </c>
      <c r="F145">
        <v>15</v>
      </c>
      <c r="G145">
        <v>11</v>
      </c>
      <c r="H145">
        <v>98</v>
      </c>
      <c r="J145">
        <v>25000000</v>
      </c>
      <c r="K145" t="str">
        <v>VENDIDO</v>
      </c>
      <c r="M145">
        <v>25000000</v>
      </c>
      <c r="T145" t="str">
        <v>INDIVIDUAL</v>
      </c>
      <c r="U145" t="str">
        <v/>
      </c>
    </row>
    <row r="146">
      <c r="A146">
        <v>144</v>
      </c>
      <c r="B146" t="str">
        <v xml:space="preserve">LA CEIBA </v>
      </c>
      <c r="C146" t="str">
        <v xml:space="preserve">LC1 - 15 - 12 </v>
      </c>
      <c r="D146">
        <v>1</v>
      </c>
      <c r="E146">
        <v>1</v>
      </c>
      <c r="F146">
        <v>15</v>
      </c>
      <c r="G146">
        <v>12</v>
      </c>
      <c r="H146">
        <v>98</v>
      </c>
      <c r="J146">
        <v>25000000</v>
      </c>
      <c r="K146" t="str">
        <v>VENDIDO</v>
      </c>
      <c r="M146">
        <v>25000000</v>
      </c>
      <c r="T146" t="str">
        <v>INDIVIDUAL</v>
      </c>
      <c r="U146" t="str">
        <v/>
      </c>
    </row>
    <row r="147">
      <c r="A147">
        <v>145</v>
      </c>
      <c r="B147" t="str">
        <v xml:space="preserve">LA CEIBA </v>
      </c>
      <c r="C147" t="str">
        <v xml:space="preserve">LC1 - 15 - 13 </v>
      </c>
      <c r="D147">
        <v>1</v>
      </c>
      <c r="E147">
        <v>1</v>
      </c>
      <c r="F147">
        <v>15</v>
      </c>
      <c r="G147">
        <v>13</v>
      </c>
      <c r="H147">
        <v>98</v>
      </c>
      <c r="J147">
        <v>30000000</v>
      </c>
      <c r="K147" t="str">
        <v>VENDIDO</v>
      </c>
      <c r="L147" t="str">
        <v xml:space="preserve">SI </v>
      </c>
      <c r="M147">
        <v>30000000</v>
      </c>
      <c r="T147" t="str">
        <v>INDIVIDUAL</v>
      </c>
      <c r="U147" t="str">
        <v/>
      </c>
    </row>
    <row r="148">
      <c r="A148">
        <v>146</v>
      </c>
      <c r="B148" t="str">
        <v xml:space="preserve">LA CEIBA </v>
      </c>
      <c r="C148" t="str">
        <v xml:space="preserve">LC1 - 15 - 14 </v>
      </c>
      <c r="D148">
        <v>1</v>
      </c>
      <c r="E148">
        <v>1</v>
      </c>
      <c r="F148">
        <v>15</v>
      </c>
      <c r="G148">
        <v>14</v>
      </c>
      <c r="H148">
        <v>98</v>
      </c>
      <c r="J148">
        <v>30000000</v>
      </c>
      <c r="K148" t="str">
        <v>VENDIDO</v>
      </c>
      <c r="L148" t="str">
        <v xml:space="preserve">NO </v>
      </c>
      <c r="M148">
        <v>30000000</v>
      </c>
      <c r="T148" t="str">
        <v>INDIVIDUAL</v>
      </c>
      <c r="U148" t="str">
        <v/>
      </c>
    </row>
    <row r="149">
      <c r="A149">
        <v>147</v>
      </c>
      <c r="B149" t="str">
        <v xml:space="preserve">LA CEIBA </v>
      </c>
      <c r="C149" t="str">
        <v xml:space="preserve">LC1 - 15 - 15 </v>
      </c>
      <c r="D149">
        <v>1</v>
      </c>
      <c r="E149">
        <v>1</v>
      </c>
      <c r="F149">
        <v>15</v>
      </c>
      <c r="G149">
        <v>15</v>
      </c>
      <c r="H149">
        <v>98</v>
      </c>
      <c r="J149">
        <v>25000000</v>
      </c>
      <c r="K149" t="str">
        <v>EN NEGOCIACIÓN</v>
      </c>
      <c r="M149">
        <v>25000000</v>
      </c>
      <c r="T149" t="str">
        <v>INDIVIDUAL</v>
      </c>
      <c r="U149" t="str">
        <v/>
      </c>
    </row>
    <row r="150">
      <c r="A150">
        <v>148</v>
      </c>
      <c r="B150" t="str">
        <v xml:space="preserve">LA CEIBA </v>
      </c>
      <c r="C150" t="str">
        <v xml:space="preserve">LC1 - 15 - 16 </v>
      </c>
      <c r="D150">
        <v>1</v>
      </c>
      <c r="E150">
        <v>1</v>
      </c>
      <c r="F150">
        <v>15</v>
      </c>
      <c r="G150">
        <v>16</v>
      </c>
      <c r="H150">
        <v>98</v>
      </c>
      <c r="J150">
        <v>25000000</v>
      </c>
      <c r="K150" t="str">
        <v>VENDIDO</v>
      </c>
      <c r="M150">
        <v>25000000</v>
      </c>
      <c r="T150" t="str">
        <v>INDIVIDUAL</v>
      </c>
      <c r="U150" t="str">
        <v/>
      </c>
    </row>
    <row r="151">
      <c r="A151">
        <v>149</v>
      </c>
      <c r="B151" t="str">
        <v xml:space="preserve">LA CEIBA </v>
      </c>
      <c r="C151" t="str">
        <v xml:space="preserve">LC1 - 15 - 17 </v>
      </c>
      <c r="D151">
        <v>1</v>
      </c>
      <c r="E151">
        <v>1</v>
      </c>
      <c r="F151">
        <v>15</v>
      </c>
      <c r="G151">
        <v>17</v>
      </c>
      <c r="H151">
        <v>98</v>
      </c>
      <c r="J151">
        <v>25000000</v>
      </c>
      <c r="K151" t="str">
        <v>VENDIDO</v>
      </c>
      <c r="L151" t="str">
        <v xml:space="preserve">SI </v>
      </c>
      <c r="M151">
        <v>25000000</v>
      </c>
      <c r="T151" t="str">
        <v>INDIVIDUAL</v>
      </c>
      <c r="U151" t="str">
        <v/>
      </c>
    </row>
    <row r="152">
      <c r="A152">
        <v>150</v>
      </c>
      <c r="B152" t="str">
        <v xml:space="preserve">LA CEIBA </v>
      </c>
      <c r="C152" t="str">
        <v xml:space="preserve">LC1 - 15 - 18 </v>
      </c>
      <c r="D152">
        <v>1</v>
      </c>
      <c r="E152">
        <v>1</v>
      </c>
      <c r="F152">
        <v>15</v>
      </c>
      <c r="G152">
        <v>18</v>
      </c>
      <c r="H152">
        <v>98</v>
      </c>
      <c r="J152">
        <v>25000000</v>
      </c>
      <c r="K152" t="str">
        <v>VENDIDO</v>
      </c>
      <c r="L152" t="str">
        <v xml:space="preserve">SI </v>
      </c>
      <c r="M152">
        <v>25000000</v>
      </c>
      <c r="T152" t="str">
        <v>INDIVIDUAL</v>
      </c>
      <c r="U152" t="str">
        <v/>
      </c>
    </row>
    <row r="153">
      <c r="A153">
        <v>151</v>
      </c>
      <c r="B153" t="str">
        <v xml:space="preserve">LA CEIBA </v>
      </c>
      <c r="C153" t="str">
        <v xml:space="preserve">LC1 - 15 - 19 </v>
      </c>
      <c r="D153">
        <v>1</v>
      </c>
      <c r="E153">
        <v>1</v>
      </c>
      <c r="F153">
        <v>15</v>
      </c>
      <c r="G153">
        <v>19</v>
      </c>
      <c r="H153">
        <v>98</v>
      </c>
      <c r="J153">
        <v>25000000</v>
      </c>
      <c r="K153" t="str">
        <v>VENDIDO</v>
      </c>
      <c r="M153">
        <v>25000000</v>
      </c>
      <c r="T153" t="str">
        <v>INDIVIDUAL</v>
      </c>
      <c r="U153" t="str">
        <v/>
      </c>
    </row>
    <row r="154">
      <c r="A154">
        <v>152</v>
      </c>
      <c r="B154" t="str">
        <v xml:space="preserve">LA CEIBA </v>
      </c>
      <c r="C154" t="str">
        <v xml:space="preserve">LC1 - 15 - 21 </v>
      </c>
      <c r="D154">
        <v>1</v>
      </c>
      <c r="E154">
        <v>1</v>
      </c>
      <c r="F154">
        <v>15</v>
      </c>
      <c r="G154">
        <v>21</v>
      </c>
      <c r="H154">
        <v>98</v>
      </c>
      <c r="J154">
        <v>25000000</v>
      </c>
      <c r="K154" t="str">
        <v xml:space="preserve">CEDIDO EN FORMA DE PAGO </v>
      </c>
      <c r="M154">
        <v>25000000</v>
      </c>
      <c r="O154">
        <v>46291</v>
      </c>
      <c r="P154">
        <v>0.000098</v>
      </c>
      <c r="Q154" t="str">
        <v>RUBEN FABIAN BUSTOS</v>
      </c>
      <c r="R154" t="str">
        <v>NEGOCIO APARTE</v>
      </c>
      <c r="T154" t="str">
        <v>INDIVIDUAL</v>
      </c>
      <c r="U154" t="str">
        <v/>
      </c>
    </row>
    <row r="155">
      <c r="A155">
        <v>153</v>
      </c>
      <c r="B155" t="str">
        <v xml:space="preserve">LA CEIBA </v>
      </c>
      <c r="C155" t="str">
        <v xml:space="preserve">LC1 - 15 - 22 </v>
      </c>
      <c r="D155">
        <v>1</v>
      </c>
      <c r="E155">
        <v>1</v>
      </c>
      <c r="F155">
        <v>15</v>
      </c>
      <c r="G155">
        <v>22</v>
      </c>
      <c r="H155">
        <v>98</v>
      </c>
      <c r="J155">
        <v>25000000</v>
      </c>
      <c r="K155" t="str">
        <v>VENDIDO</v>
      </c>
      <c r="M155">
        <v>25000000</v>
      </c>
      <c r="O155" t="str">
        <v xml:space="preserve"> </v>
      </c>
      <c r="T155" t="str">
        <v>INDIVIDUAL</v>
      </c>
      <c r="U155" t="str">
        <v/>
      </c>
    </row>
    <row r="156">
      <c r="A156">
        <v>154</v>
      </c>
      <c r="B156" t="str">
        <v xml:space="preserve">LA CEIBA </v>
      </c>
      <c r="C156" t="str">
        <v>LC1 - 15 - 23</v>
      </c>
      <c r="D156">
        <v>1</v>
      </c>
      <c r="E156">
        <v>1</v>
      </c>
      <c r="F156">
        <v>15</v>
      </c>
      <c r="G156">
        <v>23</v>
      </c>
      <c r="H156">
        <v>98</v>
      </c>
      <c r="J156">
        <v>25000000</v>
      </c>
      <c r="K156" t="str">
        <v>VENDIDO</v>
      </c>
      <c r="L156" t="str">
        <v xml:space="preserve">NO </v>
      </c>
      <c r="M156">
        <v>25000000</v>
      </c>
      <c r="T156" t="str">
        <v>INDIVIDUAL</v>
      </c>
      <c r="U156" t="str">
        <v/>
      </c>
    </row>
    <row r="157">
      <c r="A157">
        <v>155</v>
      </c>
      <c r="B157" t="str">
        <v xml:space="preserve">LA CEIBA </v>
      </c>
      <c r="C157" t="str">
        <v xml:space="preserve">LC1 - 15 - 24 </v>
      </c>
      <c r="D157">
        <v>1</v>
      </c>
      <c r="E157">
        <v>1</v>
      </c>
      <c r="F157">
        <v>15</v>
      </c>
      <c r="G157">
        <v>24</v>
      </c>
      <c r="H157">
        <v>98</v>
      </c>
      <c r="J157">
        <v>25000000</v>
      </c>
      <c r="K157" t="str">
        <v>VENDIDO</v>
      </c>
      <c r="L157" t="str">
        <v xml:space="preserve">NO </v>
      </c>
      <c r="M157">
        <v>25000000</v>
      </c>
      <c r="T157" t="str">
        <v>INDIVIDUAL</v>
      </c>
      <c r="U157" t="str">
        <v/>
      </c>
    </row>
    <row r="158">
      <c r="A158">
        <v>156</v>
      </c>
      <c r="B158" t="str">
        <v xml:space="preserve">LA CEIBA </v>
      </c>
      <c r="C158" t="str">
        <v xml:space="preserve">LC1 - 15 - 25 </v>
      </c>
      <c r="D158">
        <v>1</v>
      </c>
      <c r="E158">
        <v>1</v>
      </c>
      <c r="F158">
        <v>15</v>
      </c>
      <c r="G158">
        <v>25</v>
      </c>
      <c r="H158">
        <v>98</v>
      </c>
      <c r="J158">
        <v>25000000</v>
      </c>
      <c r="K158" t="str">
        <v>VENDIDO</v>
      </c>
      <c r="L158" t="str">
        <v xml:space="preserve">SI </v>
      </c>
      <c r="M158">
        <v>25000000</v>
      </c>
      <c r="N158" t="str">
        <v>OK</v>
      </c>
      <c r="P158">
        <v>0.000098</v>
      </c>
      <c r="Q158" t="str">
        <v xml:space="preserve">RUBEN FABIAN BUSTOS </v>
      </c>
      <c r="R158" t="str">
        <v>PAGO COMPLETO</v>
      </c>
      <c r="T158" t="str">
        <v>INDIVIDUAL</v>
      </c>
      <c r="U158" t="str">
        <v/>
      </c>
    </row>
    <row r="159">
      <c r="A159">
        <v>157</v>
      </c>
      <c r="B159" t="str">
        <v xml:space="preserve">LA CEIBA </v>
      </c>
      <c r="C159" t="str">
        <v xml:space="preserve">LC1 - 15 - 26 </v>
      </c>
      <c r="D159">
        <v>1</v>
      </c>
      <c r="E159">
        <v>1</v>
      </c>
      <c r="F159">
        <v>15</v>
      </c>
      <c r="G159">
        <v>26</v>
      </c>
      <c r="H159">
        <v>98</v>
      </c>
      <c r="J159">
        <v>25000000</v>
      </c>
      <c r="K159" t="str">
        <v>VENDIDO</v>
      </c>
      <c r="L159" t="str">
        <v xml:space="preserve">NO </v>
      </c>
      <c r="M159">
        <v>25000000</v>
      </c>
      <c r="T159" t="str">
        <v>INDIVIDUAL</v>
      </c>
      <c r="U159" t="str">
        <v/>
      </c>
    </row>
    <row r="160">
      <c r="A160">
        <v>158</v>
      </c>
      <c r="B160" t="str">
        <v xml:space="preserve">LA CEIBA </v>
      </c>
      <c r="C160" t="str">
        <v xml:space="preserve">LC1 - 15 - 27 </v>
      </c>
      <c r="D160">
        <v>1</v>
      </c>
      <c r="E160">
        <v>1</v>
      </c>
      <c r="F160">
        <v>15</v>
      </c>
      <c r="G160">
        <v>27</v>
      </c>
      <c r="H160">
        <v>163.1</v>
      </c>
      <c r="J160">
        <v>41600000</v>
      </c>
      <c r="K160" t="str">
        <v>EN NEGOCIACIÓN</v>
      </c>
      <c r="M160">
        <v>41600000</v>
      </c>
      <c r="T160" t="str">
        <v>INDIVIDUAL</v>
      </c>
      <c r="U160" t="str">
        <v/>
      </c>
    </row>
    <row r="161">
      <c r="A161">
        <v>159</v>
      </c>
      <c r="B161" t="str">
        <v xml:space="preserve">LA CEIBA </v>
      </c>
      <c r="C161" t="str">
        <v xml:space="preserve">LC1 - 16 - 1 Y 2 </v>
      </c>
      <c r="D161">
        <v>1</v>
      </c>
      <c r="E161">
        <v>2</v>
      </c>
      <c r="F161">
        <v>16</v>
      </c>
      <c r="G161" t="str">
        <v>1 - 2</v>
      </c>
      <c r="H161">
        <v>196</v>
      </c>
      <c r="J161">
        <v>55000000</v>
      </c>
      <c r="K161" t="str">
        <v>VENDIDO</v>
      </c>
      <c r="L161" t="str">
        <v xml:space="preserve">SI </v>
      </c>
      <c r="M161">
        <v>55000000</v>
      </c>
      <c r="T161" t="str">
        <v>MÚLTIPLE</v>
      </c>
      <c r="U161" t="str">
        <v/>
      </c>
    </row>
    <row r="162">
      <c r="A162">
        <v>160</v>
      </c>
      <c r="B162" t="str">
        <v xml:space="preserve">LA CEIBA </v>
      </c>
      <c r="C162" t="str">
        <v xml:space="preserve">LC1 - 16 - 3 </v>
      </c>
      <c r="D162">
        <v>1</v>
      </c>
      <c r="E162">
        <v>1</v>
      </c>
      <c r="F162">
        <v>16</v>
      </c>
      <c r="G162">
        <v>3</v>
      </c>
      <c r="H162">
        <v>98</v>
      </c>
      <c r="J162">
        <v>25000000</v>
      </c>
      <c r="K162" t="str">
        <v>VENDIDO</v>
      </c>
      <c r="L162" t="str">
        <v xml:space="preserve">NO </v>
      </c>
      <c r="M162">
        <v>25000000</v>
      </c>
      <c r="N162" t="str">
        <v>OK</v>
      </c>
      <c r="P162">
        <v>0.000098</v>
      </c>
      <c r="Q162" t="str">
        <v xml:space="preserve">RUBEN FABIAN BUSTOS </v>
      </c>
      <c r="R162" t="str">
        <v>PAGO COMPLETO</v>
      </c>
      <c r="T162" t="str">
        <v>INDIVIDUAL</v>
      </c>
      <c r="U162" t="str">
        <v/>
      </c>
    </row>
    <row r="163">
      <c r="A163">
        <v>161</v>
      </c>
      <c r="B163" t="str">
        <v xml:space="preserve">LA CEIBA </v>
      </c>
      <c r="C163" t="str">
        <v xml:space="preserve">LC1 - 16 - 4 </v>
      </c>
      <c r="D163">
        <v>1</v>
      </c>
      <c r="E163">
        <v>1</v>
      </c>
      <c r="F163">
        <v>16</v>
      </c>
      <c r="G163">
        <v>4</v>
      </c>
      <c r="H163">
        <v>95.446</v>
      </c>
      <c r="J163">
        <v>24000000</v>
      </c>
      <c r="K163" t="str">
        <v>VENDIDO</v>
      </c>
      <c r="L163" t="str">
        <v xml:space="preserve">NO </v>
      </c>
      <c r="M163">
        <v>24000000</v>
      </c>
      <c r="T163" t="str">
        <v>INDIVIDUAL</v>
      </c>
      <c r="U163" t="str">
        <v/>
      </c>
    </row>
    <row r="164">
      <c r="A164">
        <v>162</v>
      </c>
      <c r="B164" t="str">
        <v xml:space="preserve">LA CEIBA </v>
      </c>
      <c r="C164" t="str">
        <v xml:space="preserve">LC1 - 16 - 5 </v>
      </c>
      <c r="D164">
        <v>1</v>
      </c>
      <c r="E164">
        <v>1</v>
      </c>
      <c r="F164">
        <v>16</v>
      </c>
      <c r="G164">
        <v>5</v>
      </c>
      <c r="H164">
        <v>95.446</v>
      </c>
      <c r="J164">
        <v>24000000</v>
      </c>
      <c r="K164" t="str">
        <v>VENDIDO</v>
      </c>
      <c r="L164" t="str">
        <v xml:space="preserve">SI </v>
      </c>
      <c r="M164">
        <v>24000000</v>
      </c>
      <c r="T164" t="str">
        <v>INDIVIDUAL</v>
      </c>
      <c r="U164" t="str">
        <v/>
      </c>
    </row>
    <row r="165">
      <c r="A165">
        <v>163</v>
      </c>
      <c r="B165" t="str">
        <v xml:space="preserve">LA CEIBA </v>
      </c>
      <c r="C165" t="str">
        <v xml:space="preserve">LC1 - 16 - 6 </v>
      </c>
      <c r="D165">
        <v>1</v>
      </c>
      <c r="E165">
        <v>1</v>
      </c>
      <c r="F165">
        <v>16</v>
      </c>
      <c r="G165">
        <v>6</v>
      </c>
      <c r="H165">
        <v>90.698</v>
      </c>
      <c r="J165">
        <v>25000000</v>
      </c>
      <c r="K165" t="str">
        <v>VENDIDO</v>
      </c>
      <c r="L165" t="str">
        <v xml:space="preserve">SI </v>
      </c>
      <c r="M165">
        <v>25000000</v>
      </c>
      <c r="T165" t="str">
        <v>INDIVIDUAL</v>
      </c>
      <c r="U165" t="str">
        <v/>
      </c>
    </row>
    <row r="166">
      <c r="A166">
        <v>164</v>
      </c>
      <c r="B166" t="str">
        <v xml:space="preserve">LA CEIBA </v>
      </c>
      <c r="C166" t="str">
        <v xml:space="preserve">LC1 - 16 - 7 </v>
      </c>
      <c r="D166">
        <v>1</v>
      </c>
      <c r="E166">
        <v>1</v>
      </c>
      <c r="F166">
        <v>16</v>
      </c>
      <c r="G166">
        <v>7</v>
      </c>
      <c r="H166">
        <v>98</v>
      </c>
      <c r="J166">
        <v>25000000</v>
      </c>
      <c r="K166" t="str">
        <v>VENDIDO</v>
      </c>
      <c r="L166" t="str">
        <v xml:space="preserve">SI </v>
      </c>
      <c r="M166">
        <v>25000000</v>
      </c>
      <c r="T166" t="str">
        <v>INDIVIDUAL</v>
      </c>
      <c r="U166" t="str">
        <v/>
      </c>
    </row>
    <row r="167">
      <c r="A167">
        <v>165</v>
      </c>
      <c r="B167" t="str">
        <v xml:space="preserve">LA CEIBA </v>
      </c>
      <c r="C167" t="str">
        <v xml:space="preserve">LC1 - 16 - 8 </v>
      </c>
      <c r="D167">
        <v>1</v>
      </c>
      <c r="E167">
        <v>1</v>
      </c>
      <c r="F167">
        <v>16</v>
      </c>
      <c r="G167">
        <v>8</v>
      </c>
      <c r="H167">
        <v>98</v>
      </c>
      <c r="J167">
        <v>25000000</v>
      </c>
      <c r="K167" t="str">
        <v>VENDIDO</v>
      </c>
      <c r="M167">
        <v>25000000</v>
      </c>
      <c r="T167" t="str">
        <v>INDIVIDUAL</v>
      </c>
      <c r="U167" t="str">
        <v/>
      </c>
    </row>
    <row r="168">
      <c r="A168">
        <v>166</v>
      </c>
      <c r="B168" t="str">
        <v xml:space="preserve">LA CEIBA </v>
      </c>
      <c r="C168" t="str">
        <v xml:space="preserve">LC1 - 16 - 9 </v>
      </c>
      <c r="D168">
        <v>1</v>
      </c>
      <c r="E168">
        <v>1</v>
      </c>
      <c r="F168">
        <v>16</v>
      </c>
      <c r="G168">
        <v>9</v>
      </c>
      <c r="H168">
        <v>98</v>
      </c>
      <c r="J168">
        <v>25000000</v>
      </c>
      <c r="K168" t="str">
        <v>VENDIDO</v>
      </c>
      <c r="L168" t="str">
        <v xml:space="preserve">NO </v>
      </c>
      <c r="M168">
        <v>25000000</v>
      </c>
      <c r="T168" t="str">
        <v>INDIVIDUAL</v>
      </c>
      <c r="U168" t="str">
        <v/>
      </c>
    </row>
    <row r="169">
      <c r="A169">
        <v>167</v>
      </c>
      <c r="B169" t="str">
        <v xml:space="preserve">LA CEIBA </v>
      </c>
      <c r="C169" t="str">
        <v>LC1 - 16 - 10</v>
      </c>
      <c r="D169">
        <v>1</v>
      </c>
      <c r="E169">
        <v>1</v>
      </c>
      <c r="F169">
        <v>16</v>
      </c>
      <c r="G169">
        <v>10</v>
      </c>
      <c r="H169">
        <v>98</v>
      </c>
      <c r="J169">
        <v>30000000</v>
      </c>
      <c r="K169" t="str">
        <v xml:space="preserve">CEDIDO EN FORMA DE PAGO </v>
      </c>
      <c r="M169">
        <v>30000000</v>
      </c>
      <c r="T169" t="str">
        <v>INDIVIDUAL</v>
      </c>
      <c r="U169" t="str">
        <v/>
      </c>
    </row>
    <row r="170">
      <c r="A170">
        <v>168</v>
      </c>
      <c r="B170" t="str">
        <v xml:space="preserve">LA CEIBA </v>
      </c>
      <c r="C170" t="str">
        <v xml:space="preserve">LC1 - 17 -1 </v>
      </c>
      <c r="D170">
        <v>1</v>
      </c>
      <c r="E170">
        <v>1</v>
      </c>
      <c r="F170">
        <v>17</v>
      </c>
      <c r="G170">
        <v>1</v>
      </c>
      <c r="H170">
        <v>98</v>
      </c>
      <c r="J170">
        <v>30000000</v>
      </c>
      <c r="K170" t="str">
        <v>VENDIDO</v>
      </c>
      <c r="L170" t="str">
        <v xml:space="preserve">SI </v>
      </c>
      <c r="M170">
        <v>30000000</v>
      </c>
      <c r="T170" t="str">
        <v>INDIVIDUAL</v>
      </c>
      <c r="U170" t="str">
        <v/>
      </c>
    </row>
    <row r="171">
      <c r="A171">
        <v>169</v>
      </c>
      <c r="B171" t="str">
        <v xml:space="preserve">LA CEIBA </v>
      </c>
      <c r="C171" t="str">
        <v xml:space="preserve">LC1 - 17 - 2 </v>
      </c>
      <c r="D171">
        <v>1</v>
      </c>
      <c r="E171">
        <v>1</v>
      </c>
      <c r="F171">
        <v>17</v>
      </c>
      <c r="G171">
        <v>2</v>
      </c>
      <c r="H171">
        <v>98</v>
      </c>
      <c r="J171">
        <v>25000000</v>
      </c>
      <c r="K171" t="str">
        <v>VENDIDO</v>
      </c>
      <c r="L171" t="str">
        <v xml:space="preserve">SI </v>
      </c>
      <c r="M171">
        <v>25000000</v>
      </c>
      <c r="T171" t="str">
        <v>INDIVIDUAL</v>
      </c>
      <c r="U171" t="str">
        <v/>
      </c>
    </row>
    <row r="172">
      <c r="A172">
        <v>170</v>
      </c>
      <c r="B172" t="str">
        <v xml:space="preserve">LA CEIBA </v>
      </c>
      <c r="C172" t="str">
        <v xml:space="preserve">LC1 - 18 - 1 </v>
      </c>
      <c r="D172">
        <v>1</v>
      </c>
      <c r="E172">
        <v>1</v>
      </c>
      <c r="F172">
        <v>18</v>
      </c>
      <c r="G172">
        <v>1</v>
      </c>
      <c r="H172">
        <v>98.839</v>
      </c>
      <c r="J172">
        <v>30000000</v>
      </c>
      <c r="K172" t="str">
        <v>VENDIDO</v>
      </c>
      <c r="L172" t="str">
        <v xml:space="preserve">SI </v>
      </c>
      <c r="M172">
        <v>30000000</v>
      </c>
      <c r="T172" t="str">
        <v>INDIVIDUAL</v>
      </c>
      <c r="U172" t="str">
        <v/>
      </c>
    </row>
    <row r="173">
      <c r="A173">
        <v>171</v>
      </c>
      <c r="B173" t="str">
        <v xml:space="preserve">LA CEIBA </v>
      </c>
      <c r="C173" t="str">
        <v xml:space="preserve">LC1 - 18 - 2 </v>
      </c>
      <c r="D173">
        <v>1</v>
      </c>
      <c r="E173">
        <v>1</v>
      </c>
      <c r="F173">
        <v>18</v>
      </c>
      <c r="G173">
        <v>2</v>
      </c>
      <c r="H173">
        <v>100.519</v>
      </c>
      <c r="J173">
        <v>25643000</v>
      </c>
      <c r="K173" t="str">
        <v>VENDIDO</v>
      </c>
      <c r="L173" t="str">
        <v xml:space="preserve">SI </v>
      </c>
      <c r="M173">
        <v>25643000</v>
      </c>
      <c r="T173" t="str">
        <v>INDIVIDUAL</v>
      </c>
      <c r="U173" t="str">
        <v/>
      </c>
    </row>
    <row r="174">
      <c r="A174">
        <v>172</v>
      </c>
      <c r="B174" t="str">
        <v xml:space="preserve">LA CEIBA </v>
      </c>
      <c r="C174" t="str">
        <v xml:space="preserve">LC1 - 18 - 3 </v>
      </c>
      <c r="D174">
        <v>1</v>
      </c>
      <c r="E174">
        <v>1</v>
      </c>
      <c r="F174">
        <v>18</v>
      </c>
      <c r="G174">
        <v>3</v>
      </c>
      <c r="H174">
        <v>100.343</v>
      </c>
      <c r="J174">
        <v>25598000</v>
      </c>
      <c r="K174" t="str">
        <v>VENDIDO</v>
      </c>
      <c r="L174" t="str">
        <v xml:space="preserve">SI </v>
      </c>
      <c r="M174">
        <v>25598000</v>
      </c>
      <c r="T174" t="str">
        <v>INDIVIDUAL</v>
      </c>
      <c r="U174" t="str">
        <v/>
      </c>
    </row>
    <row r="175">
      <c r="A175">
        <v>173</v>
      </c>
      <c r="B175" t="str">
        <v xml:space="preserve">LA CEIBA </v>
      </c>
      <c r="C175" t="str">
        <v xml:space="preserve">LC1 - 18 - 4 </v>
      </c>
      <c r="D175">
        <v>1</v>
      </c>
      <c r="E175">
        <v>1</v>
      </c>
      <c r="F175">
        <v>18</v>
      </c>
      <c r="G175">
        <v>4</v>
      </c>
      <c r="H175">
        <v>109.6</v>
      </c>
      <c r="J175">
        <v>27960000</v>
      </c>
      <c r="K175" t="str">
        <v>VENDIDO</v>
      </c>
      <c r="L175" t="str">
        <v xml:space="preserve">NO </v>
      </c>
      <c r="M175">
        <v>27960000</v>
      </c>
      <c r="T175" t="str">
        <v>INDIVIDUAL</v>
      </c>
      <c r="U175" t="str">
        <v/>
      </c>
    </row>
    <row r="176">
      <c r="A176">
        <v>174</v>
      </c>
      <c r="B176" t="str">
        <v xml:space="preserve">LA CEIBA </v>
      </c>
      <c r="C176" t="str">
        <v xml:space="preserve">LC1 - 19 - 1 </v>
      </c>
      <c r="D176">
        <v>1</v>
      </c>
      <c r="E176">
        <v>1</v>
      </c>
      <c r="F176">
        <v>19</v>
      </c>
      <c r="G176">
        <v>1</v>
      </c>
      <c r="H176">
        <v>160</v>
      </c>
      <c r="J176">
        <v>30000000</v>
      </c>
      <c r="K176" t="str">
        <v>VENDIDO</v>
      </c>
      <c r="L176" t="str">
        <v xml:space="preserve">SI </v>
      </c>
      <c r="M176">
        <v>30000000</v>
      </c>
      <c r="T176" t="str">
        <v>INDIVIDUAL</v>
      </c>
      <c r="U176" t="str">
        <v/>
      </c>
    </row>
    <row r="177">
      <c r="A177">
        <v>175</v>
      </c>
      <c r="B177" t="str">
        <v xml:space="preserve">LA CEIBA </v>
      </c>
      <c r="C177" t="str">
        <v xml:space="preserve">LC1 - 19 - 2 </v>
      </c>
      <c r="D177">
        <v>1</v>
      </c>
      <c r="E177">
        <v>1</v>
      </c>
      <c r="F177">
        <v>19</v>
      </c>
      <c r="G177">
        <v>2</v>
      </c>
      <c r="H177">
        <v>98</v>
      </c>
      <c r="J177">
        <v>25000000</v>
      </c>
      <c r="K177" t="str">
        <v>VENDIDO</v>
      </c>
      <c r="L177" t="str">
        <v xml:space="preserve">SI </v>
      </c>
      <c r="M177">
        <v>25000000</v>
      </c>
      <c r="T177" t="str">
        <v>INDIVIDUAL</v>
      </c>
      <c r="U177" t="str">
        <v/>
      </c>
    </row>
    <row r="178">
      <c r="A178">
        <v>176</v>
      </c>
      <c r="B178" t="str">
        <v xml:space="preserve">LA CEIBA </v>
      </c>
      <c r="C178" t="str">
        <v xml:space="preserve">LC1 - 19 - 3 </v>
      </c>
      <c r="D178">
        <v>1</v>
      </c>
      <c r="E178">
        <v>1</v>
      </c>
      <c r="F178">
        <v>19</v>
      </c>
      <c r="G178">
        <v>3</v>
      </c>
      <c r="H178">
        <v>98</v>
      </c>
      <c r="J178">
        <v>25000000</v>
      </c>
      <c r="K178" t="str">
        <v>VENDIDO</v>
      </c>
      <c r="L178" t="str">
        <v xml:space="preserve">SI </v>
      </c>
      <c r="M178">
        <v>25000000</v>
      </c>
      <c r="T178" t="str">
        <v>INDIVIDUAL</v>
      </c>
      <c r="U178" t="str">
        <v/>
      </c>
    </row>
    <row r="179">
      <c r="A179">
        <v>177</v>
      </c>
      <c r="B179" t="str">
        <v xml:space="preserve">LA CEIBA </v>
      </c>
      <c r="C179" t="str">
        <v xml:space="preserve">LC1 - 19 - 4 </v>
      </c>
      <c r="D179">
        <v>1</v>
      </c>
      <c r="E179">
        <v>1</v>
      </c>
      <c r="F179">
        <v>19</v>
      </c>
      <c r="G179">
        <v>4</v>
      </c>
      <c r="H179">
        <v>98</v>
      </c>
      <c r="J179">
        <v>25000000</v>
      </c>
      <c r="K179" t="str">
        <v>VENDIDO</v>
      </c>
      <c r="L179" t="str">
        <v xml:space="preserve">SI </v>
      </c>
      <c r="M179">
        <v>25000000</v>
      </c>
      <c r="T179" t="str">
        <v>INDIVIDUAL</v>
      </c>
      <c r="U179" t="str">
        <v/>
      </c>
    </row>
    <row r="180">
      <c r="A180">
        <v>178</v>
      </c>
      <c r="B180" t="str">
        <v xml:space="preserve">LA CEIBA </v>
      </c>
      <c r="C180" t="str">
        <v xml:space="preserve">LC1 - 19 - 5 </v>
      </c>
      <c r="D180">
        <v>1</v>
      </c>
      <c r="E180">
        <v>1</v>
      </c>
      <c r="F180">
        <v>19</v>
      </c>
      <c r="G180">
        <v>5</v>
      </c>
      <c r="H180">
        <v>130.909</v>
      </c>
      <c r="J180">
        <v>33396000</v>
      </c>
      <c r="K180" t="str">
        <v>VENDIDO</v>
      </c>
      <c r="L180" t="str">
        <v xml:space="preserve">SI </v>
      </c>
      <c r="M180">
        <v>33396000</v>
      </c>
      <c r="T180" t="str">
        <v>INDIVIDUAL</v>
      </c>
      <c r="U180" t="str">
        <v/>
      </c>
    </row>
    <row r="181">
      <c r="A181">
        <v>179</v>
      </c>
      <c r="B181" t="str">
        <v xml:space="preserve">LA CEIBA </v>
      </c>
      <c r="C181" t="str">
        <v xml:space="preserve">LC1 - 19 - 6 </v>
      </c>
      <c r="D181">
        <v>1</v>
      </c>
      <c r="E181">
        <v>1</v>
      </c>
      <c r="F181">
        <v>19</v>
      </c>
      <c r="G181">
        <v>6</v>
      </c>
      <c r="H181">
        <v>137.508</v>
      </c>
      <c r="J181">
        <v>35078000</v>
      </c>
      <c r="K181" t="str">
        <v>VENDIDO</v>
      </c>
      <c r="L181" t="str">
        <v xml:space="preserve">SI </v>
      </c>
      <c r="M181">
        <v>35078000</v>
      </c>
      <c r="T181" t="str">
        <v>INDIVIDUAL</v>
      </c>
      <c r="U181" t="str">
        <v/>
      </c>
    </row>
    <row r="182">
      <c r="A182">
        <v>180</v>
      </c>
      <c r="B182" t="str">
        <v xml:space="preserve">LA CEIBA </v>
      </c>
      <c r="C182" t="str">
        <v xml:space="preserve">LC1 - 19 - 7 </v>
      </c>
      <c r="D182">
        <v>1</v>
      </c>
      <c r="E182">
        <v>1</v>
      </c>
      <c r="F182">
        <v>19</v>
      </c>
      <c r="G182">
        <v>7</v>
      </c>
      <c r="H182">
        <v>98</v>
      </c>
      <c r="J182">
        <v>25000000</v>
      </c>
      <c r="K182" t="str">
        <v>VENDIDO</v>
      </c>
      <c r="L182" t="str">
        <v xml:space="preserve">NO </v>
      </c>
      <c r="M182">
        <v>25000000</v>
      </c>
      <c r="T182" t="str">
        <v>INDIVIDUAL</v>
      </c>
      <c r="U182" t="str">
        <v/>
      </c>
    </row>
    <row r="183">
      <c r="A183">
        <v>181</v>
      </c>
      <c r="B183" t="str">
        <v xml:space="preserve">LA CEIBA </v>
      </c>
      <c r="C183" t="str">
        <v xml:space="preserve">LC1 - 19 - 8 </v>
      </c>
      <c r="D183">
        <v>1</v>
      </c>
      <c r="E183">
        <v>1</v>
      </c>
      <c r="F183">
        <v>19</v>
      </c>
      <c r="G183">
        <v>8</v>
      </c>
      <c r="H183">
        <v>98</v>
      </c>
      <c r="J183">
        <v>25000000</v>
      </c>
      <c r="K183" t="str">
        <v>VENDIDO</v>
      </c>
      <c r="L183" t="str">
        <v xml:space="preserve">NO </v>
      </c>
      <c r="M183">
        <v>25000000</v>
      </c>
      <c r="T183" t="str">
        <v>INDIVIDUAL</v>
      </c>
      <c r="U183" t="str">
        <v/>
      </c>
    </row>
    <row r="184">
      <c r="A184">
        <v>182</v>
      </c>
      <c r="B184" t="str">
        <v xml:space="preserve">LA CEIBA </v>
      </c>
      <c r="C184" t="str">
        <v xml:space="preserve">LC1 - 19 - 9 </v>
      </c>
      <c r="D184">
        <v>1</v>
      </c>
      <c r="E184">
        <v>1</v>
      </c>
      <c r="F184">
        <v>19</v>
      </c>
      <c r="G184">
        <v>9</v>
      </c>
      <c r="H184">
        <v>98</v>
      </c>
      <c r="J184">
        <v>25000000</v>
      </c>
      <c r="K184" t="str">
        <v>VENDIDO</v>
      </c>
      <c r="L184" t="str">
        <v xml:space="preserve">NO </v>
      </c>
      <c r="M184">
        <v>25000000</v>
      </c>
      <c r="T184" t="str">
        <v>INDIVIDUAL</v>
      </c>
      <c r="U184" t="str">
        <v/>
      </c>
    </row>
    <row r="185">
      <c r="A185">
        <v>183</v>
      </c>
      <c r="B185" t="str">
        <v xml:space="preserve">LA CEIBA </v>
      </c>
      <c r="C185" t="str">
        <v xml:space="preserve">LC1 - 19 - 10 </v>
      </c>
      <c r="D185">
        <v>1</v>
      </c>
      <c r="E185">
        <v>1</v>
      </c>
      <c r="F185">
        <v>19</v>
      </c>
      <c r="G185">
        <v>10</v>
      </c>
      <c r="H185">
        <v>98</v>
      </c>
      <c r="J185">
        <v>30000000</v>
      </c>
      <c r="K185" t="str">
        <v>VENDIDO</v>
      </c>
      <c r="M185">
        <v>30000000</v>
      </c>
      <c r="T185" t="str">
        <v>INDIVIDUAL</v>
      </c>
      <c r="U185" t="str">
        <v/>
      </c>
    </row>
    <row r="186">
      <c r="A186">
        <v>184</v>
      </c>
      <c r="B186" t="str">
        <v xml:space="preserve">LA CEIBA </v>
      </c>
      <c r="C186" t="str">
        <v xml:space="preserve">LC1 - 20 - 1 </v>
      </c>
      <c r="D186">
        <v>1</v>
      </c>
      <c r="E186">
        <v>1</v>
      </c>
      <c r="F186">
        <v>20</v>
      </c>
      <c r="G186">
        <v>1</v>
      </c>
      <c r="H186">
        <v>98</v>
      </c>
      <c r="J186">
        <v>30000000</v>
      </c>
      <c r="K186" t="str">
        <v>VENDIDO</v>
      </c>
      <c r="M186">
        <v>30000000</v>
      </c>
      <c r="T186" t="str">
        <v>INDIVIDUAL</v>
      </c>
      <c r="U186" t="str">
        <v/>
      </c>
    </row>
    <row r="187">
      <c r="A187">
        <v>185</v>
      </c>
      <c r="B187" t="str">
        <v xml:space="preserve">LA CEIBA </v>
      </c>
      <c r="C187" t="str">
        <v xml:space="preserve">LC1 - 20 - 2 </v>
      </c>
      <c r="D187">
        <v>1</v>
      </c>
      <c r="E187">
        <v>1</v>
      </c>
      <c r="F187">
        <v>20</v>
      </c>
      <c r="G187">
        <v>2</v>
      </c>
      <c r="H187">
        <v>98</v>
      </c>
      <c r="J187">
        <v>25000000</v>
      </c>
      <c r="K187" t="str">
        <v>VENDIDO</v>
      </c>
      <c r="L187" t="str">
        <v xml:space="preserve">NO </v>
      </c>
      <c r="M187">
        <v>25000000</v>
      </c>
      <c r="P187">
        <v>0.000098</v>
      </c>
      <c r="Q187" t="str">
        <v>JOHN ALBERTO BOHORQUEZ</v>
      </c>
      <c r="R187" t="str">
        <v>PAGO COMPLETO</v>
      </c>
      <c r="T187" t="str">
        <v>INDIVIDUAL</v>
      </c>
      <c r="U187" t="str">
        <v/>
      </c>
    </row>
    <row r="188">
      <c r="A188">
        <v>186</v>
      </c>
      <c r="B188" t="str">
        <v xml:space="preserve">LA CEIBA </v>
      </c>
      <c r="C188" t="str">
        <v xml:space="preserve">LC1 - 20 - 3 </v>
      </c>
      <c r="D188">
        <v>1</v>
      </c>
      <c r="E188">
        <v>1</v>
      </c>
      <c r="F188">
        <v>20</v>
      </c>
      <c r="G188">
        <v>3</v>
      </c>
      <c r="H188">
        <v>98.839</v>
      </c>
      <c r="J188">
        <v>25000000</v>
      </c>
      <c r="K188" t="str">
        <v>VENDIDO</v>
      </c>
      <c r="M188">
        <v>25000000</v>
      </c>
      <c r="P188">
        <v>0.000098</v>
      </c>
      <c r="Q188" t="str">
        <v>JOHN ALBERTO BOHORQUEZ</v>
      </c>
      <c r="R188" t="str">
        <v>PAGO COMPLETO</v>
      </c>
      <c r="T188" t="str">
        <v>INDIVIDUAL</v>
      </c>
      <c r="U188" t="str">
        <v/>
      </c>
    </row>
    <row r="189">
      <c r="A189">
        <v>187</v>
      </c>
      <c r="B189" t="str">
        <v xml:space="preserve">LA CEIBA </v>
      </c>
      <c r="C189" t="str">
        <v xml:space="preserve">LC1 - 20 - 4 </v>
      </c>
      <c r="D189">
        <v>1</v>
      </c>
      <c r="E189">
        <v>1</v>
      </c>
      <c r="F189">
        <v>20</v>
      </c>
      <c r="G189">
        <v>4</v>
      </c>
      <c r="H189">
        <v>93.7</v>
      </c>
      <c r="J189">
        <v>25000000</v>
      </c>
      <c r="K189" t="str">
        <v>DISPONIBLE</v>
      </c>
      <c r="M189">
        <v>25000000</v>
      </c>
      <c r="T189" t="str">
        <v>INDIVIDUAL</v>
      </c>
      <c r="U189" t="str">
        <v/>
      </c>
    </row>
    <row r="190">
      <c r="A190">
        <v>188</v>
      </c>
      <c r="B190" t="str">
        <v xml:space="preserve">LA CEIBA </v>
      </c>
      <c r="C190" t="str">
        <v xml:space="preserve">LC1 - 20 - 5 </v>
      </c>
      <c r="D190">
        <v>1</v>
      </c>
      <c r="E190">
        <v>1</v>
      </c>
      <c r="F190">
        <v>20</v>
      </c>
      <c r="G190">
        <v>5</v>
      </c>
      <c r="H190">
        <v>151.092</v>
      </c>
      <c r="J190">
        <v>38543000</v>
      </c>
      <c r="K190" t="str">
        <v>VENDIDO</v>
      </c>
      <c r="L190" t="str">
        <v xml:space="preserve">NO </v>
      </c>
      <c r="M190">
        <v>38543000</v>
      </c>
      <c r="T190" t="str">
        <v>INDIVIDUAL</v>
      </c>
      <c r="U190" t="str">
        <v/>
      </c>
    </row>
    <row r="191">
      <c r="A191">
        <v>189</v>
      </c>
      <c r="B191" t="str">
        <v xml:space="preserve">LA CEIBA </v>
      </c>
      <c r="C191" t="str">
        <v xml:space="preserve">LC1 - 20 - 6 Y 7 </v>
      </c>
      <c r="D191">
        <v>1</v>
      </c>
      <c r="E191">
        <v>2</v>
      </c>
      <c r="F191">
        <v>20</v>
      </c>
      <c r="G191" t="str">
        <v xml:space="preserve">6 - 7 </v>
      </c>
      <c r="H191">
        <v>196</v>
      </c>
      <c r="J191">
        <v>50000000</v>
      </c>
      <c r="K191" t="str">
        <v>VENDIDO</v>
      </c>
      <c r="L191" t="str">
        <v xml:space="preserve">NO </v>
      </c>
      <c r="M191">
        <v>50000000</v>
      </c>
      <c r="P191">
        <v>0.000098</v>
      </c>
      <c r="Q191" t="str">
        <v>JOHN ALBERTO BOHORQUEZ</v>
      </c>
      <c r="R191" t="str">
        <v>PAGO COMPLETO</v>
      </c>
      <c r="T191" t="str">
        <v>MÚLTIPLE</v>
      </c>
      <c r="U191" t="str">
        <v/>
      </c>
    </row>
    <row r="192">
      <c r="A192">
        <v>190</v>
      </c>
      <c r="B192" t="str">
        <v xml:space="preserve">LA CEIBA </v>
      </c>
      <c r="C192" t="str">
        <v xml:space="preserve">LC1 - 20 - 8 </v>
      </c>
      <c r="D192">
        <v>1</v>
      </c>
      <c r="E192">
        <v>1</v>
      </c>
      <c r="F192">
        <v>20</v>
      </c>
      <c r="G192">
        <v>8</v>
      </c>
      <c r="H192">
        <v>98</v>
      </c>
      <c r="J192">
        <v>30000000</v>
      </c>
      <c r="K192" t="str">
        <v>VENDIDO</v>
      </c>
      <c r="L192" t="str">
        <v xml:space="preserve">NO </v>
      </c>
      <c r="M192">
        <v>30000000</v>
      </c>
      <c r="T192" t="str">
        <v>INDIVIDUAL</v>
      </c>
      <c r="U192" t="str">
        <v/>
      </c>
    </row>
    <row r="193">
      <c r="A193">
        <v>191</v>
      </c>
      <c r="B193" t="str">
        <v xml:space="preserve">LA CEIBA </v>
      </c>
      <c r="C193" t="str">
        <v xml:space="preserve">LC1 - 21 - 1 </v>
      </c>
      <c r="D193">
        <v>1</v>
      </c>
      <c r="E193">
        <v>1</v>
      </c>
      <c r="F193">
        <v>21</v>
      </c>
      <c r="G193">
        <v>1</v>
      </c>
      <c r="H193">
        <v>143.807</v>
      </c>
      <c r="J193">
        <v>36686000</v>
      </c>
      <c r="K193" t="str">
        <v>VENDIDO</v>
      </c>
      <c r="L193" t="str">
        <v xml:space="preserve">SI </v>
      </c>
      <c r="M193">
        <v>36686000</v>
      </c>
      <c r="T193" t="str">
        <v>INDIVIDUAL</v>
      </c>
      <c r="U193" t="str">
        <v/>
      </c>
    </row>
    <row r="194">
      <c r="A194">
        <v>192</v>
      </c>
      <c r="B194" t="str">
        <v xml:space="preserve">LA CEIBA </v>
      </c>
      <c r="C194" t="str">
        <v xml:space="preserve">LC1 - 21 - 2 </v>
      </c>
      <c r="D194">
        <v>1</v>
      </c>
      <c r="E194">
        <v>1</v>
      </c>
      <c r="F194">
        <v>21</v>
      </c>
      <c r="G194">
        <v>2</v>
      </c>
      <c r="H194">
        <v>163.3</v>
      </c>
      <c r="J194">
        <v>41649000</v>
      </c>
      <c r="K194" t="str">
        <v>DISPONIBLE</v>
      </c>
      <c r="M194">
        <v>41649000</v>
      </c>
      <c r="T194" t="str">
        <v>INDIVIDUAL</v>
      </c>
      <c r="U194" t="str">
        <v/>
      </c>
    </row>
    <row r="195">
      <c r="A195">
        <v>193</v>
      </c>
      <c r="B195" t="str">
        <v xml:space="preserve">LA CEIBA </v>
      </c>
      <c r="C195" t="str">
        <v xml:space="preserve">LC1 - 21 - 3 </v>
      </c>
      <c r="D195">
        <v>1</v>
      </c>
      <c r="E195">
        <v>1</v>
      </c>
      <c r="F195">
        <v>21</v>
      </c>
      <c r="G195">
        <v>3</v>
      </c>
      <c r="H195">
        <v>98</v>
      </c>
      <c r="J195">
        <v>25000000</v>
      </c>
      <c r="K195" t="str">
        <v>VENDIDO</v>
      </c>
      <c r="L195" t="str">
        <v xml:space="preserve">NO </v>
      </c>
      <c r="M195">
        <v>25000000</v>
      </c>
      <c r="P195">
        <v>0.000098</v>
      </c>
      <c r="Q195" t="str">
        <v>JOHN ALBERTO BOHORQUEZ</v>
      </c>
      <c r="R195" t="str">
        <v>PAGO COMPLETO</v>
      </c>
      <c r="T195" t="str">
        <v>INDIVIDUAL</v>
      </c>
      <c r="U195" t="str">
        <v/>
      </c>
    </row>
    <row r="196">
      <c r="A196">
        <v>194</v>
      </c>
      <c r="B196" t="str">
        <v xml:space="preserve">LA CEIBA </v>
      </c>
      <c r="C196" t="str">
        <v xml:space="preserve">LC1 - 21 - 4 </v>
      </c>
      <c r="D196">
        <v>1</v>
      </c>
      <c r="E196">
        <v>1</v>
      </c>
      <c r="F196">
        <v>21</v>
      </c>
      <c r="G196">
        <v>4</v>
      </c>
      <c r="H196">
        <v>98</v>
      </c>
      <c r="J196">
        <v>30000000</v>
      </c>
      <c r="K196" t="str">
        <v>VENDIDO</v>
      </c>
      <c r="L196" t="str">
        <v xml:space="preserve">NO </v>
      </c>
      <c r="M196">
        <v>30000000</v>
      </c>
      <c r="T196" t="str">
        <v>INDIVIDUAL</v>
      </c>
      <c r="U196" t="str">
        <v/>
      </c>
    </row>
    <row r="197">
      <c r="A197">
        <v>195</v>
      </c>
      <c r="B197" t="str">
        <v xml:space="preserve">LA CEIBA </v>
      </c>
      <c r="C197" t="str">
        <v>LC1 - 21 - 5</v>
      </c>
      <c r="D197">
        <v>1</v>
      </c>
      <c r="E197">
        <v>1</v>
      </c>
      <c r="F197">
        <v>21</v>
      </c>
      <c r="G197">
        <v>5</v>
      </c>
      <c r="H197">
        <v>98</v>
      </c>
      <c r="J197">
        <v>30000000</v>
      </c>
      <c r="K197" t="str">
        <v>VENDIDO</v>
      </c>
      <c r="L197" t="str">
        <v xml:space="preserve">NO </v>
      </c>
      <c r="M197">
        <v>30000000</v>
      </c>
      <c r="T197" t="str">
        <v>INDIVIDUAL</v>
      </c>
      <c r="U197" t="str">
        <v/>
      </c>
    </row>
    <row r="198">
      <c r="A198">
        <v>196</v>
      </c>
      <c r="B198" t="str">
        <v xml:space="preserve">LA CEIBA </v>
      </c>
      <c r="C198" t="str">
        <v>LC1 - 21 - 6</v>
      </c>
      <c r="D198">
        <v>1</v>
      </c>
      <c r="E198">
        <v>1</v>
      </c>
      <c r="F198">
        <v>21</v>
      </c>
      <c r="G198">
        <v>6</v>
      </c>
      <c r="H198">
        <v>98</v>
      </c>
      <c r="J198">
        <v>25000000</v>
      </c>
      <c r="K198" t="str">
        <v>VENDIDO</v>
      </c>
      <c r="L198" t="str">
        <v>SI</v>
      </c>
      <c r="M198">
        <v>25000000</v>
      </c>
      <c r="T198" t="str">
        <v>INDIVIDUAL</v>
      </c>
      <c r="U198" t="str">
        <v/>
      </c>
    </row>
    <row r="199">
      <c r="A199">
        <v>197</v>
      </c>
      <c r="B199" t="str">
        <v xml:space="preserve">LA CEIBA </v>
      </c>
      <c r="C199" t="str">
        <v>LC1 - 21 - 7</v>
      </c>
      <c r="D199">
        <v>1</v>
      </c>
      <c r="E199">
        <v>1</v>
      </c>
      <c r="F199">
        <v>21</v>
      </c>
      <c r="G199">
        <v>7</v>
      </c>
      <c r="H199">
        <v>98</v>
      </c>
      <c r="J199">
        <v>25000000</v>
      </c>
      <c r="K199" t="str">
        <v>VENDIDO</v>
      </c>
      <c r="M199">
        <v>25000000</v>
      </c>
      <c r="T199" t="str">
        <v>INDIVIDUAL</v>
      </c>
      <c r="U199" t="str">
        <v/>
      </c>
    </row>
    <row r="200">
      <c r="A200">
        <v>198</v>
      </c>
      <c r="B200" t="str">
        <v xml:space="preserve">LA CEIBA </v>
      </c>
      <c r="C200" t="str">
        <v>LC1 - 21 - 8</v>
      </c>
      <c r="D200">
        <v>1</v>
      </c>
      <c r="E200">
        <v>1</v>
      </c>
      <c r="F200">
        <v>21</v>
      </c>
      <c r="G200">
        <v>8</v>
      </c>
      <c r="H200">
        <v>74.239</v>
      </c>
      <c r="J200">
        <v>0</v>
      </c>
      <c r="K200" t="str">
        <v>NO APTO PARA VENTA</v>
      </c>
      <c r="M200">
        <v>0</v>
      </c>
      <c r="T200" t="str">
        <v>INDIVIDUAL</v>
      </c>
      <c r="U200" t="str">
        <v/>
      </c>
    </row>
    <row r="201">
      <c r="A201">
        <v>199</v>
      </c>
      <c r="B201" t="str">
        <v xml:space="preserve">LA CEIBA </v>
      </c>
      <c r="C201" t="str">
        <v xml:space="preserve">LC2 - 22 - 1 </v>
      </c>
      <c r="D201">
        <v>2</v>
      </c>
      <c r="E201">
        <v>1</v>
      </c>
      <c r="F201">
        <v>22</v>
      </c>
      <c r="G201">
        <v>1</v>
      </c>
      <c r="H201">
        <v>160.245</v>
      </c>
      <c r="J201">
        <v>33000000</v>
      </c>
      <c r="K201" t="str">
        <v>VENDIDO</v>
      </c>
      <c r="L201" t="str">
        <v xml:space="preserve">NO </v>
      </c>
      <c r="M201">
        <v>33000000</v>
      </c>
      <c r="T201" t="str">
        <v>INDIVIDUAL</v>
      </c>
      <c r="U201" t="str">
        <v/>
      </c>
    </row>
    <row r="202">
      <c r="A202">
        <v>200</v>
      </c>
      <c r="B202" t="str">
        <v xml:space="preserve">LA CEIBA </v>
      </c>
      <c r="C202" t="str">
        <v xml:space="preserve">LC2 - 22 - 2 </v>
      </c>
      <c r="D202">
        <v>2</v>
      </c>
      <c r="E202">
        <v>1</v>
      </c>
      <c r="F202">
        <v>22</v>
      </c>
      <c r="G202">
        <v>2</v>
      </c>
      <c r="H202">
        <v>159.178</v>
      </c>
      <c r="J202">
        <v>28000000</v>
      </c>
      <c r="K202" t="str">
        <v>VENDIDO</v>
      </c>
      <c r="L202" t="str">
        <v xml:space="preserve">NO </v>
      </c>
      <c r="M202">
        <v>28000000</v>
      </c>
      <c r="T202" t="str">
        <v>INDIVIDUAL</v>
      </c>
      <c r="U202" t="str">
        <v/>
      </c>
    </row>
    <row r="203">
      <c r="A203">
        <v>201</v>
      </c>
      <c r="B203" t="str">
        <v xml:space="preserve">LA CEIBA </v>
      </c>
      <c r="C203" t="str">
        <v xml:space="preserve">LC2 - 22 - 3 </v>
      </c>
      <c r="D203">
        <v>2</v>
      </c>
      <c r="E203">
        <v>1</v>
      </c>
      <c r="F203">
        <v>22</v>
      </c>
      <c r="G203">
        <v>3</v>
      </c>
      <c r="H203">
        <v>157.558</v>
      </c>
      <c r="J203">
        <v>28000000</v>
      </c>
      <c r="K203" t="str">
        <v>VENDIDO</v>
      </c>
      <c r="L203" t="str">
        <v xml:space="preserve">SI </v>
      </c>
      <c r="M203">
        <v>28000000</v>
      </c>
      <c r="T203" t="str">
        <v>INDIVIDUAL</v>
      </c>
      <c r="U203" t="str">
        <v/>
      </c>
    </row>
    <row r="204">
      <c r="A204">
        <v>202</v>
      </c>
      <c r="B204" t="str">
        <v xml:space="preserve">LA CEIBA </v>
      </c>
      <c r="C204" t="str">
        <v>LC2 - 22 - 4</v>
      </c>
      <c r="D204">
        <v>2</v>
      </c>
      <c r="E204">
        <v>1</v>
      </c>
      <c r="F204">
        <v>22</v>
      </c>
      <c r="G204">
        <v>4</v>
      </c>
      <c r="H204">
        <v>155.939</v>
      </c>
      <c r="J204">
        <v>28000000</v>
      </c>
      <c r="K204" t="str">
        <v>VENDIDO</v>
      </c>
      <c r="L204" t="str">
        <v xml:space="preserve">SI </v>
      </c>
      <c r="M204">
        <v>28000000</v>
      </c>
      <c r="T204" t="str">
        <v>INDIVIDUAL</v>
      </c>
      <c r="U204" t="str">
        <v/>
      </c>
    </row>
    <row r="205">
      <c r="A205">
        <v>203</v>
      </c>
      <c r="B205" t="str">
        <v xml:space="preserve">LA CEIBA </v>
      </c>
      <c r="C205" t="str">
        <v xml:space="preserve">LC2 - 22 - 5 </v>
      </c>
      <c r="D205">
        <v>2</v>
      </c>
      <c r="E205">
        <v>1</v>
      </c>
      <c r="F205">
        <v>22</v>
      </c>
      <c r="G205">
        <v>5</v>
      </c>
      <c r="H205">
        <v>154.321</v>
      </c>
      <c r="J205">
        <v>28000000</v>
      </c>
      <c r="K205" t="str">
        <v>VENDIDO</v>
      </c>
      <c r="L205" t="str">
        <v xml:space="preserve">SI </v>
      </c>
      <c r="M205">
        <v>28000000</v>
      </c>
      <c r="T205" t="str">
        <v>INDIVIDUAL</v>
      </c>
      <c r="U205" t="str">
        <v/>
      </c>
    </row>
    <row r="206">
      <c r="A206">
        <v>204</v>
      </c>
      <c r="B206" t="str">
        <v xml:space="preserve">LA CEIBA </v>
      </c>
      <c r="C206" t="str">
        <v xml:space="preserve">LC2 - 22 - 6 </v>
      </c>
      <c r="D206">
        <v>2</v>
      </c>
      <c r="E206">
        <v>1</v>
      </c>
      <c r="F206">
        <v>22</v>
      </c>
      <c r="G206">
        <v>6</v>
      </c>
      <c r="H206">
        <v>160</v>
      </c>
      <c r="J206">
        <v>28000000</v>
      </c>
      <c r="K206" t="str">
        <v>VENDIDO</v>
      </c>
      <c r="L206" t="str">
        <v xml:space="preserve">NO </v>
      </c>
      <c r="M206">
        <v>28000000</v>
      </c>
      <c r="T206" t="str">
        <v>INDIVIDUAL</v>
      </c>
      <c r="U206" t="str">
        <v/>
      </c>
    </row>
    <row r="207">
      <c r="A207">
        <v>205</v>
      </c>
      <c r="B207" t="str">
        <v xml:space="preserve">LA CEIBA </v>
      </c>
      <c r="C207" t="str">
        <v xml:space="preserve">LC2 - 22 - 7 </v>
      </c>
      <c r="D207">
        <v>2</v>
      </c>
      <c r="E207">
        <v>1</v>
      </c>
      <c r="F207">
        <v>22</v>
      </c>
      <c r="G207">
        <v>7</v>
      </c>
      <c r="H207">
        <v>214.117</v>
      </c>
      <c r="J207">
        <v>37470000</v>
      </c>
      <c r="K207" t="str">
        <v>VENDIDO</v>
      </c>
      <c r="L207" t="str">
        <v xml:space="preserve">SI </v>
      </c>
      <c r="M207">
        <v>37470000</v>
      </c>
      <c r="T207" t="str">
        <v>INDIVIDUAL</v>
      </c>
      <c r="U207" t="str">
        <v/>
      </c>
    </row>
    <row r="208">
      <c r="A208">
        <v>206</v>
      </c>
      <c r="B208" t="str">
        <v xml:space="preserve">LA CEIBA </v>
      </c>
      <c r="C208" t="str">
        <v xml:space="preserve">LC2 - 23 - 1 </v>
      </c>
      <c r="D208">
        <v>2</v>
      </c>
      <c r="E208">
        <v>1</v>
      </c>
      <c r="F208">
        <v>23</v>
      </c>
      <c r="G208">
        <v>1</v>
      </c>
      <c r="H208">
        <v>235.023</v>
      </c>
      <c r="J208">
        <v>46129000</v>
      </c>
      <c r="K208" t="str">
        <v>VENDIDO</v>
      </c>
      <c r="L208" t="str">
        <v xml:space="preserve">SI </v>
      </c>
      <c r="M208">
        <v>46129000</v>
      </c>
      <c r="T208" t="str">
        <v>INDIVIDUAL</v>
      </c>
      <c r="U208" t="str">
        <v/>
      </c>
    </row>
    <row r="209">
      <c r="A209">
        <v>207</v>
      </c>
      <c r="B209" t="str">
        <v xml:space="preserve">LA CEIBA </v>
      </c>
      <c r="C209" t="str">
        <v xml:space="preserve">LC2 - 23 - 2 </v>
      </c>
      <c r="D209">
        <v>2</v>
      </c>
      <c r="E209">
        <v>1</v>
      </c>
      <c r="F209">
        <v>23</v>
      </c>
      <c r="G209">
        <v>2</v>
      </c>
      <c r="H209">
        <v>159.6</v>
      </c>
      <c r="J209">
        <v>28000000</v>
      </c>
      <c r="K209" t="str">
        <v>VENDIDO</v>
      </c>
      <c r="M209">
        <v>28000000</v>
      </c>
      <c r="T209" t="str">
        <v>INDIVIDUAL</v>
      </c>
      <c r="U209" t="str">
        <v/>
      </c>
    </row>
    <row r="210">
      <c r="A210">
        <v>208</v>
      </c>
      <c r="B210" t="str">
        <v xml:space="preserve">LA CEIBA </v>
      </c>
      <c r="C210" t="str">
        <v xml:space="preserve">LC2 - 23 - 3 </v>
      </c>
      <c r="D210">
        <v>2</v>
      </c>
      <c r="E210">
        <v>1</v>
      </c>
      <c r="F210">
        <v>23</v>
      </c>
      <c r="G210">
        <v>3</v>
      </c>
      <c r="H210">
        <v>159.6</v>
      </c>
      <c r="I210">
        <v>33000000</v>
      </c>
      <c r="J210" t="str">
        <v>VENDIDO</v>
      </c>
      <c r="K210" t="str">
        <v>SI</v>
      </c>
      <c r="M210">
        <v>33000000</v>
      </c>
      <c r="T210" t="str">
        <v>INDIVIDUAL</v>
      </c>
      <c r="U210" t="str">
        <v/>
      </c>
    </row>
    <row r="211">
      <c r="A211">
        <v>209</v>
      </c>
      <c r="B211" t="str">
        <v xml:space="preserve">LA CEIBA </v>
      </c>
      <c r="C211" t="str">
        <v xml:space="preserve">LC2 - 23 - 4 </v>
      </c>
      <c r="D211">
        <v>2</v>
      </c>
      <c r="E211">
        <v>1</v>
      </c>
      <c r="F211">
        <v>23</v>
      </c>
      <c r="G211">
        <v>4</v>
      </c>
      <c r="H211">
        <v>159.625</v>
      </c>
      <c r="J211">
        <v>28000000</v>
      </c>
      <c r="K211" t="str">
        <v>VENDIDO</v>
      </c>
      <c r="L211" t="str">
        <v xml:space="preserve">NO </v>
      </c>
      <c r="M211">
        <v>28000000</v>
      </c>
      <c r="T211" t="str">
        <v>INDIVIDUAL</v>
      </c>
      <c r="U211" t="str">
        <v/>
      </c>
    </row>
    <row r="212">
      <c r="A212">
        <v>210</v>
      </c>
      <c r="B212" t="str">
        <v xml:space="preserve">LA CEIBA </v>
      </c>
      <c r="C212" t="str">
        <v xml:space="preserve">LC2 - 23 - 5 </v>
      </c>
      <c r="D212">
        <v>2</v>
      </c>
      <c r="E212">
        <v>1</v>
      </c>
      <c r="F212">
        <v>23</v>
      </c>
      <c r="G212">
        <v>5</v>
      </c>
      <c r="H212">
        <v>159</v>
      </c>
      <c r="J212">
        <v>28000000</v>
      </c>
      <c r="K212" t="str">
        <v>VENDIDO</v>
      </c>
      <c r="L212" t="str">
        <v xml:space="preserve">NO </v>
      </c>
      <c r="M212">
        <v>28000000</v>
      </c>
      <c r="T212" t="str">
        <v>INDIVIDUAL</v>
      </c>
      <c r="U212" t="str">
        <v/>
      </c>
    </row>
    <row r="213">
      <c r="A213">
        <v>211</v>
      </c>
      <c r="B213" t="str">
        <v xml:space="preserve">LA CEIBA </v>
      </c>
      <c r="C213" t="str">
        <v xml:space="preserve">LC2 - 23 - 6 </v>
      </c>
      <c r="D213">
        <v>2</v>
      </c>
      <c r="E213">
        <v>1</v>
      </c>
      <c r="F213">
        <v>23</v>
      </c>
      <c r="G213">
        <v>6</v>
      </c>
      <c r="H213">
        <v>146.7</v>
      </c>
      <c r="J213">
        <v>28000000</v>
      </c>
      <c r="K213" t="str">
        <v>EN NEGOCIACIÓN</v>
      </c>
      <c r="M213">
        <v>28000000</v>
      </c>
      <c r="T213" t="str">
        <v>INDIVIDUAL</v>
      </c>
      <c r="U213" t="str">
        <v/>
      </c>
    </row>
    <row r="214">
      <c r="A214">
        <v>212</v>
      </c>
      <c r="B214" t="str">
        <v xml:space="preserve">LA CEIBA </v>
      </c>
      <c r="C214" t="str">
        <v xml:space="preserve">LC2 - 23 - 7 </v>
      </c>
      <c r="D214">
        <v>2</v>
      </c>
      <c r="E214">
        <v>1</v>
      </c>
      <c r="F214">
        <v>23</v>
      </c>
      <c r="G214">
        <v>7</v>
      </c>
      <c r="H214">
        <v>29.074</v>
      </c>
      <c r="J214">
        <v>0</v>
      </c>
      <c r="K214" t="str">
        <v>NO APTO PARA VENTA</v>
      </c>
      <c r="R214" t="str">
        <v>PERFORADO</v>
      </c>
      <c r="T214" t="str">
        <v>INDIVIDUAL</v>
      </c>
      <c r="U214" t="str">
        <v/>
      </c>
    </row>
    <row r="215">
      <c r="A215">
        <v>213</v>
      </c>
      <c r="B215" t="str">
        <v xml:space="preserve">LA CEIBA </v>
      </c>
      <c r="C215" t="str">
        <v xml:space="preserve">LC2 - 24 - 1 </v>
      </c>
      <c r="D215">
        <v>2</v>
      </c>
      <c r="E215">
        <v>1</v>
      </c>
      <c r="F215">
        <v>24</v>
      </c>
      <c r="G215">
        <v>1</v>
      </c>
      <c r="H215">
        <v>172.487</v>
      </c>
      <c r="J215">
        <v>35185000</v>
      </c>
      <c r="K215" t="str">
        <v>VENDIDO</v>
      </c>
      <c r="L215" t="str">
        <v xml:space="preserve">SI </v>
      </c>
      <c r="M215">
        <v>35185000</v>
      </c>
      <c r="T215" t="str">
        <v>INDIVIDUAL</v>
      </c>
      <c r="U215" t="str">
        <v/>
      </c>
    </row>
    <row r="216">
      <c r="A216">
        <v>214</v>
      </c>
      <c r="B216" t="str">
        <v xml:space="preserve">LA CEIBA </v>
      </c>
      <c r="C216" t="str">
        <v xml:space="preserve">LC2 - 24 - 2 </v>
      </c>
      <c r="D216">
        <v>2</v>
      </c>
      <c r="E216">
        <v>1</v>
      </c>
      <c r="F216">
        <v>24</v>
      </c>
      <c r="G216">
        <v>2</v>
      </c>
      <c r="H216">
        <v>171.549</v>
      </c>
      <c r="J216">
        <v>30021000</v>
      </c>
      <c r="K216" t="str">
        <v>VENDIDO</v>
      </c>
      <c r="L216" t="str">
        <v xml:space="preserve">SI </v>
      </c>
      <c r="M216">
        <v>30021000</v>
      </c>
      <c r="T216" t="str">
        <v>INDIVIDUAL</v>
      </c>
      <c r="U216" t="str">
        <v/>
      </c>
    </row>
    <row r="217">
      <c r="A217">
        <v>215</v>
      </c>
      <c r="B217" t="str">
        <v xml:space="preserve">LA CEIBA </v>
      </c>
      <c r="C217" t="str">
        <v xml:space="preserve">LC2 - 24 - 3 </v>
      </c>
      <c r="D217">
        <v>2</v>
      </c>
      <c r="E217">
        <v>1</v>
      </c>
      <c r="F217">
        <v>24</v>
      </c>
      <c r="G217">
        <v>3</v>
      </c>
      <c r="H217">
        <v>172.891</v>
      </c>
      <c r="J217">
        <v>30256000</v>
      </c>
      <c r="K217" t="str">
        <v>VENDIDO</v>
      </c>
      <c r="L217" t="str">
        <v xml:space="preserve">SI </v>
      </c>
      <c r="M217">
        <v>30256000</v>
      </c>
      <c r="T217" t="str">
        <v>INDIVIDUAL</v>
      </c>
      <c r="U217" t="str">
        <v/>
      </c>
    </row>
    <row r="218">
      <c r="A218">
        <v>216</v>
      </c>
      <c r="B218" t="str">
        <v xml:space="preserve">LA CEIBA </v>
      </c>
      <c r="C218" t="str">
        <v xml:space="preserve">LC2 - 24 - 4 </v>
      </c>
      <c r="D218">
        <v>2</v>
      </c>
      <c r="E218">
        <v>1</v>
      </c>
      <c r="F218">
        <v>24</v>
      </c>
      <c r="G218">
        <v>4</v>
      </c>
      <c r="H218">
        <v>184.575</v>
      </c>
      <c r="J218">
        <v>32300000</v>
      </c>
      <c r="K218" t="str">
        <v>VENDIDO</v>
      </c>
      <c r="L218" t="str">
        <v xml:space="preserve">SI </v>
      </c>
      <c r="M218">
        <v>32300000</v>
      </c>
      <c r="T218" t="str">
        <v>INDIVIDUAL</v>
      </c>
      <c r="U218" t="str">
        <v/>
      </c>
    </row>
    <row r="219">
      <c r="A219">
        <v>217</v>
      </c>
      <c r="B219" t="str">
        <v xml:space="preserve">LA CEIBA </v>
      </c>
      <c r="C219" t="str">
        <v xml:space="preserve">LC2 - 24 - 5 </v>
      </c>
      <c r="D219">
        <v>2</v>
      </c>
      <c r="E219">
        <v>1</v>
      </c>
      <c r="F219">
        <v>24</v>
      </c>
      <c r="G219">
        <v>5</v>
      </c>
      <c r="H219">
        <v>209.917</v>
      </c>
      <c r="J219">
        <v>36735000</v>
      </c>
      <c r="K219" t="str">
        <v>VENDIDO</v>
      </c>
      <c r="L219" t="str">
        <v xml:space="preserve">NO </v>
      </c>
      <c r="M219">
        <v>36735000</v>
      </c>
      <c r="T219" t="str">
        <v>INDIVIDUAL</v>
      </c>
      <c r="U219" t="str">
        <v/>
      </c>
    </row>
    <row r="220">
      <c r="A220">
        <v>218</v>
      </c>
      <c r="B220" t="str">
        <v xml:space="preserve">LA CEIBA </v>
      </c>
      <c r="C220" t="str">
        <v xml:space="preserve">LC2 - 24 - 6 </v>
      </c>
      <c r="D220">
        <v>2</v>
      </c>
      <c r="E220">
        <v>1</v>
      </c>
      <c r="F220">
        <v>24</v>
      </c>
      <c r="G220">
        <v>6</v>
      </c>
      <c r="H220">
        <v>235.3</v>
      </c>
      <c r="J220">
        <v>41180000</v>
      </c>
      <c r="K220" t="str">
        <v>DISPONIBLE</v>
      </c>
      <c r="M220">
        <v>41180000</v>
      </c>
      <c r="T220" t="str">
        <v>INDIVIDUAL</v>
      </c>
      <c r="U220" t="str">
        <v/>
      </c>
    </row>
    <row r="221">
      <c r="A221">
        <v>219</v>
      </c>
      <c r="B221" t="str">
        <v xml:space="preserve">LA CEIBA </v>
      </c>
      <c r="C221" t="str">
        <v xml:space="preserve">LC2 - 24 - 7 </v>
      </c>
      <c r="D221">
        <v>2</v>
      </c>
      <c r="E221">
        <v>1</v>
      </c>
      <c r="F221">
        <v>24</v>
      </c>
      <c r="G221">
        <v>7</v>
      </c>
      <c r="H221">
        <v>501.1</v>
      </c>
      <c r="J221">
        <v>87680950</v>
      </c>
      <c r="K221" t="str">
        <v>DISPONIBLE</v>
      </c>
      <c r="M221">
        <v>87680950</v>
      </c>
      <c r="T221" t="str">
        <v>INDIVIDUAL</v>
      </c>
      <c r="U221" t="str">
        <v/>
      </c>
    </row>
    <row r="222">
      <c r="A222">
        <v>220</v>
      </c>
      <c r="B222" t="str">
        <v xml:space="preserve">LA CEIBA </v>
      </c>
      <c r="C222" t="str">
        <v xml:space="preserve">LC2 - 25 - 1 </v>
      </c>
      <c r="D222">
        <v>2</v>
      </c>
      <c r="E222">
        <v>1</v>
      </c>
      <c r="F222">
        <v>25</v>
      </c>
      <c r="G222">
        <v>1</v>
      </c>
      <c r="H222">
        <v>147.414</v>
      </c>
      <c r="J222">
        <v>25798000</v>
      </c>
      <c r="K222" t="str">
        <v>VENDIDO</v>
      </c>
      <c r="L222" t="str">
        <v xml:space="preserve">NO </v>
      </c>
      <c r="M222">
        <v>25798000</v>
      </c>
      <c r="T222" t="str">
        <v>INDIVIDUAL</v>
      </c>
      <c r="U222" t="str">
        <v/>
      </c>
    </row>
    <row r="223">
      <c r="A223">
        <v>221</v>
      </c>
      <c r="B223" t="str">
        <v xml:space="preserve">LA CEIBA </v>
      </c>
      <c r="C223" t="str">
        <v xml:space="preserve">LC2 - 25 - 2 </v>
      </c>
      <c r="D223">
        <v>2</v>
      </c>
      <c r="E223">
        <v>1</v>
      </c>
      <c r="F223">
        <v>25</v>
      </c>
      <c r="G223">
        <v>2</v>
      </c>
      <c r="H223">
        <v>160</v>
      </c>
      <c r="J223">
        <v>28000000</v>
      </c>
      <c r="K223" t="str">
        <v>VENDIDO</v>
      </c>
      <c r="L223" t="str">
        <v xml:space="preserve">NO </v>
      </c>
      <c r="M223">
        <v>28000000</v>
      </c>
      <c r="T223" t="str">
        <v>INDIVIDUAL</v>
      </c>
      <c r="U223" t="str">
        <v/>
      </c>
    </row>
    <row r="224">
      <c r="A224">
        <v>222</v>
      </c>
      <c r="B224" t="str">
        <v xml:space="preserve">LA CEIBA </v>
      </c>
      <c r="C224" t="str">
        <v xml:space="preserve">LC2 - 25 - 3 </v>
      </c>
      <c r="D224">
        <v>2</v>
      </c>
      <c r="E224">
        <v>1</v>
      </c>
      <c r="F224">
        <v>25</v>
      </c>
      <c r="G224">
        <v>3</v>
      </c>
      <c r="H224">
        <v>160</v>
      </c>
      <c r="J224">
        <v>28000000</v>
      </c>
      <c r="K224" t="str">
        <v>VENDIDO</v>
      </c>
      <c r="L224" t="str">
        <v xml:space="preserve">SI </v>
      </c>
      <c r="M224">
        <v>28000000</v>
      </c>
      <c r="T224" t="str">
        <v>INDIVIDUAL</v>
      </c>
      <c r="U224" t="str">
        <v/>
      </c>
    </row>
    <row r="225">
      <c r="A225">
        <v>223</v>
      </c>
      <c r="B225" t="str">
        <v xml:space="preserve">LA CEIBA </v>
      </c>
      <c r="C225" t="str">
        <v xml:space="preserve">LC2 - 25 - 4 </v>
      </c>
      <c r="D225">
        <v>2</v>
      </c>
      <c r="E225">
        <v>1</v>
      </c>
      <c r="F225">
        <v>25</v>
      </c>
      <c r="G225">
        <v>4</v>
      </c>
      <c r="H225">
        <v>160</v>
      </c>
      <c r="J225">
        <v>28000000</v>
      </c>
      <c r="K225" t="str">
        <v>VENDIDO</v>
      </c>
      <c r="L225" t="str">
        <v xml:space="preserve">SI </v>
      </c>
      <c r="M225">
        <v>28000000</v>
      </c>
      <c r="T225" t="str">
        <v>INDIVIDUAL</v>
      </c>
      <c r="U225" t="str">
        <v/>
      </c>
    </row>
    <row r="226">
      <c r="A226">
        <v>224</v>
      </c>
      <c r="B226" t="str">
        <v xml:space="preserve">LA CEIBA </v>
      </c>
      <c r="C226" t="str">
        <v xml:space="preserve">LC2 - 25 - 5 </v>
      </c>
      <c r="D226">
        <v>2</v>
      </c>
      <c r="E226">
        <v>1</v>
      </c>
      <c r="F226">
        <v>25</v>
      </c>
      <c r="G226">
        <v>5</v>
      </c>
      <c r="H226">
        <v>160</v>
      </c>
      <c r="J226">
        <v>28000000</v>
      </c>
      <c r="K226" t="str">
        <v>VENDIDO</v>
      </c>
      <c r="L226" t="str">
        <v xml:space="preserve">NO </v>
      </c>
      <c r="M226">
        <v>28000000</v>
      </c>
      <c r="T226" t="str">
        <v>INDIVIDUAL</v>
      </c>
      <c r="U226" t="str">
        <v/>
      </c>
    </row>
    <row r="227">
      <c r="A227">
        <v>225</v>
      </c>
      <c r="B227" t="str">
        <v xml:space="preserve">LA CEIBA </v>
      </c>
      <c r="C227" t="str">
        <v xml:space="preserve">LC2 - 25 - 6 </v>
      </c>
      <c r="D227">
        <v>2</v>
      </c>
      <c r="E227">
        <v>1</v>
      </c>
      <c r="F227">
        <v>25</v>
      </c>
      <c r="G227">
        <v>6</v>
      </c>
      <c r="H227">
        <v>160</v>
      </c>
      <c r="J227">
        <v>28000000</v>
      </c>
      <c r="K227" t="str">
        <v>VENDIDO</v>
      </c>
      <c r="L227" t="str">
        <v xml:space="preserve">NO </v>
      </c>
      <c r="M227">
        <v>28000000</v>
      </c>
      <c r="T227" t="str">
        <v>INDIVIDUAL</v>
      </c>
      <c r="U227" t="str">
        <v/>
      </c>
    </row>
    <row r="228">
      <c r="A228">
        <v>226</v>
      </c>
      <c r="B228" t="str">
        <v xml:space="preserve">LA CEIBA </v>
      </c>
      <c r="C228" t="str">
        <v xml:space="preserve">LC2 - 25 - 7 </v>
      </c>
      <c r="D228">
        <v>2</v>
      </c>
      <c r="E228">
        <v>1</v>
      </c>
      <c r="F228">
        <v>25</v>
      </c>
      <c r="G228">
        <v>7</v>
      </c>
      <c r="H228">
        <v>160</v>
      </c>
      <c r="J228">
        <v>33000000</v>
      </c>
      <c r="K228" t="str">
        <v>VENDIDO</v>
      </c>
      <c r="L228" t="str">
        <v xml:space="preserve">SI </v>
      </c>
      <c r="M228">
        <v>33000000</v>
      </c>
      <c r="T228" t="str">
        <v>INDIVIDUAL</v>
      </c>
      <c r="U228" t="str">
        <v/>
      </c>
    </row>
    <row r="229">
      <c r="A229">
        <v>227</v>
      </c>
      <c r="B229" t="str">
        <v xml:space="preserve">LA CEIBA </v>
      </c>
      <c r="C229" t="str">
        <v xml:space="preserve">LC2 - 25 - 8 </v>
      </c>
      <c r="D229">
        <v>2</v>
      </c>
      <c r="E229">
        <v>1</v>
      </c>
      <c r="F229">
        <v>25</v>
      </c>
      <c r="G229">
        <v>8</v>
      </c>
      <c r="H229">
        <v>160</v>
      </c>
      <c r="J229">
        <v>33000000</v>
      </c>
      <c r="K229" t="str">
        <v>VENDIDO</v>
      </c>
      <c r="L229" t="str">
        <v xml:space="preserve">NO </v>
      </c>
      <c r="M229">
        <v>33000000</v>
      </c>
      <c r="T229" t="str">
        <v>INDIVIDUAL</v>
      </c>
      <c r="U229" t="str">
        <v/>
      </c>
    </row>
    <row r="230">
      <c r="A230">
        <v>228</v>
      </c>
      <c r="B230" t="str">
        <v xml:space="preserve">LA CEIBA </v>
      </c>
      <c r="C230" t="str">
        <v xml:space="preserve">LC2 - 25 - 9 </v>
      </c>
      <c r="D230">
        <v>2</v>
      </c>
      <c r="E230">
        <v>1</v>
      </c>
      <c r="F230">
        <v>25</v>
      </c>
      <c r="G230">
        <v>9</v>
      </c>
      <c r="H230">
        <v>160</v>
      </c>
      <c r="J230">
        <v>28000000</v>
      </c>
      <c r="K230" t="str">
        <v>VENDIDO</v>
      </c>
      <c r="L230" t="str">
        <v xml:space="preserve">SI </v>
      </c>
      <c r="M230">
        <v>28000000</v>
      </c>
      <c r="T230" t="str">
        <v>INDIVIDUAL</v>
      </c>
      <c r="U230" t="str">
        <v/>
      </c>
    </row>
    <row r="231">
      <c r="A231">
        <v>229</v>
      </c>
      <c r="B231" t="str">
        <v xml:space="preserve">LA CEIBA </v>
      </c>
      <c r="C231" t="str">
        <v xml:space="preserve">LC2 - 25 - 10 </v>
      </c>
      <c r="D231">
        <v>2</v>
      </c>
      <c r="E231">
        <v>1</v>
      </c>
      <c r="F231">
        <v>25</v>
      </c>
      <c r="G231">
        <v>10</v>
      </c>
      <c r="H231">
        <v>160</v>
      </c>
      <c r="J231">
        <v>28000000</v>
      </c>
      <c r="K231" t="str">
        <v>VENDIDO</v>
      </c>
      <c r="L231" t="str">
        <v xml:space="preserve">NO </v>
      </c>
      <c r="M231">
        <v>28000000</v>
      </c>
      <c r="T231" t="str">
        <v>INDIVIDUAL</v>
      </c>
      <c r="U231" t="str">
        <v/>
      </c>
    </row>
    <row r="232">
      <c r="A232">
        <v>230</v>
      </c>
      <c r="B232" t="str">
        <v xml:space="preserve">LA CEIBA </v>
      </c>
      <c r="C232" t="str">
        <v xml:space="preserve">LC2 - 25 - 11 </v>
      </c>
      <c r="D232">
        <v>2</v>
      </c>
      <c r="E232">
        <v>1</v>
      </c>
      <c r="F232">
        <v>25</v>
      </c>
      <c r="G232">
        <v>11</v>
      </c>
      <c r="H232">
        <v>160</v>
      </c>
      <c r="J232">
        <v>28000000</v>
      </c>
      <c r="K232" t="str">
        <v>VENDIDO</v>
      </c>
      <c r="L232" t="str">
        <v xml:space="preserve">NO </v>
      </c>
      <c r="M232">
        <v>28000000</v>
      </c>
      <c r="T232" t="str">
        <v>INDIVIDUAL</v>
      </c>
      <c r="U232" t="str">
        <v/>
      </c>
    </row>
    <row r="233">
      <c r="A233">
        <v>231</v>
      </c>
      <c r="B233" t="str">
        <v xml:space="preserve">LA CEIBA </v>
      </c>
      <c r="C233" t="str">
        <v xml:space="preserve">LC2 - 25 - 12 </v>
      </c>
      <c r="D233">
        <v>2</v>
      </c>
      <c r="E233">
        <v>1</v>
      </c>
      <c r="F233">
        <v>25</v>
      </c>
      <c r="G233">
        <v>12</v>
      </c>
      <c r="H233">
        <v>160</v>
      </c>
      <c r="J233">
        <v>28000000</v>
      </c>
      <c r="K233" t="str">
        <v>VENDIDO</v>
      </c>
      <c r="M233">
        <v>28000000</v>
      </c>
      <c r="T233" t="str">
        <v>INDIVIDUAL</v>
      </c>
      <c r="U233" t="str">
        <v/>
      </c>
    </row>
    <row r="234">
      <c r="A234">
        <v>232</v>
      </c>
      <c r="B234" t="str">
        <v xml:space="preserve">LA CEIBA </v>
      </c>
      <c r="C234" t="str">
        <v xml:space="preserve">LC2 - 25 - 13 </v>
      </c>
      <c r="D234">
        <v>2</v>
      </c>
      <c r="E234">
        <v>1</v>
      </c>
      <c r="F234">
        <v>25</v>
      </c>
      <c r="G234">
        <v>13</v>
      </c>
      <c r="H234">
        <v>160</v>
      </c>
      <c r="J234">
        <v>28000000</v>
      </c>
      <c r="K234" t="str">
        <v>VENDIDO</v>
      </c>
      <c r="L234" t="str">
        <v xml:space="preserve">SI </v>
      </c>
      <c r="M234">
        <v>28000000</v>
      </c>
      <c r="T234" t="str">
        <v>INDIVIDUAL</v>
      </c>
      <c r="U234" t="str">
        <v/>
      </c>
    </row>
    <row r="235">
      <c r="A235">
        <v>233</v>
      </c>
      <c r="B235" t="str">
        <v xml:space="preserve">LA CEIBA </v>
      </c>
      <c r="C235" t="str">
        <v xml:space="preserve">LC2 - 25 - 14 </v>
      </c>
      <c r="D235">
        <v>2</v>
      </c>
      <c r="E235">
        <v>1</v>
      </c>
      <c r="F235">
        <v>25</v>
      </c>
      <c r="G235">
        <v>14</v>
      </c>
      <c r="H235">
        <v>183.2</v>
      </c>
      <c r="J235">
        <v>32057000</v>
      </c>
      <c r="K235" t="str">
        <v>VENDIDO</v>
      </c>
      <c r="M235">
        <v>32057000</v>
      </c>
      <c r="T235" t="str">
        <v>INDIVIDUAL</v>
      </c>
      <c r="U235" t="str">
        <v/>
      </c>
    </row>
    <row r="236">
      <c r="A236">
        <v>234</v>
      </c>
      <c r="B236" t="str">
        <v xml:space="preserve">LA CEIBA </v>
      </c>
      <c r="C236" t="str">
        <v xml:space="preserve">LC2 - 26 - 1 </v>
      </c>
      <c r="D236">
        <v>2</v>
      </c>
      <c r="E236">
        <v>1</v>
      </c>
      <c r="F236">
        <v>26</v>
      </c>
      <c r="G236">
        <v>1</v>
      </c>
      <c r="H236">
        <v>160</v>
      </c>
      <c r="J236">
        <v>33000000</v>
      </c>
      <c r="K236" t="str">
        <v>VENDIDO</v>
      </c>
      <c r="L236" t="str">
        <v xml:space="preserve">SI </v>
      </c>
      <c r="M236">
        <v>33000000</v>
      </c>
      <c r="T236" t="str">
        <v>INDIVIDUAL</v>
      </c>
      <c r="U236" t="str">
        <v/>
      </c>
    </row>
    <row r="237">
      <c r="A237">
        <v>235</v>
      </c>
      <c r="B237" t="str">
        <v xml:space="preserve">LA CEIBA </v>
      </c>
      <c r="C237" t="str">
        <v xml:space="preserve">LC2 - 26 - 2 </v>
      </c>
      <c r="D237">
        <v>2</v>
      </c>
      <c r="E237">
        <v>1</v>
      </c>
      <c r="F237">
        <v>26</v>
      </c>
      <c r="G237">
        <v>2</v>
      </c>
      <c r="H237">
        <v>160</v>
      </c>
      <c r="J237">
        <v>28000000</v>
      </c>
      <c r="K237" t="str">
        <v>EN NEGOCIACIÓN</v>
      </c>
      <c r="M237">
        <v>28000000</v>
      </c>
      <c r="T237" t="str">
        <v>INDIVIDUAL</v>
      </c>
      <c r="U237" t="str">
        <v/>
      </c>
    </row>
    <row r="238">
      <c r="A238">
        <v>236</v>
      </c>
      <c r="B238" t="str">
        <v xml:space="preserve">LA CEIBA </v>
      </c>
      <c r="C238" t="str">
        <v xml:space="preserve">LC2 - 26 - 3 </v>
      </c>
      <c r="D238">
        <v>2</v>
      </c>
      <c r="E238">
        <v>1</v>
      </c>
      <c r="F238">
        <v>26</v>
      </c>
      <c r="G238">
        <v>3</v>
      </c>
      <c r="H238">
        <v>160</v>
      </c>
      <c r="J238">
        <v>28000000</v>
      </c>
      <c r="K238" t="str">
        <v>VENDIDO</v>
      </c>
      <c r="L238" t="str">
        <v xml:space="preserve">NO </v>
      </c>
      <c r="M238">
        <v>28000000</v>
      </c>
      <c r="T238" t="str">
        <v>INDIVIDUAL</v>
      </c>
      <c r="U238" t="str">
        <v/>
      </c>
    </row>
    <row r="239">
      <c r="A239">
        <v>237</v>
      </c>
      <c r="B239" t="str">
        <v xml:space="preserve">LA CEIBA </v>
      </c>
      <c r="C239" t="str">
        <v xml:space="preserve">LC2 - 26 - 4 </v>
      </c>
      <c r="D239">
        <v>2</v>
      </c>
      <c r="E239">
        <v>1</v>
      </c>
      <c r="F239">
        <v>26</v>
      </c>
      <c r="G239">
        <v>4</v>
      </c>
      <c r="H239">
        <v>160</v>
      </c>
      <c r="J239">
        <v>28000000</v>
      </c>
      <c r="K239" t="str">
        <v>VENDIDO</v>
      </c>
      <c r="L239" t="str">
        <v xml:space="preserve">NO </v>
      </c>
      <c r="M239">
        <v>28000000</v>
      </c>
      <c r="T239" t="str">
        <v>INDIVIDUAL</v>
      </c>
      <c r="U239" t="str">
        <v/>
      </c>
    </row>
    <row r="240">
      <c r="A240">
        <v>238</v>
      </c>
      <c r="B240" t="str">
        <v xml:space="preserve">LA CEIBA </v>
      </c>
      <c r="C240" t="str">
        <v xml:space="preserve">LC2 - 26 - 5 </v>
      </c>
      <c r="D240">
        <v>2</v>
      </c>
      <c r="E240">
        <v>1</v>
      </c>
      <c r="F240">
        <v>26</v>
      </c>
      <c r="G240">
        <v>5</v>
      </c>
      <c r="H240">
        <v>160</v>
      </c>
      <c r="J240">
        <v>28000000</v>
      </c>
      <c r="K240" t="str">
        <v>VENDIDO</v>
      </c>
      <c r="L240" t="str">
        <v xml:space="preserve">SI </v>
      </c>
      <c r="M240">
        <v>28000000</v>
      </c>
      <c r="T240" t="str">
        <v>INDIVIDUAL</v>
      </c>
      <c r="U240" t="str">
        <v/>
      </c>
    </row>
    <row r="241">
      <c r="A241">
        <v>239</v>
      </c>
      <c r="B241" t="str">
        <v xml:space="preserve">LA CEIBA </v>
      </c>
      <c r="C241" t="str">
        <v xml:space="preserve">LC2 - 26 - 6 </v>
      </c>
      <c r="D241">
        <v>2</v>
      </c>
      <c r="E241">
        <v>1</v>
      </c>
      <c r="F241">
        <v>26</v>
      </c>
      <c r="G241">
        <v>6</v>
      </c>
      <c r="H241">
        <v>238.8</v>
      </c>
      <c r="J241">
        <v>41694000</v>
      </c>
      <c r="K241" t="str">
        <v>VENDIDO</v>
      </c>
      <c r="M241">
        <v>41694000</v>
      </c>
      <c r="T241" t="str">
        <v>INDIVIDUAL</v>
      </c>
      <c r="U241" t="str">
        <v/>
      </c>
    </row>
    <row r="242">
      <c r="A242">
        <v>240</v>
      </c>
      <c r="B242" t="str">
        <v xml:space="preserve">LA CEIBA </v>
      </c>
      <c r="C242" t="str">
        <v xml:space="preserve">LC2 - 26 - 7 </v>
      </c>
      <c r="D242">
        <v>2</v>
      </c>
      <c r="E242">
        <v>1</v>
      </c>
      <c r="F242">
        <v>26</v>
      </c>
      <c r="G242">
        <v>7</v>
      </c>
      <c r="H242">
        <v>287.451</v>
      </c>
      <c r="J242">
        <v>45303000</v>
      </c>
      <c r="K242" t="str">
        <v>VENDIDO</v>
      </c>
      <c r="L242" t="str">
        <v xml:space="preserve">SI </v>
      </c>
      <c r="M242">
        <v>45303000</v>
      </c>
      <c r="T242" t="str">
        <v>INDIVIDUAL</v>
      </c>
      <c r="U242" t="str">
        <v/>
      </c>
    </row>
    <row r="243">
      <c r="A243">
        <v>241</v>
      </c>
      <c r="B243" t="str">
        <v xml:space="preserve">LA CEIBA </v>
      </c>
      <c r="C243" t="str">
        <v xml:space="preserve">LC2 - 26 - 8 </v>
      </c>
      <c r="D243">
        <v>2</v>
      </c>
      <c r="E243">
        <v>1</v>
      </c>
      <c r="F243">
        <v>26</v>
      </c>
      <c r="G243">
        <v>8</v>
      </c>
      <c r="H243">
        <v>160</v>
      </c>
      <c r="J243">
        <v>28000000</v>
      </c>
      <c r="K243" t="str">
        <v>VENDIDO</v>
      </c>
      <c r="L243" t="str">
        <v xml:space="preserve">SI </v>
      </c>
      <c r="M243">
        <v>28000000</v>
      </c>
      <c r="N243" t="str">
        <v>OK</v>
      </c>
      <c r="P243">
        <v>0.00016</v>
      </c>
      <c r="Q243" t="str">
        <v xml:space="preserve">RUBEN FABIAN BUSTOS </v>
      </c>
      <c r="T243" t="str">
        <v>INDIVIDUAL</v>
      </c>
      <c r="U243" t="str">
        <v/>
      </c>
    </row>
    <row r="244">
      <c r="A244">
        <v>242</v>
      </c>
      <c r="B244" t="str">
        <v xml:space="preserve">LA CEIBA </v>
      </c>
      <c r="C244" t="str">
        <v xml:space="preserve">LC2 - 26 - 9 </v>
      </c>
      <c r="D244">
        <v>2</v>
      </c>
      <c r="E244">
        <v>1</v>
      </c>
      <c r="F244">
        <v>26</v>
      </c>
      <c r="G244">
        <v>9</v>
      </c>
      <c r="H244">
        <v>160</v>
      </c>
      <c r="J244">
        <v>28000000</v>
      </c>
      <c r="K244" t="str">
        <v>VENDIDO</v>
      </c>
      <c r="L244" t="str">
        <v xml:space="preserve">NO </v>
      </c>
      <c r="M244">
        <v>28000000</v>
      </c>
      <c r="T244" t="str">
        <v>INDIVIDUAL</v>
      </c>
      <c r="U244" t="str">
        <v/>
      </c>
    </row>
    <row r="245">
      <c r="A245">
        <v>243</v>
      </c>
      <c r="B245" t="str">
        <v xml:space="preserve">LA CEIBA </v>
      </c>
      <c r="C245" t="str">
        <v xml:space="preserve">LC2 - 26 - 10 </v>
      </c>
      <c r="D245">
        <v>2</v>
      </c>
      <c r="E245">
        <v>1</v>
      </c>
      <c r="F245">
        <v>26</v>
      </c>
      <c r="G245">
        <v>10</v>
      </c>
      <c r="H245">
        <v>160</v>
      </c>
      <c r="J245">
        <v>28000000</v>
      </c>
      <c r="K245" t="str">
        <v>VENDIDO</v>
      </c>
      <c r="M245">
        <v>28000000</v>
      </c>
      <c r="T245" t="str">
        <v>INDIVIDUAL</v>
      </c>
      <c r="U245" t="str">
        <v/>
      </c>
    </row>
    <row r="246">
      <c r="A246">
        <v>244</v>
      </c>
      <c r="B246" t="str">
        <v xml:space="preserve">LA CEIBA </v>
      </c>
      <c r="C246" t="str">
        <v xml:space="preserve">LC2 - 26 - 11 </v>
      </c>
      <c r="D246">
        <v>2</v>
      </c>
      <c r="E246">
        <v>1</v>
      </c>
      <c r="F246">
        <v>26</v>
      </c>
      <c r="G246">
        <v>11</v>
      </c>
      <c r="H246">
        <v>160</v>
      </c>
      <c r="J246">
        <v>28000000</v>
      </c>
      <c r="K246" t="str">
        <v>VENDIDO</v>
      </c>
      <c r="M246">
        <v>28000000</v>
      </c>
      <c r="T246" t="str">
        <v>INDIVIDUAL</v>
      </c>
      <c r="U246" t="str">
        <v/>
      </c>
    </row>
    <row r="247">
      <c r="A247">
        <v>245</v>
      </c>
      <c r="B247" t="str">
        <v xml:space="preserve">LA CEIBA </v>
      </c>
      <c r="C247" t="str">
        <v xml:space="preserve">LC2 - 26 - 12 </v>
      </c>
      <c r="D247">
        <v>2</v>
      </c>
      <c r="E247">
        <v>1</v>
      </c>
      <c r="F247">
        <v>26</v>
      </c>
      <c r="G247">
        <v>12</v>
      </c>
      <c r="H247">
        <v>160</v>
      </c>
      <c r="J247">
        <v>33000000</v>
      </c>
      <c r="K247" t="str">
        <v>VENDIDO</v>
      </c>
      <c r="L247" t="str">
        <v xml:space="preserve">SI </v>
      </c>
      <c r="M247">
        <v>33000000</v>
      </c>
      <c r="T247" t="str">
        <v>INDIVIDUAL</v>
      </c>
      <c r="U247" t="str">
        <v/>
      </c>
    </row>
    <row r="248">
      <c r="A248">
        <v>246</v>
      </c>
      <c r="B248" t="str">
        <v xml:space="preserve">LA CEIBA </v>
      </c>
      <c r="C248" t="str">
        <v xml:space="preserve">LC2 - 27 - 1 </v>
      </c>
      <c r="D248">
        <v>2</v>
      </c>
      <c r="E248">
        <v>1</v>
      </c>
      <c r="F248">
        <v>27</v>
      </c>
      <c r="G248">
        <v>1</v>
      </c>
      <c r="H248">
        <v>160</v>
      </c>
      <c r="J248">
        <v>33000000</v>
      </c>
      <c r="K248" t="str">
        <v>VENDIDO</v>
      </c>
      <c r="L248" t="str">
        <v xml:space="preserve">SI </v>
      </c>
      <c r="M248">
        <v>33000000</v>
      </c>
      <c r="T248" t="str">
        <v>INDIVIDUAL</v>
      </c>
      <c r="U248" t="str">
        <v/>
      </c>
    </row>
    <row r="249">
      <c r="A249">
        <v>247</v>
      </c>
      <c r="B249" t="str">
        <v xml:space="preserve">LA CEIBA </v>
      </c>
      <c r="C249" t="str">
        <v xml:space="preserve">LC2 - 27 - 2 </v>
      </c>
      <c r="D249">
        <v>2</v>
      </c>
      <c r="E249">
        <v>1</v>
      </c>
      <c r="F249">
        <v>27</v>
      </c>
      <c r="G249">
        <v>2</v>
      </c>
      <c r="H249">
        <v>160</v>
      </c>
      <c r="J249">
        <v>28000000</v>
      </c>
      <c r="K249" t="str">
        <v>VENDIDO</v>
      </c>
      <c r="L249" t="str">
        <v xml:space="preserve">SI </v>
      </c>
      <c r="M249">
        <v>28000000</v>
      </c>
      <c r="T249" t="str">
        <v>INDIVIDUAL</v>
      </c>
      <c r="U249" t="str">
        <v/>
      </c>
    </row>
    <row r="250">
      <c r="A250">
        <v>248</v>
      </c>
      <c r="B250" t="str">
        <v xml:space="preserve">LA CEIBA </v>
      </c>
      <c r="C250" t="str">
        <v xml:space="preserve">LC2 - 27 - 3 </v>
      </c>
      <c r="D250">
        <v>2</v>
      </c>
      <c r="E250">
        <v>1</v>
      </c>
      <c r="F250">
        <v>27</v>
      </c>
      <c r="G250">
        <v>3</v>
      </c>
      <c r="H250">
        <v>160</v>
      </c>
      <c r="J250">
        <v>28000000</v>
      </c>
      <c r="K250" t="str">
        <v>EN NEGOCIACIÓN</v>
      </c>
      <c r="M250">
        <v>28000000</v>
      </c>
      <c r="T250" t="str">
        <v>INDIVIDUAL</v>
      </c>
      <c r="U250" t="str">
        <v/>
      </c>
    </row>
    <row r="251">
      <c r="A251">
        <v>249</v>
      </c>
      <c r="B251" t="str">
        <v xml:space="preserve">LA CEIBA </v>
      </c>
      <c r="C251" t="str">
        <v xml:space="preserve">LC2 - 27 - 4 </v>
      </c>
      <c r="D251">
        <v>2</v>
      </c>
      <c r="E251">
        <v>1</v>
      </c>
      <c r="F251">
        <v>27</v>
      </c>
      <c r="G251">
        <v>4</v>
      </c>
      <c r="H251">
        <v>160</v>
      </c>
      <c r="J251">
        <v>28000000</v>
      </c>
      <c r="K251" t="str">
        <v>VENDIDO</v>
      </c>
      <c r="M251">
        <v>28000000</v>
      </c>
      <c r="T251" t="str">
        <v>INDIVIDUAL</v>
      </c>
      <c r="U251" t="str">
        <v/>
      </c>
    </row>
    <row r="252">
      <c r="A252">
        <v>250</v>
      </c>
      <c r="B252" t="str">
        <v xml:space="preserve">LA CEIBA </v>
      </c>
      <c r="C252" t="str">
        <v xml:space="preserve">LC2 - 27 - 5 </v>
      </c>
      <c r="D252">
        <v>2</v>
      </c>
      <c r="E252">
        <v>1</v>
      </c>
      <c r="F252">
        <v>27</v>
      </c>
      <c r="G252">
        <v>5</v>
      </c>
      <c r="H252">
        <v>160</v>
      </c>
      <c r="J252">
        <v>28000000</v>
      </c>
      <c r="K252" t="str">
        <v>VENDIDO</v>
      </c>
      <c r="M252">
        <v>28000000</v>
      </c>
      <c r="T252" t="str">
        <v>INDIVIDUAL</v>
      </c>
      <c r="U252" t="str">
        <v/>
      </c>
    </row>
    <row r="253">
      <c r="A253">
        <v>251</v>
      </c>
      <c r="B253" t="str">
        <v xml:space="preserve">LA CEIBA </v>
      </c>
      <c r="C253" t="str">
        <v xml:space="preserve">LC2 - 27 - 6 </v>
      </c>
      <c r="D253">
        <v>2</v>
      </c>
      <c r="E253">
        <v>1</v>
      </c>
      <c r="F253">
        <v>27</v>
      </c>
      <c r="G253">
        <v>6</v>
      </c>
      <c r="H253">
        <v>212.9</v>
      </c>
      <c r="J253">
        <v>37250000</v>
      </c>
      <c r="K253" t="str">
        <v>VENDIDO</v>
      </c>
      <c r="L253" t="str">
        <v xml:space="preserve">NO </v>
      </c>
      <c r="M253">
        <v>37250000</v>
      </c>
      <c r="T253" t="str">
        <v>INDIVIDUAL</v>
      </c>
      <c r="U253" t="str">
        <v/>
      </c>
    </row>
    <row r="254">
      <c r="A254">
        <v>252</v>
      </c>
      <c r="B254" t="str">
        <v xml:space="preserve">LA CEIBA </v>
      </c>
      <c r="C254" t="str">
        <v xml:space="preserve">LC2 - 27 - 7 </v>
      </c>
      <c r="D254">
        <v>2</v>
      </c>
      <c r="E254">
        <v>1</v>
      </c>
      <c r="F254">
        <v>27</v>
      </c>
      <c r="G254">
        <v>7</v>
      </c>
      <c r="H254">
        <v>217.1</v>
      </c>
      <c r="J254">
        <v>38000000</v>
      </c>
      <c r="K254" t="str">
        <v>VENDIDO</v>
      </c>
      <c r="L254" t="str">
        <v xml:space="preserve">SI </v>
      </c>
      <c r="M254">
        <v>38000000</v>
      </c>
      <c r="T254" t="str">
        <v>INDIVIDUAL</v>
      </c>
      <c r="U254" t="str">
        <v/>
      </c>
    </row>
    <row r="255">
      <c r="A255">
        <v>253</v>
      </c>
      <c r="B255" t="str">
        <v xml:space="preserve">LA CEIBA </v>
      </c>
      <c r="C255" t="str">
        <v xml:space="preserve">LC2 - 27 - 8 </v>
      </c>
      <c r="D255">
        <v>2</v>
      </c>
      <c r="E255">
        <v>1</v>
      </c>
      <c r="F255">
        <v>27</v>
      </c>
      <c r="G255">
        <v>8</v>
      </c>
      <c r="H255">
        <v>160</v>
      </c>
      <c r="J255">
        <v>28000000</v>
      </c>
      <c r="K255" t="str">
        <v>VENDIDO</v>
      </c>
      <c r="L255" t="str">
        <v xml:space="preserve">SI </v>
      </c>
      <c r="M255">
        <v>28000000</v>
      </c>
      <c r="N255" t="str">
        <v>OK</v>
      </c>
      <c r="P255">
        <v>0.00016</v>
      </c>
      <c r="Q255" t="str">
        <v xml:space="preserve">RUBEN FABIAN BUSTOS </v>
      </c>
      <c r="R255" t="str">
        <v>PAGO COMPLETO</v>
      </c>
      <c r="T255" t="str">
        <v>INDIVIDUAL</v>
      </c>
      <c r="U255" t="str">
        <v/>
      </c>
    </row>
    <row r="256">
      <c r="A256">
        <v>254</v>
      </c>
      <c r="B256" t="str">
        <v xml:space="preserve">LA CEIBA </v>
      </c>
      <c r="C256" t="str">
        <v xml:space="preserve">LC2 - 27 - 9 </v>
      </c>
      <c r="D256">
        <v>2</v>
      </c>
      <c r="E256">
        <v>1</v>
      </c>
      <c r="F256">
        <v>27</v>
      </c>
      <c r="G256">
        <v>9</v>
      </c>
      <c r="H256">
        <v>160</v>
      </c>
      <c r="J256">
        <v>28000000</v>
      </c>
      <c r="K256" t="str">
        <v>VENDIDO</v>
      </c>
      <c r="M256">
        <v>28000000</v>
      </c>
      <c r="T256" t="str">
        <v>INDIVIDUAL</v>
      </c>
      <c r="U256" t="str">
        <v/>
      </c>
    </row>
    <row r="257">
      <c r="A257">
        <v>255</v>
      </c>
      <c r="B257" t="str">
        <v xml:space="preserve">LA CEIBA </v>
      </c>
      <c r="C257" t="str">
        <v xml:space="preserve">LC2 - 27 - 10 Y 11 </v>
      </c>
      <c r="D257">
        <v>2</v>
      </c>
      <c r="E257">
        <v>2</v>
      </c>
      <c r="F257">
        <v>27</v>
      </c>
      <c r="G257" t="str">
        <v>10 - 11</v>
      </c>
      <c r="H257">
        <v>320</v>
      </c>
      <c r="J257">
        <v>56000000</v>
      </c>
      <c r="K257" t="str">
        <v>VENDIDO</v>
      </c>
      <c r="L257" t="str">
        <v xml:space="preserve">NO </v>
      </c>
      <c r="M257">
        <v>56000000</v>
      </c>
      <c r="T257" t="str">
        <v>MÚLTIPLE</v>
      </c>
      <c r="U257" t="str">
        <v/>
      </c>
    </row>
    <row r="258">
      <c r="A258">
        <v>256</v>
      </c>
      <c r="B258" t="str">
        <v xml:space="preserve">LA CEIBA </v>
      </c>
      <c r="C258" t="str">
        <v xml:space="preserve">LC2 - 27 - 12 </v>
      </c>
      <c r="D258">
        <v>2</v>
      </c>
      <c r="E258">
        <v>1</v>
      </c>
      <c r="F258">
        <v>27</v>
      </c>
      <c r="G258">
        <v>12</v>
      </c>
      <c r="H258">
        <v>160</v>
      </c>
      <c r="J258">
        <v>33000000</v>
      </c>
      <c r="K258" t="str">
        <v>VENDIDO</v>
      </c>
      <c r="M258">
        <v>33000000</v>
      </c>
      <c r="T258" t="str">
        <v>INDIVIDUAL</v>
      </c>
      <c r="U258" t="str">
        <v/>
      </c>
    </row>
    <row r="259">
      <c r="A259">
        <v>257</v>
      </c>
      <c r="B259" t="str">
        <v xml:space="preserve">LA CEIBA </v>
      </c>
      <c r="C259" t="str">
        <v xml:space="preserve">LC2 - 28 - 1 </v>
      </c>
      <c r="D259">
        <v>2</v>
      </c>
      <c r="E259">
        <v>1</v>
      </c>
      <c r="F259">
        <v>28</v>
      </c>
      <c r="G259">
        <v>1</v>
      </c>
      <c r="H259">
        <v>227.3</v>
      </c>
      <c r="J259">
        <v>39775000</v>
      </c>
      <c r="K259" t="str">
        <v>VENDIDO</v>
      </c>
      <c r="L259" t="str">
        <v xml:space="preserve">NO </v>
      </c>
      <c r="M259">
        <v>39775000</v>
      </c>
      <c r="T259" t="str">
        <v>INDIVIDUAL</v>
      </c>
      <c r="U259" t="str">
        <v/>
      </c>
    </row>
    <row r="260">
      <c r="A260">
        <v>258</v>
      </c>
      <c r="B260" t="str">
        <v xml:space="preserve">LA CEIBA </v>
      </c>
      <c r="C260" t="str">
        <v xml:space="preserve">LC2 - 28 - 2 </v>
      </c>
      <c r="D260">
        <v>2</v>
      </c>
      <c r="E260">
        <v>1</v>
      </c>
      <c r="F260">
        <v>28</v>
      </c>
      <c r="G260">
        <v>2</v>
      </c>
      <c r="H260">
        <v>160</v>
      </c>
      <c r="J260">
        <v>33000000</v>
      </c>
      <c r="K260" t="str">
        <v>VENDIDO</v>
      </c>
      <c r="L260" t="str">
        <v xml:space="preserve">SI </v>
      </c>
      <c r="M260">
        <v>33000000</v>
      </c>
      <c r="T260" t="str">
        <v>INDIVIDUAL</v>
      </c>
      <c r="U260" t="str">
        <v/>
      </c>
    </row>
    <row r="261">
      <c r="A261">
        <v>259</v>
      </c>
      <c r="B261" t="str">
        <v xml:space="preserve">LA CEIBA </v>
      </c>
      <c r="C261" t="str">
        <v xml:space="preserve">LC2 - 28 - 3 </v>
      </c>
      <c r="D261">
        <v>2</v>
      </c>
      <c r="E261">
        <v>1</v>
      </c>
      <c r="F261">
        <v>28</v>
      </c>
      <c r="G261">
        <v>3</v>
      </c>
      <c r="H261">
        <v>160</v>
      </c>
      <c r="J261">
        <v>33000000</v>
      </c>
      <c r="K261" t="str">
        <v>VENDIDO</v>
      </c>
      <c r="L261" t="str">
        <v xml:space="preserve">SI </v>
      </c>
      <c r="M261">
        <v>33000000</v>
      </c>
      <c r="T261" t="str">
        <v>INDIVIDUAL</v>
      </c>
      <c r="U261" t="str">
        <v/>
      </c>
    </row>
    <row r="262">
      <c r="A262">
        <v>260</v>
      </c>
      <c r="B262" t="str">
        <v xml:space="preserve">LA CEIBA </v>
      </c>
      <c r="C262" t="str">
        <v xml:space="preserve">LC2 - 28 - 4 </v>
      </c>
      <c r="D262">
        <v>2</v>
      </c>
      <c r="E262">
        <v>1</v>
      </c>
      <c r="F262">
        <v>28</v>
      </c>
      <c r="G262">
        <v>4</v>
      </c>
      <c r="H262">
        <v>160</v>
      </c>
      <c r="J262">
        <v>28000000</v>
      </c>
      <c r="K262" t="str">
        <v>VENDIDO</v>
      </c>
      <c r="L262" t="str">
        <v xml:space="preserve">NO </v>
      </c>
      <c r="M262">
        <v>28000000</v>
      </c>
      <c r="N262" t="str">
        <v>OK</v>
      </c>
      <c r="P262">
        <v>0.00016</v>
      </c>
      <c r="Q262" t="str">
        <v xml:space="preserve">RUBEN FABIAN BUSTOS </v>
      </c>
      <c r="T262" t="str">
        <v>INDIVIDUAL</v>
      </c>
      <c r="U262" t="str">
        <v/>
      </c>
    </row>
    <row r="263">
      <c r="A263">
        <v>261</v>
      </c>
      <c r="B263" t="str">
        <v xml:space="preserve">LA CEIBA </v>
      </c>
      <c r="C263" t="str">
        <v xml:space="preserve">LC2 - 28 - 5 </v>
      </c>
      <c r="D263">
        <v>2</v>
      </c>
      <c r="E263">
        <v>1</v>
      </c>
      <c r="F263">
        <v>28</v>
      </c>
      <c r="G263">
        <v>5</v>
      </c>
      <c r="H263">
        <v>160</v>
      </c>
      <c r="J263">
        <v>28000000</v>
      </c>
      <c r="K263" t="str">
        <v>VENDIDO</v>
      </c>
      <c r="L263" t="str">
        <v xml:space="preserve">SI </v>
      </c>
      <c r="M263">
        <v>28000000</v>
      </c>
      <c r="T263" t="str">
        <v>INDIVIDUAL</v>
      </c>
      <c r="U263" t="str">
        <v/>
      </c>
    </row>
    <row r="264">
      <c r="A264">
        <v>262</v>
      </c>
      <c r="B264" t="str">
        <v xml:space="preserve">LA CEIBA </v>
      </c>
      <c r="C264" t="str">
        <v>LC2 - 28 - 6</v>
      </c>
      <c r="D264">
        <v>2</v>
      </c>
      <c r="E264">
        <v>1</v>
      </c>
      <c r="F264">
        <v>28</v>
      </c>
      <c r="G264">
        <v>6</v>
      </c>
      <c r="H264">
        <v>160</v>
      </c>
      <c r="J264">
        <v>33000000</v>
      </c>
      <c r="K264" t="str">
        <v xml:space="preserve">CEDIDO EN FORMA DE PAGO </v>
      </c>
      <c r="M264">
        <v>33000000</v>
      </c>
      <c r="T264" t="str">
        <v>INDIVIDUAL</v>
      </c>
      <c r="U264" t="str">
        <v/>
      </c>
    </row>
    <row r="265">
      <c r="A265">
        <v>263</v>
      </c>
      <c r="B265" t="str">
        <v xml:space="preserve">LA CEIBA </v>
      </c>
      <c r="C265" t="str">
        <v xml:space="preserve">LC2 - 28 - 7 </v>
      </c>
      <c r="D265">
        <v>2</v>
      </c>
      <c r="E265">
        <v>1</v>
      </c>
      <c r="F265">
        <v>28</v>
      </c>
      <c r="G265">
        <v>7</v>
      </c>
      <c r="H265">
        <v>160</v>
      </c>
      <c r="J265">
        <v>33000000</v>
      </c>
      <c r="K265" t="str">
        <v>VENDIDO</v>
      </c>
      <c r="L265" t="str">
        <v xml:space="preserve">SI </v>
      </c>
      <c r="M265">
        <v>33000000</v>
      </c>
      <c r="T265" t="str">
        <v>INDIVIDUAL</v>
      </c>
      <c r="U265" t="str">
        <v/>
      </c>
    </row>
    <row r="266">
      <c r="A266">
        <v>264</v>
      </c>
      <c r="B266" t="str">
        <v xml:space="preserve">LA CEIBA </v>
      </c>
      <c r="C266" t="str">
        <v xml:space="preserve">LC2 - 28 - 8 </v>
      </c>
      <c r="D266">
        <v>2</v>
      </c>
      <c r="E266">
        <v>1</v>
      </c>
      <c r="F266">
        <v>28</v>
      </c>
      <c r="G266">
        <v>8</v>
      </c>
      <c r="H266">
        <v>160</v>
      </c>
      <c r="J266">
        <v>28000000</v>
      </c>
      <c r="K266" t="str">
        <v>VENDIDO</v>
      </c>
      <c r="L266" t="str">
        <v xml:space="preserve">NO </v>
      </c>
      <c r="M266">
        <v>28000000</v>
      </c>
      <c r="T266" t="str">
        <v>INDIVIDUAL</v>
      </c>
      <c r="U266" t="str">
        <v/>
      </c>
    </row>
    <row r="267">
      <c r="A267">
        <v>265</v>
      </c>
      <c r="B267" t="str">
        <v xml:space="preserve">LA CEIBA </v>
      </c>
      <c r="C267" t="str">
        <v xml:space="preserve">LC2 - 28 - 9 Y 10 </v>
      </c>
      <c r="D267">
        <v>2</v>
      </c>
      <c r="E267">
        <v>2</v>
      </c>
      <c r="F267">
        <v>28</v>
      </c>
      <c r="G267" t="str">
        <v xml:space="preserve">9 - 10 </v>
      </c>
      <c r="H267">
        <v>320</v>
      </c>
      <c r="J267">
        <v>56000000</v>
      </c>
      <c r="K267" t="str">
        <v>VENDIDO</v>
      </c>
      <c r="L267" t="str">
        <v xml:space="preserve">NO </v>
      </c>
      <c r="M267">
        <v>56000000</v>
      </c>
      <c r="T267" t="str">
        <v>MÚLTIPLE</v>
      </c>
      <c r="U267" t="str">
        <v/>
      </c>
    </row>
    <row r="268">
      <c r="A268">
        <v>266</v>
      </c>
      <c r="B268" t="str">
        <v xml:space="preserve">LA CEIBA </v>
      </c>
      <c r="C268" t="str">
        <v xml:space="preserve">LC2 - 28 - 11 </v>
      </c>
      <c r="D268">
        <v>2</v>
      </c>
      <c r="E268">
        <v>1</v>
      </c>
      <c r="F268">
        <v>28</v>
      </c>
      <c r="G268">
        <v>11</v>
      </c>
      <c r="H268">
        <v>160</v>
      </c>
      <c r="J268">
        <v>28000000</v>
      </c>
      <c r="K268" t="str">
        <v>VENDIDO</v>
      </c>
      <c r="L268" t="str">
        <v xml:space="preserve">NO </v>
      </c>
      <c r="M268">
        <v>28000000</v>
      </c>
      <c r="T268" t="str">
        <v>INDIVIDUAL</v>
      </c>
      <c r="U268" t="str">
        <v/>
      </c>
    </row>
    <row r="269">
      <c r="A269">
        <v>267</v>
      </c>
      <c r="B269" t="str">
        <v xml:space="preserve">LA CEIBA </v>
      </c>
      <c r="C269" t="str">
        <v xml:space="preserve">LC2 - 28 - 12 </v>
      </c>
      <c r="D269">
        <v>2</v>
      </c>
      <c r="E269">
        <v>1</v>
      </c>
      <c r="F269">
        <v>28</v>
      </c>
      <c r="G269">
        <v>12</v>
      </c>
      <c r="H269">
        <v>239.889</v>
      </c>
      <c r="J269">
        <v>41980000</v>
      </c>
      <c r="K269" t="str">
        <v>VENDIDO</v>
      </c>
      <c r="L269" t="str">
        <v xml:space="preserve">SI </v>
      </c>
      <c r="M269">
        <v>41980000</v>
      </c>
      <c r="T269" t="str">
        <v>INDIVIDUAL</v>
      </c>
      <c r="U269" t="str">
        <v/>
      </c>
    </row>
    <row r="270">
      <c r="A270">
        <v>268</v>
      </c>
      <c r="B270" t="str">
        <v xml:space="preserve">LA CEIBA </v>
      </c>
      <c r="C270" t="str">
        <v xml:space="preserve">LC2 - 29 - 1 </v>
      </c>
      <c r="D270">
        <v>2</v>
      </c>
      <c r="E270">
        <v>1</v>
      </c>
      <c r="F270">
        <v>29</v>
      </c>
      <c r="G270">
        <v>1</v>
      </c>
      <c r="H270">
        <v>149.9</v>
      </c>
      <c r="J270">
        <v>28000000</v>
      </c>
      <c r="K270" t="str">
        <v>DISPONIBLE</v>
      </c>
      <c r="M270">
        <v>28000000</v>
      </c>
      <c r="T270" t="str">
        <v>INDIVIDUAL</v>
      </c>
      <c r="U270" t="str">
        <v/>
      </c>
    </row>
    <row r="271">
      <c r="A271">
        <v>269</v>
      </c>
      <c r="B271" t="str">
        <v xml:space="preserve">LA CEIBA </v>
      </c>
      <c r="C271" t="str">
        <v xml:space="preserve">LC2 - 29 - 2 </v>
      </c>
      <c r="D271">
        <v>2</v>
      </c>
      <c r="E271">
        <v>1</v>
      </c>
      <c r="F271">
        <v>29</v>
      </c>
      <c r="G271">
        <v>2</v>
      </c>
      <c r="H271">
        <v>160</v>
      </c>
      <c r="J271">
        <v>27000000</v>
      </c>
      <c r="K271" t="str">
        <v>VENDIDO</v>
      </c>
      <c r="L271" t="str">
        <v xml:space="preserve">NO </v>
      </c>
      <c r="M271">
        <v>27000000</v>
      </c>
      <c r="T271" t="str">
        <v>INDIVIDUAL</v>
      </c>
      <c r="U271" t="str">
        <v/>
      </c>
    </row>
    <row r="272">
      <c r="A272">
        <v>270</v>
      </c>
      <c r="B272" t="str">
        <v xml:space="preserve">LA CEIBA </v>
      </c>
      <c r="C272" t="str">
        <v xml:space="preserve">LC2 - 29 - 3 </v>
      </c>
      <c r="D272">
        <v>2</v>
      </c>
      <c r="E272">
        <v>1</v>
      </c>
      <c r="F272">
        <v>29</v>
      </c>
      <c r="G272">
        <v>3</v>
      </c>
      <c r="H272">
        <v>160</v>
      </c>
      <c r="J272">
        <v>28000000</v>
      </c>
      <c r="K272" t="str">
        <v>VENDIDO</v>
      </c>
      <c r="M272">
        <v>28000000</v>
      </c>
      <c r="T272" t="str">
        <v>INDIVIDUAL</v>
      </c>
      <c r="U272" t="str">
        <v/>
      </c>
    </row>
    <row r="273">
      <c r="A273">
        <v>271</v>
      </c>
      <c r="B273" t="str">
        <v xml:space="preserve">LA CEIBA </v>
      </c>
      <c r="C273" t="str">
        <v xml:space="preserve">LC2 - 29 - 4 </v>
      </c>
      <c r="D273">
        <v>2</v>
      </c>
      <c r="E273">
        <v>1</v>
      </c>
      <c r="F273">
        <v>29</v>
      </c>
      <c r="G273">
        <v>4</v>
      </c>
      <c r="H273">
        <v>160</v>
      </c>
      <c r="J273">
        <v>28000000</v>
      </c>
      <c r="K273" t="str">
        <v>VENDIDO</v>
      </c>
      <c r="M273">
        <v>28000000</v>
      </c>
      <c r="T273" t="str">
        <v>INDIVIDUAL</v>
      </c>
      <c r="U273" t="str">
        <v/>
      </c>
    </row>
    <row r="274">
      <c r="A274">
        <v>272</v>
      </c>
      <c r="B274" t="str">
        <v xml:space="preserve">LA CEIBA </v>
      </c>
      <c r="C274" t="str">
        <v xml:space="preserve">LC2 - 29 - 5 </v>
      </c>
      <c r="D274">
        <v>2</v>
      </c>
      <c r="E274">
        <v>1</v>
      </c>
      <c r="F274">
        <v>29</v>
      </c>
      <c r="G274">
        <v>5</v>
      </c>
      <c r="H274">
        <v>160</v>
      </c>
      <c r="J274">
        <v>26000000</v>
      </c>
      <c r="K274" t="str">
        <v>VENDIDO</v>
      </c>
      <c r="L274" t="str">
        <v xml:space="preserve">SI </v>
      </c>
      <c r="M274">
        <v>26000000</v>
      </c>
      <c r="N274" t="str">
        <v>OK</v>
      </c>
      <c r="P274">
        <v>0.00016</v>
      </c>
      <c r="Q274" t="str">
        <v xml:space="preserve">RUBEN FABIAN BUSTOS </v>
      </c>
      <c r="R274" t="str">
        <v>PAGO COMPLETO</v>
      </c>
      <c r="T274" t="str">
        <v>INDIVIDUAL</v>
      </c>
      <c r="U274" t="str">
        <v/>
      </c>
    </row>
    <row r="275">
      <c r="A275">
        <v>273</v>
      </c>
      <c r="B275" t="str">
        <v xml:space="preserve">LA CEIBA </v>
      </c>
      <c r="C275" t="str">
        <v xml:space="preserve">LC2 - 29 - 6 </v>
      </c>
      <c r="D275">
        <v>2</v>
      </c>
      <c r="E275">
        <v>1</v>
      </c>
      <c r="F275">
        <v>29</v>
      </c>
      <c r="G275">
        <v>6</v>
      </c>
      <c r="H275">
        <v>160</v>
      </c>
      <c r="J275">
        <v>28000000</v>
      </c>
      <c r="K275" t="str">
        <v>VENDIDO</v>
      </c>
      <c r="L275" t="str">
        <v xml:space="preserve">NO </v>
      </c>
      <c r="M275">
        <v>28000000</v>
      </c>
      <c r="T275" t="str">
        <v>INDIVIDUAL</v>
      </c>
      <c r="U275" t="str">
        <v/>
      </c>
    </row>
    <row r="276">
      <c r="A276">
        <v>274</v>
      </c>
      <c r="B276" t="str">
        <v xml:space="preserve">LA CEIBA </v>
      </c>
      <c r="C276" t="str">
        <v xml:space="preserve">LC2 - 29 - 7 </v>
      </c>
      <c r="D276">
        <v>2</v>
      </c>
      <c r="E276">
        <v>1</v>
      </c>
      <c r="F276">
        <v>29</v>
      </c>
      <c r="G276">
        <v>7</v>
      </c>
      <c r="H276">
        <v>160</v>
      </c>
      <c r="J276">
        <v>33000000</v>
      </c>
      <c r="K276" t="str">
        <v xml:space="preserve">CEDIDO EN FORMA DE PAGO </v>
      </c>
      <c r="M276">
        <v>33000000</v>
      </c>
      <c r="T276" t="str">
        <v>INDIVIDUAL</v>
      </c>
      <c r="U276" t="str">
        <v/>
      </c>
    </row>
    <row r="277">
      <c r="A277">
        <v>275</v>
      </c>
      <c r="B277" t="str">
        <v xml:space="preserve">LA CEIBA </v>
      </c>
      <c r="C277" t="str">
        <v xml:space="preserve">LC2 - 29 - 8 </v>
      </c>
      <c r="D277">
        <v>2</v>
      </c>
      <c r="E277">
        <v>1</v>
      </c>
      <c r="F277">
        <v>29</v>
      </c>
      <c r="G277">
        <v>8</v>
      </c>
      <c r="H277">
        <v>160</v>
      </c>
      <c r="J277">
        <v>33000000</v>
      </c>
      <c r="K277" t="str">
        <v>VENDIDO</v>
      </c>
      <c r="L277" t="str">
        <v xml:space="preserve">SI </v>
      </c>
      <c r="M277">
        <v>33000000</v>
      </c>
      <c r="T277" t="str">
        <v>INDIVIDUAL</v>
      </c>
      <c r="U277" t="str">
        <v/>
      </c>
    </row>
    <row r="278">
      <c r="A278">
        <v>276</v>
      </c>
      <c r="B278" t="str">
        <v xml:space="preserve">LA CEIBA </v>
      </c>
      <c r="C278" t="str">
        <v xml:space="preserve">LC2 - 29 - 9 </v>
      </c>
      <c r="D278">
        <v>2</v>
      </c>
      <c r="E278">
        <v>1</v>
      </c>
      <c r="F278">
        <v>29</v>
      </c>
      <c r="G278">
        <v>9</v>
      </c>
      <c r="H278">
        <v>160</v>
      </c>
      <c r="J278">
        <v>28000000</v>
      </c>
      <c r="K278" t="str">
        <v>VENDIDO</v>
      </c>
      <c r="L278" t="str">
        <v xml:space="preserve">NO </v>
      </c>
      <c r="M278">
        <v>28000000</v>
      </c>
      <c r="T278" t="str">
        <v>INDIVIDUAL</v>
      </c>
      <c r="U278" t="str">
        <v/>
      </c>
    </row>
    <row r="279">
      <c r="A279">
        <v>277</v>
      </c>
      <c r="B279" t="str">
        <v xml:space="preserve">LA CEIBA </v>
      </c>
      <c r="C279" t="str">
        <v xml:space="preserve">LC2 - 29 - 10 </v>
      </c>
      <c r="D279">
        <v>2</v>
      </c>
      <c r="E279">
        <v>1</v>
      </c>
      <c r="F279">
        <v>29</v>
      </c>
      <c r="G279">
        <v>10</v>
      </c>
      <c r="H279">
        <v>160</v>
      </c>
      <c r="J279">
        <v>28000000</v>
      </c>
      <c r="K279" t="str">
        <v>VENDIDO</v>
      </c>
      <c r="L279" t="str">
        <v xml:space="preserve">SI </v>
      </c>
      <c r="M279">
        <v>28000000</v>
      </c>
      <c r="N279" t="str">
        <v>OK</v>
      </c>
      <c r="P279">
        <v>0.00016</v>
      </c>
      <c r="Q279" t="str">
        <v xml:space="preserve">RUBEN FABIAN BUSTOS </v>
      </c>
      <c r="R279" t="str">
        <v>PAGO COMPLETO</v>
      </c>
      <c r="T279" t="str">
        <v>INDIVIDUAL</v>
      </c>
      <c r="U279" t="str">
        <v/>
      </c>
    </row>
    <row r="280">
      <c r="A280">
        <v>278</v>
      </c>
      <c r="B280" t="str">
        <v xml:space="preserve">LA CEIBA </v>
      </c>
      <c r="C280" t="str">
        <v xml:space="preserve">LC2 - 29 - 11 </v>
      </c>
      <c r="D280">
        <v>2</v>
      </c>
      <c r="E280">
        <v>1</v>
      </c>
      <c r="F280">
        <v>29</v>
      </c>
      <c r="G280">
        <v>11</v>
      </c>
      <c r="H280">
        <v>160</v>
      </c>
      <c r="J280">
        <v>28000000</v>
      </c>
      <c r="K280" t="str">
        <v>VENDIDO</v>
      </c>
      <c r="L280" t="str">
        <v xml:space="preserve">NO </v>
      </c>
      <c r="M280">
        <v>28000000</v>
      </c>
      <c r="T280" t="str">
        <v>INDIVIDUAL</v>
      </c>
      <c r="U280" t="str">
        <v/>
      </c>
    </row>
    <row r="281">
      <c r="A281">
        <v>279</v>
      </c>
      <c r="B281" t="str">
        <v xml:space="preserve">LA CEIBA </v>
      </c>
      <c r="C281" t="str">
        <v xml:space="preserve">LC2 - 29 - 12 </v>
      </c>
      <c r="D281">
        <v>2</v>
      </c>
      <c r="E281">
        <v>1</v>
      </c>
      <c r="F281">
        <v>29</v>
      </c>
      <c r="G281">
        <v>12</v>
      </c>
      <c r="H281">
        <v>160</v>
      </c>
      <c r="J281">
        <v>28000000</v>
      </c>
      <c r="K281" t="str">
        <v>VENDIDO</v>
      </c>
      <c r="L281" t="str">
        <v xml:space="preserve">NO </v>
      </c>
      <c r="M281">
        <v>28000000</v>
      </c>
      <c r="T281" t="str">
        <v>INDIVIDUAL</v>
      </c>
      <c r="U281" t="str">
        <v/>
      </c>
    </row>
    <row r="282">
      <c r="A282">
        <v>280</v>
      </c>
      <c r="B282" t="str">
        <v xml:space="preserve">LA CEIBA </v>
      </c>
      <c r="C282" t="str">
        <v>LC2 - 29 - 13 Y 14</v>
      </c>
      <c r="D282">
        <v>2</v>
      </c>
      <c r="E282">
        <v>2</v>
      </c>
      <c r="F282">
        <v>29</v>
      </c>
      <c r="G282" t="str">
        <v>13 - 14</v>
      </c>
      <c r="H282">
        <v>259.401</v>
      </c>
      <c r="J282">
        <v>32316000</v>
      </c>
      <c r="K282" t="str">
        <v>VENDIDO</v>
      </c>
      <c r="L282" t="str">
        <v xml:space="preserve">NO </v>
      </c>
      <c r="M282">
        <v>32316000</v>
      </c>
      <c r="T282" t="str">
        <v>MÚLTIPLE</v>
      </c>
      <c r="U282" t="str">
        <v/>
      </c>
    </row>
    <row r="283">
      <c r="A283">
        <v>281</v>
      </c>
      <c r="B283" t="str">
        <v xml:space="preserve">LA CEIBA </v>
      </c>
      <c r="C283" t="str">
        <v>LC2 - 30 - 1</v>
      </c>
      <c r="D283">
        <v>2</v>
      </c>
      <c r="E283">
        <v>1</v>
      </c>
      <c r="F283">
        <v>30</v>
      </c>
      <c r="G283">
        <v>1</v>
      </c>
      <c r="H283">
        <v>160</v>
      </c>
      <c r="J283">
        <v>33000000</v>
      </c>
      <c r="K283" t="str">
        <v>VENDIDO</v>
      </c>
      <c r="L283" t="str">
        <v xml:space="preserve">NO </v>
      </c>
      <c r="M283">
        <v>33000000</v>
      </c>
      <c r="T283" t="str">
        <v>INDIVIDUAL</v>
      </c>
      <c r="U283" t="str">
        <v/>
      </c>
    </row>
    <row r="284">
      <c r="A284">
        <v>282</v>
      </c>
      <c r="B284" t="str">
        <v xml:space="preserve">LA CEIBA </v>
      </c>
      <c r="C284" t="str">
        <v xml:space="preserve">LC2 - 30 - 2 </v>
      </c>
      <c r="D284">
        <v>2</v>
      </c>
      <c r="E284">
        <v>1</v>
      </c>
      <c r="F284">
        <v>30</v>
      </c>
      <c r="G284">
        <v>2</v>
      </c>
      <c r="H284">
        <v>160</v>
      </c>
      <c r="J284">
        <v>28000000</v>
      </c>
      <c r="K284" t="str">
        <v>VENDIDO</v>
      </c>
      <c r="L284" t="str">
        <v xml:space="preserve">NO </v>
      </c>
      <c r="M284">
        <v>28000000</v>
      </c>
      <c r="T284" t="str">
        <v>INDIVIDUAL</v>
      </c>
      <c r="U284" t="str">
        <v/>
      </c>
    </row>
    <row r="285">
      <c r="A285">
        <v>283</v>
      </c>
      <c r="B285" t="str">
        <v xml:space="preserve">LA CEIBA </v>
      </c>
      <c r="C285" t="str">
        <v xml:space="preserve">LC2 - 30 - 3 </v>
      </c>
      <c r="D285">
        <v>2</v>
      </c>
      <c r="E285">
        <v>1</v>
      </c>
      <c r="F285">
        <v>30</v>
      </c>
      <c r="G285">
        <v>3</v>
      </c>
      <c r="H285">
        <v>160</v>
      </c>
      <c r="J285">
        <v>28000000</v>
      </c>
      <c r="K285" t="str">
        <v>VENDIDO</v>
      </c>
      <c r="L285" t="str">
        <v xml:space="preserve">SI </v>
      </c>
      <c r="M285">
        <v>28000000</v>
      </c>
      <c r="N285" t="str">
        <v>OK</v>
      </c>
      <c r="P285">
        <v>0.00016</v>
      </c>
      <c r="Q285" t="str">
        <v xml:space="preserve">RUBEN FABIAN BUSTOS </v>
      </c>
      <c r="R285" t="str">
        <v>PAGO COMPLETO</v>
      </c>
      <c r="T285" t="str">
        <v>INDIVIDUAL</v>
      </c>
      <c r="U285" t="str">
        <v/>
      </c>
    </row>
    <row r="286">
      <c r="A286">
        <v>284</v>
      </c>
      <c r="B286" t="str">
        <v xml:space="preserve">LA CEIBA </v>
      </c>
      <c r="C286" t="str">
        <v xml:space="preserve">LC2 - 30 - 4 </v>
      </c>
      <c r="D286">
        <v>2</v>
      </c>
      <c r="E286">
        <v>1</v>
      </c>
      <c r="F286">
        <v>30</v>
      </c>
      <c r="G286">
        <v>4</v>
      </c>
      <c r="H286">
        <v>160</v>
      </c>
      <c r="J286">
        <v>28000000</v>
      </c>
      <c r="K286" t="str">
        <v>VENDIDO</v>
      </c>
      <c r="L286" t="str">
        <v xml:space="preserve">SI </v>
      </c>
      <c r="M286">
        <v>28000000</v>
      </c>
      <c r="T286" t="str">
        <v>INDIVIDUAL</v>
      </c>
      <c r="U286" t="str">
        <v/>
      </c>
    </row>
    <row r="287">
      <c r="A287">
        <v>285</v>
      </c>
      <c r="B287" t="str">
        <v xml:space="preserve">LA CEIBA </v>
      </c>
      <c r="C287" t="str">
        <v xml:space="preserve">LC2 - 30 - 5 Y 6 </v>
      </c>
      <c r="D287">
        <v>2</v>
      </c>
      <c r="E287">
        <v>2</v>
      </c>
      <c r="F287">
        <v>30</v>
      </c>
      <c r="G287" t="str">
        <v>5 - 6</v>
      </c>
      <c r="H287">
        <v>362.592</v>
      </c>
      <c r="J287">
        <v>63453000</v>
      </c>
      <c r="K287" t="str">
        <v>VENDIDO</v>
      </c>
      <c r="L287" t="str">
        <v xml:space="preserve">NO </v>
      </c>
      <c r="M287">
        <v>63453000</v>
      </c>
      <c r="T287" t="str">
        <v>MÚLTIPLE</v>
      </c>
      <c r="U287" t="str">
        <v/>
      </c>
    </row>
    <row r="288">
      <c r="A288">
        <v>286</v>
      </c>
      <c r="B288" t="str">
        <v xml:space="preserve">LA CEIBA </v>
      </c>
      <c r="C288" t="str">
        <v xml:space="preserve">LC2 - 30 - 7 </v>
      </c>
      <c r="D288">
        <v>2</v>
      </c>
      <c r="E288">
        <v>1</v>
      </c>
      <c r="F288">
        <v>30</v>
      </c>
      <c r="G288">
        <v>7</v>
      </c>
      <c r="H288">
        <v>206.873</v>
      </c>
      <c r="J288">
        <v>36202000</v>
      </c>
      <c r="K288" t="str">
        <v>VENDIDO</v>
      </c>
      <c r="L288" t="str">
        <v xml:space="preserve">NO </v>
      </c>
      <c r="M288">
        <v>36202000</v>
      </c>
      <c r="R288" t="str">
        <v>Los restantes TREINTA Y DOS MILLONES DOSCIENTOS DOS MIL PESOS M/CTE ($32.202.000) serán cancelados en 10 cuotas mensuales de ($1.000.000), la primera para el 02 de FEBRERO del 2026 y las siguientes todos los días 02 de cada mes hasta el mes de noviembre. un restante de VEINTIDÓS MILLONES DOSCIENTOS DOS MIL PESOS M/CTE ($22.202.000) para el 30 de diciembre del 2026</v>
      </c>
      <c r="T288" t="str">
        <v>INDIVIDUAL</v>
      </c>
      <c r="U288" t="str">
        <v/>
      </c>
    </row>
    <row r="289">
      <c r="A289">
        <v>287</v>
      </c>
      <c r="B289" t="str">
        <v xml:space="preserve">LA CEIBA </v>
      </c>
      <c r="C289" t="str">
        <v xml:space="preserve">LC2 - 30 - 8 </v>
      </c>
      <c r="D289">
        <v>2</v>
      </c>
      <c r="E289">
        <v>1</v>
      </c>
      <c r="F289">
        <v>30</v>
      </c>
      <c r="G289">
        <v>8</v>
      </c>
      <c r="H289">
        <v>160</v>
      </c>
      <c r="J289">
        <v>28000000</v>
      </c>
      <c r="K289" t="str">
        <v>VENDIDO</v>
      </c>
      <c r="L289" t="str">
        <v xml:space="preserve">SI </v>
      </c>
      <c r="M289">
        <v>28000000</v>
      </c>
      <c r="T289" t="str">
        <v>INDIVIDUAL</v>
      </c>
      <c r="U289" t="str">
        <v/>
      </c>
    </row>
    <row r="290">
      <c r="A290">
        <v>288</v>
      </c>
      <c r="B290" t="str">
        <v xml:space="preserve">LA CEIBA </v>
      </c>
      <c r="C290" t="str">
        <v xml:space="preserve">LC2 - 30 - 9 </v>
      </c>
      <c r="D290">
        <v>2</v>
      </c>
      <c r="E290">
        <v>1</v>
      </c>
      <c r="F290">
        <v>30</v>
      </c>
      <c r="G290">
        <v>9</v>
      </c>
      <c r="H290">
        <v>160</v>
      </c>
      <c r="J290">
        <v>27000000</v>
      </c>
      <c r="K290" t="str">
        <v>VENDIDO</v>
      </c>
      <c r="L290" t="str">
        <v xml:space="preserve">SI </v>
      </c>
      <c r="M290">
        <v>27000000</v>
      </c>
      <c r="N290" t="str">
        <v>OK</v>
      </c>
      <c r="P290">
        <v>0.00016</v>
      </c>
      <c r="Q290" t="str">
        <v xml:space="preserve">RUBEN FABIAN BUSTOS </v>
      </c>
      <c r="R290" t="str">
        <v>PAGO COMPLETO</v>
      </c>
      <c r="T290" t="str">
        <v>INDIVIDUAL</v>
      </c>
      <c r="U290" t="str">
        <v/>
      </c>
    </row>
    <row r="291">
      <c r="A291">
        <v>289</v>
      </c>
      <c r="B291" t="str">
        <v xml:space="preserve">LA CEIBA </v>
      </c>
      <c r="C291" t="str">
        <v xml:space="preserve">LC2 - 30 - 10 </v>
      </c>
      <c r="D291">
        <v>2</v>
      </c>
      <c r="E291">
        <v>1</v>
      </c>
      <c r="F291">
        <v>30</v>
      </c>
      <c r="G291">
        <v>10</v>
      </c>
      <c r="H291">
        <v>160</v>
      </c>
      <c r="J291">
        <v>28000000</v>
      </c>
      <c r="K291" t="str">
        <v>VENDIDO</v>
      </c>
      <c r="L291" t="str">
        <v xml:space="preserve">NO </v>
      </c>
      <c r="M291">
        <v>28000000</v>
      </c>
      <c r="N291" t="str">
        <v>OK</v>
      </c>
      <c r="P291">
        <v>0.00016</v>
      </c>
      <c r="Q291" t="str">
        <v xml:space="preserve">RUBEN FABIAN BUSTOS </v>
      </c>
      <c r="R291" t="str">
        <v>PAGO COMPLETO</v>
      </c>
      <c r="T291" t="str">
        <v>INDIVIDUAL</v>
      </c>
      <c r="U291" t="str">
        <v/>
      </c>
    </row>
    <row r="292">
      <c r="A292">
        <v>290</v>
      </c>
      <c r="B292" t="str">
        <v xml:space="preserve">LA CEIBA </v>
      </c>
      <c r="C292" t="str">
        <v>LC2 - 30 - 11</v>
      </c>
      <c r="D292">
        <v>2</v>
      </c>
      <c r="E292">
        <v>1</v>
      </c>
      <c r="F292">
        <v>30</v>
      </c>
      <c r="G292">
        <v>11</v>
      </c>
      <c r="H292">
        <v>160</v>
      </c>
      <c r="J292">
        <v>28000000</v>
      </c>
      <c r="K292" t="str">
        <v>VENDIDO</v>
      </c>
      <c r="L292" t="str">
        <v xml:space="preserve">SI </v>
      </c>
      <c r="M292">
        <v>28000000</v>
      </c>
      <c r="T292" t="str">
        <v>INDIVIDUAL</v>
      </c>
      <c r="U292" t="str">
        <v/>
      </c>
    </row>
    <row r="293">
      <c r="A293">
        <v>291</v>
      </c>
      <c r="B293" t="str">
        <v xml:space="preserve">LA CEIBA </v>
      </c>
      <c r="C293" t="str">
        <v xml:space="preserve">LC2 - 30 - 12 </v>
      </c>
      <c r="D293">
        <v>2</v>
      </c>
      <c r="E293">
        <v>1</v>
      </c>
      <c r="F293">
        <v>30</v>
      </c>
      <c r="G293">
        <v>12</v>
      </c>
      <c r="H293">
        <v>160</v>
      </c>
      <c r="J293">
        <v>33000000</v>
      </c>
      <c r="K293" t="str">
        <v>VENDIDO</v>
      </c>
      <c r="L293" t="str">
        <v xml:space="preserve">SI </v>
      </c>
      <c r="M293">
        <v>33000000</v>
      </c>
      <c r="T293" t="str">
        <v>INDIVIDUAL</v>
      </c>
      <c r="U293" t="str">
        <v/>
      </c>
    </row>
    <row r="294">
      <c r="A294">
        <v>292</v>
      </c>
      <c r="B294" t="str">
        <v xml:space="preserve">LA CEIBA </v>
      </c>
      <c r="C294" t="str">
        <v xml:space="preserve">LC2 - 31 - 1 - 2 - 11 Y 12 </v>
      </c>
      <c r="D294">
        <v>2</v>
      </c>
      <c r="E294">
        <v>4</v>
      </c>
      <c r="F294">
        <v>31</v>
      </c>
      <c r="G294" t="str">
        <v xml:space="preserve">1 - 2 - 11 - 12 </v>
      </c>
      <c r="H294">
        <v>640</v>
      </c>
      <c r="J294">
        <v>122000000</v>
      </c>
      <c r="K294" t="str">
        <v>VENDIDO</v>
      </c>
      <c r="L294" t="str">
        <v xml:space="preserve">SI </v>
      </c>
      <c r="M294">
        <v>122000000</v>
      </c>
      <c r="T294" t="str">
        <v>MÚLTIPLE</v>
      </c>
      <c r="U294" t="str">
        <v/>
      </c>
    </row>
    <row r="295">
      <c r="A295">
        <v>293</v>
      </c>
      <c r="B295" t="str">
        <v xml:space="preserve">LA CEIBA </v>
      </c>
      <c r="C295" t="str">
        <v xml:space="preserve">LC2 - 31 - 3 </v>
      </c>
      <c r="D295">
        <v>2</v>
      </c>
      <c r="E295">
        <v>1</v>
      </c>
      <c r="F295">
        <v>31</v>
      </c>
      <c r="G295">
        <v>3</v>
      </c>
      <c r="H295">
        <v>160</v>
      </c>
      <c r="J295">
        <v>28000000</v>
      </c>
      <c r="K295" t="str">
        <v>VENDIDO</v>
      </c>
      <c r="L295" t="str">
        <v xml:space="preserve">SI </v>
      </c>
      <c r="M295">
        <v>28000000</v>
      </c>
      <c r="T295" t="str">
        <v>INDIVIDUAL</v>
      </c>
      <c r="U295" t="str">
        <v/>
      </c>
    </row>
    <row r="296">
      <c r="A296">
        <v>294</v>
      </c>
      <c r="B296" t="str">
        <v xml:space="preserve">LA CEIBA </v>
      </c>
      <c r="C296" t="str">
        <v xml:space="preserve">LC2 - 31 - 4 </v>
      </c>
      <c r="D296">
        <v>2</v>
      </c>
      <c r="E296">
        <v>1</v>
      </c>
      <c r="F296">
        <v>31</v>
      </c>
      <c r="G296">
        <v>4</v>
      </c>
      <c r="H296">
        <v>160</v>
      </c>
      <c r="J296">
        <v>25000000</v>
      </c>
      <c r="K296" t="str">
        <v>VENDIDO</v>
      </c>
      <c r="L296" t="str">
        <v xml:space="preserve">SI </v>
      </c>
      <c r="M296">
        <v>25000000</v>
      </c>
      <c r="T296" t="str">
        <v>INDIVIDUAL</v>
      </c>
      <c r="U296" t="str">
        <v/>
      </c>
    </row>
    <row r="297">
      <c r="A297">
        <v>295</v>
      </c>
      <c r="B297" t="str">
        <v xml:space="preserve">LA CEIBA </v>
      </c>
      <c r="C297" t="str">
        <v xml:space="preserve">LC2 - 31 - 5 </v>
      </c>
      <c r="D297">
        <v>2</v>
      </c>
      <c r="E297">
        <v>1</v>
      </c>
      <c r="F297">
        <v>31</v>
      </c>
      <c r="G297">
        <v>5</v>
      </c>
      <c r="H297">
        <v>160</v>
      </c>
      <c r="J297">
        <v>26000000</v>
      </c>
      <c r="K297" t="str">
        <v>VENDIDO</v>
      </c>
      <c r="L297" t="str">
        <v xml:space="preserve">SI </v>
      </c>
      <c r="M297">
        <v>26000000</v>
      </c>
      <c r="T297" t="str">
        <v>INDIVIDUAL</v>
      </c>
      <c r="U297" t="str">
        <v/>
      </c>
    </row>
    <row r="298">
      <c r="A298">
        <v>296</v>
      </c>
      <c r="B298" t="str">
        <v xml:space="preserve">LA CEIBA </v>
      </c>
      <c r="C298" t="str">
        <v xml:space="preserve">LC2 - 31 - 6 </v>
      </c>
      <c r="D298">
        <v>2</v>
      </c>
      <c r="E298">
        <v>1</v>
      </c>
      <c r="F298">
        <v>31</v>
      </c>
      <c r="G298">
        <v>6</v>
      </c>
      <c r="H298">
        <v>191.8</v>
      </c>
      <c r="J298">
        <v>33573000</v>
      </c>
      <c r="K298" t="str">
        <v>VENDIDO</v>
      </c>
      <c r="L298" t="str">
        <v xml:space="preserve">NO </v>
      </c>
      <c r="M298">
        <v>33573000</v>
      </c>
      <c r="T298" t="str">
        <v>INDIVIDUAL</v>
      </c>
      <c r="U298" t="str">
        <v/>
      </c>
    </row>
    <row r="299">
      <c r="A299">
        <v>297</v>
      </c>
      <c r="B299" t="str">
        <v xml:space="preserve">LA CEIBA </v>
      </c>
      <c r="C299" t="str">
        <v xml:space="preserve">LC2 - 31 - 7 </v>
      </c>
      <c r="D299">
        <v>2</v>
      </c>
      <c r="E299">
        <v>1</v>
      </c>
      <c r="F299">
        <v>31</v>
      </c>
      <c r="G299">
        <v>7</v>
      </c>
      <c r="H299">
        <v>195.2</v>
      </c>
      <c r="J299">
        <v>33573000</v>
      </c>
      <c r="K299" t="str">
        <v>VENDIDO</v>
      </c>
      <c r="L299" t="str">
        <v xml:space="preserve">NO </v>
      </c>
      <c r="M299">
        <v>33573000</v>
      </c>
      <c r="T299" t="str">
        <v>INDIVIDUAL</v>
      </c>
      <c r="U299" t="str">
        <v/>
      </c>
    </row>
    <row r="300">
      <c r="A300">
        <v>298</v>
      </c>
      <c r="B300" t="str">
        <v xml:space="preserve">LA CEIBA </v>
      </c>
      <c r="C300" t="str">
        <v xml:space="preserve">LC2 - 31 - 8 </v>
      </c>
      <c r="D300">
        <v>2</v>
      </c>
      <c r="E300">
        <v>1</v>
      </c>
      <c r="F300">
        <v>31</v>
      </c>
      <c r="G300">
        <v>8</v>
      </c>
      <c r="H300">
        <v>160</v>
      </c>
      <c r="J300">
        <v>26500000</v>
      </c>
      <c r="K300" t="str">
        <v>VENDIDO</v>
      </c>
      <c r="L300" t="str">
        <v xml:space="preserve">SI </v>
      </c>
      <c r="M300">
        <v>26500000</v>
      </c>
      <c r="R300" t="str">
        <v>PAGO COMPLETO</v>
      </c>
      <c r="T300" t="str">
        <v>INDIVIDUAL</v>
      </c>
      <c r="U300" t="str">
        <v/>
      </c>
    </row>
    <row r="301">
      <c r="A301">
        <v>299</v>
      </c>
      <c r="B301" t="str">
        <v xml:space="preserve">LA CEIBA </v>
      </c>
      <c r="C301" t="str">
        <v xml:space="preserve">LC2 - 31 - 9 </v>
      </c>
      <c r="D301">
        <v>2</v>
      </c>
      <c r="E301">
        <v>1</v>
      </c>
      <c r="F301">
        <v>31</v>
      </c>
      <c r="G301">
        <v>9</v>
      </c>
      <c r="H301">
        <v>160</v>
      </c>
      <c r="J301">
        <v>28000000</v>
      </c>
      <c r="K301" t="str">
        <v>VENDIDO</v>
      </c>
      <c r="L301" t="str">
        <v xml:space="preserve">SI </v>
      </c>
      <c r="M301">
        <v>28000000</v>
      </c>
      <c r="T301" t="str">
        <v>INDIVIDUAL</v>
      </c>
      <c r="U301" t="str">
        <v/>
      </c>
    </row>
    <row r="302">
      <c r="A302">
        <v>300</v>
      </c>
      <c r="B302" t="str">
        <v xml:space="preserve">LA CEIBA </v>
      </c>
      <c r="C302" t="str">
        <v xml:space="preserve">LC2 - 31 - 10 </v>
      </c>
      <c r="D302">
        <v>2</v>
      </c>
      <c r="E302">
        <v>1</v>
      </c>
      <c r="F302">
        <v>31</v>
      </c>
      <c r="G302">
        <v>10</v>
      </c>
      <c r="H302">
        <v>160</v>
      </c>
      <c r="J302">
        <v>28000000</v>
      </c>
      <c r="K302" t="str">
        <v>VENDIDO</v>
      </c>
      <c r="M302">
        <v>28000000</v>
      </c>
      <c r="T302" t="str">
        <v>INDIVIDUAL</v>
      </c>
      <c r="U302" t="str">
        <v/>
      </c>
    </row>
    <row r="303">
      <c r="A303">
        <v>301</v>
      </c>
      <c r="B303" t="str">
        <v xml:space="preserve">LA CEIBA </v>
      </c>
      <c r="C303" t="str">
        <v xml:space="preserve">LC2 - 32 - 1 </v>
      </c>
      <c r="D303">
        <v>2</v>
      </c>
      <c r="E303">
        <v>1</v>
      </c>
      <c r="F303">
        <v>32</v>
      </c>
      <c r="G303">
        <v>1</v>
      </c>
      <c r="H303">
        <v>162.2</v>
      </c>
      <c r="J303">
        <v>28392000</v>
      </c>
      <c r="K303" t="str">
        <v>VENDIDO</v>
      </c>
      <c r="L303" t="str">
        <v xml:space="preserve">NO </v>
      </c>
      <c r="M303">
        <v>28392000</v>
      </c>
      <c r="T303" t="str">
        <v>INDIVIDUAL</v>
      </c>
      <c r="U303" t="str">
        <v/>
      </c>
    </row>
    <row r="304">
      <c r="A304">
        <v>302</v>
      </c>
      <c r="B304" t="str">
        <v xml:space="preserve">LA CEIBA </v>
      </c>
      <c r="C304" t="str">
        <v xml:space="preserve">LC2 - 32 - 2 </v>
      </c>
      <c r="D304">
        <v>2</v>
      </c>
      <c r="E304">
        <v>1</v>
      </c>
      <c r="F304">
        <v>32</v>
      </c>
      <c r="G304">
        <v>2</v>
      </c>
      <c r="H304">
        <v>160</v>
      </c>
      <c r="J304">
        <v>28000000</v>
      </c>
      <c r="K304" t="str">
        <v>VENDIDO</v>
      </c>
      <c r="L304" t="str">
        <v xml:space="preserve">NO </v>
      </c>
      <c r="M304">
        <v>28000000</v>
      </c>
      <c r="T304" t="str">
        <v>INDIVIDUAL</v>
      </c>
      <c r="U304" t="str">
        <v/>
      </c>
    </row>
    <row r="305">
      <c r="A305">
        <v>303</v>
      </c>
      <c r="B305" t="str">
        <v xml:space="preserve">LA CEIBA </v>
      </c>
      <c r="C305" t="str">
        <v xml:space="preserve">LC2 - 32 - 3 </v>
      </c>
      <c r="D305">
        <v>2</v>
      </c>
      <c r="E305">
        <v>1</v>
      </c>
      <c r="F305">
        <v>32</v>
      </c>
      <c r="G305">
        <v>3</v>
      </c>
      <c r="H305">
        <v>160</v>
      </c>
      <c r="J305">
        <v>28000000</v>
      </c>
      <c r="K305" t="str">
        <v>VENDIDO</v>
      </c>
      <c r="L305" t="str">
        <v xml:space="preserve">NO </v>
      </c>
      <c r="M305">
        <v>28000000</v>
      </c>
      <c r="T305" t="str">
        <v>INDIVIDUAL</v>
      </c>
      <c r="U305" t="str">
        <v/>
      </c>
    </row>
    <row r="306">
      <c r="A306">
        <v>304</v>
      </c>
      <c r="B306" t="str">
        <v xml:space="preserve">LA CEIBA </v>
      </c>
      <c r="C306" t="str">
        <v xml:space="preserve">LC2 - 32 - 4 </v>
      </c>
      <c r="D306">
        <v>2</v>
      </c>
      <c r="E306">
        <v>1</v>
      </c>
      <c r="F306">
        <v>32</v>
      </c>
      <c r="G306">
        <v>4</v>
      </c>
      <c r="H306">
        <v>160</v>
      </c>
      <c r="J306">
        <v>28000000</v>
      </c>
      <c r="K306" t="str">
        <v>EN NEGOCIACIÓN</v>
      </c>
      <c r="M306">
        <v>28000000</v>
      </c>
      <c r="T306" t="str">
        <v>INDIVIDUAL</v>
      </c>
      <c r="U306" t="str">
        <v/>
      </c>
    </row>
    <row r="307">
      <c r="A307">
        <v>305</v>
      </c>
      <c r="B307" t="str">
        <v xml:space="preserve">LA CEIBA </v>
      </c>
      <c r="C307" t="str">
        <v>LC2 - 32 - 5</v>
      </c>
      <c r="D307">
        <v>2</v>
      </c>
      <c r="E307">
        <v>1</v>
      </c>
      <c r="F307">
        <v>32</v>
      </c>
      <c r="G307">
        <v>5</v>
      </c>
      <c r="H307">
        <v>160</v>
      </c>
      <c r="J307">
        <v>28000000</v>
      </c>
      <c r="K307" t="str">
        <v>VENDIDO</v>
      </c>
      <c r="L307" t="str">
        <v xml:space="preserve">SI </v>
      </c>
      <c r="M307">
        <v>28000000</v>
      </c>
      <c r="T307" t="str">
        <v>INDIVIDUAL</v>
      </c>
      <c r="U307" t="str">
        <v/>
      </c>
    </row>
    <row r="308">
      <c r="A308">
        <v>306</v>
      </c>
      <c r="B308" t="str">
        <v xml:space="preserve">LA CEIBA </v>
      </c>
      <c r="C308" t="str">
        <v xml:space="preserve">LC2 - 32 - 6 </v>
      </c>
      <c r="D308">
        <v>2</v>
      </c>
      <c r="E308">
        <v>1</v>
      </c>
      <c r="F308">
        <v>32</v>
      </c>
      <c r="G308">
        <v>6</v>
      </c>
      <c r="H308">
        <v>160</v>
      </c>
      <c r="J308">
        <v>28000000</v>
      </c>
      <c r="K308" t="str">
        <v>VENDIDO</v>
      </c>
      <c r="L308" t="str">
        <v xml:space="preserve">SI </v>
      </c>
      <c r="M308">
        <v>28000000</v>
      </c>
      <c r="T308" t="str">
        <v>INDIVIDUAL</v>
      </c>
      <c r="U308" t="str">
        <v/>
      </c>
    </row>
    <row r="309">
      <c r="A309">
        <v>307</v>
      </c>
      <c r="B309" t="str">
        <v xml:space="preserve">LA CEIBA </v>
      </c>
      <c r="C309" t="str">
        <v xml:space="preserve">LC2 - 32 - 7 </v>
      </c>
      <c r="D309">
        <v>2</v>
      </c>
      <c r="E309">
        <v>1</v>
      </c>
      <c r="F309">
        <v>32</v>
      </c>
      <c r="G309">
        <v>7</v>
      </c>
      <c r="H309">
        <v>160</v>
      </c>
      <c r="J309">
        <v>28000000</v>
      </c>
      <c r="K309" t="str">
        <v>VENDIDO</v>
      </c>
      <c r="L309" t="str">
        <v xml:space="preserve">SI </v>
      </c>
      <c r="M309">
        <v>28000000</v>
      </c>
      <c r="T309" t="str">
        <v>INDIVIDUAL</v>
      </c>
      <c r="U309" t="str">
        <v/>
      </c>
    </row>
    <row r="310">
      <c r="A310">
        <v>308</v>
      </c>
      <c r="B310" t="str">
        <v xml:space="preserve">LA CEIBA </v>
      </c>
      <c r="C310" t="str">
        <v xml:space="preserve">LC2 - 32 - 8 </v>
      </c>
      <c r="D310">
        <v>2</v>
      </c>
      <c r="E310">
        <v>1</v>
      </c>
      <c r="F310">
        <v>32</v>
      </c>
      <c r="G310">
        <v>8</v>
      </c>
      <c r="H310">
        <v>160</v>
      </c>
      <c r="J310">
        <v>28000000</v>
      </c>
      <c r="K310" t="str">
        <v>VENDIDO</v>
      </c>
      <c r="M310">
        <v>28000000</v>
      </c>
      <c r="T310" t="str">
        <v>INDIVIDUAL</v>
      </c>
      <c r="U310" t="str">
        <v/>
      </c>
    </row>
    <row r="311">
      <c r="A311">
        <v>309</v>
      </c>
      <c r="B311" t="str">
        <v xml:space="preserve">LA CEIBA </v>
      </c>
      <c r="C311" t="str">
        <v xml:space="preserve">LC2 - 32 - 9 </v>
      </c>
      <c r="D311">
        <v>2</v>
      </c>
      <c r="E311">
        <v>1</v>
      </c>
      <c r="F311">
        <v>32</v>
      </c>
      <c r="G311">
        <v>9</v>
      </c>
      <c r="H311">
        <v>160</v>
      </c>
      <c r="J311">
        <v>33000000</v>
      </c>
      <c r="K311" t="str">
        <v xml:space="preserve">CEDIDO EN FORMA DE PAGO </v>
      </c>
      <c r="M311">
        <v>33000000</v>
      </c>
      <c r="T311" t="str">
        <v>INDIVIDUAL</v>
      </c>
      <c r="U311" t="str">
        <v/>
      </c>
    </row>
    <row r="312">
      <c r="A312">
        <v>310</v>
      </c>
      <c r="B312" t="str">
        <v xml:space="preserve">LA CEIBA </v>
      </c>
      <c r="C312" t="str">
        <v xml:space="preserve">LC2 - 32 - 10 </v>
      </c>
      <c r="D312">
        <v>2</v>
      </c>
      <c r="E312">
        <v>1</v>
      </c>
      <c r="F312">
        <v>32</v>
      </c>
      <c r="G312">
        <v>10</v>
      </c>
      <c r="H312">
        <v>160</v>
      </c>
      <c r="J312">
        <v>33000000</v>
      </c>
      <c r="K312" t="str">
        <v xml:space="preserve">CEDIDO EN FORMA DE PAGO </v>
      </c>
      <c r="M312">
        <v>33000000</v>
      </c>
      <c r="T312" t="str">
        <v>INDIVIDUAL</v>
      </c>
      <c r="U312" t="str">
        <v/>
      </c>
    </row>
    <row r="313">
      <c r="A313">
        <v>311</v>
      </c>
      <c r="B313" t="str">
        <v xml:space="preserve">LA CEIBA </v>
      </c>
      <c r="C313" t="str">
        <v xml:space="preserve">LC2 - 32 - 11 </v>
      </c>
      <c r="D313">
        <v>2</v>
      </c>
      <c r="E313">
        <v>1</v>
      </c>
      <c r="F313">
        <v>32</v>
      </c>
      <c r="G313">
        <v>11</v>
      </c>
      <c r="H313">
        <v>160</v>
      </c>
      <c r="J313">
        <v>23000000</v>
      </c>
      <c r="K313" t="str">
        <v>VENDIDO</v>
      </c>
      <c r="L313" t="str">
        <v xml:space="preserve">SI </v>
      </c>
      <c r="M313">
        <v>23000000</v>
      </c>
      <c r="T313" t="str">
        <v>INDIVIDUAL</v>
      </c>
      <c r="U313" t="str">
        <v/>
      </c>
    </row>
    <row r="314">
      <c r="A314">
        <v>312</v>
      </c>
      <c r="B314" t="str">
        <v xml:space="preserve">LA CEIBA </v>
      </c>
      <c r="C314" t="str">
        <v xml:space="preserve">LC2 - 32 - 12 </v>
      </c>
      <c r="D314">
        <v>2</v>
      </c>
      <c r="E314">
        <v>1</v>
      </c>
      <c r="F314">
        <v>32</v>
      </c>
      <c r="G314">
        <v>12</v>
      </c>
      <c r="H314">
        <v>160</v>
      </c>
      <c r="J314">
        <v>28000000</v>
      </c>
      <c r="K314" t="str">
        <v>VENDIDO</v>
      </c>
      <c r="L314" t="str">
        <v xml:space="preserve">NO </v>
      </c>
      <c r="M314">
        <v>28000000</v>
      </c>
      <c r="T314" t="str">
        <v>INDIVIDUAL</v>
      </c>
      <c r="U314" t="str">
        <v/>
      </c>
    </row>
    <row r="315">
      <c r="A315">
        <v>313</v>
      </c>
      <c r="B315" t="str">
        <v xml:space="preserve">LA CEIBA </v>
      </c>
      <c r="C315" t="str">
        <v xml:space="preserve">LC2 - 32 - 13 </v>
      </c>
      <c r="D315">
        <v>2</v>
      </c>
      <c r="E315">
        <v>1</v>
      </c>
      <c r="F315">
        <v>32</v>
      </c>
      <c r="G315">
        <v>13</v>
      </c>
      <c r="H315">
        <v>160</v>
      </c>
      <c r="J315">
        <v>28000000</v>
      </c>
      <c r="K315" t="str">
        <v>VENDIDO</v>
      </c>
      <c r="L315" t="str">
        <v xml:space="preserve">NO </v>
      </c>
      <c r="M315">
        <v>28000000</v>
      </c>
      <c r="T315" t="str">
        <v>INDIVIDUAL</v>
      </c>
      <c r="U315" t="str">
        <v/>
      </c>
    </row>
    <row r="316">
      <c r="A316">
        <v>314</v>
      </c>
      <c r="B316" t="str">
        <v xml:space="preserve">LA CEIBA </v>
      </c>
      <c r="C316" t="str">
        <v xml:space="preserve">LC2 - 32 - 14 </v>
      </c>
      <c r="D316">
        <v>2</v>
      </c>
      <c r="E316">
        <v>1</v>
      </c>
      <c r="F316">
        <v>32</v>
      </c>
      <c r="G316">
        <v>14</v>
      </c>
      <c r="H316">
        <v>160</v>
      </c>
      <c r="J316">
        <v>28000000</v>
      </c>
      <c r="K316" t="str">
        <v>VENDIDO</v>
      </c>
      <c r="L316" t="str">
        <v xml:space="preserve">SI </v>
      </c>
      <c r="M316">
        <v>28000000</v>
      </c>
      <c r="T316" t="str">
        <v>INDIVIDUAL</v>
      </c>
      <c r="U316" t="str">
        <v/>
      </c>
    </row>
    <row r="317">
      <c r="A317">
        <v>315</v>
      </c>
      <c r="B317" t="str">
        <v xml:space="preserve">LA CEIBA </v>
      </c>
      <c r="C317" t="str">
        <v xml:space="preserve">LC2 - 32 - 15 </v>
      </c>
      <c r="D317">
        <v>2</v>
      </c>
      <c r="E317">
        <v>1</v>
      </c>
      <c r="F317">
        <v>32</v>
      </c>
      <c r="G317">
        <v>15</v>
      </c>
      <c r="H317">
        <v>160</v>
      </c>
      <c r="J317">
        <v>28000000</v>
      </c>
      <c r="K317" t="str">
        <v>VENDIDO</v>
      </c>
      <c r="L317" t="str">
        <v xml:space="preserve">NO </v>
      </c>
      <c r="M317">
        <v>28000000</v>
      </c>
      <c r="T317" t="str">
        <v>INDIVIDUAL</v>
      </c>
      <c r="U317" t="str">
        <v/>
      </c>
    </row>
    <row r="318">
      <c r="A318">
        <v>316</v>
      </c>
      <c r="B318" t="str">
        <v xml:space="preserve">LA CEIBA </v>
      </c>
      <c r="C318" t="str">
        <v>LC2 - 32 - 16 y 17</v>
      </c>
      <c r="D318">
        <v>2</v>
      </c>
      <c r="E318">
        <v>2</v>
      </c>
      <c r="F318">
        <v>32</v>
      </c>
      <c r="G318">
        <v>16</v>
      </c>
      <c r="H318">
        <v>333002</v>
      </c>
      <c r="J318">
        <v>58275350</v>
      </c>
      <c r="K318" t="str">
        <v>VENDIDO</v>
      </c>
      <c r="M318">
        <v>58275350</v>
      </c>
      <c r="T318" t="str">
        <v>MÚLTIPLE</v>
      </c>
      <c r="U318" t="str">
        <v/>
      </c>
    </row>
    <row r="319">
      <c r="A319">
        <v>317</v>
      </c>
      <c r="B319" t="str">
        <v xml:space="preserve">LA CEIBA </v>
      </c>
      <c r="C319" t="str">
        <v xml:space="preserve">LC2 - 33 - 1 </v>
      </c>
      <c r="D319">
        <v>2</v>
      </c>
      <c r="E319">
        <v>1</v>
      </c>
      <c r="F319">
        <v>33</v>
      </c>
      <c r="G319">
        <v>1</v>
      </c>
      <c r="H319">
        <v>286.1</v>
      </c>
      <c r="J319">
        <v>48075000</v>
      </c>
      <c r="K319" t="str">
        <v>VENDIDO</v>
      </c>
      <c r="L319" t="str">
        <v xml:space="preserve">NO </v>
      </c>
      <c r="M319">
        <v>48075000</v>
      </c>
      <c r="N319" t="str">
        <v>EN TRAMITE</v>
      </c>
      <c r="P319">
        <v>0.00028</v>
      </c>
      <c r="Q319" t="str">
        <v>JOHN ALBERTO BOHORQUEZ</v>
      </c>
      <c r="T319" t="str">
        <v>INDIVIDUAL</v>
      </c>
      <c r="U319" t="str">
        <v/>
      </c>
    </row>
    <row r="320">
      <c r="A320">
        <v>318</v>
      </c>
      <c r="B320" t="str">
        <v xml:space="preserve">LA CEIBA </v>
      </c>
      <c r="C320" t="str">
        <v xml:space="preserve">LC2 - 33 - 2 </v>
      </c>
      <c r="D320">
        <v>2</v>
      </c>
      <c r="E320">
        <v>1</v>
      </c>
      <c r="F320">
        <v>33</v>
      </c>
      <c r="G320">
        <v>2</v>
      </c>
      <c r="H320">
        <v>160</v>
      </c>
      <c r="J320">
        <v>28000000</v>
      </c>
      <c r="K320" t="str">
        <v>VENDIDO</v>
      </c>
      <c r="M320">
        <v>28000000</v>
      </c>
      <c r="T320" t="str">
        <v>INDIVIDUAL</v>
      </c>
      <c r="U320" t="str">
        <v/>
      </c>
    </row>
    <row r="321">
      <c r="A321">
        <v>319</v>
      </c>
      <c r="B321" t="str">
        <v xml:space="preserve">LA CEIBA </v>
      </c>
      <c r="C321" t="str">
        <v xml:space="preserve">LC2 - 33 - 3 </v>
      </c>
      <c r="D321">
        <v>2</v>
      </c>
      <c r="E321">
        <v>1</v>
      </c>
      <c r="F321">
        <v>33</v>
      </c>
      <c r="G321">
        <v>3</v>
      </c>
      <c r="H321">
        <v>160</v>
      </c>
      <c r="J321">
        <v>28000000</v>
      </c>
      <c r="K321" t="str">
        <v>VENDIDO</v>
      </c>
      <c r="L321" t="str">
        <v xml:space="preserve">SI </v>
      </c>
      <c r="M321">
        <v>28000000</v>
      </c>
      <c r="T321" t="str">
        <v>INDIVIDUAL</v>
      </c>
      <c r="U321" t="str">
        <v/>
      </c>
    </row>
    <row r="322">
      <c r="A322">
        <v>320</v>
      </c>
      <c r="B322" t="str">
        <v xml:space="preserve">LA CEIBA </v>
      </c>
      <c r="C322" t="str">
        <v xml:space="preserve">LC2 - 33 - 4 </v>
      </c>
      <c r="D322">
        <v>2</v>
      </c>
      <c r="E322">
        <v>1</v>
      </c>
      <c r="F322">
        <v>33</v>
      </c>
      <c r="G322">
        <v>4</v>
      </c>
      <c r="H322">
        <v>160</v>
      </c>
      <c r="J322">
        <v>28000000</v>
      </c>
      <c r="K322" t="str">
        <v>VENDIDO</v>
      </c>
      <c r="L322" t="str">
        <v xml:space="preserve">SI </v>
      </c>
      <c r="M322">
        <v>28000000</v>
      </c>
      <c r="T322" t="str">
        <v>INDIVIDUAL</v>
      </c>
      <c r="U322" t="str">
        <v/>
      </c>
    </row>
    <row r="323">
      <c r="A323">
        <v>321</v>
      </c>
      <c r="B323" t="str">
        <v xml:space="preserve">LA CEIBA </v>
      </c>
      <c r="C323" t="str">
        <v xml:space="preserve">LC2 - 33 - 5 </v>
      </c>
      <c r="D323">
        <v>2</v>
      </c>
      <c r="E323">
        <v>1</v>
      </c>
      <c r="F323">
        <v>33</v>
      </c>
      <c r="G323">
        <v>5</v>
      </c>
      <c r="H323">
        <v>160</v>
      </c>
      <c r="J323">
        <v>28000000</v>
      </c>
      <c r="K323" t="str">
        <v>VENDIDO</v>
      </c>
      <c r="L323" t="str">
        <v xml:space="preserve">SI </v>
      </c>
      <c r="M323">
        <v>28000000</v>
      </c>
      <c r="T323" t="str">
        <v>INDIVIDUAL</v>
      </c>
      <c r="U323" t="str">
        <v/>
      </c>
    </row>
    <row r="324">
      <c r="A324">
        <v>322</v>
      </c>
      <c r="B324" t="str">
        <v xml:space="preserve">LA CEIBA </v>
      </c>
      <c r="C324" t="str">
        <v xml:space="preserve">LC2 - 33 - 6 </v>
      </c>
      <c r="D324">
        <v>2</v>
      </c>
      <c r="E324">
        <v>1</v>
      </c>
      <c r="F324">
        <v>33</v>
      </c>
      <c r="G324">
        <v>6</v>
      </c>
      <c r="H324">
        <v>160</v>
      </c>
      <c r="J324">
        <v>28000000</v>
      </c>
      <c r="K324" t="str">
        <v>VENDIDO</v>
      </c>
      <c r="L324" t="str">
        <v xml:space="preserve">SI </v>
      </c>
      <c r="M324">
        <v>28000000</v>
      </c>
      <c r="T324" t="str">
        <v>INDIVIDUAL</v>
      </c>
      <c r="U324" t="str">
        <v/>
      </c>
    </row>
    <row r="325">
      <c r="A325">
        <v>323</v>
      </c>
      <c r="B325" t="str">
        <v xml:space="preserve">LA CEIBA </v>
      </c>
      <c r="C325" t="str">
        <v xml:space="preserve">LC2 - 33 - 7 </v>
      </c>
      <c r="D325">
        <v>2</v>
      </c>
      <c r="E325">
        <v>1</v>
      </c>
      <c r="F325">
        <v>33</v>
      </c>
      <c r="G325">
        <v>7</v>
      </c>
      <c r="H325">
        <v>160</v>
      </c>
      <c r="J325">
        <v>28000000</v>
      </c>
      <c r="K325" t="str">
        <v>VENDIDO</v>
      </c>
      <c r="L325" t="str">
        <v xml:space="preserve">SI </v>
      </c>
      <c r="M325">
        <v>28000000</v>
      </c>
      <c r="T325" t="str">
        <v>INDIVIDUAL</v>
      </c>
      <c r="U325" t="str">
        <v/>
      </c>
    </row>
    <row r="326">
      <c r="A326">
        <v>324</v>
      </c>
      <c r="B326" t="str">
        <v xml:space="preserve">LA CEIBA </v>
      </c>
      <c r="C326" t="str">
        <v xml:space="preserve">LC2 - 33 - 8 </v>
      </c>
      <c r="D326">
        <v>2</v>
      </c>
      <c r="E326">
        <v>1</v>
      </c>
      <c r="F326">
        <v>33</v>
      </c>
      <c r="G326">
        <v>8</v>
      </c>
      <c r="H326">
        <v>160</v>
      </c>
      <c r="J326">
        <v>28000000</v>
      </c>
      <c r="K326" t="str">
        <v>VENDIDO</v>
      </c>
      <c r="L326" t="str">
        <v xml:space="preserve">SI </v>
      </c>
      <c r="M326">
        <v>28000000</v>
      </c>
      <c r="T326" t="str">
        <v>INDIVIDUAL</v>
      </c>
      <c r="U326" t="str">
        <v/>
      </c>
    </row>
    <row r="327">
      <c r="A327">
        <v>325</v>
      </c>
      <c r="B327" t="str">
        <v xml:space="preserve">LA CEIBA </v>
      </c>
      <c r="C327" t="str">
        <v xml:space="preserve">LC2 - 33 - 9 </v>
      </c>
      <c r="D327">
        <v>2</v>
      </c>
      <c r="E327">
        <v>1</v>
      </c>
      <c r="F327">
        <v>33</v>
      </c>
      <c r="G327">
        <v>9</v>
      </c>
      <c r="H327">
        <v>160</v>
      </c>
      <c r="J327">
        <v>31000000</v>
      </c>
      <c r="K327" t="str">
        <v>VENDIDO</v>
      </c>
      <c r="L327" t="str">
        <v xml:space="preserve">NO </v>
      </c>
      <c r="M327">
        <v>31000000</v>
      </c>
      <c r="N327" t="str">
        <v>OK</v>
      </c>
      <c r="P327">
        <v>0.00016</v>
      </c>
      <c r="Q327" t="str">
        <v xml:space="preserve">RUBEN FABIAN BUSTOS </v>
      </c>
      <c r="T327" t="str">
        <v>INDIVIDUAL</v>
      </c>
      <c r="U327" t="str">
        <v/>
      </c>
    </row>
    <row r="328">
      <c r="A328">
        <v>326</v>
      </c>
      <c r="B328" t="str">
        <v xml:space="preserve">LA CEIBA </v>
      </c>
      <c r="C328" t="str">
        <v xml:space="preserve">LC2 - 33 - 10 </v>
      </c>
      <c r="D328">
        <v>2</v>
      </c>
      <c r="E328">
        <v>1</v>
      </c>
      <c r="F328">
        <v>33</v>
      </c>
      <c r="G328">
        <v>10</v>
      </c>
      <c r="H328">
        <v>160</v>
      </c>
      <c r="J328">
        <v>38000000</v>
      </c>
      <c r="K328" t="str">
        <v>EN NEGOCIACIÓN</v>
      </c>
      <c r="L328" t="str">
        <v xml:space="preserve">SI </v>
      </c>
      <c r="M328">
        <v>38000000</v>
      </c>
      <c r="T328" t="str">
        <v>INDIVIDUAL</v>
      </c>
      <c r="U328" t="str">
        <v/>
      </c>
    </row>
    <row r="329">
      <c r="A329">
        <v>327</v>
      </c>
      <c r="B329" t="str">
        <v xml:space="preserve">LA CEIBA </v>
      </c>
      <c r="C329" t="str">
        <v xml:space="preserve">LC2 - 33 - 11 </v>
      </c>
      <c r="D329">
        <v>2</v>
      </c>
      <c r="E329">
        <v>1</v>
      </c>
      <c r="F329">
        <v>33</v>
      </c>
      <c r="G329">
        <v>11</v>
      </c>
      <c r="H329">
        <v>160</v>
      </c>
      <c r="J329">
        <v>28000000</v>
      </c>
      <c r="K329" t="str">
        <v>VENDIDO</v>
      </c>
      <c r="L329" t="str">
        <v xml:space="preserve">SI </v>
      </c>
      <c r="M329">
        <v>28000000</v>
      </c>
      <c r="T329" t="str">
        <v>INDIVIDUAL</v>
      </c>
      <c r="U329" t="str">
        <v/>
      </c>
    </row>
    <row r="330">
      <c r="A330">
        <v>328</v>
      </c>
      <c r="B330" t="str">
        <v xml:space="preserve">LA CEIBA </v>
      </c>
      <c r="C330" t="str">
        <v xml:space="preserve">LC2 - 33 - 12 </v>
      </c>
      <c r="D330">
        <v>2</v>
      </c>
      <c r="E330">
        <v>1</v>
      </c>
      <c r="F330">
        <v>33</v>
      </c>
      <c r="G330">
        <v>12</v>
      </c>
      <c r="H330">
        <v>160</v>
      </c>
      <c r="J330">
        <v>28000000</v>
      </c>
      <c r="K330" t="str">
        <v>VENDIDO</v>
      </c>
      <c r="L330" t="str">
        <v xml:space="preserve">SI </v>
      </c>
      <c r="M330">
        <v>28000000</v>
      </c>
      <c r="T330" t="str">
        <v>INDIVIDUAL</v>
      </c>
      <c r="U330" t="str">
        <v/>
      </c>
    </row>
    <row r="331">
      <c r="A331">
        <v>329</v>
      </c>
      <c r="B331" t="str">
        <v xml:space="preserve">LA CEIBA </v>
      </c>
      <c r="C331" t="str">
        <v>LC2 - 33 - 13</v>
      </c>
      <c r="D331">
        <v>2</v>
      </c>
      <c r="E331">
        <v>1</v>
      </c>
      <c r="F331">
        <v>33</v>
      </c>
      <c r="G331">
        <v>13</v>
      </c>
      <c r="H331">
        <v>160</v>
      </c>
      <c r="J331">
        <v>28000000</v>
      </c>
      <c r="K331" t="str">
        <v>VENDIDO</v>
      </c>
      <c r="L331" t="str">
        <v xml:space="preserve">SI </v>
      </c>
      <c r="M331">
        <v>28000000</v>
      </c>
      <c r="T331" t="str">
        <v>INDIVIDUAL</v>
      </c>
      <c r="U331" t="str">
        <v/>
      </c>
    </row>
    <row r="332">
      <c r="A332">
        <v>330</v>
      </c>
      <c r="B332" t="str">
        <v xml:space="preserve">LA CEIBA </v>
      </c>
      <c r="C332" t="str">
        <v xml:space="preserve">LC2 - 33 - 14 </v>
      </c>
      <c r="D332">
        <v>2</v>
      </c>
      <c r="E332">
        <v>1</v>
      </c>
      <c r="F332">
        <v>33</v>
      </c>
      <c r="G332">
        <v>14</v>
      </c>
      <c r="H332">
        <v>162.241</v>
      </c>
      <c r="J332">
        <v>28000000</v>
      </c>
      <c r="K332" t="str">
        <v>VENDIDO</v>
      </c>
      <c r="M332">
        <v>28000000</v>
      </c>
      <c r="T332" t="str">
        <v>INDIVIDUAL</v>
      </c>
      <c r="U332" t="str">
        <v/>
      </c>
    </row>
    <row r="333">
      <c r="A333">
        <v>331</v>
      </c>
      <c r="B333" t="str">
        <v xml:space="preserve">LA CEIBA </v>
      </c>
      <c r="C333" t="str">
        <v xml:space="preserve">LC2 - 33 - 15 </v>
      </c>
      <c r="D333">
        <v>2</v>
      </c>
      <c r="E333">
        <v>1</v>
      </c>
      <c r="F333">
        <v>33</v>
      </c>
      <c r="G333">
        <v>15</v>
      </c>
      <c r="H333">
        <v>160</v>
      </c>
      <c r="J333">
        <v>27000000</v>
      </c>
      <c r="K333" t="str">
        <v>VENDIDO</v>
      </c>
      <c r="L333" t="str">
        <v xml:space="preserve">NO </v>
      </c>
      <c r="M333">
        <v>27000000</v>
      </c>
      <c r="T333" t="str">
        <v>INDIVIDUAL</v>
      </c>
      <c r="U333" t="str">
        <v/>
      </c>
    </row>
    <row r="334">
      <c r="A334">
        <v>332</v>
      </c>
      <c r="B334" t="str">
        <v xml:space="preserve">LA CEIBA </v>
      </c>
      <c r="C334" t="str">
        <v xml:space="preserve">LC2 - 33 - 16 </v>
      </c>
      <c r="D334">
        <v>2</v>
      </c>
      <c r="E334">
        <v>1</v>
      </c>
      <c r="F334">
        <v>33</v>
      </c>
      <c r="G334">
        <v>16</v>
      </c>
      <c r="H334">
        <v>160</v>
      </c>
      <c r="J334">
        <v>28000000</v>
      </c>
      <c r="K334" t="str">
        <v>VENDIDO</v>
      </c>
      <c r="L334" t="str">
        <v xml:space="preserve">NO </v>
      </c>
      <c r="M334">
        <v>28000000</v>
      </c>
      <c r="T334" t="str">
        <v>INDIVIDUAL</v>
      </c>
      <c r="U334" t="str">
        <v/>
      </c>
    </row>
    <row r="335">
      <c r="A335">
        <v>333</v>
      </c>
      <c r="B335" t="str">
        <v xml:space="preserve">LA CEIBA </v>
      </c>
      <c r="C335" t="str">
        <v xml:space="preserve">LC2 - 33 - 17 </v>
      </c>
      <c r="D335">
        <v>2</v>
      </c>
      <c r="E335">
        <v>1</v>
      </c>
      <c r="F335">
        <v>33</v>
      </c>
      <c r="G335">
        <v>17</v>
      </c>
      <c r="H335">
        <v>160</v>
      </c>
      <c r="J335">
        <v>28000000</v>
      </c>
      <c r="K335" t="str">
        <v>VENDIDO</v>
      </c>
      <c r="L335" t="str">
        <v xml:space="preserve">NO </v>
      </c>
      <c r="M335">
        <v>28000000</v>
      </c>
      <c r="T335" t="str">
        <v>INDIVIDUAL</v>
      </c>
      <c r="U335" t="str">
        <v/>
      </c>
    </row>
    <row r="336">
      <c r="A336">
        <v>334</v>
      </c>
      <c r="B336" t="str">
        <v xml:space="preserve">LA CEIBA </v>
      </c>
      <c r="C336" t="str">
        <v xml:space="preserve">LC2 - 33 - 18 Y 19 </v>
      </c>
      <c r="D336">
        <v>2</v>
      </c>
      <c r="E336">
        <v>2</v>
      </c>
      <c r="F336">
        <v>33</v>
      </c>
      <c r="G336" t="str">
        <v>18 - 19</v>
      </c>
      <c r="H336">
        <v>293.852</v>
      </c>
      <c r="J336">
        <v>51424000</v>
      </c>
      <c r="K336" t="str">
        <v>VENDIDO</v>
      </c>
      <c r="L336" t="str">
        <v xml:space="preserve">SI </v>
      </c>
      <c r="M336">
        <v>51424000</v>
      </c>
      <c r="T336" t="str">
        <v>MÚLTIPLE</v>
      </c>
      <c r="U336" t="str">
        <v/>
      </c>
    </row>
    <row r="337">
      <c r="A337">
        <v>335</v>
      </c>
      <c r="B337" t="str">
        <v xml:space="preserve">LA CEIBA </v>
      </c>
      <c r="C337" t="str">
        <v>LC2 - 34 - 1</v>
      </c>
      <c r="D337">
        <v>2</v>
      </c>
      <c r="E337">
        <v>1</v>
      </c>
      <c r="F337">
        <v>34</v>
      </c>
      <c r="G337">
        <v>1</v>
      </c>
      <c r="H337">
        <v>160</v>
      </c>
      <c r="J337">
        <v>33000000</v>
      </c>
      <c r="K337" t="str">
        <v>VENDIDO</v>
      </c>
      <c r="L337" t="str">
        <v xml:space="preserve">NO </v>
      </c>
      <c r="M337">
        <v>33000000</v>
      </c>
      <c r="T337" t="str">
        <v>INDIVIDUAL</v>
      </c>
      <c r="U337" t="str">
        <v/>
      </c>
    </row>
    <row r="338">
      <c r="A338">
        <v>336</v>
      </c>
      <c r="B338" t="str">
        <v xml:space="preserve">LA CEIBA </v>
      </c>
      <c r="C338" t="str">
        <v>LC2 - 34 - 2</v>
      </c>
      <c r="D338">
        <v>2</v>
      </c>
      <c r="E338">
        <v>1</v>
      </c>
      <c r="F338">
        <v>34</v>
      </c>
      <c r="G338">
        <v>2</v>
      </c>
      <c r="H338">
        <v>160</v>
      </c>
      <c r="J338">
        <v>28000000</v>
      </c>
      <c r="K338" t="str">
        <v>VENDIDO</v>
      </c>
      <c r="L338" t="str">
        <v xml:space="preserve">SI </v>
      </c>
      <c r="M338">
        <v>28000000</v>
      </c>
      <c r="T338" t="str">
        <v>INDIVIDUAL</v>
      </c>
      <c r="U338" t="str">
        <v/>
      </c>
    </row>
    <row r="339">
      <c r="A339">
        <v>337</v>
      </c>
      <c r="B339" t="str">
        <v xml:space="preserve">LA CEIBA </v>
      </c>
      <c r="C339" t="str">
        <v xml:space="preserve">LC2 - 34 - 3 </v>
      </c>
      <c r="D339">
        <v>2</v>
      </c>
      <c r="E339">
        <v>1</v>
      </c>
      <c r="F339">
        <v>34</v>
      </c>
      <c r="G339">
        <v>3</v>
      </c>
      <c r="H339">
        <v>160</v>
      </c>
      <c r="J339">
        <v>28000000</v>
      </c>
      <c r="K339" t="str">
        <v>VENDIDO</v>
      </c>
      <c r="L339" t="str">
        <v xml:space="preserve">SI </v>
      </c>
      <c r="M339">
        <v>28000000</v>
      </c>
      <c r="T339" t="str">
        <v>INDIVIDUAL</v>
      </c>
      <c r="U339" t="str">
        <v/>
      </c>
    </row>
    <row r="340">
      <c r="A340">
        <v>338</v>
      </c>
      <c r="B340" t="str">
        <v xml:space="preserve">LA CEIBA </v>
      </c>
      <c r="C340" t="str">
        <v xml:space="preserve">LC2 - 34 - 4 </v>
      </c>
      <c r="D340">
        <v>2</v>
      </c>
      <c r="E340">
        <v>1</v>
      </c>
      <c r="F340">
        <v>34</v>
      </c>
      <c r="G340">
        <v>4</v>
      </c>
      <c r="H340">
        <v>160</v>
      </c>
      <c r="J340">
        <v>28000000</v>
      </c>
      <c r="K340" t="str">
        <v>VENDIDO</v>
      </c>
      <c r="L340" t="str">
        <v xml:space="preserve">SI </v>
      </c>
      <c r="M340">
        <v>28000000</v>
      </c>
      <c r="T340" t="str">
        <v>INDIVIDUAL</v>
      </c>
      <c r="U340" t="str">
        <v/>
      </c>
    </row>
    <row r="341">
      <c r="A341">
        <v>339</v>
      </c>
      <c r="B341" t="str">
        <v xml:space="preserve">LA CEIBA </v>
      </c>
      <c r="C341" t="str">
        <v xml:space="preserve">LC2 - 34 - 5 </v>
      </c>
      <c r="D341">
        <v>2</v>
      </c>
      <c r="E341">
        <v>1</v>
      </c>
      <c r="F341">
        <v>34</v>
      </c>
      <c r="G341">
        <v>5</v>
      </c>
      <c r="H341">
        <v>160</v>
      </c>
      <c r="J341">
        <v>28000000</v>
      </c>
      <c r="K341" t="str">
        <v>EN NEGOCIACIÓN</v>
      </c>
      <c r="M341">
        <v>28000000</v>
      </c>
      <c r="T341" t="str">
        <v>INDIVIDUAL</v>
      </c>
      <c r="U341" t="str">
        <v/>
      </c>
    </row>
    <row r="342">
      <c r="A342">
        <v>340</v>
      </c>
      <c r="B342" t="str">
        <v xml:space="preserve">LA CEIBA </v>
      </c>
      <c r="C342" t="str">
        <v xml:space="preserve">LC2 - 34 - 6 </v>
      </c>
      <c r="D342">
        <v>2</v>
      </c>
      <c r="E342">
        <v>1</v>
      </c>
      <c r="F342">
        <v>34</v>
      </c>
      <c r="G342">
        <v>6</v>
      </c>
      <c r="H342">
        <v>184</v>
      </c>
      <c r="J342">
        <v>32192000</v>
      </c>
      <c r="K342" t="str">
        <v>VENDIDO</v>
      </c>
      <c r="L342" t="str">
        <v xml:space="preserve">NO </v>
      </c>
      <c r="M342">
        <v>32192000</v>
      </c>
      <c r="T342" t="str">
        <v>INDIVIDUAL</v>
      </c>
      <c r="U342" t="str">
        <v/>
      </c>
    </row>
    <row r="343">
      <c r="A343">
        <v>341</v>
      </c>
      <c r="B343" t="str">
        <v xml:space="preserve">LA CEIBA </v>
      </c>
      <c r="C343" t="str">
        <v xml:space="preserve">LC2 - 34 - 7 Y 8 </v>
      </c>
      <c r="D343">
        <v>2</v>
      </c>
      <c r="E343">
        <v>2</v>
      </c>
      <c r="F343">
        <v>34</v>
      </c>
      <c r="G343" t="str">
        <v xml:space="preserve">7 - 8 </v>
      </c>
      <c r="H343">
        <v>186.6</v>
      </c>
      <c r="J343">
        <v>60663000</v>
      </c>
      <c r="K343" t="str">
        <v>VENDIDO</v>
      </c>
      <c r="L343" t="str">
        <v xml:space="preserve">NO </v>
      </c>
      <c r="M343">
        <v>60663000</v>
      </c>
      <c r="R343" t="str">
        <v>Los restantes CINCUENTA Y DOS MILLONES SEISCIENTOS SESENTA Y TRES MIL PESOS M/CTE ($52.663.000) serán cancelados en 12 cuotas mensuales de ($1.500.000), y 12 cuotas de ($2.888.600) la primera para el 30 de marzo del 2026 y las siguientes todos los días 30 de cada mes.</v>
      </c>
      <c r="T343" t="str">
        <v>MÚLTIPLE</v>
      </c>
      <c r="U343" t="str">
        <v/>
      </c>
    </row>
    <row r="344">
      <c r="A344">
        <v>342</v>
      </c>
      <c r="B344" t="str">
        <v xml:space="preserve">LA CEIBA </v>
      </c>
      <c r="C344" t="str">
        <v xml:space="preserve">LC2 - 34 - 9 </v>
      </c>
      <c r="D344">
        <v>2</v>
      </c>
      <c r="E344">
        <v>1</v>
      </c>
      <c r="F344">
        <v>34</v>
      </c>
      <c r="G344">
        <v>9</v>
      </c>
      <c r="H344">
        <v>160</v>
      </c>
      <c r="J344">
        <v>28000000</v>
      </c>
      <c r="K344" t="str">
        <v>VENDIDO</v>
      </c>
      <c r="L344" t="str">
        <v xml:space="preserve">NO </v>
      </c>
      <c r="M344">
        <v>28000000</v>
      </c>
      <c r="T344" t="str">
        <v>INDIVIDUAL</v>
      </c>
      <c r="U344" t="str">
        <v/>
      </c>
    </row>
    <row r="345">
      <c r="A345">
        <v>343</v>
      </c>
      <c r="B345" t="str">
        <v xml:space="preserve">LA CEIBA </v>
      </c>
      <c r="C345" t="str">
        <v xml:space="preserve">LC2 - 34 - 10 </v>
      </c>
      <c r="D345">
        <v>2</v>
      </c>
      <c r="E345">
        <v>1</v>
      </c>
      <c r="F345">
        <v>34</v>
      </c>
      <c r="G345">
        <v>10</v>
      </c>
      <c r="H345">
        <v>160</v>
      </c>
      <c r="J345">
        <v>28000000</v>
      </c>
      <c r="K345" t="str">
        <v>VENDIDO</v>
      </c>
      <c r="L345" t="str">
        <v xml:space="preserve">NO </v>
      </c>
      <c r="M345">
        <v>28000000</v>
      </c>
      <c r="T345" t="str">
        <v>INDIVIDUAL</v>
      </c>
      <c r="U345" t="str">
        <v/>
      </c>
    </row>
    <row r="346">
      <c r="A346">
        <v>344</v>
      </c>
      <c r="B346" t="str">
        <v xml:space="preserve">LA CEIBA </v>
      </c>
      <c r="C346" t="str">
        <v xml:space="preserve">LC2 - 34 - 11 </v>
      </c>
      <c r="D346">
        <v>2</v>
      </c>
      <c r="E346">
        <v>1</v>
      </c>
      <c r="F346">
        <v>34</v>
      </c>
      <c r="G346">
        <v>11</v>
      </c>
      <c r="H346">
        <v>160</v>
      </c>
      <c r="J346">
        <v>28000000</v>
      </c>
      <c r="K346" t="str">
        <v>VENDIDO</v>
      </c>
      <c r="L346" t="str">
        <v xml:space="preserve">NO </v>
      </c>
      <c r="M346">
        <v>28000000</v>
      </c>
      <c r="T346" t="str">
        <v>INDIVIDUAL</v>
      </c>
      <c r="U346" t="str">
        <v/>
      </c>
    </row>
    <row r="347">
      <c r="A347">
        <v>345</v>
      </c>
      <c r="B347" t="str">
        <v xml:space="preserve">LA CEIBA </v>
      </c>
      <c r="C347" t="str">
        <v xml:space="preserve">LC2 - 34 - 12 </v>
      </c>
      <c r="D347">
        <v>2</v>
      </c>
      <c r="E347">
        <v>1</v>
      </c>
      <c r="F347">
        <v>34</v>
      </c>
      <c r="G347">
        <v>12</v>
      </c>
      <c r="H347">
        <v>160</v>
      </c>
      <c r="J347">
        <v>33000000</v>
      </c>
      <c r="K347" t="str">
        <v>VENDIDO</v>
      </c>
      <c r="L347" t="str">
        <v xml:space="preserve">NO </v>
      </c>
      <c r="M347">
        <v>33000000</v>
      </c>
      <c r="T347" t="str">
        <v>INDIVIDUAL</v>
      </c>
      <c r="U347" t="str">
        <v/>
      </c>
    </row>
    <row r="348">
      <c r="A348">
        <v>346</v>
      </c>
      <c r="B348" t="str">
        <v xml:space="preserve">LA CEIBA </v>
      </c>
      <c r="C348" t="str">
        <v xml:space="preserve">LC2 - 35 - 1 </v>
      </c>
      <c r="D348">
        <v>2</v>
      </c>
      <c r="E348">
        <v>1</v>
      </c>
      <c r="F348">
        <v>35</v>
      </c>
      <c r="G348">
        <v>1</v>
      </c>
      <c r="H348">
        <v>160</v>
      </c>
      <c r="J348">
        <v>33000000</v>
      </c>
      <c r="K348" t="str">
        <v>VENDIDO</v>
      </c>
      <c r="L348" t="str">
        <v xml:space="preserve">NO </v>
      </c>
      <c r="M348">
        <v>33000000</v>
      </c>
      <c r="T348" t="str">
        <v>INDIVIDUAL</v>
      </c>
      <c r="U348" t="str">
        <v/>
      </c>
    </row>
    <row r="349">
      <c r="A349">
        <v>347</v>
      </c>
      <c r="B349" t="str">
        <v xml:space="preserve">LA CEIBA </v>
      </c>
      <c r="C349" t="str">
        <v xml:space="preserve">LC2 - 35 - 2 </v>
      </c>
      <c r="D349">
        <v>2</v>
      </c>
      <c r="E349">
        <v>1</v>
      </c>
      <c r="F349">
        <v>35</v>
      </c>
      <c r="G349">
        <v>2</v>
      </c>
      <c r="H349">
        <v>160</v>
      </c>
      <c r="J349">
        <v>28000000</v>
      </c>
      <c r="K349" t="str">
        <v>VENDIDO</v>
      </c>
      <c r="L349" t="str">
        <v xml:space="preserve">SI </v>
      </c>
      <c r="M349">
        <v>28000000</v>
      </c>
      <c r="T349" t="str">
        <v>INDIVIDUAL</v>
      </c>
      <c r="U349" t="str">
        <v/>
      </c>
    </row>
    <row r="350">
      <c r="A350">
        <v>348</v>
      </c>
      <c r="B350" t="str">
        <v xml:space="preserve">LA CEIBA </v>
      </c>
      <c r="C350" t="str">
        <v xml:space="preserve">LC2 - 35 - 3 </v>
      </c>
      <c r="D350">
        <v>2</v>
      </c>
      <c r="E350">
        <v>1</v>
      </c>
      <c r="F350">
        <v>35</v>
      </c>
      <c r="G350">
        <v>3</v>
      </c>
      <c r="H350">
        <v>160</v>
      </c>
      <c r="J350">
        <v>28000000</v>
      </c>
      <c r="K350" t="str">
        <v>VENDIDO</v>
      </c>
      <c r="M350">
        <v>28000000</v>
      </c>
      <c r="T350" t="str">
        <v>INDIVIDUAL</v>
      </c>
      <c r="U350" t="str">
        <v/>
      </c>
    </row>
    <row r="351">
      <c r="A351">
        <v>349</v>
      </c>
      <c r="B351" t="str">
        <v xml:space="preserve">LA CEIBA </v>
      </c>
      <c r="C351" t="str">
        <v xml:space="preserve">LC2 - 35 - 4 </v>
      </c>
      <c r="D351">
        <v>2</v>
      </c>
      <c r="E351">
        <v>1</v>
      </c>
      <c r="F351">
        <v>35</v>
      </c>
      <c r="G351">
        <v>4</v>
      </c>
      <c r="H351">
        <v>160</v>
      </c>
      <c r="J351">
        <v>28000000</v>
      </c>
      <c r="K351" t="str">
        <v>VENDIDO</v>
      </c>
      <c r="L351" t="str">
        <v xml:space="preserve">SI </v>
      </c>
      <c r="M351">
        <v>28000000</v>
      </c>
      <c r="T351" t="str">
        <v>INDIVIDUAL</v>
      </c>
      <c r="U351" t="str">
        <v/>
      </c>
    </row>
    <row r="352">
      <c r="A352">
        <v>350</v>
      </c>
      <c r="B352" t="str">
        <v xml:space="preserve">LA CEIBA </v>
      </c>
      <c r="C352" t="str">
        <v xml:space="preserve">LC2 - 35 - 5 </v>
      </c>
      <c r="D352">
        <v>2</v>
      </c>
      <c r="E352">
        <v>1</v>
      </c>
      <c r="F352">
        <v>35</v>
      </c>
      <c r="G352">
        <v>5</v>
      </c>
      <c r="H352">
        <v>160</v>
      </c>
      <c r="J352">
        <v>28000000</v>
      </c>
      <c r="K352" t="str">
        <v>VENDIDO</v>
      </c>
      <c r="L352" t="str">
        <v xml:space="preserve">SI </v>
      </c>
      <c r="M352">
        <v>28000000</v>
      </c>
      <c r="T352" t="str">
        <v>INDIVIDUAL</v>
      </c>
      <c r="U352" t="str">
        <v/>
      </c>
    </row>
    <row r="353">
      <c r="A353">
        <v>351</v>
      </c>
      <c r="B353" t="str">
        <v xml:space="preserve">LA CEIBA </v>
      </c>
      <c r="C353" t="str">
        <v xml:space="preserve">LC2 - 35 - 6 </v>
      </c>
      <c r="D353">
        <v>2</v>
      </c>
      <c r="E353">
        <v>1</v>
      </c>
      <c r="F353">
        <v>35</v>
      </c>
      <c r="G353">
        <v>6</v>
      </c>
      <c r="H353">
        <v>177.3</v>
      </c>
      <c r="J353">
        <v>31030000</v>
      </c>
      <c r="K353" t="str">
        <v>VENDIDO</v>
      </c>
      <c r="L353" t="str">
        <v xml:space="preserve">SI </v>
      </c>
      <c r="M353">
        <v>31030000</v>
      </c>
      <c r="T353" t="str">
        <v>INDIVIDUAL</v>
      </c>
      <c r="U353" t="str">
        <v/>
      </c>
    </row>
    <row r="354">
      <c r="A354">
        <v>352</v>
      </c>
      <c r="B354" t="str">
        <v xml:space="preserve">LA CEIBA </v>
      </c>
      <c r="C354" t="str">
        <v xml:space="preserve">LC2 - 35 - 7 </v>
      </c>
      <c r="D354">
        <v>2</v>
      </c>
      <c r="E354">
        <v>1</v>
      </c>
      <c r="F354">
        <v>35</v>
      </c>
      <c r="G354">
        <v>7</v>
      </c>
      <c r="H354">
        <v>180</v>
      </c>
      <c r="J354">
        <v>31508000</v>
      </c>
      <c r="K354" t="str">
        <v>VENDIDO</v>
      </c>
      <c r="L354" t="str">
        <v xml:space="preserve">SI </v>
      </c>
      <c r="M354">
        <v>31508000</v>
      </c>
      <c r="T354" t="str">
        <v>INDIVIDUAL</v>
      </c>
      <c r="U354" t="str">
        <v/>
      </c>
    </row>
    <row r="355">
      <c r="A355">
        <v>353</v>
      </c>
      <c r="B355" t="str">
        <v xml:space="preserve">LA CEIBA </v>
      </c>
      <c r="C355" t="str">
        <v xml:space="preserve">LC2 - 35 - 8 </v>
      </c>
      <c r="D355">
        <v>2</v>
      </c>
      <c r="E355">
        <v>1</v>
      </c>
      <c r="F355">
        <v>35</v>
      </c>
      <c r="G355">
        <v>8</v>
      </c>
      <c r="H355">
        <v>160</v>
      </c>
      <c r="J355">
        <v>28000000</v>
      </c>
      <c r="K355" t="str">
        <v>VENDIDO</v>
      </c>
      <c r="M355">
        <v>28000000</v>
      </c>
      <c r="T355" t="str">
        <v>INDIVIDUAL</v>
      </c>
      <c r="U355" t="str">
        <v/>
      </c>
    </row>
    <row r="356">
      <c r="A356">
        <v>354</v>
      </c>
      <c r="B356" t="str">
        <v xml:space="preserve">LA CEIBA </v>
      </c>
      <c r="C356" t="str">
        <v xml:space="preserve">LC2 - 35 - 9 </v>
      </c>
      <c r="D356">
        <v>2</v>
      </c>
      <c r="E356">
        <v>1</v>
      </c>
      <c r="F356">
        <v>35</v>
      </c>
      <c r="G356">
        <v>9</v>
      </c>
      <c r="H356">
        <v>160</v>
      </c>
      <c r="J356">
        <v>28000000</v>
      </c>
      <c r="K356" t="str">
        <v>VENDIDO</v>
      </c>
      <c r="M356">
        <v>28000000</v>
      </c>
      <c r="T356" t="str">
        <v>INDIVIDUAL</v>
      </c>
      <c r="U356" t="str">
        <v/>
      </c>
    </row>
    <row r="357">
      <c r="A357">
        <v>355</v>
      </c>
      <c r="B357" t="str">
        <v xml:space="preserve">LA CEIBA </v>
      </c>
      <c r="C357" t="str">
        <v xml:space="preserve">LC2 - 35 - 10 Y 11 </v>
      </c>
      <c r="D357">
        <v>2</v>
      </c>
      <c r="E357">
        <v>2</v>
      </c>
      <c r="F357">
        <v>35</v>
      </c>
      <c r="G357" t="str">
        <v>10 - 11</v>
      </c>
      <c r="H357">
        <v>160</v>
      </c>
      <c r="J357">
        <v>56000000</v>
      </c>
      <c r="K357" t="str">
        <v>VENDIDO</v>
      </c>
      <c r="L357" t="str">
        <v xml:space="preserve">SI </v>
      </c>
      <c r="M357">
        <v>56000000</v>
      </c>
      <c r="T357" t="str">
        <v>MÚLTIPLE</v>
      </c>
      <c r="U357" t="str">
        <v/>
      </c>
    </row>
    <row r="358">
      <c r="A358">
        <v>356</v>
      </c>
      <c r="B358" t="str">
        <v xml:space="preserve">LA CEIBA </v>
      </c>
      <c r="C358" t="str">
        <v xml:space="preserve">LC2 - 35 - 12 </v>
      </c>
      <c r="D358">
        <v>2</v>
      </c>
      <c r="E358">
        <v>1</v>
      </c>
      <c r="F358">
        <v>35</v>
      </c>
      <c r="G358">
        <v>12</v>
      </c>
      <c r="H358">
        <v>160</v>
      </c>
      <c r="J358">
        <v>33000000</v>
      </c>
      <c r="K358" t="str">
        <v>VENDIDO</v>
      </c>
      <c r="L358" t="str">
        <v xml:space="preserve">NO </v>
      </c>
      <c r="M358">
        <v>33000000</v>
      </c>
      <c r="T358" t="str">
        <v>INDIVIDUAL</v>
      </c>
      <c r="U358" t="str">
        <v/>
      </c>
    </row>
    <row r="359">
      <c r="A359">
        <v>357</v>
      </c>
      <c r="B359" t="str">
        <v xml:space="preserve">LA CEIBA </v>
      </c>
      <c r="C359" t="str">
        <v xml:space="preserve">LC2 - 36 - 1 </v>
      </c>
      <c r="D359">
        <v>2</v>
      </c>
      <c r="E359">
        <v>1</v>
      </c>
      <c r="F359">
        <v>36</v>
      </c>
      <c r="G359">
        <v>1</v>
      </c>
      <c r="H359">
        <v>134.8</v>
      </c>
      <c r="J359">
        <v>28000000</v>
      </c>
      <c r="K359" t="str">
        <v>VENDIDO</v>
      </c>
      <c r="M359">
        <v>28000000</v>
      </c>
      <c r="T359" t="str">
        <v>INDIVIDUAL</v>
      </c>
      <c r="U359" t="str">
        <v/>
      </c>
    </row>
    <row r="360">
      <c r="A360">
        <v>358</v>
      </c>
      <c r="B360" t="str">
        <v xml:space="preserve">LA CEIBA </v>
      </c>
      <c r="C360" t="str">
        <v xml:space="preserve">LC2 - 36 - 2 </v>
      </c>
      <c r="D360">
        <v>2</v>
      </c>
      <c r="E360">
        <v>1</v>
      </c>
      <c r="F360">
        <v>36</v>
      </c>
      <c r="G360">
        <v>2</v>
      </c>
      <c r="H360">
        <v>160</v>
      </c>
      <c r="J360">
        <v>28000000</v>
      </c>
      <c r="K360" t="str">
        <v>VENDIDO</v>
      </c>
      <c r="L360" t="str">
        <v xml:space="preserve">NO </v>
      </c>
      <c r="M360">
        <v>28000000</v>
      </c>
      <c r="T360" t="str">
        <v>INDIVIDUAL</v>
      </c>
      <c r="U360" t="str">
        <v/>
      </c>
    </row>
    <row r="361">
      <c r="A361">
        <v>359</v>
      </c>
      <c r="B361" t="str">
        <v xml:space="preserve">LA CEIBA </v>
      </c>
      <c r="C361" t="str">
        <v xml:space="preserve">LC2 - 36 - 3 </v>
      </c>
      <c r="D361">
        <v>2</v>
      </c>
      <c r="E361">
        <v>1</v>
      </c>
      <c r="F361">
        <v>36</v>
      </c>
      <c r="G361">
        <v>3</v>
      </c>
      <c r="H361">
        <v>160</v>
      </c>
      <c r="J361">
        <v>27000000</v>
      </c>
      <c r="K361" t="str">
        <v>VENDIDO</v>
      </c>
      <c r="L361" t="str">
        <v xml:space="preserve">SI </v>
      </c>
      <c r="M361">
        <v>27000000</v>
      </c>
      <c r="T361" t="str">
        <v>INDIVIDUAL</v>
      </c>
      <c r="U361" t="str">
        <v/>
      </c>
    </row>
    <row r="362">
      <c r="A362">
        <v>360</v>
      </c>
      <c r="B362" t="str">
        <v xml:space="preserve">LA CEIBA </v>
      </c>
      <c r="C362" t="str">
        <v xml:space="preserve">LC2 - 36 - 4 </v>
      </c>
      <c r="D362">
        <v>2</v>
      </c>
      <c r="E362">
        <v>1</v>
      </c>
      <c r="F362">
        <v>36</v>
      </c>
      <c r="G362">
        <v>4</v>
      </c>
      <c r="H362">
        <v>160</v>
      </c>
      <c r="J362">
        <v>28000000</v>
      </c>
      <c r="K362" t="str">
        <v>VENDIDO</v>
      </c>
      <c r="L362" t="str">
        <v xml:space="preserve">NO </v>
      </c>
      <c r="M362">
        <v>28000000</v>
      </c>
      <c r="T362" t="str">
        <v>INDIVIDUAL</v>
      </c>
      <c r="U362" t="str">
        <v/>
      </c>
    </row>
    <row r="363">
      <c r="A363">
        <v>361</v>
      </c>
      <c r="B363" t="str">
        <v xml:space="preserve">LA CEIBA </v>
      </c>
      <c r="C363" t="str">
        <v xml:space="preserve">LC2 - 36 - 5 </v>
      </c>
      <c r="D363">
        <v>2</v>
      </c>
      <c r="E363">
        <v>1</v>
      </c>
      <c r="F363">
        <v>36</v>
      </c>
      <c r="G363">
        <v>5</v>
      </c>
      <c r="H363">
        <v>160</v>
      </c>
      <c r="J363">
        <v>28000000</v>
      </c>
      <c r="K363" t="str">
        <v>VENDIDO</v>
      </c>
      <c r="L363" t="str">
        <v xml:space="preserve">SI </v>
      </c>
      <c r="M363">
        <v>28000000</v>
      </c>
      <c r="T363" t="str">
        <v>INDIVIDUAL</v>
      </c>
      <c r="U363" t="str">
        <v/>
      </c>
    </row>
    <row r="364">
      <c r="A364">
        <v>362</v>
      </c>
      <c r="B364" t="str">
        <v xml:space="preserve">LA CEIBA </v>
      </c>
      <c r="C364" t="str">
        <v xml:space="preserve">LC2 - 36 - 6 </v>
      </c>
      <c r="D364">
        <v>2</v>
      </c>
      <c r="E364">
        <v>1</v>
      </c>
      <c r="F364">
        <v>36</v>
      </c>
      <c r="G364">
        <v>6</v>
      </c>
      <c r="H364">
        <v>160</v>
      </c>
      <c r="J364">
        <v>28000000</v>
      </c>
      <c r="K364" t="str">
        <v>VENDIDO</v>
      </c>
      <c r="M364">
        <v>28000000</v>
      </c>
      <c r="T364" t="str">
        <v>INDIVIDUAL</v>
      </c>
      <c r="U364" t="str">
        <v/>
      </c>
    </row>
    <row r="365">
      <c r="A365">
        <v>363</v>
      </c>
      <c r="B365" t="str">
        <v xml:space="preserve">LA CEIBA </v>
      </c>
      <c r="C365" t="str">
        <v xml:space="preserve">LC2 - 36 - 7 </v>
      </c>
      <c r="D365">
        <v>2</v>
      </c>
      <c r="E365">
        <v>1</v>
      </c>
      <c r="F365">
        <v>36</v>
      </c>
      <c r="G365">
        <v>7</v>
      </c>
      <c r="H365">
        <v>160</v>
      </c>
      <c r="J365">
        <v>28000000</v>
      </c>
      <c r="K365" t="str">
        <v>VENDIDO</v>
      </c>
      <c r="L365" t="str">
        <v xml:space="preserve">NO </v>
      </c>
      <c r="M365">
        <v>28000000</v>
      </c>
      <c r="T365" t="str">
        <v>INDIVIDUAL</v>
      </c>
      <c r="U365" t="str">
        <v/>
      </c>
    </row>
    <row r="366">
      <c r="A366">
        <v>364</v>
      </c>
      <c r="B366" t="str">
        <v xml:space="preserve">LA CEIBA </v>
      </c>
      <c r="C366" t="str">
        <v xml:space="preserve">LC2 - 36 - 8 </v>
      </c>
      <c r="D366">
        <v>2</v>
      </c>
      <c r="E366">
        <v>1</v>
      </c>
      <c r="F366">
        <v>36</v>
      </c>
      <c r="G366">
        <v>8</v>
      </c>
      <c r="H366">
        <v>160</v>
      </c>
      <c r="J366">
        <v>33000000</v>
      </c>
      <c r="K366" t="str">
        <v>VENDIDO</v>
      </c>
      <c r="L366" t="str">
        <v xml:space="preserve">SI </v>
      </c>
      <c r="M366">
        <v>33000000</v>
      </c>
      <c r="N366" t="str">
        <v>OK</v>
      </c>
      <c r="P366">
        <v>0.00016</v>
      </c>
      <c r="Q366" t="str">
        <v xml:space="preserve">RUBEN FABIAN BUSTOS </v>
      </c>
      <c r="R366" t="str">
        <v>PAGO COMPLETO</v>
      </c>
      <c r="T366" t="str">
        <v>INDIVIDUAL</v>
      </c>
      <c r="U366" t="str">
        <v/>
      </c>
    </row>
    <row r="367">
      <c r="A367">
        <v>365</v>
      </c>
      <c r="B367" t="str">
        <v xml:space="preserve">LA CEIBA </v>
      </c>
      <c r="C367" t="str">
        <v xml:space="preserve">LC2 - 36 - 9 </v>
      </c>
      <c r="D367">
        <v>2</v>
      </c>
      <c r="E367">
        <v>1</v>
      </c>
      <c r="F367">
        <v>36</v>
      </c>
      <c r="G367">
        <v>9</v>
      </c>
      <c r="H367">
        <v>160</v>
      </c>
      <c r="J367">
        <v>33000000</v>
      </c>
      <c r="K367" t="str">
        <v>VENDIDO</v>
      </c>
      <c r="L367" t="str">
        <v xml:space="preserve">SI </v>
      </c>
      <c r="M367">
        <v>33000000</v>
      </c>
      <c r="T367" t="str">
        <v>INDIVIDUAL</v>
      </c>
      <c r="U367" t="str">
        <v/>
      </c>
    </row>
    <row r="368">
      <c r="A368">
        <v>366</v>
      </c>
      <c r="B368" t="str">
        <v xml:space="preserve">LA CEIBA </v>
      </c>
      <c r="C368" t="str">
        <v xml:space="preserve">LC2 - 36 - 10 </v>
      </c>
      <c r="D368">
        <v>2</v>
      </c>
      <c r="E368">
        <v>1</v>
      </c>
      <c r="F368">
        <v>36</v>
      </c>
      <c r="G368">
        <v>10</v>
      </c>
      <c r="H368">
        <v>160</v>
      </c>
      <c r="J368">
        <v>28000000</v>
      </c>
      <c r="K368" t="str">
        <v>VENDIDO</v>
      </c>
      <c r="L368" t="str">
        <v xml:space="preserve">SI </v>
      </c>
      <c r="M368">
        <v>28000000</v>
      </c>
      <c r="T368" t="str">
        <v>INDIVIDUAL</v>
      </c>
      <c r="U368" t="str">
        <v/>
      </c>
    </row>
    <row r="369">
      <c r="A369">
        <v>367</v>
      </c>
      <c r="B369" t="str">
        <v xml:space="preserve">LA CEIBA </v>
      </c>
      <c r="C369" t="str">
        <v>LC2 - 36 - 11</v>
      </c>
      <c r="D369">
        <v>2</v>
      </c>
      <c r="E369">
        <v>1</v>
      </c>
      <c r="F369">
        <v>36</v>
      </c>
      <c r="G369">
        <v>11</v>
      </c>
      <c r="H369">
        <v>160</v>
      </c>
      <c r="J369">
        <v>28000000</v>
      </c>
      <c r="K369" t="str">
        <v>VENDIDO</v>
      </c>
      <c r="L369" t="str">
        <v xml:space="preserve">SI </v>
      </c>
      <c r="M369">
        <v>28000000</v>
      </c>
      <c r="T369" t="str">
        <v>INDIVIDUAL</v>
      </c>
      <c r="U369" t="str">
        <v/>
      </c>
    </row>
    <row r="370">
      <c r="A370">
        <v>368</v>
      </c>
      <c r="B370" t="str">
        <v xml:space="preserve">LA CEIBA </v>
      </c>
      <c r="C370" t="str">
        <v xml:space="preserve">LC2 - 36 - 12 </v>
      </c>
      <c r="D370">
        <v>2</v>
      </c>
      <c r="E370">
        <v>1</v>
      </c>
      <c r="F370">
        <v>36</v>
      </c>
      <c r="G370">
        <v>12</v>
      </c>
      <c r="H370">
        <v>160</v>
      </c>
      <c r="J370">
        <v>28000000</v>
      </c>
      <c r="K370" t="str">
        <v>VENDIDO</v>
      </c>
      <c r="L370" t="str">
        <v xml:space="preserve">NO </v>
      </c>
      <c r="M370">
        <v>28000000</v>
      </c>
      <c r="T370" t="str">
        <v>INDIVIDUAL</v>
      </c>
      <c r="U370" t="str">
        <v/>
      </c>
    </row>
    <row r="371">
      <c r="A371">
        <v>369</v>
      </c>
      <c r="B371" t="str">
        <v xml:space="preserve">LA CEIBA </v>
      </c>
      <c r="C371" t="str">
        <v xml:space="preserve">LC2 - 36 - 13 </v>
      </c>
      <c r="D371">
        <v>2</v>
      </c>
      <c r="E371">
        <v>1</v>
      </c>
      <c r="F371">
        <v>36</v>
      </c>
      <c r="G371">
        <v>13</v>
      </c>
      <c r="H371">
        <v>160</v>
      </c>
      <c r="J371">
        <v>28000000</v>
      </c>
      <c r="K371" t="str">
        <v>VENDIDO</v>
      </c>
      <c r="L371" t="str">
        <v xml:space="preserve">SI </v>
      </c>
      <c r="M371">
        <v>28000000</v>
      </c>
      <c r="T371" t="str">
        <v>INDIVIDUAL</v>
      </c>
      <c r="U371" t="str">
        <v/>
      </c>
    </row>
    <row r="372">
      <c r="A372">
        <v>370</v>
      </c>
      <c r="B372" t="str">
        <v xml:space="preserve">LA CEIBA </v>
      </c>
      <c r="C372" t="str">
        <v xml:space="preserve">LC2 - 36 - 14 </v>
      </c>
      <c r="D372">
        <v>2</v>
      </c>
      <c r="E372">
        <v>1</v>
      </c>
      <c r="F372">
        <v>36</v>
      </c>
      <c r="G372">
        <v>14</v>
      </c>
      <c r="H372">
        <v>160</v>
      </c>
      <c r="J372">
        <v>28000000</v>
      </c>
      <c r="K372" t="str">
        <v>VENDIDO</v>
      </c>
      <c r="L372" t="str">
        <v xml:space="preserve">SI </v>
      </c>
      <c r="M372">
        <v>28000000</v>
      </c>
      <c r="T372" t="str">
        <v>INDIVIDUAL</v>
      </c>
      <c r="U372" t="str">
        <v/>
      </c>
    </row>
    <row r="373">
      <c r="A373">
        <v>371</v>
      </c>
      <c r="B373" t="str">
        <v xml:space="preserve">LA CEIBA </v>
      </c>
      <c r="C373" t="str">
        <v xml:space="preserve">LC2 - 36 - 15 </v>
      </c>
      <c r="D373">
        <v>2</v>
      </c>
      <c r="E373">
        <v>1</v>
      </c>
      <c r="F373">
        <v>36</v>
      </c>
      <c r="G373">
        <v>15</v>
      </c>
      <c r="H373">
        <v>160</v>
      </c>
      <c r="J373">
        <v>28000000</v>
      </c>
      <c r="K373" t="str">
        <v>VENDIDO</v>
      </c>
      <c r="L373" t="str">
        <v xml:space="preserve">SI </v>
      </c>
      <c r="M373">
        <v>28000000</v>
      </c>
      <c r="T373" t="str">
        <v>INDIVIDUAL</v>
      </c>
      <c r="U373" t="str">
        <v/>
      </c>
    </row>
    <row r="374">
      <c r="A374">
        <v>372</v>
      </c>
      <c r="B374" t="str">
        <v xml:space="preserve">LA CEIBA </v>
      </c>
      <c r="C374" t="str">
        <v xml:space="preserve">LC2 - 36 - 16 </v>
      </c>
      <c r="D374">
        <v>2</v>
      </c>
      <c r="E374">
        <v>1</v>
      </c>
      <c r="F374">
        <v>36</v>
      </c>
      <c r="G374">
        <v>16</v>
      </c>
      <c r="H374">
        <v>191.2</v>
      </c>
      <c r="J374">
        <v>33459000</v>
      </c>
      <c r="K374" t="str">
        <v>VENDIDO</v>
      </c>
      <c r="L374" t="str">
        <v xml:space="preserve">SI </v>
      </c>
      <c r="M374">
        <v>33459000</v>
      </c>
      <c r="T374" t="str">
        <v>INDIVIDUAL</v>
      </c>
      <c r="U374" t="str">
        <v/>
      </c>
    </row>
    <row r="375">
      <c r="A375">
        <v>373</v>
      </c>
      <c r="B375" t="str">
        <v xml:space="preserve">LA CEIBA </v>
      </c>
      <c r="C375" t="str">
        <v xml:space="preserve">LC2 - 37 - 1 </v>
      </c>
      <c r="D375">
        <v>2</v>
      </c>
      <c r="E375">
        <v>1</v>
      </c>
      <c r="F375">
        <v>37</v>
      </c>
      <c r="G375">
        <v>1</v>
      </c>
      <c r="H375">
        <v>133</v>
      </c>
      <c r="J375">
        <v>28000000</v>
      </c>
      <c r="K375" t="str">
        <v>DISPONIBLE</v>
      </c>
      <c r="M375">
        <v>28000000</v>
      </c>
      <c r="T375" t="str">
        <v>INDIVIDUAL</v>
      </c>
      <c r="U375" t="str">
        <v/>
      </c>
    </row>
    <row r="376">
      <c r="A376">
        <v>374</v>
      </c>
      <c r="B376" t="str">
        <v xml:space="preserve">LA CEIBA </v>
      </c>
      <c r="C376" t="str">
        <v xml:space="preserve">LC2 - 37 - 2 Y 3 </v>
      </c>
      <c r="D376">
        <v>2</v>
      </c>
      <c r="E376">
        <v>2</v>
      </c>
      <c r="F376">
        <v>37</v>
      </c>
      <c r="G376" t="str">
        <v>2 - 3</v>
      </c>
      <c r="H376">
        <v>160</v>
      </c>
      <c r="J376">
        <v>56000000</v>
      </c>
      <c r="K376" t="str">
        <v>VENDIDO</v>
      </c>
      <c r="L376" t="str">
        <v xml:space="preserve">NO </v>
      </c>
      <c r="M376">
        <v>56000000</v>
      </c>
      <c r="T376" t="str">
        <v>MÚLTIPLE</v>
      </c>
      <c r="U376" t="str">
        <v/>
      </c>
    </row>
    <row r="377">
      <c r="A377">
        <v>375</v>
      </c>
      <c r="B377" t="str">
        <v xml:space="preserve">LA CEIBA </v>
      </c>
      <c r="C377" t="str">
        <v xml:space="preserve">LC2 - 37 - 4 </v>
      </c>
      <c r="D377">
        <v>2</v>
      </c>
      <c r="E377">
        <v>1</v>
      </c>
      <c r="F377">
        <v>37</v>
      </c>
      <c r="G377">
        <v>4</v>
      </c>
      <c r="H377">
        <v>160</v>
      </c>
      <c r="J377">
        <v>28000000</v>
      </c>
      <c r="K377" t="str">
        <v>VENDIDO</v>
      </c>
      <c r="L377" t="str">
        <v xml:space="preserve">NO </v>
      </c>
      <c r="M377">
        <v>28000000</v>
      </c>
      <c r="T377" t="str">
        <v>INDIVIDUAL</v>
      </c>
      <c r="U377" t="str">
        <v/>
      </c>
    </row>
    <row r="378">
      <c r="A378">
        <v>376</v>
      </c>
      <c r="B378" t="str">
        <v xml:space="preserve">LA CEIBA </v>
      </c>
      <c r="C378" t="str">
        <v xml:space="preserve">LC2 - 37 - 5 </v>
      </c>
      <c r="D378">
        <v>2</v>
      </c>
      <c r="E378">
        <v>1</v>
      </c>
      <c r="F378">
        <v>37</v>
      </c>
      <c r="G378">
        <v>5</v>
      </c>
      <c r="H378">
        <v>160</v>
      </c>
      <c r="J378">
        <v>28000000</v>
      </c>
      <c r="K378" t="str">
        <v>VENDIDO</v>
      </c>
      <c r="M378">
        <v>28000000</v>
      </c>
      <c r="T378" t="str">
        <v>INDIVIDUAL</v>
      </c>
      <c r="U378" t="str">
        <v/>
      </c>
    </row>
    <row r="379">
      <c r="A379">
        <v>377</v>
      </c>
      <c r="B379" t="str">
        <v xml:space="preserve">LA CEIBA </v>
      </c>
      <c r="C379" t="str">
        <v xml:space="preserve">LC2 - 37 - 6 </v>
      </c>
      <c r="D379">
        <v>2</v>
      </c>
      <c r="E379">
        <v>1</v>
      </c>
      <c r="F379">
        <v>37</v>
      </c>
      <c r="G379">
        <v>6</v>
      </c>
      <c r="H379">
        <v>160</v>
      </c>
      <c r="J379">
        <v>28000000</v>
      </c>
      <c r="K379" t="str">
        <v>VENDIDO</v>
      </c>
      <c r="L379" t="str">
        <v xml:space="preserve">NO </v>
      </c>
      <c r="M379">
        <v>28000000</v>
      </c>
      <c r="T379" t="str">
        <v>INDIVIDUAL</v>
      </c>
      <c r="U379" t="str">
        <v/>
      </c>
    </row>
    <row r="380">
      <c r="A380">
        <v>378</v>
      </c>
      <c r="B380" t="str">
        <v xml:space="preserve">LA CEIBA </v>
      </c>
      <c r="C380" t="str">
        <v xml:space="preserve">LC2 - 37 - 7 </v>
      </c>
      <c r="D380">
        <v>2</v>
      </c>
      <c r="E380">
        <v>1</v>
      </c>
      <c r="F380">
        <v>37</v>
      </c>
      <c r="G380">
        <v>7</v>
      </c>
      <c r="H380">
        <v>160</v>
      </c>
      <c r="J380">
        <v>28000000</v>
      </c>
      <c r="K380" t="str">
        <v>VENDIDO</v>
      </c>
      <c r="L380" t="str">
        <v xml:space="preserve">SI </v>
      </c>
      <c r="M380">
        <v>28000000</v>
      </c>
      <c r="T380" t="str">
        <v>INDIVIDUAL</v>
      </c>
      <c r="U380" t="str">
        <v/>
      </c>
    </row>
    <row r="381">
      <c r="A381">
        <v>379</v>
      </c>
      <c r="B381" t="str">
        <v xml:space="preserve">LA CEIBA </v>
      </c>
      <c r="C381" t="str">
        <v xml:space="preserve">LC2 - 37 - 8 </v>
      </c>
      <c r="D381">
        <v>2</v>
      </c>
      <c r="E381">
        <v>1</v>
      </c>
      <c r="F381">
        <v>37</v>
      </c>
      <c r="G381">
        <v>8</v>
      </c>
      <c r="H381">
        <v>160</v>
      </c>
      <c r="J381">
        <v>28000000</v>
      </c>
      <c r="K381" t="str">
        <v>VENDIDO</v>
      </c>
      <c r="L381" t="str">
        <v xml:space="preserve">NO </v>
      </c>
      <c r="M381">
        <v>28000000</v>
      </c>
      <c r="T381" t="str">
        <v>INDIVIDUAL</v>
      </c>
      <c r="U381" t="str">
        <v/>
      </c>
    </row>
    <row r="382">
      <c r="A382">
        <v>380</v>
      </c>
      <c r="B382" t="str">
        <v xml:space="preserve">LA CEIBA </v>
      </c>
      <c r="C382" t="str">
        <v xml:space="preserve">LC2 - 37 - 9 </v>
      </c>
      <c r="D382">
        <v>2</v>
      </c>
      <c r="E382">
        <v>1</v>
      </c>
      <c r="F382">
        <v>37</v>
      </c>
      <c r="G382">
        <v>9</v>
      </c>
      <c r="H382">
        <v>160</v>
      </c>
      <c r="J382">
        <v>33000000</v>
      </c>
      <c r="K382" t="str">
        <v>VENDIDO</v>
      </c>
      <c r="L382" t="str">
        <v xml:space="preserve">SI </v>
      </c>
      <c r="M382">
        <v>33000000</v>
      </c>
      <c r="T382" t="str">
        <v>INDIVIDUAL</v>
      </c>
      <c r="U382" t="str">
        <v/>
      </c>
    </row>
    <row r="383">
      <c r="A383">
        <v>381</v>
      </c>
      <c r="B383" t="str">
        <v xml:space="preserve">LA CEIBA </v>
      </c>
      <c r="C383" t="str">
        <v xml:space="preserve">LC2 - 37 - 10 </v>
      </c>
      <c r="D383">
        <v>2</v>
      </c>
      <c r="E383">
        <v>1</v>
      </c>
      <c r="F383">
        <v>37</v>
      </c>
      <c r="G383">
        <v>10</v>
      </c>
      <c r="H383">
        <v>160</v>
      </c>
      <c r="J383">
        <v>33000000</v>
      </c>
      <c r="K383" t="str">
        <v>VENDIDO</v>
      </c>
      <c r="L383" t="str">
        <v xml:space="preserve">SI </v>
      </c>
      <c r="M383">
        <v>33000000</v>
      </c>
      <c r="T383" t="str">
        <v>INDIVIDUAL</v>
      </c>
      <c r="U383" t="str">
        <v/>
      </c>
    </row>
    <row r="384">
      <c r="A384">
        <v>382</v>
      </c>
      <c r="B384" t="str">
        <v xml:space="preserve">LA CEIBA </v>
      </c>
      <c r="C384" t="str">
        <v>LC2 - 37 - 11</v>
      </c>
      <c r="D384">
        <v>2</v>
      </c>
      <c r="E384">
        <v>1</v>
      </c>
      <c r="F384">
        <v>37</v>
      </c>
      <c r="G384">
        <v>11</v>
      </c>
      <c r="H384">
        <v>160</v>
      </c>
      <c r="J384">
        <v>28000000</v>
      </c>
      <c r="K384" t="str">
        <v>VENDIDO</v>
      </c>
      <c r="M384">
        <v>28000000</v>
      </c>
      <c r="T384" t="str">
        <v>INDIVIDUAL</v>
      </c>
      <c r="U384" t="str">
        <v/>
      </c>
    </row>
    <row r="385">
      <c r="A385">
        <v>383</v>
      </c>
      <c r="B385" t="str">
        <v xml:space="preserve">LA CEIBA </v>
      </c>
      <c r="C385" t="str">
        <v>LC2 - 37 - 12 Y 13</v>
      </c>
      <c r="D385">
        <v>2</v>
      </c>
      <c r="E385">
        <v>2</v>
      </c>
      <c r="F385">
        <v>37</v>
      </c>
      <c r="G385">
        <v>12</v>
      </c>
      <c r="H385">
        <v>160</v>
      </c>
      <c r="J385">
        <v>56000000</v>
      </c>
      <c r="K385" t="str">
        <v>VENDIDO</v>
      </c>
      <c r="M385">
        <v>56000000</v>
      </c>
      <c r="T385" t="str">
        <v>MÚLTIPLE</v>
      </c>
      <c r="U385" t="str">
        <v/>
      </c>
    </row>
    <row r="386">
      <c r="A386">
        <v>384</v>
      </c>
      <c r="B386" t="str">
        <v xml:space="preserve">LA CEIBA </v>
      </c>
      <c r="C386" t="str">
        <v xml:space="preserve">LC2 - 37 - 14 </v>
      </c>
      <c r="D386">
        <v>2</v>
      </c>
      <c r="E386">
        <v>1</v>
      </c>
      <c r="F386">
        <v>37</v>
      </c>
      <c r="G386">
        <v>14</v>
      </c>
      <c r="H386">
        <v>160</v>
      </c>
      <c r="J386">
        <v>27500000</v>
      </c>
      <c r="K386" t="str">
        <v>VENDIDO</v>
      </c>
      <c r="M386">
        <v>27500000</v>
      </c>
      <c r="T386" t="str">
        <v>INDIVIDUAL</v>
      </c>
      <c r="U386" t="str">
        <v/>
      </c>
    </row>
    <row r="387">
      <c r="A387">
        <v>385</v>
      </c>
      <c r="B387" t="str">
        <v xml:space="preserve">LA CEIBA </v>
      </c>
      <c r="C387" t="str">
        <v xml:space="preserve">LC2 - 37 - 15 </v>
      </c>
      <c r="D387">
        <v>2</v>
      </c>
      <c r="E387">
        <v>1</v>
      </c>
      <c r="F387">
        <v>37</v>
      </c>
      <c r="G387">
        <v>15</v>
      </c>
      <c r="H387">
        <v>160</v>
      </c>
      <c r="J387">
        <v>28000000</v>
      </c>
      <c r="K387" t="str">
        <v>VENDIDO</v>
      </c>
      <c r="L387" t="str">
        <v xml:space="preserve">SI </v>
      </c>
      <c r="M387">
        <v>28000000</v>
      </c>
      <c r="T387" t="str">
        <v>INDIVIDUAL</v>
      </c>
      <c r="U387" t="str">
        <v/>
      </c>
    </row>
    <row r="388">
      <c r="A388">
        <v>386</v>
      </c>
      <c r="B388" t="str">
        <v xml:space="preserve">LA CEIBA </v>
      </c>
      <c r="C388" t="str">
        <v xml:space="preserve">LC2 - 37 - 16 </v>
      </c>
      <c r="D388">
        <v>2</v>
      </c>
      <c r="E388">
        <v>1</v>
      </c>
      <c r="F388">
        <v>37</v>
      </c>
      <c r="G388">
        <v>16</v>
      </c>
      <c r="H388">
        <v>160</v>
      </c>
      <c r="J388">
        <v>28000000</v>
      </c>
      <c r="K388" t="str">
        <v>VENDIDO</v>
      </c>
      <c r="M388">
        <v>28000000</v>
      </c>
      <c r="T388" t="str">
        <v>INDIVIDUAL</v>
      </c>
      <c r="U388" t="str">
        <v/>
      </c>
    </row>
    <row r="389">
      <c r="A389">
        <v>387</v>
      </c>
      <c r="B389" t="str">
        <v xml:space="preserve">LA CEIBA </v>
      </c>
      <c r="C389" t="str">
        <v xml:space="preserve">LC2 - 37 - 17 </v>
      </c>
      <c r="D389">
        <v>2</v>
      </c>
      <c r="E389">
        <v>1</v>
      </c>
      <c r="F389">
        <v>37</v>
      </c>
      <c r="G389">
        <v>17</v>
      </c>
      <c r="H389">
        <v>212.1</v>
      </c>
      <c r="J389">
        <v>37113000</v>
      </c>
      <c r="K389" t="str">
        <v>VENDIDO</v>
      </c>
      <c r="L389" t="str">
        <v xml:space="preserve">SI </v>
      </c>
      <c r="M389">
        <v>37113000</v>
      </c>
      <c r="T389" t="str">
        <v>INDIVIDUAL</v>
      </c>
      <c r="U389" t="str">
        <v/>
      </c>
    </row>
    <row r="390">
      <c r="A390">
        <v>388</v>
      </c>
      <c r="B390" t="str">
        <v xml:space="preserve">LA CEIBA </v>
      </c>
      <c r="C390" t="str">
        <v xml:space="preserve">LC2 - 38 - 1 </v>
      </c>
      <c r="D390">
        <v>2</v>
      </c>
      <c r="E390">
        <v>1</v>
      </c>
      <c r="F390">
        <v>38</v>
      </c>
      <c r="G390">
        <v>1</v>
      </c>
      <c r="H390">
        <v>160</v>
      </c>
      <c r="J390">
        <v>33000000</v>
      </c>
      <c r="K390" t="str">
        <v>VENDIDO</v>
      </c>
      <c r="M390">
        <v>33000000</v>
      </c>
      <c r="N390" t="str">
        <v>OK</v>
      </c>
      <c r="P390">
        <v>0.00016</v>
      </c>
      <c r="Q390" t="str">
        <v>JOHN ALBERTO BOHORQUEZ</v>
      </c>
      <c r="T390" t="str">
        <v>INDIVIDUAL</v>
      </c>
      <c r="U390" t="str">
        <v/>
      </c>
    </row>
    <row r="391">
      <c r="A391">
        <v>389</v>
      </c>
      <c r="B391" t="str">
        <v xml:space="preserve">LA CEIBA </v>
      </c>
      <c r="C391" t="str">
        <v xml:space="preserve">LC2 - 38 - 2 </v>
      </c>
      <c r="D391">
        <v>2</v>
      </c>
      <c r="E391">
        <v>1</v>
      </c>
      <c r="F391">
        <v>38</v>
      </c>
      <c r="G391">
        <v>2</v>
      </c>
      <c r="H391">
        <v>160</v>
      </c>
      <c r="J391">
        <v>33000000</v>
      </c>
      <c r="K391" t="str">
        <v>EN NEGOCIACIÓN</v>
      </c>
      <c r="M391">
        <v>33000000</v>
      </c>
      <c r="T391" t="str">
        <v>INDIVIDUAL</v>
      </c>
      <c r="U391" t="str">
        <v/>
      </c>
    </row>
    <row r="392">
      <c r="A392">
        <v>390</v>
      </c>
      <c r="B392" t="str">
        <v xml:space="preserve">LA CEIBA </v>
      </c>
      <c r="C392" t="str">
        <v xml:space="preserve">LC2 - 38 - 3 </v>
      </c>
      <c r="D392">
        <v>2</v>
      </c>
      <c r="E392">
        <v>1</v>
      </c>
      <c r="F392">
        <v>38</v>
      </c>
      <c r="G392">
        <v>3</v>
      </c>
      <c r="H392">
        <v>160</v>
      </c>
      <c r="J392">
        <v>28000000</v>
      </c>
      <c r="K392" t="str">
        <v>EN NEGOCIACIÓN</v>
      </c>
      <c r="M392">
        <v>28000000</v>
      </c>
      <c r="T392" t="str">
        <v>INDIVIDUAL</v>
      </c>
      <c r="U392" t="str">
        <v/>
      </c>
    </row>
    <row r="393">
      <c r="A393">
        <v>391</v>
      </c>
      <c r="B393" t="str">
        <v xml:space="preserve">LA CEIBA </v>
      </c>
      <c r="C393" t="str">
        <v xml:space="preserve">LC2 - 38 - 4 </v>
      </c>
      <c r="D393">
        <v>2</v>
      </c>
      <c r="E393">
        <v>1</v>
      </c>
      <c r="F393">
        <v>38</v>
      </c>
      <c r="G393">
        <v>4</v>
      </c>
      <c r="H393">
        <v>160</v>
      </c>
      <c r="J393">
        <v>28000000</v>
      </c>
      <c r="K393" t="str">
        <v>VENDIDO</v>
      </c>
      <c r="L393" t="str">
        <v xml:space="preserve">SI </v>
      </c>
      <c r="M393">
        <v>28000000</v>
      </c>
      <c r="N393" t="str">
        <v>OK</v>
      </c>
      <c r="P393">
        <v>0.00016</v>
      </c>
      <c r="Q393" t="str">
        <v xml:space="preserve">RUBEN FABIAN BUSTOS </v>
      </c>
      <c r="R393" t="str">
        <v>PAGO COMPLETO</v>
      </c>
      <c r="T393" t="str">
        <v>INDIVIDUAL</v>
      </c>
      <c r="U393" t="str">
        <v/>
      </c>
    </row>
    <row r="394">
      <c r="A394">
        <v>392</v>
      </c>
      <c r="B394" t="str">
        <v xml:space="preserve">LA CEIBA </v>
      </c>
      <c r="C394" t="str">
        <v xml:space="preserve">LC2 - 38 - 5 </v>
      </c>
      <c r="D394">
        <v>2</v>
      </c>
      <c r="E394">
        <v>1</v>
      </c>
      <c r="F394">
        <v>38</v>
      </c>
      <c r="G394">
        <v>5</v>
      </c>
      <c r="H394">
        <v>160</v>
      </c>
      <c r="J394">
        <v>28000000</v>
      </c>
      <c r="K394" t="str">
        <v>VENDIDO</v>
      </c>
      <c r="L394" t="str">
        <v>SI</v>
      </c>
      <c r="M394">
        <v>28000000</v>
      </c>
      <c r="T394" t="str">
        <v>INDIVIDUAL</v>
      </c>
      <c r="U394" t="str">
        <v/>
      </c>
    </row>
    <row r="395">
      <c r="A395">
        <v>393</v>
      </c>
      <c r="B395" t="str">
        <v xml:space="preserve">LA CEIBA </v>
      </c>
      <c r="C395" t="str">
        <v xml:space="preserve">LC2 - 38 - 6 </v>
      </c>
      <c r="D395">
        <v>2</v>
      </c>
      <c r="E395">
        <v>1</v>
      </c>
      <c r="F395">
        <v>38</v>
      </c>
      <c r="G395">
        <v>6</v>
      </c>
      <c r="H395">
        <v>170.8</v>
      </c>
      <c r="J395">
        <v>29889000</v>
      </c>
      <c r="K395" t="str">
        <v>VENDIDO</v>
      </c>
      <c r="L395" t="str">
        <v xml:space="preserve">SI </v>
      </c>
      <c r="M395">
        <v>29889000</v>
      </c>
      <c r="T395" t="str">
        <v>INDIVIDUAL</v>
      </c>
      <c r="U395" t="str">
        <v/>
      </c>
    </row>
    <row r="396">
      <c r="A396">
        <v>394</v>
      </c>
      <c r="B396" t="str">
        <v xml:space="preserve">LA CEIBA </v>
      </c>
      <c r="C396" t="str">
        <v xml:space="preserve">LC2 - 38 - 7 </v>
      </c>
      <c r="D396">
        <v>2</v>
      </c>
      <c r="E396">
        <v>1</v>
      </c>
      <c r="F396">
        <v>38</v>
      </c>
      <c r="G396">
        <v>7</v>
      </c>
      <c r="H396">
        <v>173.5</v>
      </c>
      <c r="J396">
        <v>30365000</v>
      </c>
      <c r="K396" t="str">
        <v>VENDIDO</v>
      </c>
      <c r="L396" t="str">
        <v xml:space="preserve">SI </v>
      </c>
      <c r="M396">
        <v>30365000</v>
      </c>
      <c r="T396" t="str">
        <v>INDIVIDUAL</v>
      </c>
      <c r="U396" t="str">
        <v/>
      </c>
    </row>
    <row r="397">
      <c r="A397">
        <v>395</v>
      </c>
      <c r="B397" t="str">
        <v xml:space="preserve">LA CEIBA </v>
      </c>
      <c r="C397" t="str">
        <v xml:space="preserve">LC2 - 38 - 8 </v>
      </c>
      <c r="D397">
        <v>2</v>
      </c>
      <c r="E397">
        <v>1</v>
      </c>
      <c r="F397">
        <v>38</v>
      </c>
      <c r="G397">
        <v>8</v>
      </c>
      <c r="H397">
        <v>160</v>
      </c>
      <c r="J397">
        <v>28000000</v>
      </c>
      <c r="K397" t="str">
        <v>VENDIDO</v>
      </c>
      <c r="L397" t="str">
        <v xml:space="preserve">NO </v>
      </c>
      <c r="M397">
        <v>28000000</v>
      </c>
      <c r="T397" t="str">
        <v>INDIVIDUAL</v>
      </c>
      <c r="U397" t="str">
        <v/>
      </c>
    </row>
    <row r="398">
      <c r="A398">
        <v>396</v>
      </c>
      <c r="B398" t="str">
        <v xml:space="preserve">LA CEIBA </v>
      </c>
      <c r="C398" t="str">
        <v xml:space="preserve">LC2 - 38 - 9 </v>
      </c>
      <c r="D398">
        <v>2</v>
      </c>
      <c r="E398">
        <v>1</v>
      </c>
      <c r="F398">
        <v>38</v>
      </c>
      <c r="G398">
        <v>9</v>
      </c>
      <c r="H398">
        <v>160</v>
      </c>
      <c r="J398">
        <v>28000000</v>
      </c>
      <c r="K398" t="str">
        <v>VENDIDO</v>
      </c>
      <c r="L398" t="str">
        <v xml:space="preserve">SI </v>
      </c>
      <c r="M398">
        <v>28000000</v>
      </c>
      <c r="T398" t="str">
        <v>INDIVIDUAL</v>
      </c>
      <c r="U398" t="str">
        <v/>
      </c>
    </row>
    <row r="399">
      <c r="A399">
        <v>397</v>
      </c>
      <c r="B399" t="str">
        <v xml:space="preserve">LA CEIBA </v>
      </c>
      <c r="C399" t="str">
        <v xml:space="preserve">LC2 - 38 - 10 </v>
      </c>
      <c r="D399">
        <v>2</v>
      </c>
      <c r="E399">
        <v>1</v>
      </c>
      <c r="F399">
        <v>38</v>
      </c>
      <c r="G399">
        <v>10</v>
      </c>
      <c r="H399">
        <v>160</v>
      </c>
      <c r="J399">
        <v>28000000</v>
      </c>
      <c r="K399" t="str">
        <v>VENDIDO</v>
      </c>
      <c r="L399" t="str">
        <v xml:space="preserve">NO </v>
      </c>
      <c r="M399">
        <v>28000000</v>
      </c>
      <c r="T399" t="str">
        <v>INDIVIDUAL</v>
      </c>
      <c r="U399" t="str">
        <v/>
      </c>
    </row>
    <row r="400">
      <c r="A400">
        <v>398</v>
      </c>
      <c r="B400" t="str">
        <v xml:space="preserve">LA CEIBA </v>
      </c>
      <c r="C400" t="str">
        <v xml:space="preserve">LC2 - 38 - 11 </v>
      </c>
      <c r="D400">
        <v>2</v>
      </c>
      <c r="E400">
        <v>1</v>
      </c>
      <c r="F400">
        <v>38</v>
      </c>
      <c r="G400">
        <v>11</v>
      </c>
      <c r="H400">
        <v>160</v>
      </c>
      <c r="J400">
        <v>28000000</v>
      </c>
      <c r="K400" t="str">
        <v>VENDIDO</v>
      </c>
      <c r="L400" t="str">
        <v xml:space="preserve">SI </v>
      </c>
      <c r="M400">
        <v>28000000</v>
      </c>
      <c r="T400" t="str">
        <v>INDIVIDUAL</v>
      </c>
      <c r="U400" t="str">
        <v/>
      </c>
    </row>
    <row r="401">
      <c r="A401">
        <v>399</v>
      </c>
      <c r="B401" t="str">
        <v xml:space="preserve">LA CEIBA </v>
      </c>
      <c r="C401" t="str">
        <v xml:space="preserve">LC2 - 38 - 12 </v>
      </c>
      <c r="D401">
        <v>2</v>
      </c>
      <c r="E401">
        <v>1</v>
      </c>
      <c r="F401">
        <v>38</v>
      </c>
      <c r="G401">
        <v>12</v>
      </c>
      <c r="H401">
        <v>160</v>
      </c>
      <c r="J401">
        <v>33000000</v>
      </c>
      <c r="K401" t="str">
        <v>VENDIDO</v>
      </c>
      <c r="L401" t="str">
        <v xml:space="preserve">SI </v>
      </c>
      <c r="M401">
        <v>33000000</v>
      </c>
      <c r="T401" t="str">
        <v>INDIVIDUAL</v>
      </c>
      <c r="U401" t="str">
        <v/>
      </c>
    </row>
    <row r="402">
      <c r="A402">
        <v>400</v>
      </c>
      <c r="B402" t="str">
        <v xml:space="preserve">LA CEIBA </v>
      </c>
      <c r="C402" t="str">
        <v xml:space="preserve">LC2 - 39 - 1 Y 12 </v>
      </c>
      <c r="D402">
        <v>2</v>
      </c>
      <c r="E402">
        <v>2</v>
      </c>
      <c r="F402">
        <v>39</v>
      </c>
      <c r="G402" t="str">
        <v>1 - 12</v>
      </c>
      <c r="H402">
        <v>160</v>
      </c>
      <c r="J402">
        <v>65000000</v>
      </c>
      <c r="K402" t="str">
        <v>VENDIDO</v>
      </c>
      <c r="L402" t="str">
        <v xml:space="preserve">SI </v>
      </c>
      <c r="M402">
        <v>65000000</v>
      </c>
      <c r="T402" t="str">
        <v>MÚLTIPLE</v>
      </c>
      <c r="U402" t="str">
        <v/>
      </c>
    </row>
    <row r="403">
      <c r="A403">
        <v>401</v>
      </c>
      <c r="B403" t="str">
        <v xml:space="preserve">LA CEIBA </v>
      </c>
      <c r="C403" t="str">
        <v xml:space="preserve">LC2 - 39 - 2 </v>
      </c>
      <c r="D403">
        <v>2</v>
      </c>
      <c r="E403">
        <v>1</v>
      </c>
      <c r="F403">
        <v>39</v>
      </c>
      <c r="G403">
        <v>2</v>
      </c>
      <c r="H403">
        <v>160</v>
      </c>
      <c r="J403">
        <v>28000000</v>
      </c>
      <c r="K403" t="str">
        <v>VENDIDO</v>
      </c>
      <c r="L403" t="str">
        <v>SI</v>
      </c>
      <c r="M403">
        <v>28000000</v>
      </c>
      <c r="P403">
        <v>0.00016</v>
      </c>
      <c r="Q403" t="str">
        <v>JOHN ALBERTO BOHORQUEZ</v>
      </c>
      <c r="R403" t="str">
        <v>pago completo</v>
      </c>
      <c r="T403" t="str">
        <v>INDIVIDUAL</v>
      </c>
      <c r="U403" t="str">
        <v/>
      </c>
    </row>
    <row r="404">
      <c r="A404">
        <v>402</v>
      </c>
      <c r="B404" t="str">
        <v xml:space="preserve">LA CEIBA </v>
      </c>
      <c r="C404" t="str">
        <v xml:space="preserve">LC2 - 39 - 3 </v>
      </c>
      <c r="D404">
        <v>2</v>
      </c>
      <c r="E404">
        <v>1</v>
      </c>
      <c r="F404">
        <v>39</v>
      </c>
      <c r="G404">
        <v>3</v>
      </c>
      <c r="H404">
        <v>160</v>
      </c>
      <c r="J404">
        <v>28000000</v>
      </c>
      <c r="K404" t="str">
        <v>EN NEGOCIACIÓN</v>
      </c>
      <c r="L404" t="str">
        <v>SI</v>
      </c>
      <c r="M404">
        <v>33000000</v>
      </c>
      <c r="T404" t="str">
        <v>INDIVIDUAL</v>
      </c>
      <c r="U404" t="str">
        <v/>
      </c>
    </row>
    <row r="405">
      <c r="A405">
        <v>403</v>
      </c>
      <c r="B405" t="str">
        <v xml:space="preserve">LA CEIBA </v>
      </c>
      <c r="C405" t="str">
        <v xml:space="preserve">LC2 - 39 - 4 </v>
      </c>
      <c r="D405">
        <v>2</v>
      </c>
      <c r="E405">
        <v>1</v>
      </c>
      <c r="F405">
        <v>39</v>
      </c>
      <c r="G405">
        <v>4</v>
      </c>
      <c r="H405">
        <v>160</v>
      </c>
      <c r="J405">
        <v>28000000</v>
      </c>
      <c r="K405" t="str">
        <v>VENDIDO</v>
      </c>
      <c r="L405" t="str">
        <v>SI</v>
      </c>
      <c r="M405">
        <v>28000000</v>
      </c>
      <c r="T405" t="str">
        <v>INDIVIDUAL</v>
      </c>
      <c r="U405" t="str">
        <v/>
      </c>
    </row>
    <row r="406">
      <c r="A406">
        <v>404</v>
      </c>
      <c r="B406" t="str">
        <v xml:space="preserve">LA CEIBA </v>
      </c>
      <c r="C406" t="str">
        <v xml:space="preserve">LC2 - 39 - 5 </v>
      </c>
      <c r="D406">
        <v>2</v>
      </c>
      <c r="E406">
        <v>1</v>
      </c>
      <c r="F406">
        <v>39</v>
      </c>
      <c r="G406">
        <v>5</v>
      </c>
      <c r="H406">
        <v>191.197</v>
      </c>
      <c r="J406">
        <v>28000000</v>
      </c>
      <c r="K406" t="str">
        <v>EN NEGOCIACIÓN</v>
      </c>
      <c r="M406">
        <v>33000000</v>
      </c>
      <c r="T406" t="str">
        <v>INDIVIDUAL</v>
      </c>
      <c r="U406" t="str">
        <v/>
      </c>
    </row>
    <row r="407">
      <c r="A407">
        <v>405</v>
      </c>
      <c r="B407" t="str">
        <v xml:space="preserve">LA CEIBA </v>
      </c>
      <c r="C407" t="str">
        <v xml:space="preserve">LC2 - 39 - 6 </v>
      </c>
      <c r="D407">
        <v>2</v>
      </c>
      <c r="E407">
        <v>1</v>
      </c>
      <c r="F407">
        <v>39</v>
      </c>
      <c r="G407">
        <v>6</v>
      </c>
      <c r="H407">
        <v>164.4</v>
      </c>
      <c r="J407">
        <v>28775000</v>
      </c>
      <c r="K407" t="str">
        <v>VENDIDO</v>
      </c>
      <c r="L407" t="str">
        <v xml:space="preserve">NO </v>
      </c>
      <c r="M407">
        <v>28775000</v>
      </c>
      <c r="T407" t="str">
        <v>INDIVIDUAL</v>
      </c>
      <c r="U407" t="str">
        <v/>
      </c>
    </row>
    <row r="408">
      <c r="A408">
        <v>406</v>
      </c>
      <c r="B408" t="str">
        <v xml:space="preserve">LA CEIBA </v>
      </c>
      <c r="C408" t="str">
        <v xml:space="preserve">LC2 - 39 - 7 </v>
      </c>
      <c r="D408">
        <v>2</v>
      </c>
      <c r="E408">
        <v>1</v>
      </c>
      <c r="F408">
        <v>39</v>
      </c>
      <c r="G408">
        <v>7</v>
      </c>
      <c r="H408">
        <v>167.1</v>
      </c>
      <c r="J408">
        <v>28000000</v>
      </c>
      <c r="K408" t="str">
        <v>VENDIDO</v>
      </c>
      <c r="M408">
        <v>28000000</v>
      </c>
      <c r="T408" t="str">
        <v>INDIVIDUAL</v>
      </c>
      <c r="U408" t="str">
        <v/>
      </c>
    </row>
    <row r="409">
      <c r="A409">
        <v>407</v>
      </c>
      <c r="B409" t="str">
        <v xml:space="preserve">LA CEIBA </v>
      </c>
      <c r="C409" t="str">
        <v xml:space="preserve">LC2 - 39 - 8 </v>
      </c>
      <c r="D409">
        <v>2</v>
      </c>
      <c r="E409">
        <v>1</v>
      </c>
      <c r="F409">
        <v>39</v>
      </c>
      <c r="G409">
        <v>8</v>
      </c>
      <c r="H409">
        <v>160</v>
      </c>
      <c r="J409">
        <v>28000000</v>
      </c>
      <c r="K409" t="str">
        <v>VENDIDO</v>
      </c>
      <c r="M409">
        <v>28000000</v>
      </c>
      <c r="T409" t="str">
        <v>INDIVIDUAL</v>
      </c>
      <c r="U409" t="str">
        <v/>
      </c>
    </row>
    <row r="410">
      <c r="A410">
        <v>408</v>
      </c>
      <c r="B410" t="str">
        <v xml:space="preserve">LA CEIBA </v>
      </c>
      <c r="C410" t="str">
        <v xml:space="preserve">LC2 - 39 - 9 </v>
      </c>
      <c r="D410">
        <v>2</v>
      </c>
      <c r="E410">
        <v>1</v>
      </c>
      <c r="F410">
        <v>39</v>
      </c>
      <c r="G410">
        <v>9</v>
      </c>
      <c r="H410">
        <v>160</v>
      </c>
      <c r="J410">
        <v>28000000</v>
      </c>
      <c r="K410" t="str">
        <v>VENDIDO</v>
      </c>
      <c r="M410">
        <v>28000000</v>
      </c>
      <c r="T410" t="str">
        <v>INDIVIDUAL</v>
      </c>
      <c r="U410" t="str">
        <v/>
      </c>
    </row>
    <row r="411">
      <c r="A411">
        <v>409</v>
      </c>
      <c r="B411" t="str">
        <v xml:space="preserve">LA CEIBA </v>
      </c>
      <c r="C411" t="str">
        <v xml:space="preserve">LC2 - 39 - 10  </v>
      </c>
      <c r="D411">
        <v>2</v>
      </c>
      <c r="E411">
        <v>1</v>
      </c>
      <c r="F411">
        <v>39</v>
      </c>
      <c r="G411">
        <v>10</v>
      </c>
      <c r="H411">
        <v>160</v>
      </c>
      <c r="J411">
        <v>28000000</v>
      </c>
      <c r="K411" t="str">
        <v>VENDIDO</v>
      </c>
      <c r="L411" t="str">
        <v xml:space="preserve">SI </v>
      </c>
      <c r="M411">
        <v>28000000</v>
      </c>
      <c r="T411" t="str">
        <v>INDIVIDUAL</v>
      </c>
      <c r="U411" t="str">
        <v/>
      </c>
    </row>
    <row r="412">
      <c r="A412">
        <v>410</v>
      </c>
      <c r="B412" t="str">
        <v xml:space="preserve">LA CEIBA </v>
      </c>
      <c r="C412" t="str">
        <v xml:space="preserve">LC2 - 39 - 11 </v>
      </c>
      <c r="D412">
        <v>2</v>
      </c>
      <c r="E412">
        <v>1</v>
      </c>
      <c r="F412">
        <v>39</v>
      </c>
      <c r="G412">
        <v>11</v>
      </c>
      <c r="H412">
        <v>160</v>
      </c>
      <c r="J412">
        <v>28000000</v>
      </c>
      <c r="K412" t="str">
        <v>VENDIDO</v>
      </c>
      <c r="L412" t="str">
        <v xml:space="preserve">SI </v>
      </c>
      <c r="M412">
        <v>28000000</v>
      </c>
      <c r="T412" t="str">
        <v>INDIVIDUAL</v>
      </c>
      <c r="U412" t="str">
        <v/>
      </c>
    </row>
    <row r="413">
      <c r="A413">
        <v>411</v>
      </c>
      <c r="B413" t="str">
        <v xml:space="preserve">LA CEIBA </v>
      </c>
      <c r="C413" t="str">
        <v xml:space="preserve">LC2 - 40 - 1 </v>
      </c>
      <c r="D413">
        <v>2</v>
      </c>
      <c r="E413">
        <v>1</v>
      </c>
      <c r="F413">
        <v>40</v>
      </c>
      <c r="G413">
        <v>1</v>
      </c>
      <c r="H413">
        <v>180.7</v>
      </c>
      <c r="J413">
        <v>31614000</v>
      </c>
      <c r="K413" t="str">
        <v>VENDIDO</v>
      </c>
      <c r="L413" t="str">
        <v xml:space="preserve">NO </v>
      </c>
      <c r="M413">
        <v>31614000</v>
      </c>
      <c r="T413" t="str">
        <v>INDIVIDUAL</v>
      </c>
      <c r="U413" t="str">
        <v/>
      </c>
    </row>
    <row r="414">
      <c r="A414">
        <v>412</v>
      </c>
      <c r="B414" t="str">
        <v xml:space="preserve">LA CEIBA </v>
      </c>
      <c r="C414" t="str">
        <v xml:space="preserve">LC2 - 40 - 2 </v>
      </c>
      <c r="D414">
        <v>2</v>
      </c>
      <c r="E414">
        <v>1</v>
      </c>
      <c r="F414">
        <v>40</v>
      </c>
      <c r="G414">
        <v>2</v>
      </c>
      <c r="H414">
        <v>160</v>
      </c>
      <c r="J414">
        <v>28000000</v>
      </c>
      <c r="K414" t="str">
        <v>VENDIDO</v>
      </c>
      <c r="M414">
        <v>28000000</v>
      </c>
      <c r="T414" t="str">
        <v>INDIVIDUAL</v>
      </c>
      <c r="U414" t="str">
        <v/>
      </c>
    </row>
    <row r="415">
      <c r="A415">
        <v>413</v>
      </c>
      <c r="B415" t="str">
        <v xml:space="preserve">LA CEIBA </v>
      </c>
      <c r="C415" t="str">
        <v xml:space="preserve">LC2 - 40 - 3 </v>
      </c>
      <c r="D415">
        <v>2</v>
      </c>
      <c r="E415">
        <v>1</v>
      </c>
      <c r="F415">
        <v>40</v>
      </c>
      <c r="G415">
        <v>3</v>
      </c>
      <c r="H415">
        <v>160</v>
      </c>
      <c r="J415">
        <v>27000000</v>
      </c>
      <c r="K415" t="str">
        <v>VENDIDO</v>
      </c>
      <c r="L415" t="str">
        <v>SI</v>
      </c>
      <c r="M415">
        <v>27000000</v>
      </c>
      <c r="N415" t="str">
        <v>EN TRAMITE</v>
      </c>
      <c r="Q415" t="str">
        <v>JOHN ALBERTO BOHORQUEZ</v>
      </c>
      <c r="R415" t="str">
        <v>PAGO COMPLETO</v>
      </c>
      <c r="T415" t="str">
        <v>INDIVIDUAL</v>
      </c>
      <c r="U415" t="str">
        <v/>
      </c>
    </row>
    <row r="416">
      <c r="A416">
        <v>414</v>
      </c>
      <c r="B416" t="str">
        <v xml:space="preserve">LA CEIBA </v>
      </c>
      <c r="C416" t="str">
        <v xml:space="preserve">LC2 - 40 - 4 </v>
      </c>
      <c r="D416">
        <v>2</v>
      </c>
      <c r="E416">
        <v>1</v>
      </c>
      <c r="F416">
        <v>40</v>
      </c>
      <c r="G416">
        <v>4</v>
      </c>
      <c r="H416">
        <v>160</v>
      </c>
      <c r="J416">
        <v>28000000</v>
      </c>
      <c r="K416" t="str">
        <v>VENDIDO</v>
      </c>
      <c r="M416">
        <v>28000000</v>
      </c>
      <c r="T416" t="str">
        <v>INDIVIDUAL</v>
      </c>
      <c r="U416" t="str">
        <v/>
      </c>
    </row>
    <row r="417">
      <c r="A417">
        <v>415</v>
      </c>
      <c r="B417" t="str">
        <v xml:space="preserve">LA CEIBA </v>
      </c>
      <c r="C417" t="str">
        <v xml:space="preserve">LC2 - 40 - 5 </v>
      </c>
      <c r="D417">
        <v>2</v>
      </c>
      <c r="E417">
        <v>1</v>
      </c>
      <c r="F417">
        <v>40</v>
      </c>
      <c r="G417">
        <v>5</v>
      </c>
      <c r="H417">
        <v>160</v>
      </c>
      <c r="J417">
        <v>28000000</v>
      </c>
      <c r="K417" t="str">
        <v>VENDIDO</v>
      </c>
      <c r="M417">
        <v>28000000</v>
      </c>
      <c r="T417" t="str">
        <v>INDIVIDUAL</v>
      </c>
      <c r="U417" t="str">
        <v/>
      </c>
    </row>
    <row r="418">
      <c r="A418">
        <v>416</v>
      </c>
      <c r="B418" t="str">
        <v xml:space="preserve">LA CEIBA </v>
      </c>
      <c r="C418" t="str">
        <v xml:space="preserve">LC2 - 40 - 6 </v>
      </c>
      <c r="D418">
        <v>2</v>
      </c>
      <c r="E418">
        <v>1</v>
      </c>
      <c r="F418">
        <v>40</v>
      </c>
      <c r="G418">
        <v>6</v>
      </c>
      <c r="H418">
        <v>160</v>
      </c>
      <c r="J418">
        <v>28000000</v>
      </c>
      <c r="K418" t="str">
        <v>VENDIDO</v>
      </c>
      <c r="L418" t="str">
        <v xml:space="preserve">SI </v>
      </c>
      <c r="M418">
        <v>28000000</v>
      </c>
      <c r="N418" t="str">
        <v>OK</v>
      </c>
      <c r="P418">
        <v>0.00016</v>
      </c>
      <c r="Q418" t="str">
        <v>JOHN ALBERTO BOHORQUEZ</v>
      </c>
      <c r="R418" t="str">
        <v>PAGO COMPLETO</v>
      </c>
      <c r="S418">
        <v>46121</v>
      </c>
      <c r="T418" t="str">
        <v>INDIVIDUAL</v>
      </c>
      <c r="U418" t="str">
        <v/>
      </c>
    </row>
    <row r="419">
      <c r="A419">
        <v>417</v>
      </c>
      <c r="B419" t="str">
        <v xml:space="preserve">LA CEIBA </v>
      </c>
      <c r="C419" t="str">
        <v xml:space="preserve">LC2 - 40 - 7 </v>
      </c>
      <c r="D419">
        <v>2</v>
      </c>
      <c r="E419">
        <v>1</v>
      </c>
      <c r="F419">
        <v>40</v>
      </c>
      <c r="G419">
        <v>7</v>
      </c>
      <c r="H419">
        <v>160</v>
      </c>
      <c r="J419">
        <v>28000000</v>
      </c>
      <c r="K419" t="str">
        <v>VENDIDO</v>
      </c>
      <c r="L419" t="str">
        <v xml:space="preserve">SI </v>
      </c>
      <c r="M419">
        <v>28000000</v>
      </c>
      <c r="N419" t="str">
        <v>OK</v>
      </c>
      <c r="P419">
        <v>0.00016</v>
      </c>
      <c r="Q419" t="str">
        <v>JOHN ALBERTO BOHORQUEZ</v>
      </c>
      <c r="R419" t="str">
        <v>PAGO COMPLETO</v>
      </c>
      <c r="S419">
        <v>46121</v>
      </c>
      <c r="T419" t="str">
        <v>INDIVIDUAL</v>
      </c>
      <c r="U419" t="str">
        <v/>
      </c>
    </row>
    <row r="420">
      <c r="A420">
        <v>418</v>
      </c>
      <c r="B420" t="str">
        <v xml:space="preserve">LA CEIBA </v>
      </c>
      <c r="C420" t="str">
        <v xml:space="preserve">LC2 - 40 - 8 </v>
      </c>
      <c r="D420">
        <v>2</v>
      </c>
      <c r="E420">
        <v>1</v>
      </c>
      <c r="F420">
        <v>40</v>
      </c>
      <c r="G420">
        <v>8</v>
      </c>
      <c r="H420">
        <v>160</v>
      </c>
      <c r="J420">
        <v>28000000</v>
      </c>
      <c r="K420" t="str">
        <v>VENDIDO</v>
      </c>
      <c r="L420" t="str">
        <v xml:space="preserve">SI </v>
      </c>
      <c r="M420">
        <v>28000000</v>
      </c>
      <c r="N420" t="str">
        <v>OK</v>
      </c>
      <c r="P420">
        <v>0.00016</v>
      </c>
      <c r="Q420" t="str">
        <v>JOHN ALBERTO BOHORQUEZ</v>
      </c>
      <c r="R420" t="str">
        <v>PAGO COMPLETO</v>
      </c>
      <c r="S420">
        <v>46121</v>
      </c>
      <c r="T420" t="str">
        <v>INDIVIDUAL</v>
      </c>
      <c r="U420" t="str">
        <v/>
      </c>
    </row>
    <row r="421">
      <c r="A421">
        <v>419</v>
      </c>
      <c r="B421" t="str">
        <v xml:space="preserve">LA CEIBA </v>
      </c>
      <c r="C421" t="str">
        <v xml:space="preserve">LC2 - 40 - 9 </v>
      </c>
      <c r="D421">
        <v>2</v>
      </c>
      <c r="E421">
        <v>1</v>
      </c>
      <c r="F421">
        <v>40</v>
      </c>
      <c r="G421">
        <v>9</v>
      </c>
      <c r="H421">
        <v>160</v>
      </c>
      <c r="J421">
        <v>27500000</v>
      </c>
      <c r="K421" t="str">
        <v>VENDIDO</v>
      </c>
      <c r="L421" t="str">
        <v xml:space="preserve">SI </v>
      </c>
      <c r="M421">
        <v>27500000</v>
      </c>
      <c r="T421" t="str">
        <v>INDIVIDUAL</v>
      </c>
      <c r="U421" t="str">
        <v/>
      </c>
    </row>
    <row r="422">
      <c r="A422">
        <v>420</v>
      </c>
      <c r="B422" t="str">
        <v xml:space="preserve">LA CEIBA </v>
      </c>
      <c r="C422" t="str">
        <v xml:space="preserve">LC2 - 40 - 10 </v>
      </c>
      <c r="D422">
        <v>2</v>
      </c>
      <c r="E422">
        <v>1</v>
      </c>
      <c r="F422">
        <v>40</v>
      </c>
      <c r="G422">
        <v>10</v>
      </c>
      <c r="H422">
        <v>160</v>
      </c>
      <c r="J422">
        <v>32500000</v>
      </c>
      <c r="K422" t="str">
        <v>VENDIDO</v>
      </c>
      <c r="L422" t="str">
        <v xml:space="preserve">SI </v>
      </c>
      <c r="M422">
        <v>32500000</v>
      </c>
      <c r="T422" t="str">
        <v>INDIVIDUAL</v>
      </c>
      <c r="U422" t="str">
        <v/>
      </c>
    </row>
    <row r="423">
      <c r="A423">
        <v>421</v>
      </c>
      <c r="B423" t="str">
        <v xml:space="preserve">LA CEIBA </v>
      </c>
      <c r="C423" t="str">
        <v xml:space="preserve">LC2 - 40 - 11 </v>
      </c>
      <c r="D423">
        <v>2</v>
      </c>
      <c r="E423">
        <v>1</v>
      </c>
      <c r="F423">
        <v>40</v>
      </c>
      <c r="G423">
        <v>11</v>
      </c>
      <c r="H423">
        <v>160</v>
      </c>
      <c r="J423">
        <v>33000000</v>
      </c>
      <c r="K423" t="str">
        <v>EN NEGOCIACIÓN</v>
      </c>
      <c r="M423">
        <v>33000000</v>
      </c>
      <c r="T423" t="str">
        <v>INDIVIDUAL</v>
      </c>
      <c r="U423" t="str">
        <v/>
      </c>
    </row>
    <row r="424">
      <c r="A424">
        <v>422</v>
      </c>
      <c r="B424" t="str">
        <v xml:space="preserve">LA CEIBA </v>
      </c>
      <c r="C424" t="str">
        <v xml:space="preserve">LC2 - 40 - 12 </v>
      </c>
      <c r="D424">
        <v>2</v>
      </c>
      <c r="E424">
        <v>1</v>
      </c>
      <c r="F424">
        <v>40</v>
      </c>
      <c r="G424">
        <v>12</v>
      </c>
      <c r="H424">
        <v>160</v>
      </c>
      <c r="J424">
        <v>28000000</v>
      </c>
      <c r="K424" t="str">
        <v>VENDIDO</v>
      </c>
      <c r="L424" t="str">
        <v xml:space="preserve">NO </v>
      </c>
      <c r="M424">
        <v>28000000</v>
      </c>
      <c r="T424" t="str">
        <v>INDIVIDUAL</v>
      </c>
      <c r="U424" t="str">
        <v/>
      </c>
    </row>
    <row r="425">
      <c r="A425">
        <v>423</v>
      </c>
      <c r="B425" t="str">
        <v xml:space="preserve">LA CEIBA </v>
      </c>
      <c r="C425" t="str">
        <v xml:space="preserve">LC2 - 40 - 13 </v>
      </c>
      <c r="D425">
        <v>2</v>
      </c>
      <c r="E425">
        <v>1</v>
      </c>
      <c r="F425">
        <v>40</v>
      </c>
      <c r="G425">
        <v>13</v>
      </c>
      <c r="H425">
        <v>160</v>
      </c>
      <c r="J425">
        <v>28000000</v>
      </c>
      <c r="K425" t="str">
        <v>VENDIDO</v>
      </c>
      <c r="L425" t="str">
        <v xml:space="preserve">NO </v>
      </c>
      <c r="M425">
        <v>28000000</v>
      </c>
      <c r="T425" t="str">
        <v>INDIVIDUAL</v>
      </c>
      <c r="U425" t="str">
        <v/>
      </c>
    </row>
    <row r="426">
      <c r="A426">
        <v>424</v>
      </c>
      <c r="B426" t="str">
        <v xml:space="preserve">LA CEIBA </v>
      </c>
      <c r="C426" t="str">
        <v xml:space="preserve">LC2 - 40 - 14 </v>
      </c>
      <c r="D426">
        <v>2</v>
      </c>
      <c r="E426">
        <v>1</v>
      </c>
      <c r="F426">
        <v>40</v>
      </c>
      <c r="G426">
        <v>14</v>
      </c>
      <c r="H426">
        <v>160</v>
      </c>
      <c r="J426">
        <v>28000000</v>
      </c>
      <c r="K426" t="str">
        <v>VENDIDO</v>
      </c>
      <c r="L426" t="str">
        <v xml:space="preserve">NO </v>
      </c>
      <c r="M426">
        <v>28000000</v>
      </c>
      <c r="T426" t="str">
        <v>INDIVIDUAL</v>
      </c>
      <c r="U426" t="str">
        <v/>
      </c>
    </row>
    <row r="427">
      <c r="A427">
        <v>425</v>
      </c>
      <c r="B427" t="str">
        <v xml:space="preserve">LA CEIBA </v>
      </c>
      <c r="C427" t="str">
        <v xml:space="preserve">LC2 - 40 - 15 </v>
      </c>
      <c r="D427">
        <v>2</v>
      </c>
      <c r="E427">
        <v>1</v>
      </c>
      <c r="F427">
        <v>40</v>
      </c>
      <c r="G427">
        <v>15</v>
      </c>
      <c r="H427">
        <v>160</v>
      </c>
      <c r="J427">
        <v>23000000</v>
      </c>
      <c r="K427" t="str">
        <v>VENDIDO</v>
      </c>
      <c r="L427" t="str">
        <v xml:space="preserve">SI </v>
      </c>
      <c r="M427">
        <v>23000000</v>
      </c>
      <c r="T427" t="str">
        <v>INDIVIDUAL</v>
      </c>
      <c r="U427" t="str">
        <v/>
      </c>
    </row>
    <row r="428">
      <c r="A428">
        <v>426</v>
      </c>
      <c r="B428" t="str">
        <v xml:space="preserve">LA CEIBA </v>
      </c>
      <c r="C428" t="str">
        <v xml:space="preserve">LC2 - 40 - 16 </v>
      </c>
      <c r="D428">
        <v>2</v>
      </c>
      <c r="E428">
        <v>1</v>
      </c>
      <c r="F428">
        <v>40</v>
      </c>
      <c r="G428">
        <v>16</v>
      </c>
      <c r="H428">
        <v>160</v>
      </c>
      <c r="J428">
        <v>28000000</v>
      </c>
      <c r="K428" t="str">
        <v>VENDIDO</v>
      </c>
      <c r="L428" t="str">
        <v xml:space="preserve">SI </v>
      </c>
      <c r="M428">
        <v>28000000</v>
      </c>
      <c r="T428" t="str">
        <v>INDIVIDUAL</v>
      </c>
      <c r="U428" t="str">
        <v/>
      </c>
    </row>
    <row r="429">
      <c r="A429">
        <v>427</v>
      </c>
      <c r="B429" t="str">
        <v xml:space="preserve">LA CEIBA </v>
      </c>
      <c r="C429" t="str">
        <v xml:space="preserve">LC2 - 40 - 17 </v>
      </c>
      <c r="D429">
        <v>2</v>
      </c>
      <c r="E429">
        <v>1</v>
      </c>
      <c r="F429">
        <v>40</v>
      </c>
      <c r="G429">
        <v>17</v>
      </c>
      <c r="H429">
        <v>160</v>
      </c>
      <c r="J429">
        <v>28000000</v>
      </c>
      <c r="K429" t="str">
        <v>VENDIDO</v>
      </c>
      <c r="L429" t="str">
        <v xml:space="preserve">SI </v>
      </c>
      <c r="M429">
        <v>28000000</v>
      </c>
      <c r="T429" t="str">
        <v>INDIVIDUAL</v>
      </c>
      <c r="U429" t="str">
        <v/>
      </c>
    </row>
    <row r="430">
      <c r="A430">
        <v>428</v>
      </c>
      <c r="B430" t="str">
        <v xml:space="preserve">LA CEIBA </v>
      </c>
      <c r="C430" t="str">
        <v xml:space="preserve">LC2 - 40 - 18 </v>
      </c>
      <c r="D430">
        <v>2</v>
      </c>
      <c r="E430">
        <v>1</v>
      </c>
      <c r="F430">
        <v>40</v>
      </c>
      <c r="G430">
        <v>18</v>
      </c>
      <c r="H430">
        <v>160</v>
      </c>
      <c r="J430">
        <v>28000000</v>
      </c>
      <c r="K430" t="str">
        <v>VENDIDO</v>
      </c>
      <c r="L430" t="str">
        <v xml:space="preserve">SI </v>
      </c>
      <c r="M430">
        <v>28000000</v>
      </c>
      <c r="T430" t="str">
        <v>INDIVIDUAL</v>
      </c>
      <c r="U430" t="str">
        <v/>
      </c>
    </row>
    <row r="431">
      <c r="A431">
        <v>429</v>
      </c>
      <c r="B431" t="str">
        <v xml:space="preserve">LA CEIBA </v>
      </c>
      <c r="C431" t="str">
        <v xml:space="preserve">LC2 - 40 - 19 </v>
      </c>
      <c r="D431">
        <v>2</v>
      </c>
      <c r="E431">
        <v>1</v>
      </c>
      <c r="F431">
        <v>40</v>
      </c>
      <c r="G431">
        <v>19</v>
      </c>
      <c r="H431">
        <v>249.6</v>
      </c>
      <c r="J431">
        <v>38672000</v>
      </c>
      <c r="K431" t="str">
        <v>VENDIDO</v>
      </c>
      <c r="L431" t="str">
        <v xml:space="preserve">SI </v>
      </c>
      <c r="M431">
        <v>38672000</v>
      </c>
      <c r="N431" t="str">
        <v>OK</v>
      </c>
      <c r="P431">
        <v>0.00016</v>
      </c>
      <c r="Q431" t="str">
        <v xml:space="preserve">RUBEN FABIAN BUSTOS </v>
      </c>
      <c r="T431" t="str">
        <v>INDIVIDUAL</v>
      </c>
      <c r="U431" t="str">
        <v/>
      </c>
    </row>
    <row r="432">
      <c r="A432">
        <v>430</v>
      </c>
      <c r="B432" t="str">
        <v xml:space="preserve">LA CEIBA </v>
      </c>
      <c r="C432" t="str">
        <v xml:space="preserve">LC2 - 41 - 1 </v>
      </c>
      <c r="D432">
        <v>2</v>
      </c>
      <c r="E432">
        <v>1</v>
      </c>
      <c r="F432">
        <v>41</v>
      </c>
      <c r="G432">
        <v>1</v>
      </c>
      <c r="H432">
        <v>237.5</v>
      </c>
      <c r="J432">
        <v>41556000</v>
      </c>
      <c r="K432" t="str">
        <v>VENDIDO</v>
      </c>
      <c r="L432" t="str">
        <v xml:space="preserve">SI </v>
      </c>
      <c r="M432">
        <v>41556000</v>
      </c>
      <c r="T432" t="str">
        <v>INDIVIDUAL</v>
      </c>
      <c r="U432" t="str">
        <v/>
      </c>
    </row>
    <row r="433">
      <c r="A433">
        <v>431</v>
      </c>
      <c r="B433" t="str">
        <v xml:space="preserve">LA CEIBA </v>
      </c>
      <c r="C433" t="str">
        <v xml:space="preserve">LC2 - 41 - 2 </v>
      </c>
      <c r="D433">
        <v>2</v>
      </c>
      <c r="E433">
        <v>1</v>
      </c>
      <c r="F433">
        <v>41</v>
      </c>
      <c r="G433">
        <v>2</v>
      </c>
      <c r="H433">
        <v>160</v>
      </c>
      <c r="J433">
        <v>28000000</v>
      </c>
      <c r="K433" t="str">
        <v>VENDIDO</v>
      </c>
      <c r="M433">
        <v>28000000</v>
      </c>
      <c r="T433" t="str">
        <v>INDIVIDUAL</v>
      </c>
      <c r="U433" t="str">
        <v/>
      </c>
    </row>
    <row r="434">
      <c r="A434">
        <v>432</v>
      </c>
      <c r="B434" t="str">
        <v xml:space="preserve">LA CEIBA </v>
      </c>
      <c r="C434" t="str">
        <v xml:space="preserve">LC2 - 41 - 3 </v>
      </c>
      <c r="D434">
        <v>2</v>
      </c>
      <c r="E434">
        <v>1</v>
      </c>
      <c r="F434">
        <v>41</v>
      </c>
      <c r="G434">
        <v>3</v>
      </c>
      <c r="H434">
        <v>160</v>
      </c>
      <c r="J434">
        <v>28000000</v>
      </c>
      <c r="K434" t="str">
        <v>VENDIDO</v>
      </c>
      <c r="M434">
        <v>28000000</v>
      </c>
      <c r="T434" t="str">
        <v>INDIVIDUAL</v>
      </c>
      <c r="U434" t="str">
        <v/>
      </c>
    </row>
    <row r="435">
      <c r="A435">
        <v>433</v>
      </c>
      <c r="B435" t="str">
        <v xml:space="preserve">LA CEIBA </v>
      </c>
      <c r="C435" t="str">
        <v xml:space="preserve">LC2 - 41 - 4 </v>
      </c>
      <c r="D435">
        <v>2</v>
      </c>
      <c r="E435">
        <v>1</v>
      </c>
      <c r="F435">
        <v>41</v>
      </c>
      <c r="G435">
        <v>4</v>
      </c>
      <c r="H435">
        <v>160</v>
      </c>
      <c r="J435">
        <v>28000000</v>
      </c>
      <c r="K435" t="str">
        <v>VENDIDO</v>
      </c>
      <c r="M435">
        <v>28000000</v>
      </c>
      <c r="T435" t="str">
        <v>INDIVIDUAL</v>
      </c>
      <c r="U435" t="str">
        <v/>
      </c>
    </row>
    <row r="436">
      <c r="A436">
        <v>434</v>
      </c>
      <c r="B436" t="str">
        <v xml:space="preserve">LA CEIBA </v>
      </c>
      <c r="C436" t="str">
        <v>LC2 - 41 - 5 - 6 Y 7</v>
      </c>
      <c r="D436">
        <v>2</v>
      </c>
      <c r="E436">
        <v>3</v>
      </c>
      <c r="F436">
        <v>41</v>
      </c>
      <c r="G436" t="str">
        <v>5 - 6 - 7</v>
      </c>
      <c r="H436">
        <v>160</v>
      </c>
      <c r="J436">
        <v>84000000</v>
      </c>
      <c r="K436" t="str">
        <v>VENDIDO</v>
      </c>
      <c r="L436" t="str">
        <v xml:space="preserve">SI </v>
      </c>
      <c r="M436">
        <v>84000000</v>
      </c>
      <c r="N436" t="str">
        <v>OK</v>
      </c>
      <c r="P436">
        <v>0.00014399999999999998</v>
      </c>
      <c r="Q436" t="str">
        <v>JOHN ALBERTO BOHORQUEZ</v>
      </c>
      <c r="R436" t="str">
        <v>PAGO COMPLETO</v>
      </c>
      <c r="S436">
        <v>46121</v>
      </c>
      <c r="T436" t="str">
        <v>MÚLTIPLE</v>
      </c>
      <c r="U436" t="str">
        <v/>
      </c>
    </row>
    <row r="437">
      <c r="A437">
        <v>435</v>
      </c>
      <c r="B437" t="str">
        <v xml:space="preserve">LA CEIBA </v>
      </c>
      <c r="C437" t="str">
        <v xml:space="preserve">LC2 - 41 - 8 </v>
      </c>
      <c r="D437">
        <v>2</v>
      </c>
      <c r="E437">
        <v>1</v>
      </c>
      <c r="F437">
        <v>41</v>
      </c>
      <c r="G437">
        <v>8</v>
      </c>
      <c r="H437">
        <v>160</v>
      </c>
      <c r="J437">
        <v>28000000</v>
      </c>
      <c r="K437" t="str">
        <v>VENDIDO</v>
      </c>
      <c r="M437">
        <v>28000000</v>
      </c>
      <c r="T437" t="str">
        <v>INDIVIDUAL</v>
      </c>
      <c r="U437" t="str">
        <v/>
      </c>
    </row>
    <row r="438">
      <c r="A438">
        <v>436</v>
      </c>
      <c r="B438" t="str">
        <v xml:space="preserve">LA CEIBA </v>
      </c>
      <c r="C438" t="str">
        <v xml:space="preserve">LC2 - 41 - 9 </v>
      </c>
      <c r="D438">
        <v>2</v>
      </c>
      <c r="E438">
        <v>1</v>
      </c>
      <c r="F438">
        <v>41</v>
      </c>
      <c r="G438">
        <v>9</v>
      </c>
      <c r="H438">
        <v>160</v>
      </c>
      <c r="J438">
        <v>28000000</v>
      </c>
      <c r="K438" t="str">
        <v>VENDIDO</v>
      </c>
      <c r="M438">
        <v>28000000</v>
      </c>
      <c r="T438" t="str">
        <v>INDIVIDUAL</v>
      </c>
      <c r="U438" t="str">
        <v/>
      </c>
    </row>
    <row r="439">
      <c r="A439">
        <v>437</v>
      </c>
      <c r="B439" t="str">
        <v xml:space="preserve">LA CEIBA </v>
      </c>
      <c r="C439" t="str">
        <v xml:space="preserve">LC2 - 41 - 10 </v>
      </c>
      <c r="D439">
        <v>2</v>
      </c>
      <c r="E439">
        <v>1</v>
      </c>
      <c r="F439">
        <v>41</v>
      </c>
      <c r="G439">
        <v>10</v>
      </c>
      <c r="H439">
        <v>160</v>
      </c>
      <c r="J439">
        <v>33000000</v>
      </c>
      <c r="K439" t="str">
        <v>VENDIDO</v>
      </c>
      <c r="L439" t="str">
        <v xml:space="preserve">NO </v>
      </c>
      <c r="M439">
        <v>33000000</v>
      </c>
      <c r="T439" t="str">
        <v>INDIVIDUAL</v>
      </c>
      <c r="U439" t="str">
        <v/>
      </c>
    </row>
    <row r="440">
      <c r="A440">
        <v>438</v>
      </c>
      <c r="B440" t="str">
        <v xml:space="preserve">LA CEIBA </v>
      </c>
      <c r="C440" t="str">
        <v xml:space="preserve">LC2 - 41 - 11 </v>
      </c>
      <c r="D440">
        <v>2</v>
      </c>
      <c r="E440">
        <v>1</v>
      </c>
      <c r="F440">
        <v>41</v>
      </c>
      <c r="G440">
        <v>11</v>
      </c>
      <c r="H440">
        <v>160</v>
      </c>
      <c r="J440">
        <v>33000000</v>
      </c>
      <c r="K440" t="str">
        <v>VENDIDO</v>
      </c>
      <c r="L440" t="str">
        <v xml:space="preserve">NO </v>
      </c>
      <c r="M440">
        <v>33000000</v>
      </c>
      <c r="T440" t="str">
        <v>INDIVIDUAL</v>
      </c>
      <c r="U440" t="str">
        <v/>
      </c>
    </row>
    <row r="441">
      <c r="A441">
        <v>439</v>
      </c>
      <c r="B441" t="str">
        <v xml:space="preserve">LA CEIBA </v>
      </c>
      <c r="C441" t="str">
        <v xml:space="preserve">LC2 - 41 - 12 </v>
      </c>
      <c r="D441">
        <v>2</v>
      </c>
      <c r="E441">
        <v>1</v>
      </c>
      <c r="F441">
        <v>41</v>
      </c>
      <c r="G441">
        <v>12</v>
      </c>
      <c r="H441">
        <v>160</v>
      </c>
      <c r="J441">
        <v>27000000</v>
      </c>
      <c r="K441" t="str">
        <v>VENDIDO</v>
      </c>
      <c r="L441" t="str">
        <v xml:space="preserve">SI </v>
      </c>
      <c r="M441">
        <v>27000000</v>
      </c>
      <c r="T441" t="str">
        <v>INDIVIDUAL</v>
      </c>
      <c r="U441" t="str">
        <v/>
      </c>
    </row>
    <row r="442">
      <c r="A442">
        <v>440</v>
      </c>
      <c r="B442" t="str">
        <v xml:space="preserve">LA CEIBA </v>
      </c>
      <c r="C442" t="str">
        <v xml:space="preserve">LC2 - 41 - 13 </v>
      </c>
      <c r="D442">
        <v>2</v>
      </c>
      <c r="E442">
        <v>1</v>
      </c>
      <c r="F442">
        <v>41</v>
      </c>
      <c r="G442">
        <v>13</v>
      </c>
      <c r="H442">
        <v>160</v>
      </c>
      <c r="J442">
        <v>28000000</v>
      </c>
      <c r="K442" t="str">
        <v>VENDIDO</v>
      </c>
      <c r="L442" t="str">
        <v xml:space="preserve">SI </v>
      </c>
      <c r="M442">
        <v>28000000</v>
      </c>
      <c r="T442" t="str">
        <v>INDIVIDUAL</v>
      </c>
      <c r="U442" t="str">
        <v/>
      </c>
    </row>
    <row r="443">
      <c r="A443">
        <v>441</v>
      </c>
      <c r="B443" t="str">
        <v xml:space="preserve">LA CEIBA </v>
      </c>
      <c r="C443" t="str">
        <v xml:space="preserve">LC2 - 41 - 14 </v>
      </c>
      <c r="D443">
        <v>2</v>
      </c>
      <c r="E443">
        <v>1</v>
      </c>
      <c r="F443">
        <v>41</v>
      </c>
      <c r="G443">
        <v>14</v>
      </c>
      <c r="H443">
        <v>160</v>
      </c>
      <c r="J443">
        <v>28000000</v>
      </c>
      <c r="K443" t="str">
        <v>VENDIDO</v>
      </c>
      <c r="L443" t="str">
        <v xml:space="preserve">SI </v>
      </c>
      <c r="M443">
        <v>28000000</v>
      </c>
      <c r="T443" t="str">
        <v>INDIVIDUAL</v>
      </c>
      <c r="U443" t="str">
        <v/>
      </c>
    </row>
    <row r="444">
      <c r="A444">
        <v>442</v>
      </c>
      <c r="B444" t="str">
        <v xml:space="preserve">LA CEIBA </v>
      </c>
      <c r="C444" t="str">
        <v xml:space="preserve">LC2 - 41 - 15 </v>
      </c>
      <c r="D444">
        <v>2</v>
      </c>
      <c r="E444">
        <v>1</v>
      </c>
      <c r="F444">
        <v>41</v>
      </c>
      <c r="G444">
        <v>15</v>
      </c>
      <c r="H444">
        <v>160</v>
      </c>
      <c r="J444">
        <v>28000000</v>
      </c>
      <c r="K444" t="str">
        <v>VENDIDO</v>
      </c>
      <c r="L444" t="str">
        <v xml:space="preserve">SI </v>
      </c>
      <c r="M444">
        <v>28000000</v>
      </c>
      <c r="T444" t="str">
        <v>INDIVIDUAL</v>
      </c>
      <c r="U444" t="str">
        <v/>
      </c>
    </row>
    <row r="445">
      <c r="A445">
        <v>443</v>
      </c>
      <c r="B445" t="str">
        <v xml:space="preserve">LA CEIBA </v>
      </c>
      <c r="C445" t="str">
        <v xml:space="preserve">LC2 - 41 - 16 </v>
      </c>
      <c r="D445">
        <v>2</v>
      </c>
      <c r="E445">
        <v>1</v>
      </c>
      <c r="F445">
        <v>41</v>
      </c>
      <c r="G445">
        <v>16</v>
      </c>
      <c r="H445">
        <v>160</v>
      </c>
      <c r="J445">
        <v>28000000</v>
      </c>
      <c r="K445" t="str">
        <v>VENDIDO</v>
      </c>
      <c r="L445" t="str">
        <v>SI</v>
      </c>
      <c r="M445">
        <v>28000000</v>
      </c>
      <c r="T445" t="str">
        <v>INDIVIDUAL</v>
      </c>
      <c r="U445" t="str">
        <v/>
      </c>
    </row>
    <row r="446">
      <c r="A446">
        <v>444</v>
      </c>
      <c r="B446" t="str">
        <v xml:space="preserve">LA CEIBA </v>
      </c>
      <c r="C446" t="str">
        <v xml:space="preserve">LC2 - 41 - 17 </v>
      </c>
      <c r="D446">
        <v>2</v>
      </c>
      <c r="E446">
        <v>1</v>
      </c>
      <c r="F446">
        <v>41</v>
      </c>
      <c r="G446">
        <v>17</v>
      </c>
      <c r="H446">
        <v>160</v>
      </c>
      <c r="J446">
        <v>28000000</v>
      </c>
      <c r="K446" t="str">
        <v>VENDIDO</v>
      </c>
      <c r="L446" t="str">
        <v xml:space="preserve">SI </v>
      </c>
      <c r="M446">
        <v>28000000</v>
      </c>
      <c r="T446" t="str">
        <v>INDIVIDUAL</v>
      </c>
      <c r="U446" t="str">
        <v/>
      </c>
    </row>
    <row r="447">
      <c r="A447">
        <v>445</v>
      </c>
      <c r="B447" t="str">
        <v xml:space="preserve">LA CEIBA </v>
      </c>
      <c r="C447" t="str">
        <v xml:space="preserve">LC2 - 41 - 18 </v>
      </c>
      <c r="D447">
        <v>2</v>
      </c>
      <c r="E447">
        <v>1</v>
      </c>
      <c r="F447">
        <v>41</v>
      </c>
      <c r="G447">
        <v>18</v>
      </c>
      <c r="H447">
        <v>160</v>
      </c>
      <c r="J447">
        <v>28000000</v>
      </c>
      <c r="K447" t="str">
        <v>VENDIDO</v>
      </c>
      <c r="L447" t="str">
        <v xml:space="preserve">NO </v>
      </c>
      <c r="M447">
        <v>28000000</v>
      </c>
      <c r="N447" t="str">
        <v>OK</v>
      </c>
      <c r="P447">
        <v>0.00016</v>
      </c>
      <c r="Q447" t="str">
        <v xml:space="preserve">RUBEN FABIAN BUSTOS </v>
      </c>
      <c r="T447" t="str">
        <v>INDIVIDUAL</v>
      </c>
      <c r="U447" t="str">
        <v/>
      </c>
    </row>
    <row r="448">
      <c r="A448">
        <v>446</v>
      </c>
      <c r="B448" t="str">
        <v xml:space="preserve">LA CEIBA </v>
      </c>
      <c r="C448" t="str">
        <v xml:space="preserve">LC2 - 41 - 19 </v>
      </c>
      <c r="D448">
        <v>2</v>
      </c>
      <c r="E448">
        <v>1</v>
      </c>
      <c r="F448">
        <v>41</v>
      </c>
      <c r="G448">
        <v>19</v>
      </c>
      <c r="H448">
        <v>160</v>
      </c>
      <c r="J448">
        <v>27000000</v>
      </c>
      <c r="K448" t="str">
        <v>VENDIDO</v>
      </c>
      <c r="L448" t="str">
        <v xml:space="preserve">SI </v>
      </c>
      <c r="M448">
        <v>27000000</v>
      </c>
      <c r="T448" t="str">
        <v>INDIVIDUAL</v>
      </c>
      <c r="U448" t="str">
        <v/>
      </c>
    </row>
    <row r="449">
      <c r="A449">
        <v>447</v>
      </c>
      <c r="B449" t="str">
        <v xml:space="preserve">LA CEIBA </v>
      </c>
      <c r="C449" t="str">
        <v xml:space="preserve">LC2 - 41 - 20 </v>
      </c>
      <c r="D449">
        <v>2</v>
      </c>
      <c r="E449">
        <v>1</v>
      </c>
      <c r="F449">
        <v>41</v>
      </c>
      <c r="G449">
        <v>20</v>
      </c>
      <c r="H449">
        <v>212.6</v>
      </c>
      <c r="J449">
        <v>37209000</v>
      </c>
      <c r="K449" t="str">
        <v>VENDIDO</v>
      </c>
      <c r="L449" t="str">
        <v xml:space="preserve">NO </v>
      </c>
      <c r="M449">
        <v>37209000</v>
      </c>
      <c r="T449" t="str">
        <v>INDIVIDUAL</v>
      </c>
      <c r="U449" t="str">
        <v/>
      </c>
    </row>
    <row r="450">
      <c r="A450">
        <v>448</v>
      </c>
      <c r="B450" t="str">
        <v xml:space="preserve">LA CEIBA </v>
      </c>
      <c r="C450" t="str">
        <v xml:space="preserve">LC2 - 42 - 1 </v>
      </c>
      <c r="D450">
        <v>2</v>
      </c>
      <c r="E450">
        <v>1</v>
      </c>
      <c r="F450">
        <v>42</v>
      </c>
      <c r="G450">
        <v>1</v>
      </c>
      <c r="H450">
        <v>160</v>
      </c>
      <c r="J450">
        <v>33000000</v>
      </c>
      <c r="K450" t="str">
        <v>VENDIDO</v>
      </c>
      <c r="L450" t="str">
        <v xml:space="preserve">SI </v>
      </c>
      <c r="M450">
        <v>33000000</v>
      </c>
      <c r="T450" t="str">
        <v>INDIVIDUAL</v>
      </c>
      <c r="U450" t="str">
        <v/>
      </c>
    </row>
    <row r="451">
      <c r="A451">
        <v>449</v>
      </c>
      <c r="B451" t="str">
        <v xml:space="preserve">LA CEIBA </v>
      </c>
      <c r="C451" t="str">
        <v xml:space="preserve">LC2 - 42 - 2 </v>
      </c>
      <c r="D451">
        <v>2</v>
      </c>
      <c r="E451">
        <v>1</v>
      </c>
      <c r="F451">
        <v>42</v>
      </c>
      <c r="G451">
        <v>2</v>
      </c>
      <c r="H451">
        <v>160</v>
      </c>
      <c r="J451">
        <v>28000000</v>
      </c>
      <c r="K451" t="str">
        <v>VENDIDO</v>
      </c>
      <c r="L451" t="str">
        <v xml:space="preserve">SI </v>
      </c>
      <c r="M451">
        <v>28000000</v>
      </c>
      <c r="T451" t="str">
        <v>INDIVIDUAL</v>
      </c>
      <c r="U451" t="str">
        <v/>
      </c>
    </row>
    <row r="452">
      <c r="A452">
        <v>450</v>
      </c>
      <c r="B452" t="str">
        <v xml:space="preserve">LA CEIBA </v>
      </c>
      <c r="C452" t="str">
        <v xml:space="preserve">LC2 - 42 - 3 </v>
      </c>
      <c r="D452">
        <v>2</v>
      </c>
      <c r="E452">
        <v>1</v>
      </c>
      <c r="F452">
        <v>42</v>
      </c>
      <c r="G452">
        <v>3</v>
      </c>
      <c r="H452">
        <v>160</v>
      </c>
      <c r="J452">
        <v>28000000</v>
      </c>
      <c r="K452" t="str">
        <v>VENDIDO</v>
      </c>
      <c r="L452" t="str">
        <v xml:space="preserve">SI </v>
      </c>
      <c r="M452">
        <v>28000000</v>
      </c>
      <c r="T452" t="str">
        <v>INDIVIDUAL</v>
      </c>
      <c r="U452" t="str">
        <v/>
      </c>
    </row>
    <row r="453">
      <c r="A453">
        <v>451</v>
      </c>
      <c r="B453" t="str">
        <v xml:space="preserve">LA CEIBA </v>
      </c>
      <c r="C453" t="str">
        <v xml:space="preserve">LC2 - 42 - 4 </v>
      </c>
      <c r="D453">
        <v>2</v>
      </c>
      <c r="E453">
        <v>1</v>
      </c>
      <c r="F453">
        <v>42</v>
      </c>
      <c r="G453">
        <v>4</v>
      </c>
      <c r="H453">
        <v>160</v>
      </c>
      <c r="J453">
        <v>28000000</v>
      </c>
      <c r="K453" t="str">
        <v>VENDIDO</v>
      </c>
      <c r="M453">
        <v>28000000</v>
      </c>
      <c r="T453" t="str">
        <v>INDIVIDUAL</v>
      </c>
      <c r="U453" t="str">
        <v/>
      </c>
    </row>
    <row r="454">
      <c r="A454">
        <v>452</v>
      </c>
      <c r="B454" t="str">
        <v xml:space="preserve">LA CEIBA </v>
      </c>
      <c r="C454" t="str">
        <v xml:space="preserve">LC2 - 42 - 5 </v>
      </c>
      <c r="D454">
        <v>2</v>
      </c>
      <c r="E454">
        <v>1</v>
      </c>
      <c r="F454">
        <v>42</v>
      </c>
      <c r="G454">
        <v>5</v>
      </c>
      <c r="H454">
        <v>160</v>
      </c>
      <c r="J454">
        <v>28000000</v>
      </c>
      <c r="K454" t="str">
        <v>VENDIDO</v>
      </c>
      <c r="M454">
        <v>28000000</v>
      </c>
      <c r="T454" t="str">
        <v>INDIVIDUAL</v>
      </c>
      <c r="U454" t="str">
        <v/>
      </c>
    </row>
    <row r="455">
      <c r="A455">
        <v>453</v>
      </c>
      <c r="B455" t="str">
        <v xml:space="preserve">LA CEIBA </v>
      </c>
      <c r="C455" t="str">
        <v xml:space="preserve">LC2 - 42 - 6 </v>
      </c>
      <c r="D455">
        <v>2</v>
      </c>
      <c r="E455">
        <v>1</v>
      </c>
      <c r="F455">
        <v>42</v>
      </c>
      <c r="G455">
        <v>6</v>
      </c>
      <c r="H455">
        <v>157.9</v>
      </c>
      <c r="J455">
        <v>28000000</v>
      </c>
      <c r="K455" t="str">
        <v>VENDIDO</v>
      </c>
      <c r="M455">
        <v>28000000</v>
      </c>
      <c r="T455" t="str">
        <v>INDIVIDUAL</v>
      </c>
      <c r="U455" t="str">
        <v/>
      </c>
    </row>
    <row r="456">
      <c r="A456">
        <v>454</v>
      </c>
      <c r="B456" t="str">
        <v xml:space="preserve">LA CEIBA </v>
      </c>
      <c r="C456" t="str">
        <v xml:space="preserve">LC2 - 42 - 7 </v>
      </c>
      <c r="D456">
        <v>2</v>
      </c>
      <c r="E456">
        <v>1</v>
      </c>
      <c r="F456">
        <v>42</v>
      </c>
      <c r="G456">
        <v>7</v>
      </c>
      <c r="H456">
        <v>160.6</v>
      </c>
      <c r="J456">
        <v>28110000</v>
      </c>
      <c r="K456" t="str">
        <v>VENDIDO</v>
      </c>
      <c r="L456" t="str">
        <v xml:space="preserve">SI </v>
      </c>
      <c r="M456">
        <v>28110000</v>
      </c>
      <c r="T456" t="str">
        <v>INDIVIDUAL</v>
      </c>
      <c r="U456" t="str">
        <v/>
      </c>
    </row>
    <row r="457">
      <c r="A457">
        <v>455</v>
      </c>
      <c r="B457" t="str">
        <v xml:space="preserve">LA CEIBA </v>
      </c>
      <c r="C457" t="str">
        <v xml:space="preserve">LC2 - 42 - 8 </v>
      </c>
      <c r="D457">
        <v>2</v>
      </c>
      <c r="E457">
        <v>1</v>
      </c>
      <c r="F457">
        <v>42</v>
      </c>
      <c r="G457">
        <v>8</v>
      </c>
      <c r="H457">
        <v>160</v>
      </c>
      <c r="J457">
        <v>28000000</v>
      </c>
      <c r="K457" t="str">
        <v>EN NEGOCIACIÓN</v>
      </c>
      <c r="M457">
        <v>28000000</v>
      </c>
      <c r="T457" t="str">
        <v>INDIVIDUAL</v>
      </c>
      <c r="U457" t="str">
        <v/>
      </c>
    </row>
    <row r="458">
      <c r="A458">
        <v>456</v>
      </c>
      <c r="B458" t="str">
        <v xml:space="preserve">LA CEIBA </v>
      </c>
      <c r="C458" t="str">
        <v xml:space="preserve">LC2 - 42 - 9 </v>
      </c>
      <c r="D458">
        <v>2</v>
      </c>
      <c r="E458">
        <v>1</v>
      </c>
      <c r="F458">
        <v>42</v>
      </c>
      <c r="G458">
        <v>9</v>
      </c>
      <c r="H458">
        <v>160</v>
      </c>
      <c r="J458">
        <v>28000000</v>
      </c>
      <c r="K458" t="str">
        <v>VENDIDO</v>
      </c>
      <c r="M458">
        <v>28000000</v>
      </c>
      <c r="T458" t="str">
        <v>INDIVIDUAL</v>
      </c>
      <c r="U458" t="str">
        <v/>
      </c>
    </row>
    <row r="459">
      <c r="A459">
        <v>457</v>
      </c>
      <c r="B459" t="str">
        <v xml:space="preserve">LA CEIBA </v>
      </c>
      <c r="C459" t="str">
        <v xml:space="preserve">LC2 - 42 - 10 </v>
      </c>
      <c r="D459">
        <v>2</v>
      </c>
      <c r="E459">
        <v>1</v>
      </c>
      <c r="F459">
        <v>42</v>
      </c>
      <c r="G459">
        <v>10</v>
      </c>
      <c r="H459">
        <v>160</v>
      </c>
      <c r="J459">
        <v>28000000</v>
      </c>
      <c r="K459" t="str">
        <v>VENDIDO</v>
      </c>
      <c r="M459">
        <v>28000000</v>
      </c>
      <c r="T459" t="str">
        <v>INDIVIDUAL</v>
      </c>
      <c r="U459" t="str">
        <v/>
      </c>
    </row>
    <row r="460">
      <c r="A460">
        <v>458</v>
      </c>
      <c r="B460" t="str">
        <v xml:space="preserve">LA CEIBA </v>
      </c>
      <c r="C460" t="str">
        <v xml:space="preserve">LC2 - 42 - 11 </v>
      </c>
      <c r="D460">
        <v>2</v>
      </c>
      <c r="E460">
        <v>1</v>
      </c>
      <c r="F460">
        <v>42</v>
      </c>
      <c r="G460">
        <v>11</v>
      </c>
      <c r="H460">
        <v>160</v>
      </c>
      <c r="J460">
        <v>28000000</v>
      </c>
      <c r="K460" t="str">
        <v>VENDIDO</v>
      </c>
      <c r="M460">
        <v>28000000</v>
      </c>
      <c r="T460" t="str">
        <v>INDIVIDUAL</v>
      </c>
      <c r="U460" t="str">
        <v/>
      </c>
    </row>
    <row r="461">
      <c r="A461">
        <v>459</v>
      </c>
      <c r="B461" t="str">
        <v xml:space="preserve">LA CEIBA </v>
      </c>
      <c r="C461" t="str">
        <v>LC2 - 42 - 12</v>
      </c>
      <c r="D461">
        <v>2</v>
      </c>
      <c r="E461">
        <v>1</v>
      </c>
      <c r="F461">
        <v>42</v>
      </c>
      <c r="G461">
        <v>11</v>
      </c>
      <c r="H461">
        <v>160</v>
      </c>
      <c r="J461">
        <v>33000000</v>
      </c>
      <c r="K461" t="str">
        <v>VENDIDO</v>
      </c>
      <c r="M461">
        <v>28000000</v>
      </c>
      <c r="T461" t="str">
        <v>INDIVIDUAL</v>
      </c>
      <c r="U461" t="str">
        <v/>
      </c>
    </row>
    <row r="462">
      <c r="A462">
        <v>460</v>
      </c>
      <c r="B462" t="str">
        <v xml:space="preserve">LA CEIBA </v>
      </c>
      <c r="C462" t="str">
        <v xml:space="preserve">LC2 - 43 - 1 </v>
      </c>
      <c r="D462">
        <v>2</v>
      </c>
      <c r="E462">
        <v>1</v>
      </c>
      <c r="F462">
        <v>43</v>
      </c>
      <c r="G462">
        <v>1</v>
      </c>
      <c r="H462">
        <v>160</v>
      </c>
      <c r="J462">
        <v>33000000</v>
      </c>
      <c r="K462" t="str">
        <v>EN NEGOCIACIÓN</v>
      </c>
      <c r="M462">
        <v>33000000</v>
      </c>
      <c r="T462" t="str">
        <v>INDIVIDUAL</v>
      </c>
      <c r="U462" t="str">
        <v/>
      </c>
    </row>
    <row r="463">
      <c r="A463">
        <v>461</v>
      </c>
      <c r="B463" t="str">
        <v xml:space="preserve">LA CEIBA </v>
      </c>
      <c r="C463" t="str">
        <v xml:space="preserve">LC2 - 43 - 2 </v>
      </c>
      <c r="D463">
        <v>2</v>
      </c>
      <c r="E463">
        <v>1</v>
      </c>
      <c r="F463">
        <v>43</v>
      </c>
      <c r="G463">
        <v>2</v>
      </c>
      <c r="H463">
        <v>160</v>
      </c>
      <c r="J463">
        <v>28000000</v>
      </c>
      <c r="K463" t="str">
        <v>EN NEGOCIACIÓN</v>
      </c>
      <c r="M463">
        <v>28000000</v>
      </c>
      <c r="T463" t="str">
        <v>INDIVIDUAL</v>
      </c>
      <c r="U463" t="str">
        <v/>
      </c>
    </row>
    <row r="464">
      <c r="A464">
        <v>462</v>
      </c>
      <c r="B464" t="str">
        <v xml:space="preserve">LA CEIBA </v>
      </c>
      <c r="C464" t="str">
        <v xml:space="preserve">LC2 - 43 - 3 </v>
      </c>
      <c r="D464">
        <v>2</v>
      </c>
      <c r="E464">
        <v>1</v>
      </c>
      <c r="F464">
        <v>43</v>
      </c>
      <c r="G464">
        <v>3</v>
      </c>
      <c r="H464">
        <v>160</v>
      </c>
      <c r="J464">
        <v>28000000</v>
      </c>
      <c r="K464" t="str">
        <v>EN NEGOCIACIÓN</v>
      </c>
      <c r="M464">
        <v>28000000</v>
      </c>
      <c r="T464" t="str">
        <v>INDIVIDUAL</v>
      </c>
      <c r="U464" t="str">
        <v/>
      </c>
    </row>
    <row r="465">
      <c r="A465">
        <v>463</v>
      </c>
      <c r="B465" t="str">
        <v xml:space="preserve">LA CEIBA </v>
      </c>
      <c r="C465" t="str">
        <v>LC2 - 43 - 4 Y 5</v>
      </c>
      <c r="D465">
        <v>2</v>
      </c>
      <c r="E465">
        <v>2</v>
      </c>
      <c r="F465">
        <v>43</v>
      </c>
      <c r="G465">
        <v>4</v>
      </c>
      <c r="H465">
        <v>160</v>
      </c>
      <c r="J465">
        <v>54000000</v>
      </c>
      <c r="K465" t="str">
        <v>VENDIDO</v>
      </c>
      <c r="M465">
        <v>54000000</v>
      </c>
      <c r="T465" t="str">
        <v>MÚLTIPLE</v>
      </c>
      <c r="U465" t="str">
        <v/>
      </c>
    </row>
    <row r="466">
      <c r="A466">
        <v>464</v>
      </c>
      <c r="B466" t="str">
        <v xml:space="preserve">LA CEIBA </v>
      </c>
      <c r="C466" t="str">
        <v>LC2 - 43 - 6</v>
      </c>
      <c r="D466">
        <v>2</v>
      </c>
      <c r="E466">
        <v>1</v>
      </c>
      <c r="F466">
        <v>43</v>
      </c>
      <c r="G466">
        <v>6</v>
      </c>
      <c r="H466">
        <v>151.4</v>
      </c>
      <c r="J466">
        <v>28000000</v>
      </c>
      <c r="K466" t="str">
        <v>EN NEGOCIACIÓN</v>
      </c>
      <c r="M466">
        <v>28000000</v>
      </c>
      <c r="T466" t="str">
        <v>INDIVIDUAL</v>
      </c>
      <c r="U466" t="str">
        <v/>
      </c>
    </row>
    <row r="467">
      <c r="A467">
        <v>465</v>
      </c>
      <c r="B467" t="str">
        <v xml:space="preserve">LA CEIBA </v>
      </c>
      <c r="C467" t="str">
        <v xml:space="preserve">LC2 - 43 - 7 </v>
      </c>
      <c r="D467">
        <v>2</v>
      </c>
      <c r="E467">
        <v>1</v>
      </c>
      <c r="F467">
        <v>43</v>
      </c>
      <c r="G467">
        <v>7</v>
      </c>
      <c r="H467">
        <v>151.1</v>
      </c>
      <c r="J467">
        <v>28000000</v>
      </c>
      <c r="K467" t="str">
        <v>VENDIDO</v>
      </c>
      <c r="M467">
        <v>28000000</v>
      </c>
      <c r="T467" t="str">
        <v>INDIVIDUAL</v>
      </c>
      <c r="U467" t="str">
        <v/>
      </c>
    </row>
    <row r="468">
      <c r="A468">
        <v>466</v>
      </c>
      <c r="B468" t="str">
        <v xml:space="preserve">LA CEIBA </v>
      </c>
      <c r="C468" t="str">
        <v>LC2 - 43 - 8  Y 9</v>
      </c>
      <c r="D468">
        <v>2</v>
      </c>
      <c r="E468">
        <v>2</v>
      </c>
      <c r="F468">
        <v>43</v>
      </c>
      <c r="G468">
        <v>8</v>
      </c>
      <c r="H468">
        <v>160</v>
      </c>
      <c r="J468">
        <v>55000000</v>
      </c>
      <c r="K468" t="str">
        <v>VENDIDO</v>
      </c>
      <c r="M468">
        <v>55000000</v>
      </c>
      <c r="T468" t="str">
        <v>MÚLTIPLE</v>
      </c>
      <c r="U468" t="str">
        <v/>
      </c>
    </row>
    <row r="469">
      <c r="A469">
        <v>467</v>
      </c>
      <c r="B469" t="str">
        <v xml:space="preserve">LA CEIBA </v>
      </c>
      <c r="C469" t="str">
        <v xml:space="preserve">LC2 - 43 - 10 </v>
      </c>
      <c r="D469">
        <v>2</v>
      </c>
      <c r="E469">
        <v>1</v>
      </c>
      <c r="F469">
        <v>43</v>
      </c>
      <c r="G469">
        <v>10</v>
      </c>
      <c r="H469">
        <v>160</v>
      </c>
      <c r="J469">
        <v>28000000</v>
      </c>
      <c r="K469" t="str">
        <v>VENDIDO</v>
      </c>
      <c r="L469" t="str">
        <v>SI</v>
      </c>
      <c r="M469">
        <v>28000000</v>
      </c>
      <c r="T469" t="str">
        <v>INDIVIDUAL</v>
      </c>
      <c r="U469" t="str">
        <v/>
      </c>
    </row>
    <row r="470">
      <c r="A470">
        <v>468</v>
      </c>
      <c r="B470" t="str">
        <v xml:space="preserve">LA CEIBA </v>
      </c>
      <c r="C470" t="str">
        <v xml:space="preserve">LC2 - 43 - 11 </v>
      </c>
      <c r="D470">
        <v>2</v>
      </c>
      <c r="E470">
        <v>1</v>
      </c>
      <c r="F470">
        <v>43</v>
      </c>
      <c r="G470">
        <v>11</v>
      </c>
      <c r="H470">
        <v>160</v>
      </c>
      <c r="J470">
        <v>28000000</v>
      </c>
      <c r="K470" t="str">
        <v>VENDIDO</v>
      </c>
      <c r="L470" t="str">
        <v>SI</v>
      </c>
      <c r="M470">
        <v>28000000</v>
      </c>
      <c r="T470" t="str">
        <v>INDIVIDUAL</v>
      </c>
      <c r="U470" t="str">
        <v/>
      </c>
    </row>
    <row r="471">
      <c r="A471">
        <v>469</v>
      </c>
      <c r="B471" t="str">
        <v xml:space="preserve">LA CEIBA </v>
      </c>
      <c r="C471" t="str">
        <v xml:space="preserve">LC2 - 43 - 12 </v>
      </c>
      <c r="D471">
        <v>2</v>
      </c>
      <c r="E471">
        <v>1</v>
      </c>
      <c r="F471">
        <v>43</v>
      </c>
      <c r="G471">
        <v>12</v>
      </c>
      <c r="H471">
        <v>160</v>
      </c>
      <c r="J471">
        <v>33000000</v>
      </c>
      <c r="K471" t="str">
        <v>VENDIDO</v>
      </c>
      <c r="L471" t="str">
        <v>SI</v>
      </c>
      <c r="M471">
        <v>33000000</v>
      </c>
      <c r="T471" t="str">
        <v>INDIVIDUAL</v>
      </c>
      <c r="U471" t="str">
        <v/>
      </c>
    </row>
    <row r="472">
      <c r="A472">
        <v>470</v>
      </c>
      <c r="B472" t="str">
        <v xml:space="preserve">LA CEIBA </v>
      </c>
      <c r="C472" t="str">
        <v xml:space="preserve">LC2 - 44 - 1 </v>
      </c>
      <c r="D472">
        <v>2</v>
      </c>
      <c r="E472">
        <v>1</v>
      </c>
      <c r="F472">
        <v>44</v>
      </c>
      <c r="G472">
        <v>1</v>
      </c>
      <c r="H472">
        <v>279.5</v>
      </c>
      <c r="J472">
        <v>48916000</v>
      </c>
      <c r="K472" t="str">
        <v>VENDIDO</v>
      </c>
      <c r="L472" t="str">
        <v>NO</v>
      </c>
      <c r="M472">
        <v>48916000</v>
      </c>
      <c r="T472" t="str">
        <v>INDIVIDUAL</v>
      </c>
      <c r="U472" t="str">
        <v/>
      </c>
    </row>
    <row r="473">
      <c r="A473">
        <v>471</v>
      </c>
      <c r="B473" t="str">
        <v xml:space="preserve">LA CEIBA </v>
      </c>
      <c r="C473" t="str">
        <v xml:space="preserve">LC2 - 44 - 2 </v>
      </c>
      <c r="D473">
        <v>2</v>
      </c>
      <c r="E473">
        <v>1</v>
      </c>
      <c r="F473">
        <v>44</v>
      </c>
      <c r="G473">
        <v>2</v>
      </c>
      <c r="H473">
        <v>160</v>
      </c>
      <c r="J473">
        <v>28000000</v>
      </c>
      <c r="K473" t="str">
        <v>VENDIDO</v>
      </c>
      <c r="M473">
        <v>28000000</v>
      </c>
      <c r="T473" t="str">
        <v>INDIVIDUAL</v>
      </c>
      <c r="U473" t="str">
        <v/>
      </c>
    </row>
    <row r="474">
      <c r="A474">
        <v>472</v>
      </c>
      <c r="B474" t="str">
        <v xml:space="preserve">LA CEIBA </v>
      </c>
      <c r="C474" t="str">
        <v xml:space="preserve">LC2 - 44 - 3 </v>
      </c>
      <c r="D474">
        <v>2</v>
      </c>
      <c r="E474">
        <v>1</v>
      </c>
      <c r="F474">
        <v>44</v>
      </c>
      <c r="G474">
        <v>3</v>
      </c>
      <c r="H474">
        <v>160</v>
      </c>
      <c r="J474">
        <v>28000000</v>
      </c>
      <c r="K474" t="str">
        <v>DISPONIBLE</v>
      </c>
      <c r="M474">
        <v>28000000</v>
      </c>
      <c r="T474" t="str">
        <v>INDIVIDUAL</v>
      </c>
      <c r="U474" t="str">
        <v/>
      </c>
    </row>
    <row r="475">
      <c r="A475">
        <v>473</v>
      </c>
      <c r="B475" t="str">
        <v xml:space="preserve">LA CEIBA </v>
      </c>
      <c r="C475" t="str">
        <v xml:space="preserve">LC2 - 44 - 4 </v>
      </c>
      <c r="D475">
        <v>2</v>
      </c>
      <c r="E475">
        <v>1</v>
      </c>
      <c r="F475">
        <v>44</v>
      </c>
      <c r="G475">
        <v>4</v>
      </c>
      <c r="H475">
        <v>160</v>
      </c>
      <c r="J475">
        <v>28000000</v>
      </c>
      <c r="K475" t="str">
        <v>VENDIDO</v>
      </c>
      <c r="M475">
        <v>28000000</v>
      </c>
      <c r="T475" t="str">
        <v>INDIVIDUAL</v>
      </c>
      <c r="U475" t="str">
        <v/>
      </c>
    </row>
    <row r="476">
      <c r="A476">
        <v>474</v>
      </c>
      <c r="B476" t="str">
        <v xml:space="preserve">LA CEIBA </v>
      </c>
      <c r="C476" t="str">
        <v>LC2 - 44 - 5 Y 12</v>
      </c>
      <c r="D476">
        <v>2</v>
      </c>
      <c r="E476">
        <v>2</v>
      </c>
      <c r="F476">
        <v>44</v>
      </c>
      <c r="G476" t="str">
        <v xml:space="preserve">5 - 12 </v>
      </c>
      <c r="H476">
        <v>160</v>
      </c>
      <c r="J476">
        <v>56000000</v>
      </c>
      <c r="K476" t="str">
        <v>VENDIDO</v>
      </c>
      <c r="L476" t="str">
        <v xml:space="preserve">SI </v>
      </c>
      <c r="M476">
        <v>56000000</v>
      </c>
      <c r="T476" t="str">
        <v>MÚLTIPLE</v>
      </c>
      <c r="U476" t="str">
        <v/>
      </c>
    </row>
    <row r="477">
      <c r="A477">
        <v>475</v>
      </c>
      <c r="B477" t="str">
        <v xml:space="preserve">LA CEIBA </v>
      </c>
      <c r="C477" t="str">
        <v xml:space="preserve">LC2 - 44 - 6 </v>
      </c>
      <c r="D477">
        <v>2</v>
      </c>
      <c r="E477">
        <v>1</v>
      </c>
      <c r="F477">
        <v>44</v>
      </c>
      <c r="G477">
        <v>6</v>
      </c>
      <c r="H477">
        <v>160</v>
      </c>
      <c r="J477">
        <v>28000000</v>
      </c>
      <c r="K477" t="str">
        <v>VENDIDO</v>
      </c>
      <c r="L477" t="str">
        <v>SI</v>
      </c>
      <c r="M477">
        <v>28000000</v>
      </c>
      <c r="T477" t="str">
        <v>INDIVIDUAL</v>
      </c>
      <c r="U477" t="str">
        <v/>
      </c>
    </row>
    <row r="478">
      <c r="A478">
        <v>476</v>
      </c>
      <c r="B478" t="str">
        <v xml:space="preserve">LA CEIBA </v>
      </c>
      <c r="C478" t="str">
        <v xml:space="preserve">LC2 - 44 - 7 </v>
      </c>
      <c r="D478">
        <v>2</v>
      </c>
      <c r="E478">
        <v>1</v>
      </c>
      <c r="F478">
        <v>44</v>
      </c>
      <c r="G478">
        <v>7</v>
      </c>
      <c r="H478">
        <v>160</v>
      </c>
      <c r="J478">
        <v>28000000</v>
      </c>
      <c r="K478" t="str">
        <v>VENDIDO</v>
      </c>
      <c r="M478">
        <v>28000000</v>
      </c>
      <c r="T478" t="str">
        <v>INDIVIDUAL</v>
      </c>
      <c r="U478" t="str">
        <v/>
      </c>
    </row>
    <row r="479">
      <c r="A479">
        <v>477</v>
      </c>
      <c r="B479" t="str">
        <v xml:space="preserve">LA CEIBA </v>
      </c>
      <c r="C479" t="str">
        <v xml:space="preserve">LC2 - 44 - 8 </v>
      </c>
      <c r="D479">
        <v>2</v>
      </c>
      <c r="E479">
        <v>1</v>
      </c>
      <c r="F479">
        <v>44</v>
      </c>
      <c r="G479">
        <v>8</v>
      </c>
      <c r="H479">
        <v>160</v>
      </c>
      <c r="J479">
        <v>33000000</v>
      </c>
      <c r="K479" t="str">
        <v>VENDIDO</v>
      </c>
      <c r="L479" t="str">
        <v xml:space="preserve">SI </v>
      </c>
      <c r="M479">
        <v>33000000</v>
      </c>
      <c r="T479" t="str">
        <v>INDIVIDUAL</v>
      </c>
      <c r="U479" t="str">
        <v/>
      </c>
    </row>
    <row r="480">
      <c r="A480">
        <v>478</v>
      </c>
      <c r="B480" t="str">
        <v xml:space="preserve">LA CEIBA </v>
      </c>
      <c r="C480" t="str">
        <v xml:space="preserve">LC2 - 44 - 9 </v>
      </c>
      <c r="D480">
        <v>2</v>
      </c>
      <c r="E480">
        <v>1</v>
      </c>
      <c r="F480">
        <v>44</v>
      </c>
      <c r="G480">
        <v>9</v>
      </c>
      <c r="H480">
        <v>160</v>
      </c>
      <c r="J480">
        <v>31000000</v>
      </c>
      <c r="K480" t="str">
        <v>VENDIDO</v>
      </c>
      <c r="L480" t="str">
        <v>SI</v>
      </c>
      <c r="M480">
        <v>31000000</v>
      </c>
      <c r="R480" t="str">
        <v>pago completo</v>
      </c>
      <c r="T480" t="str">
        <v>INDIVIDUAL</v>
      </c>
      <c r="U480" t="str">
        <v/>
      </c>
    </row>
    <row r="481">
      <c r="A481">
        <v>479</v>
      </c>
      <c r="B481" t="str">
        <v xml:space="preserve">LA CEIBA </v>
      </c>
      <c r="C481" t="str">
        <v xml:space="preserve">LC2 - 44 - 10 </v>
      </c>
      <c r="D481">
        <v>2</v>
      </c>
      <c r="E481">
        <v>1</v>
      </c>
      <c r="F481">
        <v>44</v>
      </c>
      <c r="G481">
        <v>10</v>
      </c>
      <c r="H481">
        <v>160</v>
      </c>
      <c r="J481">
        <v>28000000</v>
      </c>
      <c r="K481" t="str">
        <v>VENDIDO</v>
      </c>
      <c r="L481" t="str">
        <v>SI</v>
      </c>
      <c r="M481">
        <v>28000000</v>
      </c>
      <c r="T481" t="str">
        <v>INDIVIDUAL</v>
      </c>
      <c r="U481" t="str">
        <v/>
      </c>
    </row>
    <row r="482">
      <c r="A482">
        <v>480</v>
      </c>
      <c r="B482" t="str">
        <v xml:space="preserve">LA CEIBA </v>
      </c>
      <c r="C482" t="str">
        <v xml:space="preserve">LC2 - 44 - 11 </v>
      </c>
      <c r="D482">
        <v>2</v>
      </c>
      <c r="E482">
        <v>1</v>
      </c>
      <c r="F482">
        <v>44</v>
      </c>
      <c r="G482">
        <v>11</v>
      </c>
      <c r="H482">
        <v>160</v>
      </c>
      <c r="J482">
        <v>26000000</v>
      </c>
      <c r="K482" t="str">
        <v>VENDIDO</v>
      </c>
      <c r="L482" t="str">
        <v xml:space="preserve">SI </v>
      </c>
      <c r="M482">
        <v>26000000</v>
      </c>
      <c r="R482" t="str">
        <v>PAGO COMPLETO</v>
      </c>
      <c r="T482" t="str">
        <v>INDIVIDUAL</v>
      </c>
      <c r="U482" t="str">
        <v/>
      </c>
    </row>
    <row r="483">
      <c r="A483">
        <v>481</v>
      </c>
      <c r="B483" t="str">
        <v xml:space="preserve">LA CEIBA </v>
      </c>
      <c r="C483" t="str">
        <v xml:space="preserve">LC2 - 44 - 13 </v>
      </c>
      <c r="D483">
        <v>2</v>
      </c>
      <c r="E483">
        <v>1</v>
      </c>
      <c r="F483">
        <v>44</v>
      </c>
      <c r="G483">
        <v>13</v>
      </c>
      <c r="H483">
        <v>160</v>
      </c>
      <c r="J483">
        <v>28000000</v>
      </c>
      <c r="K483" t="str">
        <v>EN NEGOCIACIÓN</v>
      </c>
      <c r="L483" t="str">
        <v xml:space="preserve">NO </v>
      </c>
      <c r="M483">
        <v>28000000</v>
      </c>
      <c r="T483" t="str">
        <v>INDIVIDUAL</v>
      </c>
      <c r="U483" t="str">
        <v/>
      </c>
    </row>
    <row r="484">
      <c r="A484">
        <v>482</v>
      </c>
      <c r="B484" t="str">
        <v xml:space="preserve">LA CEIBA </v>
      </c>
      <c r="C484" t="str">
        <v xml:space="preserve">LC2 - 44 - 14 </v>
      </c>
      <c r="D484">
        <v>2</v>
      </c>
      <c r="E484">
        <v>1</v>
      </c>
      <c r="F484">
        <v>44</v>
      </c>
      <c r="G484">
        <v>14</v>
      </c>
      <c r="H484">
        <v>160</v>
      </c>
      <c r="J484">
        <v>28000000</v>
      </c>
      <c r="K484" t="str">
        <v>VENDIDO</v>
      </c>
      <c r="L484" t="str">
        <v xml:space="preserve">SI </v>
      </c>
      <c r="M484">
        <v>28000000</v>
      </c>
      <c r="T484" t="str">
        <v>INDIVIDUAL</v>
      </c>
      <c r="U484" t="str">
        <v/>
      </c>
    </row>
    <row r="485">
      <c r="A485">
        <v>483</v>
      </c>
      <c r="B485" t="str">
        <v xml:space="preserve">LA CEIBA </v>
      </c>
      <c r="C485" t="str">
        <v xml:space="preserve">LC2 - 44 - 15 </v>
      </c>
      <c r="D485">
        <v>2</v>
      </c>
      <c r="E485">
        <v>1</v>
      </c>
      <c r="F485">
        <v>44</v>
      </c>
      <c r="G485">
        <v>15</v>
      </c>
      <c r="H485">
        <v>160</v>
      </c>
      <c r="J485">
        <v>28000000</v>
      </c>
      <c r="K485" t="str">
        <v>VENDIDO</v>
      </c>
      <c r="L485" t="str">
        <v xml:space="preserve">SI </v>
      </c>
      <c r="M485">
        <v>28000000</v>
      </c>
      <c r="T485" t="str">
        <v>INDIVIDUAL</v>
      </c>
      <c r="U485" t="str">
        <v/>
      </c>
    </row>
    <row r="486">
      <c r="A486">
        <v>484</v>
      </c>
      <c r="B486" t="str">
        <v xml:space="preserve">LA CEIBA </v>
      </c>
      <c r="C486" t="str">
        <v xml:space="preserve">LC2 - 44 - 16 </v>
      </c>
      <c r="D486">
        <v>2</v>
      </c>
      <c r="E486">
        <v>1</v>
      </c>
      <c r="F486">
        <v>44</v>
      </c>
      <c r="G486">
        <v>16</v>
      </c>
      <c r="H486">
        <v>160</v>
      </c>
      <c r="J486">
        <v>28000000</v>
      </c>
      <c r="K486" t="str">
        <v>VENDIDO</v>
      </c>
      <c r="L486" t="str">
        <v>SI</v>
      </c>
      <c r="M486">
        <v>28000000</v>
      </c>
      <c r="T486" t="str">
        <v>INDIVIDUAL</v>
      </c>
      <c r="U486" t="str">
        <v/>
      </c>
    </row>
    <row r="487">
      <c r="A487">
        <v>485</v>
      </c>
      <c r="B487" t="str">
        <v xml:space="preserve">LA CEIBA </v>
      </c>
      <c r="C487" t="str">
        <v xml:space="preserve">LC2 - 44 - 17 </v>
      </c>
      <c r="D487">
        <v>2</v>
      </c>
      <c r="E487">
        <v>1</v>
      </c>
      <c r="F487">
        <v>44</v>
      </c>
      <c r="G487">
        <v>17</v>
      </c>
      <c r="H487">
        <v>160</v>
      </c>
      <c r="J487">
        <v>28000000</v>
      </c>
      <c r="K487" t="str">
        <v>VENDIDO</v>
      </c>
      <c r="L487" t="str">
        <v xml:space="preserve">NO </v>
      </c>
      <c r="M487">
        <v>28000000</v>
      </c>
      <c r="T487" t="str">
        <v>INDIVIDUAL</v>
      </c>
      <c r="U487" t="str">
        <v/>
      </c>
    </row>
    <row r="488">
      <c r="A488">
        <v>486</v>
      </c>
      <c r="B488" t="str">
        <v xml:space="preserve">LA CEIBA </v>
      </c>
      <c r="C488" t="str">
        <v xml:space="preserve">LC2 - 44 - 18 </v>
      </c>
      <c r="D488">
        <v>2</v>
      </c>
      <c r="E488">
        <v>1</v>
      </c>
      <c r="F488">
        <v>44</v>
      </c>
      <c r="G488">
        <v>18</v>
      </c>
      <c r="H488">
        <v>137.1</v>
      </c>
      <c r="J488">
        <v>28000000</v>
      </c>
      <c r="K488" t="str">
        <v>VENDIDO</v>
      </c>
      <c r="L488" t="str">
        <v xml:space="preserve">NO </v>
      </c>
      <c r="M488">
        <v>28000000</v>
      </c>
      <c r="T488" t="str">
        <v>INDIVIDUAL</v>
      </c>
      <c r="U488" t="str">
        <v/>
      </c>
    </row>
    <row r="489">
      <c r="A489">
        <v>487</v>
      </c>
      <c r="B489" t="str">
        <v xml:space="preserve">LA CEIBA </v>
      </c>
      <c r="C489" t="str">
        <v xml:space="preserve">LC2 - 45 - 1 </v>
      </c>
      <c r="D489">
        <v>2</v>
      </c>
      <c r="E489">
        <v>1</v>
      </c>
      <c r="F489">
        <v>45</v>
      </c>
      <c r="G489">
        <v>1</v>
      </c>
      <c r="H489">
        <v>197.3</v>
      </c>
      <c r="J489">
        <v>34534000</v>
      </c>
      <c r="K489" t="str">
        <v>VENDIDO</v>
      </c>
      <c r="L489" t="str">
        <v xml:space="preserve">NO </v>
      </c>
      <c r="M489">
        <v>34534000</v>
      </c>
      <c r="T489" t="str">
        <v>INDIVIDUAL</v>
      </c>
      <c r="U489" t="str">
        <v/>
      </c>
    </row>
    <row r="490">
      <c r="A490">
        <v>488</v>
      </c>
      <c r="B490" t="str">
        <v xml:space="preserve">LA CEIBA </v>
      </c>
      <c r="C490" t="str">
        <v xml:space="preserve">LC2 - 45 - 2 </v>
      </c>
      <c r="D490">
        <v>2</v>
      </c>
      <c r="E490">
        <v>1</v>
      </c>
      <c r="F490">
        <v>45</v>
      </c>
      <c r="G490">
        <v>2</v>
      </c>
      <c r="H490">
        <v>160</v>
      </c>
      <c r="J490">
        <v>28000000</v>
      </c>
      <c r="K490" t="str">
        <v>VENDIDO</v>
      </c>
      <c r="M490">
        <v>28000000</v>
      </c>
      <c r="T490" t="str">
        <v>INDIVIDUAL</v>
      </c>
      <c r="U490" t="str">
        <v/>
      </c>
    </row>
    <row r="491">
      <c r="A491">
        <v>489</v>
      </c>
      <c r="B491" t="str">
        <v xml:space="preserve">LA CEIBA </v>
      </c>
      <c r="C491" t="str">
        <v xml:space="preserve">LC2 - 45 - 3 </v>
      </c>
      <c r="D491">
        <v>2</v>
      </c>
      <c r="E491">
        <v>1</v>
      </c>
      <c r="F491">
        <v>45</v>
      </c>
      <c r="G491">
        <v>3</v>
      </c>
      <c r="H491">
        <v>160</v>
      </c>
      <c r="J491">
        <v>28000000</v>
      </c>
      <c r="K491" t="str">
        <v>EN NEGOCIACIÓN</v>
      </c>
      <c r="M491">
        <v>28000000</v>
      </c>
      <c r="T491" t="str">
        <v>INDIVIDUAL</v>
      </c>
      <c r="U491" t="str">
        <v/>
      </c>
    </row>
    <row r="492">
      <c r="A492">
        <v>490</v>
      </c>
      <c r="B492" t="str">
        <v xml:space="preserve">LA CEIBA </v>
      </c>
      <c r="C492" t="str">
        <v xml:space="preserve">LC2 - 45 - 4 </v>
      </c>
      <c r="D492">
        <v>2</v>
      </c>
      <c r="E492">
        <v>1</v>
      </c>
      <c r="F492">
        <v>45</v>
      </c>
      <c r="G492">
        <v>4</v>
      </c>
      <c r="H492">
        <v>160</v>
      </c>
      <c r="J492">
        <v>28000000</v>
      </c>
      <c r="K492" t="str">
        <v>DISPONIBLE</v>
      </c>
      <c r="M492">
        <v>28000000</v>
      </c>
      <c r="T492" t="str">
        <v>INDIVIDUAL</v>
      </c>
      <c r="U492" t="str">
        <v/>
      </c>
    </row>
    <row r="493">
      <c r="A493">
        <v>491</v>
      </c>
      <c r="B493" t="str">
        <v xml:space="preserve">LA CEIBA </v>
      </c>
      <c r="C493" t="str">
        <v xml:space="preserve">LC2 - 45 - 5 </v>
      </c>
      <c r="D493">
        <v>2</v>
      </c>
      <c r="E493">
        <v>1</v>
      </c>
      <c r="F493">
        <v>45</v>
      </c>
      <c r="G493">
        <v>5</v>
      </c>
      <c r="H493">
        <v>160</v>
      </c>
      <c r="J493">
        <v>27000000</v>
      </c>
      <c r="K493" t="str">
        <v>VENDIDO</v>
      </c>
      <c r="L493" t="str">
        <v xml:space="preserve">SI </v>
      </c>
      <c r="M493">
        <v>27000000</v>
      </c>
      <c r="T493" t="str">
        <v>INDIVIDUAL</v>
      </c>
      <c r="U493" t="str">
        <v/>
      </c>
    </row>
    <row r="494">
      <c r="A494">
        <v>492</v>
      </c>
      <c r="B494" t="str">
        <v xml:space="preserve">LA CEIBA </v>
      </c>
      <c r="C494" t="str">
        <v xml:space="preserve">LC2 - 45 - 6 </v>
      </c>
      <c r="D494">
        <v>2</v>
      </c>
      <c r="E494">
        <v>1</v>
      </c>
      <c r="F494">
        <v>45</v>
      </c>
      <c r="G494">
        <v>6</v>
      </c>
      <c r="H494">
        <v>160</v>
      </c>
      <c r="J494">
        <v>28000000</v>
      </c>
      <c r="K494" t="str">
        <v>VENDIDO</v>
      </c>
      <c r="L494" t="str">
        <v xml:space="preserve">NO </v>
      </c>
      <c r="M494">
        <v>28000000</v>
      </c>
      <c r="T494" t="str">
        <v>INDIVIDUAL</v>
      </c>
      <c r="U494" t="str">
        <v/>
      </c>
    </row>
    <row r="495">
      <c r="A495">
        <v>493</v>
      </c>
      <c r="B495" t="str">
        <v xml:space="preserve">LA CEIBA </v>
      </c>
      <c r="C495" t="str">
        <v xml:space="preserve">LC2 - 45 - 7 </v>
      </c>
      <c r="D495">
        <v>2</v>
      </c>
      <c r="E495">
        <v>1</v>
      </c>
      <c r="F495">
        <v>45</v>
      </c>
      <c r="G495">
        <v>7</v>
      </c>
      <c r="H495">
        <v>160</v>
      </c>
      <c r="J495">
        <v>33000000</v>
      </c>
      <c r="K495" t="str">
        <v>VENDIDO</v>
      </c>
      <c r="L495" t="str">
        <v xml:space="preserve">NO </v>
      </c>
      <c r="M495">
        <v>33000000</v>
      </c>
      <c r="T495" t="str">
        <v>INDIVIDUAL</v>
      </c>
      <c r="U495" t="str">
        <v/>
      </c>
    </row>
    <row r="496">
      <c r="A496">
        <v>494</v>
      </c>
      <c r="B496" t="str">
        <v xml:space="preserve">LA CEIBA </v>
      </c>
      <c r="C496" t="str">
        <v xml:space="preserve">LC2 - 46 - 1 </v>
      </c>
      <c r="D496">
        <v>2</v>
      </c>
      <c r="E496">
        <v>1</v>
      </c>
      <c r="F496">
        <v>46</v>
      </c>
      <c r="G496">
        <v>1</v>
      </c>
      <c r="H496">
        <v>160</v>
      </c>
      <c r="J496">
        <v>33000000</v>
      </c>
      <c r="K496" t="str">
        <v>VENDIDO</v>
      </c>
      <c r="L496" t="str">
        <v xml:space="preserve">SI </v>
      </c>
      <c r="M496">
        <v>33000000</v>
      </c>
      <c r="T496" t="str">
        <v>INDIVIDUAL</v>
      </c>
      <c r="U496" t="str">
        <v/>
      </c>
    </row>
    <row r="497">
      <c r="A497">
        <v>495</v>
      </c>
      <c r="B497" t="str">
        <v xml:space="preserve">LA CEIBA </v>
      </c>
      <c r="C497" t="str">
        <v xml:space="preserve">LC2 - 46 - 2 </v>
      </c>
      <c r="D497">
        <v>2</v>
      </c>
      <c r="E497">
        <v>1</v>
      </c>
      <c r="F497">
        <v>46</v>
      </c>
      <c r="G497">
        <v>2</v>
      </c>
      <c r="H497">
        <v>160</v>
      </c>
      <c r="J497">
        <v>28000000</v>
      </c>
      <c r="K497" t="str">
        <v>VENDIDO</v>
      </c>
      <c r="M497">
        <v>28000000</v>
      </c>
      <c r="T497" t="str">
        <v>INDIVIDUAL</v>
      </c>
      <c r="U497" t="str">
        <v/>
      </c>
    </row>
    <row r="498">
      <c r="A498">
        <v>496</v>
      </c>
      <c r="B498" t="str">
        <v xml:space="preserve">LA CEIBA </v>
      </c>
      <c r="C498" t="str">
        <v xml:space="preserve">LC2 - 46 - 3 </v>
      </c>
      <c r="D498">
        <v>2</v>
      </c>
      <c r="E498">
        <v>1</v>
      </c>
      <c r="F498">
        <v>46</v>
      </c>
      <c r="G498">
        <v>3</v>
      </c>
      <c r="H498">
        <v>160</v>
      </c>
      <c r="J498">
        <v>28000000</v>
      </c>
      <c r="K498" t="str">
        <v>VENDIDO</v>
      </c>
      <c r="M498">
        <v>28000000</v>
      </c>
      <c r="T498" t="str">
        <v>INDIVIDUAL</v>
      </c>
      <c r="U498" t="str">
        <v/>
      </c>
    </row>
    <row r="499">
      <c r="A499">
        <v>497</v>
      </c>
      <c r="B499" t="str">
        <v xml:space="preserve">LA CEIBA </v>
      </c>
      <c r="C499" t="str">
        <v xml:space="preserve">LC2 - 46 - 4 </v>
      </c>
      <c r="D499">
        <v>2</v>
      </c>
      <c r="E499">
        <v>1</v>
      </c>
      <c r="F499">
        <v>46</v>
      </c>
      <c r="G499">
        <v>4</v>
      </c>
      <c r="H499">
        <v>160</v>
      </c>
      <c r="J499">
        <v>28000000</v>
      </c>
      <c r="K499" t="str">
        <v>VENDIDO</v>
      </c>
      <c r="M499">
        <v>28000000</v>
      </c>
      <c r="T499" t="str">
        <v>INDIVIDUAL</v>
      </c>
      <c r="U499" t="str">
        <v/>
      </c>
    </row>
    <row r="500">
      <c r="A500">
        <v>498</v>
      </c>
      <c r="B500" t="str">
        <v xml:space="preserve">LA CEIBA </v>
      </c>
      <c r="C500" t="str">
        <v xml:space="preserve">LC2 - 46 - 5 </v>
      </c>
      <c r="D500">
        <v>2</v>
      </c>
      <c r="E500">
        <v>1</v>
      </c>
      <c r="F500">
        <v>46</v>
      </c>
      <c r="G500">
        <v>5</v>
      </c>
      <c r="H500">
        <v>160</v>
      </c>
      <c r="J500">
        <v>28000000</v>
      </c>
      <c r="K500" t="str">
        <v>VENDIDO</v>
      </c>
      <c r="M500">
        <v>28000000</v>
      </c>
      <c r="T500" t="str">
        <v>INDIVIDUAL</v>
      </c>
      <c r="U500" t="str">
        <v/>
      </c>
    </row>
    <row r="501">
      <c r="A501">
        <v>499</v>
      </c>
      <c r="B501" t="str">
        <v xml:space="preserve">LA CEIBA </v>
      </c>
      <c r="C501" t="str">
        <v xml:space="preserve">LC2 - 46 - 6 </v>
      </c>
      <c r="D501">
        <v>2</v>
      </c>
      <c r="E501">
        <v>1</v>
      </c>
      <c r="F501">
        <v>46</v>
      </c>
      <c r="G501">
        <v>6</v>
      </c>
      <c r="H501">
        <v>147.6</v>
      </c>
      <c r="J501">
        <v>28000000</v>
      </c>
      <c r="K501" t="str">
        <v>VENDIDO</v>
      </c>
      <c r="M501">
        <v>28000000</v>
      </c>
      <c r="T501" t="str">
        <v>INDIVIDUAL</v>
      </c>
      <c r="U501" t="str">
        <v/>
      </c>
    </row>
    <row r="502">
      <c r="A502">
        <v>500</v>
      </c>
      <c r="B502" t="str">
        <v xml:space="preserve">LA CEIBA </v>
      </c>
      <c r="C502" t="str">
        <v xml:space="preserve">LC2 - 47 - 1 </v>
      </c>
      <c r="D502">
        <v>2</v>
      </c>
      <c r="E502">
        <v>1</v>
      </c>
      <c r="F502">
        <v>47</v>
      </c>
      <c r="G502">
        <v>1</v>
      </c>
      <c r="H502">
        <v>107.1</v>
      </c>
      <c r="J502">
        <v>23733750</v>
      </c>
      <c r="K502" t="str">
        <v>VENDIDO</v>
      </c>
      <c r="M502">
        <v>23733750</v>
      </c>
      <c r="T502" t="str">
        <v>INDIVIDUAL</v>
      </c>
      <c r="U502" t="str">
        <v/>
      </c>
    </row>
    <row r="503">
      <c r="A503">
        <v>501</v>
      </c>
      <c r="B503" t="str">
        <v xml:space="preserve">LA CEIBA </v>
      </c>
      <c r="C503" t="str">
        <v xml:space="preserve">LC2 - 47 - 2 </v>
      </c>
      <c r="D503">
        <v>2</v>
      </c>
      <c r="E503">
        <v>1</v>
      </c>
      <c r="F503">
        <v>47</v>
      </c>
      <c r="G503">
        <v>2</v>
      </c>
      <c r="H503">
        <v>107.4</v>
      </c>
      <c r="J503">
        <v>18791500</v>
      </c>
      <c r="K503" t="str">
        <v>VENDIDO</v>
      </c>
      <c r="L503" t="str">
        <v>SI</v>
      </c>
      <c r="M503">
        <v>18791500</v>
      </c>
      <c r="T503" t="str">
        <v>INDIVIDUAL</v>
      </c>
      <c r="U503" t="str">
        <v/>
      </c>
    </row>
    <row r="504">
      <c r="A504">
        <v>502</v>
      </c>
      <c r="B504" t="str">
        <v xml:space="preserve">LA CEIBA </v>
      </c>
      <c r="C504" t="str">
        <v xml:space="preserve">LC2 - 47 - 3 </v>
      </c>
      <c r="D504">
        <v>2</v>
      </c>
      <c r="E504">
        <v>1</v>
      </c>
      <c r="F504">
        <v>47</v>
      </c>
      <c r="G504">
        <v>3</v>
      </c>
      <c r="H504">
        <v>107.4</v>
      </c>
      <c r="J504">
        <v>18791500</v>
      </c>
      <c r="K504" t="str">
        <v>VENDIDO</v>
      </c>
      <c r="M504">
        <v>18791500</v>
      </c>
      <c r="T504" t="str">
        <v>INDIVIDUAL</v>
      </c>
      <c r="U504" t="str">
        <v/>
      </c>
    </row>
    <row r="505">
      <c r="A505">
        <v>503</v>
      </c>
      <c r="B505" t="str">
        <v xml:space="preserve">LA CEIBA </v>
      </c>
      <c r="C505" t="str">
        <v xml:space="preserve">LC2 - 47 - 4 </v>
      </c>
      <c r="D505">
        <v>2</v>
      </c>
      <c r="E505">
        <v>1</v>
      </c>
      <c r="F505">
        <v>47</v>
      </c>
      <c r="G505">
        <v>4</v>
      </c>
      <c r="H505">
        <v>104.3</v>
      </c>
      <c r="J505">
        <v>18791300</v>
      </c>
      <c r="K505" t="str">
        <v>EN NEGOCIACIÓN</v>
      </c>
      <c r="M505">
        <v>18791300</v>
      </c>
      <c r="T505" t="str">
        <v>INDIVIDUAL</v>
      </c>
      <c r="U505" t="str">
        <v/>
      </c>
    </row>
    <row r="506">
      <c r="A506">
        <v>504</v>
      </c>
      <c r="B506" t="str">
        <v xml:space="preserve">LA CEIBA </v>
      </c>
      <c r="C506" t="str">
        <v xml:space="preserve">LC2 - 47 - 5 </v>
      </c>
      <c r="D506">
        <v>2</v>
      </c>
      <c r="E506">
        <v>1</v>
      </c>
      <c r="F506">
        <v>47</v>
      </c>
      <c r="G506">
        <v>5</v>
      </c>
      <c r="H506">
        <v>104.3</v>
      </c>
      <c r="J506">
        <v>18250400</v>
      </c>
      <c r="K506" t="str">
        <v>DISPONIBLE</v>
      </c>
      <c r="M506">
        <v>18250400</v>
      </c>
      <c r="T506" t="str">
        <v>INDIVIDUAL</v>
      </c>
      <c r="U506" t="str">
        <v/>
      </c>
    </row>
    <row r="507">
      <c r="A507">
        <v>505</v>
      </c>
      <c r="B507" t="str">
        <v xml:space="preserve">LA CEIBA </v>
      </c>
      <c r="C507" t="str">
        <v xml:space="preserve">LC2 - 47 - 6 </v>
      </c>
      <c r="D507">
        <v>2</v>
      </c>
      <c r="E507">
        <v>1</v>
      </c>
      <c r="F507">
        <v>47</v>
      </c>
      <c r="G507">
        <v>6</v>
      </c>
      <c r="H507">
        <v>103.9</v>
      </c>
      <c r="J507">
        <v>18181300</v>
      </c>
      <c r="K507" t="str">
        <v>DISPONIBLE</v>
      </c>
      <c r="M507">
        <v>18181300</v>
      </c>
      <c r="T507" t="str">
        <v>INDIVIDUAL</v>
      </c>
      <c r="U507" t="str">
        <v/>
      </c>
    </row>
    <row r="508">
      <c r="A508">
        <v>506</v>
      </c>
      <c r="B508" t="str">
        <v xml:space="preserve">LA CEIBA </v>
      </c>
      <c r="C508" t="str">
        <v xml:space="preserve">LC2 - 48 - 1 </v>
      </c>
      <c r="D508">
        <v>2</v>
      </c>
      <c r="E508">
        <v>1</v>
      </c>
      <c r="F508">
        <v>48</v>
      </c>
      <c r="G508">
        <v>1</v>
      </c>
      <c r="H508">
        <v>120.8</v>
      </c>
      <c r="J508">
        <v>21145950</v>
      </c>
      <c r="K508" t="str">
        <v>VENDIDO</v>
      </c>
      <c r="M508">
        <v>21145950</v>
      </c>
      <c r="T508" t="str">
        <v>INDIVIDUAL</v>
      </c>
      <c r="U508" t="str">
        <v/>
      </c>
    </row>
    <row r="509">
      <c r="A509">
        <v>507</v>
      </c>
      <c r="B509" t="str">
        <v xml:space="preserve">LA CEIBA </v>
      </c>
      <c r="C509" t="str">
        <v xml:space="preserve">LC2 - 48 - 2 </v>
      </c>
      <c r="D509">
        <v>2</v>
      </c>
      <c r="E509">
        <v>1</v>
      </c>
      <c r="F509">
        <v>48</v>
      </c>
      <c r="G509">
        <v>2</v>
      </c>
      <c r="H509">
        <v>107.5</v>
      </c>
      <c r="J509">
        <v>18818600</v>
      </c>
      <c r="K509" t="str">
        <v>DISPONIBLE</v>
      </c>
      <c r="M509">
        <v>18818600</v>
      </c>
      <c r="T509" t="str">
        <v>INDIVIDUAL</v>
      </c>
      <c r="U509" t="str">
        <v/>
      </c>
    </row>
    <row r="510">
      <c r="A510">
        <v>508</v>
      </c>
      <c r="B510" t="str">
        <v xml:space="preserve">LA CEIBA </v>
      </c>
      <c r="C510" t="str">
        <v>LC2 - 48 - 3</v>
      </c>
      <c r="D510">
        <v>2</v>
      </c>
      <c r="E510">
        <v>1</v>
      </c>
      <c r="F510">
        <v>48</v>
      </c>
      <c r="G510">
        <v>3</v>
      </c>
      <c r="H510">
        <v>107.7</v>
      </c>
      <c r="J510">
        <v>18844500</v>
      </c>
      <c r="K510" t="str">
        <v>VENDIDO</v>
      </c>
      <c r="M510">
        <v>18844500</v>
      </c>
      <c r="T510" t="str">
        <v>INDIVIDUAL</v>
      </c>
      <c r="U510" t="str">
        <v/>
      </c>
    </row>
    <row r="511">
      <c r="A511">
        <v>509</v>
      </c>
      <c r="B511" t="str">
        <v xml:space="preserve">LA CEIBA </v>
      </c>
      <c r="C511" t="str">
        <v xml:space="preserve">LC2 - 48 - 4 </v>
      </c>
      <c r="D511">
        <v>2</v>
      </c>
      <c r="E511">
        <v>1</v>
      </c>
      <c r="F511">
        <v>48</v>
      </c>
      <c r="G511">
        <v>4</v>
      </c>
      <c r="H511">
        <v>107.7</v>
      </c>
      <c r="J511">
        <v>18844900</v>
      </c>
      <c r="K511" t="str">
        <v>VENDIDO</v>
      </c>
      <c r="M511">
        <v>18844900</v>
      </c>
      <c r="T511" t="str">
        <v>INDIVIDUAL</v>
      </c>
      <c r="U511" t="str">
        <v/>
      </c>
    </row>
    <row r="512">
      <c r="A512">
        <v>510</v>
      </c>
      <c r="B512" t="str">
        <v xml:space="preserve">LA CEIBA </v>
      </c>
      <c r="C512" t="str">
        <v xml:space="preserve">LC2 - 48 - 5 </v>
      </c>
      <c r="D512">
        <v>2</v>
      </c>
      <c r="E512">
        <v>1</v>
      </c>
      <c r="F512">
        <v>48</v>
      </c>
      <c r="G512">
        <v>5</v>
      </c>
      <c r="H512">
        <v>107.7</v>
      </c>
      <c r="J512">
        <v>18839800</v>
      </c>
      <c r="K512" t="str">
        <v>VENDIDO</v>
      </c>
      <c r="L512" t="str">
        <v xml:space="preserve">NO </v>
      </c>
      <c r="M512">
        <v>18839800</v>
      </c>
      <c r="T512" t="str">
        <v>INDIVIDUAL</v>
      </c>
      <c r="U512" t="str">
        <v/>
      </c>
    </row>
    <row r="513">
      <c r="A513">
        <v>511</v>
      </c>
      <c r="B513" t="str">
        <v xml:space="preserve">LA CEIBA </v>
      </c>
      <c r="C513" t="str">
        <v xml:space="preserve">LC2 - 48 - 6 </v>
      </c>
      <c r="D513">
        <v>2</v>
      </c>
      <c r="E513">
        <v>1</v>
      </c>
      <c r="F513">
        <v>48</v>
      </c>
      <c r="G513">
        <v>6</v>
      </c>
      <c r="H513">
        <v>107.8</v>
      </c>
      <c r="J513">
        <v>23871825</v>
      </c>
      <c r="K513" t="str">
        <v>VENDIDO</v>
      </c>
      <c r="M513">
        <v>23871825</v>
      </c>
      <c r="T513" t="str">
        <v>INDIVIDUAL</v>
      </c>
      <c r="U513" t="str">
        <v/>
      </c>
    </row>
    <row r="514">
      <c r="E514">
        <v>548</v>
      </c>
    </row>
    <row r="515">
      <c r="D515" t="str">
        <v xml:space="preserve">-1 DEL PARQUE </v>
      </c>
      <c r="E515" t="str">
        <v>548 LOTES</v>
      </c>
    </row>
  </sheetData>
  <ignoredErrors>
    <ignoredError numberStoredAsText="1" sqref="A1:U51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W513"/>
  <sheetViews>
    <sheetView workbookViewId="0" rightToLeft="0"/>
  </sheetViews>
  <sheetData>
    <row r="1">
      <c r="A1" t="str">
        <v xml:space="preserve"> </v>
      </c>
    </row>
    <row r="2">
      <c r="A2" t="str">
        <v>ITEM</v>
      </c>
      <c r="B2" t="str">
        <v xml:space="preserve">ID LOTE </v>
      </c>
      <c r="C2" t="str">
        <v>ESTADO</v>
      </c>
      <c r="D2" t="str">
        <v>PRECIO DE VENTA</v>
      </c>
      <c r="E2" t="str">
        <v>APARTADOS</v>
      </c>
      <c r="F2" t="str">
        <v>FECHA DE VENTA</v>
      </c>
      <c r="G2" t="str">
        <v>VALOR CUOTA INICIAL</v>
      </c>
      <c r="H2" t="str">
        <v>FECHA DE PAGO DE LA CUOTA INICIAL</v>
      </c>
      <c r="I2" t="str">
        <v>MEDIO DE PAGO</v>
      </c>
      <c r="J2" t="str">
        <v>SALDO FINANCIADO</v>
      </c>
      <c r="K2" t="str">
        <v>PLAZO/CUOTAS</v>
      </c>
      <c r="L2" t="str">
        <v>VALOR CUOTA</v>
      </c>
      <c r="M2" t="str">
        <v>DIAS DE PAGO</v>
      </c>
      <c r="N2" t="str">
        <v># DOC CLIENTE</v>
      </c>
      <c r="O2" t="str">
        <v>NOMBRE Y APELLIDOS</v>
      </c>
      <c r="P2" t="str">
        <v>CELULAR</v>
      </c>
      <c r="Q2" t="str">
        <v>DIRECCIÓN</v>
      </c>
      <c r="R2" t="str">
        <v>CIUDAD</v>
      </c>
      <c r="T2" t="str">
        <v>COMISIÓN VENDEDOR</v>
      </c>
      <c r="U2" t="str">
        <v>ABONOS</v>
      </c>
      <c r="V2" t="str">
        <v>DESCUENTOS</v>
      </c>
      <c r="W2" t="str">
        <v>SALDO</v>
      </c>
    </row>
    <row r="3">
      <c r="A3">
        <v>1</v>
      </c>
      <c r="B3" t="str">
        <v>LC1 - 1 - 1</v>
      </c>
      <c r="C3" t="str">
        <v>NO APTO PARA VENTA</v>
      </c>
      <c r="D3">
        <v>0</v>
      </c>
      <c r="J3">
        <v>0</v>
      </c>
      <c r="W3">
        <v>0</v>
      </c>
    </row>
    <row r="4">
      <c r="A4">
        <v>2</v>
      </c>
      <c r="B4" t="str">
        <v xml:space="preserve">LC1 - 2 Y 3 </v>
      </c>
      <c r="C4" t="str">
        <v>VENDIDO</v>
      </c>
      <c r="D4">
        <v>55000000</v>
      </c>
      <c r="F4">
        <v>45839</v>
      </c>
      <c r="G4">
        <v>8000000</v>
      </c>
      <c r="H4">
        <v>45870</v>
      </c>
      <c r="I4" t="str">
        <v>EFECTIVO</v>
      </c>
      <c r="J4">
        <v>47000000</v>
      </c>
      <c r="K4">
        <v>24</v>
      </c>
      <c r="L4">
        <v>1958333.3333333333</v>
      </c>
      <c r="M4" t="str">
        <v xml:space="preserve">01 DE CADA MES </v>
      </c>
      <c r="N4">
        <v>52466375</v>
      </c>
      <c r="O4" t="str">
        <v>ANA MILENA CHAVES/JOSE IGNACIO DIAZ</v>
      </c>
      <c r="P4" t="str">
        <v>311 5303163</v>
      </c>
      <c r="R4" t="str">
        <v xml:space="preserve">BOGOTA </v>
      </c>
      <c r="S4" t="str">
        <v>SNEIDER</v>
      </c>
      <c r="T4">
        <v>10000000</v>
      </c>
      <c r="U4">
        <v>6000000</v>
      </c>
      <c r="W4">
        <v>4000000</v>
      </c>
    </row>
    <row r="5">
      <c r="A5">
        <v>3</v>
      </c>
      <c r="B5" t="str">
        <v>LC1 - 1 - 4</v>
      </c>
      <c r="C5" t="str">
        <v>VENDIDO</v>
      </c>
      <c r="D5">
        <v>25000000</v>
      </c>
      <c r="F5">
        <v>45890</v>
      </c>
      <c r="G5">
        <v>4000000</v>
      </c>
      <c r="H5">
        <v>45921</v>
      </c>
      <c r="I5" t="str">
        <v>EFECTIVO</v>
      </c>
      <c r="J5">
        <v>21000000</v>
      </c>
      <c r="K5">
        <v>24</v>
      </c>
      <c r="L5">
        <v>875000</v>
      </c>
      <c r="M5" t="str">
        <v xml:space="preserve">21 DE CADA MES </v>
      </c>
      <c r="N5">
        <v>46645364</v>
      </c>
      <c r="O5" t="str">
        <v>MARIA EUGENIA RIOS/ARTURO CARRILLO MEJIA</v>
      </c>
      <c r="P5" t="str">
        <v>316 3162386</v>
      </c>
      <c r="R5" t="str">
        <v xml:space="preserve">BOYACA </v>
      </c>
      <c r="S5" t="str">
        <v>SNEIDER</v>
      </c>
      <c r="T5">
        <v>5000000</v>
      </c>
      <c r="U5">
        <v>5000000</v>
      </c>
      <c r="W5">
        <v>0</v>
      </c>
    </row>
    <row r="6">
      <c r="A6">
        <v>4</v>
      </c>
      <c r="B6" t="str">
        <v>LC1 - 1  - 5</v>
      </c>
      <c r="C6" t="str">
        <v>VENDIDO</v>
      </c>
      <c r="D6">
        <v>29500000</v>
      </c>
      <c r="F6">
        <v>46002</v>
      </c>
      <c r="G6">
        <v>5400000</v>
      </c>
      <c r="H6">
        <v>46033</v>
      </c>
      <c r="I6" t="str">
        <v>EFECTIVO</v>
      </c>
      <c r="J6">
        <v>24100000</v>
      </c>
      <c r="K6">
        <v>24</v>
      </c>
      <c r="L6">
        <v>1004166.6666666666</v>
      </c>
      <c r="M6" t="str">
        <v xml:space="preserve">11 DE CADA MES </v>
      </c>
      <c r="N6">
        <v>1000001654</v>
      </c>
      <c r="O6" t="str">
        <v>FREDY LEANDRO CASTRO DULCEY</v>
      </c>
      <c r="P6" t="str">
        <v>300 5655877</v>
      </c>
      <c r="R6" t="str">
        <v xml:space="preserve">BOGOTA </v>
      </c>
      <c r="S6" t="str">
        <v>DANIEL BARRETO</v>
      </c>
      <c r="T6">
        <v>5000000</v>
      </c>
      <c r="U6">
        <v>3000000</v>
      </c>
      <c r="W6">
        <v>2000000</v>
      </c>
    </row>
    <row r="7">
      <c r="A7">
        <v>5</v>
      </c>
      <c r="B7" t="str">
        <v>LC1 - 2 - 1</v>
      </c>
      <c r="C7" t="str">
        <v>VENDIDO</v>
      </c>
      <c r="D7">
        <v>30000000</v>
      </c>
      <c r="F7">
        <v>45845</v>
      </c>
      <c r="G7">
        <v>4000000</v>
      </c>
      <c r="H7">
        <v>45876</v>
      </c>
      <c r="I7" t="str">
        <v>EFECTIVO</v>
      </c>
      <c r="J7">
        <v>26000000</v>
      </c>
      <c r="K7">
        <v>24</v>
      </c>
      <c r="L7">
        <v>1083333.3333333333</v>
      </c>
      <c r="M7" t="str">
        <v xml:space="preserve">07 DE CADA MES </v>
      </c>
      <c r="N7">
        <v>1016011597</v>
      </c>
      <c r="O7" t="str">
        <v>DIVIANGI PAOLA LARREA AVILA</v>
      </c>
      <c r="P7" t="str">
        <v>320 3658707</v>
      </c>
      <c r="R7" t="str">
        <v xml:space="preserve">BOGOTA </v>
      </c>
      <c r="S7" t="str">
        <v>YURANY PEREZ</v>
      </c>
      <c r="T7">
        <v>5000000</v>
      </c>
      <c r="U7">
        <v>3000000</v>
      </c>
      <c r="W7">
        <v>2000000</v>
      </c>
    </row>
    <row r="8">
      <c r="A8">
        <v>6</v>
      </c>
      <c r="B8" t="str">
        <v xml:space="preserve">LC1 - 2 - 2 </v>
      </c>
      <c r="C8" t="str">
        <v>VENDIDO</v>
      </c>
      <c r="D8">
        <v>25000000</v>
      </c>
      <c r="F8">
        <v>45855</v>
      </c>
      <c r="G8">
        <v>4000000</v>
      </c>
      <c r="H8">
        <v>45886</v>
      </c>
      <c r="I8" t="str">
        <v>EFECTIVO</v>
      </c>
      <c r="J8">
        <v>21000000</v>
      </c>
      <c r="K8">
        <v>24</v>
      </c>
      <c r="L8">
        <v>875000</v>
      </c>
      <c r="M8" t="str">
        <v xml:space="preserve">17 DE CADA MES </v>
      </c>
      <c r="N8">
        <v>1065606738</v>
      </c>
      <c r="O8" t="str">
        <v>DIANA CAROLINA SANTIAGO BELLO</v>
      </c>
      <c r="P8" t="str">
        <v>324 4168643</v>
      </c>
      <c r="R8" t="str">
        <v xml:space="preserve">BOGOTA </v>
      </c>
      <c r="S8" t="str">
        <v>DANIA</v>
      </c>
      <c r="T8">
        <v>5000000</v>
      </c>
      <c r="U8">
        <v>3000000</v>
      </c>
      <c r="W8">
        <v>2000000</v>
      </c>
    </row>
    <row r="9">
      <c r="A9">
        <v>7</v>
      </c>
      <c r="B9" t="str">
        <v xml:space="preserve">LC1 - 2 - 3 </v>
      </c>
      <c r="C9" t="str">
        <v xml:space="preserve">CEDIDO EN FORMA DE PAGO </v>
      </c>
      <c r="D9">
        <v>25000000</v>
      </c>
      <c r="J9">
        <v>25000000</v>
      </c>
      <c r="K9">
        <v>1</v>
      </c>
      <c r="L9">
        <v>25000000</v>
      </c>
      <c r="O9" t="str">
        <v>RUBEN FABIAN BUSTOS</v>
      </c>
      <c r="W9">
        <v>0</v>
      </c>
    </row>
    <row r="10">
      <c r="A10">
        <v>8</v>
      </c>
      <c r="B10" t="str">
        <v xml:space="preserve">LC1 - 2 - 4 </v>
      </c>
      <c r="C10" t="str">
        <v xml:space="preserve">CEDIDO EN FORMA DE PAGO </v>
      </c>
      <c r="D10">
        <v>25000000</v>
      </c>
      <c r="J10">
        <v>25000000</v>
      </c>
      <c r="K10">
        <v>1</v>
      </c>
      <c r="L10">
        <v>25000000</v>
      </c>
      <c r="O10" t="str">
        <v>RUBEN FABIAN BUSTOS</v>
      </c>
      <c r="W10">
        <v>0</v>
      </c>
    </row>
    <row r="11">
      <c r="A11">
        <v>9</v>
      </c>
      <c r="B11" t="str">
        <v>LC1 - 2 - 5</v>
      </c>
      <c r="C11" t="str">
        <v xml:space="preserve">CEDIDO EN FORMA DE PAGO </v>
      </c>
      <c r="D11">
        <v>30783000</v>
      </c>
      <c r="J11">
        <v>30783000</v>
      </c>
      <c r="K11">
        <v>1</v>
      </c>
      <c r="L11">
        <v>30783000</v>
      </c>
      <c r="O11" t="str">
        <v>RUBEN FABIAN BUSTOS</v>
      </c>
      <c r="W11">
        <v>0</v>
      </c>
    </row>
    <row r="12">
      <c r="A12">
        <v>10</v>
      </c>
      <c r="B12" t="str">
        <v xml:space="preserve">LC1 - 2 - 6 </v>
      </c>
      <c r="C12" t="str">
        <v>VENDIDO</v>
      </c>
      <c r="D12">
        <v>43385000</v>
      </c>
      <c r="F12">
        <v>46041</v>
      </c>
      <c r="G12">
        <v>4000000</v>
      </c>
      <c r="H12">
        <v>46072</v>
      </c>
      <c r="I12" t="str">
        <v>EFECTIVO</v>
      </c>
      <c r="J12">
        <v>39385000</v>
      </c>
      <c r="K12">
        <v>24</v>
      </c>
      <c r="L12">
        <v>1641041.6666666667</v>
      </c>
      <c r="M12" t="str">
        <v xml:space="preserve">19 DE CADA MES </v>
      </c>
      <c r="N12">
        <v>51803549</v>
      </c>
      <c r="O12" t="str">
        <v>MARTHA EUGENIA OCAMPO GOMEZ</v>
      </c>
      <c r="P12">
        <v>3223810013</v>
      </c>
      <c r="R12" t="str">
        <v xml:space="preserve">ACACIAS </v>
      </c>
      <c r="S12" t="str">
        <v>KATHERINE TACHA</v>
      </c>
      <c r="T12">
        <v>5000000</v>
      </c>
      <c r="U12">
        <v>3000000</v>
      </c>
      <c r="W12">
        <v>2000000</v>
      </c>
    </row>
    <row r="13">
      <c r="A13">
        <v>11</v>
      </c>
      <c r="B13" t="str">
        <v xml:space="preserve">LC1 - 2 - 7 </v>
      </c>
      <c r="C13" t="str">
        <v>VENDIDO</v>
      </c>
      <c r="D13">
        <v>25000000</v>
      </c>
      <c r="F13">
        <v>45855</v>
      </c>
      <c r="G13">
        <v>4000000</v>
      </c>
      <c r="H13">
        <v>45886</v>
      </c>
      <c r="I13" t="str">
        <v>EFECTIVO</v>
      </c>
      <c r="J13">
        <v>21000000</v>
      </c>
      <c r="K13">
        <v>24</v>
      </c>
      <c r="L13">
        <v>875000</v>
      </c>
      <c r="M13" t="str">
        <v xml:space="preserve">17 DE CADA MES </v>
      </c>
      <c r="N13">
        <v>49595489</v>
      </c>
      <c r="O13" t="str">
        <v>JOSSY XIMENA CASTELLANOS CARRILLO</v>
      </c>
      <c r="P13" t="str">
        <v>305 4524007</v>
      </c>
      <c r="R13" t="str">
        <v xml:space="preserve">BOSCONIA </v>
      </c>
      <c r="S13" t="str">
        <v>DANIA</v>
      </c>
      <c r="T13">
        <v>5000000</v>
      </c>
      <c r="U13">
        <v>3000000</v>
      </c>
      <c r="W13">
        <v>2000000</v>
      </c>
    </row>
    <row r="14">
      <c r="A14">
        <v>12</v>
      </c>
      <c r="B14" t="str">
        <v>LC1 - 2 - 8 Y 9</v>
      </c>
      <c r="C14" t="str">
        <v>VENDIDO</v>
      </c>
      <c r="D14">
        <v>55000000</v>
      </c>
      <c r="F14">
        <v>45865</v>
      </c>
      <c r="G14">
        <v>8000000</v>
      </c>
      <c r="H14">
        <v>45896</v>
      </c>
      <c r="I14" t="str">
        <v>EFECTIVO</v>
      </c>
      <c r="J14">
        <v>47000000</v>
      </c>
      <c r="K14">
        <v>24</v>
      </c>
      <c r="L14">
        <v>1958333.3333333333</v>
      </c>
      <c r="M14" t="str">
        <v xml:space="preserve">27 DE CADA MES </v>
      </c>
      <c r="N14">
        <v>36622525</v>
      </c>
      <c r="O14" t="str">
        <v>BETTY ENCARNACION CARRILLO</v>
      </c>
      <c r="P14" t="str">
        <v>304 5900648</v>
      </c>
      <c r="R14" t="str">
        <v xml:space="preserve">ACACIAS </v>
      </c>
      <c r="S14" t="str">
        <v>DANIA</v>
      </c>
      <c r="T14">
        <v>10000000</v>
      </c>
      <c r="U14">
        <v>6000000</v>
      </c>
      <c r="W14">
        <v>4000000</v>
      </c>
    </row>
    <row r="15">
      <c r="A15">
        <v>13</v>
      </c>
      <c r="B15" t="str">
        <v>LC1 - 3 - 1</v>
      </c>
      <c r="C15" t="str">
        <v xml:space="preserve">CEDIDO EN FORMA DE PAGO </v>
      </c>
      <c r="D15">
        <v>30000000</v>
      </c>
      <c r="J15">
        <v>30000000</v>
      </c>
      <c r="K15">
        <v>1</v>
      </c>
      <c r="L15">
        <v>30000000</v>
      </c>
      <c r="O15" t="str">
        <v>RUBEN FABIAN BUSTO</v>
      </c>
      <c r="W15">
        <v>0</v>
      </c>
    </row>
    <row r="16">
      <c r="A16">
        <v>14</v>
      </c>
      <c r="B16" t="str">
        <v xml:space="preserve">LC1  - 3 - 2 </v>
      </c>
      <c r="C16" t="str">
        <v>EN NEGOCIACIÓN</v>
      </c>
      <c r="D16">
        <v>25000000</v>
      </c>
      <c r="J16">
        <v>25000000</v>
      </c>
      <c r="W16">
        <v>0</v>
      </c>
    </row>
    <row r="17">
      <c r="A17">
        <v>15</v>
      </c>
      <c r="B17" t="str">
        <v xml:space="preserve">LC1 - 3 - 3 </v>
      </c>
      <c r="C17" t="str">
        <v>VENDIDO</v>
      </c>
      <c r="D17">
        <v>25000000</v>
      </c>
      <c r="F17">
        <v>45936</v>
      </c>
      <c r="G17">
        <v>4000000</v>
      </c>
      <c r="H17">
        <v>45967</v>
      </c>
      <c r="I17" t="str">
        <v>EFECTIVO</v>
      </c>
      <c r="J17">
        <v>21000000</v>
      </c>
      <c r="K17">
        <v>24</v>
      </c>
      <c r="L17">
        <v>875000</v>
      </c>
      <c r="M17" t="str">
        <v xml:space="preserve">06 DE CADA MES </v>
      </c>
      <c r="N17">
        <v>7182722</v>
      </c>
      <c r="O17" t="str">
        <v>EDGAR VICENTE CARDENAS LOPEZ</v>
      </c>
      <c r="P17" t="str">
        <v>313 2213086</v>
      </c>
      <c r="R17" t="str">
        <v xml:space="preserve">TUNJA </v>
      </c>
      <c r="S17" t="str">
        <v>JHON JAIRO  RINCON</v>
      </c>
      <c r="T17">
        <v>5000000</v>
      </c>
      <c r="U17">
        <v>3000000</v>
      </c>
      <c r="W17">
        <v>2000000</v>
      </c>
    </row>
    <row r="18">
      <c r="A18">
        <v>16</v>
      </c>
      <c r="B18" t="str">
        <v xml:space="preserve">LC1 - 3 - 4 </v>
      </c>
      <c r="C18" t="str">
        <v>VENDIDO</v>
      </c>
      <c r="D18">
        <v>24500000</v>
      </c>
      <c r="F18">
        <v>46102</v>
      </c>
      <c r="G18">
        <v>4000000</v>
      </c>
      <c r="H18">
        <v>46086</v>
      </c>
      <c r="I18" t="str">
        <v>EFECTIVO</v>
      </c>
      <c r="J18">
        <v>20500000</v>
      </c>
      <c r="K18">
        <v>24</v>
      </c>
      <c r="L18">
        <v>854166.6666666666</v>
      </c>
      <c r="M18" t="str">
        <v xml:space="preserve">05 DE CADA MES </v>
      </c>
      <c r="N18">
        <v>41627694</v>
      </c>
      <c r="O18" t="str">
        <v>RAQUEL ABELLA VALBUENA</v>
      </c>
      <c r="P18" t="str">
        <v>316 3901345</v>
      </c>
      <c r="R18" t="str">
        <v>BOGOTA</v>
      </c>
      <c r="S18" t="str">
        <v>GUSTAVO</v>
      </c>
      <c r="T18">
        <v>5000000</v>
      </c>
      <c r="U18">
        <v>3000000</v>
      </c>
      <c r="W18">
        <v>2000000</v>
      </c>
    </row>
    <row r="19">
      <c r="A19">
        <v>17</v>
      </c>
      <c r="B19" t="str">
        <v>LC1  - 3 - 5</v>
      </c>
      <c r="C19" t="str">
        <v>VENDIDO</v>
      </c>
      <c r="D19">
        <v>24500000</v>
      </c>
      <c r="F19">
        <v>46102</v>
      </c>
      <c r="G19">
        <v>4000000</v>
      </c>
      <c r="H19">
        <v>46086</v>
      </c>
      <c r="I19" t="str">
        <v>EFECTIVO</v>
      </c>
      <c r="J19">
        <v>20500000</v>
      </c>
      <c r="K19">
        <v>24</v>
      </c>
      <c r="L19">
        <v>854166.6666666666</v>
      </c>
      <c r="M19" t="str">
        <v xml:space="preserve">05 DE CADA MES </v>
      </c>
      <c r="N19">
        <v>41627694</v>
      </c>
      <c r="O19" t="str">
        <v>RAQUEL ABELLA VALBUENA</v>
      </c>
      <c r="P19" t="str">
        <v>316 3901345</v>
      </c>
      <c r="R19" t="str">
        <v>BOGOTA</v>
      </c>
      <c r="S19" t="str">
        <v>GUSTAVO</v>
      </c>
      <c r="T19">
        <v>5000000</v>
      </c>
      <c r="U19">
        <v>3000000</v>
      </c>
      <c r="W19">
        <v>2000000</v>
      </c>
    </row>
    <row r="20">
      <c r="A20">
        <v>18</v>
      </c>
      <c r="B20" t="str">
        <v>LC1 - 3 - 6</v>
      </c>
      <c r="C20" t="str">
        <v>VENDIDO</v>
      </c>
      <c r="D20">
        <v>38058000</v>
      </c>
      <c r="F20">
        <v>46128</v>
      </c>
      <c r="G20">
        <v>4000000</v>
      </c>
      <c r="H20">
        <v>46128</v>
      </c>
      <c r="I20" t="str">
        <v>TRANSFERENCIA</v>
      </c>
      <c r="J20">
        <v>34058000</v>
      </c>
      <c r="K20">
        <v>24</v>
      </c>
      <c r="L20">
        <v>1419083.3333333333</v>
      </c>
      <c r="M20" t="str">
        <v>16 DE CADA MES</v>
      </c>
      <c r="N20">
        <v>1026277934</v>
      </c>
      <c r="O20" t="str">
        <v>SAMANTA VALENSUELA BARRAZA</v>
      </c>
      <c r="S20" t="str">
        <v>YURANY PEREZ</v>
      </c>
      <c r="T20">
        <v>5000000</v>
      </c>
      <c r="W20">
        <v>5000000</v>
      </c>
    </row>
    <row r="21">
      <c r="A21">
        <v>19</v>
      </c>
      <c r="B21" t="str">
        <v xml:space="preserve">LC1 - 3 - 7 </v>
      </c>
      <c r="C21" t="str">
        <v>DISPONIBLE</v>
      </c>
      <c r="D21">
        <v>25470000</v>
      </c>
      <c r="J21">
        <v>25470000</v>
      </c>
      <c r="W21">
        <v>0</v>
      </c>
    </row>
    <row r="22">
      <c r="A22">
        <v>20</v>
      </c>
      <c r="B22" t="str">
        <v xml:space="preserve">LC1 - 3 - 8 </v>
      </c>
      <c r="C22" t="str">
        <v>DISPONIBLE</v>
      </c>
      <c r="D22">
        <v>25000000</v>
      </c>
      <c r="J22">
        <v>25000000</v>
      </c>
      <c r="W22">
        <v>0</v>
      </c>
    </row>
    <row r="23">
      <c r="A23">
        <v>21</v>
      </c>
      <c r="B23" t="str">
        <v>LC1 - 3 - 9</v>
      </c>
      <c r="C23" t="str">
        <v>VENDIDO</v>
      </c>
      <c r="D23">
        <v>25000000</v>
      </c>
      <c r="F23">
        <v>45920</v>
      </c>
      <c r="G23">
        <v>4000000</v>
      </c>
      <c r="H23">
        <v>45950</v>
      </c>
      <c r="I23" t="str">
        <v>EFECTIVO</v>
      </c>
      <c r="J23">
        <v>21000000</v>
      </c>
      <c r="K23">
        <v>24</v>
      </c>
      <c r="L23">
        <v>875000</v>
      </c>
      <c r="M23" t="str">
        <v xml:space="preserve">20 DE CADA MES </v>
      </c>
      <c r="N23">
        <v>1121947747</v>
      </c>
      <c r="O23" t="str">
        <v>LUISA FERNANDA GOMEZ CARRERO/JUAN DAVID REY</v>
      </c>
      <c r="P23" t="str">
        <v>310 6673835</v>
      </c>
      <c r="R23" t="str">
        <v xml:space="preserve">VILLAVICENCIO </v>
      </c>
      <c r="S23" t="str">
        <v>INGRID</v>
      </c>
      <c r="T23">
        <v>5000000</v>
      </c>
      <c r="U23">
        <v>3000000</v>
      </c>
      <c r="W23">
        <v>2000000</v>
      </c>
    </row>
    <row r="24">
      <c r="A24">
        <v>22</v>
      </c>
      <c r="B24" t="str">
        <v>LC1 - 3 - 10 Y 11</v>
      </c>
      <c r="C24" t="str">
        <v>VENDIDO</v>
      </c>
      <c r="D24">
        <v>50000000</v>
      </c>
      <c r="F24">
        <v>45902</v>
      </c>
      <c r="G24">
        <v>8000000</v>
      </c>
      <c r="H24">
        <v>45932</v>
      </c>
      <c r="I24" t="str">
        <v>EFECTIVO</v>
      </c>
      <c r="J24">
        <v>42000000</v>
      </c>
      <c r="K24">
        <v>24</v>
      </c>
      <c r="L24">
        <v>1750000</v>
      </c>
      <c r="M24" t="str">
        <v xml:space="preserve">02 DE CADA MES </v>
      </c>
      <c r="N24">
        <v>26203383</v>
      </c>
      <c r="O24" t="str">
        <v>FATIMA RAMIREZ MORALES</v>
      </c>
      <c r="P24" t="str">
        <v>313 22006339</v>
      </c>
      <c r="R24" t="str">
        <v>MONTERIA</v>
      </c>
      <c r="S24" t="str">
        <v>DANIA</v>
      </c>
      <c r="T24">
        <v>10000000</v>
      </c>
      <c r="U24">
        <v>6000000</v>
      </c>
      <c r="W24">
        <v>4000000</v>
      </c>
    </row>
    <row r="25">
      <c r="A25">
        <v>23</v>
      </c>
      <c r="B25" t="str">
        <v>LC1 - 3 - 12</v>
      </c>
      <c r="C25" t="str">
        <v xml:space="preserve">CEDIDO EN FORMA DE PAGO </v>
      </c>
      <c r="D25">
        <v>30000000</v>
      </c>
      <c r="J25">
        <v>30000000</v>
      </c>
      <c r="O25" t="str">
        <v>RUBEN FABIAN BUSTOS</v>
      </c>
      <c r="W25">
        <v>0</v>
      </c>
    </row>
    <row r="26">
      <c r="A26">
        <v>24</v>
      </c>
      <c r="B26" t="str">
        <v>LC1 - 4 - 1</v>
      </c>
      <c r="C26" t="str">
        <v>VENDIDO</v>
      </c>
      <c r="D26">
        <v>43380000</v>
      </c>
      <c r="F26">
        <v>46178</v>
      </c>
      <c r="G26">
        <v>4000000</v>
      </c>
      <c r="H26">
        <v>46178</v>
      </c>
      <c r="I26" t="str">
        <v>TRANSFERENCIA</v>
      </c>
      <c r="J26">
        <v>39380000</v>
      </c>
      <c r="K26">
        <v>24</v>
      </c>
      <c r="L26">
        <v>1640833.3333333333</v>
      </c>
      <c r="M26" t="str">
        <v>5 DE CADA MES</v>
      </c>
      <c r="N26">
        <v>51648764</v>
      </c>
      <c r="O26" t="str">
        <v>MARIA YOLANDA CARACAS LEÓN</v>
      </c>
      <c r="P26" t="str">
        <v>321 4612934</v>
      </c>
      <c r="S26" t="str">
        <v>JEFFERSON</v>
      </c>
      <c r="T26">
        <v>5000000</v>
      </c>
      <c r="U26">
        <v>3000000</v>
      </c>
      <c r="W26">
        <v>2000000</v>
      </c>
    </row>
    <row r="27">
      <c r="A27">
        <v>25</v>
      </c>
      <c r="B27" t="str">
        <v xml:space="preserve">LC1 - 4 - 2 </v>
      </c>
      <c r="C27" t="str">
        <v>VENDIDO</v>
      </c>
      <c r="D27">
        <v>35970000</v>
      </c>
      <c r="F27" t="str">
        <v>30/02/2026</v>
      </c>
      <c r="G27">
        <v>8000000</v>
      </c>
      <c r="H27">
        <v>46111</v>
      </c>
      <c r="I27" t="str">
        <v>EFECTIVO</v>
      </c>
      <c r="J27">
        <v>27970000</v>
      </c>
      <c r="K27">
        <v>30</v>
      </c>
      <c r="L27">
        <v>932333.3333333334</v>
      </c>
      <c r="M27" t="str">
        <v xml:space="preserve">30 DE CADA MES </v>
      </c>
      <c r="N27">
        <v>1007157001</v>
      </c>
      <c r="O27" t="str">
        <v>LEIDY JOHANNA SAENZ/JHOJAN STIVEN GUTIERREZ</v>
      </c>
      <c r="P27" t="str">
        <v>301 2669937</v>
      </c>
      <c r="R27" t="str">
        <v xml:space="preserve">BOGOTA </v>
      </c>
      <c r="S27" t="str">
        <v>INGRID</v>
      </c>
      <c r="T27">
        <v>5000000</v>
      </c>
      <c r="U27">
        <v>3000000</v>
      </c>
      <c r="W27">
        <v>2000000</v>
      </c>
    </row>
    <row r="28">
      <c r="A28">
        <v>26</v>
      </c>
      <c r="B28" t="str">
        <v xml:space="preserve">LC1 - 4 - 3 </v>
      </c>
      <c r="C28" t="str">
        <v>VENDIDO</v>
      </c>
      <c r="D28">
        <v>33413000</v>
      </c>
      <c r="F28">
        <v>46063</v>
      </c>
      <c r="G28">
        <v>9000000</v>
      </c>
      <c r="H28">
        <v>46091</v>
      </c>
      <c r="I28" t="str">
        <v>EFECTIVO</v>
      </c>
      <c r="J28">
        <v>24413000</v>
      </c>
      <c r="K28">
        <v>30</v>
      </c>
      <c r="L28">
        <v>813766.6666666666</v>
      </c>
      <c r="M28" t="str">
        <v xml:space="preserve">10 DE CADA MES </v>
      </c>
      <c r="N28">
        <v>41795576</v>
      </c>
      <c r="O28" t="str">
        <v>AURA ALICIA SAENZ</v>
      </c>
      <c r="P28" t="str">
        <v>312 3756562</v>
      </c>
      <c r="R28" t="str">
        <v xml:space="preserve">BOGOTA </v>
      </c>
      <c r="S28" t="str">
        <v>INGRID</v>
      </c>
      <c r="T28">
        <v>5000000</v>
      </c>
      <c r="U28">
        <v>3000000</v>
      </c>
      <c r="W28">
        <v>2000000</v>
      </c>
    </row>
    <row r="29">
      <c r="A29">
        <v>27</v>
      </c>
      <c r="B29" t="str">
        <v xml:space="preserve">LC1 - 4 - 4 </v>
      </c>
      <c r="C29" t="str">
        <v>VENDIDO</v>
      </c>
      <c r="D29">
        <v>30849000</v>
      </c>
      <c r="F29">
        <v>46060</v>
      </c>
      <c r="G29">
        <v>13000000</v>
      </c>
      <c r="H29">
        <v>46088</v>
      </c>
      <c r="I29" t="str">
        <v>EFECTIVO</v>
      </c>
      <c r="J29">
        <v>17849000</v>
      </c>
      <c r="K29">
        <v>30</v>
      </c>
      <c r="L29">
        <v>594966.6666666666</v>
      </c>
      <c r="M29" t="str">
        <v xml:space="preserve">07 DE CADA MES </v>
      </c>
      <c r="N29">
        <v>1007157000</v>
      </c>
      <c r="O29" t="str">
        <v>EDUINXON ALEXANDER SAENZ PINZON</v>
      </c>
      <c r="P29" t="str">
        <v>301 7284433</v>
      </c>
      <c r="R29" t="str">
        <v xml:space="preserve">BOGOTA </v>
      </c>
      <c r="S29" t="str">
        <v>INGRID</v>
      </c>
      <c r="T29">
        <v>5000000</v>
      </c>
      <c r="U29">
        <v>3000000</v>
      </c>
      <c r="W29">
        <v>2000000</v>
      </c>
    </row>
    <row r="30">
      <c r="A30">
        <v>28</v>
      </c>
      <c r="B30" t="str">
        <v>LC1 - 4 - 5</v>
      </c>
      <c r="C30" t="str">
        <v>VENDIDO</v>
      </c>
      <c r="D30">
        <v>28276000</v>
      </c>
      <c r="J30">
        <v>28276000</v>
      </c>
      <c r="K30">
        <v>1</v>
      </c>
      <c r="L30">
        <v>28276000</v>
      </c>
      <c r="N30">
        <v>80390046</v>
      </c>
      <c r="O30" t="str">
        <v>JORGE HUMBERTO RODRIGUEZ BORBON</v>
      </c>
      <c r="W30">
        <v>0</v>
      </c>
    </row>
    <row r="31">
      <c r="A31">
        <v>29</v>
      </c>
      <c r="B31" t="str">
        <v>LC1 - 4 - 6</v>
      </c>
      <c r="C31" t="str">
        <v>VENDIDO</v>
      </c>
      <c r="D31">
        <v>25056000</v>
      </c>
      <c r="F31">
        <v>46031</v>
      </c>
      <c r="G31">
        <v>4000000</v>
      </c>
      <c r="H31">
        <v>46062</v>
      </c>
      <c r="I31" t="str">
        <v>EFECTIVO</v>
      </c>
      <c r="J31">
        <v>21056000</v>
      </c>
      <c r="K31">
        <v>24</v>
      </c>
      <c r="L31">
        <v>877333.3333333334</v>
      </c>
      <c r="M31" t="str">
        <v xml:space="preserve">09 DE CADA MES </v>
      </c>
      <c r="N31">
        <v>51578847</v>
      </c>
      <c r="O31" t="str">
        <v>LUZ MYRIAM DÍAZ</v>
      </c>
      <c r="P31" t="str">
        <v>312 3492087</v>
      </c>
      <c r="R31" t="str">
        <v xml:space="preserve">BOGOTA </v>
      </c>
      <c r="S31" t="str">
        <v>LUBIN DIAZ</v>
      </c>
      <c r="T31">
        <v>5000000</v>
      </c>
      <c r="U31">
        <v>3000000</v>
      </c>
      <c r="W31">
        <v>2000000</v>
      </c>
    </row>
    <row r="32">
      <c r="A32">
        <v>30</v>
      </c>
      <c r="B32" t="str">
        <v xml:space="preserve">LC1 - 4 - 7 </v>
      </c>
      <c r="C32" t="str">
        <v>VENDIDO</v>
      </c>
      <c r="D32">
        <v>25000000</v>
      </c>
      <c r="F32">
        <v>46031</v>
      </c>
      <c r="G32">
        <v>4500000</v>
      </c>
      <c r="H32">
        <v>46062</v>
      </c>
      <c r="I32" t="str">
        <v>EFECTIVO</v>
      </c>
      <c r="J32">
        <v>20500000</v>
      </c>
      <c r="K32">
        <v>24</v>
      </c>
      <c r="L32">
        <v>854166.6666666666</v>
      </c>
      <c r="M32" t="str">
        <v xml:space="preserve">09 DE CADA MES </v>
      </c>
      <c r="N32">
        <v>1085039584</v>
      </c>
      <c r="O32" t="str">
        <v>ALEXIS JOSE PABA MARTINEZ</v>
      </c>
      <c r="P32" t="str">
        <v>34 62419 4900</v>
      </c>
      <c r="R32" t="str">
        <v xml:space="preserve">EL BANCO </v>
      </c>
      <c r="S32" t="str">
        <v>LUBIN DIAZ</v>
      </c>
      <c r="T32">
        <v>5000000</v>
      </c>
      <c r="U32">
        <v>3000000</v>
      </c>
      <c r="W32">
        <v>2000000</v>
      </c>
    </row>
    <row r="33">
      <c r="A33">
        <v>31</v>
      </c>
      <c r="B33" t="str">
        <v xml:space="preserve">LC1- 5 - 1 </v>
      </c>
      <c r="C33" t="str">
        <v>VENDIDO</v>
      </c>
      <c r="D33">
        <v>41380000</v>
      </c>
      <c r="F33">
        <v>46150</v>
      </c>
      <c r="G33">
        <v>4000000</v>
      </c>
      <c r="H33">
        <v>46150</v>
      </c>
      <c r="I33" t="str">
        <v>TRANSFERENCIA</v>
      </c>
      <c r="J33">
        <v>37380000</v>
      </c>
      <c r="K33">
        <v>24</v>
      </c>
      <c r="L33">
        <v>1557500</v>
      </c>
      <c r="M33" t="str">
        <v>30 DE CADA MES</v>
      </c>
      <c r="N33">
        <v>1024499636</v>
      </c>
      <c r="O33" t="str">
        <v>DANNA LIZETH ALVAREZ SANCHEZ</v>
      </c>
      <c r="P33" t="str">
        <v>310 240 1772</v>
      </c>
      <c r="R33" t="str">
        <v>CUNDINAMARCA</v>
      </c>
      <c r="S33" t="str">
        <v>YURANY PEREZ</v>
      </c>
      <c r="T33">
        <v>5000000</v>
      </c>
      <c r="W33">
        <v>5000000</v>
      </c>
    </row>
    <row r="34">
      <c r="A34">
        <v>32</v>
      </c>
      <c r="B34" t="str">
        <v xml:space="preserve">LC1 - 5 - 2 </v>
      </c>
      <c r="C34" t="str">
        <v>VENDIDO</v>
      </c>
      <c r="D34">
        <v>25000000</v>
      </c>
      <c r="F34">
        <v>46066</v>
      </c>
      <c r="G34">
        <v>4000000</v>
      </c>
      <c r="H34">
        <v>46094</v>
      </c>
      <c r="I34" t="str">
        <v>EFECTIVO</v>
      </c>
      <c r="J34">
        <v>21000000</v>
      </c>
      <c r="K34">
        <v>24</v>
      </c>
      <c r="L34">
        <v>875000</v>
      </c>
      <c r="M34" t="str">
        <v xml:space="preserve">13 DE CADA MES </v>
      </c>
      <c r="N34">
        <v>1015408595</v>
      </c>
      <c r="O34" t="str">
        <v>LUIS AGUSTO PALACIOS RODRIGUEZ</v>
      </c>
      <c r="P34">
        <v>3228636376</v>
      </c>
      <c r="R34" t="str">
        <v xml:space="preserve">BOGOTA </v>
      </c>
      <c r="W34">
        <v>0</v>
      </c>
    </row>
    <row r="35">
      <c r="A35">
        <v>33</v>
      </c>
      <c r="B35" t="str">
        <v xml:space="preserve">LC1  - 5 - 3 </v>
      </c>
      <c r="C35" t="str">
        <v>VENDIDO</v>
      </c>
      <c r="D35">
        <v>30000000</v>
      </c>
      <c r="F35">
        <v>45874</v>
      </c>
      <c r="G35">
        <v>4500000</v>
      </c>
      <c r="H35">
        <v>45905</v>
      </c>
      <c r="I35" t="str">
        <v>EFECTIVO</v>
      </c>
      <c r="J35">
        <v>25500000</v>
      </c>
      <c r="K35">
        <v>24</v>
      </c>
      <c r="L35">
        <v>1062500</v>
      </c>
      <c r="M35" t="str">
        <v xml:space="preserve">05 DE CADA MES </v>
      </c>
      <c r="N35">
        <v>1012356817</v>
      </c>
      <c r="O35" t="str">
        <v>YULEY SERRANO PAVA/DIEGO FERNANDO BUITRAGO</v>
      </c>
      <c r="P35" t="str">
        <v>311 2085098</v>
      </c>
      <c r="R35" t="str">
        <v xml:space="preserve">BOGOTA </v>
      </c>
      <c r="S35" t="str">
        <v>JHON CARVAJAL</v>
      </c>
      <c r="T35">
        <v>5000000</v>
      </c>
      <c r="U35">
        <v>3000000</v>
      </c>
      <c r="W35">
        <v>2000000</v>
      </c>
    </row>
    <row r="36">
      <c r="A36">
        <v>34</v>
      </c>
      <c r="B36" t="str">
        <v xml:space="preserve">LC1 - 5 - 4 </v>
      </c>
      <c r="C36" t="str">
        <v>VENDIDO</v>
      </c>
      <c r="D36">
        <v>30000000</v>
      </c>
      <c r="F36">
        <v>45874</v>
      </c>
      <c r="G36">
        <v>4500000</v>
      </c>
      <c r="H36">
        <v>45905</v>
      </c>
      <c r="I36" t="str">
        <v>EFECTIVO</v>
      </c>
      <c r="J36">
        <v>25500000</v>
      </c>
      <c r="K36">
        <v>24</v>
      </c>
      <c r="L36">
        <v>1062500</v>
      </c>
      <c r="M36" t="str">
        <v xml:space="preserve">05 DE CADA MES </v>
      </c>
      <c r="N36">
        <v>1030701120</v>
      </c>
      <c r="O36" t="str">
        <v>ANDRÉS FELIPE CARDONA ARCHILA</v>
      </c>
      <c r="P36" t="str">
        <v>315 4450034</v>
      </c>
      <c r="R36" t="str">
        <v xml:space="preserve">BOGOTA </v>
      </c>
      <c r="S36" t="str">
        <v>MAYERLY</v>
      </c>
      <c r="T36">
        <v>5000000</v>
      </c>
      <c r="U36">
        <v>3000000</v>
      </c>
      <c r="W36">
        <v>2000000</v>
      </c>
    </row>
    <row r="37">
      <c r="A37">
        <v>35</v>
      </c>
      <c r="B37" t="str">
        <v xml:space="preserve">LC1 - 5 - 5 </v>
      </c>
      <c r="C37" t="str">
        <v>VENDIDO</v>
      </c>
      <c r="D37">
        <v>25000000</v>
      </c>
      <c r="F37">
        <v>45874</v>
      </c>
      <c r="G37">
        <v>7500000</v>
      </c>
      <c r="H37">
        <v>45905</v>
      </c>
      <c r="I37" t="str">
        <v>EFECTIVO</v>
      </c>
      <c r="J37">
        <v>17500000</v>
      </c>
      <c r="K37">
        <v>24</v>
      </c>
      <c r="L37">
        <v>729166.6666666666</v>
      </c>
      <c r="M37" t="str">
        <v xml:space="preserve">05 DE CADA MES </v>
      </c>
      <c r="N37">
        <v>1123433099</v>
      </c>
      <c r="O37" t="str">
        <v>JEIDER HERNEY POVEDA ROSO</v>
      </c>
      <c r="P37">
        <v>3195907896</v>
      </c>
      <c r="R37" t="str">
        <v xml:space="preserve">CASTILLA LA NUEVA </v>
      </c>
      <c r="S37" t="str">
        <v>YULIAN CARDENAS</v>
      </c>
      <c r="T37">
        <v>5000000</v>
      </c>
      <c r="U37">
        <v>5000000</v>
      </c>
      <c r="W37">
        <v>0</v>
      </c>
    </row>
    <row r="38">
      <c r="A38">
        <v>36</v>
      </c>
      <c r="B38" t="str">
        <v xml:space="preserve">LC1 - 5 - 6 </v>
      </c>
      <c r="C38" t="str">
        <v>VENDIDO</v>
      </c>
      <c r="D38">
        <v>33541000</v>
      </c>
      <c r="F38">
        <v>46073</v>
      </c>
      <c r="G38">
        <v>4000000</v>
      </c>
      <c r="H38">
        <v>46101</v>
      </c>
      <c r="I38" t="str">
        <v>EFECTIVO</v>
      </c>
      <c r="J38">
        <v>29541000</v>
      </c>
      <c r="K38">
        <v>24</v>
      </c>
      <c r="L38">
        <v>1230875</v>
      </c>
      <c r="M38" t="str">
        <v xml:space="preserve">20 DE CADA MES </v>
      </c>
      <c r="N38">
        <v>1123085644</v>
      </c>
      <c r="O38" t="str">
        <v>MILENA JOHANNA COCA MEJIA/YEISON ALBERTO MONROY</v>
      </c>
      <c r="P38" t="str">
        <v>313 3458707</v>
      </c>
      <c r="R38" t="str">
        <v xml:space="preserve">GUAMAL </v>
      </c>
      <c r="S38" t="str">
        <v>YURANY PEREZ</v>
      </c>
      <c r="T38">
        <v>5000000</v>
      </c>
      <c r="U38">
        <v>3000000</v>
      </c>
      <c r="W38">
        <v>2000000</v>
      </c>
    </row>
    <row r="39">
      <c r="A39">
        <v>37</v>
      </c>
      <c r="B39" t="str">
        <v xml:space="preserve">LC1 - 6 - 1 </v>
      </c>
      <c r="C39" t="str">
        <v>VENDIDO</v>
      </c>
      <c r="D39">
        <v>30000000</v>
      </c>
      <c r="F39">
        <v>45842</v>
      </c>
      <c r="G39">
        <v>4000000</v>
      </c>
      <c r="H39">
        <v>45873</v>
      </c>
      <c r="I39" t="str">
        <v>EFECTIVO</v>
      </c>
      <c r="J39">
        <v>26000000</v>
      </c>
      <c r="K39">
        <v>24</v>
      </c>
      <c r="L39">
        <v>1083333.3333333333</v>
      </c>
      <c r="M39" t="str">
        <v xml:space="preserve">04 DE CADA MES </v>
      </c>
      <c r="N39">
        <v>1003519576</v>
      </c>
      <c r="O39" t="str">
        <v>YARID MARIANA MONROY VIVAS</v>
      </c>
      <c r="P39" t="str">
        <v>704 2989061</v>
      </c>
      <c r="R39" t="str">
        <v>FUSAGASUGA</v>
      </c>
      <c r="S39" t="str">
        <v>CARLOS JULIAN</v>
      </c>
      <c r="T39">
        <v>5000000</v>
      </c>
      <c r="U39">
        <v>3000000</v>
      </c>
      <c r="W39">
        <v>2000000</v>
      </c>
    </row>
    <row r="40">
      <c r="A40">
        <v>38</v>
      </c>
      <c r="B40" t="str">
        <v xml:space="preserve">LC1 - 6 - 2 </v>
      </c>
      <c r="C40" t="str">
        <v>VENDIDO</v>
      </c>
      <c r="D40">
        <v>25000000</v>
      </c>
      <c r="F40">
        <v>45888</v>
      </c>
      <c r="G40">
        <v>10000000</v>
      </c>
      <c r="H40">
        <v>45919</v>
      </c>
      <c r="I40" t="str">
        <v>EFECTIVO</v>
      </c>
      <c r="J40">
        <v>15000000</v>
      </c>
      <c r="K40">
        <v>24</v>
      </c>
      <c r="L40">
        <v>625000</v>
      </c>
      <c r="M40" t="str">
        <v xml:space="preserve">19 DE CADA MES </v>
      </c>
      <c r="N40">
        <v>4157914</v>
      </c>
      <c r="O40" t="str">
        <v>LUIS ENRIQUE ALARCON CRUZ</v>
      </c>
      <c r="P40" t="str">
        <v>316 3355530</v>
      </c>
      <c r="R40" t="str">
        <v xml:space="preserve">BOYACA </v>
      </c>
      <c r="S40" t="str">
        <v>YULIAN CARDENAS</v>
      </c>
      <c r="T40">
        <v>5000000</v>
      </c>
      <c r="U40">
        <v>3000000</v>
      </c>
      <c r="W40">
        <v>2000000</v>
      </c>
    </row>
    <row r="41">
      <c r="A41">
        <v>39</v>
      </c>
      <c r="B41" t="str">
        <v xml:space="preserve">LC1 - 6 - 3 </v>
      </c>
      <c r="C41" t="str">
        <v>VENDIDO</v>
      </c>
      <c r="D41">
        <v>25000000</v>
      </c>
      <c r="F41">
        <v>45656</v>
      </c>
      <c r="G41">
        <v>4000000</v>
      </c>
      <c r="H41">
        <v>45687</v>
      </c>
      <c r="I41" t="str">
        <v>EFECTIVO</v>
      </c>
      <c r="J41">
        <v>21000000</v>
      </c>
      <c r="K41">
        <v>24</v>
      </c>
      <c r="L41">
        <v>875000</v>
      </c>
      <c r="M41" t="str">
        <v xml:space="preserve">30 DE CADA MES </v>
      </c>
      <c r="N41">
        <v>86011972</v>
      </c>
      <c r="O41" t="str">
        <v>JOSÉ ALCIDES QUINTERO GAITAN</v>
      </c>
      <c r="P41" t="str">
        <v>322 2458447</v>
      </c>
      <c r="R41" t="str">
        <v xml:space="preserve">GRANADA </v>
      </c>
      <c r="W41">
        <v>0</v>
      </c>
    </row>
    <row r="42">
      <c r="A42">
        <v>40</v>
      </c>
      <c r="B42" t="str">
        <v xml:space="preserve">LC1 - 6 - 4 </v>
      </c>
      <c r="C42" t="str">
        <v>VENDIDO</v>
      </c>
      <c r="D42">
        <v>30000000</v>
      </c>
      <c r="F42">
        <v>45859</v>
      </c>
      <c r="G42">
        <v>4000000</v>
      </c>
      <c r="H42">
        <v>45890</v>
      </c>
      <c r="I42" t="str">
        <v>EFECTIVO</v>
      </c>
      <c r="J42">
        <v>26000000</v>
      </c>
      <c r="K42">
        <v>24</v>
      </c>
      <c r="L42">
        <v>1083333.3333333333</v>
      </c>
      <c r="M42" t="str">
        <v xml:space="preserve">21 DE CADA MES </v>
      </c>
      <c r="N42">
        <v>1032411465</v>
      </c>
      <c r="O42" t="str">
        <v>NORLEIDY GARZON SANCHEZ</v>
      </c>
      <c r="P42" t="str">
        <v>310 2983071</v>
      </c>
      <c r="R42" t="str">
        <v xml:space="preserve">BOGOTA </v>
      </c>
      <c r="S42" t="str">
        <v>SNEIDER</v>
      </c>
      <c r="T42">
        <v>5000000</v>
      </c>
      <c r="U42">
        <v>3000000</v>
      </c>
      <c r="W42">
        <v>2000000</v>
      </c>
    </row>
    <row r="43">
      <c r="A43">
        <v>41</v>
      </c>
      <c r="B43" t="str">
        <v xml:space="preserve">LC1 - 6 - 5 </v>
      </c>
      <c r="C43" t="str">
        <v>VENDIDO</v>
      </c>
      <c r="D43">
        <v>30000000</v>
      </c>
      <c r="F43">
        <v>45832</v>
      </c>
      <c r="G43">
        <v>4000000</v>
      </c>
      <c r="H43">
        <v>45862</v>
      </c>
      <c r="I43" t="str">
        <v>EFECTIVO</v>
      </c>
      <c r="J43">
        <v>26000000</v>
      </c>
      <c r="K43">
        <v>24</v>
      </c>
      <c r="L43">
        <v>1083333.3333333333</v>
      </c>
      <c r="M43" t="str">
        <v xml:space="preserve">24 DE CADA MES </v>
      </c>
      <c r="N43">
        <v>39664442</v>
      </c>
      <c r="O43" t="str">
        <v>LUZ DARY MANCERA CAMELO</v>
      </c>
      <c r="P43" t="str">
        <v>321 3212040</v>
      </c>
      <c r="R43" t="str">
        <v xml:space="preserve">BOGOTA </v>
      </c>
      <c r="W43">
        <v>0</v>
      </c>
    </row>
    <row r="44">
      <c r="A44">
        <v>42</v>
      </c>
      <c r="B44" t="str">
        <v xml:space="preserve">LC1 - 6 - 6 </v>
      </c>
      <c r="C44" t="str">
        <v>VENDIDO</v>
      </c>
      <c r="D44">
        <v>25000000</v>
      </c>
      <c r="F44">
        <v>45899</v>
      </c>
      <c r="G44">
        <v>4000000</v>
      </c>
      <c r="H44">
        <v>45920</v>
      </c>
      <c r="I44" t="str">
        <v>EFECTIVO</v>
      </c>
      <c r="J44">
        <v>21000000</v>
      </c>
      <c r="K44">
        <v>24</v>
      </c>
      <c r="L44">
        <v>875000</v>
      </c>
      <c r="M44" t="str">
        <v xml:space="preserve">30 DE CADA MES </v>
      </c>
      <c r="N44">
        <v>1123513435</v>
      </c>
      <c r="O44" t="str">
        <v>YULY PAOLA POVEDA ROSO</v>
      </c>
      <c r="P44" t="str">
        <v>320 8381815</v>
      </c>
      <c r="R44" t="str">
        <v xml:space="preserve">CASTILLA LA NUEVA </v>
      </c>
      <c r="S44" t="str">
        <v>YULIAN CARDENAS</v>
      </c>
      <c r="T44">
        <v>5000000</v>
      </c>
      <c r="U44">
        <v>3000000</v>
      </c>
      <c r="W44">
        <v>2000000</v>
      </c>
    </row>
    <row r="45">
      <c r="A45">
        <v>43</v>
      </c>
      <c r="B45" t="str">
        <v xml:space="preserve">LC1 - 6 - 7 </v>
      </c>
      <c r="C45" t="str">
        <v>VENDIDO</v>
      </c>
      <c r="D45">
        <v>25000000</v>
      </c>
      <c r="F45">
        <v>45845</v>
      </c>
      <c r="G45">
        <v>4000000</v>
      </c>
      <c r="H45">
        <v>45876</v>
      </c>
      <c r="I45" t="str">
        <v>EFECTIVO</v>
      </c>
      <c r="J45">
        <v>21000000</v>
      </c>
      <c r="K45">
        <v>24</v>
      </c>
      <c r="L45">
        <v>875000</v>
      </c>
      <c r="M45" t="str">
        <v xml:space="preserve">07 DE CADA MES </v>
      </c>
      <c r="N45">
        <v>1006837128</v>
      </c>
      <c r="O45" t="str">
        <v>DIEGO FABIAN GRANADA SILVA</v>
      </c>
      <c r="P45" t="str">
        <v>321 4573910</v>
      </c>
      <c r="R45" t="str">
        <v xml:space="preserve">GRANADA </v>
      </c>
      <c r="S45" t="str">
        <v>YURANY PEREZ</v>
      </c>
      <c r="T45">
        <v>5000000</v>
      </c>
      <c r="U45">
        <v>3000000</v>
      </c>
      <c r="W45">
        <v>2000000</v>
      </c>
    </row>
    <row r="46">
      <c r="A46">
        <v>44</v>
      </c>
      <c r="B46" t="str">
        <v>LC1 - 6 - 8</v>
      </c>
      <c r="C46" t="str">
        <v>VENDIDO</v>
      </c>
      <c r="D46">
        <v>30000000</v>
      </c>
      <c r="F46">
        <v>45508</v>
      </c>
      <c r="G46">
        <v>4000000</v>
      </c>
      <c r="H46">
        <v>45904</v>
      </c>
      <c r="I46" t="str">
        <v>EFECTIVO</v>
      </c>
      <c r="J46">
        <v>26000000</v>
      </c>
      <c r="K46">
        <v>24</v>
      </c>
      <c r="L46">
        <v>1083333.3333333333</v>
      </c>
      <c r="M46" t="str">
        <v xml:space="preserve">04 DE CADA MES </v>
      </c>
      <c r="N46">
        <v>79925440</v>
      </c>
      <c r="O46" t="str">
        <v>OSCAR ESNEIDER PEREZ RODRIGUEZ</v>
      </c>
      <c r="P46" t="str">
        <v>310 3309150</v>
      </c>
      <c r="R46" t="str">
        <v xml:space="preserve">BOGOTA </v>
      </c>
      <c r="S46" t="str">
        <v>MAYERLY</v>
      </c>
      <c r="T46">
        <v>5000000</v>
      </c>
      <c r="U46">
        <v>3000000</v>
      </c>
      <c r="W46">
        <v>2000000</v>
      </c>
    </row>
    <row r="47">
      <c r="A47">
        <v>45</v>
      </c>
      <c r="B47" t="str">
        <v>LC1 - 7 - 1 Y 2 - LC1 - 8 - 7 Y 8</v>
      </c>
      <c r="C47" t="str">
        <v>VENDIDO</v>
      </c>
      <c r="D47">
        <v>110000000</v>
      </c>
      <c r="F47">
        <v>45895</v>
      </c>
      <c r="G47">
        <v>16000000</v>
      </c>
      <c r="H47">
        <v>45926</v>
      </c>
      <c r="I47" t="str">
        <v>EFECTIVO</v>
      </c>
      <c r="J47">
        <v>94000000</v>
      </c>
      <c r="K47">
        <v>24</v>
      </c>
      <c r="L47">
        <v>3916666.6666666665</v>
      </c>
      <c r="M47" t="str">
        <v xml:space="preserve">26 DE CADA MES </v>
      </c>
      <c r="N47">
        <v>51734969</v>
      </c>
      <c r="O47" t="str">
        <v>NOHELIA ALZATE GIRALDO</v>
      </c>
      <c r="P47" t="str">
        <v>301 4003174</v>
      </c>
      <c r="R47" t="str">
        <v xml:space="preserve">BOGOTA </v>
      </c>
      <c r="S47" t="str">
        <v>YURANY PEREZ</v>
      </c>
      <c r="T47">
        <v>20000000</v>
      </c>
      <c r="U47">
        <v>12000000</v>
      </c>
      <c r="W47">
        <v>8000000</v>
      </c>
    </row>
    <row r="48">
      <c r="A48">
        <v>46</v>
      </c>
      <c r="B48" t="str">
        <v xml:space="preserve">LC1 - 7 - 3 </v>
      </c>
      <c r="C48" t="str">
        <v>VENDIDO</v>
      </c>
      <c r="D48">
        <v>25000000</v>
      </c>
      <c r="F48">
        <v>45881</v>
      </c>
      <c r="G48">
        <v>4000000</v>
      </c>
      <c r="H48">
        <v>45912</v>
      </c>
      <c r="I48" t="str">
        <v>EFECTIVO</v>
      </c>
      <c r="J48">
        <v>21000000</v>
      </c>
      <c r="K48">
        <v>24</v>
      </c>
      <c r="L48">
        <v>875000</v>
      </c>
      <c r="M48" t="str">
        <v xml:space="preserve">12 DE CADA MES </v>
      </c>
      <c r="N48">
        <v>79254901</v>
      </c>
      <c r="O48" t="str">
        <v>ORLANDO ANTONIO MESA PLATA</v>
      </c>
      <c r="P48" t="str">
        <v>313 8876930</v>
      </c>
      <c r="R48" t="str">
        <v xml:space="preserve">BOGOTA </v>
      </c>
      <c r="S48" t="str">
        <v>EIDER PARDO</v>
      </c>
      <c r="T48">
        <v>5000000</v>
      </c>
      <c r="U48">
        <v>3000000</v>
      </c>
      <c r="W48">
        <v>2000000</v>
      </c>
    </row>
    <row r="49">
      <c r="A49">
        <v>47</v>
      </c>
      <c r="B49" t="str">
        <v xml:space="preserve">LC1 - 7 - 4 </v>
      </c>
      <c r="C49" t="str">
        <v xml:space="preserve">CEDIDO EN FORMA DE PAGO </v>
      </c>
      <c r="D49">
        <v>25000000</v>
      </c>
      <c r="J49">
        <v>25000000</v>
      </c>
      <c r="O49" t="str">
        <v>RUBEN FABIAN BUSTOS</v>
      </c>
      <c r="W49">
        <v>0</v>
      </c>
    </row>
    <row r="50">
      <c r="A50">
        <v>48</v>
      </c>
      <c r="B50" t="str">
        <v xml:space="preserve">LC1 - 7 - 5 </v>
      </c>
      <c r="C50" t="str">
        <v>VENDIDO</v>
      </c>
      <c r="D50">
        <v>25000000</v>
      </c>
      <c r="F50">
        <v>45881</v>
      </c>
      <c r="G50">
        <v>4000000</v>
      </c>
      <c r="H50">
        <v>45912</v>
      </c>
      <c r="I50" t="str">
        <v>EFECTIVO</v>
      </c>
      <c r="J50">
        <v>21000000</v>
      </c>
      <c r="K50">
        <v>24</v>
      </c>
      <c r="L50">
        <v>875000</v>
      </c>
      <c r="M50" t="str">
        <v xml:space="preserve">12 DE CADA MES </v>
      </c>
      <c r="N50">
        <v>79254901</v>
      </c>
      <c r="O50" t="str">
        <v>ORLANDO ANTONIO MESA PLATA</v>
      </c>
      <c r="P50" t="str">
        <v>313 8876930</v>
      </c>
      <c r="R50" t="str">
        <v xml:space="preserve">BOGOTA </v>
      </c>
      <c r="S50" t="str">
        <v>EIDER PARDO</v>
      </c>
      <c r="T50">
        <v>5000000</v>
      </c>
      <c r="U50">
        <v>3000000</v>
      </c>
      <c r="W50">
        <v>2000000</v>
      </c>
    </row>
    <row r="51">
      <c r="A51">
        <v>49</v>
      </c>
      <c r="B51" t="str">
        <v>LC1 - 7 - 6</v>
      </c>
      <c r="C51" t="str">
        <v>VENDIDO</v>
      </c>
      <c r="D51">
        <v>25000000</v>
      </c>
      <c r="F51">
        <v>45881</v>
      </c>
      <c r="G51">
        <v>4000000</v>
      </c>
      <c r="H51">
        <v>45912</v>
      </c>
      <c r="I51" t="str">
        <v>EFECTIVO</v>
      </c>
      <c r="J51">
        <v>21000000</v>
      </c>
      <c r="K51">
        <v>24</v>
      </c>
      <c r="L51">
        <v>875000</v>
      </c>
      <c r="M51" t="str">
        <v xml:space="preserve">12 DE CADA MES </v>
      </c>
      <c r="N51">
        <v>79254901</v>
      </c>
      <c r="O51" t="str">
        <v>ORLANDO ANTONIO MESA PLATA</v>
      </c>
      <c r="P51" t="str">
        <v>313 8876930</v>
      </c>
      <c r="R51" t="str">
        <v xml:space="preserve">BOGOTA </v>
      </c>
      <c r="S51" t="str">
        <v>EIDER PARDO</v>
      </c>
      <c r="T51">
        <v>5000000</v>
      </c>
      <c r="U51">
        <v>3000000</v>
      </c>
      <c r="W51">
        <v>2000000</v>
      </c>
    </row>
    <row r="52">
      <c r="A52">
        <v>50</v>
      </c>
      <c r="B52" t="str">
        <v xml:space="preserve">LC1 - 7 - 7 </v>
      </c>
      <c r="C52" t="str">
        <v>VENDIDO</v>
      </c>
      <c r="D52">
        <v>53000000</v>
      </c>
      <c r="F52">
        <v>46300</v>
      </c>
      <c r="G52">
        <v>10000000</v>
      </c>
      <c r="H52">
        <v>46300</v>
      </c>
      <c r="I52" t="str">
        <v>EFECTIVO</v>
      </c>
      <c r="J52">
        <v>43000000</v>
      </c>
      <c r="K52">
        <v>30</v>
      </c>
      <c r="L52">
        <v>1433333.3333333333</v>
      </c>
      <c r="M52" t="str">
        <v>5 DE CADA MES</v>
      </c>
      <c r="N52">
        <v>19110131</v>
      </c>
      <c r="O52" t="str">
        <v>DIDACIO RINCON</v>
      </c>
      <c r="P52">
        <v>3195584295</v>
      </c>
      <c r="R52" t="str">
        <v xml:space="preserve">BOGOTA </v>
      </c>
      <c r="S52" t="str">
        <v>JHON ALBERTO</v>
      </c>
      <c r="T52">
        <v>5000000</v>
      </c>
      <c r="U52">
        <v>3000000</v>
      </c>
      <c r="W52">
        <v>2000000</v>
      </c>
    </row>
    <row r="53">
      <c r="A53">
        <v>51</v>
      </c>
      <c r="B53" t="str">
        <v>LC1 - 7 - 8</v>
      </c>
      <c r="C53" t="str">
        <v>VENDIDO</v>
      </c>
      <c r="D53">
        <v>30000000</v>
      </c>
      <c r="F53">
        <v>45852</v>
      </c>
      <c r="G53">
        <v>4000000</v>
      </c>
      <c r="H53">
        <v>45883</v>
      </c>
      <c r="I53" t="str">
        <v>EFECTIVO</v>
      </c>
      <c r="J53">
        <v>26000000</v>
      </c>
      <c r="K53">
        <v>24</v>
      </c>
      <c r="L53">
        <v>1083333.3333333333</v>
      </c>
      <c r="M53" t="str">
        <v xml:space="preserve">14 DE CADA MES </v>
      </c>
      <c r="N53">
        <v>51781576</v>
      </c>
      <c r="O53" t="str">
        <v>LUCINDA CLAVIJO CLAVIJO/LUIS ROBERTO MENDEZ</v>
      </c>
      <c r="P53" t="str">
        <v>321 445 4526</v>
      </c>
      <c r="R53" t="str">
        <v xml:space="preserve">BOGOTA </v>
      </c>
      <c r="S53" t="str">
        <v>COCO</v>
      </c>
      <c r="T53">
        <v>5000000</v>
      </c>
      <c r="U53">
        <v>3000000</v>
      </c>
      <c r="W53">
        <v>2000000</v>
      </c>
    </row>
    <row r="54">
      <c r="A54">
        <v>52</v>
      </c>
      <c r="B54" t="str">
        <v xml:space="preserve">LC1 - 7 - 9 </v>
      </c>
      <c r="C54" t="str">
        <v>VENDIDO</v>
      </c>
      <c r="D54">
        <v>25000000</v>
      </c>
      <c r="F54">
        <v>45897</v>
      </c>
      <c r="G54">
        <v>25000000</v>
      </c>
      <c r="H54">
        <v>45897</v>
      </c>
      <c r="I54" t="str">
        <v>EFECTIVO</v>
      </c>
      <c r="J54">
        <v>0</v>
      </c>
      <c r="K54">
        <v>1</v>
      </c>
      <c r="L54">
        <v>0</v>
      </c>
      <c r="N54">
        <v>1122653962</v>
      </c>
      <c r="O54" t="str">
        <v xml:space="preserve">DIEGO FABIAN REY BOBADILLA </v>
      </c>
      <c r="P54" t="str">
        <v>322 4398529</v>
      </c>
      <c r="R54" t="str">
        <v>RESTREPO</v>
      </c>
      <c r="S54" t="str">
        <v>YULIAN CARDENAS</v>
      </c>
      <c r="T54">
        <v>5000000</v>
      </c>
      <c r="U54">
        <v>5000000</v>
      </c>
      <c r="W54">
        <v>0</v>
      </c>
    </row>
    <row r="55">
      <c r="A55">
        <v>53</v>
      </c>
      <c r="B55" t="str">
        <v xml:space="preserve">LC1 - 7 - 10 </v>
      </c>
      <c r="C55" t="str">
        <v>VENDIDO</v>
      </c>
      <c r="D55">
        <v>25000000</v>
      </c>
      <c r="F55">
        <v>45859</v>
      </c>
      <c r="G55">
        <v>4000000</v>
      </c>
      <c r="H55">
        <v>45890</v>
      </c>
      <c r="I55" t="str">
        <v>EFECTIVO</v>
      </c>
      <c r="J55">
        <v>21000000</v>
      </c>
      <c r="K55">
        <v>24</v>
      </c>
      <c r="L55">
        <v>875000</v>
      </c>
      <c r="M55" t="str">
        <v xml:space="preserve">21 DE CADA MES </v>
      </c>
      <c r="N55">
        <v>1121906209</v>
      </c>
      <c r="O55" t="str">
        <v>WILMER STEVEN ROMERO CESPEDES</v>
      </c>
      <c r="P55" t="str">
        <v>318 4910833</v>
      </c>
      <c r="R55" t="str">
        <v xml:space="preserve">VILLAVICENCIO </v>
      </c>
      <c r="S55" t="str">
        <v>DANIA</v>
      </c>
      <c r="T55">
        <v>5000000</v>
      </c>
      <c r="U55">
        <v>3000000</v>
      </c>
      <c r="W55">
        <v>2000000</v>
      </c>
    </row>
    <row r="56">
      <c r="A56">
        <v>54</v>
      </c>
      <c r="B56" t="str">
        <v>LC1 - 7 - 11</v>
      </c>
      <c r="C56" t="str">
        <v>VENDIDO</v>
      </c>
      <c r="D56">
        <v>25000000</v>
      </c>
      <c r="F56">
        <v>45827</v>
      </c>
      <c r="G56">
        <v>4000000</v>
      </c>
      <c r="H56">
        <v>45857</v>
      </c>
      <c r="I56" t="str">
        <v>EFECTIVO</v>
      </c>
      <c r="J56">
        <v>21000000</v>
      </c>
      <c r="K56">
        <v>24</v>
      </c>
      <c r="L56">
        <v>875000</v>
      </c>
      <c r="M56" t="str">
        <v xml:space="preserve">19 DE CADA MES </v>
      </c>
      <c r="N56">
        <v>1016038981</v>
      </c>
      <c r="O56" t="str">
        <v>ANDREA MILENA SEGURA SEGURA</v>
      </c>
      <c r="P56" t="str">
        <v>313 3023199</v>
      </c>
      <c r="R56" t="str">
        <v xml:space="preserve">ACACIAS </v>
      </c>
      <c r="S56" t="str">
        <v>JUAN DAVID</v>
      </c>
      <c r="T56">
        <v>5000000</v>
      </c>
      <c r="U56">
        <v>3000000</v>
      </c>
      <c r="W56">
        <v>2000000</v>
      </c>
    </row>
    <row r="57">
      <c r="A57">
        <v>55</v>
      </c>
      <c r="B57" t="str">
        <v xml:space="preserve">LC1 - 7 - 12 </v>
      </c>
      <c r="C57" t="str">
        <v>VENDIDO</v>
      </c>
      <c r="D57">
        <v>25000000</v>
      </c>
      <c r="F57">
        <v>45857</v>
      </c>
      <c r="G57">
        <v>4000000</v>
      </c>
      <c r="H57">
        <v>45888</v>
      </c>
      <c r="I57" t="str">
        <v>EFECTIVO</v>
      </c>
      <c r="J57">
        <v>21000000</v>
      </c>
      <c r="K57">
        <v>24</v>
      </c>
      <c r="L57">
        <v>875000</v>
      </c>
      <c r="M57" t="str">
        <v xml:space="preserve">19 DE CADA MES </v>
      </c>
      <c r="N57">
        <v>51823486</v>
      </c>
      <c r="O57" t="str">
        <v>MARIA EUGENIA SEGURA SEGURA</v>
      </c>
      <c r="P57" t="str">
        <v>310 7831185</v>
      </c>
      <c r="R57" t="str">
        <v xml:space="preserve">BOGOTA </v>
      </c>
      <c r="S57" t="str">
        <v>JUAN DAVID</v>
      </c>
      <c r="T57">
        <v>5000000</v>
      </c>
      <c r="U57">
        <v>3000000</v>
      </c>
      <c r="W57">
        <v>2000000</v>
      </c>
    </row>
    <row r="58">
      <c r="A58">
        <v>56</v>
      </c>
      <c r="B58" t="str">
        <v xml:space="preserve">LC1 - 7 - 13 </v>
      </c>
      <c r="C58" t="str">
        <v>VENDIDO</v>
      </c>
      <c r="D58">
        <v>25000000</v>
      </c>
      <c r="F58">
        <v>45857</v>
      </c>
      <c r="G58">
        <v>4000000</v>
      </c>
      <c r="H58">
        <v>45888</v>
      </c>
      <c r="I58" t="str">
        <v>EFECTIVO</v>
      </c>
      <c r="J58">
        <v>21000000</v>
      </c>
      <c r="K58">
        <v>24</v>
      </c>
      <c r="L58">
        <v>875000</v>
      </c>
      <c r="M58" t="str">
        <v xml:space="preserve">19 DE CADA MES </v>
      </c>
      <c r="N58">
        <v>1067465637</v>
      </c>
      <c r="O58" t="str">
        <v>EMILIANO SEGURA SEGURA</v>
      </c>
      <c r="P58" t="str">
        <v>314 3934068</v>
      </c>
      <c r="R58" t="str">
        <v>CUNDINAMARCA</v>
      </c>
      <c r="S58" t="str">
        <v>JUAN DAVID</v>
      </c>
      <c r="T58">
        <v>5000000</v>
      </c>
      <c r="U58">
        <v>3000000</v>
      </c>
      <c r="W58">
        <v>2000000</v>
      </c>
    </row>
    <row r="59">
      <c r="A59">
        <v>57</v>
      </c>
      <c r="B59" t="str">
        <v>LC1 - 7 - 14</v>
      </c>
      <c r="C59" t="str">
        <v>VENDIDO</v>
      </c>
      <c r="D59">
        <v>25000000</v>
      </c>
      <c r="F59">
        <v>45827</v>
      </c>
      <c r="G59">
        <v>4000000</v>
      </c>
      <c r="H59">
        <v>45857</v>
      </c>
      <c r="I59" t="str">
        <v>EFECTIVO</v>
      </c>
      <c r="J59">
        <v>21000000</v>
      </c>
      <c r="K59">
        <v>24</v>
      </c>
      <c r="L59">
        <v>875000</v>
      </c>
      <c r="M59" t="str">
        <v xml:space="preserve">19 DE CADA MES </v>
      </c>
      <c r="N59">
        <v>1000515503</v>
      </c>
      <c r="O59" t="str">
        <v>EDGAR SANTIAGO SEGURA PRIETO</v>
      </c>
      <c r="P59" t="str">
        <v>322 2619134</v>
      </c>
      <c r="R59" t="str">
        <v xml:space="preserve">BOGOTA </v>
      </c>
      <c r="S59" t="str">
        <v>JUAN DAVID</v>
      </c>
      <c r="T59">
        <v>5000000</v>
      </c>
      <c r="U59">
        <v>3000000</v>
      </c>
      <c r="W59">
        <v>2000000</v>
      </c>
    </row>
    <row r="60">
      <c r="A60">
        <v>58</v>
      </c>
      <c r="B60" t="str">
        <v xml:space="preserve">LC1 - 7 - 15 </v>
      </c>
      <c r="C60" t="str">
        <v>VENDIDO</v>
      </c>
      <c r="D60">
        <v>25000000</v>
      </c>
      <c r="F60">
        <v>45857</v>
      </c>
      <c r="G60">
        <v>4000000</v>
      </c>
      <c r="H60">
        <v>45888</v>
      </c>
      <c r="I60" t="str">
        <v>EFECTIVO</v>
      </c>
      <c r="J60">
        <v>21000000</v>
      </c>
      <c r="K60">
        <v>24</v>
      </c>
      <c r="L60">
        <v>875000</v>
      </c>
      <c r="M60" t="str">
        <v xml:space="preserve">19 DE CADA MES </v>
      </c>
      <c r="N60">
        <v>1019987010</v>
      </c>
      <c r="O60" t="str">
        <v>IVAN DARIO SEGURA</v>
      </c>
      <c r="P60" t="str">
        <v>302 7064860</v>
      </c>
      <c r="R60" t="str">
        <v xml:space="preserve">BOGOTA </v>
      </c>
      <c r="S60" t="str">
        <v>JUAN DAVID</v>
      </c>
      <c r="T60">
        <v>5000000</v>
      </c>
      <c r="U60">
        <v>3000000</v>
      </c>
      <c r="W60">
        <v>2000000</v>
      </c>
    </row>
    <row r="61">
      <c r="A61">
        <v>59</v>
      </c>
      <c r="B61" t="str">
        <v xml:space="preserve">LC1 - 7 - 16 </v>
      </c>
      <c r="C61" t="str">
        <v>VENDIDO</v>
      </c>
      <c r="D61">
        <v>39784000</v>
      </c>
      <c r="F61">
        <v>45892</v>
      </c>
      <c r="G61">
        <v>4000000</v>
      </c>
      <c r="H61">
        <v>45558</v>
      </c>
      <c r="I61" t="str">
        <v>EFECTIVO</v>
      </c>
      <c r="J61">
        <v>35784000</v>
      </c>
      <c r="K61">
        <v>24</v>
      </c>
      <c r="L61">
        <v>1491000</v>
      </c>
      <c r="M61" t="str">
        <v xml:space="preserve">23 DE CADA MES </v>
      </c>
      <c r="N61">
        <v>1234791108</v>
      </c>
      <c r="O61" t="str">
        <v>MARIA JULIETH AGUILERA/MIGUEL ANGEL AGUILERA</v>
      </c>
      <c r="P61" t="str">
        <v>310 8639797</v>
      </c>
      <c r="R61" t="str">
        <v xml:space="preserve">BOGOTA </v>
      </c>
      <c r="S61" t="str">
        <v>DANIA</v>
      </c>
      <c r="T61">
        <v>5000000</v>
      </c>
      <c r="U61">
        <v>3000000</v>
      </c>
      <c r="W61">
        <v>2000000</v>
      </c>
    </row>
    <row r="62">
      <c r="A62">
        <v>60</v>
      </c>
      <c r="B62" t="str">
        <v xml:space="preserve">LC1 - 7 - 17 </v>
      </c>
      <c r="C62" t="str">
        <v>VENDIDO</v>
      </c>
      <c r="D62">
        <v>32115000</v>
      </c>
      <c r="F62">
        <v>45892</v>
      </c>
      <c r="G62">
        <v>4000000</v>
      </c>
      <c r="H62">
        <v>45558</v>
      </c>
      <c r="I62" t="str">
        <v>EFECTIVO</v>
      </c>
      <c r="J62">
        <v>28115000</v>
      </c>
      <c r="K62">
        <v>24</v>
      </c>
      <c r="L62">
        <v>1171458.3333333333</v>
      </c>
      <c r="M62" t="str">
        <v xml:space="preserve">23 DE CADA MES </v>
      </c>
      <c r="N62">
        <v>1234791108</v>
      </c>
      <c r="O62" t="str">
        <v>MARIA JULIETH AGUILERA/MIGUEL ANGEL AGUILERA</v>
      </c>
      <c r="P62" t="str">
        <v>310 8639797</v>
      </c>
      <c r="R62" t="str">
        <v xml:space="preserve">BOGOTA </v>
      </c>
      <c r="S62" t="str">
        <v>DANIA</v>
      </c>
      <c r="T62">
        <v>5000000</v>
      </c>
      <c r="U62">
        <v>3000000</v>
      </c>
      <c r="W62">
        <v>2000000</v>
      </c>
    </row>
    <row r="63">
      <c r="A63">
        <v>61</v>
      </c>
      <c r="B63" t="str">
        <v xml:space="preserve">LC1 - 7 - 18 </v>
      </c>
      <c r="C63" t="str">
        <v>VENDIDO</v>
      </c>
      <c r="D63">
        <v>27512000</v>
      </c>
      <c r="F63">
        <v>45892</v>
      </c>
      <c r="G63">
        <v>4000000</v>
      </c>
      <c r="H63">
        <v>45558</v>
      </c>
      <c r="I63" t="str">
        <v>EFECTIVO</v>
      </c>
      <c r="J63">
        <v>23512000</v>
      </c>
      <c r="K63">
        <v>24</v>
      </c>
      <c r="L63">
        <v>979666.6666666666</v>
      </c>
      <c r="M63" t="str">
        <v xml:space="preserve">23 DE CADA MES </v>
      </c>
      <c r="N63">
        <v>1234791108</v>
      </c>
      <c r="O63" t="str">
        <v>MARIA JULIETH AGUILERA/MIGUEL ANGEL AGUILERA</v>
      </c>
      <c r="P63" t="str">
        <v>310 8639797</v>
      </c>
      <c r="R63" t="str">
        <v xml:space="preserve">BOGOTA </v>
      </c>
      <c r="S63" t="str">
        <v>DANIA</v>
      </c>
      <c r="T63">
        <v>5000000</v>
      </c>
      <c r="U63">
        <v>3000000</v>
      </c>
      <c r="W63">
        <v>2000000</v>
      </c>
    </row>
    <row r="64">
      <c r="A64">
        <v>62</v>
      </c>
      <c r="B64" t="str">
        <v xml:space="preserve">LC1 - 7 - 19 </v>
      </c>
      <c r="C64" t="str">
        <v>VENDIDO</v>
      </c>
      <c r="D64">
        <v>27512000</v>
      </c>
      <c r="F64">
        <v>45869</v>
      </c>
      <c r="G64">
        <v>5000000</v>
      </c>
      <c r="H64">
        <v>45900</v>
      </c>
      <c r="I64" t="str">
        <v>EFECTIVO</v>
      </c>
      <c r="J64">
        <v>22512000</v>
      </c>
      <c r="K64">
        <v>24</v>
      </c>
      <c r="L64">
        <v>938000</v>
      </c>
      <c r="M64" t="str">
        <v xml:space="preserve">31 DE CADA MES </v>
      </c>
      <c r="N64">
        <v>51565729</v>
      </c>
      <c r="O64" t="str">
        <v>MARIA ELVIRA GONZALEZ DE HERNANDEZ</v>
      </c>
      <c r="P64">
        <v>3107694546</v>
      </c>
      <c r="R64" t="str">
        <v xml:space="preserve">BOGOTA </v>
      </c>
      <c r="S64" t="str">
        <v>JHON JAIRO RINCON</v>
      </c>
      <c r="T64">
        <v>5000000</v>
      </c>
      <c r="U64">
        <v>3000000</v>
      </c>
      <c r="W64">
        <v>2000000</v>
      </c>
    </row>
    <row r="65">
      <c r="A65">
        <v>63</v>
      </c>
      <c r="B65" t="str">
        <v xml:space="preserve">LC1 - 7 - 20 </v>
      </c>
      <c r="C65" t="str">
        <v>VENDIDO</v>
      </c>
      <c r="D65">
        <v>59665000</v>
      </c>
      <c r="F65">
        <v>45842</v>
      </c>
      <c r="G65">
        <v>4000000</v>
      </c>
      <c r="H65">
        <v>45873</v>
      </c>
      <c r="I65" t="str">
        <v>EFECTIVO</v>
      </c>
      <c r="J65">
        <v>55665000</v>
      </c>
      <c r="K65">
        <v>24</v>
      </c>
      <c r="L65">
        <v>2319375</v>
      </c>
      <c r="M65" t="str">
        <v xml:space="preserve">04 DE CADA MES </v>
      </c>
      <c r="N65">
        <v>39629726</v>
      </c>
      <c r="O65" t="str">
        <v>MARITZA VIVAS GARZON/WILBER MAURICIO MONROY</v>
      </c>
      <c r="P65" t="str">
        <v>1 (980) 780-1604</v>
      </c>
      <c r="R65" t="str">
        <v>FUSAGASUGA</v>
      </c>
      <c r="S65" t="str">
        <v>CARLOS JULIAN</v>
      </c>
      <c r="T65">
        <v>5000000</v>
      </c>
      <c r="U65">
        <v>3000000</v>
      </c>
      <c r="W65">
        <v>2000000</v>
      </c>
    </row>
    <row r="66">
      <c r="A66">
        <v>64</v>
      </c>
      <c r="B66" t="str">
        <v xml:space="preserve">LC1 - 8 - 1 </v>
      </c>
      <c r="C66" t="str">
        <v>VENDIDO</v>
      </c>
      <c r="D66">
        <v>30000000</v>
      </c>
      <c r="F66">
        <v>45896</v>
      </c>
      <c r="G66">
        <v>4000000</v>
      </c>
      <c r="H66">
        <v>45927</v>
      </c>
      <c r="I66" t="str">
        <v>EFECTIVO</v>
      </c>
      <c r="J66">
        <v>26000000</v>
      </c>
      <c r="K66">
        <v>24</v>
      </c>
      <c r="L66">
        <v>1083333.3333333333</v>
      </c>
      <c r="M66" t="str">
        <v xml:space="preserve">27 DE CADA MES </v>
      </c>
      <c r="N66">
        <v>39797652</v>
      </c>
      <c r="O66" t="str">
        <v>ROSALBA VELANDIA AYALA/LUCAS PACHON ROZO</v>
      </c>
      <c r="P66">
        <v>3202512298</v>
      </c>
      <c r="R66" t="str">
        <v xml:space="preserve">BOGOTA </v>
      </c>
      <c r="S66" t="str">
        <v>SAMUEL</v>
      </c>
      <c r="T66">
        <v>5000000</v>
      </c>
      <c r="U66">
        <v>3000000</v>
      </c>
      <c r="W66">
        <v>2000000</v>
      </c>
    </row>
    <row r="67">
      <c r="A67">
        <v>65</v>
      </c>
      <c r="B67" t="str">
        <v xml:space="preserve">LC1 - 8 - 2 </v>
      </c>
      <c r="C67" t="str">
        <v>VENDIDO</v>
      </c>
      <c r="D67">
        <v>25000000</v>
      </c>
      <c r="F67">
        <v>45896</v>
      </c>
      <c r="G67">
        <v>4000000</v>
      </c>
      <c r="H67">
        <v>45927</v>
      </c>
      <c r="I67" t="str">
        <v>EFECTIVO</v>
      </c>
      <c r="J67">
        <v>21000000</v>
      </c>
      <c r="K67">
        <v>24</v>
      </c>
      <c r="L67">
        <v>875000</v>
      </c>
      <c r="M67" t="str">
        <v xml:space="preserve">27 DE CADA MES </v>
      </c>
      <c r="N67">
        <v>39797652</v>
      </c>
      <c r="O67" t="str">
        <v>ROSALBA VELANDIA AYALA/LUCAS PACHON ROZO</v>
      </c>
      <c r="P67">
        <v>3202512298</v>
      </c>
      <c r="R67" t="str">
        <v xml:space="preserve">BOGOTA </v>
      </c>
      <c r="S67" t="str">
        <v>SAMUEL</v>
      </c>
      <c r="T67">
        <v>5000000</v>
      </c>
      <c r="U67">
        <v>3000000</v>
      </c>
      <c r="W67">
        <v>2000000</v>
      </c>
    </row>
    <row r="68">
      <c r="A68">
        <v>66</v>
      </c>
      <c r="B68" t="str">
        <v>LC1 - 8 - 3   Y 4</v>
      </c>
      <c r="C68" t="str">
        <v>VENDIDO</v>
      </c>
      <c r="D68">
        <v>55482000</v>
      </c>
      <c r="F68">
        <v>46280</v>
      </c>
      <c r="G68">
        <v>55482000</v>
      </c>
      <c r="H68">
        <v>46280</v>
      </c>
      <c r="I68" t="str">
        <v>TRANSFERENCIA</v>
      </c>
      <c r="J68">
        <v>0</v>
      </c>
      <c r="K68">
        <v>1</v>
      </c>
      <c r="L68">
        <v>0</v>
      </c>
      <c r="N68">
        <v>1018446159</v>
      </c>
      <c r="O68" t="str">
        <v>SANDRA GINETH CORONADO ALDANA</v>
      </c>
      <c r="R68" t="str">
        <v xml:space="preserve">BOGOTA </v>
      </c>
      <c r="S68" t="str">
        <v>YADIRA RIVERA</v>
      </c>
      <c r="T68">
        <v>5000000</v>
      </c>
      <c r="U68">
        <v>5000000</v>
      </c>
      <c r="W68">
        <v>0</v>
      </c>
    </row>
    <row r="69">
      <c r="A69">
        <v>67</v>
      </c>
      <c r="B69" t="str">
        <v>LC1 - 8 - 4</v>
      </c>
      <c r="C69" t="str">
        <v>VENDIDO</v>
      </c>
      <c r="D69">
        <v>27982000</v>
      </c>
      <c r="J69">
        <v>27982000</v>
      </c>
      <c r="W69">
        <v>0</v>
      </c>
    </row>
    <row r="70">
      <c r="A70">
        <v>68</v>
      </c>
      <c r="B70" t="str">
        <v xml:space="preserve">LC1 - 8 - 5 </v>
      </c>
      <c r="C70" t="str">
        <v>DISPONIBLE</v>
      </c>
      <c r="D70">
        <v>36132000</v>
      </c>
      <c r="J70">
        <v>36132000</v>
      </c>
      <c r="W70">
        <v>0</v>
      </c>
    </row>
    <row r="71">
      <c r="A71">
        <v>69</v>
      </c>
      <c r="B71" t="str">
        <v xml:space="preserve">LC1 - 8 - 6 </v>
      </c>
      <c r="C71" t="str">
        <v>VENDIDO</v>
      </c>
      <c r="D71">
        <v>25000000</v>
      </c>
      <c r="F71">
        <v>45965</v>
      </c>
      <c r="G71">
        <v>4000000</v>
      </c>
      <c r="H71">
        <v>45995</v>
      </c>
      <c r="I71" t="str">
        <v>EFECTIVO</v>
      </c>
      <c r="J71">
        <v>21000000</v>
      </c>
      <c r="K71">
        <v>24</v>
      </c>
      <c r="L71">
        <v>875000</v>
      </c>
      <c r="M71" t="str">
        <v xml:space="preserve">04 DE CADA MES </v>
      </c>
      <c r="N71">
        <v>194393</v>
      </c>
      <c r="O71" t="str">
        <v>JESUS MARIA CASTILLO BARACALDO</v>
      </c>
      <c r="P71" t="str">
        <v>313 2450133</v>
      </c>
      <c r="R71" t="str">
        <v>BOGOTA</v>
      </c>
      <c r="S71" t="str">
        <v>YURANY PEREZ</v>
      </c>
      <c r="T71">
        <v>5000000</v>
      </c>
      <c r="U71">
        <v>3000000</v>
      </c>
      <c r="W71">
        <v>2000000</v>
      </c>
    </row>
    <row r="72">
      <c r="A72">
        <v>70</v>
      </c>
      <c r="B72" t="str">
        <v xml:space="preserve">LC1 - 9 - 1 </v>
      </c>
      <c r="C72" t="str">
        <v>VENDIDO</v>
      </c>
      <c r="D72">
        <v>30000000</v>
      </c>
      <c r="F72">
        <v>45927</v>
      </c>
      <c r="G72">
        <v>30000000</v>
      </c>
      <c r="H72">
        <v>45927</v>
      </c>
      <c r="I72" t="str">
        <v xml:space="preserve">PERMUTA </v>
      </c>
      <c r="J72">
        <v>0</v>
      </c>
      <c r="M72">
        <v>0</v>
      </c>
      <c r="N72">
        <v>1000467332</v>
      </c>
      <c r="O72" t="str">
        <v>SAMUEL ANDRES BARRETO DONCEL</v>
      </c>
      <c r="P72">
        <v>3183282991</v>
      </c>
      <c r="R72" t="str">
        <v>BOGOTA</v>
      </c>
      <c r="S72" t="str">
        <v>DANIEL</v>
      </c>
      <c r="T72">
        <v>5000000</v>
      </c>
      <c r="U72">
        <v>3000000</v>
      </c>
      <c r="W72">
        <v>2000000</v>
      </c>
    </row>
    <row r="73">
      <c r="A73">
        <v>71</v>
      </c>
      <c r="B73" t="str">
        <v xml:space="preserve">LC1 - 9 - 2 </v>
      </c>
      <c r="C73" t="str">
        <v>VENDIDO</v>
      </c>
      <c r="D73">
        <v>25000000</v>
      </c>
      <c r="F73">
        <v>45917</v>
      </c>
      <c r="G73">
        <v>4000000</v>
      </c>
      <c r="H73">
        <v>45947</v>
      </c>
      <c r="I73" t="str">
        <v>EFECTIVO</v>
      </c>
      <c r="J73">
        <v>21000000</v>
      </c>
      <c r="K73">
        <v>24</v>
      </c>
      <c r="L73">
        <v>875000</v>
      </c>
      <c r="M73" t="str">
        <v xml:space="preserve">17 DE CADA MES </v>
      </c>
      <c r="N73">
        <v>1012317659</v>
      </c>
      <c r="O73" t="str">
        <v>JOSE DANIEL BARRETO DONCEL</v>
      </c>
      <c r="P73">
        <v>3183282991</v>
      </c>
      <c r="R73" t="str">
        <v>GUAMAL</v>
      </c>
      <c r="S73" t="str">
        <v>DANIEL</v>
      </c>
      <c r="T73">
        <v>5000000</v>
      </c>
      <c r="U73">
        <v>3000000</v>
      </c>
      <c r="W73">
        <v>2000000</v>
      </c>
    </row>
    <row r="74">
      <c r="A74">
        <v>72</v>
      </c>
      <c r="B74" t="str">
        <v xml:space="preserve">LC1 - 9 - 3 </v>
      </c>
      <c r="C74" t="str">
        <v>VENDIDO</v>
      </c>
      <c r="D74">
        <v>25000000</v>
      </c>
      <c r="F74">
        <v>46021</v>
      </c>
      <c r="G74">
        <v>4000000</v>
      </c>
      <c r="H74">
        <v>46052</v>
      </c>
      <c r="I74" t="str">
        <v>EFECTIVO</v>
      </c>
      <c r="J74">
        <v>21000000</v>
      </c>
      <c r="K74">
        <v>24</v>
      </c>
      <c r="L74">
        <v>875000</v>
      </c>
      <c r="M74" t="str">
        <v xml:space="preserve">30 DE CADA MES </v>
      </c>
      <c r="N74">
        <v>1122126040</v>
      </c>
      <c r="O74" t="str">
        <v>DIANA MARCELA CARRANZA OSPINA</v>
      </c>
      <c r="P74" t="str">
        <v>322 3165311</v>
      </c>
      <c r="R74" t="str">
        <v xml:space="preserve">PUERTO RICO - META </v>
      </c>
      <c r="S74" t="str">
        <v>YURANY PEREZ</v>
      </c>
      <c r="T74">
        <v>5000000</v>
      </c>
      <c r="U74">
        <v>3000000</v>
      </c>
      <c r="W74">
        <v>2000000</v>
      </c>
    </row>
    <row r="75">
      <c r="A75">
        <v>73</v>
      </c>
      <c r="B75" t="str">
        <v xml:space="preserve">LC1 - 9 - 4 </v>
      </c>
      <c r="C75" t="str">
        <v>VENDIDO</v>
      </c>
      <c r="D75">
        <v>30000000</v>
      </c>
      <c r="F75">
        <v>45886</v>
      </c>
      <c r="G75">
        <v>2500000</v>
      </c>
      <c r="H75">
        <v>45917</v>
      </c>
      <c r="I75" t="str">
        <v>EFECTIVO</v>
      </c>
      <c r="J75">
        <v>27500000</v>
      </c>
      <c r="K75">
        <v>12</v>
      </c>
      <c r="L75">
        <v>2291666.6666666665</v>
      </c>
      <c r="M75" t="str">
        <v>17 CADA DOS MESES</v>
      </c>
      <c r="N75">
        <v>79703676</v>
      </c>
      <c r="O75" t="str">
        <v>LUIS ALEXANDER HERNANDEZ VERA</v>
      </c>
      <c r="P75" t="str">
        <v>320 4329783</v>
      </c>
      <c r="R75" t="str">
        <v>BOGOTA</v>
      </c>
      <c r="S75" t="str">
        <v>YURANY PEREZ</v>
      </c>
      <c r="T75">
        <v>5000000</v>
      </c>
      <c r="W75">
        <v>5000000</v>
      </c>
    </row>
    <row r="76">
      <c r="A76">
        <v>74</v>
      </c>
      <c r="B76" t="str">
        <v xml:space="preserve">LC1 - 9 - 5 </v>
      </c>
      <c r="C76" t="str">
        <v>VENDIDO</v>
      </c>
      <c r="D76">
        <v>30000000</v>
      </c>
      <c r="F76">
        <v>45821</v>
      </c>
      <c r="G76">
        <v>30000000</v>
      </c>
      <c r="H76">
        <v>45821</v>
      </c>
      <c r="I76" t="str">
        <v>EFECTIVO</v>
      </c>
      <c r="J76">
        <v>0</v>
      </c>
      <c r="K76">
        <v>1</v>
      </c>
      <c r="L76">
        <v>0</v>
      </c>
      <c r="M76">
        <v>0</v>
      </c>
      <c r="N76">
        <v>7060277</v>
      </c>
      <c r="O76" t="str">
        <v>YESID LOPEZ GUEVARA</v>
      </c>
      <c r="P76">
        <v>3212903833</v>
      </c>
      <c r="R76" t="str">
        <v>BOGOTA</v>
      </c>
      <c r="S76" t="str">
        <v>SNEIDER</v>
      </c>
      <c r="T76">
        <v>5000000</v>
      </c>
      <c r="U76">
        <v>5000000</v>
      </c>
      <c r="W76">
        <v>0</v>
      </c>
    </row>
    <row r="77">
      <c r="A77">
        <v>75</v>
      </c>
      <c r="B77" t="str">
        <v xml:space="preserve">LC1 - 9 - 6 </v>
      </c>
      <c r="C77" t="str">
        <v>VENDIDO</v>
      </c>
      <c r="D77">
        <v>25000000</v>
      </c>
      <c r="F77">
        <v>45877</v>
      </c>
      <c r="G77">
        <v>4000000</v>
      </c>
      <c r="H77">
        <v>45908</v>
      </c>
      <c r="I77" t="str">
        <v>EFECTIVO</v>
      </c>
      <c r="J77">
        <v>21000000</v>
      </c>
      <c r="K77">
        <v>24</v>
      </c>
      <c r="L77">
        <v>875000</v>
      </c>
      <c r="M77" t="str">
        <v xml:space="preserve">08 DE CADA MES </v>
      </c>
      <c r="N77">
        <v>1120373816</v>
      </c>
      <c r="O77" t="str">
        <v>ANGIE CATHERINE FORERO CALDERON</v>
      </c>
      <c r="P77">
        <v>3208895598</v>
      </c>
      <c r="R77" t="str">
        <v xml:space="preserve">GRANADA </v>
      </c>
      <c r="S77" t="str">
        <v>LAURA CAMACHO</v>
      </c>
      <c r="T77">
        <v>5000000</v>
      </c>
      <c r="U77">
        <v>3000000</v>
      </c>
      <c r="W77">
        <v>2000000</v>
      </c>
    </row>
    <row r="78">
      <c r="A78">
        <v>76</v>
      </c>
      <c r="B78" t="str">
        <v xml:space="preserve">LC1 - 9 - 7 </v>
      </c>
      <c r="C78" t="str">
        <v>VENDIDO</v>
      </c>
      <c r="D78">
        <v>25000000</v>
      </c>
      <c r="F78">
        <v>45845</v>
      </c>
      <c r="G78">
        <v>4000000</v>
      </c>
      <c r="H78">
        <v>45876</v>
      </c>
      <c r="I78" t="str">
        <v>EFECTIVO</v>
      </c>
      <c r="J78">
        <v>21000000</v>
      </c>
      <c r="K78">
        <v>24</v>
      </c>
      <c r="L78">
        <v>875000</v>
      </c>
      <c r="M78" t="str">
        <v xml:space="preserve">07 DE CADA MES </v>
      </c>
      <c r="N78">
        <v>1006780320</v>
      </c>
      <c r="O78" t="str">
        <v>YULIETH TATIANA MOZO SANCHEZ</v>
      </c>
      <c r="P78" t="str">
        <v>310 2714006</v>
      </c>
      <c r="R78" t="str">
        <v xml:space="preserve">ACACIAS </v>
      </c>
      <c r="S78" t="str">
        <v>MARLON</v>
      </c>
      <c r="T78">
        <v>5000000</v>
      </c>
      <c r="U78">
        <v>3000000</v>
      </c>
      <c r="W78">
        <v>2000000</v>
      </c>
    </row>
    <row r="79">
      <c r="A79">
        <v>77</v>
      </c>
      <c r="B79" t="str">
        <v>LC1 - 9 - 8 - LC1 - 12 - 11</v>
      </c>
      <c r="C79" t="str">
        <v>VENDIDO</v>
      </c>
      <c r="D79">
        <v>60000000</v>
      </c>
      <c r="F79">
        <v>45811</v>
      </c>
      <c r="G79">
        <v>8000000</v>
      </c>
      <c r="H79">
        <v>45841</v>
      </c>
      <c r="I79" t="str">
        <v>EFECTIVO</v>
      </c>
      <c r="J79">
        <v>52000000</v>
      </c>
      <c r="K79">
        <v>24</v>
      </c>
      <c r="L79">
        <v>2166666.6666666665</v>
      </c>
      <c r="M79" t="str">
        <v>03 DE CADA MES</v>
      </c>
      <c r="N79">
        <v>1120373816</v>
      </c>
      <c r="O79" t="str">
        <v>ANGIE CATHERINE FORERO CALDERON</v>
      </c>
      <c r="P79">
        <v>3208895598</v>
      </c>
      <c r="R79" t="str">
        <v xml:space="preserve">GRANADA </v>
      </c>
      <c r="S79" t="str">
        <v>LAURA CAMACHO</v>
      </c>
      <c r="T79">
        <v>10000000</v>
      </c>
      <c r="U79">
        <v>6000000</v>
      </c>
      <c r="W79">
        <v>4000000</v>
      </c>
    </row>
    <row r="80">
      <c r="A80">
        <v>78</v>
      </c>
      <c r="B80" t="str">
        <v xml:space="preserve">LC1 - 10 - 1 </v>
      </c>
      <c r="C80" t="str">
        <v>VENDIDO</v>
      </c>
      <c r="D80">
        <v>44740000</v>
      </c>
      <c r="F80">
        <v>46132</v>
      </c>
      <c r="G80">
        <v>4000000</v>
      </c>
      <c r="H80">
        <v>46132</v>
      </c>
      <c r="I80" t="str">
        <v>TRANSFERENCIA</v>
      </c>
      <c r="J80">
        <v>40740000</v>
      </c>
      <c r="K80">
        <v>24</v>
      </c>
      <c r="L80">
        <v>1697500</v>
      </c>
      <c r="M80" t="str">
        <v>20 DE CADA MES</v>
      </c>
      <c r="N80">
        <v>86070732</v>
      </c>
      <c r="O80" t="str">
        <v>ALBEIRO BERNAL BOCANEGRA</v>
      </c>
      <c r="P80" t="str">
        <v>314 3417339</v>
      </c>
      <c r="R80" t="str">
        <v>VILLAVICENCIO</v>
      </c>
      <c r="S80" t="str">
        <v>YURANY PEREZ</v>
      </c>
      <c r="T80">
        <v>5000000</v>
      </c>
      <c r="W80">
        <v>5000000</v>
      </c>
    </row>
    <row r="81">
      <c r="A81">
        <v>79</v>
      </c>
      <c r="B81" t="str">
        <v xml:space="preserve">LC1 - 10 - 2 </v>
      </c>
      <c r="C81" t="str">
        <v>VENDIDO</v>
      </c>
      <c r="D81">
        <v>25000000</v>
      </c>
      <c r="F81">
        <v>46029</v>
      </c>
      <c r="G81">
        <v>4000000</v>
      </c>
      <c r="H81">
        <v>46060</v>
      </c>
      <c r="I81" t="str">
        <v>EFECTIVO</v>
      </c>
      <c r="J81">
        <v>21000000</v>
      </c>
      <c r="K81">
        <v>30</v>
      </c>
      <c r="L81">
        <v>700000</v>
      </c>
      <c r="M81" t="str">
        <v xml:space="preserve">07 DE CADA MES </v>
      </c>
      <c r="N81">
        <v>36068421</v>
      </c>
      <c r="O81" t="str">
        <v>ANDREA VIOLET CANO</v>
      </c>
      <c r="P81" t="str">
        <v>313 4226619</v>
      </c>
      <c r="R81" t="str">
        <v>NEIVA</v>
      </c>
      <c r="S81" t="str">
        <v>YURANY PEREZ</v>
      </c>
      <c r="T81">
        <v>5000000</v>
      </c>
      <c r="U81">
        <v>3000000</v>
      </c>
      <c r="W81">
        <v>2000000</v>
      </c>
    </row>
    <row r="82">
      <c r="A82">
        <v>80</v>
      </c>
      <c r="B82" t="str">
        <v xml:space="preserve">LC1 - 10 - 3 </v>
      </c>
      <c r="C82" t="str">
        <v>VENDIDO</v>
      </c>
      <c r="D82">
        <v>25000000</v>
      </c>
      <c r="F82">
        <v>46029</v>
      </c>
      <c r="G82">
        <v>4000000</v>
      </c>
      <c r="H82">
        <v>46060</v>
      </c>
      <c r="I82" t="str">
        <v>EFECTIVO</v>
      </c>
      <c r="J82">
        <v>21000000</v>
      </c>
      <c r="K82">
        <v>30</v>
      </c>
      <c r="L82">
        <v>700000</v>
      </c>
      <c r="M82" t="str">
        <v xml:space="preserve">07 DE CADA MES </v>
      </c>
      <c r="N82">
        <v>36068421</v>
      </c>
      <c r="O82" t="str">
        <v>ANDREA VIOLET CANO</v>
      </c>
      <c r="P82" t="str">
        <v>313 4226619</v>
      </c>
      <c r="R82" t="str">
        <v>NEIVA</v>
      </c>
      <c r="S82" t="str">
        <v>YURANY PEREZ</v>
      </c>
      <c r="T82">
        <v>5000000</v>
      </c>
      <c r="U82">
        <v>3000000</v>
      </c>
      <c r="W82">
        <v>2000000</v>
      </c>
    </row>
    <row r="83">
      <c r="A83">
        <v>81</v>
      </c>
      <c r="B83" t="str">
        <v xml:space="preserve">LC1 - 10 - 4 </v>
      </c>
      <c r="C83" t="str">
        <v>VENDIDO</v>
      </c>
      <c r="D83">
        <v>30000000</v>
      </c>
      <c r="F83">
        <v>45843</v>
      </c>
      <c r="G83">
        <v>9500000</v>
      </c>
      <c r="H83">
        <v>45874</v>
      </c>
      <c r="I83" t="str">
        <v xml:space="preserve">PERMUTA </v>
      </c>
      <c r="J83">
        <v>20500000</v>
      </c>
      <c r="K83">
        <v>24</v>
      </c>
      <c r="L83">
        <v>854166.6666666666</v>
      </c>
      <c r="M83" t="str">
        <v xml:space="preserve">05 DE CADA MES </v>
      </c>
      <c r="N83">
        <v>80014270</v>
      </c>
      <c r="O83" t="str">
        <v>EDWIN GILDARDO VILLARREAL VARON</v>
      </c>
      <c r="R83" t="str">
        <v xml:space="preserve">IBAGUE </v>
      </c>
      <c r="S83" t="str">
        <v>SNEIDER</v>
      </c>
      <c r="T83">
        <v>5000000</v>
      </c>
      <c r="U83">
        <v>3000000</v>
      </c>
      <c r="W83">
        <v>2000000</v>
      </c>
    </row>
    <row r="84">
      <c r="A84">
        <v>82</v>
      </c>
      <c r="B84" t="str">
        <v xml:space="preserve">LC1 - 10 - 5 </v>
      </c>
      <c r="C84" t="str">
        <v>VENDIDO</v>
      </c>
      <c r="D84">
        <v>30000000</v>
      </c>
      <c r="F84">
        <v>45811</v>
      </c>
      <c r="G84">
        <v>4000000</v>
      </c>
      <c r="H84">
        <v>45841</v>
      </c>
      <c r="I84" t="str">
        <v>EFECTIVO</v>
      </c>
      <c r="J84">
        <v>26000000</v>
      </c>
      <c r="K84">
        <v>24</v>
      </c>
      <c r="L84">
        <v>1083333.3333333333</v>
      </c>
      <c r="M84" t="str">
        <v xml:space="preserve">03 DE CADA MES </v>
      </c>
      <c r="N84">
        <v>1022447197</v>
      </c>
      <c r="O84" t="str">
        <v>JUAN DAVID FORERO YAZO</v>
      </c>
      <c r="P84" t="str">
        <v>320 2337426</v>
      </c>
      <c r="R84" t="str">
        <v xml:space="preserve">BOGOTA </v>
      </c>
      <c r="S84" t="str">
        <v>LAURA CAMACHO</v>
      </c>
      <c r="T84">
        <v>5000000</v>
      </c>
      <c r="U84">
        <v>3000000</v>
      </c>
      <c r="W84">
        <v>2000000</v>
      </c>
    </row>
    <row r="85">
      <c r="A85">
        <v>83</v>
      </c>
      <c r="B85" t="str">
        <v xml:space="preserve">LC1 - 10 - 6 </v>
      </c>
      <c r="C85" t="str">
        <v>VENDIDO</v>
      </c>
      <c r="D85">
        <v>25000000</v>
      </c>
      <c r="F85">
        <v>46090</v>
      </c>
      <c r="G85">
        <v>4000000</v>
      </c>
      <c r="H85">
        <v>46090</v>
      </c>
      <c r="I85" t="str">
        <v>TRANSFERENCIA</v>
      </c>
      <c r="J85">
        <v>21000000</v>
      </c>
      <c r="K85">
        <v>24</v>
      </c>
      <c r="L85">
        <v>875000</v>
      </c>
      <c r="M85" t="str">
        <v>5 DE CADA MES</v>
      </c>
      <c r="N85">
        <v>86011972</v>
      </c>
      <c r="O85" t="str">
        <v>JOSÉ ALCIDES QUINTERO GAITAN</v>
      </c>
      <c r="P85" t="str">
        <v>322 2458447</v>
      </c>
      <c r="R85" t="str">
        <v xml:space="preserve">GRANADA </v>
      </c>
      <c r="S85" t="str">
        <v>YURANY PEREZ</v>
      </c>
      <c r="T85">
        <v>5000000</v>
      </c>
      <c r="W85">
        <v>5000000</v>
      </c>
    </row>
    <row r="86">
      <c r="A86">
        <v>84</v>
      </c>
      <c r="B86" t="str">
        <v xml:space="preserve">LC1 - 10 - 7 </v>
      </c>
      <c r="C86" t="str">
        <v>VENDIDO</v>
      </c>
      <c r="D86">
        <v>25000000</v>
      </c>
      <c r="J86">
        <v>25000000</v>
      </c>
      <c r="O86" t="str">
        <v>ingrid y duvan</v>
      </c>
      <c r="W86">
        <v>0</v>
      </c>
    </row>
    <row r="87">
      <c r="A87">
        <v>85</v>
      </c>
      <c r="B87" t="str">
        <v xml:space="preserve">LC1 - 10 - 8 </v>
      </c>
      <c r="C87" t="str">
        <v>VENDIDO</v>
      </c>
      <c r="D87">
        <v>33688000</v>
      </c>
      <c r="J87">
        <v>33688000</v>
      </c>
      <c r="O87" t="str">
        <v>ingrid y duvan</v>
      </c>
      <c r="W87">
        <v>0</v>
      </c>
    </row>
    <row r="88">
      <c r="A88">
        <v>86</v>
      </c>
      <c r="B88" t="str">
        <v xml:space="preserve">LC1 - 11- 1 </v>
      </c>
      <c r="C88" t="str">
        <v>VENDIDO</v>
      </c>
      <c r="D88">
        <v>40137000</v>
      </c>
      <c r="F88">
        <v>46068</v>
      </c>
      <c r="G88">
        <v>20000000</v>
      </c>
      <c r="H88">
        <v>46096</v>
      </c>
      <c r="I88" t="str">
        <v>EFECTIVO</v>
      </c>
      <c r="J88">
        <v>20137000</v>
      </c>
      <c r="K88">
        <v>30</v>
      </c>
      <c r="L88">
        <v>671233.3333333334</v>
      </c>
      <c r="M88" t="str">
        <v xml:space="preserve">15 DE CADA MES </v>
      </c>
      <c r="N88">
        <v>74242785</v>
      </c>
      <c r="O88" t="str">
        <v>ABEL SAENZ</v>
      </c>
      <c r="P88">
        <v>3008564112</v>
      </c>
      <c r="R88" t="str">
        <v>MONIQUIRA</v>
      </c>
      <c r="S88" t="str">
        <v>INGRID</v>
      </c>
      <c r="T88">
        <v>5000000</v>
      </c>
      <c r="U88">
        <v>5370100</v>
      </c>
      <c r="W88">
        <v>14766900</v>
      </c>
    </row>
    <row r="89">
      <c r="A89">
        <v>87</v>
      </c>
      <c r="B89" t="str">
        <v xml:space="preserve">LC1 - 11 - 2 </v>
      </c>
      <c r="C89" t="str">
        <v>VENDIDO</v>
      </c>
      <c r="D89">
        <v>25000000</v>
      </c>
      <c r="F89">
        <v>46008</v>
      </c>
      <c r="G89">
        <v>4000000</v>
      </c>
      <c r="H89">
        <v>46039</v>
      </c>
      <c r="I89" t="str">
        <v>EFECTIVO</v>
      </c>
      <c r="J89">
        <v>21000000</v>
      </c>
      <c r="K89">
        <v>24</v>
      </c>
      <c r="L89">
        <v>875000</v>
      </c>
      <c r="M89" t="str">
        <v xml:space="preserve">17 DE CADA MES </v>
      </c>
      <c r="N89">
        <v>79280833</v>
      </c>
      <c r="O89" t="str">
        <v>CESAR AUGUSTO LOPEZ BUITRAGO</v>
      </c>
      <c r="P89" t="str">
        <v>312 4463921</v>
      </c>
      <c r="R89" t="str">
        <v>BOGOTA</v>
      </c>
      <c r="S89" t="str">
        <v>YURANY PEREZ</v>
      </c>
      <c r="T89">
        <v>5000000</v>
      </c>
      <c r="U89">
        <v>3000000</v>
      </c>
      <c r="W89">
        <v>2000000</v>
      </c>
    </row>
    <row r="90">
      <c r="A90">
        <v>88</v>
      </c>
      <c r="B90" t="str">
        <v xml:space="preserve">LC1 - 11 - 3 </v>
      </c>
      <c r="C90" t="str">
        <v>VENDIDO</v>
      </c>
      <c r="D90">
        <v>25000000</v>
      </c>
      <c r="F90">
        <v>46242</v>
      </c>
      <c r="G90">
        <v>4000000</v>
      </c>
      <c r="H90">
        <v>46242</v>
      </c>
      <c r="I90" t="str">
        <v>TRANSFERENCIA</v>
      </c>
      <c r="J90">
        <v>21000000</v>
      </c>
      <c r="K90">
        <v>24</v>
      </c>
      <c r="L90">
        <v>875000</v>
      </c>
      <c r="M90" t="str">
        <v>8 DE CADA MES</v>
      </c>
      <c r="N90">
        <v>39679588</v>
      </c>
      <c r="O90" t="str">
        <v>SANDRA MILENA MORENO</v>
      </c>
      <c r="P90">
        <v>3173503301</v>
      </c>
      <c r="R90" t="str">
        <v>BOGOTA</v>
      </c>
      <c r="S90" t="str">
        <v>YURANY PEREZ</v>
      </c>
      <c r="W90">
        <v>0</v>
      </c>
    </row>
    <row r="91">
      <c r="A91">
        <v>89</v>
      </c>
      <c r="B91" t="str">
        <v xml:space="preserve">LC1 - 11 - 4 </v>
      </c>
      <c r="C91" t="str">
        <v>VENDIDO</v>
      </c>
      <c r="D91">
        <v>25000000</v>
      </c>
      <c r="F91">
        <v>46043</v>
      </c>
      <c r="G91">
        <v>4000000</v>
      </c>
      <c r="H91">
        <v>46074</v>
      </c>
      <c r="I91" t="str">
        <v>EFECTIVO</v>
      </c>
      <c r="J91">
        <v>21000000</v>
      </c>
      <c r="K91">
        <v>24</v>
      </c>
      <c r="L91">
        <v>875000</v>
      </c>
      <c r="M91" t="str">
        <v xml:space="preserve">21 DE CADA MES </v>
      </c>
      <c r="N91">
        <v>79208053</v>
      </c>
      <c r="O91" t="str">
        <v>FRANCISCO JAVIER BARON OCHOA</v>
      </c>
      <c r="P91">
        <v>3176715590</v>
      </c>
      <c r="R91" t="str">
        <v xml:space="preserve">SOACHA </v>
      </c>
      <c r="S91" t="str">
        <v>DANIEL</v>
      </c>
      <c r="T91">
        <v>5000000</v>
      </c>
      <c r="U91">
        <v>7870000</v>
      </c>
      <c r="W91">
        <v>13130000</v>
      </c>
    </row>
    <row r="92">
      <c r="A92">
        <v>90</v>
      </c>
      <c r="B92" t="str">
        <v xml:space="preserve">LC1 - 11 - 5 </v>
      </c>
      <c r="C92" t="str">
        <v>VENDIDO</v>
      </c>
      <c r="D92">
        <v>25000000</v>
      </c>
      <c r="F92">
        <v>46027</v>
      </c>
      <c r="G92">
        <v>4000000</v>
      </c>
      <c r="H92">
        <v>46058</v>
      </c>
      <c r="I92" t="str">
        <v>EFECTIVO</v>
      </c>
      <c r="J92">
        <v>21000000</v>
      </c>
      <c r="K92">
        <v>24</v>
      </c>
      <c r="L92">
        <v>875000</v>
      </c>
      <c r="M92" t="str">
        <v xml:space="preserve">05 DE CADA MES </v>
      </c>
      <c r="N92">
        <v>80415697</v>
      </c>
      <c r="O92" t="str">
        <v>JOSE GIRALDO BARRETO FUENTES</v>
      </c>
      <c r="P92">
        <v>3108460446</v>
      </c>
      <c r="R92" t="str">
        <v>BOGOTA</v>
      </c>
      <c r="S92" t="str">
        <v>DANIEL</v>
      </c>
      <c r="T92">
        <v>5000000</v>
      </c>
      <c r="U92">
        <v>3000000</v>
      </c>
      <c r="W92">
        <v>2000000</v>
      </c>
    </row>
    <row r="93">
      <c r="A93">
        <v>91</v>
      </c>
      <c r="B93" t="str">
        <v xml:space="preserve">LC1 - 11 - 6 Y 7 </v>
      </c>
      <c r="C93" t="str">
        <v>VENDIDO</v>
      </c>
      <c r="D93">
        <v>50000000</v>
      </c>
      <c r="F93">
        <v>45882</v>
      </c>
      <c r="G93">
        <v>8000000</v>
      </c>
      <c r="H93">
        <v>45913</v>
      </c>
      <c r="I93" t="str">
        <v>EFECTIVO</v>
      </c>
      <c r="J93">
        <v>42000000</v>
      </c>
      <c r="K93">
        <v>24</v>
      </c>
      <c r="L93">
        <v>1750000</v>
      </c>
      <c r="M93" t="str">
        <v xml:space="preserve">13 DE CADA MES </v>
      </c>
      <c r="N93">
        <v>1108930492</v>
      </c>
      <c r="O93" t="str">
        <v>JOSE IGNACIO GOMEZ SAENZ</v>
      </c>
      <c r="P93" t="str">
        <v>320 4516578</v>
      </c>
      <c r="R93" t="str">
        <v xml:space="preserve">GUAMO </v>
      </c>
      <c r="S93" t="str">
        <v>YULIAN CARDENAS</v>
      </c>
      <c r="T93">
        <v>10000000</v>
      </c>
      <c r="U93">
        <v>6000000</v>
      </c>
      <c r="W93">
        <v>4000000</v>
      </c>
    </row>
    <row r="94">
      <c r="A94">
        <v>92</v>
      </c>
      <c r="B94" t="str">
        <v xml:space="preserve">LC1 - 11 - 8 </v>
      </c>
      <c r="C94" t="str">
        <v>VENDIDO</v>
      </c>
      <c r="D94">
        <v>30000000</v>
      </c>
      <c r="F94">
        <v>45843</v>
      </c>
      <c r="G94">
        <v>4000000</v>
      </c>
      <c r="H94">
        <v>45874</v>
      </c>
      <c r="I94" t="str">
        <v>EFECTIVO</v>
      </c>
      <c r="J94">
        <v>26000000</v>
      </c>
      <c r="K94">
        <v>24</v>
      </c>
      <c r="L94">
        <v>1083333.3333333333</v>
      </c>
      <c r="M94" t="str">
        <v xml:space="preserve">05 DE CADA MES </v>
      </c>
      <c r="N94">
        <v>52453694</v>
      </c>
      <c r="O94" t="str">
        <v>LUZ MARINA AMAZO MARTINEZ</v>
      </c>
      <c r="P94" t="str">
        <v>310 7973161</v>
      </c>
      <c r="R94" t="str">
        <v>BOGOTA</v>
      </c>
      <c r="S94" t="str">
        <v>MAYERLY</v>
      </c>
      <c r="T94">
        <v>5000000</v>
      </c>
      <c r="U94">
        <v>3000000</v>
      </c>
      <c r="W94">
        <v>2000000</v>
      </c>
    </row>
    <row r="95">
      <c r="A95">
        <v>93</v>
      </c>
      <c r="B95" t="str">
        <v xml:space="preserve">LC1 - 11 - 9 </v>
      </c>
      <c r="C95" t="str">
        <v>VENDIDO</v>
      </c>
      <c r="D95">
        <v>30000000</v>
      </c>
      <c r="F95">
        <v>45833</v>
      </c>
      <c r="G95">
        <v>4000000</v>
      </c>
      <c r="H95">
        <v>45863</v>
      </c>
      <c r="I95" t="str">
        <v>EFECTIVO</v>
      </c>
      <c r="J95">
        <v>26000000</v>
      </c>
      <c r="K95">
        <v>24</v>
      </c>
      <c r="L95">
        <v>1083333.3333333333</v>
      </c>
      <c r="M95" t="str">
        <v xml:space="preserve">25 DE CADA MES </v>
      </c>
      <c r="N95">
        <v>1015413041</v>
      </c>
      <c r="O95" t="str">
        <v>DIANA CAROLINA RUSSI MANCERA</v>
      </c>
      <c r="P95">
        <v>3167874723</v>
      </c>
      <c r="R95" t="str">
        <v>BOGOTA</v>
      </c>
      <c r="S95" t="str">
        <v>INGRID</v>
      </c>
      <c r="T95">
        <v>5000000</v>
      </c>
      <c r="U95">
        <v>3000000</v>
      </c>
      <c r="W95">
        <v>2000000</v>
      </c>
    </row>
    <row r="96">
      <c r="A96">
        <v>94</v>
      </c>
      <c r="B96" t="str">
        <v xml:space="preserve">LC1 - 11 - 10 </v>
      </c>
      <c r="C96" t="str">
        <v>EN NEGOCIACIÓN</v>
      </c>
      <c r="D96">
        <v>25000000</v>
      </c>
      <c r="J96">
        <v>25000000</v>
      </c>
      <c r="W96">
        <v>0</v>
      </c>
    </row>
    <row r="97">
      <c r="A97">
        <v>95</v>
      </c>
      <c r="B97" t="str">
        <v xml:space="preserve">LC1 - 11 - 11 </v>
      </c>
      <c r="C97" t="str">
        <v>VENDIDO</v>
      </c>
      <c r="D97">
        <v>25000000</v>
      </c>
      <c r="F97">
        <v>46045</v>
      </c>
      <c r="G97">
        <v>4000000</v>
      </c>
      <c r="H97">
        <v>46076</v>
      </c>
      <c r="I97" t="str">
        <v>EFECTIVO</v>
      </c>
      <c r="J97">
        <v>21000000</v>
      </c>
      <c r="K97">
        <v>24</v>
      </c>
      <c r="L97">
        <v>875000</v>
      </c>
      <c r="M97" t="str">
        <v xml:space="preserve">23 DE CADA MES </v>
      </c>
      <c r="N97">
        <v>1000620103</v>
      </c>
      <c r="O97" t="str">
        <v>OSCAR JAVIER VARGAS DIAZ</v>
      </c>
      <c r="P97">
        <v>3133043714</v>
      </c>
      <c r="R97" t="str">
        <v xml:space="preserve">BOGOTA </v>
      </c>
      <c r="S97" t="str">
        <v>INGRID</v>
      </c>
      <c r="T97">
        <v>5000000</v>
      </c>
      <c r="U97">
        <v>3000000</v>
      </c>
      <c r="W97">
        <v>2000000</v>
      </c>
    </row>
    <row r="98">
      <c r="A98">
        <v>96</v>
      </c>
      <c r="B98" t="str">
        <v xml:space="preserve">LC1 - 11 - 12 </v>
      </c>
      <c r="C98" t="str">
        <v>VENDIDO</v>
      </c>
      <c r="D98">
        <v>24500000</v>
      </c>
      <c r="F98">
        <v>46057</v>
      </c>
      <c r="G98">
        <v>4000000</v>
      </c>
      <c r="H98">
        <v>46085</v>
      </c>
      <c r="I98" t="str">
        <v>EFECTIVO</v>
      </c>
      <c r="J98">
        <v>20500000</v>
      </c>
      <c r="K98">
        <v>24</v>
      </c>
      <c r="L98">
        <v>854166.6666666666</v>
      </c>
      <c r="M98" t="str">
        <v xml:space="preserve">04 DE CADA MES </v>
      </c>
      <c r="N98">
        <v>52273485</v>
      </c>
      <c r="O98" t="str">
        <v>LAURA ELENA BELLO CARDENAS</v>
      </c>
      <c r="P98">
        <v>3163755156</v>
      </c>
      <c r="R98" t="str">
        <v xml:space="preserve">BOGOTA </v>
      </c>
      <c r="S98" t="str">
        <v>DANIEL</v>
      </c>
      <c r="T98">
        <v>5000000</v>
      </c>
      <c r="U98">
        <v>3000000</v>
      </c>
      <c r="W98">
        <v>2000000</v>
      </c>
    </row>
    <row r="99">
      <c r="A99">
        <v>97</v>
      </c>
      <c r="B99" t="str">
        <v xml:space="preserve">LC1 - 11 - 13 </v>
      </c>
      <c r="C99" t="str">
        <v>VENDIDO</v>
      </c>
      <c r="D99">
        <v>24500000</v>
      </c>
      <c r="F99">
        <v>46057</v>
      </c>
      <c r="G99">
        <v>4000000</v>
      </c>
      <c r="H99">
        <v>46085</v>
      </c>
      <c r="I99" t="str">
        <v>EFECTIVO</v>
      </c>
      <c r="J99">
        <v>20500000</v>
      </c>
      <c r="K99">
        <v>24</v>
      </c>
      <c r="L99">
        <v>854166.6666666666</v>
      </c>
      <c r="M99" t="str">
        <v xml:space="preserve">04 DE CADA MES </v>
      </c>
      <c r="N99">
        <v>1122676241</v>
      </c>
      <c r="O99" t="str">
        <v>ARGEMIRO BUSTAMANTE</v>
      </c>
      <c r="P99" t="str">
        <v>317 5123910</v>
      </c>
      <c r="R99" t="str">
        <v xml:space="preserve">BOGOTA </v>
      </c>
      <c r="S99" t="str">
        <v>DANIEL</v>
      </c>
      <c r="T99">
        <v>5000000</v>
      </c>
      <c r="U99">
        <v>3000000</v>
      </c>
      <c r="W99">
        <v>2000000</v>
      </c>
    </row>
    <row r="100">
      <c r="A100">
        <v>98</v>
      </c>
      <c r="B100" t="str">
        <v xml:space="preserve">LC1 - 11 - 14 </v>
      </c>
      <c r="C100" t="str">
        <v>VENDIDO</v>
      </c>
      <c r="D100">
        <v>49900000</v>
      </c>
      <c r="F100">
        <v>46057</v>
      </c>
      <c r="G100">
        <v>4000000</v>
      </c>
      <c r="H100">
        <v>46085</v>
      </c>
      <c r="I100" t="str">
        <v>EFECTIVO</v>
      </c>
      <c r="J100">
        <v>45900000</v>
      </c>
      <c r="K100">
        <v>24</v>
      </c>
      <c r="L100">
        <v>1912500</v>
      </c>
      <c r="M100" t="str">
        <v xml:space="preserve">04 DE CADA MES </v>
      </c>
      <c r="N100">
        <v>52273485</v>
      </c>
      <c r="O100" t="str">
        <v>LAURA ELENA BELLO CARDENAS</v>
      </c>
      <c r="P100">
        <v>3163755156</v>
      </c>
      <c r="R100" t="str">
        <v xml:space="preserve">BOGOTA </v>
      </c>
      <c r="S100" t="str">
        <v>DANIEL</v>
      </c>
      <c r="T100">
        <v>5000000</v>
      </c>
      <c r="U100">
        <v>3000000</v>
      </c>
      <c r="W100">
        <v>2000000</v>
      </c>
    </row>
    <row r="101">
      <c r="A101">
        <v>99</v>
      </c>
      <c r="B101" t="str">
        <v xml:space="preserve">LC1 - 12 - 1 </v>
      </c>
      <c r="C101" t="str">
        <v>VENDIDO</v>
      </c>
      <c r="D101">
        <v>30000000</v>
      </c>
      <c r="F101">
        <v>45842</v>
      </c>
      <c r="G101">
        <v>4000000</v>
      </c>
      <c r="H101">
        <v>45873</v>
      </c>
      <c r="I101" t="str">
        <v>EFECTIVO</v>
      </c>
      <c r="J101">
        <v>26000000</v>
      </c>
      <c r="K101">
        <v>24</v>
      </c>
      <c r="L101">
        <v>1083333.3333333333</v>
      </c>
      <c r="M101" t="str">
        <v xml:space="preserve">04 DE CADA MES </v>
      </c>
      <c r="N101">
        <v>1031123614</v>
      </c>
      <c r="O101" t="str">
        <v>CAROLINA MARTINEZ RIVEROS</v>
      </c>
      <c r="P101" t="str">
        <v>311 2457461</v>
      </c>
      <c r="R101" t="str">
        <v xml:space="preserve">BOGOTA </v>
      </c>
      <c r="S101" t="str">
        <v>KATHERINE TACHA</v>
      </c>
      <c r="T101">
        <v>5000000</v>
      </c>
      <c r="U101">
        <v>3000000</v>
      </c>
      <c r="W101">
        <v>2000000</v>
      </c>
    </row>
    <row r="102">
      <c r="A102">
        <v>100</v>
      </c>
      <c r="B102" t="str">
        <v xml:space="preserve">LC1 - 12 - 2 </v>
      </c>
      <c r="C102" t="str">
        <v>VENDIDO</v>
      </c>
      <c r="D102">
        <v>25000000</v>
      </c>
      <c r="F102">
        <v>45842</v>
      </c>
      <c r="G102">
        <v>4000000</v>
      </c>
      <c r="H102">
        <v>45873</v>
      </c>
      <c r="I102" t="str">
        <v>EFECTIVO</v>
      </c>
      <c r="J102">
        <v>21000000</v>
      </c>
      <c r="K102">
        <v>24</v>
      </c>
      <c r="L102">
        <v>875000</v>
      </c>
      <c r="M102" t="str">
        <v xml:space="preserve">04 DE CADA MES </v>
      </c>
      <c r="N102">
        <v>1031172.28</v>
      </c>
      <c r="O102" t="str">
        <v>GUILLERMO MARTINEZ RIVEROS</v>
      </c>
      <c r="P102" t="str">
        <v>301 4052793</v>
      </c>
      <c r="R102" t="str">
        <v xml:space="preserve">BOGOTA </v>
      </c>
      <c r="S102" t="str">
        <v>KATHERINE TACHA</v>
      </c>
      <c r="T102">
        <v>5000000</v>
      </c>
      <c r="U102">
        <v>3000000</v>
      </c>
      <c r="W102">
        <v>2000000</v>
      </c>
    </row>
    <row r="103">
      <c r="A103">
        <v>101</v>
      </c>
      <c r="B103" t="str">
        <v xml:space="preserve">LC1 - 12 - 3 </v>
      </c>
      <c r="C103" t="str">
        <v>VENDIDO</v>
      </c>
      <c r="D103">
        <v>25000000</v>
      </c>
      <c r="F103">
        <v>45888</v>
      </c>
      <c r="G103">
        <v>4000000</v>
      </c>
      <c r="H103">
        <v>45919</v>
      </c>
      <c r="I103" t="str">
        <v>EFECTIVO</v>
      </c>
      <c r="J103">
        <v>21000000</v>
      </c>
      <c r="K103">
        <v>24</v>
      </c>
      <c r="L103">
        <v>875000</v>
      </c>
      <c r="M103" t="str">
        <v xml:space="preserve">19 DE CADA MES </v>
      </c>
      <c r="N103">
        <v>11518087</v>
      </c>
      <c r="O103" t="str">
        <v>LUIS DAVID RAMIREZ/CLAUDIA MARIELA CARDENAS</v>
      </c>
      <c r="P103">
        <v>3213686913</v>
      </c>
      <c r="R103" t="str">
        <v xml:space="preserve">CUNDINAMARCA </v>
      </c>
      <c r="S103" t="str">
        <v>SAMUEL</v>
      </c>
      <c r="T103">
        <v>5000000</v>
      </c>
      <c r="U103">
        <v>3000000</v>
      </c>
      <c r="W103">
        <v>2000000</v>
      </c>
    </row>
    <row r="104">
      <c r="A104">
        <v>102</v>
      </c>
      <c r="B104" t="str">
        <v xml:space="preserve">LC1 - 12 - 4 </v>
      </c>
      <c r="C104" t="str">
        <v>VENDIDO</v>
      </c>
      <c r="D104">
        <v>25000000</v>
      </c>
      <c r="F104">
        <v>45899</v>
      </c>
      <c r="G104">
        <v>4000000</v>
      </c>
      <c r="H104">
        <v>45930</v>
      </c>
      <c r="I104" t="str">
        <v>EFECTIVO</v>
      </c>
      <c r="J104">
        <v>21000000</v>
      </c>
      <c r="K104">
        <v>24</v>
      </c>
      <c r="L104">
        <v>875000</v>
      </c>
      <c r="M104" t="str">
        <v xml:space="preserve">30 DE CADA MES </v>
      </c>
      <c r="N104">
        <v>86087171</v>
      </c>
      <c r="O104" t="str">
        <v>FREDY ANDRES OSORIO ARDILA</v>
      </c>
      <c r="P104">
        <v>3212300326</v>
      </c>
      <c r="R104" t="str">
        <v xml:space="preserve">VILLAVICENCIO </v>
      </c>
      <c r="S104" t="str">
        <v>DANIA</v>
      </c>
      <c r="T104">
        <v>5000000</v>
      </c>
      <c r="U104">
        <v>3000000</v>
      </c>
      <c r="W104">
        <v>2000000</v>
      </c>
    </row>
    <row r="105">
      <c r="A105">
        <v>103</v>
      </c>
      <c r="B105" t="str">
        <v xml:space="preserve">LC1 - 12 - 5 </v>
      </c>
      <c r="C105" t="str">
        <v>VENDIDO</v>
      </c>
      <c r="D105">
        <v>38178000</v>
      </c>
      <c r="F105">
        <v>45899</v>
      </c>
      <c r="G105">
        <v>4000000</v>
      </c>
      <c r="H105">
        <v>45930</v>
      </c>
      <c r="I105" t="str">
        <v>EFECTIVO</v>
      </c>
      <c r="J105">
        <v>34178000</v>
      </c>
      <c r="K105">
        <v>24</v>
      </c>
      <c r="L105">
        <v>1424083.3333333333</v>
      </c>
      <c r="M105" t="str">
        <v xml:space="preserve">30 DE CADA MES </v>
      </c>
      <c r="N105">
        <v>86087171</v>
      </c>
      <c r="O105" t="str">
        <v>FREDY ANDRES OSORIO ARDILA</v>
      </c>
      <c r="P105">
        <v>3212300326</v>
      </c>
      <c r="R105" t="str">
        <v xml:space="preserve">VILLAVICENCIO </v>
      </c>
      <c r="S105" t="str">
        <v>DANIA</v>
      </c>
      <c r="T105">
        <v>5000000</v>
      </c>
      <c r="U105">
        <v>3000000</v>
      </c>
      <c r="W105">
        <v>2000000</v>
      </c>
    </row>
    <row r="106">
      <c r="A106">
        <v>104</v>
      </c>
      <c r="B106" t="str">
        <v>LC1 - 12 - 6</v>
      </c>
      <c r="C106" t="str">
        <v>DISPONIBLE</v>
      </c>
      <c r="D106">
        <v>48676000</v>
      </c>
      <c r="J106">
        <v>48676000</v>
      </c>
      <c r="W106">
        <v>0</v>
      </c>
    </row>
    <row r="107">
      <c r="A107">
        <v>105</v>
      </c>
      <c r="B107" t="str">
        <v xml:space="preserve">LC1 - 12 - 7 </v>
      </c>
      <c r="C107" t="str">
        <v>VENDIDO</v>
      </c>
      <c r="D107">
        <v>25000000</v>
      </c>
      <c r="F107">
        <v>45985</v>
      </c>
      <c r="G107">
        <v>4000000</v>
      </c>
      <c r="H107">
        <v>46015</v>
      </c>
      <c r="I107" t="str">
        <v>EFECTIVO</v>
      </c>
      <c r="J107">
        <v>21000000</v>
      </c>
      <c r="K107">
        <v>24</v>
      </c>
      <c r="L107">
        <v>875000</v>
      </c>
      <c r="M107" t="str">
        <v xml:space="preserve">24 DE CADA MES </v>
      </c>
      <c r="N107">
        <v>51721050</v>
      </c>
      <c r="O107" t="str">
        <v>OLGA MORALES LOZANO</v>
      </c>
      <c r="P107" t="str">
        <v>305 8089976</v>
      </c>
      <c r="R107" t="str">
        <v>BOGOTA</v>
      </c>
      <c r="S107" t="str">
        <v>YURANY PEREZ</v>
      </c>
      <c r="T107">
        <v>5000000</v>
      </c>
      <c r="U107">
        <v>3000000</v>
      </c>
      <c r="W107">
        <v>2000000</v>
      </c>
    </row>
    <row r="108">
      <c r="A108">
        <v>106</v>
      </c>
      <c r="B108" t="str">
        <v xml:space="preserve">LC1 - 12 - 8 </v>
      </c>
      <c r="C108" t="str">
        <v>VENDIDO</v>
      </c>
      <c r="D108">
        <v>25000000</v>
      </c>
      <c r="F108">
        <v>46021</v>
      </c>
      <c r="G108">
        <v>4000000</v>
      </c>
      <c r="H108">
        <v>46052</v>
      </c>
      <c r="I108" t="str">
        <v>EFECTIVO</v>
      </c>
      <c r="J108">
        <v>21000000</v>
      </c>
      <c r="K108">
        <v>24</v>
      </c>
      <c r="L108">
        <v>875000</v>
      </c>
      <c r="M108" t="str">
        <v xml:space="preserve">30 DE CADA MES </v>
      </c>
      <c r="N108">
        <v>1122139852</v>
      </c>
      <c r="O108" t="str">
        <v>LAURA DANIELA BENITO CESPEDES</v>
      </c>
      <c r="P108" t="str">
        <v>320 9213646</v>
      </c>
      <c r="R108" t="str">
        <v>BOGOTA</v>
      </c>
      <c r="S108" t="str">
        <v>YURANY PEREZ</v>
      </c>
      <c r="T108">
        <v>5000000</v>
      </c>
      <c r="U108">
        <v>3000000</v>
      </c>
      <c r="W108">
        <v>2000000</v>
      </c>
    </row>
    <row r="109">
      <c r="A109">
        <v>107</v>
      </c>
      <c r="B109" t="str">
        <v xml:space="preserve">LC1 - 12 - 9 </v>
      </c>
      <c r="C109" t="str">
        <v>VENDIDO</v>
      </c>
      <c r="D109">
        <v>25000000</v>
      </c>
      <c r="F109">
        <v>46072</v>
      </c>
      <c r="G109">
        <v>4000000</v>
      </c>
      <c r="H109">
        <v>46100</v>
      </c>
      <c r="I109" t="str">
        <v>EFECTIVO</v>
      </c>
      <c r="J109">
        <v>21000000</v>
      </c>
      <c r="K109">
        <v>24</v>
      </c>
      <c r="L109">
        <v>875000</v>
      </c>
      <c r="M109" t="str">
        <v xml:space="preserve">19 DE CADA MES </v>
      </c>
      <c r="N109">
        <v>1122139852</v>
      </c>
      <c r="O109" t="str">
        <v>LAURA DANIELA BENITO CESPEDES</v>
      </c>
      <c r="P109" t="str">
        <v>320 9213646</v>
      </c>
      <c r="R109" t="str">
        <v>BOGOTA</v>
      </c>
      <c r="S109" t="str">
        <v>YURANY PEREZ</v>
      </c>
      <c r="T109">
        <v>5000000</v>
      </c>
      <c r="U109">
        <v>3000000</v>
      </c>
      <c r="W109">
        <v>2000000</v>
      </c>
    </row>
    <row r="110">
      <c r="A110">
        <v>108</v>
      </c>
      <c r="B110" t="str">
        <v xml:space="preserve">LC1 - 12 - 10 </v>
      </c>
      <c r="C110" t="str">
        <v>VENDIDO</v>
      </c>
      <c r="D110">
        <v>25000000</v>
      </c>
      <c r="F110">
        <v>45845</v>
      </c>
      <c r="G110">
        <v>4000000</v>
      </c>
      <c r="H110">
        <v>45876</v>
      </c>
      <c r="I110" t="str">
        <v>EFECTIVO</v>
      </c>
      <c r="J110">
        <v>21000000</v>
      </c>
      <c r="K110">
        <v>24</v>
      </c>
      <c r="L110">
        <v>875000</v>
      </c>
      <c r="M110" t="str">
        <v xml:space="preserve">07 DE CADA MES </v>
      </c>
      <c r="N110">
        <v>1067465637</v>
      </c>
      <c r="O110" t="str">
        <v>JHON FREDY ESCOBAR ESCOBAR</v>
      </c>
      <c r="P110">
        <v>3228966707</v>
      </c>
      <c r="R110" t="str">
        <v>CAUCA</v>
      </c>
      <c r="S110" t="str">
        <v>SNEIDER</v>
      </c>
      <c r="T110">
        <v>5000000</v>
      </c>
      <c r="U110">
        <v>3000000</v>
      </c>
      <c r="W110">
        <v>2000000</v>
      </c>
    </row>
    <row r="111">
      <c r="A111">
        <v>109</v>
      </c>
      <c r="B111" t="str">
        <v xml:space="preserve">LC1 - 13 - 1 </v>
      </c>
      <c r="C111" t="str">
        <v>VENDIDO</v>
      </c>
      <c r="D111">
        <v>35000000</v>
      </c>
      <c r="F111">
        <v>46296</v>
      </c>
      <c r="G111">
        <v>4000000</v>
      </c>
      <c r="H111">
        <v>46296</v>
      </c>
      <c r="I111" t="str">
        <v>TRANSFERENCIA</v>
      </c>
      <c r="J111">
        <v>31000000</v>
      </c>
      <c r="K111">
        <v>24</v>
      </c>
      <c r="L111">
        <v>1291700</v>
      </c>
      <c r="M111" t="str">
        <v>1 DE CADA MES</v>
      </c>
      <c r="N111">
        <v>1057488555</v>
      </c>
      <c r="O111" t="str">
        <v>FAVER GARAVITO VARGAS</v>
      </c>
      <c r="P111">
        <v>3134560814</v>
      </c>
      <c r="R111" t="str">
        <v>SAN JOSE DE PARE</v>
      </c>
      <c r="S111" t="str">
        <v>DANIEL</v>
      </c>
      <c r="T111">
        <v>5000000</v>
      </c>
    </row>
    <row r="112">
      <c r="A112">
        <v>110</v>
      </c>
      <c r="B112" t="str">
        <v xml:space="preserve">LC1 - 13 - 2 - 3 - 4 Y 5 </v>
      </c>
      <c r="C112" t="str">
        <v>VENDIDO</v>
      </c>
      <c r="D112">
        <v>124903000</v>
      </c>
      <c r="F112">
        <v>45856</v>
      </c>
      <c r="G112">
        <v>20000000</v>
      </c>
      <c r="H112">
        <v>45887</v>
      </c>
      <c r="I112" t="str">
        <v>EFECTIVO</v>
      </c>
      <c r="J112">
        <v>104903000</v>
      </c>
      <c r="K112">
        <v>24</v>
      </c>
      <c r="L112">
        <v>4370958.333333333</v>
      </c>
      <c r="M112" t="str">
        <v xml:space="preserve">18 DE CADA MES </v>
      </c>
      <c r="N112">
        <v>17525927</v>
      </c>
      <c r="O112" t="str">
        <v>ADOLFO PORRAS GAVANZO</v>
      </c>
      <c r="P112" t="str">
        <v>(505) 518-2841</v>
      </c>
      <c r="R112" t="str">
        <v xml:space="preserve">SARAVENA </v>
      </c>
      <c r="S112" t="str">
        <v>LAURA CAMACHO</v>
      </c>
      <c r="T112">
        <v>20000000</v>
      </c>
      <c r="U112">
        <v>12000000</v>
      </c>
      <c r="W112">
        <v>8000000</v>
      </c>
    </row>
    <row r="113">
      <c r="A113">
        <v>111</v>
      </c>
      <c r="B113" t="str">
        <v xml:space="preserve">LC1 - 13 - 6 </v>
      </c>
      <c r="C113" t="str">
        <v>EN NEGOCIACIÓN</v>
      </c>
      <c r="D113">
        <v>38872000</v>
      </c>
      <c r="J113">
        <v>38872000</v>
      </c>
      <c r="W113">
        <v>0</v>
      </c>
    </row>
    <row r="114">
      <c r="A114">
        <v>112</v>
      </c>
      <c r="B114" t="str">
        <v xml:space="preserve">LC1 - 13 - 7 </v>
      </c>
      <c r="C114" t="str">
        <v>EN NEGOCIACIÓN</v>
      </c>
      <c r="D114">
        <v>25000000</v>
      </c>
      <c r="J114">
        <v>25000000</v>
      </c>
      <c r="W114">
        <v>0</v>
      </c>
    </row>
    <row r="115">
      <c r="A115">
        <v>113</v>
      </c>
      <c r="B115" t="str">
        <v xml:space="preserve">LC1 - 13 - 8 </v>
      </c>
      <c r="C115" t="str">
        <v>VENDIDO</v>
      </c>
      <c r="D115">
        <v>25000000</v>
      </c>
      <c r="F115">
        <v>45856</v>
      </c>
      <c r="G115">
        <v>5000000</v>
      </c>
      <c r="H115">
        <v>45887</v>
      </c>
      <c r="I115" t="str">
        <v>EFECTIVO</v>
      </c>
      <c r="J115">
        <v>20000000</v>
      </c>
      <c r="K115">
        <v>24</v>
      </c>
      <c r="L115">
        <v>833333.3333333334</v>
      </c>
      <c r="M115" t="str">
        <v xml:space="preserve">18 DE CADA MES </v>
      </c>
      <c r="N115">
        <v>51837833</v>
      </c>
      <c r="O115" t="str">
        <v>AURORA LUCIA PAEZ CALDERON</v>
      </c>
      <c r="P115" t="str">
        <v>(818)339-3162</v>
      </c>
      <c r="R115" t="str">
        <v xml:space="preserve">BOGOTA </v>
      </c>
      <c r="S115" t="str">
        <v>STIVEN CARVAJAL</v>
      </c>
      <c r="T115">
        <v>5000000</v>
      </c>
      <c r="U115">
        <v>3000000</v>
      </c>
      <c r="W115">
        <v>2000000</v>
      </c>
    </row>
    <row r="116">
      <c r="A116">
        <v>114</v>
      </c>
      <c r="B116" t="str">
        <v xml:space="preserve">LC1 - 13 - 9 </v>
      </c>
      <c r="C116" t="str">
        <v>VENDIDO</v>
      </c>
      <c r="D116">
        <v>25000000</v>
      </c>
      <c r="F116">
        <v>45850</v>
      </c>
      <c r="G116">
        <v>4000000</v>
      </c>
      <c r="H116">
        <v>45881</v>
      </c>
      <c r="I116" t="str">
        <v>EFECTIVO</v>
      </c>
      <c r="J116">
        <v>21000000</v>
      </c>
      <c r="K116">
        <v>24</v>
      </c>
      <c r="L116">
        <v>875000</v>
      </c>
      <c r="M116" t="str">
        <v xml:space="preserve">12 DE CADA MES </v>
      </c>
      <c r="N116">
        <v>1000455690</v>
      </c>
      <c r="O116" t="str">
        <v>NICOL CAMILA MADERO MARTINEZ</v>
      </c>
      <c r="P116">
        <v>31327007647</v>
      </c>
      <c r="R116" t="str">
        <v xml:space="preserve">BOGOTA </v>
      </c>
      <c r="S116" t="str">
        <v>INGRID</v>
      </c>
      <c r="T116">
        <v>5000000</v>
      </c>
      <c r="U116">
        <v>3000000</v>
      </c>
      <c r="W116">
        <v>2000000</v>
      </c>
    </row>
    <row r="117">
      <c r="A117">
        <v>115</v>
      </c>
      <c r="B117" t="str">
        <v xml:space="preserve">LC1 - 13 - 10 </v>
      </c>
      <c r="C117" t="str">
        <v>VENDIDO</v>
      </c>
      <c r="D117">
        <v>35000000</v>
      </c>
      <c r="F117">
        <v>46258</v>
      </c>
      <c r="G117">
        <v>15000000</v>
      </c>
      <c r="H117">
        <v>46258</v>
      </c>
      <c r="I117" t="str">
        <v>EFECTIVO</v>
      </c>
      <c r="J117">
        <v>20000000</v>
      </c>
      <c r="K117">
        <v>24</v>
      </c>
      <c r="L117">
        <v>833300</v>
      </c>
      <c r="M117" t="str">
        <v>5 DE CADA MES</v>
      </c>
      <c r="N117">
        <v>46671104</v>
      </c>
      <c r="O117" t="str">
        <v>BLANCA ISABEL MANCHEGO</v>
      </c>
      <c r="P117" t="str">
        <v>322 3823209</v>
      </c>
      <c r="R117" t="str">
        <v>DUITAMA</v>
      </c>
      <c r="S117" t="str">
        <v>WILMER</v>
      </c>
      <c r="T117">
        <v>5000000</v>
      </c>
      <c r="U117">
        <v>3000000</v>
      </c>
    </row>
    <row r="118">
      <c r="A118">
        <v>116</v>
      </c>
      <c r="B118" t="str">
        <v>LC1 - 14 - 1</v>
      </c>
      <c r="C118" t="str">
        <v>VENDIDO</v>
      </c>
      <c r="D118">
        <v>41670000</v>
      </c>
      <c r="F118">
        <v>46189</v>
      </c>
      <c r="G118">
        <v>4000000</v>
      </c>
      <c r="H118">
        <v>46189</v>
      </c>
      <c r="I118" t="str">
        <v>TRANSFERENCIA</v>
      </c>
      <c r="J118">
        <v>37670000</v>
      </c>
      <c r="K118">
        <v>1</v>
      </c>
      <c r="L118">
        <v>37670000</v>
      </c>
      <c r="M118" t="str">
        <v>16 DE CADA MES</v>
      </c>
      <c r="N118">
        <v>1022336606</v>
      </c>
      <c r="O118" t="str">
        <v>VICTOR ALBERTO PINZON GOMEZ</v>
      </c>
      <c r="P118" t="str">
        <v>1 2137163413</v>
      </c>
      <c r="R118" t="str">
        <v xml:space="preserve">BOGOTA </v>
      </c>
      <c r="S118" t="str">
        <v>YADIRA RIVERA</v>
      </c>
      <c r="T118">
        <v>5000000</v>
      </c>
      <c r="U118">
        <v>3000000</v>
      </c>
      <c r="W118">
        <v>2000000</v>
      </c>
    </row>
    <row r="119">
      <c r="A119">
        <v>117</v>
      </c>
      <c r="B119" t="str">
        <v xml:space="preserve">LC1 - 14 - 2 </v>
      </c>
      <c r="C119" t="str">
        <v>VENDIDO</v>
      </c>
      <c r="D119">
        <v>25000000</v>
      </c>
      <c r="F119">
        <v>45874</v>
      </c>
      <c r="G119">
        <v>4000000</v>
      </c>
      <c r="H119">
        <v>45905</v>
      </c>
      <c r="I119" t="str">
        <v>EFECTIVO</v>
      </c>
      <c r="J119">
        <v>21000000</v>
      </c>
      <c r="K119">
        <v>15</v>
      </c>
      <c r="L119">
        <v>1400000</v>
      </c>
      <c r="M119" t="str">
        <v xml:space="preserve">05 DE CADA MES </v>
      </c>
      <c r="N119">
        <v>1000777024</v>
      </c>
      <c r="O119" t="str">
        <v>HAROLD MANUEL ABONDANO ACOSTA</v>
      </c>
      <c r="P119" t="str">
        <v>321 5919644</v>
      </c>
      <c r="R119" t="str">
        <v xml:space="preserve">BOGOTA </v>
      </c>
      <c r="S119" t="str">
        <v>YEISON GARNICA</v>
      </c>
      <c r="T119">
        <v>5000000</v>
      </c>
      <c r="U119">
        <v>3000000</v>
      </c>
      <c r="W119">
        <v>2000000</v>
      </c>
    </row>
    <row r="120">
      <c r="A120">
        <v>118</v>
      </c>
      <c r="B120" t="str">
        <v xml:space="preserve">LC1 - 14 - 3 </v>
      </c>
      <c r="C120" t="str">
        <v>VENDIDO</v>
      </c>
      <c r="D120">
        <v>25000000</v>
      </c>
      <c r="F120">
        <v>46028</v>
      </c>
      <c r="G120">
        <v>4000000</v>
      </c>
      <c r="H120">
        <v>46059</v>
      </c>
      <c r="I120" t="str">
        <v>EFECTIVO</v>
      </c>
      <c r="J120">
        <v>21000000</v>
      </c>
      <c r="K120">
        <v>24</v>
      </c>
      <c r="L120">
        <v>875000</v>
      </c>
      <c r="M120" t="str">
        <v xml:space="preserve">06 DE CADA MES </v>
      </c>
      <c r="N120">
        <v>1026290719</v>
      </c>
      <c r="O120" t="str">
        <v>SEBASTIÁN JARAMILLO RICO</v>
      </c>
      <c r="P120" t="str">
        <v>312 3456895</v>
      </c>
      <c r="R120" t="str">
        <v xml:space="preserve">BOGOTA </v>
      </c>
      <c r="S120" t="str">
        <v>CAMILA ZAMBRANO</v>
      </c>
      <c r="T120">
        <v>5000000</v>
      </c>
      <c r="U120">
        <v>3000000</v>
      </c>
      <c r="W120">
        <v>2000000</v>
      </c>
    </row>
    <row r="121">
      <c r="A121">
        <v>119</v>
      </c>
      <c r="B121" t="str">
        <v xml:space="preserve">LC1 - 14 - 4 </v>
      </c>
      <c r="C121" t="str">
        <v>VENDIDO</v>
      </c>
      <c r="D121">
        <v>25000000</v>
      </c>
      <c r="F121">
        <v>46178</v>
      </c>
      <c r="G121">
        <v>5000000</v>
      </c>
      <c r="H121">
        <v>46176</v>
      </c>
      <c r="I121" t="str">
        <v>EFECTIVO</v>
      </c>
      <c r="J121">
        <v>20000000</v>
      </c>
      <c r="K121">
        <v>24</v>
      </c>
      <c r="L121">
        <v>833333.3333333334</v>
      </c>
      <c r="M121" t="str">
        <v xml:space="preserve">05 DE CADA MES </v>
      </c>
      <c r="N121">
        <v>40415134</v>
      </c>
      <c r="O121" t="str">
        <v>LUZ ELENA QUINTERO GAITAN</v>
      </c>
      <c r="P121" t="str">
        <v>320 5733426</v>
      </c>
      <c r="R121" t="str">
        <v xml:space="preserve">BOGOTA </v>
      </c>
      <c r="S121" t="str">
        <v>YURANY PEREZ</v>
      </c>
      <c r="T121">
        <v>5000000</v>
      </c>
      <c r="U121">
        <v>3000000</v>
      </c>
      <c r="W121">
        <v>2000000</v>
      </c>
    </row>
    <row r="122">
      <c r="A122">
        <v>120</v>
      </c>
      <c r="B122" t="str">
        <v xml:space="preserve">LC1 - 14 - 5 </v>
      </c>
      <c r="C122" t="str">
        <v>VENDIDO</v>
      </c>
      <c r="D122">
        <v>25000000</v>
      </c>
      <c r="F122">
        <v>46064</v>
      </c>
      <c r="G122">
        <v>5000000</v>
      </c>
      <c r="H122">
        <v>46092</v>
      </c>
      <c r="I122" t="str">
        <v>EFECTIVO</v>
      </c>
      <c r="J122">
        <v>20000000</v>
      </c>
      <c r="K122">
        <v>24</v>
      </c>
      <c r="L122">
        <v>833333.3333333334</v>
      </c>
      <c r="M122" t="str">
        <v xml:space="preserve">11 DE CADA MES </v>
      </c>
      <c r="N122">
        <v>80124566</v>
      </c>
      <c r="O122" t="str">
        <v>LUIS FRANCISCO RUIZ FLOREZ</v>
      </c>
      <c r="P122" t="str">
        <v>321 4255668</v>
      </c>
      <c r="R122" t="str">
        <v xml:space="preserve">BOGOTA </v>
      </c>
      <c r="S122" t="str">
        <v>JHON JAIRO  RINCON</v>
      </c>
      <c r="T122">
        <v>5000000</v>
      </c>
      <c r="U122">
        <v>3000000</v>
      </c>
      <c r="W122">
        <v>2000000</v>
      </c>
    </row>
    <row r="123">
      <c r="A123">
        <v>121</v>
      </c>
      <c r="B123" t="str">
        <v xml:space="preserve">LC1 - 14 - 6 </v>
      </c>
      <c r="C123" t="str">
        <v>VENDIDO</v>
      </c>
      <c r="D123">
        <v>25000000</v>
      </c>
      <c r="F123">
        <v>46254</v>
      </c>
      <c r="G123">
        <v>20500000</v>
      </c>
      <c r="H123">
        <v>46254</v>
      </c>
      <c r="I123" t="str">
        <v>TRANSFERENCIA</v>
      </c>
      <c r="J123">
        <v>4500000</v>
      </c>
      <c r="K123">
        <v>24</v>
      </c>
      <c r="L123">
        <v>187500</v>
      </c>
      <c r="M123" t="str">
        <v>20 DE CADA MES</v>
      </c>
      <c r="N123">
        <v>52296755</v>
      </c>
      <c r="O123" t="str">
        <v>DORALBA ALARCON ZAPATA</v>
      </c>
      <c r="P123">
        <v>3203692959</v>
      </c>
      <c r="R123" t="str">
        <v>BOGOTA</v>
      </c>
      <c r="S123" t="str">
        <v>YULIAN PARDO</v>
      </c>
      <c r="T123">
        <v>5000000</v>
      </c>
      <c r="U123">
        <v>3000000</v>
      </c>
      <c r="W123">
        <v>2000000</v>
      </c>
    </row>
    <row r="124">
      <c r="A124">
        <v>122</v>
      </c>
      <c r="B124" t="str">
        <v xml:space="preserve">LC1 - 14 - 7 </v>
      </c>
      <c r="C124" t="str">
        <v>VENDIDO</v>
      </c>
      <c r="D124">
        <v>25000000</v>
      </c>
      <c r="F124">
        <v>46063</v>
      </c>
      <c r="G124">
        <v>4000000</v>
      </c>
      <c r="H124">
        <v>46091</v>
      </c>
      <c r="I124" t="str">
        <v>EFECTIVO</v>
      </c>
      <c r="J124">
        <v>21000000</v>
      </c>
      <c r="K124">
        <v>24</v>
      </c>
      <c r="L124">
        <v>875000</v>
      </c>
      <c r="M124" t="str">
        <v xml:space="preserve">10 DE CADA MES </v>
      </c>
      <c r="N124">
        <v>1123086527</v>
      </c>
      <c r="O124" t="str">
        <v>SHIRLEY CAROLINA RIVERA HURTADO</v>
      </c>
      <c r="P124" t="str">
        <v>317 3847965</v>
      </c>
      <c r="R124" t="str">
        <v xml:space="preserve">GUAMAL </v>
      </c>
      <c r="S124" t="str">
        <v>YURANY PEREZ</v>
      </c>
      <c r="T124">
        <v>5000000</v>
      </c>
      <c r="U124">
        <v>3000000</v>
      </c>
      <c r="W124">
        <v>2000000</v>
      </c>
    </row>
    <row r="125">
      <c r="A125">
        <v>123</v>
      </c>
      <c r="B125" t="str">
        <v xml:space="preserve">LC1 - 14 - 8 </v>
      </c>
      <c r="C125" t="str">
        <v>VENDIDO</v>
      </c>
      <c r="D125">
        <v>25000000</v>
      </c>
      <c r="F125">
        <v>46006</v>
      </c>
      <c r="G125">
        <v>4000000</v>
      </c>
      <c r="H125">
        <v>46037</v>
      </c>
      <c r="I125" t="str">
        <v>EFECTIVO</v>
      </c>
      <c r="J125">
        <v>21000000</v>
      </c>
      <c r="K125">
        <v>24</v>
      </c>
      <c r="L125">
        <v>875000</v>
      </c>
      <c r="M125" t="str">
        <v xml:space="preserve">15 DE CADA MES </v>
      </c>
      <c r="N125">
        <v>11245295</v>
      </c>
      <c r="O125" t="str">
        <v>MILTON JAVIER LINARES DURAN</v>
      </c>
      <c r="P125" t="str">
        <v>317 6463024</v>
      </c>
      <c r="R125" t="str">
        <v xml:space="preserve">SAN BERNARDO </v>
      </c>
      <c r="S125" t="str">
        <v>JHON ALBERTO</v>
      </c>
      <c r="T125">
        <v>5000000</v>
      </c>
      <c r="U125">
        <v>3000000</v>
      </c>
      <c r="W125">
        <v>2000000</v>
      </c>
    </row>
    <row r="126">
      <c r="A126">
        <v>124</v>
      </c>
      <c r="B126" t="str">
        <v xml:space="preserve">LC1 - 14 - 9 </v>
      </c>
      <c r="C126" t="str">
        <v>VENDIDO</v>
      </c>
      <c r="D126">
        <v>25000000</v>
      </c>
      <c r="F126">
        <v>45974</v>
      </c>
      <c r="G126">
        <v>4000000</v>
      </c>
      <c r="H126">
        <v>46004</v>
      </c>
      <c r="I126" t="str">
        <v>EFECTIVO</v>
      </c>
      <c r="J126">
        <v>21000000</v>
      </c>
      <c r="K126">
        <v>24</v>
      </c>
      <c r="L126">
        <v>875000</v>
      </c>
      <c r="M126" t="str">
        <v xml:space="preserve">13 DE CADA MES </v>
      </c>
      <c r="N126">
        <v>80796827</v>
      </c>
      <c r="O126" t="str">
        <v>DEIBER GUILLERMO MENDIETA REYES</v>
      </c>
      <c r="P126" t="str">
        <v>312 3745812</v>
      </c>
      <c r="R126" t="str">
        <v>BOGOTA</v>
      </c>
      <c r="S126" t="str">
        <v>JHON JAIRO  RINCON</v>
      </c>
      <c r="T126">
        <v>5000000</v>
      </c>
      <c r="U126">
        <v>3000000</v>
      </c>
      <c r="W126">
        <v>2000000</v>
      </c>
    </row>
    <row r="127">
      <c r="A127">
        <v>125</v>
      </c>
      <c r="B127" t="str">
        <v xml:space="preserve">LC1 - 14 - 10 </v>
      </c>
      <c r="C127" t="str">
        <v>VENDIDO</v>
      </c>
      <c r="D127">
        <v>25000000</v>
      </c>
      <c r="F127">
        <v>45974</v>
      </c>
      <c r="G127">
        <v>4000000</v>
      </c>
      <c r="H127">
        <v>46004</v>
      </c>
      <c r="I127" t="str">
        <v>EFECTIVO</v>
      </c>
      <c r="J127">
        <v>21000000</v>
      </c>
      <c r="K127">
        <v>24</v>
      </c>
      <c r="L127">
        <v>875000</v>
      </c>
      <c r="M127" t="str">
        <v xml:space="preserve">13 DE CADA MES </v>
      </c>
      <c r="N127">
        <v>1022972190</v>
      </c>
      <c r="O127" t="str">
        <v>DARLY NATALY ALONSO CASTRO</v>
      </c>
      <c r="P127" t="str">
        <v>311 4928927</v>
      </c>
      <c r="R127" t="str">
        <v>BOGOTA</v>
      </c>
      <c r="S127" t="str">
        <v>JHON JAIRO  RINCON</v>
      </c>
      <c r="T127">
        <v>5000000</v>
      </c>
      <c r="U127">
        <v>3000000</v>
      </c>
      <c r="W127">
        <v>2000000</v>
      </c>
    </row>
    <row r="128">
      <c r="A128">
        <v>126</v>
      </c>
      <c r="B128" t="str">
        <v xml:space="preserve">LC1 - 14 - 11 Y 12 </v>
      </c>
      <c r="C128" t="str">
        <v>VENDIDO</v>
      </c>
      <c r="D128">
        <v>55000000</v>
      </c>
      <c r="F128">
        <v>45824</v>
      </c>
      <c r="G128">
        <v>9000000</v>
      </c>
      <c r="H128">
        <v>45854</v>
      </c>
      <c r="I128" t="str">
        <v>EFECTIVO</v>
      </c>
      <c r="J128">
        <v>46000000</v>
      </c>
      <c r="K128">
        <v>24</v>
      </c>
      <c r="L128">
        <v>1916666.6666666667</v>
      </c>
      <c r="M128" t="str">
        <v xml:space="preserve">16 DE CADA MES </v>
      </c>
      <c r="N128" t="str">
        <v>AU128371</v>
      </c>
      <c r="O128" t="str">
        <v>JULIETH JASBLEIDY MURILLO MORENO</v>
      </c>
      <c r="P128">
        <v>3115462650</v>
      </c>
      <c r="R128" t="str">
        <v>BOGOTA</v>
      </c>
      <c r="S128" t="str">
        <v>WILMER</v>
      </c>
      <c r="T128">
        <v>10000000</v>
      </c>
      <c r="U128">
        <v>6000000</v>
      </c>
      <c r="W128">
        <v>4000000</v>
      </c>
    </row>
    <row r="129">
      <c r="A129">
        <v>127</v>
      </c>
      <c r="B129" t="str">
        <v xml:space="preserve">LC1 - 14 - 13 Y 14 </v>
      </c>
      <c r="C129" t="str">
        <v>VENDIDO</v>
      </c>
      <c r="D129">
        <v>55000000</v>
      </c>
      <c r="F129">
        <v>45824</v>
      </c>
      <c r="G129">
        <v>11000000</v>
      </c>
      <c r="H129">
        <v>45854</v>
      </c>
      <c r="I129" t="str">
        <v>EFECTIVO</v>
      </c>
      <c r="J129">
        <v>44000000</v>
      </c>
      <c r="K129">
        <v>24</v>
      </c>
      <c r="L129">
        <v>1833333.3333333333</v>
      </c>
      <c r="M129" t="str">
        <v xml:space="preserve">16 DE CADA MES </v>
      </c>
      <c r="N129" t="str">
        <v>AU128371</v>
      </c>
      <c r="O129" t="str">
        <v>JULIETH JASBLEIDY MURILLO MORENO</v>
      </c>
      <c r="P129">
        <v>3115462650</v>
      </c>
      <c r="R129" t="str">
        <v>BOGOTA</v>
      </c>
      <c r="S129" t="str">
        <v>WILMER</v>
      </c>
      <c r="T129">
        <v>10000000</v>
      </c>
      <c r="U129">
        <v>6000000</v>
      </c>
      <c r="W129">
        <v>4000000</v>
      </c>
    </row>
    <row r="130">
      <c r="A130">
        <v>128</v>
      </c>
      <c r="B130" t="str">
        <v xml:space="preserve">LC1 - 14 - 15 </v>
      </c>
      <c r="C130" t="str">
        <v>VENDIDO</v>
      </c>
      <c r="D130">
        <v>28000000</v>
      </c>
      <c r="F130">
        <v>45843</v>
      </c>
      <c r="G130">
        <v>7000000</v>
      </c>
      <c r="H130">
        <v>45874</v>
      </c>
      <c r="I130" t="str">
        <v>EFECTIVO</v>
      </c>
      <c r="J130">
        <v>21000000</v>
      </c>
      <c r="K130">
        <v>24</v>
      </c>
      <c r="L130">
        <v>875000</v>
      </c>
      <c r="M130" t="str">
        <v xml:space="preserve">05 DE CADA MES </v>
      </c>
      <c r="N130">
        <v>1030596282</v>
      </c>
      <c r="O130" t="str">
        <v>FRANCY JOHANNA MUÑOZ HERNANDEZ</v>
      </c>
      <c r="P130" t="str">
        <v>324 3464448</v>
      </c>
      <c r="R130" t="str">
        <v xml:space="preserve">BOGOTA </v>
      </c>
      <c r="S130" t="str">
        <v>INGRID</v>
      </c>
      <c r="T130">
        <v>5000000</v>
      </c>
      <c r="U130">
        <v>3000000</v>
      </c>
      <c r="W130">
        <v>2000000</v>
      </c>
    </row>
    <row r="131">
      <c r="A131">
        <v>129</v>
      </c>
      <c r="B131" t="str">
        <v xml:space="preserve">LC1 - 14 - 16 </v>
      </c>
      <c r="C131" t="str">
        <v>VENDIDO</v>
      </c>
      <c r="D131">
        <v>25000000</v>
      </c>
      <c r="F131">
        <v>45882</v>
      </c>
      <c r="G131">
        <v>4000000</v>
      </c>
      <c r="H131">
        <v>45913</v>
      </c>
      <c r="I131" t="str">
        <v>EFECTIVO</v>
      </c>
      <c r="J131">
        <v>21000000</v>
      </c>
      <c r="K131">
        <v>24</v>
      </c>
      <c r="L131">
        <v>875000</v>
      </c>
      <c r="M131" t="str">
        <v xml:space="preserve">13 DE CADA MES </v>
      </c>
      <c r="N131">
        <v>35528466</v>
      </c>
      <c r="O131" t="str">
        <v>OFELIA CANTOR GONZALEZ/MARIA DEL CARMEN SANCHEZ</v>
      </c>
      <c r="P131" t="str">
        <v>311 2775313</v>
      </c>
      <c r="R131" t="str">
        <v>FACATATIVA</v>
      </c>
      <c r="S131" t="str">
        <v>YULIAN CARDENAS</v>
      </c>
      <c r="W131">
        <v>0</v>
      </c>
    </row>
    <row r="132">
      <c r="A132">
        <v>130</v>
      </c>
      <c r="B132" t="str">
        <v xml:space="preserve">LC1 - 14 - 17 </v>
      </c>
      <c r="C132" t="str">
        <v>VENDIDO</v>
      </c>
      <c r="D132">
        <v>25000000</v>
      </c>
      <c r="F132">
        <v>45894</v>
      </c>
      <c r="G132">
        <v>4000000</v>
      </c>
      <c r="H132">
        <v>45925</v>
      </c>
      <c r="I132" t="str">
        <v>EFECTIVO</v>
      </c>
      <c r="J132">
        <v>21000000</v>
      </c>
      <c r="K132">
        <v>24</v>
      </c>
      <c r="L132">
        <v>875000</v>
      </c>
      <c r="M132" t="str">
        <v xml:space="preserve">25 DE CADA MES </v>
      </c>
      <c r="N132">
        <v>79825156</v>
      </c>
      <c r="O132" t="str">
        <v>URIEL ANTONIO POLANIA CASTRO</v>
      </c>
      <c r="P132" t="str">
        <v>322 3730241</v>
      </c>
      <c r="R132" t="str">
        <v xml:space="preserve">BOGOTA </v>
      </c>
      <c r="S132" t="str">
        <v>INGRID</v>
      </c>
      <c r="T132">
        <v>5000000</v>
      </c>
      <c r="U132">
        <v>3000000</v>
      </c>
      <c r="W132">
        <v>2000000</v>
      </c>
    </row>
    <row r="133">
      <c r="A133">
        <v>131</v>
      </c>
      <c r="B133" t="str">
        <v xml:space="preserve">LC1 - 14 - 18 - 19 Y 20 </v>
      </c>
      <c r="C133" t="str">
        <v>VENDIDO</v>
      </c>
      <c r="D133">
        <v>75000000</v>
      </c>
      <c r="F133">
        <v>45850</v>
      </c>
      <c r="G133">
        <v>12000000</v>
      </c>
      <c r="H133">
        <v>45881</v>
      </c>
      <c r="I133" t="str">
        <v>EFECTIVO</v>
      </c>
      <c r="J133">
        <v>63000000</v>
      </c>
      <c r="K133">
        <v>24</v>
      </c>
      <c r="L133">
        <v>2625000</v>
      </c>
      <c r="M133" t="str">
        <v xml:space="preserve">12 DE CADA MES </v>
      </c>
      <c r="N133">
        <v>52308282</v>
      </c>
      <c r="O133" t="str">
        <v>MARTHA LUCILA NAVARRETE RUIZ</v>
      </c>
      <c r="P133" t="str">
        <v>314 4640302</v>
      </c>
      <c r="R133" t="str">
        <v xml:space="preserve">BOGOTA </v>
      </c>
      <c r="S133" t="str">
        <v>ARLEY HERNANDEZ</v>
      </c>
      <c r="T133">
        <v>15000000</v>
      </c>
      <c r="U133">
        <v>9000000</v>
      </c>
      <c r="W133">
        <v>6000000</v>
      </c>
    </row>
    <row r="134">
      <c r="A134">
        <v>132</v>
      </c>
      <c r="B134" t="str">
        <v xml:space="preserve">LC1 - 14 - 21 </v>
      </c>
      <c r="C134" t="str">
        <v>VENDIDO</v>
      </c>
      <c r="D134">
        <v>71365000</v>
      </c>
      <c r="F134">
        <v>45945</v>
      </c>
      <c r="G134">
        <v>4000000</v>
      </c>
      <c r="H134">
        <v>45976</v>
      </c>
      <c r="I134" t="str">
        <v>EFECTIVO</v>
      </c>
      <c r="J134">
        <v>67365000</v>
      </c>
      <c r="K134">
        <v>24</v>
      </c>
      <c r="L134">
        <v>2806875</v>
      </c>
      <c r="M134" t="str">
        <v xml:space="preserve">15 DE CADA MES </v>
      </c>
      <c r="N134">
        <v>36087977</v>
      </c>
      <c r="O134" t="str">
        <v>CONSUELO CALVO SUAREZ</v>
      </c>
      <c r="P134" t="str">
        <v>314 4515293</v>
      </c>
      <c r="R134" t="str">
        <v xml:space="preserve">CAMPO ALEGRE </v>
      </c>
      <c r="S134" t="str">
        <v>DANIEL</v>
      </c>
      <c r="T134">
        <v>5000000</v>
      </c>
      <c r="U134">
        <v>3000000</v>
      </c>
      <c r="W134">
        <v>2000000</v>
      </c>
    </row>
    <row r="135">
      <c r="A135">
        <v>133</v>
      </c>
      <c r="B135" t="str">
        <v xml:space="preserve">LC1 - 15 - 1 </v>
      </c>
      <c r="C135" t="str">
        <v>EN NEGOCIACIÓN</v>
      </c>
      <c r="D135">
        <v>22078000</v>
      </c>
      <c r="J135">
        <v>22078000</v>
      </c>
      <c r="W135">
        <v>0</v>
      </c>
    </row>
    <row r="136">
      <c r="A136">
        <v>134</v>
      </c>
      <c r="B136" t="str">
        <v xml:space="preserve">LC1 - 15 - 2 </v>
      </c>
      <c r="C136" t="str">
        <v>EN NEGOCIACIÓN</v>
      </c>
      <c r="D136">
        <v>25000000</v>
      </c>
      <c r="J136">
        <v>25000000</v>
      </c>
      <c r="W136">
        <v>0</v>
      </c>
    </row>
    <row r="137">
      <c r="A137">
        <v>135</v>
      </c>
      <c r="B137" t="str">
        <v xml:space="preserve">LC1 - 15 - 3 </v>
      </c>
      <c r="C137" t="str">
        <v>VENDIDO</v>
      </c>
      <c r="D137">
        <v>25000000</v>
      </c>
      <c r="F137">
        <v>45981</v>
      </c>
      <c r="G137">
        <v>5000000</v>
      </c>
      <c r="H137">
        <v>46011</v>
      </c>
      <c r="I137" t="str">
        <v>EFECTIVO</v>
      </c>
      <c r="J137">
        <v>20000000</v>
      </c>
      <c r="K137">
        <v>24</v>
      </c>
      <c r="L137">
        <v>833333.3333333334</v>
      </c>
      <c r="M137" t="str">
        <v xml:space="preserve">20 DE CADA MES </v>
      </c>
      <c r="N137">
        <v>1122124479</v>
      </c>
      <c r="O137" t="str">
        <v>CRISTIAN ALBERTO ALDANA PEÑA</v>
      </c>
      <c r="P137">
        <v>3115462650</v>
      </c>
      <c r="R137" t="str">
        <v xml:space="preserve">ACACIAS </v>
      </c>
      <c r="S137" t="str">
        <v>WILMER</v>
      </c>
      <c r="T137">
        <v>5000000</v>
      </c>
      <c r="U137">
        <v>3000000</v>
      </c>
      <c r="W137">
        <v>2000000</v>
      </c>
    </row>
    <row r="138">
      <c r="A138">
        <v>136</v>
      </c>
      <c r="B138" t="str">
        <v xml:space="preserve">LC1 - 15 - 4 </v>
      </c>
      <c r="C138" t="str">
        <v>VENDIDO</v>
      </c>
      <c r="D138">
        <v>25000000</v>
      </c>
      <c r="F138">
        <v>46094</v>
      </c>
      <c r="G138">
        <v>4000000</v>
      </c>
      <c r="H138">
        <v>46125</v>
      </c>
      <c r="I138" t="str">
        <v>EFECTIVO</v>
      </c>
      <c r="J138">
        <v>21000000</v>
      </c>
      <c r="K138">
        <v>24</v>
      </c>
      <c r="L138">
        <v>875000</v>
      </c>
      <c r="M138" t="str">
        <v xml:space="preserve">13 DE CADA MES </v>
      </c>
      <c r="N138">
        <v>51574402</v>
      </c>
      <c r="O138" t="str">
        <v>MARTHA ALCIRA BAQUERO BOGOTÁ</v>
      </c>
      <c r="P138" t="str">
        <v>312 5008251</v>
      </c>
      <c r="R138" t="str">
        <v xml:space="preserve">BOGOTA </v>
      </c>
      <c r="S138" t="str">
        <v>INGRID</v>
      </c>
      <c r="T138">
        <v>5000000</v>
      </c>
      <c r="U138">
        <v>3000000</v>
      </c>
      <c r="W138">
        <v>2000000</v>
      </c>
    </row>
    <row r="139">
      <c r="A139">
        <v>137</v>
      </c>
      <c r="B139" t="str">
        <v xml:space="preserve">LC1 - 15 - 5 </v>
      </c>
      <c r="C139" t="str">
        <v>EN NEGOCIACIÓN</v>
      </c>
      <c r="D139">
        <v>25000000</v>
      </c>
      <c r="J139">
        <v>25000000</v>
      </c>
      <c r="W139">
        <v>0</v>
      </c>
    </row>
    <row r="140">
      <c r="A140">
        <v>138</v>
      </c>
      <c r="B140" t="str">
        <v xml:space="preserve">LC1 - 15 - 6 </v>
      </c>
      <c r="C140" t="str">
        <v>VENDIDO</v>
      </c>
      <c r="D140">
        <v>25000000</v>
      </c>
      <c r="F140">
        <v>46080</v>
      </c>
      <c r="G140">
        <v>4000000</v>
      </c>
      <c r="H140">
        <v>46108</v>
      </c>
      <c r="I140" t="str">
        <v>EFECTIVO</v>
      </c>
      <c r="J140">
        <v>21000000</v>
      </c>
      <c r="K140">
        <v>24</v>
      </c>
      <c r="L140">
        <v>875000</v>
      </c>
      <c r="M140" t="str">
        <v xml:space="preserve">27 DE CADA MES </v>
      </c>
      <c r="N140">
        <v>1023884020</v>
      </c>
      <c r="O140" t="str">
        <v>NURY JULIETH RODRIGUEZ CASTILLO</v>
      </c>
      <c r="P140" t="str">
        <v>313 4965683</v>
      </c>
      <c r="R140" t="str">
        <v xml:space="preserve">BOGOTA </v>
      </c>
      <c r="S140" t="str">
        <v>EIDER PARDO</v>
      </c>
      <c r="T140">
        <v>5000000</v>
      </c>
      <c r="U140">
        <v>3000000</v>
      </c>
      <c r="W140">
        <v>2000000</v>
      </c>
    </row>
    <row r="141">
      <c r="A141">
        <v>139</v>
      </c>
      <c r="B141" t="str">
        <v xml:space="preserve">LC1 - 15 - 7 Y 20 </v>
      </c>
      <c r="C141" t="str">
        <v>VENDIDO</v>
      </c>
      <c r="D141">
        <v>50000000</v>
      </c>
      <c r="F141">
        <v>46086</v>
      </c>
      <c r="G141">
        <v>8000000</v>
      </c>
      <c r="H141">
        <v>46117</v>
      </c>
      <c r="I141" t="str">
        <v>EFECTIVO</v>
      </c>
      <c r="J141">
        <v>42000000</v>
      </c>
      <c r="K141">
        <v>24</v>
      </c>
      <c r="L141">
        <v>1750000</v>
      </c>
      <c r="M141" t="str">
        <v xml:space="preserve">05 DE CADA MES </v>
      </c>
      <c r="N141">
        <v>3000045</v>
      </c>
      <c r="O141" t="str">
        <v>ABRAHAM HERIBERTO VILLALOBOS PARDO</v>
      </c>
      <c r="P141" t="str">
        <v>313 4913227</v>
      </c>
      <c r="R141" t="str">
        <v>CHOACHI</v>
      </c>
      <c r="S141" t="str">
        <v>JOSE PEREZ</v>
      </c>
      <c r="T141">
        <v>10000000</v>
      </c>
      <c r="U141">
        <v>6000000</v>
      </c>
      <c r="W141">
        <v>4000000</v>
      </c>
    </row>
    <row r="142">
      <c r="A142">
        <v>140</v>
      </c>
      <c r="B142" t="str">
        <v>LC1 - 15 - 8</v>
      </c>
      <c r="C142" t="str">
        <v>VENDIDO</v>
      </c>
      <c r="D142">
        <v>25000000</v>
      </c>
      <c r="F142">
        <v>46049</v>
      </c>
      <c r="G142">
        <v>4000000</v>
      </c>
      <c r="H142">
        <v>46080</v>
      </c>
      <c r="I142" t="str">
        <v>EFECTIVO</v>
      </c>
      <c r="J142">
        <v>21000000</v>
      </c>
      <c r="K142">
        <v>24</v>
      </c>
      <c r="L142">
        <v>875000</v>
      </c>
      <c r="M142" t="str">
        <v xml:space="preserve">27 DE CADA MES </v>
      </c>
      <c r="N142">
        <v>51648764</v>
      </c>
      <c r="O142" t="str">
        <v>MARIA YOLANDA CARACAS LEON/JORGE EDGAR GOMEZ</v>
      </c>
      <c r="P142">
        <v>3214612934</v>
      </c>
      <c r="R142" t="str">
        <v xml:space="preserve">BOGOTA </v>
      </c>
      <c r="S142" t="str">
        <v>DAVID FELIPE</v>
      </c>
      <c r="T142">
        <v>5000000</v>
      </c>
      <c r="U142">
        <v>3000000</v>
      </c>
      <c r="W142">
        <v>2000000</v>
      </c>
    </row>
    <row r="143">
      <c r="A143">
        <v>141</v>
      </c>
      <c r="B143" t="str">
        <v>LC1 - 15 - 9</v>
      </c>
      <c r="C143" t="str">
        <v>VENDIDO</v>
      </c>
      <c r="D143">
        <v>25000000</v>
      </c>
      <c r="F143">
        <v>46094</v>
      </c>
      <c r="G143">
        <v>4000000</v>
      </c>
      <c r="H143">
        <v>46125</v>
      </c>
      <c r="I143" t="str">
        <v>EFECTIVO</v>
      </c>
      <c r="J143">
        <v>21000000</v>
      </c>
      <c r="K143">
        <v>24</v>
      </c>
      <c r="L143">
        <v>875000</v>
      </c>
      <c r="M143" t="str">
        <v xml:space="preserve">13 DE CADA MES </v>
      </c>
      <c r="N143">
        <v>51574402</v>
      </c>
      <c r="O143" t="str">
        <v>MARTHA ALCIRA BAQUERO BOGOTÁ</v>
      </c>
      <c r="P143" t="str">
        <v>312 5008251</v>
      </c>
      <c r="R143" t="str">
        <v xml:space="preserve">BOGOTA </v>
      </c>
      <c r="S143" t="str">
        <v>INGRID</v>
      </c>
      <c r="T143">
        <v>5000000</v>
      </c>
      <c r="U143">
        <v>3000000</v>
      </c>
      <c r="W143">
        <v>2000000</v>
      </c>
    </row>
    <row r="144">
      <c r="A144">
        <v>142</v>
      </c>
      <c r="B144" t="str">
        <v xml:space="preserve">LC1 - 15 - 10 </v>
      </c>
      <c r="C144" t="str">
        <v>VENDIDO</v>
      </c>
      <c r="D144">
        <v>25000000</v>
      </c>
      <c r="F144">
        <v>46076</v>
      </c>
      <c r="G144">
        <v>4000000</v>
      </c>
      <c r="H144">
        <v>46104</v>
      </c>
      <c r="I144" t="str">
        <v>EFECTIVO</v>
      </c>
      <c r="J144">
        <v>21000000</v>
      </c>
      <c r="K144">
        <v>24</v>
      </c>
      <c r="L144">
        <v>875000</v>
      </c>
      <c r="M144" t="str">
        <v xml:space="preserve">23 DE CADA MES </v>
      </c>
      <c r="N144">
        <v>6125297</v>
      </c>
      <c r="O144" t="str">
        <v>JOHAN ENRIQUE RODRIGUEZ GONZALEZ</v>
      </c>
      <c r="P144" t="str">
        <v>320 5263806</v>
      </c>
      <c r="R144" t="str">
        <v xml:space="preserve">BOGOTA </v>
      </c>
      <c r="S144" t="str">
        <v>LAURA CAMACHO</v>
      </c>
      <c r="T144">
        <v>5000000</v>
      </c>
      <c r="U144">
        <v>3000000</v>
      </c>
      <c r="W144">
        <v>2000000</v>
      </c>
    </row>
    <row r="145">
      <c r="A145">
        <v>143</v>
      </c>
      <c r="B145" t="str">
        <v xml:space="preserve">LC1 - 15 - 11 </v>
      </c>
      <c r="C145" t="str">
        <v>VENDIDO</v>
      </c>
      <c r="D145">
        <v>25000000</v>
      </c>
      <c r="J145">
        <v>25000000</v>
      </c>
      <c r="W145">
        <v>0</v>
      </c>
    </row>
    <row r="146">
      <c r="A146">
        <v>144</v>
      </c>
      <c r="B146" t="str">
        <v xml:space="preserve">LC1 - 15 - 12 </v>
      </c>
      <c r="C146" t="str">
        <v>VENDIDO</v>
      </c>
      <c r="D146">
        <v>25000000</v>
      </c>
      <c r="J146">
        <v>25000000</v>
      </c>
      <c r="W146">
        <v>0</v>
      </c>
    </row>
    <row r="147">
      <c r="A147">
        <v>145</v>
      </c>
      <c r="B147" t="str">
        <v xml:space="preserve">LC1 - 15 - 13 </v>
      </c>
      <c r="C147" t="str">
        <v>VENDIDO</v>
      </c>
      <c r="D147">
        <v>30000000</v>
      </c>
      <c r="F147">
        <v>45864</v>
      </c>
      <c r="G147">
        <v>4000000</v>
      </c>
      <c r="H147">
        <v>45895</v>
      </c>
      <c r="I147" t="str">
        <v>EFECTIVO</v>
      </c>
      <c r="J147">
        <v>26000000</v>
      </c>
      <c r="K147">
        <v>24</v>
      </c>
      <c r="L147">
        <v>1083333.3333333333</v>
      </c>
      <c r="M147" t="str">
        <v xml:space="preserve">26 DE CADA MES </v>
      </c>
      <c r="N147">
        <v>1018452541</v>
      </c>
      <c r="O147" t="str">
        <v>BRIGITH STEFANIA CASTRO VILLARREAL</v>
      </c>
      <c r="P147" t="str">
        <v>314 3745646</v>
      </c>
      <c r="R147" t="str">
        <v>BOGOTA</v>
      </c>
      <c r="W147">
        <v>0</v>
      </c>
    </row>
    <row r="148">
      <c r="A148">
        <v>146</v>
      </c>
      <c r="B148" t="str">
        <v xml:space="preserve">LC1 - 15 - 14 </v>
      </c>
      <c r="C148" t="str">
        <v>VENDIDO</v>
      </c>
      <c r="D148">
        <v>30000000</v>
      </c>
      <c r="F148">
        <v>45834</v>
      </c>
      <c r="G148">
        <v>4000000</v>
      </c>
      <c r="H148">
        <v>45864</v>
      </c>
      <c r="I148" t="str">
        <v>EFECTIVO</v>
      </c>
      <c r="J148">
        <v>26000000</v>
      </c>
      <c r="K148">
        <v>24</v>
      </c>
      <c r="L148">
        <v>1083333.3333333333</v>
      </c>
      <c r="M148" t="str">
        <v xml:space="preserve">26 DE CADA MES </v>
      </c>
      <c r="N148">
        <v>1120363208</v>
      </c>
      <c r="O148" t="str">
        <v>CHRISTIAM CAMILO VILLADA GONZALEZ</v>
      </c>
      <c r="P148" t="str">
        <v>320 3645605</v>
      </c>
      <c r="R148" t="str">
        <v>GRANADA</v>
      </c>
      <c r="S148" t="str">
        <v>JULIAN AGUILERA</v>
      </c>
      <c r="T148">
        <v>5000000</v>
      </c>
      <c r="U148">
        <v>3000000</v>
      </c>
      <c r="W148">
        <v>2000000</v>
      </c>
    </row>
    <row r="149">
      <c r="A149">
        <v>147</v>
      </c>
      <c r="B149" t="str">
        <v xml:space="preserve">LC1 - 15 - 15 </v>
      </c>
      <c r="C149" t="str">
        <v>EN NEGOCIACIÓN</v>
      </c>
      <c r="D149">
        <v>25000000</v>
      </c>
      <c r="J149">
        <v>25000000</v>
      </c>
      <c r="W149">
        <v>0</v>
      </c>
    </row>
    <row r="150">
      <c r="A150">
        <v>148</v>
      </c>
      <c r="B150" t="str">
        <v xml:space="preserve">LC1 - 15 - 16 </v>
      </c>
      <c r="C150" t="str">
        <v>VENDIDO</v>
      </c>
      <c r="D150">
        <v>25000000</v>
      </c>
      <c r="J150">
        <v>25000000</v>
      </c>
      <c r="W150">
        <v>0</v>
      </c>
    </row>
    <row r="151">
      <c r="A151">
        <v>149</v>
      </c>
      <c r="B151" t="str">
        <v xml:space="preserve">LC1 - 15 - 17 </v>
      </c>
      <c r="C151" t="str">
        <v>VENDIDO</v>
      </c>
      <c r="D151">
        <v>25000000</v>
      </c>
      <c r="F151">
        <v>46018</v>
      </c>
      <c r="G151">
        <v>5000000</v>
      </c>
      <c r="H151">
        <v>46049</v>
      </c>
      <c r="I151" t="str">
        <v>EFECTIVO</v>
      </c>
      <c r="J151">
        <v>20000000</v>
      </c>
      <c r="K151">
        <v>24</v>
      </c>
      <c r="L151">
        <v>833333.3333333334</v>
      </c>
      <c r="M151" t="str">
        <v xml:space="preserve">27 DE CADA MES </v>
      </c>
      <c r="N151">
        <v>39626591</v>
      </c>
      <c r="O151" t="str">
        <v>YENNY RAQUEL MAYORGA RAMIREZ</v>
      </c>
      <c r="P151" t="str">
        <v>313 5735526</v>
      </c>
      <c r="R151" t="str">
        <v>FUSAGASUGA</v>
      </c>
      <c r="S151" t="str">
        <v>CAMILA ZAMBRANO</v>
      </c>
      <c r="T151">
        <v>5000000</v>
      </c>
      <c r="U151">
        <v>3000000</v>
      </c>
      <c r="W151">
        <v>2000000</v>
      </c>
    </row>
    <row r="152">
      <c r="A152">
        <v>150</v>
      </c>
      <c r="B152" t="str">
        <v xml:space="preserve">LC1 - 15 - 18 </v>
      </c>
      <c r="C152" t="str">
        <v>VENDIDO</v>
      </c>
      <c r="D152">
        <v>25000000</v>
      </c>
      <c r="F152">
        <v>46039</v>
      </c>
      <c r="G152">
        <v>4000000</v>
      </c>
      <c r="H152">
        <v>46070</v>
      </c>
      <c r="I152" t="str">
        <v>EFECTIVO</v>
      </c>
      <c r="J152">
        <v>21000000</v>
      </c>
      <c r="K152">
        <v>24</v>
      </c>
      <c r="L152">
        <v>875000</v>
      </c>
      <c r="M152" t="str">
        <v xml:space="preserve">17 DE CADA MES </v>
      </c>
      <c r="N152">
        <v>51628192</v>
      </c>
      <c r="O152" t="str">
        <v>MARIA CARMENZA MARTINEZ CRUZ</v>
      </c>
      <c r="P152" t="str">
        <v>314 6441429</v>
      </c>
      <c r="R152" t="str">
        <v>BOGOTA</v>
      </c>
      <c r="S152" t="str">
        <v>DAVID FELIPE</v>
      </c>
      <c r="T152">
        <v>5000000</v>
      </c>
      <c r="U152">
        <v>3000000</v>
      </c>
      <c r="W152">
        <v>2000000</v>
      </c>
    </row>
    <row r="153">
      <c r="A153">
        <v>151</v>
      </c>
      <c r="B153" t="str">
        <v xml:space="preserve">LC1 - 15 - 19 </v>
      </c>
      <c r="C153" t="str">
        <v>VENDIDO</v>
      </c>
      <c r="D153">
        <v>25000000</v>
      </c>
      <c r="F153">
        <v>46088</v>
      </c>
      <c r="G153">
        <v>0</v>
      </c>
      <c r="I153" t="str">
        <v>TRANSFERENCIA</v>
      </c>
      <c r="J153">
        <v>25000000</v>
      </c>
      <c r="K153">
        <v>24</v>
      </c>
      <c r="L153">
        <v>1043000</v>
      </c>
      <c r="M153" t="str">
        <v>15 DE CADA MES</v>
      </c>
      <c r="N153">
        <v>18562673</v>
      </c>
      <c r="O153" t="str">
        <v>JORGE ADRIAN DUQUE VILLADA</v>
      </c>
      <c r="P153">
        <v>3182421399</v>
      </c>
      <c r="R153" t="str">
        <v>MISTRATO</v>
      </c>
      <c r="S153" t="str">
        <v>YURANY PEREZ</v>
      </c>
      <c r="T153">
        <v>5000000</v>
      </c>
      <c r="W153">
        <v>5000000</v>
      </c>
    </row>
    <row r="154">
      <c r="A154">
        <v>152</v>
      </c>
      <c r="B154" t="str">
        <v xml:space="preserve">LC1 - 15 - 21 </v>
      </c>
      <c r="C154" t="str">
        <v xml:space="preserve">CEDIDO EN FORMA DE PAGO </v>
      </c>
      <c r="D154">
        <v>25000000</v>
      </c>
      <c r="J154">
        <v>25000000</v>
      </c>
      <c r="L154">
        <v>0</v>
      </c>
      <c r="O154" t="str">
        <v>RUBEN FABIAN BUSTOS</v>
      </c>
      <c r="W154">
        <v>0</v>
      </c>
    </row>
    <row r="155">
      <c r="A155">
        <v>153</v>
      </c>
      <c r="B155" t="str">
        <v xml:space="preserve">LC1 - 15 - 22 </v>
      </c>
      <c r="C155" t="str">
        <v>VENDIDO</v>
      </c>
      <c r="D155">
        <v>25000000</v>
      </c>
      <c r="J155">
        <v>25000000</v>
      </c>
      <c r="L155">
        <v>0</v>
      </c>
      <c r="O155" t="str">
        <v>sedido en forma de pago  por el mico (jhon peralta)</v>
      </c>
      <c r="W155">
        <v>0</v>
      </c>
    </row>
    <row r="156">
      <c r="A156">
        <v>154</v>
      </c>
      <c r="B156" t="str">
        <v>LC1 - 15 - 23</v>
      </c>
      <c r="C156" t="str">
        <v>VENDIDO</v>
      </c>
      <c r="D156">
        <v>25000000</v>
      </c>
      <c r="F156">
        <v>46060</v>
      </c>
      <c r="G156">
        <v>5951522</v>
      </c>
      <c r="H156">
        <v>46088</v>
      </c>
      <c r="I156" t="str">
        <v>EFECTIVO</v>
      </c>
      <c r="J156">
        <v>19048478</v>
      </c>
      <c r="K156">
        <v>30</v>
      </c>
      <c r="L156">
        <v>634949.2666666667</v>
      </c>
      <c r="M156" t="str">
        <v xml:space="preserve">07 DE CADA MES </v>
      </c>
      <c r="N156">
        <v>1151205259</v>
      </c>
      <c r="O156" t="str">
        <v>WILMER ANDRES SEPULVEDA SUAREZ</v>
      </c>
      <c r="P156" t="str">
        <v>313 4273961</v>
      </c>
      <c r="R156" t="str">
        <v>BOGOTA</v>
      </c>
      <c r="S156" t="str">
        <v>YURANY PEREZ</v>
      </c>
      <c r="T156">
        <v>5000000</v>
      </c>
      <c r="U156">
        <v>3000000</v>
      </c>
      <c r="W156">
        <v>2000000</v>
      </c>
    </row>
    <row r="157">
      <c r="A157">
        <v>155</v>
      </c>
      <c r="B157" t="str">
        <v xml:space="preserve">LC1 - 15 - 24 </v>
      </c>
      <c r="C157" t="str">
        <v>VENDIDO</v>
      </c>
      <c r="D157">
        <v>25000000</v>
      </c>
      <c r="F157">
        <v>46109</v>
      </c>
      <c r="G157">
        <v>4000000</v>
      </c>
      <c r="H157">
        <v>46140</v>
      </c>
      <c r="I157" t="str">
        <v>EFECTIVO</v>
      </c>
      <c r="J157">
        <v>21000000</v>
      </c>
      <c r="K157">
        <v>24</v>
      </c>
      <c r="L157">
        <v>875000</v>
      </c>
      <c r="M157" t="str">
        <v xml:space="preserve">28 DE CADA MES </v>
      </c>
      <c r="N157">
        <v>1123084145</v>
      </c>
      <c r="O157" t="str">
        <v>YULY CONSTANZA TORRES GARCES</v>
      </c>
      <c r="P157" t="str">
        <v>313 7254517</v>
      </c>
      <c r="R157" t="str">
        <v>GUAMAL</v>
      </c>
      <c r="S157" t="str">
        <v>YURANY PEREZ</v>
      </c>
      <c r="T157">
        <v>5000000</v>
      </c>
      <c r="W157">
        <v>5000000</v>
      </c>
    </row>
    <row r="158">
      <c r="A158">
        <v>156</v>
      </c>
      <c r="B158" t="str">
        <v xml:space="preserve">LC1 - 15 - 25 </v>
      </c>
      <c r="C158" t="str">
        <v>VENDIDO</v>
      </c>
      <c r="D158">
        <v>25000000</v>
      </c>
      <c r="F158">
        <v>46079</v>
      </c>
      <c r="G158">
        <v>25000000</v>
      </c>
      <c r="H158">
        <v>46079</v>
      </c>
      <c r="I158" t="str">
        <v>EFECTIVO</v>
      </c>
      <c r="J158">
        <v>0</v>
      </c>
      <c r="M158">
        <v>0</v>
      </c>
      <c r="N158">
        <v>51814478</v>
      </c>
      <c r="O158" t="str">
        <v>BERNARDA ORDOÑEZ NARVAEZ</v>
      </c>
      <c r="P158">
        <v>3132241986</v>
      </c>
      <c r="R158" t="str">
        <v>BOGOTA</v>
      </c>
      <c r="S158" t="str">
        <v>YULIAN CARDENAS</v>
      </c>
      <c r="T158">
        <v>5000000</v>
      </c>
      <c r="U158">
        <v>3000000</v>
      </c>
      <c r="W158">
        <v>2000000</v>
      </c>
    </row>
    <row r="159">
      <c r="A159">
        <v>157</v>
      </c>
      <c r="B159" t="str">
        <v xml:space="preserve">LC1 - 15 - 26 </v>
      </c>
      <c r="C159" t="str">
        <v>VENDIDO</v>
      </c>
      <c r="D159">
        <v>25000000</v>
      </c>
      <c r="F159">
        <v>45946</v>
      </c>
      <c r="G159">
        <v>4000000</v>
      </c>
      <c r="H159">
        <v>45977</v>
      </c>
      <c r="I159" t="str">
        <v>EFECTIVO</v>
      </c>
      <c r="J159">
        <v>21000000</v>
      </c>
      <c r="K159">
        <v>24</v>
      </c>
      <c r="L159">
        <v>875000</v>
      </c>
      <c r="M159" t="str">
        <v xml:space="preserve">16 DE CADA MES </v>
      </c>
      <c r="N159">
        <v>53073614</v>
      </c>
      <c r="O159" t="str">
        <v>LILIANA PAOLA SALAMANCA FORERO</v>
      </c>
      <c r="P159" t="str">
        <v>321 3532241</v>
      </c>
      <c r="R159" t="str">
        <v>BOGOTA</v>
      </c>
      <c r="S159" t="str">
        <v>YEISON GARNICA</v>
      </c>
      <c r="T159">
        <v>5000000</v>
      </c>
      <c r="U159">
        <v>3000000</v>
      </c>
      <c r="W159">
        <v>2000000</v>
      </c>
    </row>
    <row r="160">
      <c r="A160">
        <v>158</v>
      </c>
      <c r="B160" t="str">
        <v xml:space="preserve">LC1 - 15 - 27 </v>
      </c>
      <c r="C160" t="str">
        <v>EN NEGOCIACIÓN</v>
      </c>
      <c r="D160">
        <v>41600000</v>
      </c>
      <c r="J160">
        <v>41600000</v>
      </c>
      <c r="W160">
        <v>0</v>
      </c>
    </row>
    <row r="161">
      <c r="A161">
        <v>159</v>
      </c>
      <c r="B161" t="str">
        <v xml:space="preserve">LC1 - 16 - 1 Y 2 </v>
      </c>
      <c r="C161" t="str">
        <v>VENDIDO</v>
      </c>
      <c r="D161">
        <v>55000000</v>
      </c>
      <c r="F161">
        <v>45870</v>
      </c>
      <c r="G161">
        <v>8000000</v>
      </c>
      <c r="H161">
        <v>45901</v>
      </c>
      <c r="I161" t="str">
        <v>EFECTIVO</v>
      </c>
      <c r="J161">
        <v>47000000</v>
      </c>
      <c r="K161">
        <v>24</v>
      </c>
      <c r="L161">
        <v>1958333.3333333333</v>
      </c>
      <c r="M161" t="str">
        <v xml:space="preserve">01 DE CADA MES </v>
      </c>
      <c r="N161">
        <v>40401366</v>
      </c>
      <c r="O161" t="str">
        <v>INGRID MAYERLY MORENO GARCIA</v>
      </c>
      <c r="P161" t="str">
        <v>313 3675934</v>
      </c>
      <c r="R161" t="str">
        <v xml:space="preserve">VILLAVICENCIO </v>
      </c>
      <c r="S161" t="str">
        <v>CLAUDIA PATRICIA</v>
      </c>
      <c r="T161">
        <v>10000000</v>
      </c>
      <c r="U161">
        <v>6000000</v>
      </c>
      <c r="W161">
        <v>4000000</v>
      </c>
    </row>
    <row r="162">
      <c r="A162">
        <v>160</v>
      </c>
      <c r="B162" t="str">
        <v xml:space="preserve">LC1 - 16 - 3 </v>
      </c>
      <c r="C162" t="str">
        <v>VENDIDO</v>
      </c>
      <c r="D162">
        <v>25000000</v>
      </c>
      <c r="F162">
        <v>46085</v>
      </c>
      <c r="G162">
        <v>25000000</v>
      </c>
      <c r="H162">
        <v>46085</v>
      </c>
      <c r="I162" t="str">
        <v>EFECTIVO</v>
      </c>
      <c r="J162">
        <v>0</v>
      </c>
      <c r="M162">
        <v>0</v>
      </c>
      <c r="N162">
        <v>20689187</v>
      </c>
      <c r="O162" t="str">
        <v>MARCELA VALENZUELA RAMIREZ/WILSON PULIDO PULIDO</v>
      </c>
      <c r="P162" t="str">
        <v>313 4879827</v>
      </c>
      <c r="R162" t="str">
        <v>CUNDINAMARCA</v>
      </c>
      <c r="S162" t="str">
        <v>JULIAN AGUILERA</v>
      </c>
      <c r="T162">
        <v>5000000</v>
      </c>
      <c r="U162">
        <v>5000000</v>
      </c>
      <c r="W162">
        <v>0</v>
      </c>
    </row>
    <row r="163">
      <c r="A163">
        <v>161</v>
      </c>
      <c r="B163" t="str">
        <v xml:space="preserve">LC1 - 16 - 4 </v>
      </c>
      <c r="C163" t="str">
        <v>VENDIDO</v>
      </c>
      <c r="D163">
        <v>24000000</v>
      </c>
      <c r="F163">
        <v>45960</v>
      </c>
      <c r="G163">
        <v>4000000</v>
      </c>
      <c r="H163">
        <v>45991</v>
      </c>
      <c r="I163" t="str">
        <v>EFECTIVO</v>
      </c>
      <c r="J163">
        <v>20000000</v>
      </c>
      <c r="K163">
        <v>24</v>
      </c>
      <c r="L163">
        <v>833333.3333333334</v>
      </c>
      <c r="M163" t="str">
        <v xml:space="preserve">30 DE CADA MES </v>
      </c>
      <c r="N163">
        <v>40383204</v>
      </c>
      <c r="O163" t="str">
        <v>LUCY STELLA GÓMEZ AGUILERA</v>
      </c>
      <c r="P163" t="str">
        <v>313 3250400</v>
      </c>
      <c r="R163" t="str">
        <v xml:space="preserve">VILLAVICENCIO </v>
      </c>
      <c r="S163" t="str">
        <v>CAMILA ZAMBRANO</v>
      </c>
      <c r="T163">
        <v>5000000</v>
      </c>
      <c r="U163">
        <v>3000000</v>
      </c>
      <c r="W163">
        <v>2000000</v>
      </c>
    </row>
    <row r="164">
      <c r="A164">
        <v>162</v>
      </c>
      <c r="B164" t="str">
        <v xml:space="preserve">LC1 - 16 - 5 </v>
      </c>
      <c r="C164" t="str">
        <v>VENDIDO</v>
      </c>
      <c r="D164">
        <v>24000000</v>
      </c>
      <c r="F164">
        <v>45960</v>
      </c>
      <c r="G164">
        <v>4000000</v>
      </c>
      <c r="H164">
        <v>45991</v>
      </c>
      <c r="I164" t="str">
        <v>EFECTIVO</v>
      </c>
      <c r="J164">
        <v>20000000</v>
      </c>
      <c r="K164">
        <v>24</v>
      </c>
      <c r="L164">
        <v>833333.3333333334</v>
      </c>
      <c r="M164" t="str">
        <v xml:space="preserve">30 DE CADA MES </v>
      </c>
      <c r="N164">
        <v>40383204</v>
      </c>
      <c r="O164" t="str">
        <v>LUCY STELLA GÓMEZ AGUILERA</v>
      </c>
      <c r="P164" t="str">
        <v>313 3250400</v>
      </c>
      <c r="R164" t="str">
        <v xml:space="preserve">VILLAVICENCIO </v>
      </c>
      <c r="S164" t="str">
        <v>CAMILA ZAMBRANO</v>
      </c>
      <c r="T164">
        <v>5000000</v>
      </c>
      <c r="U164">
        <v>3000000</v>
      </c>
      <c r="W164">
        <v>2000000</v>
      </c>
    </row>
    <row r="165">
      <c r="A165">
        <v>163</v>
      </c>
      <c r="B165" t="str">
        <v xml:space="preserve">LC1 - 16 - 6 </v>
      </c>
      <c r="C165" t="str">
        <v>VENDIDO</v>
      </c>
      <c r="D165">
        <v>25000000</v>
      </c>
      <c r="F165">
        <v>45884</v>
      </c>
      <c r="G165">
        <v>4000000</v>
      </c>
      <c r="H165">
        <v>45915</v>
      </c>
      <c r="I165" t="str">
        <v>EFECTIVO</v>
      </c>
      <c r="J165">
        <v>21000000</v>
      </c>
      <c r="K165">
        <v>24</v>
      </c>
      <c r="L165">
        <v>875000</v>
      </c>
      <c r="M165" t="str">
        <v xml:space="preserve">15 DE CADA MES </v>
      </c>
      <c r="N165">
        <v>35461903</v>
      </c>
      <c r="O165" t="str">
        <v>ANA FIDELIGNA RODRIGUEZ DE TORRES</v>
      </c>
      <c r="P165" t="str">
        <v>300 4853933</v>
      </c>
      <c r="R165" t="str">
        <v>BOGOTA</v>
      </c>
      <c r="S165" t="str">
        <v>YULIAN PARDO</v>
      </c>
      <c r="T165">
        <v>5000000</v>
      </c>
      <c r="U165">
        <v>3000000</v>
      </c>
      <c r="W165">
        <v>2000000</v>
      </c>
    </row>
    <row r="166">
      <c r="A166">
        <v>164</v>
      </c>
      <c r="B166" t="str">
        <v xml:space="preserve">LC1 - 16 - 7 </v>
      </c>
      <c r="C166" t="str">
        <v>VENDIDO</v>
      </c>
      <c r="D166">
        <v>25000000</v>
      </c>
      <c r="F166">
        <v>45920</v>
      </c>
      <c r="G166">
        <v>4000000</v>
      </c>
      <c r="H166">
        <v>45950</v>
      </c>
      <c r="I166" t="str">
        <v>EFECTIVO</v>
      </c>
      <c r="J166">
        <v>21000000</v>
      </c>
      <c r="K166">
        <v>24</v>
      </c>
      <c r="L166">
        <v>875000</v>
      </c>
      <c r="M166" t="str">
        <v xml:space="preserve">20 DE CADA MES </v>
      </c>
      <c r="N166">
        <v>1123542575</v>
      </c>
      <c r="O166" t="str">
        <v>NERLY MAYERLI CONTRERAS PARRADO</v>
      </c>
      <c r="P166" t="str">
        <v>320 2485875</v>
      </c>
      <c r="R166" t="str">
        <v>CASTILLA LA NUEVA</v>
      </c>
      <c r="S166" t="str">
        <v>YULIAN CARDENAS</v>
      </c>
      <c r="T166">
        <v>5000000</v>
      </c>
      <c r="U166">
        <v>3000000</v>
      </c>
      <c r="W166">
        <v>2000000</v>
      </c>
    </row>
    <row r="167">
      <c r="A167">
        <v>165</v>
      </c>
      <c r="B167" t="str">
        <v xml:space="preserve">LC1 - 16 - 8 </v>
      </c>
      <c r="C167" t="str">
        <v>VENDIDO</v>
      </c>
      <c r="D167">
        <v>25000000</v>
      </c>
      <c r="F167">
        <v>46218</v>
      </c>
      <c r="G167">
        <v>4000000</v>
      </c>
      <c r="H167">
        <v>46218</v>
      </c>
      <c r="I167" t="str">
        <v>TRANSFERENCIA</v>
      </c>
      <c r="J167">
        <v>21000000</v>
      </c>
      <c r="K167">
        <v>24</v>
      </c>
      <c r="L167">
        <v>875000</v>
      </c>
      <c r="M167" t="str">
        <v>26 de cada mes</v>
      </c>
      <c r="N167">
        <v>1033784235</v>
      </c>
      <c r="O167" t="str">
        <v>ERIKA DANIELA URRIAGO MONTAÑEZ</v>
      </c>
      <c r="P167">
        <v>3118661079</v>
      </c>
      <c r="S167" t="str">
        <v>INGRID</v>
      </c>
      <c r="W167">
        <v>0</v>
      </c>
    </row>
    <row r="168">
      <c r="A168">
        <v>166</v>
      </c>
      <c r="B168" t="str">
        <v xml:space="preserve">LC1 - 16 - 9 </v>
      </c>
      <c r="C168" t="str">
        <v>VENDIDO</v>
      </c>
      <c r="D168">
        <v>25000000</v>
      </c>
      <c r="F168">
        <v>45909</v>
      </c>
      <c r="G168">
        <v>4000000</v>
      </c>
      <c r="H168">
        <v>45939</v>
      </c>
      <c r="I168" t="str">
        <v>EFECTIVO</v>
      </c>
      <c r="J168">
        <v>21000000</v>
      </c>
      <c r="K168">
        <v>24</v>
      </c>
      <c r="L168">
        <v>875000</v>
      </c>
      <c r="M168" t="str">
        <v xml:space="preserve">09 DE CADA MES </v>
      </c>
      <c r="N168">
        <v>32293031</v>
      </c>
      <c r="O168" t="str">
        <v>AMANDA PATRICIA LEON MARTINEZ</v>
      </c>
      <c r="P168" t="str">
        <v>313 8305573</v>
      </c>
      <c r="R168" t="str">
        <v>CHIGORODO</v>
      </c>
      <c r="S168" t="str">
        <v>YULIAN CARDENAS</v>
      </c>
      <c r="T168">
        <v>5000000</v>
      </c>
      <c r="U168">
        <v>3000000</v>
      </c>
      <c r="W168">
        <v>2000000</v>
      </c>
    </row>
    <row r="169">
      <c r="A169">
        <v>167</v>
      </c>
      <c r="B169" t="str">
        <v>LC1 - 16 - 10</v>
      </c>
      <c r="C169" t="str">
        <v xml:space="preserve">CEDIDO EN FORMA DE PAGO </v>
      </c>
      <c r="D169">
        <v>30000000</v>
      </c>
      <c r="J169">
        <v>30000000</v>
      </c>
      <c r="W169">
        <v>0</v>
      </c>
    </row>
    <row r="170">
      <c r="A170">
        <v>168</v>
      </c>
      <c r="B170" t="str">
        <v xml:space="preserve">LC1 - 17 -1 </v>
      </c>
      <c r="C170" t="str">
        <v>VENDIDO</v>
      </c>
      <c r="D170">
        <v>30000000</v>
      </c>
      <c r="F170">
        <v>45871</v>
      </c>
      <c r="G170">
        <v>4000000</v>
      </c>
      <c r="H170">
        <v>45902</v>
      </c>
      <c r="I170" t="str">
        <v>EFECTIVO</v>
      </c>
      <c r="J170">
        <v>26000000</v>
      </c>
      <c r="K170">
        <v>24</v>
      </c>
      <c r="L170">
        <v>1083333.3333333333</v>
      </c>
      <c r="M170" t="str">
        <v xml:space="preserve">02 DE CADA MES </v>
      </c>
      <c r="N170">
        <v>80751815</v>
      </c>
      <c r="O170" t="str">
        <v>DIEGO FERNANDO ÁLVAREZ ROJAS</v>
      </c>
      <c r="P170">
        <v>3208592418</v>
      </c>
      <c r="R170" t="str">
        <v>BOGOTA</v>
      </c>
      <c r="S170" t="str">
        <v>YULIAN PARDO</v>
      </c>
      <c r="T170">
        <v>5000000</v>
      </c>
      <c r="U170">
        <v>3000000</v>
      </c>
      <c r="W170">
        <v>2000000</v>
      </c>
    </row>
    <row r="171">
      <c r="A171">
        <v>169</v>
      </c>
      <c r="B171" t="str">
        <v xml:space="preserve">LC1 - 17 - 2 </v>
      </c>
      <c r="C171" t="str">
        <v>VENDIDO</v>
      </c>
      <c r="D171">
        <v>25000000</v>
      </c>
      <c r="F171">
        <v>46098</v>
      </c>
      <c r="G171">
        <v>4000000</v>
      </c>
      <c r="H171">
        <v>46129</v>
      </c>
      <c r="I171" t="str">
        <v>EFECTIVO</v>
      </c>
      <c r="J171">
        <v>21000000</v>
      </c>
      <c r="K171">
        <v>24</v>
      </c>
      <c r="L171">
        <v>875000</v>
      </c>
      <c r="M171" t="str">
        <v xml:space="preserve">17 DE CADA MES </v>
      </c>
      <c r="N171">
        <v>1055314687</v>
      </c>
      <c r="O171" t="str">
        <v>HAROLD STIVEN SANCHEZ GAVIRIA/LAURA CRISTINA RIOS</v>
      </c>
      <c r="P171" t="str">
        <v>302 3143046</v>
      </c>
      <c r="R171" t="str">
        <v>TIBASOSA</v>
      </c>
      <c r="S171" t="str">
        <v>CAMILA ZAMBRANO</v>
      </c>
      <c r="T171">
        <v>5000000</v>
      </c>
      <c r="U171">
        <v>3000000</v>
      </c>
      <c r="W171">
        <v>2000000</v>
      </c>
    </row>
    <row r="172">
      <c r="A172">
        <v>170</v>
      </c>
      <c r="B172" t="str">
        <v xml:space="preserve">LC1 - 18 - 1 </v>
      </c>
      <c r="C172" t="str">
        <v>VENDIDO</v>
      </c>
      <c r="D172">
        <v>30000000</v>
      </c>
      <c r="F172">
        <v>45882</v>
      </c>
      <c r="G172">
        <v>4000000</v>
      </c>
      <c r="H172">
        <v>45913</v>
      </c>
      <c r="I172" t="str">
        <v>EFECTIVO</v>
      </c>
      <c r="J172">
        <v>26000000</v>
      </c>
      <c r="K172">
        <v>24</v>
      </c>
      <c r="L172">
        <v>1083333.3333333333</v>
      </c>
      <c r="M172" t="str">
        <v xml:space="preserve">13 DE CADA MES </v>
      </c>
      <c r="N172">
        <v>74300927</v>
      </c>
      <c r="O172" t="str">
        <v>CARLOS ARTURO ALVAREZ</v>
      </c>
      <c r="P172" t="str">
        <v>322 9409910</v>
      </c>
      <c r="R172" t="str">
        <v xml:space="preserve">SANTA ROSA </v>
      </c>
      <c r="S172" t="str">
        <v>YULIAN CARDENAS</v>
      </c>
      <c r="T172">
        <v>5000000</v>
      </c>
      <c r="U172">
        <v>3000000</v>
      </c>
      <c r="W172">
        <v>2000000</v>
      </c>
    </row>
    <row r="173">
      <c r="A173">
        <v>171</v>
      </c>
      <c r="B173" t="str">
        <v xml:space="preserve">LC1 - 18 - 2 </v>
      </c>
      <c r="C173" t="str">
        <v>VENDIDO</v>
      </c>
      <c r="D173">
        <v>25643000</v>
      </c>
      <c r="F173">
        <v>45871</v>
      </c>
      <c r="G173">
        <v>4000000</v>
      </c>
      <c r="H173">
        <v>45902</v>
      </c>
      <c r="I173" t="str">
        <v>EFECTIVO</v>
      </c>
      <c r="J173">
        <v>21643000</v>
      </c>
      <c r="K173">
        <v>24</v>
      </c>
      <c r="L173">
        <v>901791.6666666666</v>
      </c>
      <c r="M173" t="str">
        <v xml:space="preserve">02 DE CADA MES </v>
      </c>
      <c r="N173">
        <v>1000627467</v>
      </c>
      <c r="O173" t="str">
        <v>CARLOS SANTIAGO ÁLVAREZ CANTOR</v>
      </c>
      <c r="P173">
        <v>3175844742</v>
      </c>
      <c r="R173" t="str">
        <v>BOGOTA</v>
      </c>
      <c r="S173" t="str">
        <v>YULIAN CARDENAS</v>
      </c>
      <c r="T173">
        <v>5000000</v>
      </c>
      <c r="U173">
        <v>3000000</v>
      </c>
      <c r="W173">
        <v>2000000</v>
      </c>
    </row>
    <row r="174">
      <c r="A174">
        <v>172</v>
      </c>
      <c r="B174" t="str">
        <v xml:space="preserve">LC1 - 18 - 3 </v>
      </c>
      <c r="C174" t="str">
        <v>VENDIDO</v>
      </c>
      <c r="D174">
        <v>25598000</v>
      </c>
      <c r="F174">
        <v>45884</v>
      </c>
      <c r="G174">
        <v>4000000</v>
      </c>
      <c r="H174">
        <v>45915</v>
      </c>
      <c r="I174" t="str">
        <v>EFECTIVO</v>
      </c>
      <c r="J174">
        <v>21598000</v>
      </c>
      <c r="K174">
        <v>24</v>
      </c>
      <c r="L174">
        <v>899916.6666666666</v>
      </c>
      <c r="M174" t="str">
        <v xml:space="preserve">15 DE CADA MES </v>
      </c>
      <c r="N174">
        <v>1000627467</v>
      </c>
      <c r="O174" t="str">
        <v>CARLOS SANTIAGO ÁLVAREZ CANTOR</v>
      </c>
      <c r="P174">
        <v>3175844742</v>
      </c>
      <c r="R174" t="str">
        <v>BOGOTA</v>
      </c>
      <c r="S174" t="str">
        <v>YULIAN CARDENAS</v>
      </c>
      <c r="T174">
        <v>5000000</v>
      </c>
      <c r="U174">
        <v>3000000</v>
      </c>
      <c r="W174">
        <v>2000000</v>
      </c>
    </row>
    <row r="175">
      <c r="A175">
        <v>173</v>
      </c>
      <c r="B175" t="str">
        <v xml:space="preserve">LC1 - 18 - 4 </v>
      </c>
      <c r="C175" t="str">
        <v>VENDIDO</v>
      </c>
      <c r="D175">
        <v>27960000</v>
      </c>
      <c r="F175">
        <v>45969</v>
      </c>
      <c r="G175">
        <v>4000000</v>
      </c>
      <c r="H175">
        <v>45999</v>
      </c>
      <c r="I175" t="str">
        <v>EFECTIVO</v>
      </c>
      <c r="J175">
        <v>23960000</v>
      </c>
      <c r="K175">
        <v>24</v>
      </c>
      <c r="L175">
        <v>998333.3333333334</v>
      </c>
      <c r="M175" t="str">
        <v xml:space="preserve">08 DE CADA MES </v>
      </c>
      <c r="N175">
        <v>80420993</v>
      </c>
      <c r="O175" t="str">
        <v>GERMAN SANCHEZ PINEDA</v>
      </c>
      <c r="P175" t="str">
        <v>322 9020252</v>
      </c>
      <c r="R175" t="str">
        <v>BOGOTA</v>
      </c>
      <c r="S175" t="str">
        <v>CAMILA ZAMBRANO</v>
      </c>
      <c r="T175">
        <v>5000000</v>
      </c>
      <c r="U175">
        <v>3000000</v>
      </c>
    </row>
    <row r="176">
      <c r="A176">
        <v>174</v>
      </c>
      <c r="B176" t="str">
        <v xml:space="preserve">LC1 - 19 - 1 </v>
      </c>
      <c r="C176" t="str">
        <v>VENDIDO</v>
      </c>
      <c r="D176">
        <v>30000000</v>
      </c>
      <c r="F176">
        <v>45881</v>
      </c>
      <c r="G176">
        <v>4000000</v>
      </c>
      <c r="H176">
        <v>45912</v>
      </c>
      <c r="I176" t="str">
        <v>EFECTIVO</v>
      </c>
      <c r="J176">
        <v>26000000</v>
      </c>
      <c r="K176">
        <v>24</v>
      </c>
      <c r="L176">
        <v>1083333.3333333333</v>
      </c>
      <c r="M176" t="str">
        <v xml:space="preserve">12 DE CADA MES </v>
      </c>
      <c r="N176">
        <v>5238988</v>
      </c>
      <c r="O176" t="str">
        <v>PABLO FLORES IZTETZI</v>
      </c>
      <c r="P176" t="str">
        <v>408 4202710</v>
      </c>
      <c r="R176" t="str">
        <v>BOGOTA</v>
      </c>
      <c r="S176" t="str">
        <v>CLAUDIA PATRICIA</v>
      </c>
      <c r="T176">
        <v>5000000</v>
      </c>
      <c r="U176">
        <v>3000000</v>
      </c>
      <c r="W176">
        <v>2000000</v>
      </c>
    </row>
    <row r="177">
      <c r="A177">
        <v>175</v>
      </c>
      <c r="B177" t="str">
        <v xml:space="preserve">LC1 - 19 - 2 </v>
      </c>
      <c r="C177" t="str">
        <v>VENDIDO</v>
      </c>
      <c r="D177">
        <v>25000000</v>
      </c>
      <c r="F177">
        <v>46043</v>
      </c>
      <c r="G177">
        <v>4000000</v>
      </c>
      <c r="H177">
        <v>46074</v>
      </c>
      <c r="I177" t="str">
        <v>EFECTIVO</v>
      </c>
      <c r="J177">
        <v>21000000</v>
      </c>
      <c r="K177">
        <v>24</v>
      </c>
      <c r="L177">
        <v>875000</v>
      </c>
      <c r="M177" t="str">
        <v xml:space="preserve">21 DE CADA MES </v>
      </c>
      <c r="N177">
        <v>1013097355</v>
      </c>
      <c r="O177" t="str">
        <v>CARLOS SEBASTIÁN ESCOBAR ESCOBAR</v>
      </c>
      <c r="P177" t="str">
        <v>302 3677411</v>
      </c>
      <c r="R177" t="str">
        <v>BOGOTA</v>
      </c>
      <c r="S177" t="str">
        <v>DAVID FELIPE</v>
      </c>
      <c r="T177">
        <v>5000000</v>
      </c>
      <c r="U177">
        <v>3000000</v>
      </c>
      <c r="W177">
        <v>2000000</v>
      </c>
    </row>
    <row r="178">
      <c r="A178">
        <v>176</v>
      </c>
      <c r="B178" t="str">
        <v xml:space="preserve">LC1 - 19 - 3 </v>
      </c>
      <c r="C178" t="str">
        <v>VENDIDO</v>
      </c>
      <c r="D178">
        <v>25000000</v>
      </c>
      <c r="F178">
        <v>46028</v>
      </c>
      <c r="G178">
        <v>4000000</v>
      </c>
      <c r="H178">
        <v>46059</v>
      </c>
      <c r="I178" t="str">
        <v>EFECTIVO</v>
      </c>
      <c r="J178">
        <v>21000000</v>
      </c>
      <c r="K178">
        <v>24</v>
      </c>
      <c r="L178">
        <v>875000</v>
      </c>
      <c r="M178" t="str">
        <v xml:space="preserve">06 DE CADA MES </v>
      </c>
      <c r="N178">
        <v>35485787</v>
      </c>
      <c r="O178" t="str">
        <v>AURA YAMILE TOVAR GOMEZ</v>
      </c>
      <c r="P178" t="str">
        <v>321 4037004</v>
      </c>
      <c r="R178" t="str">
        <v xml:space="preserve">TOLIMA </v>
      </c>
      <c r="S178" t="str">
        <v>LUBIN DIAZ</v>
      </c>
      <c r="T178">
        <v>5000000</v>
      </c>
      <c r="U178">
        <v>3000000</v>
      </c>
      <c r="W178">
        <v>2000000</v>
      </c>
    </row>
    <row r="179">
      <c r="A179">
        <v>177</v>
      </c>
      <c r="B179" t="str">
        <v xml:space="preserve">LC1 - 19 - 4 </v>
      </c>
      <c r="C179" t="str">
        <v>VENDIDO</v>
      </c>
      <c r="D179">
        <v>25000000</v>
      </c>
      <c r="F179">
        <v>46028</v>
      </c>
      <c r="G179">
        <v>4000000</v>
      </c>
      <c r="H179">
        <v>46059</v>
      </c>
      <c r="I179" t="str">
        <v>EFECTIVO</v>
      </c>
      <c r="J179">
        <v>21000000</v>
      </c>
      <c r="K179">
        <v>1</v>
      </c>
      <c r="L179">
        <v>21000000</v>
      </c>
      <c r="M179" t="str">
        <v xml:space="preserve">06 DE CADA MES </v>
      </c>
      <c r="N179">
        <v>97470921</v>
      </c>
      <c r="O179" t="str">
        <v>LUIS FELIPE OBANDO CHAMORRO</v>
      </c>
      <c r="P179" t="str">
        <v>313 262 0281</v>
      </c>
      <c r="R179" t="str">
        <v>SIBUNDOY</v>
      </c>
      <c r="S179" t="str">
        <v>LUBIN DIAZ</v>
      </c>
      <c r="T179">
        <v>5000000</v>
      </c>
      <c r="U179">
        <v>3000000</v>
      </c>
      <c r="W179">
        <v>2000000</v>
      </c>
    </row>
    <row r="180">
      <c r="A180">
        <v>178</v>
      </c>
      <c r="B180" t="str">
        <v xml:space="preserve">LC1 - 19 - 5 </v>
      </c>
      <c r="C180" t="str">
        <v>VENDIDO</v>
      </c>
      <c r="D180">
        <v>33396000</v>
      </c>
      <c r="F180">
        <v>46028</v>
      </c>
      <c r="G180">
        <v>4000000</v>
      </c>
      <c r="H180">
        <v>46059</v>
      </c>
      <c r="I180" t="str">
        <v>EFECTIVO</v>
      </c>
      <c r="J180">
        <v>29396000</v>
      </c>
      <c r="K180">
        <v>24</v>
      </c>
      <c r="L180">
        <v>1224833.3333333333</v>
      </c>
      <c r="M180" t="str">
        <v xml:space="preserve">06 DE CADA MES </v>
      </c>
      <c r="N180">
        <v>97470921</v>
      </c>
      <c r="O180" t="str">
        <v>LUIS FELIPE OBANDO CHAMORRO</v>
      </c>
      <c r="P180" t="str">
        <v>313 262 0281</v>
      </c>
      <c r="R180" t="str">
        <v>SIBUNDOY</v>
      </c>
      <c r="S180" t="str">
        <v>JHON JAIRO  RINCON</v>
      </c>
      <c r="T180">
        <v>5000000</v>
      </c>
      <c r="U180">
        <v>3000000</v>
      </c>
      <c r="W180">
        <v>2000000</v>
      </c>
    </row>
    <row r="181">
      <c r="A181">
        <v>179</v>
      </c>
      <c r="B181" t="str">
        <v xml:space="preserve">LC1 - 19 - 6 </v>
      </c>
      <c r="C181" t="str">
        <v>VENDIDO</v>
      </c>
      <c r="D181">
        <v>35078000</v>
      </c>
      <c r="F181">
        <v>45873</v>
      </c>
      <c r="G181">
        <v>4500000</v>
      </c>
      <c r="H181">
        <v>45904</v>
      </c>
      <c r="I181" t="str">
        <v>EFECTIVO</v>
      </c>
      <c r="J181">
        <v>30578000</v>
      </c>
      <c r="K181">
        <v>24</v>
      </c>
      <c r="L181">
        <v>1274083.3333333333</v>
      </c>
      <c r="M181" t="str">
        <v xml:space="preserve">04 DE CADA MES </v>
      </c>
      <c r="N181">
        <v>1020718075</v>
      </c>
      <c r="O181" t="str">
        <v>WILLIAN RICARDO BAUTISTA CASTELLANOS</v>
      </c>
      <c r="P181" t="str">
        <v>320 3359320</v>
      </c>
      <c r="R181" t="str">
        <v>BOGOTA</v>
      </c>
      <c r="S181" t="str">
        <v>JHON ALBERTO</v>
      </c>
      <c r="T181">
        <v>5000000</v>
      </c>
      <c r="U181">
        <v>3000000</v>
      </c>
      <c r="W181">
        <v>2000000</v>
      </c>
    </row>
    <row r="182">
      <c r="A182">
        <v>180</v>
      </c>
      <c r="B182" t="str">
        <v xml:space="preserve">LC1 - 19 - 7 </v>
      </c>
      <c r="C182" t="str">
        <v>VENDIDO</v>
      </c>
      <c r="D182">
        <v>25000000</v>
      </c>
      <c r="F182">
        <v>46057</v>
      </c>
      <c r="G182">
        <v>4000000</v>
      </c>
      <c r="H182">
        <v>46085</v>
      </c>
      <c r="I182" t="str">
        <v>EFECTIVO</v>
      </c>
      <c r="J182">
        <v>21000000</v>
      </c>
      <c r="K182">
        <v>24</v>
      </c>
      <c r="L182">
        <v>875000</v>
      </c>
      <c r="M182" t="str">
        <v xml:space="preserve">04 DE CADA MES </v>
      </c>
      <c r="N182">
        <v>1123088498</v>
      </c>
      <c r="O182" t="str">
        <v>STEVEN ANDRES BAUTISTA AVILA</v>
      </c>
      <c r="P182" t="str">
        <v>311 7297039</v>
      </c>
      <c r="R182" t="str">
        <v xml:space="preserve">GUAMAL </v>
      </c>
      <c r="S182" t="str">
        <v>JHON ALBERTO</v>
      </c>
      <c r="T182">
        <v>5000000</v>
      </c>
      <c r="U182">
        <v>3000000</v>
      </c>
      <c r="W182">
        <v>2000000</v>
      </c>
    </row>
    <row r="183">
      <c r="A183">
        <v>181</v>
      </c>
      <c r="B183" t="str">
        <v xml:space="preserve">LC1 - 19 - 8 </v>
      </c>
      <c r="C183" t="str">
        <v>VENDIDO</v>
      </c>
      <c r="D183">
        <v>25000000</v>
      </c>
      <c r="F183">
        <v>46045</v>
      </c>
      <c r="G183">
        <v>4000000</v>
      </c>
      <c r="H183">
        <v>46076</v>
      </c>
      <c r="I183" t="str">
        <v>EFECTIVO</v>
      </c>
      <c r="J183">
        <v>21000000</v>
      </c>
      <c r="K183">
        <v>24</v>
      </c>
      <c r="L183">
        <v>875000</v>
      </c>
      <c r="M183" t="str">
        <v xml:space="preserve">23 DE CADA MES </v>
      </c>
      <c r="N183">
        <v>52748357</v>
      </c>
      <c r="O183" t="str">
        <v>CLAUDELBY DIAZ VELANDIA</v>
      </c>
      <c r="P183" t="str">
        <v>311 8330760</v>
      </c>
      <c r="R183" t="str">
        <v>BOGOTA</v>
      </c>
      <c r="S183" t="str">
        <v>INGRID</v>
      </c>
      <c r="T183">
        <v>5000000</v>
      </c>
      <c r="U183">
        <v>3000000</v>
      </c>
      <c r="W183">
        <v>2000000</v>
      </c>
    </row>
    <row r="184">
      <c r="A184">
        <v>182</v>
      </c>
      <c r="B184" t="str">
        <v xml:space="preserve">LC1 - 19 - 9 </v>
      </c>
      <c r="C184" t="str">
        <v>VENDIDO</v>
      </c>
      <c r="D184">
        <v>25000000</v>
      </c>
      <c r="F184">
        <v>46045</v>
      </c>
      <c r="G184">
        <v>4000000</v>
      </c>
      <c r="H184">
        <v>46076</v>
      </c>
      <c r="I184" t="str">
        <v>EFECTIVO</v>
      </c>
      <c r="J184">
        <v>21000000</v>
      </c>
      <c r="K184">
        <v>24</v>
      </c>
      <c r="L184">
        <v>875000</v>
      </c>
      <c r="M184" t="str">
        <v xml:space="preserve">23 DE CADA MES </v>
      </c>
      <c r="N184">
        <v>80115506</v>
      </c>
      <c r="O184" t="str">
        <v>RODULFO URIBE VARGAS ARISMENDI</v>
      </c>
      <c r="P184" t="str">
        <v>320 8557457</v>
      </c>
      <c r="R184" t="str">
        <v>BOGOTA</v>
      </c>
      <c r="S184" t="str">
        <v>INGRID</v>
      </c>
      <c r="T184">
        <v>5000000</v>
      </c>
      <c r="U184">
        <v>3000000</v>
      </c>
      <c r="W184">
        <v>2000000</v>
      </c>
    </row>
    <row r="185">
      <c r="A185">
        <v>183</v>
      </c>
      <c r="B185" t="str">
        <v xml:space="preserve">LC1 - 19 - 10 </v>
      </c>
      <c r="C185" t="str">
        <v>VENDIDO</v>
      </c>
      <c r="D185">
        <v>30000000</v>
      </c>
      <c r="F185">
        <v>46287</v>
      </c>
      <c r="G185">
        <v>4000000</v>
      </c>
      <c r="H185">
        <v>46286</v>
      </c>
      <c r="I185" t="str">
        <v>TRANSFERENCIA</v>
      </c>
      <c r="J185">
        <v>26000000</v>
      </c>
      <c r="K185">
        <v>24</v>
      </c>
      <c r="L185">
        <v>1083300</v>
      </c>
      <c r="M185" t="str">
        <v>5 DE CADA MES</v>
      </c>
      <c r="N185">
        <v>1192786196</v>
      </c>
      <c r="O185" t="str">
        <v>MAIKOL JULIAN ARDILA OSMA</v>
      </c>
      <c r="P185" t="str">
        <v>310 8501968</v>
      </c>
      <c r="R185" t="str">
        <v>BOGOTA</v>
      </c>
      <c r="S185" t="str">
        <v>DAVID FELIPE</v>
      </c>
      <c r="T185">
        <v>5000000</v>
      </c>
      <c r="U185">
        <v>3000000</v>
      </c>
      <c r="W185">
        <v>2000000</v>
      </c>
    </row>
    <row r="186">
      <c r="A186">
        <v>184</v>
      </c>
      <c r="B186" t="str">
        <v xml:space="preserve">LC1 - 20 - 1 </v>
      </c>
      <c r="C186" t="str">
        <v>VENDIDO</v>
      </c>
      <c r="D186">
        <v>30000000</v>
      </c>
      <c r="F186">
        <v>46224</v>
      </c>
      <c r="G186">
        <v>4500000</v>
      </c>
      <c r="H186">
        <v>46224</v>
      </c>
      <c r="I186" t="str">
        <v>TRANSFERENCIA</v>
      </c>
      <c r="J186">
        <v>25500000</v>
      </c>
      <c r="K186">
        <v>24</v>
      </c>
      <c r="L186">
        <v>1062500</v>
      </c>
      <c r="M186" t="str">
        <v>21 DE CADA MES</v>
      </c>
      <c r="N186">
        <v>1123086512</v>
      </c>
      <c r="O186" t="str">
        <v>VILMAR ALEXANDER ALDANA SUAREZ</v>
      </c>
      <c r="P186" t="str">
        <v>310 6889541</v>
      </c>
      <c r="R186" t="str">
        <v>GUAMAL</v>
      </c>
      <c r="S186" t="str">
        <v>YURANY PEREZ</v>
      </c>
      <c r="T186">
        <v>5000000</v>
      </c>
      <c r="U186">
        <v>3000000</v>
      </c>
      <c r="W186">
        <v>2000000</v>
      </c>
    </row>
    <row r="187">
      <c r="A187">
        <v>185</v>
      </c>
      <c r="B187" t="str">
        <v xml:space="preserve">LC1 - 20 - 2 </v>
      </c>
      <c r="C187" t="str">
        <v>VENDIDO</v>
      </c>
      <c r="D187">
        <v>25000000</v>
      </c>
      <c r="F187">
        <v>46047</v>
      </c>
      <c r="G187">
        <v>25000000</v>
      </c>
      <c r="H187">
        <v>46047</v>
      </c>
      <c r="I187" t="str">
        <v>EFECTIVO</v>
      </c>
      <c r="J187">
        <v>0</v>
      </c>
      <c r="K187">
        <v>1</v>
      </c>
      <c r="L187">
        <v>0</v>
      </c>
      <c r="N187">
        <v>1023887740</v>
      </c>
      <c r="O187" t="str">
        <v>JENNY PAOLA CRIALES GONGORA</v>
      </c>
      <c r="P187" t="str">
        <v>322 7207989</v>
      </c>
      <c r="R187" t="str">
        <v>BOGOTA</v>
      </c>
      <c r="S187" t="str">
        <v>JULIAN AGUILERA</v>
      </c>
      <c r="T187">
        <v>5000000</v>
      </c>
      <c r="U187">
        <v>5000000</v>
      </c>
      <c r="W187">
        <v>0</v>
      </c>
    </row>
    <row r="188">
      <c r="A188">
        <v>186</v>
      </c>
      <c r="B188" t="str">
        <v xml:space="preserve">LC1 - 20 - 3 </v>
      </c>
      <c r="C188" t="str">
        <v>VENDIDO</v>
      </c>
      <c r="D188">
        <v>25000000</v>
      </c>
      <c r="F188">
        <v>46048</v>
      </c>
      <c r="G188">
        <v>25000000</v>
      </c>
      <c r="H188">
        <v>46048</v>
      </c>
      <c r="I188" t="str">
        <v>TRANSFERENCIA</v>
      </c>
      <c r="J188">
        <v>0</v>
      </c>
      <c r="K188">
        <v>1</v>
      </c>
      <c r="L188">
        <v>0</v>
      </c>
      <c r="N188">
        <v>1023887740</v>
      </c>
      <c r="O188" t="str">
        <v>JENNY PAOLA CRIALES GONGORA</v>
      </c>
      <c r="P188" t="str">
        <v>323 7207989</v>
      </c>
      <c r="R188" t="str">
        <v>BOGOTA</v>
      </c>
      <c r="S188" t="str">
        <v>JULIAN AGUILERA</v>
      </c>
      <c r="T188">
        <v>5000000</v>
      </c>
      <c r="U188">
        <v>5000000</v>
      </c>
      <c r="W188">
        <v>0</v>
      </c>
    </row>
    <row r="189">
      <c r="A189">
        <v>187</v>
      </c>
      <c r="B189" t="str">
        <v xml:space="preserve">LC1 - 20 - 4 </v>
      </c>
      <c r="C189" t="str">
        <v>DISPONIBLE</v>
      </c>
      <c r="D189">
        <v>25000000</v>
      </c>
      <c r="J189">
        <v>25000000</v>
      </c>
      <c r="W189">
        <v>0</v>
      </c>
    </row>
    <row r="190">
      <c r="A190">
        <v>188</v>
      </c>
      <c r="B190" t="str">
        <v xml:space="preserve">LC1 - 20 - 5 </v>
      </c>
      <c r="C190" t="str">
        <v>VENDIDO</v>
      </c>
      <c r="D190">
        <v>38543000</v>
      </c>
      <c r="F190">
        <v>46057</v>
      </c>
      <c r="G190">
        <v>4000000</v>
      </c>
      <c r="H190">
        <v>46085</v>
      </c>
      <c r="I190" t="str">
        <v>EFECTIVO</v>
      </c>
      <c r="J190">
        <v>34543000</v>
      </c>
      <c r="K190">
        <v>30</v>
      </c>
      <c r="L190">
        <v>1151433.3333333333</v>
      </c>
      <c r="M190" t="str">
        <v xml:space="preserve">04 DE CADA MES </v>
      </c>
      <c r="N190">
        <v>52468915</v>
      </c>
      <c r="O190" t="str">
        <v>JENNY ASTRID AVILA FORERO</v>
      </c>
      <c r="P190" t="str">
        <v>321 3353882</v>
      </c>
      <c r="R190" t="str">
        <v xml:space="preserve">BOGOTA </v>
      </c>
      <c r="W190">
        <v>0</v>
      </c>
    </row>
    <row r="191">
      <c r="A191">
        <v>189</v>
      </c>
      <c r="B191" t="str">
        <v xml:space="preserve">LC1 - 20 - 6 Y 7 </v>
      </c>
      <c r="C191" t="str">
        <v>VENDIDO</v>
      </c>
      <c r="D191">
        <v>50000000</v>
      </c>
      <c r="F191">
        <v>45947</v>
      </c>
      <c r="G191">
        <v>8000000</v>
      </c>
      <c r="H191">
        <v>45978</v>
      </c>
      <c r="I191" t="str">
        <v>EFECTIVO</v>
      </c>
      <c r="J191">
        <v>42000000</v>
      </c>
      <c r="K191">
        <v>24</v>
      </c>
      <c r="L191">
        <v>1750000</v>
      </c>
      <c r="M191" t="str">
        <v xml:space="preserve">17 DE CADA MES </v>
      </c>
      <c r="N191">
        <v>1023887740</v>
      </c>
      <c r="O191" t="str">
        <v>JENNY PAOLA CRIALES GONGORA</v>
      </c>
      <c r="P191" t="str">
        <v>322 7207989</v>
      </c>
      <c r="R191" t="str">
        <v xml:space="preserve">BOGOTA </v>
      </c>
      <c r="S191" t="str">
        <v>JULIAN AGUILERA</v>
      </c>
      <c r="T191">
        <v>10000000</v>
      </c>
      <c r="U191">
        <v>6000000</v>
      </c>
      <c r="W191">
        <v>4000000</v>
      </c>
    </row>
    <row r="192">
      <c r="A192">
        <v>190</v>
      </c>
      <c r="B192" t="str">
        <v xml:space="preserve">LC1 - 20 - 8 </v>
      </c>
      <c r="C192" t="str">
        <v>VENDIDO</v>
      </c>
      <c r="D192">
        <v>30000000</v>
      </c>
      <c r="F192">
        <v>45888</v>
      </c>
      <c r="G192">
        <v>4000000</v>
      </c>
      <c r="H192">
        <v>45919</v>
      </c>
      <c r="I192" t="str">
        <v>EFECTIVO</v>
      </c>
      <c r="J192">
        <v>26000000</v>
      </c>
      <c r="K192">
        <v>24</v>
      </c>
      <c r="L192">
        <v>1083333.3333333333</v>
      </c>
      <c r="M192" t="str">
        <v xml:space="preserve">19 DE CADA MES </v>
      </c>
      <c r="N192">
        <v>1123123456</v>
      </c>
      <c r="O192" t="str">
        <v>LUZ ELVIRA HERRERA SAENZ</v>
      </c>
      <c r="P192" t="str">
        <v>314 5520807</v>
      </c>
      <c r="R192" t="str">
        <v xml:space="preserve">BOGOTA </v>
      </c>
      <c r="S192" t="str">
        <v>LAURA CAMACHO</v>
      </c>
      <c r="T192">
        <v>5000000</v>
      </c>
      <c r="U192">
        <v>3000000</v>
      </c>
      <c r="W192">
        <v>2000000</v>
      </c>
    </row>
    <row r="193">
      <c r="A193">
        <v>191</v>
      </c>
      <c r="B193" t="str">
        <v xml:space="preserve">LC1 - 21 - 1 </v>
      </c>
      <c r="C193" t="str">
        <v>VENDIDO</v>
      </c>
      <c r="D193">
        <v>36686000</v>
      </c>
      <c r="F193">
        <v>45820</v>
      </c>
      <c r="G193">
        <v>4000000</v>
      </c>
      <c r="H193">
        <v>45850</v>
      </c>
      <c r="I193" t="str">
        <v>EFECTIVO</v>
      </c>
      <c r="J193">
        <v>32686000</v>
      </c>
      <c r="K193">
        <v>24</v>
      </c>
      <c r="L193">
        <v>1361916.6666666667</v>
      </c>
      <c r="M193" t="str">
        <v xml:space="preserve">12 DE CADA MES </v>
      </c>
      <c r="N193">
        <v>39629726</v>
      </c>
      <c r="O193" t="str">
        <v>MARITZA VIVAS GARZON</v>
      </c>
      <c r="P193">
        <v>7049779780</v>
      </c>
      <c r="R193" t="str">
        <v xml:space="preserve">FUSAGASUGA </v>
      </c>
      <c r="S193" t="str">
        <v>JULIAN CARDENAS</v>
      </c>
      <c r="T193">
        <v>5000000</v>
      </c>
      <c r="U193">
        <v>3000000</v>
      </c>
      <c r="W193">
        <v>2000000</v>
      </c>
    </row>
    <row r="194">
      <c r="A194">
        <v>192</v>
      </c>
      <c r="B194" t="str">
        <v xml:space="preserve">LC1 - 21 - 2 </v>
      </c>
      <c r="C194" t="str">
        <v>DISPONIBLE</v>
      </c>
      <c r="D194">
        <v>41649000</v>
      </c>
      <c r="J194">
        <v>41649000</v>
      </c>
      <c r="L194">
        <v>0</v>
      </c>
      <c r="W194">
        <v>0</v>
      </c>
    </row>
    <row r="195">
      <c r="A195">
        <v>193</v>
      </c>
      <c r="B195" t="str">
        <v xml:space="preserve">LC1 - 21 - 3 </v>
      </c>
      <c r="C195" t="str">
        <v>VENDIDO</v>
      </c>
      <c r="D195">
        <v>25000000</v>
      </c>
      <c r="F195">
        <v>46080</v>
      </c>
      <c r="G195">
        <v>4000000</v>
      </c>
      <c r="H195">
        <v>46108</v>
      </c>
      <c r="I195" t="str">
        <v>EFECTIVO</v>
      </c>
      <c r="J195">
        <v>21000000</v>
      </c>
      <c r="K195">
        <v>24</v>
      </c>
      <c r="L195">
        <v>875000</v>
      </c>
      <c r="M195" t="str">
        <v xml:space="preserve">27 DE CADA MES </v>
      </c>
      <c r="N195">
        <v>1024491345</v>
      </c>
      <c r="O195" t="str">
        <v>DIEGO FERNANDO CUBILLOS GOMEZ</v>
      </c>
      <c r="P195" t="str">
        <v>313 4965683</v>
      </c>
      <c r="R195" t="str">
        <v xml:space="preserve">BOGOTA </v>
      </c>
      <c r="S195" t="str">
        <v>EIDER PARDO</v>
      </c>
      <c r="T195">
        <v>5000000</v>
      </c>
      <c r="U195">
        <v>3000000</v>
      </c>
      <c r="W195">
        <v>2000000</v>
      </c>
    </row>
    <row r="196">
      <c r="A196">
        <v>194</v>
      </c>
      <c r="B196" t="str">
        <v xml:space="preserve">LC1 - 21 - 4 </v>
      </c>
      <c r="C196" t="str">
        <v>VENDIDO</v>
      </c>
      <c r="D196">
        <v>30000000</v>
      </c>
      <c r="F196">
        <v>45927</v>
      </c>
      <c r="G196">
        <v>4000000</v>
      </c>
      <c r="H196">
        <v>45957</v>
      </c>
      <c r="I196" t="str">
        <v>EFECTIVO</v>
      </c>
      <c r="J196">
        <v>26000000</v>
      </c>
      <c r="K196">
        <v>24</v>
      </c>
      <c r="L196">
        <v>1083333.3333333333</v>
      </c>
      <c r="M196" t="str">
        <v xml:space="preserve">27 DE CADA MES </v>
      </c>
      <c r="N196">
        <v>1023884020</v>
      </c>
      <c r="O196" t="str">
        <v>NURY JULIETH RODRIGUEZ CASTILLO</v>
      </c>
      <c r="P196" t="str">
        <v>313 4965683</v>
      </c>
      <c r="R196" t="str">
        <v xml:space="preserve">BOGOTA </v>
      </c>
      <c r="S196" t="str">
        <v>EIDER PARDO</v>
      </c>
      <c r="T196">
        <v>5000000</v>
      </c>
      <c r="U196">
        <v>3000000</v>
      </c>
      <c r="W196">
        <v>2000000</v>
      </c>
    </row>
    <row r="197">
      <c r="A197">
        <v>195</v>
      </c>
      <c r="B197" t="str">
        <v xml:space="preserve">LC1 - 21 - 5 </v>
      </c>
      <c r="C197" t="str">
        <v>VENDIDO</v>
      </c>
      <c r="D197">
        <v>30000000</v>
      </c>
      <c r="F197">
        <v>45927</v>
      </c>
      <c r="G197">
        <v>4000000</v>
      </c>
      <c r="H197">
        <v>45957</v>
      </c>
      <c r="I197" t="str">
        <v>EFECTIVO</v>
      </c>
      <c r="J197">
        <v>26000000</v>
      </c>
      <c r="K197">
        <v>24</v>
      </c>
      <c r="L197">
        <v>1083333.3333333333</v>
      </c>
      <c r="M197" t="str">
        <v xml:space="preserve">27 DE CADA MES </v>
      </c>
      <c r="N197">
        <v>1024491345</v>
      </c>
      <c r="O197" t="str">
        <v>DIEGO FERNANDO CUBILLOS GOMEZ</v>
      </c>
      <c r="P197" t="str">
        <v>313 4965683</v>
      </c>
      <c r="R197" t="str">
        <v xml:space="preserve">BOGOTA </v>
      </c>
      <c r="S197" t="str">
        <v>EIDER PARDO</v>
      </c>
      <c r="T197">
        <v>5000000</v>
      </c>
      <c r="U197">
        <v>3000000</v>
      </c>
    </row>
    <row r="198">
      <c r="A198">
        <v>196</v>
      </c>
      <c r="B198" t="str">
        <v xml:space="preserve">LC1 - 21 - 6 </v>
      </c>
      <c r="C198" t="str">
        <v>VENDIDO</v>
      </c>
      <c r="D198">
        <v>25000000</v>
      </c>
      <c r="F198">
        <v>46016</v>
      </c>
      <c r="G198">
        <v>0</v>
      </c>
      <c r="H198">
        <v>46016</v>
      </c>
      <c r="I198" t="str">
        <v>EFECTIVO</v>
      </c>
      <c r="J198">
        <v>25000000</v>
      </c>
      <c r="K198">
        <v>30</v>
      </c>
      <c r="L198">
        <v>833333.3333333334</v>
      </c>
      <c r="M198" t="str">
        <v xml:space="preserve">25 DE CADA MES </v>
      </c>
      <c r="N198">
        <v>1122129530</v>
      </c>
      <c r="O198" t="str">
        <v>LORENA RUEDA RUBIO</v>
      </c>
      <c r="P198" t="str">
        <v>310 3359991</v>
      </c>
      <c r="R198" t="str">
        <v>ACACIAS</v>
      </c>
    </row>
    <row r="199">
      <c r="A199">
        <v>197</v>
      </c>
      <c r="B199" t="str">
        <v xml:space="preserve">LC1 - 21 - 7 </v>
      </c>
      <c r="C199" t="str">
        <v>VENDIDO</v>
      </c>
      <c r="D199">
        <v>25000000</v>
      </c>
      <c r="F199">
        <v>46219</v>
      </c>
      <c r="G199">
        <v>4000000</v>
      </c>
      <c r="H199">
        <v>46219</v>
      </c>
      <c r="I199" t="str">
        <v>TRANSFERENCIA</v>
      </c>
      <c r="J199">
        <v>21000000</v>
      </c>
      <c r="K199">
        <v>24</v>
      </c>
      <c r="L199">
        <v>875000</v>
      </c>
      <c r="M199" t="str">
        <v>20 DE CADA MES</v>
      </c>
      <c r="N199">
        <v>53000200</v>
      </c>
      <c r="O199" t="str">
        <v>YINET SULED ARIAS CORTES</v>
      </c>
      <c r="P199" t="str">
        <v>322 3714381</v>
      </c>
      <c r="R199" t="str">
        <v xml:space="preserve">BOGOTA </v>
      </c>
    </row>
    <row r="200">
      <c r="A200">
        <v>198</v>
      </c>
      <c r="B200" t="str">
        <v xml:space="preserve">LC1 - 21 - 8 </v>
      </c>
      <c r="C200" t="str">
        <v>NO APTO PARA VENTA</v>
      </c>
    </row>
    <row r="201">
      <c r="A201">
        <v>199</v>
      </c>
      <c r="B201" t="str">
        <v xml:space="preserve">LC2 - 22 - 1 </v>
      </c>
      <c r="C201" t="str">
        <v>VENDIDO</v>
      </c>
      <c r="D201">
        <v>33000000</v>
      </c>
      <c r="F201">
        <v>45935</v>
      </c>
      <c r="G201">
        <v>7000000</v>
      </c>
      <c r="H201">
        <v>45966</v>
      </c>
      <c r="I201" t="str">
        <v>EFECTIVO</v>
      </c>
      <c r="J201">
        <v>26000000</v>
      </c>
      <c r="K201">
        <v>24</v>
      </c>
      <c r="L201">
        <v>1083333.3333333333</v>
      </c>
      <c r="M201" t="str">
        <v xml:space="preserve">05 DE CADA MES </v>
      </c>
      <c r="N201">
        <v>43580643</v>
      </c>
      <c r="O201" t="str">
        <v>GLORIA INES VALENCIA CÓMBITA</v>
      </c>
      <c r="P201" t="str">
        <v>319 0580368</v>
      </c>
      <c r="R201" t="str">
        <v xml:space="preserve">MEDELLIN </v>
      </c>
      <c r="S201" t="str">
        <v>LAURA CAMACHO</v>
      </c>
      <c r="T201">
        <v>5000000</v>
      </c>
      <c r="U201">
        <v>3000000</v>
      </c>
      <c r="W201">
        <v>2000000</v>
      </c>
    </row>
    <row r="202">
      <c r="A202">
        <v>200</v>
      </c>
      <c r="B202" t="str">
        <v xml:space="preserve">LC2 - 22 - 2 </v>
      </c>
      <c r="C202" t="str">
        <v>VENDIDO</v>
      </c>
      <c r="D202">
        <v>28000000</v>
      </c>
      <c r="F202">
        <v>45906</v>
      </c>
      <c r="G202">
        <v>4000000</v>
      </c>
      <c r="H202">
        <v>45936</v>
      </c>
      <c r="I202" t="str">
        <v>EFECTIVO</v>
      </c>
      <c r="J202">
        <v>24000000</v>
      </c>
      <c r="K202">
        <v>24</v>
      </c>
      <c r="L202">
        <v>1000000</v>
      </c>
      <c r="M202" t="str">
        <v xml:space="preserve">06 DE CADA MES </v>
      </c>
      <c r="N202">
        <v>79349961</v>
      </c>
      <c r="O202" t="str">
        <v>MARCO ELÍAS ROMERO ROMERO</v>
      </c>
      <c r="P202" t="str">
        <v>316 5313577</v>
      </c>
      <c r="R202" t="str">
        <v xml:space="preserve">BOGOTA </v>
      </c>
      <c r="S202" t="str">
        <v>YULIAN CARDENAS</v>
      </c>
      <c r="T202">
        <v>5000000</v>
      </c>
      <c r="U202">
        <v>3000000</v>
      </c>
      <c r="W202">
        <v>2000000</v>
      </c>
    </row>
    <row r="203">
      <c r="A203">
        <v>201</v>
      </c>
      <c r="B203" t="str">
        <v xml:space="preserve">LC2 - 22 - 3 </v>
      </c>
      <c r="C203" t="str">
        <v>VENDIDO</v>
      </c>
      <c r="D203">
        <v>28000000</v>
      </c>
      <c r="F203">
        <v>45920</v>
      </c>
      <c r="G203">
        <v>10000000</v>
      </c>
      <c r="H203">
        <v>45950</v>
      </c>
      <c r="I203" t="str">
        <v>EFECTIVO</v>
      </c>
      <c r="J203">
        <v>18000000</v>
      </c>
      <c r="K203">
        <v>24</v>
      </c>
      <c r="L203">
        <v>750000</v>
      </c>
      <c r="M203" t="str">
        <v xml:space="preserve">20 DE CADA DE MES </v>
      </c>
      <c r="N203">
        <v>91517826</v>
      </c>
      <c r="O203" t="str">
        <v>JAIR CASTRO BAUTISTA</v>
      </c>
      <c r="P203" t="str">
        <v>316 4486523</v>
      </c>
      <c r="R203" t="str">
        <v>BUCARAMANGA</v>
      </c>
      <c r="S203" t="str">
        <v>YULIAN CARDENAS</v>
      </c>
      <c r="T203">
        <v>5000000</v>
      </c>
      <c r="U203">
        <v>3000000</v>
      </c>
      <c r="W203">
        <v>2000000</v>
      </c>
    </row>
    <row r="204">
      <c r="A204">
        <v>202</v>
      </c>
      <c r="B204" t="str">
        <v>LC2 - 22 - 4</v>
      </c>
      <c r="C204" t="str">
        <v>VENDIDO</v>
      </c>
      <c r="D204">
        <v>28000000</v>
      </c>
      <c r="F204">
        <v>45960</v>
      </c>
      <c r="G204">
        <v>4000000</v>
      </c>
      <c r="H204">
        <v>45991</v>
      </c>
      <c r="I204" t="str">
        <v>EFECTIVO</v>
      </c>
      <c r="J204">
        <v>24000000</v>
      </c>
      <c r="K204">
        <v>24</v>
      </c>
      <c r="L204">
        <v>1000000</v>
      </c>
      <c r="M204" t="str">
        <v xml:space="preserve">30 DE CADA MES </v>
      </c>
      <c r="N204">
        <v>91015211</v>
      </c>
      <c r="O204" t="str">
        <v>JHON ALEXANDER PEREIRA AGUILLON</v>
      </c>
      <c r="P204" t="str">
        <v>319 4189629</v>
      </c>
      <c r="R204" t="str">
        <v xml:space="preserve">BARBOSA </v>
      </c>
      <c r="S204" t="str">
        <v>CAMILA ZAMBRANO</v>
      </c>
      <c r="T204">
        <v>5000000</v>
      </c>
      <c r="U204">
        <v>3000000</v>
      </c>
      <c r="W204">
        <v>2000000</v>
      </c>
    </row>
    <row r="205">
      <c r="A205">
        <v>203</v>
      </c>
      <c r="B205" t="str">
        <v xml:space="preserve">LC2 - 22 - 5 </v>
      </c>
      <c r="C205" t="str">
        <v>VENDIDO</v>
      </c>
      <c r="D205">
        <v>28000000</v>
      </c>
      <c r="F205">
        <v>45950</v>
      </c>
      <c r="G205">
        <v>4000000</v>
      </c>
      <c r="H205">
        <v>45981</v>
      </c>
      <c r="I205" t="str">
        <v>EFECTIVO</v>
      </c>
      <c r="J205">
        <v>24000000</v>
      </c>
      <c r="K205">
        <v>24</v>
      </c>
      <c r="L205">
        <v>1000000</v>
      </c>
      <c r="M205" t="str">
        <v xml:space="preserve">20 DE CADA MES </v>
      </c>
      <c r="N205">
        <v>39565334</v>
      </c>
      <c r="O205" t="str">
        <v>ROSA MARIA MARTINEZ MENDOZA</v>
      </c>
      <c r="P205" t="str">
        <v>320 4725767</v>
      </c>
      <c r="R205" t="str">
        <v>GIRARDOT</v>
      </c>
      <c r="S205" t="str">
        <v>DANIA</v>
      </c>
      <c r="T205">
        <v>5000000</v>
      </c>
      <c r="U205">
        <v>3000000</v>
      </c>
      <c r="W205">
        <v>2000000</v>
      </c>
    </row>
    <row r="206">
      <c r="A206">
        <v>204</v>
      </c>
      <c r="B206" t="str">
        <v xml:space="preserve">LC2 - 22 - 6 </v>
      </c>
      <c r="C206" t="str">
        <v>VENDIDO</v>
      </c>
      <c r="D206">
        <v>28000000</v>
      </c>
      <c r="F206">
        <v>45922</v>
      </c>
      <c r="G206">
        <v>4000000</v>
      </c>
      <c r="H206">
        <v>45952</v>
      </c>
      <c r="I206" t="str">
        <v>EFECTIVO</v>
      </c>
      <c r="J206">
        <v>24000000</v>
      </c>
      <c r="K206">
        <v>24</v>
      </c>
      <c r="L206">
        <v>1000000</v>
      </c>
      <c r="M206" t="str">
        <v xml:space="preserve">22 DE CADA MES </v>
      </c>
      <c r="N206">
        <v>1095485625</v>
      </c>
      <c r="O206" t="str">
        <v>FABIO URVIN CAICEDO ALVAREZ</v>
      </c>
      <c r="P206" t="str">
        <v>321 2761364</v>
      </c>
      <c r="R206" t="str">
        <v xml:space="preserve">FLORIAN </v>
      </c>
      <c r="S206" t="str">
        <v>CAMILA ZAMBRANO</v>
      </c>
      <c r="T206">
        <v>5000000</v>
      </c>
      <c r="U206">
        <v>3000000</v>
      </c>
      <c r="W206">
        <v>2000000</v>
      </c>
    </row>
    <row r="207">
      <c r="A207">
        <v>205</v>
      </c>
      <c r="B207" t="str">
        <v xml:space="preserve">LC2 - 22 - 7 </v>
      </c>
      <c r="C207" t="str">
        <v>VENDIDO</v>
      </c>
      <c r="D207">
        <v>37470000</v>
      </c>
      <c r="F207">
        <v>45931</v>
      </c>
      <c r="G207">
        <v>4000000</v>
      </c>
      <c r="H207">
        <v>45962</v>
      </c>
      <c r="I207" t="str">
        <v>EFECTIVO</v>
      </c>
      <c r="J207">
        <v>33470000</v>
      </c>
      <c r="K207">
        <v>24</v>
      </c>
      <c r="L207">
        <v>1394583.3333333333</v>
      </c>
      <c r="M207" t="str">
        <v xml:space="preserve">01 DE CADA MES </v>
      </c>
      <c r="N207">
        <v>1123514539</v>
      </c>
      <c r="O207" t="str">
        <v>ANGELA LIZETH BOHORQUEZ ACOSTA</v>
      </c>
      <c r="P207" t="str">
        <v>321 4716732</v>
      </c>
      <c r="R207" t="str">
        <v xml:space="preserve">CASTILLA LA NUEVA </v>
      </c>
      <c r="S207" t="str">
        <v>YULIAN CARDENAS</v>
      </c>
      <c r="T207">
        <v>5000000</v>
      </c>
      <c r="U207">
        <v>3000000</v>
      </c>
      <c r="W207">
        <v>2000000</v>
      </c>
    </row>
    <row r="208">
      <c r="A208">
        <v>206</v>
      </c>
      <c r="B208" t="str">
        <v xml:space="preserve">LC2 - 23 - 1 </v>
      </c>
      <c r="C208" t="str">
        <v>VENDIDO</v>
      </c>
      <c r="D208">
        <v>46129000</v>
      </c>
      <c r="F208">
        <v>45846</v>
      </c>
      <c r="G208">
        <v>4129000</v>
      </c>
      <c r="H208">
        <v>45877</v>
      </c>
      <c r="I208" t="str">
        <v>EFECTIVO</v>
      </c>
      <c r="J208">
        <v>42000000</v>
      </c>
      <c r="K208">
        <v>24</v>
      </c>
      <c r="L208">
        <v>1750000</v>
      </c>
      <c r="M208" t="str">
        <v xml:space="preserve">08 DE CADA MES </v>
      </c>
      <c r="N208">
        <v>51998133</v>
      </c>
      <c r="O208" t="str">
        <v>ELSA GLADIS VACCA VARELA</v>
      </c>
      <c r="P208" t="str">
        <v>312 5302676</v>
      </c>
      <c r="R208" t="str">
        <v xml:space="preserve">BOGOTA </v>
      </c>
      <c r="S208" t="str">
        <v>YURANY PEREZ</v>
      </c>
      <c r="T208">
        <v>5000000</v>
      </c>
      <c r="U208">
        <v>3000000</v>
      </c>
      <c r="W208">
        <v>2000000</v>
      </c>
    </row>
    <row r="209">
      <c r="A209">
        <v>207</v>
      </c>
      <c r="B209" t="str">
        <v xml:space="preserve">LC2 - 23 - 2 </v>
      </c>
      <c r="C209" t="str">
        <v>VENDIDO</v>
      </c>
      <c r="D209">
        <v>28000000</v>
      </c>
      <c r="F209">
        <v>46260</v>
      </c>
      <c r="G209">
        <v>4000000</v>
      </c>
      <c r="H209">
        <v>46260</v>
      </c>
      <c r="I209" t="str">
        <v>TRANSFERENCIA</v>
      </c>
      <c r="J209">
        <v>24000000</v>
      </c>
      <c r="K209">
        <v>24</v>
      </c>
      <c r="L209">
        <v>1000000</v>
      </c>
      <c r="M209" t="str">
        <v>30 DE CADA MES</v>
      </c>
      <c r="N209">
        <v>80013568</v>
      </c>
      <c r="O209" t="str">
        <v>ASOBEL GONZÁLEZ CARVAJAL</v>
      </c>
      <c r="P209" t="str">
        <v>312 3887247</v>
      </c>
      <c r="R209" t="str">
        <v xml:space="preserve">BOGOTA </v>
      </c>
      <c r="S209" t="str">
        <v>YADIRA RIVERA</v>
      </c>
      <c r="T209">
        <v>5000000</v>
      </c>
      <c r="U209">
        <v>3000000</v>
      </c>
      <c r="W209">
        <v>2000000</v>
      </c>
    </row>
    <row r="210">
      <c r="A210">
        <v>208</v>
      </c>
      <c r="B210" t="str">
        <v xml:space="preserve">LC2 - 23 - 3 </v>
      </c>
      <c r="C210" t="str">
        <v>VENDIDO</v>
      </c>
      <c r="D210">
        <v>33000000</v>
      </c>
      <c r="F210">
        <v>46308</v>
      </c>
      <c r="G210">
        <v>18000000</v>
      </c>
      <c r="H210">
        <v>46308</v>
      </c>
      <c r="I210" t="str">
        <v>TRANSFERENCIA</v>
      </c>
      <c r="J210">
        <v>15000000</v>
      </c>
      <c r="K210">
        <v>24</v>
      </c>
      <c r="L210">
        <v>625000</v>
      </c>
      <c r="M210" t="str">
        <v>05 DE CADA MES</v>
      </c>
      <c r="N210">
        <v>1006721710</v>
      </c>
      <c r="O210" t="str">
        <v>MARIA CENAIDA ANTURI GUTIERREZ</v>
      </c>
      <c r="P210" t="str">
        <v>3132347077</v>
      </c>
      <c r="R210" t="str">
        <v xml:space="preserve">PUERTO LOPEZ </v>
      </c>
      <c r="S210" t="str">
        <v>YULIAN PARDO</v>
      </c>
      <c r="T210">
        <v>5000000</v>
      </c>
      <c r="U210">
        <v>0</v>
      </c>
      <c r="W210">
        <v>15000000</v>
      </c>
    </row>
    <row r="211">
      <c r="A211">
        <v>209</v>
      </c>
      <c r="B211" t="str">
        <v xml:space="preserve">LC2 - 23 - 4 </v>
      </c>
      <c r="C211" t="str">
        <v>VENDIDO</v>
      </c>
      <c r="D211">
        <v>28000000</v>
      </c>
      <c r="F211">
        <v>45888</v>
      </c>
      <c r="G211">
        <v>4000000</v>
      </c>
      <c r="H211">
        <v>45919</v>
      </c>
      <c r="I211" t="str">
        <v>EFECTIVO</v>
      </c>
      <c r="J211">
        <v>24000000</v>
      </c>
      <c r="K211">
        <v>24</v>
      </c>
      <c r="L211">
        <v>1000000</v>
      </c>
      <c r="M211" t="str">
        <v xml:space="preserve">19 DE CADA MES </v>
      </c>
      <c r="N211">
        <v>40331802</v>
      </c>
      <c r="O211" t="str">
        <v>DIANA MARCELA NOVOA POVEDA</v>
      </c>
      <c r="P211" t="str">
        <v>312 5713404</v>
      </c>
      <c r="R211" t="str">
        <v xml:space="preserve">BOGOTA </v>
      </c>
      <c r="S211" t="str">
        <v>MAYERLY</v>
      </c>
      <c r="T211">
        <v>5000000</v>
      </c>
      <c r="U211">
        <v>3000000</v>
      </c>
      <c r="W211">
        <v>2000000</v>
      </c>
    </row>
    <row r="212">
      <c r="A212">
        <v>210</v>
      </c>
      <c r="B212" t="str">
        <v xml:space="preserve">LC2 - 23 - 5 </v>
      </c>
      <c r="C212" t="str">
        <v>VENDIDO</v>
      </c>
      <c r="D212">
        <v>28000000</v>
      </c>
      <c r="F212">
        <v>45888</v>
      </c>
      <c r="G212">
        <v>4000000</v>
      </c>
      <c r="H212">
        <v>45919</v>
      </c>
      <c r="I212" t="str">
        <v>EFECTIVO</v>
      </c>
      <c r="J212">
        <v>24000000</v>
      </c>
      <c r="K212">
        <v>24</v>
      </c>
      <c r="L212">
        <v>1000000</v>
      </c>
      <c r="M212" t="str">
        <v xml:space="preserve">19 DE CADA MES </v>
      </c>
      <c r="N212">
        <v>40331802</v>
      </c>
      <c r="O212" t="str">
        <v>DIANA MARCELA NOVOA POVEDA</v>
      </c>
      <c r="P212" t="str">
        <v>312 5713404</v>
      </c>
      <c r="R212" t="str">
        <v xml:space="preserve">BOGOTA </v>
      </c>
      <c r="S212" t="str">
        <v>MAYERLY</v>
      </c>
      <c r="T212">
        <v>5000000</v>
      </c>
      <c r="U212">
        <v>3000000</v>
      </c>
      <c r="W212">
        <v>2000000</v>
      </c>
    </row>
    <row r="213">
      <c r="A213">
        <v>211</v>
      </c>
      <c r="B213" t="str">
        <v xml:space="preserve">LC2 - 23 - 6 </v>
      </c>
      <c r="C213" t="str">
        <v>EN NEGOCIACIÓN</v>
      </c>
      <c r="D213">
        <v>28000000</v>
      </c>
      <c r="J213">
        <v>28000000</v>
      </c>
      <c r="W213">
        <v>0</v>
      </c>
    </row>
    <row r="214">
      <c r="A214">
        <v>212</v>
      </c>
      <c r="B214" t="str">
        <v xml:space="preserve">LC2 - 23 - 7 </v>
      </c>
      <c r="C214" t="str">
        <v>NO APTO PARA VENTA</v>
      </c>
    </row>
    <row r="215" xml:space="preserve">
      <c r="A215">
        <v>213</v>
      </c>
      <c r="B215" t="str">
        <v xml:space="preserve">LC2 - 24 - 1 </v>
      </c>
      <c r="C215" t="str">
        <v>VENDIDO</v>
      </c>
      <c r="D215">
        <v>35185000</v>
      </c>
      <c r="F215">
        <v>45846</v>
      </c>
      <c r="G215">
        <v>5185000</v>
      </c>
      <c r="H215">
        <v>45877</v>
      </c>
      <c r="I215" t="str">
        <v>EFECTIVO</v>
      </c>
      <c r="J215">
        <v>30000000</v>
      </c>
      <c r="K215">
        <v>24</v>
      </c>
      <c r="L215">
        <v>1250000</v>
      </c>
      <c r="M215" t="str">
        <v>08 DE CADA MES</v>
      </c>
      <c r="N215">
        <v>51998133</v>
      </c>
      <c r="O215" t="str" xml:space="preserve">
        <v xml:space="preserve">ELSA GLADIS VACCA VARELA_x000d_
</v>
      </c>
      <c r="P215" t="str">
        <v>312 5302676</v>
      </c>
      <c r="R215" t="str">
        <v xml:space="preserve">BOGOTA </v>
      </c>
      <c r="S215" t="str">
        <v>YURANY PEREZ</v>
      </c>
      <c r="T215">
        <v>5000000</v>
      </c>
      <c r="U215">
        <v>3000000</v>
      </c>
      <c r="W215">
        <v>2000000</v>
      </c>
    </row>
    <row r="216">
      <c r="A216">
        <v>214</v>
      </c>
      <c r="B216" t="str">
        <v xml:space="preserve">LC2 - 24 - 2 </v>
      </c>
      <c r="C216" t="str">
        <v>VENDIDO</v>
      </c>
      <c r="D216">
        <v>30021000</v>
      </c>
      <c r="F216">
        <v>45836</v>
      </c>
      <c r="G216">
        <v>4000000</v>
      </c>
      <c r="H216">
        <v>45866</v>
      </c>
      <c r="I216" t="str">
        <v>EFECTIVO</v>
      </c>
      <c r="J216">
        <v>26021000</v>
      </c>
      <c r="K216">
        <v>24</v>
      </c>
      <c r="L216">
        <v>1084208.3333333333</v>
      </c>
      <c r="M216" t="str">
        <v xml:space="preserve">28 DE CADA MES </v>
      </c>
      <c r="N216">
        <v>1018500361</v>
      </c>
      <c r="O216" t="str">
        <v>DANIELA ROCIO ROMERO CARRILLO</v>
      </c>
      <c r="P216">
        <v>3183860457</v>
      </c>
      <c r="R216" t="str">
        <v xml:space="preserve">BOGOTA </v>
      </c>
      <c r="S216" t="str">
        <v>YANIRA OCHOA</v>
      </c>
      <c r="T216">
        <v>5000000</v>
      </c>
      <c r="U216">
        <v>3000000</v>
      </c>
      <c r="W216">
        <v>2000000</v>
      </c>
    </row>
    <row r="217">
      <c r="A217">
        <v>215</v>
      </c>
      <c r="B217" t="str">
        <v xml:space="preserve">LC2 - 24 - 3 </v>
      </c>
      <c r="C217" t="str">
        <v>VENDIDO</v>
      </c>
      <c r="D217">
        <v>30256000</v>
      </c>
      <c r="F217">
        <v>45836</v>
      </c>
      <c r="G217">
        <v>4000000</v>
      </c>
      <c r="H217">
        <v>45866</v>
      </c>
      <c r="I217" t="str">
        <v>EFECTIVO</v>
      </c>
      <c r="J217">
        <v>26256000</v>
      </c>
      <c r="K217">
        <v>24</v>
      </c>
      <c r="L217">
        <v>1094000</v>
      </c>
      <c r="M217" t="str">
        <v xml:space="preserve">28 DE CADA MES </v>
      </c>
      <c r="N217">
        <v>1000601795</v>
      </c>
      <c r="O217" t="str">
        <v>CRISTIAN YECID MOSQUERA JIMENEZ</v>
      </c>
      <c r="P217" t="str">
        <v>320 4013688</v>
      </c>
      <c r="R217" t="str">
        <v xml:space="preserve">BOGOTA </v>
      </c>
      <c r="S217" t="str">
        <v>YANIRA OCHOA</v>
      </c>
      <c r="T217">
        <v>5000000</v>
      </c>
      <c r="U217">
        <v>3000000</v>
      </c>
      <c r="W217">
        <v>2000000</v>
      </c>
    </row>
    <row r="218">
      <c r="A218">
        <v>216</v>
      </c>
      <c r="B218" t="str">
        <v xml:space="preserve">LC2 - 24 - 4 </v>
      </c>
      <c r="C218" t="str">
        <v>VENDIDO</v>
      </c>
      <c r="D218">
        <v>32300000</v>
      </c>
      <c r="F218">
        <v>45836</v>
      </c>
      <c r="G218">
        <v>4000000</v>
      </c>
      <c r="H218">
        <v>45866</v>
      </c>
      <c r="I218" t="str">
        <v>EFECTIVO</v>
      </c>
      <c r="J218">
        <v>28300000</v>
      </c>
      <c r="K218">
        <v>24</v>
      </c>
      <c r="L218">
        <v>1179166.6666666667</v>
      </c>
      <c r="M218" t="str">
        <v xml:space="preserve">28 DE CADA MES </v>
      </c>
      <c r="N218">
        <v>52291922</v>
      </c>
      <c r="O218" t="str">
        <v>MARTHA ROCIO CARRILLO PARDO</v>
      </c>
      <c r="P218" t="str">
        <v>302 8568193</v>
      </c>
      <c r="R218" t="str">
        <v xml:space="preserve">BOGOTA </v>
      </c>
      <c r="S218" t="str">
        <v>YANIRA OCHOA</v>
      </c>
      <c r="T218">
        <v>5000000</v>
      </c>
      <c r="U218">
        <v>3000000</v>
      </c>
      <c r="W218">
        <v>2000000</v>
      </c>
    </row>
    <row r="219">
      <c r="A219">
        <v>217</v>
      </c>
      <c r="B219" t="str">
        <v xml:space="preserve">LC2 - 24 - 5 </v>
      </c>
      <c r="C219" t="str">
        <v>VENDIDO</v>
      </c>
      <c r="D219">
        <v>36735000</v>
      </c>
      <c r="F219">
        <v>45855</v>
      </c>
      <c r="G219">
        <v>4000000</v>
      </c>
      <c r="H219">
        <v>45886</v>
      </c>
      <c r="I219" t="str">
        <v>EFECTIVO</v>
      </c>
      <c r="J219">
        <v>32735000</v>
      </c>
      <c r="K219">
        <v>24</v>
      </c>
      <c r="L219">
        <v>1363958.3333333333</v>
      </c>
      <c r="M219" t="str">
        <v xml:space="preserve">17 DE CADA MES </v>
      </c>
      <c r="N219">
        <v>52291922</v>
      </c>
      <c r="O219" t="str">
        <v>MARTHA ROCIO CARRILLO PARDO</v>
      </c>
      <c r="P219" t="str">
        <v>302 8568193</v>
      </c>
      <c r="R219" t="str">
        <v xml:space="preserve">BOGOTA </v>
      </c>
      <c r="S219" t="str">
        <v>YANIRA OCHOA</v>
      </c>
      <c r="T219">
        <v>5000000</v>
      </c>
      <c r="U219">
        <v>3000000</v>
      </c>
      <c r="W219">
        <v>2000000</v>
      </c>
    </row>
    <row r="220">
      <c r="A220">
        <v>218</v>
      </c>
      <c r="B220" t="str">
        <v xml:space="preserve">LC2 - 24 - 6 </v>
      </c>
      <c r="C220" t="str">
        <v>DISPONIBLE</v>
      </c>
      <c r="D220">
        <v>41180000</v>
      </c>
      <c r="J220">
        <v>41180000</v>
      </c>
      <c r="L220">
        <v>0</v>
      </c>
      <c r="W220">
        <v>0</v>
      </c>
    </row>
    <row r="221">
      <c r="A221">
        <v>219</v>
      </c>
      <c r="B221" t="str">
        <v xml:space="preserve">LC2 - 24 - 7 </v>
      </c>
      <c r="C221" t="str">
        <v>DISPONIBLE</v>
      </c>
      <c r="D221">
        <v>87680950</v>
      </c>
      <c r="J221">
        <v>87680950</v>
      </c>
      <c r="L221">
        <v>0</v>
      </c>
      <c r="W221">
        <v>0</v>
      </c>
    </row>
    <row r="222">
      <c r="A222">
        <v>220</v>
      </c>
      <c r="B222" t="str">
        <v xml:space="preserve">LC2 - 25 - 1 </v>
      </c>
      <c r="C222" t="str">
        <v>VENDIDO</v>
      </c>
      <c r="D222">
        <v>25798000</v>
      </c>
      <c r="F222">
        <v>45905</v>
      </c>
      <c r="G222">
        <v>4000000</v>
      </c>
      <c r="H222">
        <v>45935</v>
      </c>
      <c r="I222" t="str">
        <v>EFECTIVO</v>
      </c>
      <c r="J222">
        <v>21798000</v>
      </c>
      <c r="K222">
        <v>24</v>
      </c>
      <c r="L222">
        <v>908250</v>
      </c>
      <c r="M222" t="str">
        <v xml:space="preserve">05 DE CADA MES </v>
      </c>
      <c r="N222">
        <v>40400865</v>
      </c>
      <c r="O222" t="str">
        <v>BRIYITH NATALIA FLOREZ TORRES</v>
      </c>
      <c r="P222" t="str">
        <v>310 2519327</v>
      </c>
      <c r="R222" t="str">
        <v xml:space="preserve">BOGOTA </v>
      </c>
      <c r="S222" t="str">
        <v>YURANY PEREZ</v>
      </c>
      <c r="T222">
        <v>5000000</v>
      </c>
      <c r="U222">
        <v>3000000</v>
      </c>
      <c r="W222">
        <v>2000000</v>
      </c>
    </row>
    <row r="223">
      <c r="A223">
        <v>221</v>
      </c>
      <c r="B223" t="str">
        <v xml:space="preserve">LC2 - 25 - 2 </v>
      </c>
      <c r="C223" t="str">
        <v>VENDIDO</v>
      </c>
      <c r="D223">
        <v>28000000</v>
      </c>
      <c r="F223">
        <v>46063</v>
      </c>
      <c r="G223">
        <v>4000000</v>
      </c>
      <c r="H223">
        <v>46091</v>
      </c>
      <c r="I223" t="str">
        <v>EFECTIVO</v>
      </c>
      <c r="J223">
        <v>24000000</v>
      </c>
      <c r="K223">
        <v>24</v>
      </c>
      <c r="L223">
        <v>1000000</v>
      </c>
      <c r="M223" t="str">
        <v xml:space="preserve">10 DE CADA MES </v>
      </c>
      <c r="N223">
        <v>1123086527</v>
      </c>
      <c r="O223" t="str">
        <v>SHIRLEY CAROLINA RIVERA HURTADO</v>
      </c>
      <c r="P223" t="str">
        <v>317 3847965</v>
      </c>
      <c r="R223" t="str">
        <v>GUAMAL</v>
      </c>
      <c r="S223" t="str">
        <v>YURANY PEREZ</v>
      </c>
      <c r="T223">
        <v>5000000</v>
      </c>
      <c r="U223">
        <v>3000000</v>
      </c>
      <c r="W223">
        <v>2000000</v>
      </c>
    </row>
    <row r="224">
      <c r="A224">
        <v>222</v>
      </c>
      <c r="B224" t="str">
        <v xml:space="preserve">LC2 - 25 - 3 </v>
      </c>
      <c r="C224" t="str">
        <v>VENDIDO</v>
      </c>
      <c r="D224">
        <v>28000000</v>
      </c>
      <c r="F224">
        <v>45890</v>
      </c>
      <c r="G224">
        <v>6000000</v>
      </c>
      <c r="H224">
        <v>45921</v>
      </c>
      <c r="I224" t="str">
        <v>EFECTIVO</v>
      </c>
      <c r="J224">
        <v>22000000</v>
      </c>
      <c r="K224">
        <v>24</v>
      </c>
      <c r="L224">
        <v>916666.6666666666</v>
      </c>
      <c r="M224" t="str">
        <v xml:space="preserve">21 DE CADA MES </v>
      </c>
      <c r="N224">
        <v>1120366874</v>
      </c>
      <c r="O224" t="str">
        <v>JHORMAN JOSE MONTAÑO GUTIERREZ</v>
      </c>
      <c r="P224" t="str">
        <v>310 3172280</v>
      </c>
      <c r="R224" t="str">
        <v xml:space="preserve">FUENTE DE ORO </v>
      </c>
      <c r="S224" t="str">
        <v>STIVEN CARVAJAL</v>
      </c>
      <c r="W224">
        <v>0</v>
      </c>
    </row>
    <row r="225">
      <c r="A225">
        <v>223</v>
      </c>
      <c r="B225" t="str">
        <v xml:space="preserve">LC2 - 25 - 4 </v>
      </c>
      <c r="C225" t="str">
        <v>VENDIDO</v>
      </c>
      <c r="D225">
        <v>28000000</v>
      </c>
      <c r="F225">
        <v>45890</v>
      </c>
      <c r="G225">
        <v>6000000</v>
      </c>
      <c r="H225">
        <v>45921</v>
      </c>
      <c r="I225" t="str">
        <v>EFECTIVO</v>
      </c>
      <c r="J225">
        <v>22000000</v>
      </c>
      <c r="K225">
        <v>24</v>
      </c>
      <c r="L225">
        <v>916666.6666666666</v>
      </c>
      <c r="M225" t="str">
        <v xml:space="preserve">21 DE CADA MES </v>
      </c>
      <c r="N225">
        <v>1022963444</v>
      </c>
      <c r="O225" t="str">
        <v>SERGIO ANDRES OZUNA CASTILLO</v>
      </c>
      <c r="P225" t="str">
        <v>318 3705481</v>
      </c>
      <c r="R225" t="str">
        <v xml:space="preserve">BOGOTA </v>
      </c>
      <c r="S225" t="str">
        <v>STIVEN CARVAJAL</v>
      </c>
      <c r="T225">
        <v>5000000</v>
      </c>
      <c r="U225">
        <v>3000000</v>
      </c>
      <c r="W225">
        <v>2000000</v>
      </c>
    </row>
    <row r="226">
      <c r="A226">
        <v>224</v>
      </c>
      <c r="B226" t="str">
        <v xml:space="preserve">LC2 - 25 - 5 </v>
      </c>
      <c r="C226" t="str">
        <v>VENDIDO</v>
      </c>
      <c r="D226">
        <v>28000000</v>
      </c>
      <c r="F226">
        <v>45921</v>
      </c>
      <c r="G226">
        <v>4000000</v>
      </c>
      <c r="H226">
        <v>45951</v>
      </c>
      <c r="I226" t="str">
        <v>EFECTIVO</v>
      </c>
      <c r="J226">
        <v>24000000</v>
      </c>
      <c r="K226">
        <v>24</v>
      </c>
      <c r="L226">
        <v>1000000</v>
      </c>
      <c r="M226" t="str">
        <v xml:space="preserve">21 DE CADA MES </v>
      </c>
      <c r="N226">
        <v>40185248</v>
      </c>
      <c r="O226" t="str">
        <v>SANDRA MILENA NOVOA MARTINEZ</v>
      </c>
      <c r="P226" t="str">
        <v>313 2261761</v>
      </c>
      <c r="R226" t="str">
        <v>VILLAVICENCIO</v>
      </c>
      <c r="S226" t="str">
        <v>YULIAN CARDENAS</v>
      </c>
      <c r="T226">
        <v>5000000</v>
      </c>
      <c r="U226">
        <v>3000000</v>
      </c>
      <c r="W226">
        <v>2000000</v>
      </c>
    </row>
    <row r="227">
      <c r="A227">
        <v>225</v>
      </c>
      <c r="B227" t="str">
        <v xml:space="preserve">LC2 - 25 - 6 </v>
      </c>
      <c r="C227" t="str">
        <v>VENDIDO</v>
      </c>
      <c r="D227">
        <v>28000000</v>
      </c>
      <c r="F227">
        <v>45925</v>
      </c>
      <c r="G227">
        <v>4000000</v>
      </c>
      <c r="H227">
        <v>45955</v>
      </c>
      <c r="I227" t="str">
        <v>EFECTIVO</v>
      </c>
      <c r="J227">
        <v>24000000</v>
      </c>
      <c r="K227">
        <v>24</v>
      </c>
      <c r="L227">
        <v>1000000</v>
      </c>
      <c r="M227" t="str">
        <v xml:space="preserve">25 DE CADA MES </v>
      </c>
      <c r="N227">
        <v>1123515128</v>
      </c>
      <c r="O227" t="str">
        <v>KATHERIN BOHORQUEZ ACOSTA</v>
      </c>
      <c r="P227" t="str">
        <v>314 2653516</v>
      </c>
      <c r="R227" t="str">
        <v xml:space="preserve">CASTILLA LA NUEVA </v>
      </c>
      <c r="S227" t="str">
        <v>YULIAN CARDENAS</v>
      </c>
      <c r="T227">
        <v>5000000</v>
      </c>
      <c r="U227">
        <v>3000000</v>
      </c>
      <c r="W227">
        <v>2000000</v>
      </c>
    </row>
    <row r="228">
      <c r="A228">
        <v>226</v>
      </c>
      <c r="B228" t="str">
        <v xml:space="preserve">LC2 - 25 - 7 </v>
      </c>
      <c r="C228" t="str">
        <v>VENDIDO</v>
      </c>
      <c r="D228">
        <v>33000000</v>
      </c>
      <c r="F228">
        <v>45917</v>
      </c>
      <c r="G228">
        <v>4000000</v>
      </c>
      <c r="H228">
        <v>45947</v>
      </c>
      <c r="I228" t="str">
        <v>EFECTIVO</v>
      </c>
      <c r="J228">
        <v>29000000</v>
      </c>
      <c r="K228">
        <v>24</v>
      </c>
      <c r="L228">
        <v>1208333.3333333333</v>
      </c>
      <c r="M228" t="str">
        <v xml:space="preserve">17 DE CADA MES </v>
      </c>
      <c r="N228">
        <v>52146076</v>
      </c>
      <c r="O228" t="str">
        <v>AURA DORA REYES BALANTA</v>
      </c>
      <c r="P228" t="str">
        <v>1(408)544-9317</v>
      </c>
      <c r="R228" t="str">
        <v xml:space="preserve">BOGOTA </v>
      </c>
      <c r="S228" t="str">
        <v>CLAUDIA PATRICIA</v>
      </c>
      <c r="T228">
        <v>5000000</v>
      </c>
      <c r="U228">
        <v>3000000</v>
      </c>
      <c r="W228">
        <v>2000000</v>
      </c>
    </row>
    <row r="229">
      <c r="A229">
        <v>227</v>
      </c>
      <c r="B229" t="str">
        <v xml:space="preserve">LC2 - 25 - 8 </v>
      </c>
      <c r="C229" t="str">
        <v>VENDIDO</v>
      </c>
      <c r="D229">
        <v>33000000</v>
      </c>
      <c r="F229">
        <v>45842</v>
      </c>
      <c r="G229">
        <v>4000000</v>
      </c>
      <c r="H229">
        <v>45873</v>
      </c>
      <c r="I229" t="str">
        <v>EFECTIVO</v>
      </c>
      <c r="J229">
        <v>29000000</v>
      </c>
      <c r="K229">
        <v>24</v>
      </c>
      <c r="L229">
        <v>1208333.3333333333</v>
      </c>
      <c r="M229" t="str">
        <v xml:space="preserve">04 DE CADA MES </v>
      </c>
      <c r="N229">
        <v>1016070396</v>
      </c>
      <c r="O229" t="str">
        <v>SEBASTIAN RAMIREZ ZABALA</v>
      </c>
      <c r="P229" t="str">
        <v>305 706 4519</v>
      </c>
      <c r="R229" t="str">
        <v>GUAMAL</v>
      </c>
      <c r="S229" t="str">
        <v>YURANY PEREZ</v>
      </c>
      <c r="W229">
        <v>0</v>
      </c>
    </row>
    <row r="230">
      <c r="A230">
        <v>228</v>
      </c>
      <c r="B230" t="str">
        <v xml:space="preserve">LC2 - 25 - 9 </v>
      </c>
      <c r="C230" t="str">
        <v>VENDIDO</v>
      </c>
      <c r="D230">
        <v>28000000</v>
      </c>
      <c r="F230">
        <v>45864</v>
      </c>
      <c r="G230">
        <v>4000000</v>
      </c>
      <c r="H230">
        <v>45895</v>
      </c>
      <c r="I230" t="str">
        <v>EFECTIVO</v>
      </c>
      <c r="J230">
        <v>24000000</v>
      </c>
      <c r="K230">
        <v>24</v>
      </c>
      <c r="L230">
        <v>1000000</v>
      </c>
      <c r="M230" t="str">
        <v xml:space="preserve">26 DE CADA MES </v>
      </c>
      <c r="N230">
        <v>1020768739</v>
      </c>
      <c r="O230" t="str">
        <v>YULI JASLEIVY PATARROYO MONTAÑO</v>
      </c>
      <c r="P230" t="str">
        <v>301 2348921</v>
      </c>
      <c r="R230" t="str">
        <v xml:space="preserve">BOGOTA </v>
      </c>
      <c r="S230" t="str">
        <v>SNEIDER</v>
      </c>
      <c r="T230">
        <v>5000000</v>
      </c>
      <c r="U230">
        <v>3000000</v>
      </c>
      <c r="W230">
        <v>2000000</v>
      </c>
    </row>
    <row r="231">
      <c r="A231">
        <v>229</v>
      </c>
      <c r="B231" t="str">
        <v xml:space="preserve">LC2 - 25 - 10 </v>
      </c>
      <c r="C231" t="str">
        <v>VENDIDO</v>
      </c>
      <c r="D231">
        <v>28000000</v>
      </c>
      <c r="F231">
        <v>45855</v>
      </c>
      <c r="G231">
        <v>4000000</v>
      </c>
      <c r="H231">
        <v>45886</v>
      </c>
      <c r="I231" t="str">
        <v>EFECTIVO</v>
      </c>
      <c r="J231">
        <v>24000000</v>
      </c>
      <c r="K231">
        <v>24</v>
      </c>
      <c r="L231">
        <v>1000000</v>
      </c>
      <c r="M231" t="str">
        <v xml:space="preserve">17 DE CADA MES </v>
      </c>
      <c r="N231">
        <v>1022922726</v>
      </c>
      <c r="O231" t="str">
        <v>ANNY TATIANA CARRILLO VANEGAS</v>
      </c>
      <c r="P231" t="str">
        <v>313 8838353</v>
      </c>
      <c r="R231" t="str">
        <v xml:space="preserve">BOGOTA </v>
      </c>
      <c r="S231" t="str">
        <v>YANIRA OCHOA</v>
      </c>
      <c r="T231">
        <v>5000000</v>
      </c>
      <c r="U231">
        <v>3000000</v>
      </c>
      <c r="W231">
        <v>2000000</v>
      </c>
    </row>
    <row r="232">
      <c r="A232">
        <v>230</v>
      </c>
      <c r="B232" t="str">
        <v xml:space="preserve">LC2 - 25 - 11 </v>
      </c>
      <c r="C232" t="str">
        <v>VENDIDO</v>
      </c>
      <c r="D232">
        <v>28000000</v>
      </c>
      <c r="F232">
        <v>45853</v>
      </c>
      <c r="G232">
        <v>6380000</v>
      </c>
      <c r="H232">
        <v>45884</v>
      </c>
      <c r="I232" t="str">
        <v>EFECTIVO</v>
      </c>
      <c r="J232">
        <v>21620000</v>
      </c>
      <c r="K232">
        <v>24</v>
      </c>
      <c r="L232">
        <v>900833.3333333334</v>
      </c>
      <c r="M232" t="str">
        <v xml:space="preserve">15 DE CADA MES </v>
      </c>
      <c r="N232">
        <v>1120379285</v>
      </c>
      <c r="O232" t="str">
        <v>YEISON STEVEN IGLESIAS LUGO</v>
      </c>
      <c r="P232" t="str">
        <v>310 8639830</v>
      </c>
      <c r="R232" t="str">
        <v xml:space="preserve">BOGOTA </v>
      </c>
      <c r="S232" t="str">
        <v>KATHERINE TACHA</v>
      </c>
      <c r="T232">
        <v>5000000</v>
      </c>
      <c r="U232">
        <v>3000000</v>
      </c>
      <c r="W232">
        <v>2000000</v>
      </c>
    </row>
    <row r="233">
      <c r="A233">
        <v>231</v>
      </c>
      <c r="B233" t="str">
        <v xml:space="preserve">LC2 - 25 - 12 </v>
      </c>
      <c r="C233" t="str">
        <v>VENDIDO</v>
      </c>
      <c r="D233">
        <v>28000000</v>
      </c>
      <c r="F233">
        <v>46231</v>
      </c>
      <c r="G233">
        <v>4000000</v>
      </c>
      <c r="H233">
        <v>46231</v>
      </c>
      <c r="I233" t="str">
        <v>TRANSFERENCIA</v>
      </c>
      <c r="J233">
        <v>24000000</v>
      </c>
      <c r="K233">
        <v>24</v>
      </c>
      <c r="L233">
        <v>1000000</v>
      </c>
      <c r="M233" t="str">
        <v>17 DE CADA MES</v>
      </c>
      <c r="N233">
        <v>1123086621</v>
      </c>
      <c r="O233" t="str">
        <v>EDISON GONZALEZ GONZALEZ</v>
      </c>
      <c r="R233" t="str">
        <v xml:space="preserve">BOGOTA </v>
      </c>
      <c r="S233" t="str">
        <v>JOSE PEREZ</v>
      </c>
      <c r="T233">
        <v>5000000</v>
      </c>
      <c r="U233">
        <v>3000000</v>
      </c>
      <c r="W233">
        <v>2000000</v>
      </c>
    </row>
    <row r="234">
      <c r="A234">
        <v>232</v>
      </c>
      <c r="B234" t="str">
        <v xml:space="preserve">LC2 - 25 - 13 </v>
      </c>
      <c r="C234" t="str">
        <v>VENDIDO</v>
      </c>
      <c r="D234">
        <v>28000000</v>
      </c>
      <c r="F234">
        <v>45917</v>
      </c>
      <c r="G234">
        <v>4000000</v>
      </c>
      <c r="H234">
        <v>45947</v>
      </c>
      <c r="I234" t="str">
        <v>EFECTIVO</v>
      </c>
      <c r="J234">
        <v>24000000</v>
      </c>
      <c r="K234">
        <v>24</v>
      </c>
      <c r="L234">
        <v>1000000</v>
      </c>
      <c r="M234" t="str">
        <v xml:space="preserve">17 DE CADA MES </v>
      </c>
      <c r="N234">
        <v>1016020671</v>
      </c>
      <c r="O234" t="str">
        <v>LUISA FERNANDA GUAQUETA SIERRA</v>
      </c>
      <c r="P234">
        <v>3215953595</v>
      </c>
      <c r="R234" t="str">
        <v>BOGOTA</v>
      </c>
      <c r="S234" t="str">
        <v>DANIA</v>
      </c>
      <c r="T234">
        <v>5000000</v>
      </c>
      <c r="U234">
        <v>3000000</v>
      </c>
      <c r="W234">
        <v>2000000</v>
      </c>
    </row>
    <row r="235">
      <c r="A235">
        <v>233</v>
      </c>
      <c r="B235" t="str">
        <v xml:space="preserve">LC2 - 25 - 14 </v>
      </c>
      <c r="C235" t="str">
        <v>VENDIDO</v>
      </c>
      <c r="D235">
        <v>32057000</v>
      </c>
      <c r="J235">
        <v>32057000</v>
      </c>
      <c r="L235">
        <v>0</v>
      </c>
      <c r="W235">
        <v>0</v>
      </c>
    </row>
    <row r="236">
      <c r="A236">
        <v>234</v>
      </c>
      <c r="B236" t="str">
        <v xml:space="preserve">LC2 - 26 - 1 </v>
      </c>
      <c r="C236" t="str">
        <v>VENDIDO</v>
      </c>
      <c r="D236">
        <v>33000000</v>
      </c>
      <c r="F236">
        <v>45856</v>
      </c>
      <c r="G236">
        <v>4000000</v>
      </c>
      <c r="H236">
        <v>45887</v>
      </c>
      <c r="I236" t="str">
        <v>EFECTIVO</v>
      </c>
      <c r="J236">
        <v>29000000</v>
      </c>
      <c r="K236">
        <v>24</v>
      </c>
      <c r="L236">
        <v>1208333.3333333333</v>
      </c>
      <c r="M236" t="str">
        <v xml:space="preserve">18 DE CADA MES </v>
      </c>
      <c r="N236">
        <v>1192785017</v>
      </c>
      <c r="O236" t="str">
        <v>YULIET NATALIA COMBITA/JULIO CESAR CÓMBITA BECERRA</v>
      </c>
      <c r="P236" t="str">
        <v>314 4243726</v>
      </c>
      <c r="R236" t="str">
        <v xml:space="preserve">BOGOTA </v>
      </c>
      <c r="S236" t="str">
        <v>LAURA CAMACHO</v>
      </c>
      <c r="T236">
        <v>5000000</v>
      </c>
      <c r="U236">
        <v>3000000</v>
      </c>
      <c r="W236">
        <v>2000000</v>
      </c>
    </row>
    <row r="237">
      <c r="A237">
        <v>235</v>
      </c>
      <c r="B237" t="str">
        <v xml:space="preserve">LC2 - 26 - 2 </v>
      </c>
      <c r="C237" t="str">
        <v>EN NEGOCIACIÓN</v>
      </c>
      <c r="D237">
        <v>28000000</v>
      </c>
      <c r="J237">
        <v>28000000</v>
      </c>
      <c r="W237">
        <v>0</v>
      </c>
    </row>
    <row r="238">
      <c r="A238">
        <v>236</v>
      </c>
      <c r="B238" t="str">
        <v xml:space="preserve">LC2 - 26 - 3 </v>
      </c>
      <c r="C238" t="str">
        <v>VENDIDO</v>
      </c>
      <c r="D238">
        <v>28000000</v>
      </c>
      <c r="F238">
        <v>45922</v>
      </c>
      <c r="G238">
        <v>4500000</v>
      </c>
      <c r="H238">
        <v>45952</v>
      </c>
      <c r="I238" t="str">
        <v>EFECTIVO</v>
      </c>
      <c r="J238">
        <v>23500000</v>
      </c>
      <c r="K238">
        <v>24</v>
      </c>
      <c r="L238">
        <v>979166.6666666666</v>
      </c>
      <c r="M238" t="str">
        <v xml:space="preserve">22 DE CADA MES </v>
      </c>
      <c r="N238">
        <v>1010169284</v>
      </c>
      <c r="O238" t="str">
        <v>JOHN EDISSON GALLEGO MARTIN</v>
      </c>
      <c r="P238" t="str">
        <v>320 5770676</v>
      </c>
      <c r="R238" t="str">
        <v xml:space="preserve">BOGOTA </v>
      </c>
      <c r="S238" t="str">
        <v>MIRELLA  ROJAS</v>
      </c>
      <c r="T238">
        <v>5000000</v>
      </c>
      <c r="U238">
        <v>3000000</v>
      </c>
      <c r="W238">
        <v>2000000</v>
      </c>
    </row>
    <row r="239">
      <c r="A239">
        <v>237</v>
      </c>
      <c r="B239" t="str">
        <v xml:space="preserve">LC2 - 26 - 4 </v>
      </c>
      <c r="C239" t="str">
        <v>VENDIDO</v>
      </c>
      <c r="D239">
        <v>28000000</v>
      </c>
      <c r="F239">
        <v>45962</v>
      </c>
      <c r="G239">
        <v>4500000</v>
      </c>
      <c r="H239">
        <v>45992</v>
      </c>
      <c r="I239" t="str">
        <v>EFECTIVO</v>
      </c>
      <c r="J239">
        <v>23500000</v>
      </c>
      <c r="K239">
        <v>24</v>
      </c>
      <c r="L239">
        <v>979166.6666666666</v>
      </c>
      <c r="M239" t="str">
        <v xml:space="preserve">01 DE CADA MES </v>
      </c>
      <c r="N239">
        <v>1023871083</v>
      </c>
      <c r="O239" t="str">
        <v>YURI VIVIANA PEREZ PEREZ</v>
      </c>
      <c r="P239" t="str">
        <v>323 3413095</v>
      </c>
      <c r="R239" t="str">
        <v xml:space="preserve">BOGOTA </v>
      </c>
      <c r="S239" t="str">
        <v>YURANY PEREZ</v>
      </c>
      <c r="T239">
        <v>5000000</v>
      </c>
      <c r="U239">
        <v>3000000</v>
      </c>
      <c r="W239">
        <v>2000000</v>
      </c>
    </row>
    <row r="240">
      <c r="A240">
        <v>238</v>
      </c>
      <c r="B240" t="str">
        <v xml:space="preserve">LC2 - 26 - 5 </v>
      </c>
      <c r="C240" t="str">
        <v>VENDIDO</v>
      </c>
      <c r="D240">
        <v>28000000</v>
      </c>
      <c r="F240">
        <v>46006</v>
      </c>
      <c r="G240">
        <v>4000000</v>
      </c>
      <c r="H240">
        <v>46037</v>
      </c>
      <c r="I240" t="str">
        <v>EFECTIVO</v>
      </c>
      <c r="J240">
        <v>24000000</v>
      </c>
      <c r="K240">
        <v>24</v>
      </c>
      <c r="L240">
        <v>1000000</v>
      </c>
      <c r="M240" t="str">
        <v xml:space="preserve">15 DE CADA MES </v>
      </c>
      <c r="N240">
        <v>80391616</v>
      </c>
      <c r="O240" t="str">
        <v>JULIO CESAR COTRINO GONZALEZ</v>
      </c>
      <c r="P240" t="str">
        <v>38 57709914</v>
      </c>
      <c r="R240" t="str">
        <v>CHOACHI</v>
      </c>
      <c r="S240" t="str">
        <v>YANIRA OCHOA</v>
      </c>
      <c r="T240">
        <v>5000000</v>
      </c>
      <c r="U240">
        <v>3000000</v>
      </c>
      <c r="W240">
        <v>2000000</v>
      </c>
    </row>
    <row r="241">
      <c r="A241">
        <v>239</v>
      </c>
      <c r="B241" t="str">
        <v xml:space="preserve">LC2 - 26 - 6 </v>
      </c>
      <c r="C241" t="str">
        <v>VENDIDO</v>
      </c>
      <c r="D241">
        <v>41694000</v>
      </c>
      <c r="F241">
        <v>46226</v>
      </c>
      <c r="G241">
        <v>4000000</v>
      </c>
      <c r="H241">
        <v>46226</v>
      </c>
      <c r="I241" t="str">
        <v>TRANSFERENCIA</v>
      </c>
      <c r="J241">
        <v>37694000</v>
      </c>
      <c r="K241">
        <v>24</v>
      </c>
      <c r="L241">
        <v>1570583.3333333333</v>
      </c>
      <c r="M241" t="str">
        <v>23 DE CADA MES</v>
      </c>
      <c r="N241">
        <v>86011972</v>
      </c>
      <c r="O241" t="str">
        <v>JOSÉ ALCIDES QUINTERO GAITAN</v>
      </c>
      <c r="W241">
        <v>0</v>
      </c>
    </row>
    <row r="242">
      <c r="A242">
        <v>240</v>
      </c>
      <c r="B242" t="str">
        <v xml:space="preserve">LC2 - 26 - 7 </v>
      </c>
      <c r="C242" t="str">
        <v>VENDIDO</v>
      </c>
      <c r="D242">
        <v>45303000</v>
      </c>
      <c r="F242">
        <v>46029</v>
      </c>
      <c r="G242">
        <v>2000000</v>
      </c>
      <c r="H242">
        <v>46060</v>
      </c>
      <c r="I242" t="str">
        <v>EFECTIVO</v>
      </c>
      <c r="J242">
        <v>43303000</v>
      </c>
      <c r="K242">
        <v>24</v>
      </c>
      <c r="L242">
        <v>1804291.6666666667</v>
      </c>
      <c r="M242" t="str">
        <v xml:space="preserve">07 DE CADA MES </v>
      </c>
      <c r="N242">
        <v>1115912470</v>
      </c>
      <c r="O242" t="str">
        <v>YEISON ROJAS REY</v>
      </c>
      <c r="P242">
        <v>3232386785</v>
      </c>
      <c r="R242" t="str">
        <v>TAURAMENA</v>
      </c>
      <c r="W242">
        <v>0</v>
      </c>
    </row>
    <row r="243">
      <c r="A243">
        <v>241</v>
      </c>
      <c r="B243" t="str">
        <v xml:space="preserve">LC2 - 26 - 8 </v>
      </c>
      <c r="C243" t="str">
        <v>VENDIDO</v>
      </c>
      <c r="D243">
        <v>28000000</v>
      </c>
      <c r="F243">
        <v>45894</v>
      </c>
      <c r="G243">
        <v>28000000</v>
      </c>
      <c r="H243">
        <v>45894</v>
      </c>
      <c r="I243" t="str">
        <v xml:space="preserve">PERMUTA </v>
      </c>
      <c r="J243">
        <v>0</v>
      </c>
      <c r="K243">
        <v>1</v>
      </c>
      <c r="L243">
        <v>0</v>
      </c>
      <c r="N243">
        <v>40331802</v>
      </c>
      <c r="O243" t="str">
        <v>DIANA MARCELA NOVOA POVEDA</v>
      </c>
      <c r="P243" t="str">
        <v>312 5713404</v>
      </c>
      <c r="R243" t="str">
        <v>VILLAVICENCIO</v>
      </c>
      <c r="S243" t="str">
        <v>MAYERLY</v>
      </c>
      <c r="T243">
        <v>5000000</v>
      </c>
      <c r="U243">
        <v>3000000</v>
      </c>
      <c r="W243">
        <v>2000000</v>
      </c>
    </row>
    <row r="244">
      <c r="A244">
        <v>242</v>
      </c>
      <c r="B244" t="str">
        <v xml:space="preserve">LC2 - 26 - 9 </v>
      </c>
      <c r="C244" t="str">
        <v>VENDIDO</v>
      </c>
      <c r="D244">
        <v>28000000</v>
      </c>
      <c r="F244">
        <v>45894</v>
      </c>
      <c r="G244">
        <v>4000000</v>
      </c>
      <c r="H244">
        <v>45925</v>
      </c>
      <c r="I244" t="str">
        <v>EFECTIVO</v>
      </c>
      <c r="J244">
        <v>24000000</v>
      </c>
      <c r="K244">
        <v>24</v>
      </c>
      <c r="L244">
        <v>1000000</v>
      </c>
      <c r="M244" t="str">
        <v xml:space="preserve">25 DE CADA MES </v>
      </c>
      <c r="N244">
        <v>1026567833</v>
      </c>
      <c r="O244" t="str">
        <v>LIZETH NATALY ZAMUDIO TIBAVIZCO</v>
      </c>
      <c r="P244" t="str">
        <v>(551)300-9686</v>
      </c>
      <c r="R244" t="str">
        <v>BOGOTA</v>
      </c>
      <c r="S244" t="str">
        <v>MAYERLY</v>
      </c>
      <c r="T244">
        <v>5000000</v>
      </c>
      <c r="U244">
        <v>3000000</v>
      </c>
      <c r="W244">
        <v>2000000</v>
      </c>
    </row>
    <row r="245">
      <c r="A245">
        <v>243</v>
      </c>
      <c r="B245" t="str">
        <v xml:space="preserve">LC2 - 26 - 10 </v>
      </c>
      <c r="C245" t="str">
        <v>VENDIDO</v>
      </c>
      <c r="D245">
        <v>28000000</v>
      </c>
      <c r="F245">
        <v>46170</v>
      </c>
      <c r="G245">
        <v>6000000</v>
      </c>
      <c r="H245">
        <v>46170</v>
      </c>
      <c r="I245" t="str">
        <v>TRANSFERENCIA</v>
      </c>
      <c r="J245">
        <v>22000000</v>
      </c>
      <c r="K245">
        <v>24</v>
      </c>
      <c r="L245">
        <v>916666.6666666666</v>
      </c>
      <c r="M245" t="str">
        <v>28 DE CADA MES</v>
      </c>
      <c r="N245">
        <v>21132285</v>
      </c>
      <c r="O245" t="str">
        <v>LUZ MARINA ZAMUDIO</v>
      </c>
      <c r="P245" t="str">
        <v>314 2223124</v>
      </c>
      <c r="R245" t="str">
        <v>yacopi</v>
      </c>
      <c r="S245" t="str">
        <v>INGRID</v>
      </c>
      <c r="T245">
        <v>5000000</v>
      </c>
      <c r="U245">
        <v>3000000</v>
      </c>
      <c r="W245">
        <v>2000000</v>
      </c>
    </row>
    <row r="246">
      <c r="A246">
        <v>244</v>
      </c>
      <c r="B246" t="str">
        <v xml:space="preserve">LC2 - 26 - 11 </v>
      </c>
      <c r="C246" t="str">
        <v>VENDIDO</v>
      </c>
      <c r="D246">
        <v>28000000</v>
      </c>
      <c r="F246">
        <v>46129</v>
      </c>
      <c r="G246">
        <v>5000000</v>
      </c>
      <c r="H246">
        <v>46129</v>
      </c>
      <c r="I246" t="str">
        <v>EFECTIVO</v>
      </c>
      <c r="J246">
        <v>23000000</v>
      </c>
      <c r="K246">
        <v>24</v>
      </c>
      <c r="L246">
        <v>958400</v>
      </c>
      <c r="M246" t="str">
        <v>20 DE CADA MES</v>
      </c>
      <c r="N246">
        <v>52854633</v>
      </c>
      <c r="O246" t="str">
        <v>YOLANDA RODRIGUEZ SAMUDIO</v>
      </c>
      <c r="P246">
        <v>31383623131</v>
      </c>
      <c r="R246" t="str">
        <v>BOGOTA</v>
      </c>
      <c r="S246" t="str">
        <v>INGRID</v>
      </c>
      <c r="T246">
        <v>5000000</v>
      </c>
      <c r="U246">
        <v>3000000</v>
      </c>
      <c r="W246">
        <v>2000000</v>
      </c>
    </row>
    <row r="247">
      <c r="A247">
        <v>245</v>
      </c>
      <c r="B247" t="str">
        <v xml:space="preserve">LC2 - 26 - 12 </v>
      </c>
      <c r="C247" t="str">
        <v>VENDIDO</v>
      </c>
      <c r="D247">
        <v>33000000</v>
      </c>
      <c r="F247">
        <v>45885</v>
      </c>
      <c r="G247">
        <v>4000000</v>
      </c>
      <c r="H247">
        <v>45916</v>
      </c>
      <c r="I247" t="str">
        <v>EFECTIVO</v>
      </c>
      <c r="J247">
        <v>29000000</v>
      </c>
      <c r="K247">
        <v>24</v>
      </c>
      <c r="L247">
        <v>1208333.3333333333</v>
      </c>
      <c r="M247" t="str">
        <v xml:space="preserve">16 DE CADA MES </v>
      </c>
      <c r="N247">
        <v>86081300</v>
      </c>
      <c r="O247" t="str">
        <v>JAINER ALEXANDER BENITO PEÑA</v>
      </c>
      <c r="P247" t="str">
        <v>1 (669) 3179996</v>
      </c>
      <c r="R247" t="str">
        <v xml:space="preserve">VILLAVICENCIO </v>
      </c>
      <c r="S247" t="str">
        <v>DANIA</v>
      </c>
      <c r="T247">
        <v>5000000</v>
      </c>
      <c r="U247">
        <v>3000000</v>
      </c>
      <c r="W247">
        <v>2000000</v>
      </c>
    </row>
    <row r="248">
      <c r="A248">
        <v>246</v>
      </c>
      <c r="B248" t="str">
        <v xml:space="preserve">LC2 - 27 - 1 </v>
      </c>
      <c r="C248" t="str">
        <v>VENDIDO</v>
      </c>
      <c r="D248">
        <v>33000000</v>
      </c>
      <c r="F248">
        <v>45904</v>
      </c>
      <c r="G248">
        <v>4000000</v>
      </c>
      <c r="H248">
        <v>45934</v>
      </c>
      <c r="I248" t="str">
        <v>EFECTIVO</v>
      </c>
      <c r="J248">
        <v>29000000</v>
      </c>
      <c r="K248">
        <v>24</v>
      </c>
      <c r="L248">
        <v>1208333.3333333333</v>
      </c>
      <c r="M248" t="str">
        <v xml:space="preserve">04 DE CADA MES </v>
      </c>
      <c r="N248">
        <v>19460864</v>
      </c>
      <c r="O248" t="str">
        <v>GILBERTO TORRES OCHOA</v>
      </c>
      <c r="P248">
        <v>3133769779</v>
      </c>
      <c r="R248" t="str">
        <v xml:space="preserve">BOYACA </v>
      </c>
      <c r="S248" t="str">
        <v>MAYERLY</v>
      </c>
      <c r="T248">
        <v>5000000</v>
      </c>
      <c r="U248">
        <v>3000000</v>
      </c>
      <c r="W248">
        <v>2000000</v>
      </c>
    </row>
    <row r="249">
      <c r="A249">
        <v>247</v>
      </c>
      <c r="B249" t="str">
        <v xml:space="preserve">LC2 - 27 - 2 </v>
      </c>
      <c r="C249" t="str">
        <v>VENDIDO</v>
      </c>
      <c r="D249">
        <v>28000000</v>
      </c>
      <c r="F249">
        <v>45904</v>
      </c>
      <c r="G249">
        <v>4000000</v>
      </c>
      <c r="H249">
        <v>45934</v>
      </c>
      <c r="I249" t="str">
        <v>EFECTIVO</v>
      </c>
      <c r="J249">
        <v>24000000</v>
      </c>
      <c r="K249">
        <v>24</v>
      </c>
      <c r="L249">
        <v>1000000</v>
      </c>
      <c r="M249" t="str">
        <v xml:space="preserve">04 DE CADA MES </v>
      </c>
      <c r="N249">
        <v>24016435</v>
      </c>
      <c r="O249" t="str">
        <v>MARIA BLANCA AURORA VARGAS MARTINEZ</v>
      </c>
      <c r="P249">
        <v>3142622708</v>
      </c>
      <c r="R249" t="str">
        <v>CUNDINAMARCA</v>
      </c>
      <c r="S249" t="str">
        <v>MAYERLY</v>
      </c>
      <c r="T249">
        <v>5000000</v>
      </c>
      <c r="U249">
        <v>3000000</v>
      </c>
      <c r="W249">
        <v>2000000</v>
      </c>
    </row>
    <row r="250">
      <c r="A250">
        <v>248</v>
      </c>
      <c r="B250" t="str">
        <v xml:space="preserve">LC2 - 27 - 3 </v>
      </c>
      <c r="C250" t="str">
        <v>EN NEGOCIACIÓN</v>
      </c>
      <c r="D250">
        <v>28000000</v>
      </c>
      <c r="J250">
        <v>28000000</v>
      </c>
      <c r="L250">
        <v>0</v>
      </c>
      <c r="W250">
        <v>0</v>
      </c>
    </row>
    <row r="251">
      <c r="A251">
        <v>249</v>
      </c>
      <c r="B251" t="str">
        <v xml:space="preserve">LC2 - 27 - 4 </v>
      </c>
      <c r="C251" t="str">
        <v>VENDIDO</v>
      </c>
      <c r="D251">
        <v>28000000</v>
      </c>
      <c r="F251">
        <v>46225</v>
      </c>
      <c r="G251">
        <v>1000000</v>
      </c>
      <c r="H251">
        <v>46225</v>
      </c>
      <c r="I251" t="str">
        <v>TRANSFERENCIA</v>
      </c>
      <c r="J251">
        <v>27000000</v>
      </c>
      <c r="K251">
        <v>24</v>
      </c>
      <c r="L251">
        <v>1125000</v>
      </c>
      <c r="M251" t="str">
        <v>8 DE CADA MES</v>
      </c>
      <c r="N251">
        <v>1068972468</v>
      </c>
      <c r="O251" t="str">
        <v>KAROL ALEJANDRA GARZON HORTUA</v>
      </c>
      <c r="P251">
        <v>3227020483</v>
      </c>
      <c r="R251" t="str">
        <v>GUAMAL</v>
      </c>
      <c r="S251" t="str">
        <v>YURANY PEREZ</v>
      </c>
      <c r="T251">
        <v>5000000</v>
      </c>
      <c r="W251">
        <v>5000000</v>
      </c>
    </row>
    <row r="252">
      <c r="A252">
        <v>250</v>
      </c>
      <c r="B252" t="str">
        <v xml:space="preserve">LC2 - 27 - 5 </v>
      </c>
      <c r="C252" t="str">
        <v>VENDIDO</v>
      </c>
      <c r="D252">
        <v>28000000</v>
      </c>
      <c r="F252">
        <v>46222</v>
      </c>
      <c r="G252">
        <v>4000000</v>
      </c>
      <c r="H252">
        <v>46222</v>
      </c>
      <c r="I252" t="str">
        <v>TRANSFERENCIA</v>
      </c>
      <c r="J252">
        <v>24000000</v>
      </c>
      <c r="K252">
        <v>24</v>
      </c>
      <c r="L252">
        <v>1000000</v>
      </c>
      <c r="M252" t="str">
        <v>19 DE CAD MES</v>
      </c>
      <c r="N252">
        <v>35251405</v>
      </c>
      <c r="O252" t="str">
        <v>ADRIANA MARIA RIOS CRUZ</v>
      </c>
      <c r="P252" t="str">
        <v>315 7286932</v>
      </c>
      <c r="R252" t="str">
        <v>FUSAGASUGA</v>
      </c>
      <c r="S252" t="str">
        <v>YURANY PEREZ</v>
      </c>
      <c r="T252">
        <v>5000000</v>
      </c>
      <c r="U252">
        <v>3000000</v>
      </c>
      <c r="W252">
        <v>2000000</v>
      </c>
    </row>
    <row r="253">
      <c r="A253">
        <v>251</v>
      </c>
      <c r="B253" t="str">
        <v xml:space="preserve">LC2 - 27 - 6 </v>
      </c>
      <c r="C253" t="str">
        <v>VENDIDO</v>
      </c>
      <c r="D253">
        <v>37250000</v>
      </c>
      <c r="F253">
        <v>46039</v>
      </c>
      <c r="G253">
        <v>4000000</v>
      </c>
      <c r="H253">
        <v>46070</v>
      </c>
      <c r="I253" t="str">
        <v>EFECTIVO</v>
      </c>
      <c r="J253">
        <v>33250000</v>
      </c>
      <c r="K253">
        <v>24</v>
      </c>
      <c r="L253">
        <v>1385416.6666666667</v>
      </c>
      <c r="M253" t="str">
        <v xml:space="preserve">17 DE CADA MES </v>
      </c>
      <c r="N253">
        <v>52192366</v>
      </c>
      <c r="O253" t="str">
        <v>ANA LILIA GONZALEZ RODRIGUEZ</v>
      </c>
      <c r="P253" t="str">
        <v>310 7423283</v>
      </c>
      <c r="R253" t="str">
        <v>BOGOTA</v>
      </c>
      <c r="S253" t="str">
        <v>JHON ALBERTO</v>
      </c>
      <c r="T253">
        <v>5000000</v>
      </c>
      <c r="U253">
        <v>3000000</v>
      </c>
      <c r="W253">
        <v>2000000</v>
      </c>
    </row>
    <row r="254">
      <c r="A254">
        <v>252</v>
      </c>
      <c r="B254" t="str">
        <v xml:space="preserve">LC2 - 27 - 7 </v>
      </c>
      <c r="C254" t="str">
        <v>VENDIDO</v>
      </c>
      <c r="D254">
        <v>38000000</v>
      </c>
      <c r="F254">
        <v>46091</v>
      </c>
      <c r="G254">
        <v>4000000</v>
      </c>
      <c r="H254">
        <v>46122</v>
      </c>
      <c r="I254" t="str">
        <v>EFECTIVO</v>
      </c>
      <c r="J254">
        <v>34000000</v>
      </c>
      <c r="K254">
        <v>24</v>
      </c>
      <c r="L254">
        <v>1416666.6666666667</v>
      </c>
      <c r="M254" t="str">
        <v xml:space="preserve">10 DE CADA MES </v>
      </c>
      <c r="N254">
        <v>1001056917</v>
      </c>
      <c r="O254" t="str">
        <v>NICOLE DAHIANNA REYES ORTIZ</v>
      </c>
      <c r="P254" t="str">
        <v>300 5963476</v>
      </c>
      <c r="R254" t="str">
        <v>BOGOTA</v>
      </c>
      <c r="S254" t="str">
        <v>YURANY PEREZ</v>
      </c>
      <c r="T254">
        <v>5000000</v>
      </c>
      <c r="W254">
        <v>5000000</v>
      </c>
    </row>
    <row r="255">
      <c r="A255">
        <v>253</v>
      </c>
      <c r="B255" t="str">
        <v xml:space="preserve">LC2 - 27 - 8 </v>
      </c>
      <c r="C255" t="str">
        <v>VENDIDO</v>
      </c>
      <c r="D255">
        <v>28000000</v>
      </c>
      <c r="F255">
        <v>46000</v>
      </c>
      <c r="G255">
        <v>28000000</v>
      </c>
      <c r="H255">
        <v>46000</v>
      </c>
      <c r="I255" t="str">
        <v>EFECTIVO</v>
      </c>
      <c r="J255">
        <v>0</v>
      </c>
      <c r="K255">
        <v>1</v>
      </c>
      <c r="L255">
        <v>0</v>
      </c>
      <c r="N255">
        <v>51902462</v>
      </c>
      <c r="O255" t="str">
        <v>ALEXANDRA MARIA GARZON VILLAGRAN</v>
      </c>
      <c r="P255" t="str">
        <v>322 4333427</v>
      </c>
      <c r="R255" t="str">
        <v>BOGOTA</v>
      </c>
      <c r="S255" t="str">
        <v>ESTIVEN CARVAJAL</v>
      </c>
      <c r="T255">
        <v>5000000</v>
      </c>
      <c r="U255">
        <v>5000000</v>
      </c>
      <c r="W255">
        <v>0</v>
      </c>
    </row>
    <row r="256">
      <c r="A256">
        <v>254</v>
      </c>
      <c r="B256" t="str">
        <v xml:space="preserve">LC2 - 27 - 9 </v>
      </c>
      <c r="C256" t="str">
        <v>VENDIDO</v>
      </c>
      <c r="D256">
        <v>28000000</v>
      </c>
      <c r="F256">
        <v>46178</v>
      </c>
      <c r="G256">
        <v>4000000</v>
      </c>
      <c r="H256">
        <v>46178</v>
      </c>
      <c r="I256" t="str">
        <v>TRANSFERENCIA</v>
      </c>
      <c r="J256">
        <v>24000000</v>
      </c>
      <c r="K256">
        <v>24</v>
      </c>
      <c r="L256">
        <v>1000000</v>
      </c>
      <c r="M256" t="str">
        <v>5 DE CADA MES</v>
      </c>
      <c r="N256">
        <v>26637467</v>
      </c>
      <c r="O256" t="str">
        <v>NUBIA MARIA VIDAL MARTINEZ</v>
      </c>
      <c r="P256" t="str">
        <v>314 3429811</v>
      </c>
      <c r="R256" t="str">
        <v>PUERTO LEGUISAMO</v>
      </c>
      <c r="S256" t="str">
        <v>YURANY PEREZ</v>
      </c>
      <c r="T256">
        <v>5000000</v>
      </c>
      <c r="W256">
        <v>5000000</v>
      </c>
    </row>
    <row r="257">
      <c r="A257">
        <v>255</v>
      </c>
      <c r="B257" t="str">
        <v xml:space="preserve">LC2 - 27 - 10 Y 11 </v>
      </c>
      <c r="C257" t="str">
        <v>VENDIDO</v>
      </c>
      <c r="D257">
        <v>56000000</v>
      </c>
      <c r="F257">
        <v>45852</v>
      </c>
      <c r="G257">
        <v>8000000</v>
      </c>
      <c r="H257">
        <v>45883</v>
      </c>
      <c r="I257" t="str">
        <v>EFECTIVO</v>
      </c>
      <c r="J257">
        <v>48000000</v>
      </c>
      <c r="K257">
        <v>24</v>
      </c>
      <c r="L257">
        <v>2000000</v>
      </c>
      <c r="M257" t="str">
        <v xml:space="preserve">14 DE CADA MES </v>
      </c>
      <c r="N257">
        <v>1033759555</v>
      </c>
      <c r="O257" t="str">
        <v>WENDY CAROLINE PALMA/VICTOR MANUEL MENDEZ CLAVIJO</v>
      </c>
      <c r="P257" t="str">
        <v>311 5959102</v>
      </c>
      <c r="R257" t="str">
        <v xml:space="preserve">BOGOTA </v>
      </c>
      <c r="S257" t="str">
        <v>COCO</v>
      </c>
      <c r="T257">
        <v>10000000</v>
      </c>
      <c r="U257">
        <v>6000000</v>
      </c>
      <c r="W257">
        <v>4000000</v>
      </c>
    </row>
    <row r="258">
      <c r="A258">
        <v>256</v>
      </c>
      <c r="B258" t="str">
        <v xml:space="preserve">LC2 - 27 - 12 </v>
      </c>
      <c r="C258" t="str">
        <v>VENDIDO</v>
      </c>
      <c r="D258">
        <v>33000000</v>
      </c>
      <c r="F258">
        <v>46138</v>
      </c>
      <c r="G258">
        <v>4000000</v>
      </c>
      <c r="H258">
        <v>46138</v>
      </c>
      <c r="I258" t="str">
        <v>TRANSFERENCIA</v>
      </c>
      <c r="J258">
        <v>29000000</v>
      </c>
      <c r="L258">
        <v>0</v>
      </c>
      <c r="O258" t="str">
        <v>JEISSON VILLANUEVA GARCIA</v>
      </c>
      <c r="S258" t="str">
        <v>YURANY PEREZ</v>
      </c>
      <c r="T258">
        <v>5000000</v>
      </c>
      <c r="W258">
        <v>5000000</v>
      </c>
    </row>
    <row r="259">
      <c r="A259">
        <v>257</v>
      </c>
      <c r="B259" t="str">
        <v xml:space="preserve">LC2 - 28 - 1 </v>
      </c>
      <c r="C259" t="str">
        <v>VENDIDO</v>
      </c>
      <c r="D259">
        <v>39775000</v>
      </c>
      <c r="F259">
        <v>46056</v>
      </c>
      <c r="G259">
        <v>4000000</v>
      </c>
      <c r="H259">
        <v>46084</v>
      </c>
      <c r="I259" t="str">
        <v>EFECTIVO</v>
      </c>
      <c r="J259">
        <v>35775000</v>
      </c>
      <c r="K259">
        <v>36</v>
      </c>
      <c r="L259">
        <v>993750</v>
      </c>
      <c r="M259" t="str">
        <v xml:space="preserve">03 DE CADA MES </v>
      </c>
      <c r="N259">
        <v>1003837445</v>
      </c>
      <c r="O259" t="str">
        <v>JOSE ALEXANDER TORRES MALAGON</v>
      </c>
      <c r="P259" t="str">
        <v>318 3384331</v>
      </c>
      <c r="R259" t="str">
        <v>BOGOTA</v>
      </c>
      <c r="W259">
        <v>0</v>
      </c>
    </row>
    <row r="260">
      <c r="A260">
        <v>258</v>
      </c>
      <c r="B260" t="str">
        <v xml:space="preserve">LC2 - 28 - 2 </v>
      </c>
      <c r="C260" t="str">
        <v>VENDIDO</v>
      </c>
      <c r="D260">
        <v>33000000</v>
      </c>
      <c r="F260">
        <v>46294</v>
      </c>
      <c r="G260">
        <v>4000000</v>
      </c>
      <c r="H260">
        <v>46294</v>
      </c>
      <c r="I260" t="str">
        <v>TRANSFERENCIA</v>
      </c>
      <c r="J260">
        <v>29000000</v>
      </c>
      <c r="K260">
        <v>24</v>
      </c>
      <c r="L260">
        <v>1208300</v>
      </c>
      <c r="M260" t="str">
        <v>15 de cada mes</v>
      </c>
      <c r="N260">
        <v>40375319</v>
      </c>
      <c r="O260" t="str">
        <v>NEYLA ORTIZ GUTIERREZ</v>
      </c>
      <c r="P260" t="str">
        <v>311 4890777</v>
      </c>
      <c r="R260" t="str">
        <v xml:space="preserve">VILLAVICENCIO </v>
      </c>
      <c r="S260" t="str">
        <v>YURANY PEREZ</v>
      </c>
      <c r="T260">
        <v>5000000</v>
      </c>
      <c r="U260">
        <v>3000000</v>
      </c>
      <c r="W260">
        <v>2000000</v>
      </c>
    </row>
    <row r="261">
      <c r="A261">
        <v>259</v>
      </c>
      <c r="B261" t="str">
        <v xml:space="preserve">LC2 - 28 - 3 </v>
      </c>
      <c r="C261" t="str">
        <v>VENDIDO</v>
      </c>
      <c r="D261">
        <v>33000000</v>
      </c>
      <c r="F261">
        <v>46247</v>
      </c>
      <c r="G261">
        <v>33000000</v>
      </c>
      <c r="H261">
        <v>46247</v>
      </c>
      <c r="I261" t="str">
        <v>EFECTIVO</v>
      </c>
      <c r="J261">
        <v>0</v>
      </c>
      <c r="K261">
        <v>1</v>
      </c>
      <c r="L261">
        <v>0</v>
      </c>
      <c r="M261" t="str">
        <v xml:space="preserve">06 DE CADA MES </v>
      </c>
      <c r="N261">
        <v>4228096</v>
      </c>
      <c r="O261" t="str">
        <v>RAFAEL HERNEY VERANO MUÑOZ</v>
      </c>
      <c r="P261">
        <v>3177760517</v>
      </c>
      <c r="R261" t="str">
        <v>SIBUNDOY</v>
      </c>
      <c r="S261" t="str">
        <v>INGRID</v>
      </c>
      <c r="T261">
        <v>5000000</v>
      </c>
      <c r="U261">
        <v>3000000</v>
      </c>
      <c r="W261">
        <v>2000000</v>
      </c>
    </row>
    <row r="262">
      <c r="A262">
        <v>260</v>
      </c>
      <c r="B262" t="str">
        <v xml:space="preserve">LC2 - 28 - 4 </v>
      </c>
      <c r="C262" t="str">
        <v>VENDIDO</v>
      </c>
      <c r="D262">
        <v>28000000</v>
      </c>
      <c r="F262">
        <v>45836</v>
      </c>
      <c r="G262">
        <v>5000000</v>
      </c>
      <c r="H262">
        <v>45866</v>
      </c>
      <c r="I262" t="str">
        <v>EFECTIVO</v>
      </c>
      <c r="J262">
        <v>23000000</v>
      </c>
      <c r="K262">
        <v>24</v>
      </c>
      <c r="L262">
        <v>958333.3333333334</v>
      </c>
      <c r="M262" t="str">
        <v xml:space="preserve">28 DE CADA MES </v>
      </c>
      <c r="N262">
        <v>1121951446</v>
      </c>
      <c r="O262" t="str">
        <v>FABIAN CAMILO PEÑA MEJIA</v>
      </c>
      <c r="P262">
        <v>3138312685</v>
      </c>
      <c r="R262" t="str">
        <v xml:space="preserve">VILLAVICENCIO </v>
      </c>
      <c r="S262" t="str">
        <v>YURANY PEREZ</v>
      </c>
      <c r="T262">
        <v>5000000</v>
      </c>
      <c r="U262">
        <v>3000000</v>
      </c>
      <c r="W262">
        <v>2000000</v>
      </c>
    </row>
    <row r="263">
      <c r="A263">
        <v>261</v>
      </c>
      <c r="B263" t="str">
        <v xml:space="preserve">LC2 - 28 - 5 </v>
      </c>
      <c r="C263" t="str">
        <v>VENDIDO</v>
      </c>
      <c r="D263">
        <v>28000000</v>
      </c>
      <c r="F263">
        <v>46049</v>
      </c>
      <c r="G263">
        <v>4000000</v>
      </c>
      <c r="H263">
        <v>46049</v>
      </c>
      <c r="I263" t="str">
        <v>TRANSFERENCIA</v>
      </c>
      <c r="J263">
        <v>24000000</v>
      </c>
      <c r="K263">
        <v>24</v>
      </c>
      <c r="L263">
        <v>1000000</v>
      </c>
      <c r="M263" t="str">
        <v>27 DE CADA MES</v>
      </c>
      <c r="N263">
        <v>1005325597</v>
      </c>
      <c r="O263" t="str">
        <v>MAURICIO HERNANDEZ DIAZ</v>
      </c>
      <c r="P263" t="str">
        <v>314 7248179</v>
      </c>
      <c r="R263" t="str">
        <v>GIRON</v>
      </c>
      <c r="S263" t="str">
        <v>SNEIDER</v>
      </c>
      <c r="T263">
        <v>5000000</v>
      </c>
      <c r="U263">
        <v>3000000</v>
      </c>
      <c r="W263">
        <v>2000000</v>
      </c>
    </row>
    <row r="264">
      <c r="A264">
        <v>262</v>
      </c>
      <c r="B264" t="str">
        <v>LC2 - 28 - 6</v>
      </c>
      <c r="C264" t="str">
        <v xml:space="preserve">CEDIDO EN FORMA DE PAGO </v>
      </c>
      <c r="D264">
        <v>33000000</v>
      </c>
      <c r="J264">
        <v>33000000</v>
      </c>
      <c r="L264">
        <v>0</v>
      </c>
      <c r="O264" t="str">
        <v>RUBEN FABIAN BUSTOS</v>
      </c>
      <c r="W264">
        <v>0</v>
      </c>
    </row>
    <row r="265">
      <c r="A265">
        <v>263</v>
      </c>
      <c r="B265" t="str">
        <v xml:space="preserve">LC2 - 28 - 7 </v>
      </c>
      <c r="C265" t="str">
        <v>VENDIDO</v>
      </c>
      <c r="D265">
        <v>33000000</v>
      </c>
      <c r="F265">
        <v>45866</v>
      </c>
      <c r="G265">
        <v>4000000</v>
      </c>
      <c r="H265">
        <v>45897</v>
      </c>
      <c r="I265" t="str">
        <v>EFECTIVO</v>
      </c>
      <c r="J265">
        <v>29000000</v>
      </c>
      <c r="K265">
        <v>24</v>
      </c>
      <c r="L265">
        <v>1208333.3333333333</v>
      </c>
      <c r="M265" t="str">
        <v xml:space="preserve">28 DE CADA MES </v>
      </c>
      <c r="N265">
        <v>1120561410</v>
      </c>
      <c r="O265" t="str">
        <v>WILLIAM ALEXANDER BALANTA ARGUELLO</v>
      </c>
      <c r="P265" t="str">
        <v>313 4944786</v>
      </c>
      <c r="R265" t="str">
        <v xml:space="preserve">SAN JOSE DEL GUAVIARE </v>
      </c>
      <c r="S265" t="str">
        <v>LAURA CAMACHO</v>
      </c>
      <c r="T265">
        <v>5000000</v>
      </c>
      <c r="U265">
        <v>3000000</v>
      </c>
      <c r="W265">
        <v>2000000</v>
      </c>
    </row>
    <row r="266">
      <c r="A266">
        <v>264</v>
      </c>
      <c r="B266" t="str">
        <v xml:space="preserve">LC2 - 28 - 8 </v>
      </c>
      <c r="C266" t="str">
        <v>VENDIDO</v>
      </c>
      <c r="D266">
        <v>28000000</v>
      </c>
      <c r="F266">
        <v>45903</v>
      </c>
      <c r="G266">
        <v>4000000</v>
      </c>
      <c r="H266">
        <v>45933</v>
      </c>
      <c r="I266" t="str">
        <v>EFECTIVO</v>
      </c>
      <c r="J266">
        <v>24000000</v>
      </c>
      <c r="K266">
        <v>24</v>
      </c>
      <c r="L266">
        <v>1000000</v>
      </c>
      <c r="M266" t="str">
        <v xml:space="preserve">03 DE CADA MES </v>
      </c>
      <c r="N266">
        <v>7254068</v>
      </c>
      <c r="O266" t="str">
        <v>DALINGER LOZANO BETANCOURT</v>
      </c>
      <c r="P266" t="str">
        <v>311 2729912</v>
      </c>
      <c r="R266" t="str">
        <v xml:space="preserve">PUERTO BOYACA </v>
      </c>
      <c r="S266" t="str">
        <v>KATHERINE TACHA</v>
      </c>
      <c r="T266">
        <v>5000000</v>
      </c>
      <c r="U266">
        <v>3000000</v>
      </c>
      <c r="W266">
        <v>2000000</v>
      </c>
    </row>
    <row r="267">
      <c r="A267">
        <v>265</v>
      </c>
      <c r="B267" t="str">
        <v xml:space="preserve">LC2 - 28 - 9 Y 10 </v>
      </c>
      <c r="C267" t="str">
        <v>VENDIDO</v>
      </c>
      <c r="D267">
        <v>56000000</v>
      </c>
      <c r="F267">
        <v>45846</v>
      </c>
      <c r="G267">
        <v>8000000</v>
      </c>
      <c r="H267">
        <v>45877</v>
      </c>
      <c r="I267" t="str">
        <v>EFECTIVO</v>
      </c>
      <c r="J267">
        <v>48000000</v>
      </c>
      <c r="K267">
        <v>24</v>
      </c>
      <c r="L267">
        <v>2000000</v>
      </c>
      <c r="M267" t="str">
        <v xml:space="preserve">08 DE CADA MES </v>
      </c>
      <c r="N267">
        <v>1048846527</v>
      </c>
      <c r="O267" t="str">
        <v>MICHEL JULIANA JIMENEZ FERNANDEZ</v>
      </c>
      <c r="P267" t="str">
        <v>34 602 53 42 89</v>
      </c>
      <c r="R267" t="str">
        <v xml:space="preserve">ACACIAS </v>
      </c>
      <c r="S267" t="str">
        <v>ERIK TACHA</v>
      </c>
      <c r="T267">
        <v>10000000</v>
      </c>
      <c r="U267">
        <v>6000000</v>
      </c>
      <c r="W267">
        <v>4000000</v>
      </c>
    </row>
    <row r="268">
      <c r="A268">
        <v>266</v>
      </c>
      <c r="B268" t="str">
        <v xml:space="preserve">LC2 - 28 - 11 </v>
      </c>
      <c r="C268" t="str">
        <v>VENDIDO</v>
      </c>
      <c r="D268">
        <v>28000000</v>
      </c>
      <c r="F268">
        <v>45860</v>
      </c>
      <c r="G268">
        <v>4000000</v>
      </c>
      <c r="H268">
        <v>45891</v>
      </c>
      <c r="I268" t="str">
        <v>EFECTIVO</v>
      </c>
      <c r="J268">
        <v>24000000</v>
      </c>
      <c r="K268">
        <v>24</v>
      </c>
      <c r="L268">
        <v>1000000</v>
      </c>
      <c r="M268" t="str">
        <v xml:space="preserve">22 DE CADA MES </v>
      </c>
      <c r="N268">
        <v>30003983</v>
      </c>
      <c r="O268" t="str">
        <v>NURY ALBINA MEDINA ALONSO</v>
      </c>
      <c r="P268" t="str">
        <v>321 4463749</v>
      </c>
      <c r="R268" t="str">
        <v xml:space="preserve">GRANADA </v>
      </c>
      <c r="S268" t="str">
        <v>YANIRA OCHOA</v>
      </c>
      <c r="T268">
        <v>5000000</v>
      </c>
      <c r="U268">
        <v>3000000</v>
      </c>
      <c r="W268">
        <v>2000000</v>
      </c>
    </row>
    <row r="269">
      <c r="A269">
        <v>267</v>
      </c>
      <c r="B269" t="str">
        <v xml:space="preserve">LC2 - 28 - 12 </v>
      </c>
      <c r="C269" t="str">
        <v>VENDIDO</v>
      </c>
      <c r="D269">
        <v>41980000</v>
      </c>
      <c r="F269">
        <v>45889</v>
      </c>
      <c r="G269">
        <v>4000000</v>
      </c>
      <c r="H269">
        <v>45920</v>
      </c>
      <c r="I269" t="str">
        <v>EFECTIVO</v>
      </c>
      <c r="J269">
        <v>37980000</v>
      </c>
      <c r="K269">
        <v>24</v>
      </c>
      <c r="L269">
        <v>1582500</v>
      </c>
      <c r="M269" t="str">
        <v xml:space="preserve">20 DE CADA MES </v>
      </c>
      <c r="N269">
        <v>40188745</v>
      </c>
      <c r="O269" t="str">
        <v>NAIDU ZULAY MARTINEZ GOMEZ</v>
      </c>
      <c r="P269" t="str">
        <v>311 4570513</v>
      </c>
      <c r="R269" t="str">
        <v>VILLAVICENCIO</v>
      </c>
      <c r="S269" t="str">
        <v>YULIAN CARDENAS</v>
      </c>
      <c r="T269">
        <v>5000000</v>
      </c>
      <c r="U269">
        <v>3000000</v>
      </c>
      <c r="W269">
        <v>2000000</v>
      </c>
    </row>
    <row r="270">
      <c r="A270">
        <v>268</v>
      </c>
      <c r="B270" t="str">
        <v xml:space="preserve">LC2 - 29 - 1 </v>
      </c>
      <c r="C270" t="str">
        <v>DISPONIBLE</v>
      </c>
      <c r="D270">
        <v>28000000</v>
      </c>
      <c r="J270">
        <v>28000000</v>
      </c>
      <c r="L270">
        <v>0</v>
      </c>
      <c r="W270">
        <v>0</v>
      </c>
    </row>
    <row r="271">
      <c r="A271">
        <v>269</v>
      </c>
      <c r="B271" t="str">
        <v xml:space="preserve">LC2 - 29 - 2 </v>
      </c>
      <c r="C271" t="str">
        <v>VENDIDO</v>
      </c>
      <c r="D271">
        <v>27000000</v>
      </c>
      <c r="F271">
        <v>46028</v>
      </c>
      <c r="G271">
        <v>20000000</v>
      </c>
      <c r="H271">
        <v>46059</v>
      </c>
      <c r="I271" t="str">
        <v>EFECTIVO</v>
      </c>
      <c r="J271">
        <v>7000000</v>
      </c>
      <c r="K271">
        <v>6</v>
      </c>
      <c r="L271">
        <v>1166666.6666666667</v>
      </c>
      <c r="M271" t="str">
        <v xml:space="preserve">06 DE CADA MES </v>
      </c>
      <c r="N271">
        <v>1026566131</v>
      </c>
      <c r="O271" t="str">
        <v>JOSE ALEXANDER OBREGOZO BAUTISTA</v>
      </c>
      <c r="P271" t="str">
        <v>310 3361853</v>
      </c>
      <c r="R271" t="str">
        <v>BOGOTA</v>
      </c>
      <c r="S271" t="str">
        <v>YURANY PEREZ</v>
      </c>
      <c r="T271">
        <v>5000000</v>
      </c>
      <c r="U271">
        <v>3000000</v>
      </c>
      <c r="W271">
        <v>2000000</v>
      </c>
    </row>
    <row r="272">
      <c r="A272">
        <v>270</v>
      </c>
      <c r="B272" t="str">
        <v xml:space="preserve">LC2 - 29 - 3 </v>
      </c>
      <c r="C272" t="str">
        <v>VENDIDO</v>
      </c>
      <c r="D272">
        <v>28000000</v>
      </c>
      <c r="F272">
        <v>46150</v>
      </c>
      <c r="G272">
        <v>4000000</v>
      </c>
      <c r="H272">
        <v>46150</v>
      </c>
      <c r="I272" t="str">
        <v>TRANSFERENCIA</v>
      </c>
      <c r="J272">
        <v>24000000</v>
      </c>
      <c r="K272">
        <v>30</v>
      </c>
      <c r="L272">
        <v>800000</v>
      </c>
      <c r="M272" t="str">
        <v>8 DE  CADA MES</v>
      </c>
      <c r="N272">
        <v>1123088056</v>
      </c>
      <c r="O272" t="str">
        <v>JOHAN STIVEN SUAREZ OROZCO</v>
      </c>
      <c r="P272">
        <v>3023258176</v>
      </c>
      <c r="S272" t="str">
        <v>YURANY PEREZ</v>
      </c>
      <c r="T272">
        <v>5000000</v>
      </c>
      <c r="W272">
        <v>5000000</v>
      </c>
    </row>
    <row r="273">
      <c r="A273">
        <v>271</v>
      </c>
      <c r="B273" t="str">
        <v xml:space="preserve">LC2 - 29 - 4 </v>
      </c>
      <c r="C273" t="str">
        <v>VENDIDO</v>
      </c>
      <c r="D273">
        <v>28000000</v>
      </c>
      <c r="F273">
        <v>46132</v>
      </c>
      <c r="G273">
        <v>5000000</v>
      </c>
      <c r="H273">
        <v>46132</v>
      </c>
      <c r="I273" t="str">
        <v>TRANSFERENCIA</v>
      </c>
      <c r="J273">
        <v>23000000</v>
      </c>
      <c r="K273">
        <v>24</v>
      </c>
      <c r="L273">
        <v>958300</v>
      </c>
      <c r="M273" t="str">
        <v>5 DE CADA MES</v>
      </c>
      <c r="N273">
        <v>1016089293</v>
      </c>
      <c r="O273" t="str">
        <v>PAULA LORENA CARRILLO ALBINO</v>
      </c>
      <c r="P273" t="str">
        <v>315 5285828</v>
      </c>
      <c r="W273">
        <v>0</v>
      </c>
    </row>
    <row r="274">
      <c r="A274">
        <v>272</v>
      </c>
      <c r="B274" t="str">
        <v xml:space="preserve">LC2 - 29 - 5 </v>
      </c>
      <c r="C274" t="str">
        <v>VENDIDO</v>
      </c>
      <c r="D274">
        <v>26000000</v>
      </c>
      <c r="F274">
        <v>45963</v>
      </c>
      <c r="G274">
        <v>26000000</v>
      </c>
      <c r="H274">
        <v>45963</v>
      </c>
      <c r="I274" t="str">
        <v>EFECTIVO</v>
      </c>
      <c r="J274">
        <v>0</v>
      </c>
      <c r="L274" t="str">
        <v xml:space="preserve">  </v>
      </c>
      <c r="N274">
        <v>1032368239</v>
      </c>
      <c r="O274" t="str">
        <v>WILMER GELVEZ ROJAS</v>
      </c>
      <c r="P274" t="str">
        <v>321 3760397</v>
      </c>
      <c r="R274" t="str">
        <v xml:space="preserve">BOGOTA </v>
      </c>
      <c r="S274" t="str">
        <v>LAURA CAMACHO</v>
      </c>
      <c r="T274">
        <v>5000000</v>
      </c>
      <c r="U274">
        <v>5000000</v>
      </c>
      <c r="W274">
        <v>0</v>
      </c>
    </row>
    <row r="275">
      <c r="A275">
        <v>273</v>
      </c>
      <c r="B275" t="str">
        <v xml:space="preserve">LC2 - 29 - 6 </v>
      </c>
      <c r="C275" t="str">
        <v>VENDIDO</v>
      </c>
      <c r="D275">
        <v>28000000</v>
      </c>
      <c r="F275">
        <v>46043</v>
      </c>
      <c r="G275">
        <v>4000000</v>
      </c>
      <c r="H275">
        <v>46074</v>
      </c>
      <c r="I275" t="str">
        <v>EFECTIVO</v>
      </c>
      <c r="J275">
        <v>24000000</v>
      </c>
      <c r="K275">
        <v>24</v>
      </c>
      <c r="L275">
        <v>1000000</v>
      </c>
      <c r="M275" t="str">
        <v xml:space="preserve">21 DE CADA MES </v>
      </c>
      <c r="N275">
        <v>52518917</v>
      </c>
      <c r="O275" t="str">
        <v>MONICA SOFIA ARJONA LOMBANA</v>
      </c>
      <c r="P275" t="str">
        <v>(385)770-8903</v>
      </c>
      <c r="R275" t="str">
        <v xml:space="preserve">BOGOTA </v>
      </c>
      <c r="S275" t="str">
        <v>YANIRA OCHOA</v>
      </c>
      <c r="T275">
        <v>5000000</v>
      </c>
      <c r="U275">
        <v>3000000</v>
      </c>
      <c r="W275">
        <v>2000000</v>
      </c>
    </row>
    <row r="276">
      <c r="A276">
        <v>274</v>
      </c>
      <c r="B276" t="str">
        <v xml:space="preserve">LC2 - 29 - 7 </v>
      </c>
      <c r="C276" t="str">
        <v xml:space="preserve">CEDIDO EN FORMA DE PAGO </v>
      </c>
      <c r="D276">
        <v>33000000</v>
      </c>
      <c r="J276">
        <v>33000000</v>
      </c>
      <c r="L276">
        <v>0</v>
      </c>
      <c r="O276" t="str">
        <v>RUBEN FABIAN BUSTOS</v>
      </c>
      <c r="W276">
        <v>0</v>
      </c>
    </row>
    <row r="277">
      <c r="A277">
        <v>275</v>
      </c>
      <c r="B277" t="str">
        <v xml:space="preserve">LC2 - 29 - 8 </v>
      </c>
      <c r="C277" t="str">
        <v>VENDIDO</v>
      </c>
      <c r="D277">
        <v>33000000</v>
      </c>
      <c r="F277">
        <v>45824</v>
      </c>
      <c r="G277">
        <v>4000000</v>
      </c>
      <c r="H277">
        <v>45854</v>
      </c>
      <c r="I277" t="str">
        <v>EFECTIVO</v>
      </c>
      <c r="J277">
        <v>29000000</v>
      </c>
      <c r="K277">
        <v>24</v>
      </c>
      <c r="L277">
        <v>1208333.3333333333</v>
      </c>
      <c r="M277" t="str">
        <v xml:space="preserve">16 DE CADA MES </v>
      </c>
      <c r="N277">
        <v>52749030</v>
      </c>
      <c r="O277" t="str">
        <v>NEREIDA PATRICIA TOBAR ALVARADO</v>
      </c>
      <c r="P277" t="str">
        <v>320 2704497</v>
      </c>
      <c r="R277" t="str">
        <v>PUERTO LEGUIZAMO</v>
      </c>
      <c r="S277" t="str">
        <v>INGRID</v>
      </c>
      <c r="T277">
        <v>5000000</v>
      </c>
      <c r="U277">
        <v>3000000</v>
      </c>
      <c r="W277">
        <v>2000000</v>
      </c>
    </row>
    <row r="278">
      <c r="A278">
        <v>276</v>
      </c>
      <c r="B278" t="str">
        <v xml:space="preserve">LC2 - 29 - 9 </v>
      </c>
      <c r="C278" t="str">
        <v>VENDIDO</v>
      </c>
      <c r="D278">
        <v>28000000</v>
      </c>
      <c r="F278">
        <v>45896</v>
      </c>
      <c r="G278">
        <v>4000000</v>
      </c>
      <c r="H278">
        <v>45927</v>
      </c>
      <c r="I278" t="str">
        <v>EFECTIVO</v>
      </c>
      <c r="J278">
        <v>24000000</v>
      </c>
      <c r="K278">
        <v>24</v>
      </c>
      <c r="L278">
        <v>1000000</v>
      </c>
      <c r="M278" t="str">
        <v xml:space="preserve">27 DE CADA MES </v>
      </c>
      <c r="N278">
        <v>1233691661</v>
      </c>
      <c r="O278" t="str">
        <v>LEIDY TATIANA MARTINEZ BEJARANO</v>
      </c>
      <c r="P278" t="str">
        <v>313 4364082</v>
      </c>
      <c r="R278" t="str">
        <v>BOGOTA</v>
      </c>
      <c r="W278">
        <v>0</v>
      </c>
    </row>
    <row r="279">
      <c r="A279">
        <v>277</v>
      </c>
      <c r="B279" t="str">
        <v xml:space="preserve">LC2 - 29 - 10 </v>
      </c>
      <c r="C279" t="str">
        <v>VENDIDO</v>
      </c>
      <c r="D279">
        <v>28000000</v>
      </c>
      <c r="J279">
        <v>28000000</v>
      </c>
      <c r="L279">
        <v>0</v>
      </c>
      <c r="N279">
        <v>1032368239</v>
      </c>
      <c r="O279" t="str">
        <v>WILMER GELVEZ ROJAS</v>
      </c>
      <c r="S279" t="str">
        <v>LAURA CAMACHO</v>
      </c>
      <c r="T279">
        <v>5000000</v>
      </c>
      <c r="U279">
        <v>5000000</v>
      </c>
      <c r="W279">
        <v>0</v>
      </c>
    </row>
    <row r="280">
      <c r="A280">
        <v>278</v>
      </c>
      <c r="B280" t="str">
        <v xml:space="preserve">LC2 - 29 - 11 </v>
      </c>
      <c r="C280" t="str">
        <v>VENDIDO</v>
      </c>
      <c r="D280">
        <v>28000000</v>
      </c>
      <c r="F280">
        <v>45840</v>
      </c>
      <c r="G280">
        <v>4000000</v>
      </c>
      <c r="H280">
        <v>45871</v>
      </c>
      <c r="I280" t="str">
        <v>EFECTIVO</v>
      </c>
      <c r="J280">
        <v>24000000</v>
      </c>
      <c r="K280">
        <v>24</v>
      </c>
      <c r="L280">
        <v>1000000</v>
      </c>
      <c r="M280" t="str">
        <v xml:space="preserve">02 DE CADA MES </v>
      </c>
      <c r="N280">
        <v>1000931056</v>
      </c>
      <c r="O280" t="str">
        <v>YENIFER PAOLA CARDENAS LOPEZ</v>
      </c>
      <c r="P280" t="str">
        <v>313 2898725</v>
      </c>
      <c r="R280" t="str">
        <v>BOGOTA</v>
      </c>
      <c r="S280" t="str">
        <v>JHON ALBERTO</v>
      </c>
      <c r="W280">
        <v>0</v>
      </c>
    </row>
    <row r="281">
      <c r="A281">
        <v>279</v>
      </c>
      <c r="B281" t="str">
        <v xml:space="preserve">LC2 - 29 - 12 </v>
      </c>
      <c r="C281" t="str">
        <v>VENDIDO</v>
      </c>
      <c r="D281">
        <v>28000000</v>
      </c>
      <c r="F281">
        <v>45855</v>
      </c>
      <c r="G281">
        <v>4500000</v>
      </c>
      <c r="H281">
        <v>45886</v>
      </c>
      <c r="I281" t="str">
        <v>EFECTIVO</v>
      </c>
      <c r="J281">
        <v>23500000</v>
      </c>
      <c r="K281">
        <v>24</v>
      </c>
      <c r="L281">
        <v>979166.6666666666</v>
      </c>
      <c r="M281" t="str">
        <v xml:space="preserve">17 DE CADA MES </v>
      </c>
      <c r="N281">
        <v>91447706</v>
      </c>
      <c r="O281" t="str">
        <v>WILLIAM PEINADO TORRES</v>
      </c>
      <c r="P281" t="str">
        <v>317 3535854</v>
      </c>
      <c r="R281" t="str">
        <v>BARRANCABERMEJA</v>
      </c>
      <c r="S281" t="str">
        <v>JHON ALBERTO</v>
      </c>
      <c r="T281">
        <v>5000000</v>
      </c>
      <c r="U281">
        <v>3000000</v>
      </c>
      <c r="W281">
        <v>2000000</v>
      </c>
    </row>
    <row r="282">
      <c r="A282">
        <v>280</v>
      </c>
      <c r="B282" t="str">
        <v>LC2 - 29 - 13 Y 14</v>
      </c>
      <c r="C282" t="str">
        <v>VENDIDO</v>
      </c>
      <c r="D282">
        <v>32316000</v>
      </c>
      <c r="F282">
        <v>45916</v>
      </c>
      <c r="G282">
        <v>0</v>
      </c>
      <c r="H282">
        <v>45946</v>
      </c>
      <c r="J282">
        <v>32316000</v>
      </c>
      <c r="K282">
        <v>24</v>
      </c>
      <c r="L282">
        <v>1346500</v>
      </c>
      <c r="M282" t="str">
        <v>16 DE CADA MES</v>
      </c>
      <c r="N282">
        <v>1122133824</v>
      </c>
      <c r="O282" t="str">
        <v>LIZBETH TATIANA JARAMILLO/JOHN JAMES ROJAS DUARTE</v>
      </c>
      <c r="P282">
        <v>3212340788</v>
      </c>
      <c r="R282" t="str">
        <v>ACACIAS</v>
      </c>
      <c r="T282">
        <v>0</v>
      </c>
      <c r="U282">
        <v>0</v>
      </c>
      <c r="W282">
        <v>0</v>
      </c>
    </row>
    <row r="283">
      <c r="A283">
        <v>281</v>
      </c>
      <c r="B283" t="str">
        <v>LC2 - 30 - 1</v>
      </c>
      <c r="C283" t="str">
        <v>VENDIDO</v>
      </c>
      <c r="D283">
        <v>33000000</v>
      </c>
      <c r="F283">
        <v>45894</v>
      </c>
      <c r="G283">
        <v>4000000</v>
      </c>
      <c r="H283">
        <v>45894</v>
      </c>
      <c r="I283" t="str">
        <v>EFECTIVO</v>
      </c>
      <c r="J283">
        <v>29000000</v>
      </c>
      <c r="K283">
        <v>24</v>
      </c>
      <c r="L283">
        <v>1208333.3333333333</v>
      </c>
      <c r="M283" t="str">
        <v xml:space="preserve">25 DE CADA MES </v>
      </c>
      <c r="N283">
        <v>60437750</v>
      </c>
      <c r="O283" t="str">
        <v>MARIA ONEIDA VARGAS AGUILAR</v>
      </c>
      <c r="P283" t="str">
        <v>321 922 2294</v>
      </c>
      <c r="R283" t="str">
        <v>TIBU</v>
      </c>
      <c r="S283" t="str">
        <v>YURANY PEREZ</v>
      </c>
      <c r="T283">
        <v>5000000</v>
      </c>
      <c r="U283">
        <v>3000000</v>
      </c>
      <c r="W283">
        <v>2000000</v>
      </c>
    </row>
    <row r="284">
      <c r="A284">
        <v>282</v>
      </c>
      <c r="B284" t="str">
        <v xml:space="preserve">LC2 - 30 - 2 </v>
      </c>
      <c r="C284" t="str">
        <v>VENDIDO</v>
      </c>
      <c r="D284">
        <v>28000000</v>
      </c>
      <c r="F284">
        <v>46031</v>
      </c>
      <c r="G284">
        <v>4000000</v>
      </c>
      <c r="H284">
        <v>46062</v>
      </c>
      <c r="I284" t="str">
        <v>EFECTIVO</v>
      </c>
      <c r="J284">
        <v>24000000</v>
      </c>
      <c r="K284">
        <v>24</v>
      </c>
      <c r="L284">
        <v>1000000</v>
      </c>
      <c r="M284" t="str">
        <v xml:space="preserve">09 DE CADA MES </v>
      </c>
      <c r="N284">
        <v>1013659372</v>
      </c>
      <c r="O284" t="str">
        <v>ROBINSON IGNACIO GUZMAN MORALES</v>
      </c>
      <c r="P284" t="str">
        <v>300 6671212</v>
      </c>
      <c r="R284" t="str">
        <v>BOGOTA</v>
      </c>
      <c r="W284">
        <v>0</v>
      </c>
    </row>
    <row r="285">
      <c r="A285">
        <v>283</v>
      </c>
      <c r="B285" t="str">
        <v xml:space="preserve">LC2 - 30 - 3 </v>
      </c>
      <c r="C285" t="str">
        <v>VENDIDO</v>
      </c>
      <c r="D285">
        <v>28000000</v>
      </c>
      <c r="F285">
        <v>45985</v>
      </c>
      <c r="G285">
        <v>28000000</v>
      </c>
      <c r="H285">
        <v>45985</v>
      </c>
      <c r="I285" t="str">
        <v>EFECTIVO</v>
      </c>
      <c r="J285">
        <v>0</v>
      </c>
      <c r="K285">
        <v>24</v>
      </c>
      <c r="L285">
        <v>0</v>
      </c>
      <c r="M285" t="str">
        <v>-</v>
      </c>
      <c r="N285">
        <v>51809131</v>
      </c>
      <c r="O285" t="str">
        <v>MARIA GAVI GARCIA ROMERO</v>
      </c>
      <c r="P285" t="str">
        <v>317 5486218</v>
      </c>
      <c r="R285" t="str">
        <v>BOGOTA</v>
      </c>
      <c r="S285" t="str">
        <v>YANIRA OCHOA</v>
      </c>
      <c r="T285">
        <v>5000000</v>
      </c>
      <c r="U285">
        <v>5000000</v>
      </c>
      <c r="W285">
        <v>0</v>
      </c>
    </row>
    <row r="286">
      <c r="A286">
        <v>284</v>
      </c>
      <c r="B286" t="str">
        <v xml:space="preserve">LC2 - 30 - 4 </v>
      </c>
      <c r="C286" t="str">
        <v>VENDIDO</v>
      </c>
      <c r="D286">
        <v>28000000</v>
      </c>
      <c r="F286">
        <v>46041</v>
      </c>
      <c r="G286">
        <v>4000000</v>
      </c>
      <c r="H286">
        <v>46072</v>
      </c>
      <c r="I286" t="str">
        <v>EFECTIVO</v>
      </c>
      <c r="J286">
        <v>24000000</v>
      </c>
      <c r="K286">
        <v>24</v>
      </c>
      <c r="L286">
        <v>1000000</v>
      </c>
      <c r="M286" t="str">
        <v xml:space="preserve">19 DE CADA MES </v>
      </c>
      <c r="N286">
        <v>1024466442</v>
      </c>
      <c r="O286" t="str">
        <v>HEIDY JAEL OSPINA/CRISTIAN RAMIRO MARTINEZ CARDENAS</v>
      </c>
      <c r="P286" t="str">
        <v>312 4223698</v>
      </c>
      <c r="R286" t="str">
        <v>BOGOTA</v>
      </c>
      <c r="S286" t="str">
        <v>JHON ALBERTO</v>
      </c>
      <c r="T286">
        <v>5000000</v>
      </c>
      <c r="U286">
        <v>5000000</v>
      </c>
      <c r="W286">
        <v>0</v>
      </c>
    </row>
    <row r="287">
      <c r="A287">
        <v>285</v>
      </c>
      <c r="B287" t="str">
        <v xml:space="preserve">LC2 - 30 - 5 Y 6 </v>
      </c>
      <c r="C287" t="str">
        <v>VENDIDO</v>
      </c>
      <c r="D287">
        <v>63453000</v>
      </c>
      <c r="F287">
        <v>46097</v>
      </c>
      <c r="G287">
        <v>14000000</v>
      </c>
      <c r="H287">
        <v>46128</v>
      </c>
      <c r="I287" t="str">
        <v>EFECTIVO</v>
      </c>
      <c r="J287">
        <v>49453000</v>
      </c>
      <c r="K287">
        <v>24</v>
      </c>
      <c r="L287">
        <v>2060541.6666666667</v>
      </c>
      <c r="M287" t="str">
        <v xml:space="preserve">16 DE CADA MES </v>
      </c>
      <c r="N287">
        <v>41104347</v>
      </c>
      <c r="O287" t="str">
        <v xml:space="preserve">JAEL OSPINA DUQUE </v>
      </c>
      <c r="P287" t="str">
        <v>310 3283360</v>
      </c>
      <c r="R287" t="str">
        <v>PUERTO ASIS</v>
      </c>
      <c r="S287" t="str">
        <v>YURANY PEREZ</v>
      </c>
      <c r="T287">
        <v>10000000</v>
      </c>
      <c r="U287">
        <v>6000000</v>
      </c>
      <c r="W287">
        <v>4000000</v>
      </c>
    </row>
    <row r="288">
      <c r="A288">
        <v>286</v>
      </c>
      <c r="B288" t="str">
        <v xml:space="preserve">LC2 - 30 - 7 </v>
      </c>
      <c r="C288" t="str">
        <v>VENDIDO</v>
      </c>
      <c r="D288">
        <v>36202000</v>
      </c>
      <c r="F288">
        <v>46024</v>
      </c>
      <c r="G288">
        <v>4000000</v>
      </c>
      <c r="H288">
        <v>46055</v>
      </c>
      <c r="I288" t="str">
        <v>EFECTIVO</v>
      </c>
      <c r="J288">
        <v>32202000</v>
      </c>
      <c r="K288">
        <v>30</v>
      </c>
      <c r="L288">
        <v>1073400</v>
      </c>
      <c r="M288" t="str">
        <v>02 DE CADA MES</v>
      </c>
      <c r="N288">
        <v>1123084408</v>
      </c>
      <c r="O288" t="str">
        <v>JOHN ALEXIS BERMUDEZ VASQUEZ</v>
      </c>
      <c r="P288" t="str">
        <v>310 3725012</v>
      </c>
      <c r="R288" t="str">
        <v>GUAMAL</v>
      </c>
      <c r="S288" t="str">
        <v>YURANY PEREZ</v>
      </c>
      <c r="T288">
        <v>5000000</v>
      </c>
      <c r="U288">
        <v>3000000</v>
      </c>
      <c r="W288">
        <v>2000000</v>
      </c>
    </row>
    <row r="289">
      <c r="A289">
        <v>287</v>
      </c>
      <c r="B289" t="str">
        <v xml:space="preserve">LC2 - 30 - 8 </v>
      </c>
      <c r="C289" t="str">
        <v>VENDIDO</v>
      </c>
      <c r="D289">
        <v>28000000</v>
      </c>
      <c r="F289">
        <v>46085</v>
      </c>
      <c r="G289">
        <v>4000000</v>
      </c>
      <c r="H289">
        <v>46116</v>
      </c>
      <c r="I289" t="str">
        <v>EFECTIVO</v>
      </c>
      <c r="J289">
        <v>24000000</v>
      </c>
      <c r="K289">
        <v>24</v>
      </c>
      <c r="L289">
        <v>1000000</v>
      </c>
      <c r="M289" t="str">
        <v xml:space="preserve">04 DE CADA MES </v>
      </c>
      <c r="N289">
        <v>79381548</v>
      </c>
      <c r="O289" t="str">
        <v>LUIS FERNANDO AREVALO GOMEZ</v>
      </c>
      <c r="P289" t="str">
        <v>310 3165210</v>
      </c>
      <c r="R289" t="str">
        <v>BOGOTA</v>
      </c>
      <c r="S289" t="str">
        <v>CAMILA ZAMBRANO</v>
      </c>
      <c r="T289">
        <v>5000000</v>
      </c>
      <c r="U289">
        <v>3000000</v>
      </c>
      <c r="W289">
        <v>2000000</v>
      </c>
    </row>
    <row r="290">
      <c r="A290">
        <v>288</v>
      </c>
      <c r="B290" t="str">
        <v xml:space="preserve">LC2 - 30 - 9 </v>
      </c>
      <c r="C290" t="str">
        <v>VENDIDO</v>
      </c>
      <c r="D290">
        <v>27000000</v>
      </c>
      <c r="F290">
        <v>45842</v>
      </c>
      <c r="G290">
        <v>27000000</v>
      </c>
      <c r="H290">
        <v>45842</v>
      </c>
      <c r="I290" t="str">
        <v>EFECTIVO</v>
      </c>
      <c r="J290">
        <v>0</v>
      </c>
      <c r="L290">
        <v>0</v>
      </c>
      <c r="M290" t="str">
        <v>-</v>
      </c>
      <c r="N290">
        <v>1073675433</v>
      </c>
      <c r="O290" t="str">
        <v>LUZ ANGELA CASTILLO/EDWIN EDUARDO MONTENEGRO</v>
      </c>
      <c r="P290">
        <v>3204349846</v>
      </c>
      <c r="R290" t="str">
        <v>SOACHA</v>
      </c>
      <c r="S290" t="str">
        <v>ARIEL</v>
      </c>
      <c r="T290">
        <v>5000000</v>
      </c>
      <c r="U290">
        <v>5000000</v>
      </c>
      <c r="W290">
        <v>0</v>
      </c>
    </row>
    <row r="291">
      <c r="A291">
        <v>289</v>
      </c>
      <c r="B291" t="str">
        <v xml:space="preserve">LC2 - 30 - 10 </v>
      </c>
      <c r="C291" t="str">
        <v>VENDIDO</v>
      </c>
      <c r="D291">
        <v>28000000</v>
      </c>
      <c r="F291">
        <v>45819</v>
      </c>
      <c r="G291">
        <v>28000000</v>
      </c>
      <c r="H291">
        <v>45819</v>
      </c>
      <c r="I291" t="str">
        <v>EFECTIVO</v>
      </c>
      <c r="J291">
        <v>0</v>
      </c>
      <c r="L291">
        <v>0</v>
      </c>
      <c r="M291" t="str">
        <v>-</v>
      </c>
      <c r="N291">
        <v>51809131</v>
      </c>
      <c r="O291" t="str">
        <v>MARIA GAVI GARCIA ROMERO</v>
      </c>
      <c r="P291" t="str">
        <v>317 5486218</v>
      </c>
      <c r="R291" t="str">
        <v>BOGOTA</v>
      </c>
      <c r="S291" t="str">
        <v>YANIRA OCHOA</v>
      </c>
      <c r="T291">
        <v>5000000</v>
      </c>
      <c r="U291">
        <v>5000000</v>
      </c>
      <c r="W291">
        <v>0</v>
      </c>
    </row>
    <row r="292">
      <c r="A292">
        <v>290</v>
      </c>
      <c r="B292" t="str">
        <v>LC2 - 30 - 11</v>
      </c>
      <c r="C292" t="str">
        <v>VENDIDO</v>
      </c>
      <c r="D292">
        <v>28000000</v>
      </c>
      <c r="F292">
        <v>45827</v>
      </c>
      <c r="G292">
        <v>4000000</v>
      </c>
      <c r="H292">
        <v>45857</v>
      </c>
      <c r="I292" t="str">
        <v>EFECTIVO</v>
      </c>
      <c r="J292">
        <v>24000000</v>
      </c>
      <c r="K292">
        <v>24</v>
      </c>
      <c r="L292">
        <v>1000000</v>
      </c>
      <c r="M292" t="str">
        <v xml:space="preserve">19 DE CADA MES </v>
      </c>
      <c r="N292">
        <v>1024487358</v>
      </c>
      <c r="O292" t="str">
        <v>JHON SEBASTIAN ZAMBRANO IPUZ</v>
      </c>
      <c r="P292" t="str">
        <v>300 6073542</v>
      </c>
      <c r="R292" t="str">
        <v xml:space="preserve">LA CALERA </v>
      </c>
      <c r="S292" t="str">
        <v>INGRID</v>
      </c>
      <c r="T292">
        <v>5000000</v>
      </c>
      <c r="U292">
        <v>3000000</v>
      </c>
      <c r="W292">
        <v>2000000</v>
      </c>
    </row>
    <row r="293">
      <c r="A293">
        <v>291</v>
      </c>
      <c r="B293" t="str">
        <v xml:space="preserve">LC2 - 30 - 12 </v>
      </c>
      <c r="C293" t="str">
        <v>VENDIDO</v>
      </c>
      <c r="D293">
        <v>33000000</v>
      </c>
      <c r="F293">
        <v>45827</v>
      </c>
      <c r="G293">
        <v>4000000</v>
      </c>
      <c r="H293">
        <v>45857</v>
      </c>
      <c r="I293" t="str">
        <v>EFECTIVO</v>
      </c>
      <c r="J293">
        <v>29000000</v>
      </c>
      <c r="K293">
        <v>24</v>
      </c>
      <c r="L293">
        <v>1208333.3333333333</v>
      </c>
      <c r="M293" t="str">
        <v xml:space="preserve">19 DE CADA MES </v>
      </c>
      <c r="N293" t="str">
        <v>53.092.54</v>
      </c>
      <c r="O293" t="str">
        <v>DEICY VIVIANA IPUZ MORALES</v>
      </c>
      <c r="P293" t="str">
        <v>300 6248228</v>
      </c>
      <c r="R293" t="str">
        <v>BOGOTA</v>
      </c>
      <c r="S293" t="str">
        <v>INGRID</v>
      </c>
      <c r="T293">
        <v>5000000</v>
      </c>
      <c r="U293">
        <v>3000000</v>
      </c>
      <c r="W293">
        <v>2000000</v>
      </c>
    </row>
    <row r="294">
      <c r="A294">
        <v>292</v>
      </c>
      <c r="B294" t="str">
        <v xml:space="preserve">LC2 - 31 - 1 - 2 - 11 Y 12 </v>
      </c>
      <c r="C294" t="str">
        <v>VENDIDO</v>
      </c>
      <c r="D294">
        <v>122000000</v>
      </c>
      <c r="F294">
        <v>45877</v>
      </c>
      <c r="G294">
        <v>16000000</v>
      </c>
      <c r="H294">
        <v>45908</v>
      </c>
      <c r="I294" t="str">
        <v>EFECTIVO</v>
      </c>
      <c r="J294">
        <v>106000000</v>
      </c>
      <c r="K294">
        <v>24</v>
      </c>
      <c r="L294">
        <v>4416666.666666667</v>
      </c>
      <c r="M294" t="str">
        <v xml:space="preserve">08 DE CADA MES </v>
      </c>
      <c r="N294">
        <v>40316170</v>
      </c>
      <c r="O294" t="str">
        <v>TULIA ETELVINA VELASQUEZ RODRIGUEZ</v>
      </c>
      <c r="P294" t="str">
        <v>310 3196914</v>
      </c>
      <c r="R294" t="str">
        <v>GUAMAL</v>
      </c>
      <c r="S294" t="str">
        <v>LAURA CAMACHO</v>
      </c>
      <c r="T294">
        <v>20000000</v>
      </c>
      <c r="U294">
        <v>12000000</v>
      </c>
      <c r="W294">
        <v>8000000</v>
      </c>
    </row>
    <row r="295">
      <c r="A295">
        <v>293</v>
      </c>
      <c r="B295" t="str">
        <v xml:space="preserve">LC2 - 31 - 3 </v>
      </c>
      <c r="C295" t="str">
        <v>VENDIDO</v>
      </c>
      <c r="D295">
        <v>28000000</v>
      </c>
      <c r="F295">
        <v>45658</v>
      </c>
      <c r="G295">
        <v>4000000</v>
      </c>
      <c r="H295">
        <v>45689</v>
      </c>
      <c r="I295" t="str">
        <v>EFECTIVO</v>
      </c>
      <c r="J295">
        <v>24000000</v>
      </c>
      <c r="K295">
        <v>24</v>
      </c>
      <c r="L295">
        <v>1000000</v>
      </c>
      <c r="M295" t="str">
        <v xml:space="preserve">01 DE CADA MES </v>
      </c>
      <c r="N295">
        <v>19326462</v>
      </c>
      <c r="O295" t="str">
        <v>JOSE MARIA REDONDO FUQUENE</v>
      </c>
      <c r="P295">
        <v>3145043778</v>
      </c>
      <c r="R295" t="str">
        <v>BOGOTA</v>
      </c>
      <c r="S295" t="str">
        <v>EIDER PARDO</v>
      </c>
      <c r="T295">
        <v>5000000</v>
      </c>
      <c r="U295">
        <v>3000000</v>
      </c>
      <c r="W295">
        <v>2000000</v>
      </c>
    </row>
    <row r="296">
      <c r="A296">
        <v>294</v>
      </c>
      <c r="B296" t="str">
        <v xml:space="preserve">LC2 - 31 - 4 </v>
      </c>
      <c r="C296" t="str">
        <v>VENDIDO</v>
      </c>
      <c r="D296">
        <v>25000000</v>
      </c>
      <c r="F296">
        <v>46013</v>
      </c>
      <c r="G296">
        <v>7000000</v>
      </c>
      <c r="H296">
        <v>46044</v>
      </c>
      <c r="I296" t="str">
        <v>EFECTIVO</v>
      </c>
      <c r="J296">
        <v>18000000</v>
      </c>
      <c r="K296">
        <v>24</v>
      </c>
      <c r="L296">
        <v>750000</v>
      </c>
      <c r="M296" t="str">
        <v xml:space="preserve">22 DE CADA MES </v>
      </c>
      <c r="N296">
        <v>35331451</v>
      </c>
      <c r="O296" t="str">
        <v>ANA UVELDI PLAZAS MONTAÑA</v>
      </c>
      <c r="P296" t="str">
        <v>313 8514321</v>
      </c>
      <c r="R296" t="str">
        <v>BOGOTA</v>
      </c>
      <c r="S296" t="str">
        <v>EIDER PARDO</v>
      </c>
      <c r="T296">
        <v>5000000</v>
      </c>
      <c r="U296">
        <v>3000000</v>
      </c>
      <c r="W296">
        <v>2000000</v>
      </c>
    </row>
    <row r="297">
      <c r="A297">
        <v>295</v>
      </c>
      <c r="B297" t="str">
        <v xml:space="preserve">LC2 - 31 - 5 </v>
      </c>
      <c r="C297" t="str">
        <v>VENDIDO</v>
      </c>
      <c r="D297">
        <v>26000000</v>
      </c>
      <c r="F297">
        <v>46076</v>
      </c>
      <c r="G297">
        <v>4000000</v>
      </c>
      <c r="H297">
        <v>46104</v>
      </c>
      <c r="I297" t="str">
        <v>EFECTIVO</v>
      </c>
      <c r="J297">
        <v>22000000</v>
      </c>
      <c r="K297">
        <v>24</v>
      </c>
      <c r="L297">
        <v>916666.6666666666</v>
      </c>
      <c r="M297" t="str">
        <v xml:space="preserve">23 DE CADA MES </v>
      </c>
      <c r="N297">
        <v>19326462</v>
      </c>
      <c r="O297" t="str">
        <v>JOSE MARIA REDONDO FUQUENE</v>
      </c>
      <c r="P297">
        <v>3145043778</v>
      </c>
      <c r="R297" t="str">
        <v>BOGOTA</v>
      </c>
      <c r="S297" t="str">
        <v>EIDER PARDO</v>
      </c>
      <c r="T297">
        <v>5000000</v>
      </c>
      <c r="U297">
        <v>3000000</v>
      </c>
      <c r="W297">
        <v>2000000</v>
      </c>
    </row>
    <row r="298">
      <c r="A298">
        <v>296</v>
      </c>
      <c r="B298" t="str">
        <v xml:space="preserve">LC2 - 31 - 6 </v>
      </c>
      <c r="C298" t="str">
        <v>VENDIDO</v>
      </c>
      <c r="D298">
        <v>33573000</v>
      </c>
      <c r="F298">
        <v>46056</v>
      </c>
      <c r="G298">
        <v>4000000</v>
      </c>
      <c r="H298">
        <v>46084</v>
      </c>
      <c r="I298" t="str">
        <v>EFECTIVO</v>
      </c>
      <c r="J298">
        <v>29573000</v>
      </c>
      <c r="K298">
        <v>24</v>
      </c>
      <c r="L298">
        <v>1232208.3333333333</v>
      </c>
      <c r="M298" t="str">
        <v xml:space="preserve">03 DE CADA MES </v>
      </c>
      <c r="N298">
        <v>3003269</v>
      </c>
      <c r="O298" t="str">
        <v>JOSE ISIDRO MONCADA CASTRO</v>
      </c>
      <c r="P298" t="str">
        <v>311 5550833</v>
      </c>
      <c r="R298" t="str">
        <v>CHOCONTA</v>
      </c>
      <c r="W298">
        <v>0</v>
      </c>
    </row>
    <row r="299">
      <c r="A299">
        <v>297</v>
      </c>
      <c r="B299" t="str">
        <v xml:space="preserve">LC2 - 31 - 7 </v>
      </c>
      <c r="C299" t="str">
        <v>VENDIDO</v>
      </c>
      <c r="D299">
        <v>33573000</v>
      </c>
      <c r="F299">
        <v>46091</v>
      </c>
      <c r="G299">
        <v>5000000</v>
      </c>
      <c r="H299">
        <v>46122</v>
      </c>
      <c r="I299" t="str">
        <v>EFECTIVO</v>
      </c>
      <c r="J299">
        <v>28573000</v>
      </c>
      <c r="K299">
        <v>24</v>
      </c>
      <c r="L299">
        <v>1190541.6666666667</v>
      </c>
      <c r="M299" t="str">
        <v xml:space="preserve">10 DE CADA MES </v>
      </c>
      <c r="N299">
        <v>1031170929</v>
      </c>
      <c r="O299" t="str">
        <v>JHOHAN STIVEN TOCORA REYES</v>
      </c>
      <c r="P299" t="str">
        <v>311 4045183</v>
      </c>
      <c r="R299" t="str">
        <v xml:space="preserve">BOGOTA </v>
      </c>
      <c r="S299" t="str">
        <v>YURANY PEREZ</v>
      </c>
      <c r="T299">
        <v>5000000</v>
      </c>
      <c r="W299">
        <v>5000000</v>
      </c>
    </row>
    <row r="300" xml:space="preserve">
      <c r="A300">
        <v>298</v>
      </c>
      <c r="B300" t="str">
        <v xml:space="preserve">LC2 - 31 - 8 </v>
      </c>
      <c r="C300" t="str">
        <v>VENDIDO</v>
      </c>
      <c r="D300">
        <v>26500000</v>
      </c>
      <c r="F300">
        <v>46076</v>
      </c>
      <c r="G300">
        <v>26500000</v>
      </c>
      <c r="H300">
        <v>46104</v>
      </c>
      <c r="I300" t="str">
        <v>EFECTIVO</v>
      </c>
      <c r="J300">
        <v>0</v>
      </c>
      <c r="L300">
        <v>0</v>
      </c>
      <c r="M300" t="str">
        <v>-</v>
      </c>
      <c r="N300">
        <v>17111343</v>
      </c>
      <c r="O300" t="str" xml:space="preserve">
        <v xml:space="preserve">PABLO EMILIO REDONDO FUNEQUE _x000d_
</v>
      </c>
      <c r="P300">
        <v>3126955020</v>
      </c>
      <c r="R300" t="str">
        <v>BOGOTA</v>
      </c>
      <c r="S300" t="str">
        <v>EIDER PARDO</v>
      </c>
      <c r="T300">
        <v>5000000</v>
      </c>
      <c r="U300">
        <v>3000000</v>
      </c>
      <c r="W300">
        <v>2000000</v>
      </c>
    </row>
    <row r="301">
      <c r="A301">
        <v>299</v>
      </c>
      <c r="B301" t="str">
        <v xml:space="preserve">LC2 - 31 - 9 </v>
      </c>
      <c r="C301" t="str">
        <v>VENDIDO</v>
      </c>
      <c r="D301">
        <v>28000000</v>
      </c>
      <c r="F301">
        <v>46013</v>
      </c>
      <c r="G301">
        <v>4000000</v>
      </c>
      <c r="H301">
        <v>46044</v>
      </c>
      <c r="I301" t="str">
        <v>EFECTIVO</v>
      </c>
      <c r="J301">
        <v>24000000</v>
      </c>
      <c r="K301">
        <v>24</v>
      </c>
      <c r="L301">
        <v>1000000</v>
      </c>
      <c r="M301" t="str">
        <v xml:space="preserve">22 DE CADA MES </v>
      </c>
      <c r="N301">
        <v>52340806</v>
      </c>
      <c r="O301" t="str">
        <v>MARIA DE LOS ANGELES REDONDO FORERO</v>
      </c>
      <c r="P301">
        <v>3213264637</v>
      </c>
      <c r="R301" t="str">
        <v xml:space="preserve">BOGOTA </v>
      </c>
      <c r="S301" t="str">
        <v>EIDER PARDO</v>
      </c>
      <c r="T301">
        <v>5000000</v>
      </c>
      <c r="U301">
        <v>3000000</v>
      </c>
      <c r="W301">
        <v>2000000</v>
      </c>
    </row>
    <row r="302">
      <c r="A302">
        <v>300</v>
      </c>
      <c r="B302" t="str">
        <v xml:space="preserve">LC2 - 31 - 10 </v>
      </c>
      <c r="C302" t="str">
        <v>VENDIDO</v>
      </c>
      <c r="D302">
        <v>28000000</v>
      </c>
      <c r="F302">
        <v>46193</v>
      </c>
      <c r="G302">
        <v>4000000</v>
      </c>
      <c r="H302">
        <v>46193</v>
      </c>
      <c r="I302" t="str">
        <v>TRANSFERENCIA</v>
      </c>
      <c r="J302">
        <v>24000000</v>
      </c>
      <c r="K302">
        <v>24</v>
      </c>
      <c r="L302">
        <v>1000000</v>
      </c>
      <c r="M302" t="str">
        <v>20 DE CADA MES</v>
      </c>
      <c r="N302">
        <v>24042150</v>
      </c>
      <c r="O302" t="str">
        <v>GLORIA ESPERANZA CÓMBITA PIÑEROS</v>
      </c>
      <c r="P302" t="str">
        <v>311 8646590</v>
      </c>
      <c r="R302" t="str">
        <v>SANTANA</v>
      </c>
      <c r="S302" t="str">
        <v>YURANY PEREZ</v>
      </c>
      <c r="T302">
        <v>5000000</v>
      </c>
      <c r="W302">
        <v>5000000</v>
      </c>
    </row>
    <row r="303">
      <c r="A303">
        <v>301</v>
      </c>
      <c r="B303" t="str">
        <v xml:space="preserve">LC2 - 32 - 1 </v>
      </c>
      <c r="C303" t="str">
        <v>VENDIDO</v>
      </c>
      <c r="D303">
        <v>28392000</v>
      </c>
      <c r="F303">
        <v>46007</v>
      </c>
      <c r="G303">
        <v>9000000</v>
      </c>
      <c r="H303">
        <v>46038</v>
      </c>
      <c r="I303" t="str">
        <v>EFECTIVO</v>
      </c>
      <c r="J303">
        <v>19392000</v>
      </c>
      <c r="K303">
        <v>24</v>
      </c>
      <c r="L303">
        <v>808000</v>
      </c>
      <c r="M303" t="str">
        <v xml:space="preserve">16 DE CADA MES </v>
      </c>
      <c r="N303">
        <v>35485787</v>
      </c>
      <c r="O303" t="str">
        <v>ELSA ORTEGON GAVILÁN</v>
      </c>
      <c r="R303" t="str">
        <v xml:space="preserve">BOGOTA </v>
      </c>
      <c r="S303" t="str">
        <v>MAGALY ACERO</v>
      </c>
      <c r="T303">
        <v>5000000</v>
      </c>
      <c r="U303">
        <v>3000000</v>
      </c>
      <c r="W303">
        <v>2000000</v>
      </c>
    </row>
    <row r="304">
      <c r="A304">
        <v>302</v>
      </c>
      <c r="B304" t="str">
        <v xml:space="preserve">LC2 - 32 - 2 </v>
      </c>
      <c r="C304" t="str">
        <v>VENDIDO</v>
      </c>
      <c r="D304">
        <v>28000000</v>
      </c>
      <c r="F304">
        <v>46086</v>
      </c>
      <c r="G304">
        <v>7000000</v>
      </c>
      <c r="H304">
        <v>46117</v>
      </c>
      <c r="I304" t="str">
        <v>EFECTIVO</v>
      </c>
      <c r="J304">
        <v>21000000</v>
      </c>
      <c r="K304">
        <v>24</v>
      </c>
      <c r="L304">
        <v>875000</v>
      </c>
      <c r="M304" t="str">
        <v xml:space="preserve">05 DE CADA MES </v>
      </c>
      <c r="N304">
        <v>17446233</v>
      </c>
      <c r="O304" t="str">
        <v xml:space="preserve">VÍCTOR JULIO AVILA GUTIERREZ/ MARTHA MILENA BALLEN </v>
      </c>
      <c r="P304" t="str">
        <v>311 2542610</v>
      </c>
      <c r="R304" t="str">
        <v xml:space="preserve">GUAMAL </v>
      </c>
      <c r="S304" t="str">
        <v>YURANY PEREZ</v>
      </c>
      <c r="T304">
        <v>5000000</v>
      </c>
      <c r="U304">
        <v>3000000</v>
      </c>
      <c r="W304">
        <v>2000000</v>
      </c>
    </row>
    <row r="305">
      <c r="A305">
        <v>303</v>
      </c>
      <c r="B305" t="str">
        <v xml:space="preserve">LC2 - 32 - 3 </v>
      </c>
      <c r="C305" t="str">
        <v>VENDIDO</v>
      </c>
      <c r="D305">
        <v>28000000</v>
      </c>
      <c r="F305">
        <v>46093</v>
      </c>
      <c r="G305">
        <v>4000000</v>
      </c>
      <c r="H305">
        <v>46124</v>
      </c>
      <c r="I305" t="str">
        <v>EFECTIVO</v>
      </c>
      <c r="J305">
        <v>24000000</v>
      </c>
      <c r="K305">
        <v>24</v>
      </c>
      <c r="L305">
        <v>1000000</v>
      </c>
      <c r="M305" t="str">
        <v xml:space="preserve">12 DE CADA MES </v>
      </c>
      <c r="N305">
        <v>79630058</v>
      </c>
      <c r="O305" t="str">
        <v>OSCAR IVÁN RIAÑO SOTELO</v>
      </c>
      <c r="P305" t="str">
        <v>314 2730069</v>
      </c>
      <c r="R305" t="str">
        <v xml:space="preserve">BOGOTA </v>
      </c>
      <c r="S305" t="str">
        <v>YURANY PEREZ</v>
      </c>
      <c r="T305">
        <v>5000000</v>
      </c>
      <c r="W305">
        <v>5000000</v>
      </c>
    </row>
    <row r="306">
      <c r="A306">
        <v>304</v>
      </c>
      <c r="B306" t="str">
        <v xml:space="preserve">LC2 - 32 - 4 </v>
      </c>
      <c r="C306" t="str">
        <v>EN NEGOCIACIÓN</v>
      </c>
      <c r="D306">
        <v>28000000</v>
      </c>
      <c r="J306">
        <v>28000000</v>
      </c>
      <c r="W306">
        <v>0</v>
      </c>
    </row>
    <row r="307">
      <c r="A307">
        <v>305</v>
      </c>
      <c r="B307" t="str">
        <v>LC2 - 32 - 5</v>
      </c>
      <c r="C307" t="str">
        <v>VENDIDO</v>
      </c>
      <c r="D307">
        <v>28000000</v>
      </c>
      <c r="F307">
        <v>46086</v>
      </c>
      <c r="G307">
        <v>4000000</v>
      </c>
      <c r="H307">
        <v>46117</v>
      </c>
      <c r="I307" t="str">
        <v>EFECTIVO</v>
      </c>
      <c r="J307">
        <v>24000000</v>
      </c>
      <c r="K307">
        <v>24</v>
      </c>
      <c r="L307">
        <v>1000000</v>
      </c>
      <c r="M307" t="str">
        <v xml:space="preserve">05 DE CADA MES </v>
      </c>
      <c r="N307">
        <v>80748335</v>
      </c>
      <c r="O307" t="str">
        <v>HERNAN SANCHEZ DIAZ/LUISA FERNANDA ECHEVERRY</v>
      </c>
      <c r="P307">
        <v>3007984586</v>
      </c>
      <c r="R307" t="str">
        <v>BOGOTA</v>
      </c>
      <c r="W307">
        <v>0</v>
      </c>
    </row>
    <row r="308">
      <c r="A308">
        <v>306</v>
      </c>
      <c r="B308" t="str">
        <v xml:space="preserve">LC2 - 32 - 6 </v>
      </c>
      <c r="C308" t="str">
        <v>VENDIDO</v>
      </c>
      <c r="D308">
        <v>28000000</v>
      </c>
      <c r="F308">
        <v>46062</v>
      </c>
      <c r="G308">
        <v>4000000</v>
      </c>
      <c r="H308">
        <v>46090</v>
      </c>
      <c r="I308" t="str">
        <v>EFECTIVO</v>
      </c>
      <c r="J308">
        <v>24000000</v>
      </c>
      <c r="K308">
        <v>24</v>
      </c>
      <c r="L308">
        <v>1000000</v>
      </c>
      <c r="M308" t="str">
        <v xml:space="preserve">09 DE CADA MES </v>
      </c>
      <c r="N308">
        <v>28968097</v>
      </c>
      <c r="O308" t="str">
        <v>CARMEN TULIA RODRIGUEZ RESTREPO</v>
      </c>
      <c r="P308">
        <v>3212972579</v>
      </c>
      <c r="R308" t="str">
        <v>VALLE SAN JUAN</v>
      </c>
      <c r="S308" t="str">
        <v>YULIAN CARDENAS</v>
      </c>
      <c r="T308">
        <v>5000000</v>
      </c>
      <c r="U308">
        <v>3000000</v>
      </c>
      <c r="W308">
        <v>2000000</v>
      </c>
    </row>
    <row r="309">
      <c r="A309">
        <v>307</v>
      </c>
      <c r="B309" t="str">
        <v xml:space="preserve">LC2 - 32 - 7 </v>
      </c>
      <c r="C309" t="str">
        <v>VENDIDO</v>
      </c>
      <c r="D309">
        <v>28000000</v>
      </c>
      <c r="F309">
        <v>46085</v>
      </c>
      <c r="G309">
        <v>4000000</v>
      </c>
      <c r="H309">
        <v>46116</v>
      </c>
      <c r="I309" t="str">
        <v>EFECTIVO</v>
      </c>
      <c r="J309">
        <v>24000000</v>
      </c>
      <c r="K309">
        <v>24</v>
      </c>
      <c r="L309">
        <v>1000000</v>
      </c>
      <c r="M309" t="str">
        <v xml:space="preserve">04 DE CADA MES </v>
      </c>
      <c r="N309">
        <v>1014262739</v>
      </c>
      <c r="O309" t="str">
        <v>DANIAN RAMIRO LOPEZ URIETA</v>
      </c>
      <c r="P309">
        <v>31427004734</v>
      </c>
      <c r="R309" t="str">
        <v>BOGOTA</v>
      </c>
      <c r="S309" t="str">
        <v>CAMILA ZAMBRANO</v>
      </c>
      <c r="T309">
        <v>5000000</v>
      </c>
      <c r="U309">
        <v>3000000</v>
      </c>
      <c r="W309">
        <v>2000000</v>
      </c>
    </row>
    <row r="310">
      <c r="A310">
        <v>308</v>
      </c>
      <c r="B310" t="str">
        <v xml:space="preserve">LC2 - 32 - 8 </v>
      </c>
      <c r="C310" t="str">
        <v>VENDIDO</v>
      </c>
      <c r="D310">
        <v>28000000</v>
      </c>
      <c r="F310">
        <v>46255</v>
      </c>
      <c r="G310">
        <v>4000000</v>
      </c>
      <c r="H310">
        <v>46255</v>
      </c>
      <c r="I310" t="str">
        <v>TRANSFERENCIA</v>
      </c>
      <c r="J310">
        <v>24000000</v>
      </c>
      <c r="K310">
        <v>24</v>
      </c>
      <c r="L310">
        <v>1000000</v>
      </c>
      <c r="M310" t="str">
        <v>30 de cada mes</v>
      </c>
      <c r="N310">
        <v>52872752</v>
      </c>
      <c r="O310" t="str">
        <v>CLAUDIA MILENA URUEÑA OLIVAR</v>
      </c>
      <c r="P310" t="str">
        <v>313 4362654</v>
      </c>
      <c r="S310" t="str">
        <v>YURANY PEREZ</v>
      </c>
      <c r="T310">
        <v>5000000</v>
      </c>
      <c r="W310">
        <v>5000000</v>
      </c>
    </row>
    <row r="311">
      <c r="A311">
        <v>309</v>
      </c>
      <c r="B311" t="str">
        <v xml:space="preserve">LC2 - 32 - 9 </v>
      </c>
      <c r="C311" t="str">
        <v xml:space="preserve">CEDIDO EN FORMA DE PAGO </v>
      </c>
      <c r="D311">
        <v>33000000</v>
      </c>
      <c r="J311">
        <v>33000000</v>
      </c>
      <c r="L311">
        <v>0</v>
      </c>
      <c r="O311" t="str">
        <v>RUBEN FABIAN  BUSTOS</v>
      </c>
      <c r="W311">
        <v>0</v>
      </c>
    </row>
    <row r="312">
      <c r="A312">
        <v>310</v>
      </c>
      <c r="B312" t="str">
        <v xml:space="preserve">LC2 - 32 - 10 </v>
      </c>
      <c r="C312" t="str">
        <v xml:space="preserve">CEDIDO EN FORMA DE PAGO </v>
      </c>
      <c r="D312">
        <v>33000000</v>
      </c>
      <c r="J312">
        <v>33000000</v>
      </c>
      <c r="L312">
        <v>0</v>
      </c>
      <c r="O312" t="str">
        <v>RUBEN FABIAN  BUSTOS</v>
      </c>
      <c r="W312">
        <v>0</v>
      </c>
    </row>
    <row r="313">
      <c r="A313">
        <v>311</v>
      </c>
      <c r="B313" t="str">
        <v xml:space="preserve">LC2 - 32 - 11 </v>
      </c>
      <c r="C313" t="str">
        <v>VENDIDO</v>
      </c>
      <c r="D313">
        <v>23000000</v>
      </c>
      <c r="F313">
        <v>45965</v>
      </c>
      <c r="G313">
        <v>1000000</v>
      </c>
      <c r="H313">
        <v>45995</v>
      </c>
      <c r="I313" t="str">
        <v>EFECTIVO</v>
      </c>
      <c r="J313">
        <v>22000000</v>
      </c>
      <c r="K313">
        <v>24</v>
      </c>
      <c r="L313">
        <v>916666.6666666666</v>
      </c>
      <c r="M313" t="str">
        <v xml:space="preserve">04 DE CADA MES </v>
      </c>
      <c r="N313">
        <v>1115912470</v>
      </c>
      <c r="O313" t="str">
        <v>YEISON ROJAS REY</v>
      </c>
      <c r="P313">
        <v>3232386785</v>
      </c>
      <c r="R313" t="str">
        <v>TAURAMENA</v>
      </c>
      <c r="T313">
        <v>0</v>
      </c>
      <c r="U313">
        <v>0</v>
      </c>
      <c r="W313">
        <v>0</v>
      </c>
    </row>
    <row r="314">
      <c r="A314">
        <v>312</v>
      </c>
      <c r="B314" t="str">
        <v xml:space="preserve">LC2 - 32 - 12 </v>
      </c>
      <c r="C314" t="str">
        <v>VENDIDO</v>
      </c>
      <c r="D314">
        <v>28000000</v>
      </c>
      <c r="F314">
        <v>45985</v>
      </c>
      <c r="G314">
        <v>4000000</v>
      </c>
      <c r="H314">
        <v>46015</v>
      </c>
      <c r="I314" t="str">
        <v>EFECTIVO</v>
      </c>
      <c r="J314">
        <v>24000000</v>
      </c>
      <c r="K314">
        <v>24</v>
      </c>
      <c r="L314">
        <v>1000000</v>
      </c>
      <c r="M314" t="str">
        <v xml:space="preserve">24 DE CADA MES </v>
      </c>
      <c r="N314">
        <v>1022946569</v>
      </c>
      <c r="O314" t="str">
        <v>JUAN CAMILO PÉREZ MOYA</v>
      </c>
      <c r="P314" t="str">
        <v>320 4194581</v>
      </c>
      <c r="R314" t="str">
        <v>BOGOTA</v>
      </c>
      <c r="S314" t="str">
        <v>CAMILA ZAMBRANO</v>
      </c>
      <c r="T314">
        <v>5000000</v>
      </c>
      <c r="U314">
        <v>3000000</v>
      </c>
      <c r="W314">
        <v>2000000</v>
      </c>
    </row>
    <row r="315">
      <c r="A315">
        <v>313</v>
      </c>
      <c r="B315" t="str">
        <v xml:space="preserve">LC2 - 32 - 13 </v>
      </c>
      <c r="C315" t="str">
        <v>VENDIDO</v>
      </c>
      <c r="D315">
        <v>28000000</v>
      </c>
      <c r="F315">
        <v>45985</v>
      </c>
      <c r="G315">
        <v>4000000</v>
      </c>
      <c r="H315">
        <v>46015</v>
      </c>
      <c r="I315" t="str">
        <v>EFECTIVO</v>
      </c>
      <c r="J315">
        <v>24000000</v>
      </c>
      <c r="K315">
        <v>24</v>
      </c>
      <c r="L315">
        <v>1000000</v>
      </c>
      <c r="M315" t="str">
        <v xml:space="preserve">24 DE CADA MES </v>
      </c>
      <c r="N315">
        <v>53038048</v>
      </c>
      <c r="O315" t="str">
        <v>ANGIE CAROLINA PEREZ MOYA</v>
      </c>
      <c r="P315" t="str">
        <v>316 4345064</v>
      </c>
      <c r="R315" t="str">
        <v>BOGOTA</v>
      </c>
      <c r="S315" t="str">
        <v>CAMILA ZAMBRANO</v>
      </c>
      <c r="T315">
        <v>5000000</v>
      </c>
      <c r="U315">
        <v>5000000</v>
      </c>
      <c r="W315">
        <v>0</v>
      </c>
    </row>
    <row r="316">
      <c r="A316">
        <v>314</v>
      </c>
      <c r="B316" t="str">
        <v xml:space="preserve">LC2 - 32 - 14 </v>
      </c>
      <c r="C316" t="str">
        <v>VENDIDO</v>
      </c>
      <c r="D316">
        <v>28000000</v>
      </c>
      <c r="F316">
        <v>46064</v>
      </c>
      <c r="G316">
        <v>4000000</v>
      </c>
      <c r="H316">
        <v>46092</v>
      </c>
      <c r="I316" t="str">
        <v>EFECTIVO</v>
      </c>
      <c r="J316">
        <v>24000000</v>
      </c>
      <c r="K316">
        <v>24</v>
      </c>
      <c r="L316">
        <v>1000000</v>
      </c>
      <c r="M316" t="str">
        <v xml:space="preserve">11 DE CADA MES </v>
      </c>
      <c r="N316">
        <v>19341869</v>
      </c>
      <c r="O316" t="str">
        <v xml:space="preserve">URIAS GONZALEZ PINEDA </v>
      </c>
      <c r="P316">
        <v>3208459214</v>
      </c>
      <c r="R316" t="str">
        <v>BOGOTA</v>
      </c>
      <c r="S316" t="str">
        <v>INGRID</v>
      </c>
      <c r="T316">
        <v>5000000</v>
      </c>
      <c r="U316">
        <v>3000000</v>
      </c>
      <c r="W316">
        <v>2000000</v>
      </c>
    </row>
    <row r="317">
      <c r="A317">
        <v>315</v>
      </c>
      <c r="B317" t="str">
        <v xml:space="preserve">LC2 - 32 - 15 </v>
      </c>
      <c r="C317" t="str">
        <v>VENDIDO</v>
      </c>
      <c r="D317">
        <v>28000000</v>
      </c>
      <c r="F317">
        <v>46055</v>
      </c>
      <c r="G317">
        <v>4000000</v>
      </c>
      <c r="H317">
        <v>46083</v>
      </c>
      <c r="I317" t="str">
        <v>EFECTIVO</v>
      </c>
      <c r="J317">
        <v>24000000</v>
      </c>
      <c r="K317">
        <v>24</v>
      </c>
      <c r="L317">
        <v>1000000</v>
      </c>
      <c r="M317" t="str">
        <v xml:space="preserve">02 DE CADA MES </v>
      </c>
      <c r="N317">
        <v>1023871514</v>
      </c>
      <c r="O317" t="str">
        <v>CLAUDIA CECILIA CASTILLO CARRILLO</v>
      </c>
      <c r="P317" t="str">
        <v>315 3731052</v>
      </c>
      <c r="R317" t="str">
        <v>BOGOTA</v>
      </c>
      <c r="S317" t="str">
        <v>YURANY PEREZ</v>
      </c>
      <c r="T317">
        <v>5000000</v>
      </c>
      <c r="U317">
        <v>3000000</v>
      </c>
      <c r="W317">
        <v>2000000</v>
      </c>
    </row>
    <row r="318">
      <c r="A318">
        <v>316</v>
      </c>
      <c r="B318" t="str">
        <v>LC2 - 32 - 16 y 17</v>
      </c>
      <c r="C318" t="str">
        <v>VENDIDO</v>
      </c>
      <c r="D318">
        <v>58275350</v>
      </c>
      <c r="F318">
        <v>46164</v>
      </c>
      <c r="G318">
        <v>10000000</v>
      </c>
      <c r="H318">
        <v>46164</v>
      </c>
      <c r="I318" t="str">
        <v>TRANSFERENCIA</v>
      </c>
      <c r="J318">
        <v>48275350</v>
      </c>
      <c r="K318">
        <v>30</v>
      </c>
      <c r="L318">
        <v>1609200</v>
      </c>
      <c r="M318" t="str">
        <v>22 DE CADA MES</v>
      </c>
      <c r="N318">
        <v>1006837327</v>
      </c>
      <c r="O318" t="str">
        <v>HEYDI ESMITH GARCIA RUIZ</v>
      </c>
      <c r="P318" t="str">
        <v>322 7859390</v>
      </c>
      <c r="R318" t="str">
        <v>GUAMAL</v>
      </c>
      <c r="S318" t="str">
        <v>YURANY PEREZ</v>
      </c>
      <c r="T318">
        <v>10000000</v>
      </c>
      <c r="U318">
        <v>6000000</v>
      </c>
      <c r="W318">
        <v>4000000</v>
      </c>
    </row>
    <row r="319">
      <c r="A319">
        <v>317</v>
      </c>
      <c r="B319" t="str">
        <v xml:space="preserve">LC2 - 33 - 1 </v>
      </c>
      <c r="C319" t="str">
        <v>VENDIDO</v>
      </c>
      <c r="D319">
        <v>48075000</v>
      </c>
      <c r="F319" t="str">
        <v>INICIA EN ABRIL</v>
      </c>
      <c r="G319">
        <v>4000000</v>
      </c>
      <c r="H319" t="str">
        <v>FINALIZA JULIO</v>
      </c>
      <c r="I319" t="str">
        <v>EFECTIVO</v>
      </c>
      <c r="J319">
        <v>44075000</v>
      </c>
      <c r="K319">
        <v>2</v>
      </c>
      <c r="L319">
        <v>22037500</v>
      </c>
      <c r="M319" t="str">
        <v xml:space="preserve">CUALQUIER FECHA EN EL MES </v>
      </c>
      <c r="N319">
        <v>1000933299</v>
      </c>
      <c r="O319" t="str">
        <v>ANGIE MILENA DIMAS MONTEALEGRE</v>
      </c>
      <c r="P319" t="str">
        <v>321 2540675</v>
      </c>
      <c r="R319" t="str">
        <v>GUAMAL</v>
      </c>
      <c r="S319" t="str">
        <v>YURANY PEREZ</v>
      </c>
      <c r="T319">
        <v>5000000</v>
      </c>
      <c r="W319">
        <v>5000000</v>
      </c>
    </row>
    <row r="320">
      <c r="A320">
        <v>318</v>
      </c>
      <c r="B320" t="str">
        <v xml:space="preserve">LC2 - 33 - 2 </v>
      </c>
      <c r="C320" t="str">
        <v>VENDIDO</v>
      </c>
      <c r="D320">
        <v>28000000</v>
      </c>
      <c r="F320">
        <v>46164</v>
      </c>
      <c r="G320">
        <v>4000000</v>
      </c>
      <c r="H320">
        <v>46164</v>
      </c>
      <c r="I320" t="str">
        <v>TRANSFERENCIA</v>
      </c>
      <c r="J320">
        <v>24000000</v>
      </c>
      <c r="K320">
        <v>24</v>
      </c>
      <c r="L320">
        <v>1000000</v>
      </c>
      <c r="M320" t="str">
        <v>22 DE CADA MES</v>
      </c>
      <c r="N320">
        <v>11225518151</v>
      </c>
      <c r="O320" t="str">
        <v>KENNYA SALOME ALMANZAR TIVIÑO</v>
      </c>
      <c r="P320" t="str">
        <v>302 5477297</v>
      </c>
      <c r="R320" t="str">
        <v>VILLAVICENCIO</v>
      </c>
      <c r="S320" t="str">
        <v>YURANY PEREZ</v>
      </c>
      <c r="T320">
        <v>5000000</v>
      </c>
      <c r="U320">
        <v>3000000</v>
      </c>
      <c r="W320">
        <v>2000000</v>
      </c>
    </row>
    <row r="321">
      <c r="A321">
        <v>319</v>
      </c>
      <c r="B321" t="str">
        <v xml:space="preserve">LC2 - 33 - 3 </v>
      </c>
      <c r="C321" t="str">
        <v>VENDIDO</v>
      </c>
      <c r="D321">
        <v>28000000</v>
      </c>
      <c r="F321">
        <v>46086</v>
      </c>
      <c r="G321">
        <v>4000000</v>
      </c>
      <c r="H321">
        <v>46117</v>
      </c>
      <c r="I321" t="str">
        <v>EFECTIVO</v>
      </c>
      <c r="J321">
        <v>24000000</v>
      </c>
      <c r="K321">
        <v>24</v>
      </c>
      <c r="L321">
        <v>1000000</v>
      </c>
      <c r="M321" t="str">
        <v xml:space="preserve">05 DE CADA MES </v>
      </c>
      <c r="N321">
        <v>1023931306</v>
      </c>
      <c r="O321" t="str">
        <v>MICHAEL NICOLAS VILLALOBOS DIAZ</v>
      </c>
      <c r="P321">
        <v>3195330454</v>
      </c>
      <c r="R321" t="str">
        <v>BOGOTA</v>
      </c>
      <c r="S321" t="str">
        <v>JOSE PEREZ</v>
      </c>
      <c r="T321">
        <v>5000000</v>
      </c>
      <c r="U321">
        <v>3000000</v>
      </c>
      <c r="W321">
        <v>2000000</v>
      </c>
    </row>
    <row r="322">
      <c r="A322">
        <v>320</v>
      </c>
      <c r="B322" t="str">
        <v xml:space="preserve">LC2 - 33 - 4 </v>
      </c>
      <c r="C322" t="str">
        <v>VENDIDO</v>
      </c>
      <c r="D322">
        <v>28000000</v>
      </c>
      <c r="F322">
        <v>46086</v>
      </c>
      <c r="G322">
        <v>4000000</v>
      </c>
      <c r="H322">
        <v>46117</v>
      </c>
      <c r="I322" t="str">
        <v>EFECTIVO</v>
      </c>
      <c r="J322">
        <v>24000000</v>
      </c>
      <c r="K322">
        <v>24</v>
      </c>
      <c r="L322">
        <v>1000000</v>
      </c>
      <c r="M322" t="str">
        <v xml:space="preserve">05 DE CADA MES </v>
      </c>
      <c r="N322">
        <v>1013595287</v>
      </c>
      <c r="O322" t="str">
        <v>KATHERINE VILLALOBOS DIAZ</v>
      </c>
      <c r="P322">
        <v>3185441574</v>
      </c>
      <c r="R322" t="str">
        <v>BOGOTA</v>
      </c>
      <c r="S322" t="str">
        <v>JOSE PEREZ</v>
      </c>
      <c r="T322">
        <v>5000000</v>
      </c>
      <c r="U322">
        <v>3000000</v>
      </c>
      <c r="W322">
        <v>2000000</v>
      </c>
    </row>
    <row r="323">
      <c r="A323">
        <v>321</v>
      </c>
      <c r="B323" t="str">
        <v xml:space="preserve">LC2 - 33 - 5 </v>
      </c>
      <c r="C323" t="str">
        <v>VENDIDO</v>
      </c>
      <c r="D323">
        <v>28000000</v>
      </c>
      <c r="F323">
        <v>46066</v>
      </c>
      <c r="G323">
        <v>4000000</v>
      </c>
      <c r="H323">
        <v>46094</v>
      </c>
      <c r="I323" t="str">
        <v>EFECTIVO</v>
      </c>
      <c r="J323">
        <v>24000000</v>
      </c>
      <c r="K323">
        <v>24</v>
      </c>
      <c r="L323">
        <v>1000000</v>
      </c>
      <c r="M323" t="str">
        <v xml:space="preserve">13 DE CADA MES </v>
      </c>
      <c r="N323">
        <v>20482861</v>
      </c>
      <c r="O323" t="str">
        <v>RITA OBDILIA VILLALOBOS PARDO</v>
      </c>
      <c r="P323" t="str">
        <v>311 2573603</v>
      </c>
      <c r="R323" t="str">
        <v>BOGOTA</v>
      </c>
      <c r="S323" t="str">
        <v>JOSE PEREZ</v>
      </c>
      <c r="T323">
        <v>5000000</v>
      </c>
      <c r="U323">
        <v>3000000</v>
      </c>
      <c r="W323">
        <v>2000000</v>
      </c>
    </row>
    <row r="324">
      <c r="A324">
        <v>322</v>
      </c>
      <c r="B324" t="str">
        <v>LC2 - 33 - 6</v>
      </c>
      <c r="C324" t="str">
        <v>VENDIDO</v>
      </c>
      <c r="D324">
        <v>28000000</v>
      </c>
      <c r="F324">
        <v>46073</v>
      </c>
      <c r="G324">
        <v>4000000</v>
      </c>
      <c r="H324">
        <v>46101</v>
      </c>
      <c r="I324" t="str">
        <v>EFECTIVO</v>
      </c>
      <c r="J324">
        <v>24000000</v>
      </c>
      <c r="K324">
        <v>24</v>
      </c>
      <c r="L324">
        <v>1000000</v>
      </c>
      <c r="M324" t="str">
        <v xml:space="preserve">20 DE CADA MES </v>
      </c>
      <c r="N324">
        <v>20482861</v>
      </c>
      <c r="O324" t="str">
        <v>RITA OBDILIA VILLALOBOS PARDO</v>
      </c>
      <c r="P324" t="str">
        <v>311 2573603</v>
      </c>
      <c r="R324" t="str">
        <v>BOGOTA</v>
      </c>
      <c r="S324" t="str">
        <v>JOSE PEREZ</v>
      </c>
      <c r="T324">
        <v>5000000</v>
      </c>
      <c r="U324">
        <v>3000000</v>
      </c>
      <c r="W324">
        <v>2000000</v>
      </c>
    </row>
    <row r="325">
      <c r="A325">
        <v>323</v>
      </c>
      <c r="B325" t="str">
        <v xml:space="preserve">LC2 - 33 - 7 </v>
      </c>
      <c r="C325" t="str">
        <v>VENDIDO</v>
      </c>
      <c r="D325">
        <v>28000000</v>
      </c>
      <c r="F325">
        <v>46073</v>
      </c>
      <c r="G325">
        <v>4000000</v>
      </c>
      <c r="H325">
        <v>46101</v>
      </c>
      <c r="I325" t="str">
        <v>EFECTIVO</v>
      </c>
      <c r="J325">
        <v>24000000</v>
      </c>
      <c r="K325">
        <v>24</v>
      </c>
      <c r="L325">
        <v>1000000</v>
      </c>
      <c r="M325" t="str">
        <v xml:space="preserve">20 DE CADA MES </v>
      </c>
      <c r="N325">
        <v>20482861</v>
      </c>
      <c r="O325" t="str">
        <v>RITA OBDILIA VILLALOBOS PARDO</v>
      </c>
      <c r="P325" t="str">
        <v>311 2573603</v>
      </c>
      <c r="R325" t="str">
        <v>BOGOTA</v>
      </c>
      <c r="S325" t="str">
        <v>JOSE PEREZ</v>
      </c>
      <c r="T325">
        <v>5000000</v>
      </c>
      <c r="U325">
        <v>3000000</v>
      </c>
      <c r="W325">
        <v>2000000</v>
      </c>
    </row>
    <row r="326">
      <c r="A326">
        <v>324</v>
      </c>
      <c r="B326" t="str">
        <v xml:space="preserve">LC2 - 33 - 8 </v>
      </c>
      <c r="C326" t="str">
        <v>VENDIDO</v>
      </c>
      <c r="D326">
        <v>28000000</v>
      </c>
      <c r="F326">
        <v>46073</v>
      </c>
      <c r="G326">
        <v>4000000</v>
      </c>
      <c r="H326">
        <v>46101</v>
      </c>
      <c r="I326" t="str">
        <v>EFECTIVO</v>
      </c>
      <c r="J326">
        <v>24000000</v>
      </c>
      <c r="K326">
        <v>24</v>
      </c>
      <c r="L326">
        <v>1000000</v>
      </c>
      <c r="M326" t="str">
        <v xml:space="preserve">20 DE CADA MES </v>
      </c>
      <c r="N326">
        <v>20482861</v>
      </c>
      <c r="O326" t="str">
        <v>RITA OBDILIA VILLALOBOS PARDO</v>
      </c>
      <c r="P326" t="str">
        <v>311 2573603</v>
      </c>
      <c r="R326" t="str">
        <v>BOGOTA</v>
      </c>
      <c r="S326" t="str">
        <v>JOSE PEREZ</v>
      </c>
      <c r="T326">
        <v>5000000</v>
      </c>
      <c r="U326">
        <v>3000000</v>
      </c>
      <c r="W326">
        <v>2000000</v>
      </c>
    </row>
    <row r="327">
      <c r="A327">
        <v>325</v>
      </c>
      <c r="B327" t="str">
        <v xml:space="preserve">LC2 - 33 - 9 </v>
      </c>
      <c r="C327" t="str">
        <v>VENDIDO</v>
      </c>
      <c r="D327">
        <v>31000000</v>
      </c>
      <c r="F327">
        <v>46058</v>
      </c>
      <c r="G327">
        <v>5500000</v>
      </c>
      <c r="H327">
        <v>46086</v>
      </c>
      <c r="I327" t="str">
        <v>EFECTIVO</v>
      </c>
      <c r="J327">
        <v>25500000</v>
      </c>
      <c r="K327">
        <v>1</v>
      </c>
      <c r="L327">
        <v>25500000</v>
      </c>
      <c r="M327" t="str">
        <v xml:space="preserve">05 DE CADA MES </v>
      </c>
      <c r="N327">
        <v>52206638</v>
      </c>
      <c r="O327" t="str">
        <v>MAGDA YOLANDA REYES MARTIN</v>
      </c>
      <c r="P327" t="str">
        <v>316 8553149</v>
      </c>
      <c r="R327" t="str">
        <v>BOGOTA</v>
      </c>
      <c r="S327" t="str">
        <v>YURANY PEREZ</v>
      </c>
      <c r="T327">
        <v>5000000</v>
      </c>
      <c r="W327">
        <v>5000000</v>
      </c>
    </row>
    <row r="328">
      <c r="A328">
        <v>326</v>
      </c>
      <c r="B328" t="str">
        <v xml:space="preserve">LC2 - 33 - 10 </v>
      </c>
      <c r="C328" t="str">
        <v>EN NEGOCIACIÓN</v>
      </c>
    </row>
    <row r="329">
      <c r="A329">
        <v>327</v>
      </c>
      <c r="B329" t="str">
        <v>LC2 - 33 - 11</v>
      </c>
      <c r="C329" t="str">
        <v>VENDIDO</v>
      </c>
      <c r="D329">
        <v>28000000</v>
      </c>
      <c r="F329">
        <v>46041</v>
      </c>
      <c r="G329">
        <v>4000000</v>
      </c>
      <c r="H329">
        <v>46072</v>
      </c>
      <c r="I329" t="str">
        <v>EFECTIVO</v>
      </c>
      <c r="J329">
        <v>24000000</v>
      </c>
      <c r="K329">
        <v>24</v>
      </c>
      <c r="L329">
        <v>1000000</v>
      </c>
      <c r="M329" t="str">
        <v xml:space="preserve">19 DE CADA MES </v>
      </c>
      <c r="N329">
        <v>52832298</v>
      </c>
      <c r="O329" t="str">
        <v>SANDRA PATRICIA ESCOBAR CABALLERO</v>
      </c>
      <c r="P329" t="str">
        <v>314 3851307</v>
      </c>
      <c r="R329" t="str">
        <v>BOGOTA</v>
      </c>
      <c r="S329" t="str">
        <v>DAVID FELIPE</v>
      </c>
      <c r="T329">
        <v>5000000</v>
      </c>
      <c r="U329">
        <v>3000000</v>
      </c>
      <c r="W329">
        <v>2000000</v>
      </c>
    </row>
    <row r="330">
      <c r="A330">
        <v>328</v>
      </c>
      <c r="B330" t="str">
        <v xml:space="preserve">LC2 - 33 - 12 </v>
      </c>
      <c r="C330" t="str">
        <v>VENDIDO</v>
      </c>
      <c r="D330">
        <v>28000000</v>
      </c>
      <c r="F330">
        <v>46041</v>
      </c>
      <c r="G330">
        <v>4000000</v>
      </c>
      <c r="H330">
        <v>46072</v>
      </c>
      <c r="I330" t="str">
        <v>EFECTIVO</v>
      </c>
      <c r="J330">
        <v>24000000</v>
      </c>
      <c r="K330">
        <v>24</v>
      </c>
      <c r="L330">
        <v>1000000</v>
      </c>
      <c r="M330" t="str">
        <v xml:space="preserve">19 DE CADA MES </v>
      </c>
      <c r="N330">
        <v>52832298</v>
      </c>
      <c r="O330" t="str">
        <v>SANDRA PATRICIA ESCOBAR CABALLERO</v>
      </c>
      <c r="P330" t="str">
        <v>314 3851307</v>
      </c>
      <c r="R330" t="str">
        <v>BOGOTA</v>
      </c>
      <c r="S330" t="str">
        <v>DAVID FELIPE</v>
      </c>
      <c r="T330">
        <v>5000000</v>
      </c>
      <c r="U330">
        <v>3000000</v>
      </c>
      <c r="W330">
        <v>2000000</v>
      </c>
    </row>
    <row r="331">
      <c r="A331">
        <v>329</v>
      </c>
      <c r="B331" t="str">
        <v xml:space="preserve">LC2 - 33 - 13 </v>
      </c>
      <c r="C331" t="str">
        <v>VENDIDO</v>
      </c>
      <c r="D331">
        <v>28000000</v>
      </c>
      <c r="F331">
        <v>46043</v>
      </c>
      <c r="G331">
        <v>4000000</v>
      </c>
      <c r="H331">
        <v>46074</v>
      </c>
      <c r="I331" t="str">
        <v>EFECTIVO</v>
      </c>
      <c r="J331">
        <v>24000000</v>
      </c>
      <c r="K331">
        <v>24</v>
      </c>
      <c r="L331">
        <v>1000000</v>
      </c>
      <c r="M331" t="str">
        <v xml:space="preserve">21 DE CADA MES </v>
      </c>
      <c r="N331">
        <v>53134430</v>
      </c>
      <c r="O331" t="str">
        <v>ADRIANA PIEDAD ESCOBAR CABALLERO</v>
      </c>
      <c r="P331" t="str">
        <v>314 3851307</v>
      </c>
      <c r="R331" t="str">
        <v>BOGOTA</v>
      </c>
      <c r="S331" t="str">
        <v>DAVID FELIPE</v>
      </c>
      <c r="T331">
        <v>5000000</v>
      </c>
      <c r="U331">
        <v>3000000</v>
      </c>
      <c r="W331">
        <v>2000000</v>
      </c>
    </row>
    <row r="332">
      <c r="A332">
        <v>330</v>
      </c>
      <c r="B332" t="str">
        <v xml:space="preserve">LC2 - 33 - 14 </v>
      </c>
      <c r="C332" t="str">
        <v>VENDIDO</v>
      </c>
      <c r="D332">
        <v>28000000</v>
      </c>
      <c r="F332">
        <v>46193</v>
      </c>
      <c r="G332">
        <v>10000000</v>
      </c>
      <c r="H332">
        <v>46193</v>
      </c>
      <c r="I332" t="str">
        <v>TRANSFERENCIA</v>
      </c>
      <c r="J332">
        <v>18000000</v>
      </c>
      <c r="K332">
        <v>24</v>
      </c>
      <c r="L332">
        <v>750000</v>
      </c>
      <c r="M332" t="str">
        <v>20 DE CADA MES</v>
      </c>
      <c r="N332">
        <v>5653855</v>
      </c>
      <c r="O332" t="str">
        <v>JOSE ANTONIO CASTILLO TIRADO</v>
      </c>
      <c r="P332">
        <v>3237335261</v>
      </c>
      <c r="R332" t="str">
        <v>GUADALUPE</v>
      </c>
      <c r="S332" t="str">
        <v>YURANY PEREZ</v>
      </c>
      <c r="T332">
        <v>5000000</v>
      </c>
      <c r="W332">
        <v>5000000</v>
      </c>
    </row>
    <row r="333">
      <c r="A333">
        <v>331</v>
      </c>
      <c r="B333" t="str">
        <v xml:space="preserve">LC2 - 33 - 15 </v>
      </c>
      <c r="C333" t="str">
        <v>VENDIDO</v>
      </c>
      <c r="D333">
        <v>27000000</v>
      </c>
      <c r="F333">
        <v>46073</v>
      </c>
      <c r="G333">
        <v>20000000</v>
      </c>
      <c r="H333">
        <v>46101</v>
      </c>
      <c r="I333" t="str">
        <v>EFECTIVO</v>
      </c>
      <c r="J333">
        <v>7000000</v>
      </c>
      <c r="K333">
        <v>7</v>
      </c>
      <c r="L333">
        <v>1000000</v>
      </c>
      <c r="M333" t="str">
        <v xml:space="preserve">15 DE CADA MES </v>
      </c>
      <c r="N333">
        <v>1118468339</v>
      </c>
      <c r="O333" t="str">
        <v>YORLIN STIVEN MEDINA ESPINOZA</v>
      </c>
      <c r="P333">
        <v>3125478475</v>
      </c>
      <c r="R333" t="str">
        <v xml:space="preserve">CASTILLA LA NUEVA </v>
      </c>
      <c r="S333" t="str">
        <v>YURANY PEREZ</v>
      </c>
      <c r="T333">
        <v>5000000</v>
      </c>
      <c r="W333">
        <v>5000000</v>
      </c>
    </row>
    <row r="334">
      <c r="A334">
        <v>332</v>
      </c>
      <c r="B334" t="str">
        <v xml:space="preserve">LC2 - 33 - 16 </v>
      </c>
      <c r="C334" t="str">
        <v>VENDIDO</v>
      </c>
      <c r="D334">
        <v>28000000</v>
      </c>
      <c r="F334">
        <v>46094</v>
      </c>
      <c r="G334">
        <v>4000000</v>
      </c>
      <c r="H334">
        <v>46125</v>
      </c>
      <c r="I334" t="str">
        <v>EFECTIVO</v>
      </c>
      <c r="J334">
        <v>24000000</v>
      </c>
      <c r="K334">
        <v>24</v>
      </c>
      <c r="L334">
        <v>1000000</v>
      </c>
      <c r="M334" t="str">
        <v xml:space="preserve">13 DE CADA MES </v>
      </c>
      <c r="N334">
        <v>79704855</v>
      </c>
      <c r="O334" t="str">
        <v>CARLOS ENRIQUE SANCHEZ GOMEZ</v>
      </c>
      <c r="P334" t="str">
        <v>321 2700299</v>
      </c>
      <c r="R334" t="str">
        <v xml:space="preserve">BOGOTA </v>
      </c>
      <c r="S334" t="str">
        <v>INGRID</v>
      </c>
      <c r="T334">
        <v>5000000</v>
      </c>
      <c r="U334">
        <v>3000000</v>
      </c>
      <c r="W334">
        <v>2000000</v>
      </c>
    </row>
    <row r="335">
      <c r="A335">
        <v>333</v>
      </c>
      <c r="B335" t="str">
        <v xml:space="preserve">LC2 - 33 - 17 </v>
      </c>
      <c r="C335" t="str">
        <v>VENDIDO</v>
      </c>
      <c r="D335">
        <v>28000000</v>
      </c>
      <c r="F335">
        <v>46094</v>
      </c>
      <c r="G335">
        <v>4000000</v>
      </c>
      <c r="H335">
        <v>46125</v>
      </c>
      <c r="I335" t="str">
        <v>EFECTIVO</v>
      </c>
      <c r="J335">
        <v>24000000</v>
      </c>
      <c r="K335">
        <v>24</v>
      </c>
      <c r="L335">
        <v>1000000</v>
      </c>
      <c r="M335" t="str">
        <v xml:space="preserve">13 DE CADA MES </v>
      </c>
      <c r="N335">
        <v>79704855</v>
      </c>
      <c r="O335" t="str">
        <v>CARLOS ENRIQUE SANCHEZ GOMEZ</v>
      </c>
      <c r="P335" t="str">
        <v>321 2700299</v>
      </c>
      <c r="R335" t="str">
        <v xml:space="preserve">BOGOTA </v>
      </c>
      <c r="S335" t="str">
        <v>INGRID</v>
      </c>
      <c r="T335">
        <v>5000000</v>
      </c>
      <c r="U335">
        <v>3000000</v>
      </c>
      <c r="W335">
        <v>2000000</v>
      </c>
    </row>
    <row r="336">
      <c r="A336">
        <v>334</v>
      </c>
      <c r="B336" t="str">
        <v xml:space="preserve">LC2 - 33 - 18 Y 19 </v>
      </c>
      <c r="C336" t="str">
        <v>VENDIDO</v>
      </c>
      <c r="D336">
        <v>51424000</v>
      </c>
      <c r="F336">
        <v>46094</v>
      </c>
      <c r="G336">
        <v>4000000</v>
      </c>
      <c r="H336">
        <v>46125</v>
      </c>
      <c r="I336" t="str">
        <v>EFECTIVO</v>
      </c>
      <c r="J336">
        <v>47424000</v>
      </c>
      <c r="K336">
        <v>24</v>
      </c>
      <c r="L336">
        <v>1976000</v>
      </c>
      <c r="M336" t="str">
        <v xml:space="preserve">13 DE CADA MES </v>
      </c>
      <c r="N336">
        <v>1024498477</v>
      </c>
      <c r="O336" t="str">
        <v>HASBLEIDY LOZANO MOLINA</v>
      </c>
      <c r="P336">
        <v>3124199945</v>
      </c>
      <c r="R336" t="str">
        <v xml:space="preserve">BOGOTA </v>
      </c>
      <c r="S336" t="str">
        <v>CAMILA ZAMBRANO</v>
      </c>
      <c r="T336">
        <v>10000000</v>
      </c>
      <c r="U336">
        <v>6000000</v>
      </c>
      <c r="W336">
        <v>4000000</v>
      </c>
    </row>
    <row r="337">
      <c r="A337">
        <v>335</v>
      </c>
      <c r="B337" t="str">
        <v xml:space="preserve">LC2 - 34 - 1 </v>
      </c>
      <c r="C337" t="str">
        <v>VENDIDO</v>
      </c>
      <c r="D337">
        <v>33000000</v>
      </c>
      <c r="F337">
        <v>45953</v>
      </c>
      <c r="G337">
        <v>4000000</v>
      </c>
      <c r="H337">
        <v>45953</v>
      </c>
      <c r="I337" t="str">
        <v>EFECTIVO</v>
      </c>
      <c r="J337">
        <v>29000000</v>
      </c>
      <c r="K337">
        <v>24</v>
      </c>
      <c r="L337">
        <v>1208333.3333333333</v>
      </c>
      <c r="M337" t="str">
        <v xml:space="preserve">23 DE CADA MES </v>
      </c>
      <c r="N337">
        <v>1014207819</v>
      </c>
      <c r="O337" t="str">
        <v>JULIAN DAVID RODRIGUEZ ZANABRIA</v>
      </c>
      <c r="P337" t="str">
        <v>312 3865816</v>
      </c>
      <c r="R337" t="str">
        <v xml:space="preserve">BOGOTA </v>
      </c>
      <c r="S337" t="str">
        <v>CAMILA ZAMBRANO</v>
      </c>
      <c r="T337">
        <v>5000000</v>
      </c>
      <c r="U337">
        <v>3000000</v>
      </c>
      <c r="W337">
        <v>2000000</v>
      </c>
    </row>
    <row r="338">
      <c r="A338">
        <v>336</v>
      </c>
      <c r="B338" t="str">
        <v xml:space="preserve">LC2 - 34 - 2 </v>
      </c>
      <c r="C338" t="str">
        <v>VENDIDO</v>
      </c>
      <c r="D338">
        <v>28000000</v>
      </c>
      <c r="F338">
        <v>46086</v>
      </c>
      <c r="G338">
        <v>4000000</v>
      </c>
      <c r="H338">
        <v>46117</v>
      </c>
      <c r="I338" t="str">
        <v>EFECTIVO</v>
      </c>
      <c r="J338">
        <v>24000000</v>
      </c>
      <c r="K338">
        <v>24</v>
      </c>
      <c r="L338">
        <v>1000000</v>
      </c>
      <c r="M338" t="str">
        <v xml:space="preserve">05 DE CADA MES </v>
      </c>
      <c r="N338">
        <v>12168951</v>
      </c>
      <c r="O338" t="str">
        <v>BILLAMIR CHILITO CARVAJAL</v>
      </c>
      <c r="P338" t="str">
        <v>320 8215913</v>
      </c>
      <c r="R338" t="str">
        <v xml:space="preserve">ISNOS </v>
      </c>
      <c r="S338" t="str">
        <v>JOSE PEREZ</v>
      </c>
      <c r="T338">
        <v>5000000</v>
      </c>
      <c r="U338">
        <v>3000000</v>
      </c>
      <c r="W338">
        <v>2000000</v>
      </c>
    </row>
    <row r="339">
      <c r="A339">
        <v>337</v>
      </c>
      <c r="B339" t="str">
        <v xml:space="preserve">LC2 - 34 - 3 </v>
      </c>
      <c r="C339" t="str">
        <v>VENDIDO</v>
      </c>
      <c r="D339">
        <v>28000000</v>
      </c>
      <c r="F339">
        <v>46086</v>
      </c>
      <c r="G339">
        <v>4000000</v>
      </c>
      <c r="H339">
        <v>46117</v>
      </c>
      <c r="I339" t="str">
        <v>EFECTIVO</v>
      </c>
      <c r="J339">
        <v>24000000</v>
      </c>
      <c r="K339">
        <v>24</v>
      </c>
      <c r="L339">
        <v>1000000</v>
      </c>
      <c r="M339" t="str">
        <v xml:space="preserve">05 DE CADA MES </v>
      </c>
      <c r="N339">
        <v>1033797541</v>
      </c>
      <c r="O339" t="str">
        <v>YENCY CHILITO SANCHEZ</v>
      </c>
      <c r="P339">
        <v>3173742256</v>
      </c>
      <c r="R339" t="str">
        <v xml:space="preserve">BOGOTA </v>
      </c>
      <c r="S339" t="str">
        <v>JOSE PEREZ</v>
      </c>
      <c r="T339">
        <v>5000000</v>
      </c>
      <c r="U339">
        <v>3000000</v>
      </c>
      <c r="W339">
        <v>2000000</v>
      </c>
    </row>
    <row r="340">
      <c r="A340">
        <v>338</v>
      </c>
      <c r="B340" t="str">
        <v xml:space="preserve">LC2 - 34 - 4 </v>
      </c>
      <c r="C340" t="str">
        <v>VENDIDO</v>
      </c>
      <c r="D340">
        <v>28000000</v>
      </c>
      <c r="F340">
        <v>46086</v>
      </c>
      <c r="G340">
        <v>4000000</v>
      </c>
      <c r="H340">
        <v>46117</v>
      </c>
      <c r="I340" t="str">
        <v>EFECTIVO</v>
      </c>
      <c r="J340">
        <v>24000000</v>
      </c>
      <c r="K340">
        <v>24</v>
      </c>
      <c r="L340">
        <v>1000000</v>
      </c>
      <c r="M340" t="str">
        <v xml:space="preserve">05 DE CADA MES </v>
      </c>
      <c r="N340">
        <v>55055222</v>
      </c>
      <c r="O340" t="str">
        <v>ELENA DIAZ</v>
      </c>
      <c r="P340">
        <v>3174471834</v>
      </c>
      <c r="R340" t="str">
        <v>GARZON</v>
      </c>
      <c r="S340" t="str">
        <v>JOSE PEREZ</v>
      </c>
      <c r="T340">
        <v>5000000</v>
      </c>
      <c r="U340">
        <v>3000000</v>
      </c>
      <c r="W340">
        <v>2000000</v>
      </c>
    </row>
    <row r="341">
      <c r="A341">
        <v>339</v>
      </c>
      <c r="B341" t="str">
        <v xml:space="preserve">LC2 - 34 - 5 </v>
      </c>
      <c r="C341" t="str">
        <v>EN NEGOCIACIÓN</v>
      </c>
      <c r="D341">
        <v>28000000</v>
      </c>
      <c r="J341">
        <v>28000000</v>
      </c>
      <c r="L341">
        <v>0</v>
      </c>
      <c r="W341">
        <v>0</v>
      </c>
    </row>
    <row r="342">
      <c r="A342">
        <v>340</v>
      </c>
      <c r="B342" t="str">
        <v xml:space="preserve">LC2 - 34 - 6 </v>
      </c>
      <c r="C342" t="str">
        <v>VENDIDO</v>
      </c>
      <c r="D342">
        <v>32192000</v>
      </c>
      <c r="F342">
        <v>46058</v>
      </c>
      <c r="G342">
        <v>26000000</v>
      </c>
      <c r="H342">
        <v>46086</v>
      </c>
      <c r="I342" t="str">
        <v>EFECTIVO</v>
      </c>
      <c r="J342">
        <v>6192000</v>
      </c>
      <c r="K342">
        <v>24</v>
      </c>
      <c r="L342">
        <v>258000</v>
      </c>
      <c r="M342" t="str">
        <v xml:space="preserve">05 DE CADA MES </v>
      </c>
      <c r="N342">
        <v>86076632</v>
      </c>
      <c r="O342" t="str">
        <v>JHON ALEXANDER AGUDELO CASTAÑO</v>
      </c>
      <c r="P342" t="str">
        <v>320 2731106</v>
      </c>
      <c r="R342" t="str">
        <v>VILLAVICENCIO</v>
      </c>
      <c r="S342" t="str">
        <v>YULIAN CARDENAS</v>
      </c>
      <c r="T342">
        <v>5000000</v>
      </c>
      <c r="U342">
        <v>3000000</v>
      </c>
      <c r="W342">
        <v>2000000</v>
      </c>
    </row>
    <row r="343">
      <c r="A343">
        <v>341</v>
      </c>
      <c r="B343" t="str">
        <v>LC2 - 34 - 7 Y 8</v>
      </c>
      <c r="C343" t="str">
        <v>VENDIDO</v>
      </c>
      <c r="D343">
        <v>60663000</v>
      </c>
      <c r="F343" t="str">
        <v>30/02/2026</v>
      </c>
      <c r="G343">
        <v>8000000</v>
      </c>
      <c r="H343">
        <v>46111</v>
      </c>
      <c r="I343" t="str">
        <v>EFECTIVO</v>
      </c>
      <c r="J343">
        <v>52663000</v>
      </c>
      <c r="K343">
        <v>24</v>
      </c>
      <c r="L343">
        <v>2194291.6666666665</v>
      </c>
      <c r="M343" t="str">
        <v xml:space="preserve">30 DE CADA MES </v>
      </c>
      <c r="N343">
        <v>1123084746</v>
      </c>
      <c r="O343" t="str">
        <v>VIVIANA ANDREA RUBIO ORTIZ</v>
      </c>
      <c r="P343" t="str">
        <v>312 5882521</v>
      </c>
      <c r="R343" t="str">
        <v>GUAMAL</v>
      </c>
      <c r="S343" t="str">
        <v>YURANY PEREZ</v>
      </c>
      <c r="T343">
        <v>10000000</v>
      </c>
      <c r="U343">
        <v>6000000</v>
      </c>
      <c r="W343">
        <v>4000000</v>
      </c>
    </row>
    <row r="344">
      <c r="A344">
        <v>342</v>
      </c>
      <c r="B344" t="str">
        <v xml:space="preserve">LC2 - 34 - 9 </v>
      </c>
      <c r="C344" t="str">
        <v>VENDIDO</v>
      </c>
      <c r="D344">
        <v>28000000</v>
      </c>
      <c r="F344" t="str">
        <v>30/02/2026</v>
      </c>
      <c r="G344">
        <v>4000000</v>
      </c>
      <c r="H344">
        <v>46111</v>
      </c>
      <c r="I344" t="str">
        <v>EFECTIVO</v>
      </c>
      <c r="J344">
        <v>24000000</v>
      </c>
      <c r="K344">
        <v>24</v>
      </c>
      <c r="L344">
        <v>1000000</v>
      </c>
      <c r="M344" t="str">
        <v xml:space="preserve">30 DE CADA MES </v>
      </c>
      <c r="N344">
        <v>1005623628</v>
      </c>
      <c r="O344" t="str">
        <v>FABIOLA CARDOZO MORALES</v>
      </c>
      <c r="P344" t="str">
        <v>315 7780291</v>
      </c>
      <c r="R344" t="str">
        <v>PIEDECUESTA</v>
      </c>
      <c r="S344" t="str">
        <v>YURANY PEREZ</v>
      </c>
      <c r="T344">
        <v>5000000</v>
      </c>
      <c r="U344">
        <v>3000000</v>
      </c>
      <c r="W344">
        <v>2000000</v>
      </c>
    </row>
    <row r="345">
      <c r="A345">
        <v>343</v>
      </c>
      <c r="B345" t="str">
        <v xml:space="preserve">LC2 - 34 - 10 </v>
      </c>
      <c r="C345" t="str">
        <v>VENDIDO</v>
      </c>
      <c r="D345">
        <v>28000000</v>
      </c>
      <c r="F345">
        <v>46091</v>
      </c>
      <c r="G345">
        <v>4500000</v>
      </c>
      <c r="H345">
        <v>46122</v>
      </c>
      <c r="I345" t="str">
        <v>EFECTIVO</v>
      </c>
      <c r="J345">
        <v>23500000</v>
      </c>
      <c r="K345">
        <v>24</v>
      </c>
      <c r="L345">
        <v>979166.6666666666</v>
      </c>
      <c r="M345" t="str">
        <v xml:space="preserve">10 DE CADA MES </v>
      </c>
      <c r="N345">
        <v>1001056917</v>
      </c>
      <c r="O345" t="str">
        <v>NICOLE DAHIANNA REYES ORTIZ</v>
      </c>
      <c r="P345" t="str">
        <v>300 5963476</v>
      </c>
      <c r="R345" t="str">
        <v>BOGOTA</v>
      </c>
      <c r="S345" t="str">
        <v>YURANY PEREZ</v>
      </c>
      <c r="T345">
        <v>5000000</v>
      </c>
      <c r="W345">
        <v>5000000</v>
      </c>
    </row>
    <row r="346">
      <c r="A346">
        <v>344</v>
      </c>
      <c r="B346" t="str">
        <v xml:space="preserve">LC2 - 34 - 11 </v>
      </c>
      <c r="C346" t="str">
        <v>VENDIDO</v>
      </c>
      <c r="D346">
        <v>28000000</v>
      </c>
      <c r="F346">
        <v>46097</v>
      </c>
      <c r="G346">
        <v>4000000</v>
      </c>
      <c r="H346">
        <v>46128</v>
      </c>
      <c r="I346" t="str">
        <v>EFECTIVO</v>
      </c>
      <c r="J346">
        <v>24000000</v>
      </c>
      <c r="K346">
        <v>24</v>
      </c>
      <c r="L346">
        <v>1000000</v>
      </c>
      <c r="M346" t="str">
        <v xml:space="preserve">16 DE CADA MES </v>
      </c>
      <c r="N346">
        <v>1010028380</v>
      </c>
      <c r="O346" t="str">
        <v>ALISSON TATIANA SANDOVAL PEREZ</v>
      </c>
      <c r="P346">
        <v>3162348505</v>
      </c>
      <c r="R346" t="str">
        <v>BOGOTA</v>
      </c>
      <c r="S346" t="str">
        <v>YULIAN PARDO</v>
      </c>
      <c r="T346">
        <v>5000000</v>
      </c>
      <c r="U346">
        <v>3000000</v>
      </c>
      <c r="W346">
        <v>2000000</v>
      </c>
    </row>
    <row r="347">
      <c r="A347">
        <v>345</v>
      </c>
      <c r="B347" t="str">
        <v xml:space="preserve">LC2 - 34 - 12 </v>
      </c>
      <c r="C347" t="str">
        <v>VENDIDO</v>
      </c>
      <c r="D347">
        <v>33000000</v>
      </c>
      <c r="F347">
        <v>45908</v>
      </c>
      <c r="G347">
        <v>4000000</v>
      </c>
      <c r="H347">
        <v>45938</v>
      </c>
      <c r="I347" t="str">
        <v>EFECTIVO</v>
      </c>
      <c r="J347">
        <v>29000000</v>
      </c>
      <c r="K347">
        <v>24</v>
      </c>
      <c r="L347">
        <v>1208333.3333333333</v>
      </c>
      <c r="M347" t="str">
        <v xml:space="preserve">08 DE CADA MES </v>
      </c>
      <c r="N347">
        <v>1012322926</v>
      </c>
      <c r="O347" t="str">
        <v>LEIDY MARIELA CÓMBITA/LUIS EDUARDO RODRIGUEZ VALENCIA</v>
      </c>
      <c r="P347" t="str">
        <v>322 3288930</v>
      </c>
      <c r="R347" t="str">
        <v>BOGOTA</v>
      </c>
      <c r="S347" t="str">
        <v>LAURA CAMACHO</v>
      </c>
      <c r="T347">
        <v>5000000</v>
      </c>
      <c r="U347">
        <v>3000000</v>
      </c>
      <c r="W347">
        <v>2000000</v>
      </c>
    </row>
    <row r="348">
      <c r="A348">
        <v>346</v>
      </c>
      <c r="B348" t="str">
        <v>LC2 - 35 - 1</v>
      </c>
      <c r="C348" t="str">
        <v>VENDIDO</v>
      </c>
      <c r="D348">
        <v>33000000</v>
      </c>
      <c r="F348">
        <v>45986</v>
      </c>
      <c r="G348">
        <v>4000000</v>
      </c>
      <c r="H348">
        <v>46016</v>
      </c>
      <c r="I348" t="str">
        <v>EFECTIVO</v>
      </c>
      <c r="J348">
        <v>29000000</v>
      </c>
      <c r="K348">
        <v>24</v>
      </c>
      <c r="L348">
        <v>1208333.3333333333</v>
      </c>
      <c r="M348" t="str">
        <v xml:space="preserve">25 DE CADA MES </v>
      </c>
      <c r="N348">
        <v>1030624398</v>
      </c>
      <c r="O348" t="str">
        <v>EULIS FABIAN GARCIA NOSCUE</v>
      </c>
      <c r="P348" t="str">
        <v>311 2139946</v>
      </c>
      <c r="R348" t="str">
        <v>BOGOTA</v>
      </c>
      <c r="S348" t="str">
        <v>JAVIER</v>
      </c>
      <c r="W348">
        <v>0</v>
      </c>
    </row>
    <row r="349">
      <c r="A349">
        <v>347</v>
      </c>
      <c r="B349" t="str">
        <v xml:space="preserve">LC2 - 35 - 2 </v>
      </c>
      <c r="C349" t="str">
        <v>VENDIDO</v>
      </c>
      <c r="D349">
        <v>28000000</v>
      </c>
      <c r="F349">
        <v>46096</v>
      </c>
      <c r="G349">
        <v>4000000</v>
      </c>
      <c r="H349">
        <v>46127</v>
      </c>
      <c r="I349" t="str">
        <v>EFECTIVO</v>
      </c>
      <c r="J349">
        <v>24000000</v>
      </c>
      <c r="K349">
        <v>24</v>
      </c>
      <c r="L349">
        <v>1000000</v>
      </c>
      <c r="M349" t="str">
        <v xml:space="preserve">15 DE CADA MES </v>
      </c>
      <c r="N349">
        <v>26565837</v>
      </c>
      <c r="O349" t="str">
        <v>LUZ MARY LUNA VARGAS</v>
      </c>
      <c r="P349" t="str">
        <v>316 6333397</v>
      </c>
      <c r="R349" t="str">
        <v>SAN GIL</v>
      </c>
      <c r="S349" t="str">
        <v>YADIRA RIVERA</v>
      </c>
      <c r="T349">
        <v>5000000</v>
      </c>
      <c r="U349">
        <v>3000000</v>
      </c>
      <c r="W349">
        <v>2000000</v>
      </c>
    </row>
    <row r="350">
      <c r="A350">
        <v>348</v>
      </c>
      <c r="B350" t="str">
        <v xml:space="preserve">LC2- 35 - 3 </v>
      </c>
      <c r="C350" t="str">
        <v>VENDIDO</v>
      </c>
      <c r="D350">
        <v>28000000</v>
      </c>
      <c r="F350">
        <v>46222</v>
      </c>
      <c r="G350">
        <v>4000000</v>
      </c>
      <c r="H350">
        <v>46222</v>
      </c>
      <c r="I350" t="str">
        <v>TRANSFERENCIA</v>
      </c>
      <c r="J350">
        <v>24000000</v>
      </c>
      <c r="K350">
        <v>24</v>
      </c>
      <c r="L350">
        <v>1000000</v>
      </c>
      <c r="M350" t="str">
        <v>10 DE CADA MES</v>
      </c>
      <c r="N350">
        <v>28688739</v>
      </c>
      <c r="O350" t="str">
        <v>ANGELA MARIA VERA CRUZ. ELENA PATRICIA VERGARA VERA</v>
      </c>
      <c r="P350" t="str">
        <v>310 8876813</v>
      </c>
      <c r="S350" t="str">
        <v>YURANY PEREZ</v>
      </c>
      <c r="T350">
        <v>5000000</v>
      </c>
      <c r="W350">
        <v>5000000</v>
      </c>
    </row>
    <row r="351">
      <c r="A351">
        <v>349</v>
      </c>
      <c r="B351" t="str">
        <v xml:space="preserve">LC2 - 35 - 4 </v>
      </c>
      <c r="C351" t="str">
        <v>VENDIDO</v>
      </c>
      <c r="D351">
        <v>28000000</v>
      </c>
      <c r="F351">
        <v>46088</v>
      </c>
      <c r="G351">
        <v>4000000</v>
      </c>
      <c r="H351">
        <v>46119</v>
      </c>
      <c r="I351" t="str">
        <v>EFECTIVO</v>
      </c>
      <c r="J351">
        <v>24000000</v>
      </c>
      <c r="K351">
        <v>24</v>
      </c>
      <c r="L351">
        <v>1000000</v>
      </c>
      <c r="M351" t="str">
        <v xml:space="preserve">07 DE CADA MES </v>
      </c>
      <c r="N351">
        <v>1024584408</v>
      </c>
      <c r="O351" t="str">
        <v>JERLY ALEJANDRA GONZALEZ MARIN</v>
      </c>
      <c r="P351">
        <v>3177050820</v>
      </c>
      <c r="R351" t="str">
        <v>BOGOTA</v>
      </c>
      <c r="S351" t="str">
        <v>INGRID</v>
      </c>
      <c r="T351">
        <v>5000000</v>
      </c>
      <c r="U351">
        <v>3000000</v>
      </c>
      <c r="W351">
        <v>2000000</v>
      </c>
    </row>
    <row r="352">
      <c r="A352">
        <v>350</v>
      </c>
      <c r="B352" t="str">
        <v xml:space="preserve">LC2 - 35 - 5 </v>
      </c>
      <c r="C352" t="str">
        <v>VENDIDO</v>
      </c>
      <c r="D352">
        <v>28000000</v>
      </c>
      <c r="F352">
        <v>46091</v>
      </c>
      <c r="G352">
        <v>4000000</v>
      </c>
      <c r="H352">
        <v>46122</v>
      </c>
      <c r="I352" t="str">
        <v>EFECTIVO</v>
      </c>
      <c r="J352">
        <v>24000000</v>
      </c>
      <c r="K352">
        <v>24</v>
      </c>
      <c r="L352">
        <v>1000000</v>
      </c>
      <c r="M352" t="str">
        <v xml:space="preserve">10 DE CADA MES </v>
      </c>
      <c r="N352">
        <v>1053807937</v>
      </c>
      <c r="O352" t="str">
        <v>JESSICA YULIETH MORA TORRES</v>
      </c>
      <c r="P352">
        <v>3112111249</v>
      </c>
      <c r="R352" t="str">
        <v xml:space="preserve">MANIZALES </v>
      </c>
      <c r="S352" t="str">
        <v>YULIAN CARDENAS</v>
      </c>
      <c r="T352">
        <v>5000000</v>
      </c>
      <c r="U352">
        <v>3000000</v>
      </c>
      <c r="W352">
        <v>2000000</v>
      </c>
    </row>
    <row r="353">
      <c r="A353">
        <v>351</v>
      </c>
      <c r="B353" t="str">
        <v xml:space="preserve">LC2 - 35 - 6 </v>
      </c>
      <c r="C353" t="str">
        <v>VENDIDO</v>
      </c>
      <c r="D353">
        <v>31030000</v>
      </c>
      <c r="F353">
        <v>46074</v>
      </c>
      <c r="G353">
        <v>4000000</v>
      </c>
      <c r="H353">
        <v>46102</v>
      </c>
      <c r="I353" t="str">
        <v>EFECTIVO</v>
      </c>
      <c r="J353">
        <v>27030000</v>
      </c>
      <c r="K353">
        <v>24</v>
      </c>
      <c r="L353">
        <v>1126250</v>
      </c>
      <c r="M353" t="str">
        <v xml:space="preserve">21 DE CADA MES </v>
      </c>
      <c r="N353">
        <v>1072716688</v>
      </c>
      <c r="O353" t="str">
        <v>RUTH DENIS ALVAREZ BUITRAGO</v>
      </c>
      <c r="P353" t="str">
        <v>315 2178337</v>
      </c>
      <c r="R353" t="str">
        <v xml:space="preserve">CHIA </v>
      </c>
      <c r="W353">
        <v>0</v>
      </c>
    </row>
    <row r="354">
      <c r="A354">
        <v>352</v>
      </c>
      <c r="B354" t="str">
        <v xml:space="preserve">LC2 - 35 - 7 </v>
      </c>
      <c r="C354" t="str">
        <v>VENDIDO</v>
      </c>
      <c r="D354">
        <v>31508000</v>
      </c>
      <c r="F354">
        <v>46070</v>
      </c>
      <c r="G354">
        <v>4000000</v>
      </c>
      <c r="H354">
        <v>46098</v>
      </c>
      <c r="I354" t="str">
        <v>EFECTIVO</v>
      </c>
      <c r="J354">
        <v>27508000</v>
      </c>
      <c r="K354">
        <v>24</v>
      </c>
      <c r="L354">
        <v>1146166.6666666667</v>
      </c>
      <c r="M354" t="str">
        <v xml:space="preserve">17 DE CADA MES </v>
      </c>
      <c r="N354">
        <v>22824418</v>
      </c>
      <c r="O354" t="str">
        <v>TERESA DE JESUS TORRES CHAVEZ</v>
      </c>
      <c r="P354" t="str">
        <v>321 4592013</v>
      </c>
      <c r="R354" t="str">
        <v>MORALES</v>
      </c>
      <c r="S354" t="str">
        <v>YULIAN CARDENAS</v>
      </c>
      <c r="T354">
        <v>5000000</v>
      </c>
      <c r="U354">
        <v>3000000</v>
      </c>
      <c r="W354">
        <v>2000000</v>
      </c>
    </row>
    <row r="355">
      <c r="A355">
        <v>353</v>
      </c>
      <c r="B355" t="str">
        <v xml:space="preserve">LC2 - 35 - 8 </v>
      </c>
      <c r="C355" t="str">
        <v>VENDIDO</v>
      </c>
      <c r="D355">
        <v>28000000</v>
      </c>
      <c r="J355">
        <v>28000000</v>
      </c>
      <c r="L355">
        <v>0</v>
      </c>
      <c r="O355" t="str">
        <v xml:space="preserve">sedido en forma de pago por el mico jhon peralta </v>
      </c>
      <c r="W355">
        <v>0</v>
      </c>
    </row>
    <row r="356">
      <c r="A356">
        <v>354</v>
      </c>
      <c r="B356" t="str">
        <v xml:space="preserve">LC2 - 35 - 9 </v>
      </c>
      <c r="C356" t="str">
        <v>VENDIDO</v>
      </c>
      <c r="D356">
        <v>28000000</v>
      </c>
      <c r="F356">
        <v>46136</v>
      </c>
      <c r="G356">
        <v>5000000</v>
      </c>
      <c r="H356">
        <v>46136</v>
      </c>
      <c r="I356" t="str">
        <v>TRANSFERENCIA</v>
      </c>
      <c r="J356">
        <v>23000000</v>
      </c>
      <c r="K356">
        <v>24</v>
      </c>
      <c r="L356">
        <v>958300</v>
      </c>
      <c r="M356" t="str">
        <v>20 DE CADA MES</v>
      </c>
      <c r="N356">
        <v>53002737</v>
      </c>
      <c r="O356" t="str">
        <v>DIANA MARCELA HERRERA RODRIGUEZ</v>
      </c>
      <c r="P356" t="str">
        <v>321 9807260</v>
      </c>
      <c r="W356">
        <v>0</v>
      </c>
    </row>
    <row r="357">
      <c r="A357">
        <v>355</v>
      </c>
      <c r="B357" t="str">
        <v xml:space="preserve">LC2 - 35 - 10 Y 11 </v>
      </c>
      <c r="C357" t="str">
        <v>VENDIDO</v>
      </c>
      <c r="D357">
        <v>56000000</v>
      </c>
      <c r="F357">
        <v>46063</v>
      </c>
      <c r="G357">
        <v>8000000</v>
      </c>
      <c r="H357">
        <v>46091</v>
      </c>
      <c r="I357" t="str">
        <v>EFECTIVO</v>
      </c>
      <c r="J357">
        <v>48000000</v>
      </c>
      <c r="K357">
        <v>24</v>
      </c>
      <c r="L357">
        <v>2000000</v>
      </c>
      <c r="M357" t="str">
        <v>10 DE CADA MES</v>
      </c>
      <c r="N357">
        <v>3082564</v>
      </c>
      <c r="O357" t="str">
        <v>ARLEY DARIO ORDOÑEZ ORDOÑEZ</v>
      </c>
      <c r="P357" t="str">
        <v>314 3720685</v>
      </c>
      <c r="R357" t="str">
        <v xml:space="preserve">DE LA PEÑA </v>
      </c>
      <c r="S357" t="str">
        <v>YULIAN CARDENAS</v>
      </c>
      <c r="T357">
        <v>10000000</v>
      </c>
      <c r="U357">
        <v>6000000</v>
      </c>
      <c r="W357">
        <v>4000000</v>
      </c>
    </row>
    <row r="358">
      <c r="A358">
        <v>356</v>
      </c>
      <c r="B358" t="str">
        <v xml:space="preserve">LC2 - 35 - 12 </v>
      </c>
      <c r="C358" t="str">
        <v>VENDIDO</v>
      </c>
      <c r="D358">
        <v>33000000</v>
      </c>
      <c r="F358">
        <v>45953</v>
      </c>
      <c r="G358">
        <v>4000000</v>
      </c>
      <c r="H358">
        <v>45984</v>
      </c>
      <c r="I358" t="str">
        <v>EFECTIVO</v>
      </c>
      <c r="J358">
        <v>29000000</v>
      </c>
      <c r="K358">
        <v>24</v>
      </c>
      <c r="L358">
        <v>1208333.3333333333</v>
      </c>
      <c r="M358" t="str">
        <v xml:space="preserve">23 DE CADA MES </v>
      </c>
      <c r="N358">
        <v>1014207819</v>
      </c>
      <c r="O358" t="str">
        <v>JULIAN DAVID RODRIGUEZ ZANABRIA</v>
      </c>
      <c r="P358" t="str">
        <v>312 3865816</v>
      </c>
      <c r="R358" t="str">
        <v>BOGOTA</v>
      </c>
      <c r="S358" t="str">
        <v>CAMILA ZAMBRANO</v>
      </c>
      <c r="T358">
        <v>5000000</v>
      </c>
      <c r="U358">
        <v>3000000</v>
      </c>
      <c r="W358">
        <v>2000000</v>
      </c>
    </row>
    <row r="359">
      <c r="A359">
        <v>357</v>
      </c>
      <c r="B359" t="str">
        <v xml:space="preserve">LC2 - 36 - 1 </v>
      </c>
      <c r="C359" t="str">
        <v>VENDIDO</v>
      </c>
      <c r="D359">
        <v>28000000</v>
      </c>
      <c r="J359">
        <v>28000000</v>
      </c>
      <c r="W359">
        <v>0</v>
      </c>
    </row>
    <row r="360">
      <c r="A360">
        <v>358</v>
      </c>
      <c r="B360" t="str">
        <v xml:space="preserve">LC2 - 36 - 2 </v>
      </c>
      <c r="C360" t="str">
        <v>VENDIDO</v>
      </c>
      <c r="D360">
        <v>28000000</v>
      </c>
      <c r="F360">
        <v>46098</v>
      </c>
      <c r="G360">
        <v>4000000</v>
      </c>
      <c r="H360">
        <v>46129</v>
      </c>
      <c r="I360" t="str">
        <v>EFECTIVO</v>
      </c>
      <c r="J360">
        <v>24000000</v>
      </c>
      <c r="K360">
        <v>24</v>
      </c>
      <c r="L360">
        <v>1000000</v>
      </c>
      <c r="M360" t="str">
        <v xml:space="preserve">17 DE CADA MES </v>
      </c>
      <c r="N360">
        <v>40276377</v>
      </c>
      <c r="O360" t="str">
        <v>DAMARIS PEDREROS MENDOZA</v>
      </c>
      <c r="P360" t="str">
        <v>310 2552780</v>
      </c>
      <c r="R360" t="str">
        <v xml:space="preserve">VISTA HERMOSA </v>
      </c>
      <c r="S360" t="str">
        <v>YURANY PEREZ</v>
      </c>
      <c r="T360">
        <v>5000000</v>
      </c>
      <c r="W360">
        <v>5000000</v>
      </c>
    </row>
    <row r="361">
      <c r="A361">
        <v>359</v>
      </c>
      <c r="B361" t="str">
        <v xml:space="preserve">LC2 - 36 - 3 </v>
      </c>
      <c r="C361" t="str">
        <v>VENDIDO</v>
      </c>
      <c r="D361">
        <v>27000000</v>
      </c>
      <c r="F361">
        <v>46087</v>
      </c>
      <c r="G361">
        <v>5000000</v>
      </c>
      <c r="H361">
        <v>46118</v>
      </c>
      <c r="I361" t="str">
        <v>EFECTIVO</v>
      </c>
      <c r="J361">
        <v>22000000</v>
      </c>
      <c r="K361">
        <v>24</v>
      </c>
      <c r="L361">
        <v>916666.6666666666</v>
      </c>
      <c r="M361" t="str">
        <v xml:space="preserve">06 DE CADA MES </v>
      </c>
      <c r="N361">
        <v>52098786</v>
      </c>
      <c r="O361" t="str">
        <v>DORIS LILI ZAMBRANO ROA</v>
      </c>
      <c r="P361" t="str">
        <v>311 4699387</v>
      </c>
      <c r="R361" t="str">
        <v>BOGOTA</v>
      </c>
      <c r="S361" t="str">
        <v>DANIA</v>
      </c>
      <c r="T361">
        <v>5000000</v>
      </c>
      <c r="U361">
        <v>3000000</v>
      </c>
      <c r="W361">
        <v>2000000</v>
      </c>
    </row>
    <row r="362">
      <c r="A362">
        <v>360</v>
      </c>
      <c r="B362" t="str">
        <v xml:space="preserve">LC2 - 36 - 4 </v>
      </c>
      <c r="C362" t="str">
        <v>VENDIDO</v>
      </c>
      <c r="D362">
        <v>28000000</v>
      </c>
      <c r="F362">
        <v>46091</v>
      </c>
      <c r="G362">
        <v>4000000</v>
      </c>
      <c r="H362">
        <v>46122</v>
      </c>
      <c r="I362" t="str">
        <v>EFECTIVO</v>
      </c>
      <c r="J362">
        <v>24000000</v>
      </c>
      <c r="K362">
        <v>24</v>
      </c>
      <c r="L362">
        <v>1000000</v>
      </c>
      <c r="M362" t="str">
        <v xml:space="preserve">10 DE CADA MES </v>
      </c>
      <c r="N362">
        <v>4935694</v>
      </c>
      <c r="O362" t="str">
        <v>OMAR LUNA VARGAS</v>
      </c>
      <c r="P362">
        <v>3015657616</v>
      </c>
      <c r="R362" t="str">
        <v>SAN AGUSTIN</v>
      </c>
      <c r="S362" t="str">
        <v>YADIRA RIVERA</v>
      </c>
      <c r="T362">
        <v>5000000</v>
      </c>
      <c r="U362">
        <v>3000000</v>
      </c>
      <c r="W362">
        <v>2000000</v>
      </c>
    </row>
    <row r="363">
      <c r="A363">
        <v>361</v>
      </c>
      <c r="B363" t="str">
        <v xml:space="preserve">LC2 - 36 - 5 </v>
      </c>
      <c r="C363" t="str">
        <v>VENDIDO</v>
      </c>
      <c r="D363">
        <v>28000000</v>
      </c>
      <c r="F363">
        <v>46106</v>
      </c>
      <c r="G363">
        <v>4000000</v>
      </c>
      <c r="H363">
        <v>46137</v>
      </c>
      <c r="I363" t="str">
        <v>EFECTIVO</v>
      </c>
      <c r="J363">
        <v>24000000</v>
      </c>
      <c r="K363">
        <v>24</v>
      </c>
      <c r="L363">
        <v>1000000</v>
      </c>
      <c r="M363" t="str">
        <v>25 DE CADA MES</v>
      </c>
      <c r="N363">
        <v>79419209</v>
      </c>
      <c r="O363" t="str">
        <v>LUO KENNEDY LUNA VARGAS</v>
      </c>
      <c r="P363" t="str">
        <v>314 3779143</v>
      </c>
      <c r="R363" t="str">
        <v>BOGOTA</v>
      </c>
      <c r="S363" t="str">
        <v>YADIRA RIVERA</v>
      </c>
      <c r="T363">
        <v>5000000</v>
      </c>
      <c r="U363">
        <v>3000000</v>
      </c>
      <c r="W363">
        <v>2000000</v>
      </c>
    </row>
    <row r="364">
      <c r="A364">
        <v>362</v>
      </c>
      <c r="B364" t="str">
        <v xml:space="preserve">LC2 - 36 - 6 </v>
      </c>
      <c r="C364" t="str">
        <v>VENDIDO</v>
      </c>
      <c r="D364">
        <v>28000000</v>
      </c>
      <c r="F364">
        <v>46205</v>
      </c>
      <c r="G364">
        <v>5600000</v>
      </c>
      <c r="H364">
        <v>46205</v>
      </c>
      <c r="I364" t="str">
        <v>TRANSFERENCIA</v>
      </c>
      <c r="J364">
        <v>22400000</v>
      </c>
      <c r="K364">
        <v>24</v>
      </c>
      <c r="L364">
        <v>933333.3333333334</v>
      </c>
      <c r="M364" t="str">
        <v>2 DE CADA MES</v>
      </c>
      <c r="N364">
        <v>52488436</v>
      </c>
      <c r="O364" t="str">
        <v>LUZ DARY NEIRA REDONDO</v>
      </c>
      <c r="P364" t="str">
        <v>300 3210121</v>
      </c>
      <c r="R364" t="str">
        <v>BOGOTA</v>
      </c>
      <c r="S364" t="str">
        <v>EIDER PARDO</v>
      </c>
      <c r="T364">
        <v>5000000</v>
      </c>
      <c r="U364">
        <v>3000000</v>
      </c>
      <c r="W364">
        <v>2000000</v>
      </c>
    </row>
    <row r="365">
      <c r="A365">
        <v>363</v>
      </c>
      <c r="B365" t="str">
        <v xml:space="preserve">LC2 - 36 - 7 </v>
      </c>
      <c r="C365" t="str">
        <v>VENDIDO</v>
      </c>
      <c r="D365">
        <v>28000000</v>
      </c>
      <c r="F365">
        <v>46086</v>
      </c>
      <c r="G365">
        <v>4000000</v>
      </c>
      <c r="H365">
        <v>46117</v>
      </c>
      <c r="I365" t="str">
        <v>EFECTIVO</v>
      </c>
      <c r="J365">
        <v>24000000</v>
      </c>
      <c r="K365">
        <v>24</v>
      </c>
      <c r="L365">
        <v>1000000</v>
      </c>
      <c r="M365" t="str">
        <v>05 DE CADA ME S</v>
      </c>
      <c r="N365">
        <v>1022359509</v>
      </c>
      <c r="O365" t="str">
        <v>MARTHA ELENA ABRIL BARRERA</v>
      </c>
      <c r="P365" t="str">
        <v>310 2726650</v>
      </c>
      <c r="R365" t="str">
        <v>BOGOTA</v>
      </c>
      <c r="S365" t="str">
        <v>YURANY PEREZ</v>
      </c>
      <c r="T365">
        <v>5000000</v>
      </c>
      <c r="U365">
        <v>3000000</v>
      </c>
      <c r="W365">
        <v>2000000</v>
      </c>
    </row>
    <row r="366">
      <c r="A366">
        <v>364</v>
      </c>
      <c r="B366" t="str">
        <v xml:space="preserve">LC2 - 36 - 8 </v>
      </c>
      <c r="C366" t="str">
        <v>VENDIDO</v>
      </c>
      <c r="D366">
        <v>33000000</v>
      </c>
      <c r="F366">
        <v>45899</v>
      </c>
      <c r="G366">
        <v>33000000</v>
      </c>
      <c r="H366">
        <v>45899</v>
      </c>
      <c r="I366" t="str">
        <v>EFECTIVO</v>
      </c>
      <c r="J366">
        <v>0</v>
      </c>
      <c r="L366">
        <v>0</v>
      </c>
      <c r="M366" t="str">
        <v>-</v>
      </c>
      <c r="N366">
        <v>17349654</v>
      </c>
      <c r="O366" t="str">
        <v>JHON HAROLD ROMERO ALVAREZ</v>
      </c>
      <c r="P366" t="str">
        <v>321 892 4506</v>
      </c>
      <c r="R366" t="str">
        <v>VILLAVICENCIO</v>
      </c>
      <c r="S366" t="str">
        <v>DANIA</v>
      </c>
      <c r="T366">
        <v>5000000</v>
      </c>
      <c r="U366">
        <v>5000000</v>
      </c>
      <c r="W366">
        <v>0</v>
      </c>
    </row>
    <row r="367">
      <c r="A367">
        <v>365</v>
      </c>
      <c r="B367" t="str">
        <v xml:space="preserve">LC2 - 36 - 9 </v>
      </c>
      <c r="C367" t="str">
        <v>VENDIDO</v>
      </c>
      <c r="D367">
        <v>33000000</v>
      </c>
      <c r="F367">
        <v>45874</v>
      </c>
      <c r="G367">
        <v>4000000</v>
      </c>
      <c r="H367">
        <v>45905</v>
      </c>
      <c r="I367" t="str">
        <v>EFECTIVO</v>
      </c>
      <c r="J367">
        <v>29000000</v>
      </c>
      <c r="K367">
        <v>24</v>
      </c>
      <c r="L367">
        <v>1208333.3333333333</v>
      </c>
      <c r="M367" t="str">
        <v xml:space="preserve">05 DE CADA MES </v>
      </c>
      <c r="N367">
        <v>17349654</v>
      </c>
      <c r="O367" t="str">
        <v>JHON HAROLD ROMERO ALVAREZ</v>
      </c>
      <c r="P367" t="str">
        <v>321 892 4506</v>
      </c>
      <c r="R367" t="str">
        <v>VILLAVICENCIO</v>
      </c>
      <c r="S367" t="str">
        <v>DANIA</v>
      </c>
      <c r="T367">
        <v>5000000</v>
      </c>
      <c r="U367">
        <v>3000000</v>
      </c>
      <c r="W367">
        <v>2000000</v>
      </c>
    </row>
    <row r="368">
      <c r="A368">
        <v>366</v>
      </c>
      <c r="B368" t="str">
        <v xml:space="preserve">LC2 - 36 - 10 </v>
      </c>
      <c r="C368" t="str">
        <v>VENDIDO</v>
      </c>
      <c r="D368">
        <v>28000000</v>
      </c>
      <c r="F368">
        <v>46069</v>
      </c>
      <c r="G368">
        <v>4000000</v>
      </c>
      <c r="H368">
        <v>46097</v>
      </c>
      <c r="I368" t="str">
        <v>EFECTIVO</v>
      </c>
      <c r="J368">
        <v>24000000</v>
      </c>
      <c r="K368">
        <v>24</v>
      </c>
      <c r="L368">
        <v>1000000</v>
      </c>
      <c r="M368" t="str">
        <v xml:space="preserve">16 DE CADA MES </v>
      </c>
      <c r="N368">
        <v>1002752322</v>
      </c>
      <c r="O368" t="str">
        <v>ANDRES FELIPE VILLEGAS HERNANDEZ</v>
      </c>
      <c r="P368" t="str">
        <v>313 7514415</v>
      </c>
      <c r="R368" t="str">
        <v>SAMANA</v>
      </c>
      <c r="S368" t="str">
        <v>INGRID</v>
      </c>
      <c r="T368">
        <v>5000000</v>
      </c>
      <c r="U368">
        <v>3000000</v>
      </c>
      <c r="W368">
        <v>2000000</v>
      </c>
    </row>
    <row r="369">
      <c r="A369">
        <v>367</v>
      </c>
      <c r="B369" t="str">
        <v>LC2 - 36 - 11</v>
      </c>
      <c r="C369" t="str">
        <v>VENDIDO</v>
      </c>
      <c r="D369">
        <v>28000000</v>
      </c>
      <c r="F369">
        <v>46069</v>
      </c>
      <c r="G369">
        <v>4000000</v>
      </c>
      <c r="H369">
        <v>46097</v>
      </c>
      <c r="I369" t="str">
        <v>EFECTIVO</v>
      </c>
      <c r="J369">
        <v>24000000</v>
      </c>
      <c r="K369">
        <v>24</v>
      </c>
      <c r="L369">
        <v>1000000</v>
      </c>
      <c r="M369" t="str">
        <v xml:space="preserve">16 DE CADA MES </v>
      </c>
      <c r="N369">
        <v>1002752322</v>
      </c>
      <c r="O369" t="str">
        <v>ANDRES FELIPE VILLEGAS HERNANDEZ</v>
      </c>
      <c r="P369" t="str">
        <v>313 7514415</v>
      </c>
      <c r="R369" t="str">
        <v>SAMANA</v>
      </c>
      <c r="S369" t="str">
        <v>INGRID</v>
      </c>
      <c r="T369">
        <v>5000000</v>
      </c>
      <c r="U369">
        <v>3000000</v>
      </c>
      <c r="W369">
        <v>2000000</v>
      </c>
    </row>
    <row r="370">
      <c r="A370">
        <v>368</v>
      </c>
      <c r="B370" t="str">
        <v xml:space="preserve">LC2 - 36 - 12 </v>
      </c>
      <c r="C370" t="str">
        <v>VENDIDO</v>
      </c>
      <c r="D370">
        <v>28000000</v>
      </c>
      <c r="F370">
        <v>46069</v>
      </c>
      <c r="G370">
        <v>4000000</v>
      </c>
      <c r="H370">
        <v>46097</v>
      </c>
      <c r="I370" t="str">
        <v>EFECTIVO</v>
      </c>
      <c r="J370">
        <v>24000000</v>
      </c>
      <c r="K370">
        <v>24</v>
      </c>
      <c r="L370">
        <v>1000000</v>
      </c>
      <c r="M370" t="str">
        <v xml:space="preserve">16 DE CADA MES </v>
      </c>
      <c r="N370">
        <v>16114600</v>
      </c>
      <c r="O370" t="str">
        <v>JOSE NODIER HERNANDEZ HERNANDEZ</v>
      </c>
      <c r="P370" t="str">
        <v>311 3577047</v>
      </c>
      <c r="R370" t="str">
        <v>SAMANA</v>
      </c>
      <c r="S370" t="str">
        <v>INGRID</v>
      </c>
      <c r="T370">
        <v>5000000</v>
      </c>
      <c r="U370">
        <v>3000000</v>
      </c>
      <c r="W370">
        <v>2000000</v>
      </c>
    </row>
    <row r="371">
      <c r="A371">
        <v>369</v>
      </c>
      <c r="B371" t="str">
        <v xml:space="preserve">LC2 - 36 - 13 </v>
      </c>
      <c r="C371" t="str">
        <v>VENDIDO</v>
      </c>
      <c r="D371">
        <v>28000000</v>
      </c>
      <c r="F371">
        <v>46069</v>
      </c>
      <c r="G371">
        <v>4000000</v>
      </c>
      <c r="H371">
        <v>46097</v>
      </c>
      <c r="I371" t="str">
        <v>EFECTIVO</v>
      </c>
      <c r="J371">
        <v>24000000</v>
      </c>
      <c r="K371">
        <v>24</v>
      </c>
      <c r="L371">
        <v>1000000</v>
      </c>
      <c r="M371" t="str">
        <v xml:space="preserve">16 DE CADA MES </v>
      </c>
      <c r="N371">
        <v>1022949696</v>
      </c>
      <c r="O371" t="str">
        <v>KAROL DANIELA MONROY MESA</v>
      </c>
      <c r="P371" t="str">
        <v>320 2417289</v>
      </c>
      <c r="R371" t="str">
        <v>BOGOTA</v>
      </c>
      <c r="S371" t="str">
        <v>CAMILA ZAMBRANO</v>
      </c>
      <c r="T371">
        <v>5000000</v>
      </c>
      <c r="U371">
        <v>3000000</v>
      </c>
      <c r="W371">
        <v>2000000</v>
      </c>
    </row>
    <row r="372">
      <c r="A372">
        <v>370</v>
      </c>
      <c r="B372" t="str">
        <v xml:space="preserve">LC2 - 36 - 14 </v>
      </c>
      <c r="C372" t="str">
        <v>VENDIDO</v>
      </c>
      <c r="D372">
        <v>28000000</v>
      </c>
      <c r="F372">
        <v>46069</v>
      </c>
      <c r="G372">
        <v>4000000</v>
      </c>
      <c r="H372">
        <v>46097</v>
      </c>
      <c r="I372" t="str">
        <v>EFECTIVO</v>
      </c>
      <c r="J372">
        <v>24000000</v>
      </c>
      <c r="K372">
        <v>24</v>
      </c>
      <c r="L372">
        <v>1000000</v>
      </c>
      <c r="M372" t="str">
        <v xml:space="preserve">16 DE CADA MES </v>
      </c>
      <c r="N372">
        <v>52879600</v>
      </c>
      <c r="O372" t="str">
        <v>LIDA JAZMIN MESA IBAÑEZ</v>
      </c>
      <c r="P372">
        <v>3132052153</v>
      </c>
      <c r="R372" t="str">
        <v>BOGOTA</v>
      </c>
      <c r="S372" t="str">
        <v>CAMILA ZAMBRANO</v>
      </c>
      <c r="T372">
        <v>5000000</v>
      </c>
      <c r="U372">
        <v>3000000</v>
      </c>
      <c r="W372">
        <v>2000000</v>
      </c>
    </row>
    <row r="373">
      <c r="A373">
        <v>371</v>
      </c>
      <c r="B373" t="str">
        <v xml:space="preserve">LC2 - 36 - 15 </v>
      </c>
      <c r="C373" t="str">
        <v>VENDIDO</v>
      </c>
      <c r="D373">
        <v>28000000</v>
      </c>
      <c r="F373">
        <v>46069</v>
      </c>
      <c r="G373">
        <v>4000000</v>
      </c>
      <c r="H373">
        <v>46097</v>
      </c>
      <c r="I373" t="str">
        <v>EFECTIVO</v>
      </c>
      <c r="J373">
        <v>24000000</v>
      </c>
      <c r="K373">
        <v>24</v>
      </c>
      <c r="L373">
        <v>1000000</v>
      </c>
      <c r="M373" t="str">
        <v xml:space="preserve">16 DE CADA MES </v>
      </c>
      <c r="N373">
        <v>1003825830</v>
      </c>
      <c r="O373" t="str">
        <v>MIGUEL CAMILO SANCHEZ MONROY</v>
      </c>
      <c r="P373" t="str">
        <v>320 9544975</v>
      </c>
      <c r="R373" t="str">
        <v xml:space="preserve">ZIPAQUIRA </v>
      </c>
      <c r="S373" t="str">
        <v>CAMILA ZAMBRANO</v>
      </c>
      <c r="T373">
        <v>5000000</v>
      </c>
      <c r="U373">
        <v>3000000</v>
      </c>
      <c r="W373">
        <v>2000000</v>
      </c>
    </row>
    <row r="374">
      <c r="A374">
        <v>372</v>
      </c>
      <c r="B374" t="str">
        <v>LC2 - 36 - 16</v>
      </c>
      <c r="C374" t="str">
        <v>VENDIDO</v>
      </c>
      <c r="D374">
        <v>33459000</v>
      </c>
      <c r="F374">
        <v>46069</v>
      </c>
      <c r="G374">
        <v>4000000</v>
      </c>
      <c r="H374">
        <v>46097</v>
      </c>
      <c r="I374" t="str">
        <v>EFECTIVO</v>
      </c>
      <c r="J374">
        <v>29459000</v>
      </c>
      <c r="K374">
        <v>24</v>
      </c>
      <c r="L374">
        <v>1227458.3333333333</v>
      </c>
      <c r="M374" t="str">
        <v xml:space="preserve">16 DE CADA MES </v>
      </c>
      <c r="N374">
        <v>4083953</v>
      </c>
      <c r="O374" t="str">
        <v>JOSE MIGUEL SANCHEZ VARGAS</v>
      </c>
      <c r="P374" t="str">
        <v>314 3272301</v>
      </c>
      <c r="R374" t="str">
        <v>CORRALES</v>
      </c>
      <c r="S374" t="str">
        <v>CAMILA ZAMBRANO</v>
      </c>
      <c r="T374">
        <v>5000000</v>
      </c>
      <c r="U374">
        <v>3000000</v>
      </c>
      <c r="W374">
        <v>2000000</v>
      </c>
    </row>
    <row r="375">
      <c r="A375">
        <v>373</v>
      </c>
      <c r="B375" t="str">
        <v xml:space="preserve">LC2 - 37 - 1 </v>
      </c>
      <c r="C375" t="str">
        <v>DISPONIBLE</v>
      </c>
      <c r="D375">
        <v>28000000</v>
      </c>
      <c r="J375">
        <v>28000000</v>
      </c>
      <c r="W375">
        <v>0</v>
      </c>
    </row>
    <row r="376">
      <c r="A376">
        <v>374</v>
      </c>
      <c r="B376" t="str">
        <v xml:space="preserve">LC2 - 37 - 2 Y 3 </v>
      </c>
      <c r="C376" t="str">
        <v>VENDIDO</v>
      </c>
      <c r="D376">
        <v>56000000</v>
      </c>
      <c r="F376">
        <v>46101</v>
      </c>
      <c r="G376">
        <v>8000000</v>
      </c>
      <c r="H376">
        <v>46132</v>
      </c>
      <c r="I376" t="str">
        <v>EFECTIVO</v>
      </c>
      <c r="J376">
        <v>48000000</v>
      </c>
      <c r="K376">
        <v>24</v>
      </c>
      <c r="L376">
        <v>2000000</v>
      </c>
      <c r="M376" t="str">
        <v xml:space="preserve">20 DE CADA MES </v>
      </c>
      <c r="N376">
        <v>24234675</v>
      </c>
      <c r="O376" t="str">
        <v>SONIA PATRICIA RODRIGUEZ OICATA</v>
      </c>
      <c r="P376" t="str">
        <v>311 2647133</v>
      </c>
      <c r="R376" t="str">
        <v>BOYACA</v>
      </c>
      <c r="S376" t="str">
        <v>CAMILA ZAMBRANO</v>
      </c>
      <c r="T376">
        <v>10000000</v>
      </c>
      <c r="U376">
        <v>6000000</v>
      </c>
      <c r="W376">
        <v>4000000</v>
      </c>
    </row>
    <row r="377">
      <c r="A377">
        <v>375</v>
      </c>
      <c r="B377" t="str">
        <v xml:space="preserve">LC2 - 37 - 4 </v>
      </c>
      <c r="C377" t="str">
        <v>VENDIDO</v>
      </c>
      <c r="D377">
        <v>28000000</v>
      </c>
      <c r="F377">
        <v>46111</v>
      </c>
      <c r="G377">
        <v>4000000</v>
      </c>
      <c r="H377">
        <v>46142</v>
      </c>
      <c r="I377" t="str">
        <v>EFECTIVO</v>
      </c>
      <c r="J377">
        <v>24000000</v>
      </c>
      <c r="K377">
        <v>24</v>
      </c>
      <c r="L377">
        <v>1000000</v>
      </c>
      <c r="M377" t="str">
        <v xml:space="preserve">30 DE CADA MES </v>
      </c>
      <c r="N377">
        <v>41690982</v>
      </c>
      <c r="O377" t="str">
        <v>MARIA OFELIA BUSTOS CASTRO</v>
      </c>
      <c r="P377" t="str">
        <v>321 4594729</v>
      </c>
      <c r="R377" t="str">
        <v>BOGOTA</v>
      </c>
      <c r="S377" t="str">
        <v>YURANY PEREZ</v>
      </c>
      <c r="T377">
        <v>5000000</v>
      </c>
      <c r="W377">
        <v>5000000</v>
      </c>
    </row>
    <row r="378">
      <c r="A378">
        <v>376</v>
      </c>
      <c r="B378" t="str">
        <v xml:space="preserve">LC2 - 37 - 5 </v>
      </c>
      <c r="C378" t="str">
        <v>VENDIDO</v>
      </c>
      <c r="D378">
        <v>28000000</v>
      </c>
      <c r="F378">
        <v>46098</v>
      </c>
      <c r="G378">
        <v>4000000</v>
      </c>
      <c r="H378">
        <v>46098</v>
      </c>
      <c r="I378" t="str">
        <v>TRANSFERENCIA</v>
      </c>
      <c r="J378">
        <v>24000000</v>
      </c>
      <c r="K378">
        <v>24</v>
      </c>
      <c r="L378">
        <v>1000000</v>
      </c>
      <c r="M378" t="str">
        <v>17 DE CADA MES</v>
      </c>
      <c r="N378">
        <v>10089119</v>
      </c>
      <c r="O378" t="str">
        <v>ANGEL MESIAS RIOS AMORTEGUI</v>
      </c>
      <c r="P378" t="str">
        <v>320 239424</v>
      </c>
      <c r="W378">
        <v>0</v>
      </c>
    </row>
    <row r="379">
      <c r="A379">
        <v>377</v>
      </c>
      <c r="B379" t="str">
        <v xml:space="preserve">LC2 - 37 - 6 </v>
      </c>
      <c r="C379" t="str">
        <v>VENDIDO</v>
      </c>
      <c r="D379">
        <v>28000000</v>
      </c>
      <c r="F379">
        <v>46086</v>
      </c>
      <c r="G379">
        <v>4000000</v>
      </c>
      <c r="H379">
        <v>46117</v>
      </c>
      <c r="I379" t="str">
        <v>EFECTIVO</v>
      </c>
      <c r="J379">
        <v>24000000</v>
      </c>
      <c r="K379">
        <v>24</v>
      </c>
      <c r="L379">
        <v>1000000</v>
      </c>
      <c r="M379" t="str">
        <v xml:space="preserve">05 DE CADA MES </v>
      </c>
      <c r="N379">
        <v>1031143370</v>
      </c>
      <c r="O379" t="str">
        <v>LINDA MARIA PULIDO RUEDA</v>
      </c>
      <c r="P379" t="str">
        <v>310 6332445</v>
      </c>
      <c r="R379" t="str">
        <v>BOGOTA</v>
      </c>
      <c r="S379" t="str">
        <v>YURANY PEREZ</v>
      </c>
      <c r="T379">
        <v>5000000</v>
      </c>
      <c r="W379">
        <v>5000000</v>
      </c>
    </row>
    <row r="380">
      <c r="A380">
        <v>378</v>
      </c>
      <c r="B380" t="str">
        <v xml:space="preserve">LC2 - 37 - 7 </v>
      </c>
      <c r="C380" t="str">
        <v>VENDIDO</v>
      </c>
      <c r="D380">
        <v>28000000</v>
      </c>
      <c r="F380">
        <v>46086</v>
      </c>
      <c r="G380">
        <v>4000000</v>
      </c>
      <c r="H380">
        <v>46117</v>
      </c>
      <c r="I380" t="str">
        <v>EFECTIVO</v>
      </c>
      <c r="J380">
        <v>24000000</v>
      </c>
      <c r="K380">
        <v>24</v>
      </c>
      <c r="L380">
        <v>1000000</v>
      </c>
      <c r="M380" t="str">
        <v xml:space="preserve">05 DE CADA MES </v>
      </c>
      <c r="N380">
        <v>1031143370</v>
      </c>
      <c r="O380" t="str">
        <v xml:space="preserve">LINDA MARIA PULIDO RUEDA/JHON ESTEBAN ALDANA RUEDA </v>
      </c>
      <c r="P380" t="str">
        <v>310 6332445</v>
      </c>
      <c r="R380" t="str">
        <v>BOGOTA</v>
      </c>
      <c r="S380" t="str">
        <v>YURANY PEREZ</v>
      </c>
      <c r="T380">
        <v>5000000</v>
      </c>
      <c r="U380">
        <v>3000000</v>
      </c>
      <c r="W380">
        <v>2000000</v>
      </c>
    </row>
    <row r="381">
      <c r="A381">
        <v>379</v>
      </c>
      <c r="B381" t="str">
        <v xml:space="preserve">LC2 - 37 - 8 </v>
      </c>
      <c r="C381" t="str">
        <v>VENDIDO</v>
      </c>
      <c r="D381">
        <v>28000000</v>
      </c>
      <c r="F381">
        <v>46086</v>
      </c>
      <c r="G381">
        <v>4000000</v>
      </c>
      <c r="H381">
        <v>46117</v>
      </c>
      <c r="I381" t="str">
        <v>EFECTIVO</v>
      </c>
      <c r="J381">
        <v>24000000</v>
      </c>
      <c r="K381">
        <v>24</v>
      </c>
      <c r="L381">
        <v>1000000</v>
      </c>
      <c r="M381" t="str">
        <v xml:space="preserve">05 DE CADA MES </v>
      </c>
      <c r="N381">
        <v>1031143370</v>
      </c>
      <c r="O381" t="str">
        <v>LINDA MARIA PULIDO RUEDA</v>
      </c>
      <c r="P381" t="str">
        <v>310 6332445</v>
      </c>
      <c r="R381" t="str">
        <v>BOGOTA</v>
      </c>
      <c r="S381" t="str">
        <v>YURANY PEREZ</v>
      </c>
      <c r="T381">
        <v>5000000</v>
      </c>
      <c r="W381">
        <v>5000000</v>
      </c>
    </row>
    <row r="382">
      <c r="A382">
        <v>380</v>
      </c>
      <c r="B382" t="str">
        <v xml:space="preserve">LC2 - 37 - 9 </v>
      </c>
      <c r="C382" t="str">
        <v>VENDIDO</v>
      </c>
      <c r="D382">
        <v>33000000</v>
      </c>
      <c r="F382">
        <v>45875</v>
      </c>
      <c r="G382">
        <v>0</v>
      </c>
      <c r="H382">
        <v>45906</v>
      </c>
      <c r="I382" t="str">
        <v>EFECTIVO</v>
      </c>
      <c r="J382">
        <v>33000000</v>
      </c>
      <c r="K382">
        <v>24</v>
      </c>
      <c r="L382">
        <v>1375000</v>
      </c>
      <c r="M382" t="str">
        <v xml:space="preserve">06 DE CADA MES </v>
      </c>
      <c r="N382">
        <v>1018508631</v>
      </c>
      <c r="O382" t="str">
        <v>JAIME ERNESTO MARTINEZ GONZALEZ</v>
      </c>
      <c r="P382" t="str">
        <v>314 3745646</v>
      </c>
      <c r="R382" t="str">
        <v>BOGOTA</v>
      </c>
      <c r="S382" t="str">
        <v>MAYERLY</v>
      </c>
      <c r="T382">
        <v>5000000</v>
      </c>
      <c r="W382">
        <v>5000000</v>
      </c>
    </row>
    <row r="383">
      <c r="A383">
        <v>381</v>
      </c>
      <c r="B383" t="str">
        <v xml:space="preserve">LC2 - 37 - 10 </v>
      </c>
      <c r="C383" t="str">
        <v>VENDIDO</v>
      </c>
      <c r="D383">
        <v>33000000</v>
      </c>
      <c r="F383">
        <v>45862</v>
      </c>
      <c r="G383">
        <v>0</v>
      </c>
      <c r="H383">
        <v>45893</v>
      </c>
      <c r="I383" t="str">
        <v>EFECTIVO</v>
      </c>
      <c r="J383">
        <v>33000000</v>
      </c>
      <c r="K383">
        <v>24</v>
      </c>
      <c r="L383">
        <v>1375000</v>
      </c>
      <c r="M383" t="str">
        <v xml:space="preserve">24 DE CADA MES </v>
      </c>
      <c r="N383">
        <v>39004387</v>
      </c>
      <c r="O383" t="str">
        <v>ESTHER JULIA GARAVITO MENDOZA</v>
      </c>
      <c r="P383" t="str">
        <v>310 4396277</v>
      </c>
      <c r="R383" t="str">
        <v>CIENAGA</v>
      </c>
      <c r="S383" t="str">
        <v>MAYERLY</v>
      </c>
      <c r="T383">
        <v>5000000</v>
      </c>
      <c r="W383">
        <v>5000000</v>
      </c>
    </row>
    <row r="384">
      <c r="A384">
        <v>382</v>
      </c>
      <c r="B384" t="str">
        <v xml:space="preserve">LC2 - 37 - 11 </v>
      </c>
      <c r="C384" t="str">
        <v>VENDIDO</v>
      </c>
      <c r="D384">
        <v>28000000</v>
      </c>
      <c r="F384">
        <v>46164</v>
      </c>
      <c r="G384">
        <v>4000000</v>
      </c>
      <c r="H384">
        <v>46164</v>
      </c>
      <c r="I384" t="str">
        <v>TRANSFERENCIA</v>
      </c>
      <c r="J384">
        <v>24000000</v>
      </c>
      <c r="K384">
        <v>24</v>
      </c>
      <c r="L384">
        <v>1000000</v>
      </c>
      <c r="M384" t="str">
        <v>22 DE CADA MES</v>
      </c>
      <c r="N384">
        <v>79473407</v>
      </c>
      <c r="O384" t="str">
        <v>RUBEN DARIO REYES MARTIN</v>
      </c>
      <c r="P384" t="str">
        <v>311 4711725</v>
      </c>
      <c r="R384" t="str">
        <v>GUAMAL</v>
      </c>
      <c r="S384" t="str">
        <v>YURANY PEREZ</v>
      </c>
      <c r="T384">
        <v>5000000</v>
      </c>
      <c r="W384">
        <v>5000000</v>
      </c>
    </row>
    <row r="385">
      <c r="A385">
        <v>383</v>
      </c>
      <c r="B385" t="str">
        <v>LC2 - 37 - 12 Y 13</v>
      </c>
      <c r="C385" t="str">
        <v>VENDIDO</v>
      </c>
      <c r="D385">
        <v>56000000</v>
      </c>
      <c r="F385">
        <v>46128</v>
      </c>
      <c r="G385">
        <v>8000000</v>
      </c>
      <c r="H385">
        <v>46128</v>
      </c>
      <c r="I385" t="str">
        <v>TRANSFERENCIA</v>
      </c>
      <c r="J385">
        <v>48000000</v>
      </c>
      <c r="K385">
        <v>24</v>
      </c>
      <c r="L385">
        <v>2000000</v>
      </c>
      <c r="M385" t="str">
        <v>16 DE CADA MES</v>
      </c>
      <c r="N385">
        <v>1098821361</v>
      </c>
      <c r="O385" t="str">
        <v>JHONATAN DANIEL AVILA CABALLERO</v>
      </c>
      <c r="P385" t="str">
        <v>(925)260-999</v>
      </c>
      <c r="R385" t="str">
        <v>BUCARAMANGA</v>
      </c>
      <c r="S385" t="str">
        <v>CAMILA ZAMBRANO</v>
      </c>
      <c r="T385">
        <v>10000000</v>
      </c>
      <c r="U385">
        <v>6000000</v>
      </c>
      <c r="W385">
        <v>4000000</v>
      </c>
    </row>
    <row r="386">
      <c r="A386">
        <v>384</v>
      </c>
      <c r="B386" t="str">
        <v xml:space="preserve">LC2 - 37 - 14 </v>
      </c>
      <c r="C386" t="str">
        <v>VENDIDO</v>
      </c>
      <c r="D386">
        <v>27500000</v>
      </c>
      <c r="F386">
        <v>46221</v>
      </c>
      <c r="G386">
        <v>4000000</v>
      </c>
      <c r="H386">
        <v>46221</v>
      </c>
      <c r="I386" t="str">
        <v>TRANSFERENCIA</v>
      </c>
      <c r="J386">
        <v>23500000</v>
      </c>
      <c r="K386">
        <v>24</v>
      </c>
      <c r="L386">
        <v>979200</v>
      </c>
      <c r="M386" t="str">
        <v>13 DE CADA MES</v>
      </c>
      <c r="N386">
        <v>17111343</v>
      </c>
      <c r="O386" t="str">
        <v>PABLO EMILIO REDONDO FUQUENE</v>
      </c>
      <c r="S386" t="str">
        <v>EIDER PARDO</v>
      </c>
      <c r="T386">
        <v>5000000</v>
      </c>
      <c r="U386">
        <v>3000000</v>
      </c>
      <c r="W386">
        <v>2000000</v>
      </c>
    </row>
    <row r="387">
      <c r="A387">
        <v>385</v>
      </c>
      <c r="B387" t="str">
        <v xml:space="preserve">LC2 - 37 - 15 </v>
      </c>
      <c r="C387" t="str">
        <v>VENDIDO</v>
      </c>
      <c r="D387">
        <v>28000000</v>
      </c>
      <c r="F387">
        <v>46095</v>
      </c>
      <c r="G387">
        <v>9000000</v>
      </c>
      <c r="H387">
        <v>46126</v>
      </c>
      <c r="I387" t="str">
        <v>EFECTIVO</v>
      </c>
      <c r="J387">
        <v>19000000</v>
      </c>
      <c r="K387">
        <v>24</v>
      </c>
      <c r="L387">
        <v>791700</v>
      </c>
      <c r="M387" t="str">
        <v xml:space="preserve">14 DE CADA MES </v>
      </c>
      <c r="N387">
        <v>1007414917</v>
      </c>
      <c r="O387" t="str">
        <v>SHARON ANDREA FAJARDO HERNANDEZ</v>
      </c>
      <c r="P387">
        <v>3143758712</v>
      </c>
      <c r="R387" t="str">
        <v>BOGOTA</v>
      </c>
      <c r="S387" t="str">
        <v>STIVEN CARVAJAL</v>
      </c>
      <c r="T387">
        <v>5000000</v>
      </c>
      <c r="U387">
        <v>3000000</v>
      </c>
      <c r="W387">
        <v>2000000</v>
      </c>
    </row>
    <row r="388">
      <c r="A388">
        <v>386</v>
      </c>
      <c r="B388" t="str">
        <v xml:space="preserve">LC2 - 37 - 16 </v>
      </c>
      <c r="C388" t="str">
        <v>VENDIDO</v>
      </c>
      <c r="D388">
        <v>28000000</v>
      </c>
      <c r="F388">
        <v>46098</v>
      </c>
      <c r="G388">
        <v>4000000</v>
      </c>
      <c r="H388">
        <v>46098</v>
      </c>
      <c r="I388" t="str">
        <v>TRANSFERENCIA</v>
      </c>
      <c r="J388">
        <v>24000000</v>
      </c>
      <c r="K388">
        <v>24</v>
      </c>
      <c r="L388">
        <v>1000000</v>
      </c>
      <c r="M388" t="str">
        <v>25 DE CADA MES</v>
      </c>
      <c r="N388">
        <v>1000933299</v>
      </c>
      <c r="O388" t="str">
        <v>ANGIE MILENA DIMAS MONTEALEGRE</v>
      </c>
      <c r="P388" t="str">
        <v>321 2540675</v>
      </c>
      <c r="S388" t="str">
        <v>YURANY PEREZ</v>
      </c>
      <c r="T388">
        <v>5000000</v>
      </c>
      <c r="W388">
        <v>5000000</v>
      </c>
    </row>
    <row r="389">
      <c r="A389">
        <v>387</v>
      </c>
      <c r="B389" t="str">
        <v xml:space="preserve">LC2 - 37 - 17 </v>
      </c>
      <c r="C389" t="str">
        <v>VENDIDO</v>
      </c>
      <c r="D389">
        <v>37113000</v>
      </c>
      <c r="F389">
        <v>45853</v>
      </c>
      <c r="G389">
        <v>4000000</v>
      </c>
      <c r="H389">
        <v>45884</v>
      </c>
      <c r="I389" t="str">
        <v>EFECTIVO</v>
      </c>
      <c r="J389">
        <v>33113000</v>
      </c>
      <c r="K389">
        <v>24</v>
      </c>
      <c r="L389">
        <v>1379708.3333333333</v>
      </c>
      <c r="M389" t="str">
        <v xml:space="preserve">15 DE CADA MES </v>
      </c>
      <c r="N389">
        <v>74451711</v>
      </c>
      <c r="O389" t="str">
        <v>CARLOS EDUARDO BELTRAN PEDROZA</v>
      </c>
      <c r="R389" t="str">
        <v>BOGOTA</v>
      </c>
      <c r="S389" t="str">
        <v>DANIA</v>
      </c>
      <c r="T389">
        <v>5000000</v>
      </c>
      <c r="U389">
        <v>3000000</v>
      </c>
      <c r="W389">
        <v>2000000</v>
      </c>
    </row>
    <row r="390">
      <c r="A390">
        <v>388</v>
      </c>
      <c r="B390" t="str">
        <v>LC2 - 38 - 1</v>
      </c>
      <c r="C390" t="str">
        <v>VENDIDO</v>
      </c>
      <c r="D390">
        <v>33000000</v>
      </c>
      <c r="F390">
        <v>45810</v>
      </c>
      <c r="G390">
        <v>7283800</v>
      </c>
      <c r="H390">
        <v>46174</v>
      </c>
      <c r="I390" t="str">
        <v>TRANSFERENCIA</v>
      </c>
      <c r="J390">
        <v>25716200</v>
      </c>
      <c r="K390">
        <v>3</v>
      </c>
      <c r="L390">
        <v>8572066.666666666</v>
      </c>
      <c r="M390" t="str">
        <v>28 de cada mes</v>
      </c>
      <c r="N390">
        <v>17447237</v>
      </c>
      <c r="O390" t="str">
        <v>LEONARDO RAMIREZ BARAJAS</v>
      </c>
      <c r="P390" t="str">
        <v>320 8695872</v>
      </c>
      <c r="S390" t="str">
        <v>YURANY PEREZ</v>
      </c>
      <c r="T390">
        <v>5000000</v>
      </c>
      <c r="W390">
        <v>5000000</v>
      </c>
    </row>
    <row r="391">
      <c r="A391">
        <v>389</v>
      </c>
      <c r="B391" t="str">
        <v xml:space="preserve">LC2 - 38 - 2 </v>
      </c>
      <c r="C391" t="str">
        <v>EN NEGOCIACIÓN</v>
      </c>
      <c r="D391">
        <v>28000000</v>
      </c>
      <c r="W391">
        <v>0</v>
      </c>
    </row>
    <row r="392">
      <c r="A392">
        <v>390</v>
      </c>
      <c r="B392" t="str">
        <v xml:space="preserve">LC2 - 38 - 3 </v>
      </c>
      <c r="C392" t="str">
        <v>EN NEGOCIACIÓN</v>
      </c>
      <c r="D392">
        <v>28000000</v>
      </c>
      <c r="J392">
        <v>28000000</v>
      </c>
      <c r="W392">
        <v>0</v>
      </c>
    </row>
    <row r="393">
      <c r="A393">
        <v>391</v>
      </c>
      <c r="B393" t="str">
        <v xml:space="preserve">LC2 - 38 - 4 </v>
      </c>
      <c r="C393" t="str">
        <v>VENDIDO</v>
      </c>
      <c r="D393">
        <v>28000000</v>
      </c>
      <c r="F393">
        <v>45947</v>
      </c>
      <c r="G393">
        <v>28000000</v>
      </c>
      <c r="H393">
        <v>45947</v>
      </c>
      <c r="I393" t="str">
        <v>EFECTIVO</v>
      </c>
      <c r="J393">
        <v>0</v>
      </c>
      <c r="L393">
        <v>0</v>
      </c>
      <c r="M393" t="str">
        <v>-</v>
      </c>
      <c r="N393">
        <v>1022985365</v>
      </c>
      <c r="O393" t="str">
        <v>NICOLÁS ALVARADO GARCIA</v>
      </c>
      <c r="P393" t="str">
        <v>300 8747208</v>
      </c>
      <c r="R393" t="str">
        <v>BOGOTA</v>
      </c>
      <c r="S393" t="str">
        <v>YANIRA OCHOA</v>
      </c>
      <c r="T393">
        <v>5000000</v>
      </c>
      <c r="U393">
        <v>5000000</v>
      </c>
      <c r="W393">
        <v>0</v>
      </c>
    </row>
    <row r="394">
      <c r="A394">
        <v>392</v>
      </c>
      <c r="B394" t="str">
        <v xml:space="preserve">LC2 - 38 - 5 </v>
      </c>
      <c r="C394" t="str">
        <v>VENDIDO</v>
      </c>
      <c r="D394">
        <v>28000000</v>
      </c>
      <c r="F394">
        <v>46132</v>
      </c>
      <c r="G394">
        <v>4000000</v>
      </c>
      <c r="H394">
        <v>46132</v>
      </c>
      <c r="I394" t="str">
        <v>TRANSFERENCIA</v>
      </c>
      <c r="J394">
        <v>24000000</v>
      </c>
      <c r="K394">
        <v>24</v>
      </c>
      <c r="L394">
        <v>1000000</v>
      </c>
      <c r="M394" t="str">
        <v>20 DE CADA MES</v>
      </c>
      <c r="N394">
        <v>52238278</v>
      </c>
      <c r="O394" t="str">
        <v>MARIA DEL CARMEN LEAL CAMACHO</v>
      </c>
      <c r="P394" t="str">
        <v>303 4617445</v>
      </c>
      <c r="R394" t="str">
        <v>BOGOTA</v>
      </c>
      <c r="S394" t="str">
        <v>YANIRA OCHOA</v>
      </c>
      <c r="T394">
        <v>5000000</v>
      </c>
      <c r="U394">
        <v>3000000</v>
      </c>
      <c r="W394">
        <v>2000000</v>
      </c>
    </row>
    <row r="395">
      <c r="A395">
        <v>393</v>
      </c>
      <c r="B395" t="str">
        <v xml:space="preserve">LC2 - 38 - 6 </v>
      </c>
      <c r="C395" t="str">
        <v>VENDIDO</v>
      </c>
      <c r="D395">
        <v>29889000</v>
      </c>
      <c r="F395">
        <v>46101</v>
      </c>
      <c r="G395">
        <v>4000000</v>
      </c>
      <c r="H395">
        <v>46132</v>
      </c>
      <c r="I395" t="str">
        <v>EFECTIVO</v>
      </c>
      <c r="J395">
        <v>25889000</v>
      </c>
      <c r="K395">
        <v>24</v>
      </c>
      <c r="L395">
        <v>1078708.3333333333</v>
      </c>
      <c r="M395" t="str">
        <v xml:space="preserve">20 DE CADA MES </v>
      </c>
      <c r="N395">
        <v>20705455</v>
      </c>
      <c r="O395" t="str">
        <v>NANCY RODRIGUEZ MARTINEZ</v>
      </c>
      <c r="P395" t="str">
        <v>312 5231958</v>
      </c>
      <c r="R395" t="str">
        <v>LA PEÑA</v>
      </c>
      <c r="S395" t="str">
        <v>CAMILA ZAMBRANO</v>
      </c>
      <c r="T395">
        <v>5000000</v>
      </c>
      <c r="U395">
        <v>3000000</v>
      </c>
      <c r="W395">
        <v>2000000</v>
      </c>
    </row>
    <row r="396">
      <c r="A396">
        <v>394</v>
      </c>
      <c r="B396" t="str">
        <v xml:space="preserve">LC2 - 38 - 7 </v>
      </c>
      <c r="C396" t="str">
        <v>VENDIDO</v>
      </c>
      <c r="D396">
        <v>30365000</v>
      </c>
      <c r="F396">
        <v>46095</v>
      </c>
      <c r="G396">
        <v>4000000</v>
      </c>
      <c r="H396">
        <v>46136</v>
      </c>
      <c r="I396" t="str">
        <v>EFECTIVO</v>
      </c>
      <c r="J396">
        <v>26365000</v>
      </c>
      <c r="K396">
        <v>24</v>
      </c>
      <c r="L396">
        <v>1098541.6666666667</v>
      </c>
      <c r="M396" t="str">
        <v xml:space="preserve">14 DE CADA MES </v>
      </c>
      <c r="N396">
        <v>3082121</v>
      </c>
      <c r="O396" t="str">
        <v>WALTER LOZANO PULGARIN</v>
      </c>
      <c r="P396" t="str">
        <v>310 5545776</v>
      </c>
      <c r="R396" t="str">
        <v>LA PEÑA</v>
      </c>
      <c r="S396" t="str">
        <v>CAMILA ZAMBRANO</v>
      </c>
      <c r="T396">
        <v>5000000</v>
      </c>
      <c r="U396">
        <v>3000000</v>
      </c>
      <c r="W396">
        <v>2000000</v>
      </c>
    </row>
    <row r="397">
      <c r="A397">
        <v>395</v>
      </c>
      <c r="B397" t="str">
        <v xml:space="preserve">LC2 - 38 - 8 </v>
      </c>
      <c r="C397" t="str">
        <v>VENDIDO</v>
      </c>
      <c r="D397">
        <v>28000000</v>
      </c>
      <c r="F397">
        <v>46210</v>
      </c>
      <c r="G397">
        <v>4000000</v>
      </c>
      <c r="H397">
        <v>46210</v>
      </c>
      <c r="I397" t="str">
        <v>EFECTIVO</v>
      </c>
      <c r="J397">
        <v>24000000</v>
      </c>
      <c r="K397">
        <v>24</v>
      </c>
      <c r="L397">
        <v>1000000</v>
      </c>
      <c r="M397" t="str">
        <v xml:space="preserve">1 DE CADA MES </v>
      </c>
      <c r="N397">
        <v>1015469811</v>
      </c>
      <c r="O397" t="str">
        <v>MATEO MOLINA BAUTISTA</v>
      </c>
      <c r="P397" t="str">
        <v>61 414 451 804</v>
      </c>
      <c r="R397" t="str">
        <v>BOGOTA</v>
      </c>
      <c r="S397" t="str">
        <v>YEISON ROJAS</v>
      </c>
      <c r="T397">
        <v>5000000</v>
      </c>
      <c r="U397">
        <v>3000000</v>
      </c>
      <c r="W397">
        <v>2000000</v>
      </c>
    </row>
    <row r="398">
      <c r="A398">
        <v>396</v>
      </c>
      <c r="B398" t="str">
        <v xml:space="preserve">LC2 - 38 - 9 </v>
      </c>
      <c r="C398" t="str">
        <v>VENDIDO</v>
      </c>
      <c r="D398">
        <v>28000000</v>
      </c>
      <c r="F398">
        <v>46095</v>
      </c>
      <c r="G398">
        <v>4000000</v>
      </c>
      <c r="H398">
        <v>46136</v>
      </c>
      <c r="I398" t="str">
        <v>EFECTIVO</v>
      </c>
      <c r="J398">
        <v>24000000</v>
      </c>
      <c r="K398">
        <v>24</v>
      </c>
      <c r="M398" t="str">
        <v xml:space="preserve">14 DE CADA MES </v>
      </c>
      <c r="N398">
        <v>1097970725</v>
      </c>
      <c r="O398" t="str">
        <v>ANDRES FELIPE OTERO</v>
      </c>
      <c r="R398" t="str">
        <v>HATO</v>
      </c>
      <c r="S398" t="str">
        <v>LAURA CAMACHO</v>
      </c>
      <c r="T398">
        <v>5000000</v>
      </c>
      <c r="U398">
        <v>3000000</v>
      </c>
      <c r="W398">
        <v>2000000</v>
      </c>
    </row>
    <row r="399">
      <c r="A399">
        <v>397</v>
      </c>
      <c r="B399" t="str">
        <v xml:space="preserve">LC2 - 38 - 10 </v>
      </c>
      <c r="C399" t="str">
        <v>VENDIDO</v>
      </c>
      <c r="D399">
        <v>28000000</v>
      </c>
      <c r="F399">
        <v>46101</v>
      </c>
      <c r="G399">
        <v>4000000</v>
      </c>
      <c r="H399">
        <v>46132</v>
      </c>
      <c r="I399" t="str">
        <v>EFECTIVO</v>
      </c>
      <c r="J399">
        <v>24000000</v>
      </c>
      <c r="K399">
        <v>24</v>
      </c>
      <c r="L399">
        <v>1000000</v>
      </c>
      <c r="M399" t="str">
        <v xml:space="preserve">20 DE CADA MES </v>
      </c>
      <c r="N399">
        <v>51911802</v>
      </c>
      <c r="O399" t="str">
        <v>YALILE PÉREZ DUARTE</v>
      </c>
      <c r="P399" t="str">
        <v>305 8516481</v>
      </c>
      <c r="R399" t="str">
        <v>BOGOTA</v>
      </c>
      <c r="S399" t="str">
        <v>YADIRA RIVERA</v>
      </c>
      <c r="T399">
        <v>5000000</v>
      </c>
      <c r="U399">
        <v>3000000</v>
      </c>
      <c r="W399">
        <v>2000000</v>
      </c>
    </row>
    <row r="400">
      <c r="A400">
        <v>398</v>
      </c>
      <c r="B400" t="str">
        <v xml:space="preserve">LC2 - 38 - 11 </v>
      </c>
      <c r="C400" t="str">
        <v>VENDIDO</v>
      </c>
      <c r="D400">
        <v>28000000</v>
      </c>
      <c r="F400">
        <v>46063</v>
      </c>
      <c r="G400">
        <v>4000000</v>
      </c>
      <c r="H400">
        <v>46091</v>
      </c>
      <c r="I400" t="str">
        <v>EFECTIVO</v>
      </c>
      <c r="J400">
        <v>24000000</v>
      </c>
      <c r="K400">
        <v>24</v>
      </c>
      <c r="L400">
        <v>1000000</v>
      </c>
      <c r="M400" t="str">
        <v xml:space="preserve">10 DE CADA MES </v>
      </c>
      <c r="N400">
        <v>52484654</v>
      </c>
      <c r="O400" t="str">
        <v>LAURA MARIA VALENTIN ROSARIO</v>
      </c>
      <c r="P400" t="str">
        <v>301 2019087</v>
      </c>
      <c r="R400" t="str">
        <v>BOGOTA</v>
      </c>
      <c r="S400" t="str">
        <v>YULIAN CARDENAS</v>
      </c>
      <c r="T400">
        <v>5000000</v>
      </c>
      <c r="U400">
        <v>3000000</v>
      </c>
      <c r="W400">
        <v>2000000</v>
      </c>
    </row>
    <row r="401">
      <c r="A401">
        <v>399</v>
      </c>
      <c r="B401" t="str">
        <v xml:space="preserve">LC2 - 38 - 12 </v>
      </c>
      <c r="C401" t="str">
        <v>VENDIDO</v>
      </c>
      <c r="D401">
        <v>33000000</v>
      </c>
      <c r="F401">
        <v>46002</v>
      </c>
      <c r="G401">
        <v>4000000</v>
      </c>
      <c r="H401">
        <v>46033</v>
      </c>
      <c r="I401" t="str">
        <v>EFECTIVO</v>
      </c>
      <c r="J401">
        <v>29000000</v>
      </c>
      <c r="K401">
        <v>24</v>
      </c>
      <c r="L401">
        <v>1208333.3333333333</v>
      </c>
      <c r="M401" t="str">
        <v xml:space="preserve">11 DE CADA MES </v>
      </c>
      <c r="N401">
        <v>1006701180</v>
      </c>
      <c r="O401" t="str">
        <v>LINA MARIA ARCINIEGAS OLARTE</v>
      </c>
      <c r="P401" t="str">
        <v>320 7512477</v>
      </c>
      <c r="R401" t="str">
        <v xml:space="preserve">CASTILLA LA NUEVA </v>
      </c>
      <c r="S401" t="str">
        <v>DANIEL</v>
      </c>
      <c r="T401">
        <v>5000000</v>
      </c>
      <c r="U401">
        <v>3000000</v>
      </c>
      <c r="W401">
        <v>2000000</v>
      </c>
    </row>
    <row r="402">
      <c r="A402">
        <v>400</v>
      </c>
      <c r="B402" t="str">
        <v xml:space="preserve">LC2 - 39 - 1 Y 12 </v>
      </c>
      <c r="C402" t="str">
        <v>VENDIDO</v>
      </c>
      <c r="D402">
        <v>65000000</v>
      </c>
      <c r="F402">
        <v>46078</v>
      </c>
      <c r="G402">
        <v>8000000</v>
      </c>
      <c r="H402">
        <v>46106</v>
      </c>
      <c r="I402" t="str">
        <v>EFECTIVO</v>
      </c>
      <c r="J402">
        <v>57000000</v>
      </c>
      <c r="K402">
        <v>24</v>
      </c>
      <c r="L402">
        <v>2375000</v>
      </c>
      <c r="M402" t="str">
        <v xml:space="preserve">25 DE CADA MES </v>
      </c>
      <c r="N402">
        <v>23497880</v>
      </c>
      <c r="O402" t="str">
        <v>SONIA SALINAS ALARCON</v>
      </c>
      <c r="P402" t="str">
        <v>311 5660769</v>
      </c>
      <c r="R402" t="str">
        <v>CHINQUINQUIRA</v>
      </c>
      <c r="S402" t="str">
        <v>LAURA CAMACHO</v>
      </c>
      <c r="T402">
        <v>10000000</v>
      </c>
      <c r="U402">
        <v>6000000</v>
      </c>
      <c r="W402">
        <v>4000000</v>
      </c>
    </row>
    <row r="403">
      <c r="A403">
        <v>401</v>
      </c>
      <c r="B403" t="str">
        <v xml:space="preserve">LC2 - 39 - 2 </v>
      </c>
      <c r="C403" t="str">
        <v>VENDIDO</v>
      </c>
      <c r="D403">
        <v>28000000</v>
      </c>
      <c r="F403">
        <v>46211</v>
      </c>
      <c r="G403">
        <v>28000000</v>
      </c>
      <c r="H403">
        <v>46211</v>
      </c>
      <c r="I403" t="str">
        <v>EFECTIVO</v>
      </c>
      <c r="J403">
        <v>0</v>
      </c>
      <c r="K403">
        <v>1</v>
      </c>
      <c r="L403">
        <v>0</v>
      </c>
      <c r="N403">
        <v>51721120</v>
      </c>
      <c r="O403" t="str">
        <v>DERLY ESPERANZA GARCIA ROMERO</v>
      </c>
      <c r="P403" t="str">
        <v>322 4458103</v>
      </c>
      <c r="R403" t="str">
        <v>BOGOTA</v>
      </c>
      <c r="S403" t="str">
        <v>YADIRA RIVERA</v>
      </c>
      <c r="T403">
        <v>5000000</v>
      </c>
      <c r="U403">
        <v>3000000</v>
      </c>
      <c r="W403">
        <v>2000000</v>
      </c>
    </row>
    <row r="404">
      <c r="A404">
        <v>402</v>
      </c>
      <c r="B404" t="str">
        <v xml:space="preserve">LC2 - 39 - 3 </v>
      </c>
      <c r="C404" t="str">
        <v>EN NEGOCIACIÓN</v>
      </c>
      <c r="D404">
        <v>28000000</v>
      </c>
      <c r="W404">
        <v>0</v>
      </c>
    </row>
    <row r="405">
      <c r="A405">
        <v>403</v>
      </c>
      <c r="B405" t="str">
        <v xml:space="preserve">LC2 - 39 - 4 </v>
      </c>
      <c r="C405" t="str">
        <v>VENDIDO</v>
      </c>
      <c r="D405">
        <v>28000000</v>
      </c>
      <c r="F405">
        <v>46275</v>
      </c>
      <c r="G405">
        <v>4000000</v>
      </c>
      <c r="H405">
        <v>46275</v>
      </c>
      <c r="I405" t="str">
        <v>TRANSFERENCIA</v>
      </c>
      <c r="J405">
        <v>24000000</v>
      </c>
      <c r="K405">
        <v>24</v>
      </c>
      <c r="L405">
        <v>1000000</v>
      </c>
      <c r="M405" t="str">
        <v>10 de cada mes</v>
      </c>
      <c r="N405">
        <v>1121820910</v>
      </c>
      <c r="O405" t="str">
        <v>VICTOR RODOLFO MEJIA PEÑA</v>
      </c>
      <c r="R405" t="str">
        <v>VILLAVICENCIO</v>
      </c>
      <c r="S405" t="str">
        <v>NATALIA POLANIA</v>
      </c>
      <c r="T405">
        <v>5000000</v>
      </c>
      <c r="U405">
        <v>3000000</v>
      </c>
      <c r="W405">
        <v>2000000</v>
      </c>
    </row>
    <row r="406">
      <c r="A406">
        <v>404</v>
      </c>
      <c r="B406" t="str">
        <v>LC2 - 39 - 5</v>
      </c>
      <c r="C406" t="str">
        <v>EN NEGOCIACIÓN</v>
      </c>
      <c r="D406">
        <v>28000000</v>
      </c>
      <c r="J406">
        <v>28000000</v>
      </c>
      <c r="L406">
        <v>0</v>
      </c>
      <c r="W406">
        <v>0</v>
      </c>
    </row>
    <row r="407">
      <c r="A407">
        <v>405</v>
      </c>
      <c r="B407" t="str">
        <v xml:space="preserve">LC2 - 39 - 6 </v>
      </c>
      <c r="C407" t="str">
        <v>VENDIDO</v>
      </c>
      <c r="D407">
        <v>28775000</v>
      </c>
      <c r="F407">
        <v>46095</v>
      </c>
      <c r="G407">
        <v>4000000</v>
      </c>
      <c r="H407">
        <v>46126</v>
      </c>
      <c r="I407" t="str">
        <v>EFECTIVO</v>
      </c>
      <c r="J407">
        <v>24775000</v>
      </c>
      <c r="K407">
        <v>24</v>
      </c>
      <c r="L407">
        <v>1032291.6666666666</v>
      </c>
      <c r="M407" t="str">
        <v xml:space="preserve">14 DE CADA MES </v>
      </c>
      <c r="N407">
        <v>52022267</v>
      </c>
      <c r="O407" t="str">
        <v>MARISOL SAENZ GONZALEZ</v>
      </c>
      <c r="P407" t="str">
        <v>310 5504502</v>
      </c>
      <c r="R407" t="str">
        <v>BOGOTA</v>
      </c>
      <c r="S407" t="str">
        <v>CAMILA ZAMBRANO</v>
      </c>
      <c r="T407">
        <v>5000000</v>
      </c>
      <c r="U407">
        <v>3000000</v>
      </c>
      <c r="W407">
        <v>2000000</v>
      </c>
    </row>
    <row r="408">
      <c r="A408">
        <v>406</v>
      </c>
      <c r="B408" t="str">
        <v xml:space="preserve">LC2 - 39 - 7 </v>
      </c>
      <c r="C408" t="str">
        <v>VENDIDO</v>
      </c>
      <c r="D408">
        <v>28000000</v>
      </c>
      <c r="F408">
        <v>46174</v>
      </c>
      <c r="G408">
        <v>4000000</v>
      </c>
      <c r="H408">
        <v>46174</v>
      </c>
      <c r="I408" t="str">
        <v>TRANSFERENCIA</v>
      </c>
      <c r="J408">
        <v>24000000</v>
      </c>
      <c r="K408">
        <v>24</v>
      </c>
      <c r="L408">
        <v>1000000</v>
      </c>
      <c r="M408" t="str">
        <v>30 DE CADA MES</v>
      </c>
      <c r="N408">
        <v>80730691</v>
      </c>
      <c r="O408" t="str">
        <v>MARCO FIDEL PEREZ VALENZUELA</v>
      </c>
      <c r="P408" t="str">
        <v>313 8931785</v>
      </c>
      <c r="R408" t="str">
        <v>BOGOTA</v>
      </c>
      <c r="S408" t="str">
        <v>CAMILA</v>
      </c>
      <c r="T408">
        <v>5000000</v>
      </c>
      <c r="U408">
        <v>3000000</v>
      </c>
      <c r="W408">
        <v>2000000</v>
      </c>
    </row>
    <row r="409">
      <c r="A409">
        <v>407</v>
      </c>
      <c r="B409" t="str">
        <v xml:space="preserve">LC2 - 39 - 8 </v>
      </c>
      <c r="C409" t="str">
        <v>VENDIDO</v>
      </c>
      <c r="D409">
        <v>28000000</v>
      </c>
      <c r="F409">
        <v>46123</v>
      </c>
      <c r="G409">
        <v>4000000</v>
      </c>
      <c r="H409">
        <v>46123</v>
      </c>
      <c r="I409" t="str">
        <v>EFECTIVO</v>
      </c>
      <c r="J409">
        <v>24000000</v>
      </c>
      <c r="K409">
        <v>24</v>
      </c>
      <c r="L409">
        <v>1000000</v>
      </c>
      <c r="M409" t="str">
        <v>11 DE CADA MES</v>
      </c>
      <c r="N409">
        <v>74188760</v>
      </c>
      <c r="O409" t="str">
        <v>OSCAR JAVIER PIRAGAUTA BELLO</v>
      </c>
      <c r="P409" t="str">
        <v>320 4685913</v>
      </c>
      <c r="R409" t="str">
        <v>BOGOTA</v>
      </c>
      <c r="S409" t="str">
        <v>KATHERINE TACHA</v>
      </c>
      <c r="T409">
        <v>5000000</v>
      </c>
      <c r="U409">
        <v>3000000</v>
      </c>
      <c r="W409">
        <v>2000000</v>
      </c>
    </row>
    <row r="410">
      <c r="A410">
        <v>408</v>
      </c>
      <c r="B410" t="str">
        <v xml:space="preserve">LC2 - 39 - 9 </v>
      </c>
      <c r="C410" t="str">
        <v>VENDIDO</v>
      </c>
      <c r="D410">
        <v>28000000</v>
      </c>
      <c r="F410">
        <v>46123</v>
      </c>
      <c r="G410">
        <v>4000000</v>
      </c>
      <c r="H410">
        <v>46123</v>
      </c>
      <c r="I410" t="str">
        <v>EFECTIVO</v>
      </c>
      <c r="J410">
        <v>24000000</v>
      </c>
      <c r="K410">
        <v>24</v>
      </c>
      <c r="L410">
        <v>1000000</v>
      </c>
      <c r="M410" t="str">
        <v xml:space="preserve">11 DE CADA MES </v>
      </c>
      <c r="N410">
        <v>74188760</v>
      </c>
      <c r="O410" t="str">
        <v>OSCAR JAVIER PIRAGAUTA BELLO</v>
      </c>
      <c r="P410" t="str">
        <v>321 4685913</v>
      </c>
      <c r="R410" t="str">
        <v>BOGOTA</v>
      </c>
      <c r="S410" t="str">
        <v>KATHERINE TACHA</v>
      </c>
      <c r="T410">
        <v>5000000</v>
      </c>
      <c r="U410">
        <v>3000000</v>
      </c>
      <c r="W410">
        <v>2000000</v>
      </c>
    </row>
    <row r="411">
      <c r="A411">
        <v>409</v>
      </c>
      <c r="B411" t="str">
        <v xml:space="preserve">LC2 - 39 - 10 </v>
      </c>
      <c r="C411" t="str">
        <v>VENDIDO</v>
      </c>
      <c r="D411">
        <v>28000000</v>
      </c>
      <c r="F411">
        <v>46095</v>
      </c>
      <c r="G411">
        <v>4000000</v>
      </c>
      <c r="H411">
        <v>46126</v>
      </c>
      <c r="I411" t="str">
        <v>EFECTIVO</v>
      </c>
      <c r="J411">
        <v>24000000</v>
      </c>
      <c r="K411">
        <v>24</v>
      </c>
      <c r="L411">
        <v>1000000</v>
      </c>
      <c r="M411" t="str">
        <v xml:space="preserve">14 DE CADA MES </v>
      </c>
      <c r="N411">
        <v>1013112393</v>
      </c>
      <c r="O411" t="str">
        <v>HEIDER SANTIAGO ALCANTAR GUERRERO</v>
      </c>
      <c r="P411" t="str">
        <v>313 2059697</v>
      </c>
      <c r="R411" t="str">
        <v>BOGOTA</v>
      </c>
      <c r="S411" t="str">
        <v>YADIRA RIVERA</v>
      </c>
      <c r="T411">
        <v>5000000</v>
      </c>
      <c r="U411">
        <v>3000000</v>
      </c>
      <c r="W411">
        <v>2000000</v>
      </c>
    </row>
    <row r="412">
      <c r="A412">
        <v>410</v>
      </c>
      <c r="B412" t="str">
        <v xml:space="preserve">LC2 - 39 - 11 </v>
      </c>
      <c r="C412" t="str">
        <v>VENDIDO</v>
      </c>
      <c r="D412">
        <v>28000000</v>
      </c>
      <c r="F412">
        <v>46095</v>
      </c>
      <c r="G412">
        <v>4000000</v>
      </c>
      <c r="H412">
        <v>46126</v>
      </c>
      <c r="I412" t="str">
        <v>EFECTIVO</v>
      </c>
      <c r="J412">
        <v>24000000</v>
      </c>
      <c r="K412">
        <v>24</v>
      </c>
      <c r="L412">
        <v>1000000</v>
      </c>
      <c r="M412" t="str">
        <v xml:space="preserve">14 DE CADA MES </v>
      </c>
      <c r="N412">
        <v>1030649974</v>
      </c>
      <c r="O412" t="str">
        <v>YINETH ALEJANDRA GUERRERO RUIZ</v>
      </c>
      <c r="P412" t="str">
        <v>313 2059697</v>
      </c>
      <c r="R412" t="str">
        <v>BOGOTA</v>
      </c>
      <c r="S412" t="str">
        <v>YADIRA RIVERA</v>
      </c>
      <c r="T412">
        <v>5000000</v>
      </c>
      <c r="U412">
        <v>3000000</v>
      </c>
      <c r="W412">
        <v>2000000</v>
      </c>
    </row>
    <row r="413">
      <c r="A413">
        <v>411</v>
      </c>
      <c r="B413" t="str">
        <v xml:space="preserve">LC2 - 40 - 1 </v>
      </c>
      <c r="C413" t="str">
        <v>VENDIDO</v>
      </c>
      <c r="D413">
        <v>31614000</v>
      </c>
      <c r="F413">
        <v>46058</v>
      </c>
      <c r="G413">
        <v>4000000</v>
      </c>
      <c r="H413">
        <v>46086</v>
      </c>
      <c r="I413" t="str">
        <v>EFECTIVO</v>
      </c>
      <c r="J413">
        <v>27614000</v>
      </c>
      <c r="K413">
        <v>24</v>
      </c>
      <c r="L413">
        <v>1150583.3333333333</v>
      </c>
      <c r="M413" t="str">
        <v xml:space="preserve">05 DE CADA MES </v>
      </c>
      <c r="N413">
        <v>1014213403</v>
      </c>
      <c r="O413" t="str">
        <v>JUAN DAVID SORIANO RUBIANO</v>
      </c>
      <c r="P413" t="str">
        <v>320 8460428</v>
      </c>
      <c r="R413" t="str">
        <v>BOGOTA</v>
      </c>
      <c r="S413" t="str">
        <v>YURANY PEREZ</v>
      </c>
      <c r="T413">
        <v>5000000</v>
      </c>
      <c r="U413">
        <v>3000000</v>
      </c>
      <c r="W413">
        <v>2000000</v>
      </c>
    </row>
    <row r="414">
      <c r="A414">
        <v>412</v>
      </c>
      <c r="B414" t="str">
        <v xml:space="preserve">LC2 - 40 - 2 </v>
      </c>
      <c r="C414" t="str">
        <v>VENDIDO</v>
      </c>
      <c r="D414">
        <v>28000000</v>
      </c>
      <c r="F414">
        <v>46183</v>
      </c>
      <c r="G414">
        <v>4000000</v>
      </c>
      <c r="H414">
        <v>46183</v>
      </c>
      <c r="I414" t="str">
        <v>TRANSFERENCIA</v>
      </c>
      <c r="J414">
        <v>24000000</v>
      </c>
      <c r="K414">
        <v>24</v>
      </c>
      <c r="L414">
        <v>1000000</v>
      </c>
      <c r="M414" t="str">
        <v>10 DE CADA MES</v>
      </c>
      <c r="N414">
        <v>1121387655</v>
      </c>
      <c r="O414" t="str">
        <v>FREDY LEANDRO</v>
      </c>
      <c r="S414" t="str">
        <v>INGRID</v>
      </c>
      <c r="W414">
        <v>0</v>
      </c>
    </row>
    <row r="415">
      <c r="A415">
        <v>413</v>
      </c>
      <c r="B415" t="str">
        <v xml:space="preserve">LC2 - 40 - 3 </v>
      </c>
      <c r="C415" t="str">
        <v>VENDIDO</v>
      </c>
      <c r="D415">
        <v>28000000</v>
      </c>
      <c r="F415">
        <v>46174</v>
      </c>
      <c r="J415">
        <v>28000000</v>
      </c>
      <c r="L415">
        <v>0</v>
      </c>
      <c r="N415">
        <v>10720191</v>
      </c>
      <c r="O415" t="str">
        <v>MARCOS ORTIZ GUEVARA</v>
      </c>
      <c r="P415" t="str">
        <v>315 4241207</v>
      </c>
      <c r="S415" t="str">
        <v>DANIA</v>
      </c>
      <c r="T415">
        <v>5000000</v>
      </c>
      <c r="U415">
        <v>5000000</v>
      </c>
      <c r="W415">
        <v>0</v>
      </c>
    </row>
    <row r="416">
      <c r="A416">
        <v>414</v>
      </c>
      <c r="B416" t="str">
        <v xml:space="preserve">LC2 - 40 - 4 </v>
      </c>
      <c r="C416" t="str">
        <v>VENDIDO</v>
      </c>
      <c r="D416">
        <v>28000000</v>
      </c>
      <c r="F416">
        <v>46226</v>
      </c>
      <c r="G416">
        <v>4000000</v>
      </c>
      <c r="H416" t="str">
        <v>23 -7-26</v>
      </c>
      <c r="I416" t="str">
        <v>TRANSFERENCIA</v>
      </c>
      <c r="J416">
        <v>24000000</v>
      </c>
      <c r="K416">
        <v>24</v>
      </c>
      <c r="L416">
        <v>1000000</v>
      </c>
      <c r="M416" t="str">
        <v>23 DE AGOSTO</v>
      </c>
      <c r="N416">
        <v>1031122174</v>
      </c>
      <c r="O416" t="str">
        <v>YEHIMY KATHERIN CALERO OVIEDO-JHON FREDDY ROJAS MORENO</v>
      </c>
      <c r="S416" t="str">
        <v>YURANY PEREZ</v>
      </c>
      <c r="T416">
        <v>5000000</v>
      </c>
      <c r="W416">
        <v>5000000</v>
      </c>
    </row>
    <row r="417">
      <c r="A417">
        <v>415</v>
      </c>
      <c r="B417" t="str">
        <v xml:space="preserve">LC2 - 40 - 5 </v>
      </c>
      <c r="C417" t="str">
        <v>VENDIDO</v>
      </c>
      <c r="D417">
        <v>28000000</v>
      </c>
      <c r="F417">
        <v>46179</v>
      </c>
      <c r="G417">
        <v>4000000</v>
      </c>
      <c r="H417">
        <v>46179</v>
      </c>
      <c r="I417" t="str">
        <v>TRANSFERENCIA</v>
      </c>
      <c r="J417">
        <v>24000000</v>
      </c>
      <c r="K417">
        <v>24</v>
      </c>
      <c r="L417">
        <v>1000000</v>
      </c>
      <c r="M417" t="str">
        <v>6 DE CADA MES</v>
      </c>
      <c r="N417">
        <v>52975069</v>
      </c>
      <c r="O417" t="str">
        <v>YULI PATRICIA VERJAN ORTIZ</v>
      </c>
      <c r="P417" t="str">
        <v>305 8092846</v>
      </c>
      <c r="W417">
        <v>0</v>
      </c>
    </row>
    <row r="418">
      <c r="A418">
        <v>416</v>
      </c>
      <c r="B418" t="str">
        <v>LC2 - 40 - 6</v>
      </c>
      <c r="C418" t="str">
        <v>VENDIDO</v>
      </c>
      <c r="D418">
        <v>28000000</v>
      </c>
      <c r="F418">
        <v>46121</v>
      </c>
      <c r="G418">
        <v>28000000</v>
      </c>
      <c r="H418">
        <v>46121</v>
      </c>
      <c r="I418" t="str">
        <v xml:space="preserve">PERMUTA </v>
      </c>
      <c r="J418">
        <v>0</v>
      </c>
      <c r="L418">
        <v>0</v>
      </c>
      <c r="M418" t="str">
        <v>-</v>
      </c>
      <c r="N418">
        <v>1122120787</v>
      </c>
      <c r="O418" t="str">
        <v xml:space="preserve">SARA ADRIANA CORREAL ORTEGA </v>
      </c>
      <c r="P418">
        <v>3222791832</v>
      </c>
      <c r="R418" t="str">
        <v>ACACIAS</v>
      </c>
      <c r="S418" t="str">
        <v>JHON ALBERTO</v>
      </c>
      <c r="T418">
        <v>0</v>
      </c>
      <c r="U418">
        <v>0</v>
      </c>
      <c r="W418">
        <v>0</v>
      </c>
    </row>
    <row r="419">
      <c r="A419">
        <v>417</v>
      </c>
      <c r="B419" t="str">
        <v xml:space="preserve">LC2 - 40 - 7 </v>
      </c>
      <c r="C419" t="str">
        <v>VENDIDO</v>
      </c>
      <c r="D419">
        <v>28000000</v>
      </c>
      <c r="F419">
        <v>46121</v>
      </c>
      <c r="G419">
        <v>28000000</v>
      </c>
      <c r="H419">
        <v>46121</v>
      </c>
      <c r="I419" t="str">
        <v xml:space="preserve">PERMUTA </v>
      </c>
      <c r="J419">
        <v>0</v>
      </c>
      <c r="L419">
        <v>0</v>
      </c>
      <c r="M419" t="str">
        <v>-</v>
      </c>
      <c r="N419">
        <v>1122120787</v>
      </c>
      <c r="O419" t="str">
        <v xml:space="preserve">SARA ADRIANA CORREAL ORTEGA </v>
      </c>
      <c r="P419">
        <v>3222791832</v>
      </c>
      <c r="R419" t="str">
        <v>ACACIAS</v>
      </c>
      <c r="S419" t="str">
        <v>JHON ALBERTO</v>
      </c>
      <c r="T419">
        <v>0</v>
      </c>
      <c r="U419">
        <v>0</v>
      </c>
      <c r="W419">
        <v>0</v>
      </c>
    </row>
    <row r="420">
      <c r="A420">
        <v>418</v>
      </c>
      <c r="B420" t="str">
        <v xml:space="preserve">LC2 - 40 - 8 </v>
      </c>
      <c r="C420" t="str">
        <v>VENDIDO</v>
      </c>
      <c r="D420">
        <v>28000000</v>
      </c>
      <c r="F420">
        <v>46121</v>
      </c>
      <c r="G420">
        <v>28000000</v>
      </c>
      <c r="H420">
        <v>46121</v>
      </c>
      <c r="I420" t="str">
        <v xml:space="preserve">PERMUTA </v>
      </c>
      <c r="J420">
        <v>0</v>
      </c>
      <c r="L420">
        <v>0</v>
      </c>
      <c r="M420" t="str">
        <v>-</v>
      </c>
      <c r="N420">
        <v>1122120787</v>
      </c>
      <c r="O420" t="str">
        <v xml:space="preserve">SARA ADRIANA CORREAL ORTEGA </v>
      </c>
      <c r="P420">
        <v>3222791832</v>
      </c>
      <c r="R420" t="str">
        <v>ACACIAS</v>
      </c>
      <c r="S420" t="str">
        <v>JHON ALBERTO</v>
      </c>
      <c r="T420">
        <v>0</v>
      </c>
      <c r="U420">
        <v>0</v>
      </c>
      <c r="W420">
        <v>0</v>
      </c>
    </row>
    <row r="421">
      <c r="A421">
        <v>419</v>
      </c>
      <c r="B421" t="str">
        <v xml:space="preserve">LC2 - 40 - 9 </v>
      </c>
      <c r="C421" t="str">
        <v>VENDIDO</v>
      </c>
      <c r="D421">
        <v>27500000</v>
      </c>
      <c r="F421">
        <v>46063</v>
      </c>
      <c r="G421">
        <v>4000000</v>
      </c>
      <c r="H421">
        <v>46091</v>
      </c>
      <c r="I421" t="str">
        <v>EFECTIVO</v>
      </c>
      <c r="J421">
        <v>23500000</v>
      </c>
      <c r="K421">
        <v>24</v>
      </c>
      <c r="L421">
        <v>979166.6666666666</v>
      </c>
      <c r="M421" t="str">
        <v xml:space="preserve">10 DE CADA MES </v>
      </c>
      <c r="N421">
        <v>1015481243</v>
      </c>
      <c r="O421" t="str">
        <v>JEISSON ANDREY HUERTAS CÓMBITA</v>
      </c>
      <c r="P421" t="str">
        <v>320 5679599</v>
      </c>
      <c r="R421" t="str">
        <v>BOGOTA</v>
      </c>
      <c r="S421" t="str">
        <v>LAURA CAMACHO</v>
      </c>
      <c r="T421">
        <v>5000000</v>
      </c>
      <c r="U421">
        <v>3000000</v>
      </c>
      <c r="W421">
        <v>2000000</v>
      </c>
    </row>
    <row r="422">
      <c r="A422">
        <v>420</v>
      </c>
      <c r="B422" t="str">
        <v xml:space="preserve">LC2- 40 - 10 </v>
      </c>
      <c r="C422" t="str">
        <v>VENDIDO</v>
      </c>
      <c r="D422">
        <v>32500000</v>
      </c>
      <c r="F422">
        <v>46073</v>
      </c>
      <c r="G422">
        <v>4000000</v>
      </c>
      <c r="H422">
        <v>46101</v>
      </c>
      <c r="I422" t="str">
        <v>EFECTIVO</v>
      </c>
      <c r="J422">
        <v>28500000</v>
      </c>
      <c r="K422">
        <v>24</v>
      </c>
      <c r="L422">
        <v>1187500</v>
      </c>
      <c r="M422" t="str">
        <v xml:space="preserve">20 DE CADA MES </v>
      </c>
      <c r="N422">
        <v>1030643652</v>
      </c>
      <c r="O422" t="str">
        <v>PAULA YICED HUERTAS CÓMBITA</v>
      </c>
      <c r="P422" t="str">
        <v>321 3644449</v>
      </c>
      <c r="R422" t="str">
        <v>BOGOTA</v>
      </c>
      <c r="S422" t="str">
        <v>LAURA CAMACHO</v>
      </c>
      <c r="T422">
        <v>5000000</v>
      </c>
      <c r="U422">
        <v>3000000</v>
      </c>
      <c r="W422">
        <v>2000000</v>
      </c>
    </row>
    <row r="423">
      <c r="A423">
        <v>421</v>
      </c>
      <c r="B423" t="str">
        <v xml:space="preserve">LC2 - 40 - 11 </v>
      </c>
      <c r="C423" t="str">
        <v>EN NEGOCIACIÓN</v>
      </c>
      <c r="D423">
        <v>33000000</v>
      </c>
      <c r="J423">
        <v>33000000</v>
      </c>
      <c r="S423" t="str">
        <v>YURANY PEREZ</v>
      </c>
      <c r="W423">
        <v>0</v>
      </c>
    </row>
    <row r="424">
      <c r="A424">
        <v>422</v>
      </c>
      <c r="B424" t="str">
        <v xml:space="preserve">LC2 - 40 - 12 </v>
      </c>
      <c r="C424" t="str">
        <v>VENDIDO</v>
      </c>
      <c r="D424">
        <v>28000000</v>
      </c>
      <c r="F424">
        <v>46111</v>
      </c>
      <c r="G424">
        <v>10000000</v>
      </c>
      <c r="H424">
        <v>46142</v>
      </c>
      <c r="I424" t="str">
        <v>EFECTIVO</v>
      </c>
      <c r="J424">
        <v>18000000</v>
      </c>
      <c r="K424">
        <v>24</v>
      </c>
      <c r="L424">
        <v>750000</v>
      </c>
      <c r="M424" t="str">
        <v xml:space="preserve">30 DE CADA MES </v>
      </c>
      <c r="N424">
        <v>1119948298</v>
      </c>
      <c r="O424" t="str">
        <v>LISSETH XIOMARA SALGADO BELTRAN</v>
      </c>
      <c r="P424" t="str">
        <v>302 3364241</v>
      </c>
      <c r="R424" t="str">
        <v>BOGOTA</v>
      </c>
      <c r="S424" t="str">
        <v>INGRID</v>
      </c>
      <c r="T424">
        <v>5000000</v>
      </c>
      <c r="U424">
        <v>3000000</v>
      </c>
      <c r="W424">
        <v>2000000</v>
      </c>
    </row>
    <row r="425">
      <c r="A425">
        <v>423</v>
      </c>
      <c r="B425" t="str">
        <v xml:space="preserve">LC2 - 40 - 13 </v>
      </c>
      <c r="C425" t="str">
        <v>VENDIDO</v>
      </c>
      <c r="D425">
        <v>28000000</v>
      </c>
      <c r="F425">
        <v>46111</v>
      </c>
      <c r="G425">
        <v>4000000</v>
      </c>
      <c r="H425">
        <v>46142</v>
      </c>
      <c r="I425" t="str">
        <v>EFECTIVO</v>
      </c>
      <c r="J425">
        <v>24000000</v>
      </c>
      <c r="K425">
        <v>24</v>
      </c>
      <c r="L425">
        <v>1000000</v>
      </c>
      <c r="M425" t="str">
        <v xml:space="preserve">30 DE CADA MES </v>
      </c>
      <c r="N425">
        <v>1001174815</v>
      </c>
      <c r="O425" t="str">
        <v>EVELIN YURANY CUBIDES BELTRAN</v>
      </c>
      <c r="P425" t="str">
        <v>323 9610820</v>
      </c>
      <c r="R425" t="str">
        <v>BOGOTA</v>
      </c>
      <c r="S425" t="str">
        <v>INGRID</v>
      </c>
      <c r="T425">
        <v>5000000</v>
      </c>
      <c r="U425">
        <v>3000000</v>
      </c>
      <c r="W425">
        <v>2000000</v>
      </c>
    </row>
    <row r="426">
      <c r="A426">
        <v>424</v>
      </c>
      <c r="B426" t="str">
        <v xml:space="preserve">LC2 - 40 - 14 </v>
      </c>
      <c r="C426" t="str">
        <v>VENDIDO</v>
      </c>
      <c r="D426">
        <v>28000000</v>
      </c>
      <c r="F426">
        <v>46111</v>
      </c>
      <c r="G426">
        <v>4000000</v>
      </c>
      <c r="H426">
        <v>46142</v>
      </c>
      <c r="I426" t="str">
        <v>EFECTIVO</v>
      </c>
      <c r="J426">
        <v>24000000</v>
      </c>
      <c r="K426">
        <v>24</v>
      </c>
      <c r="L426">
        <v>1000000</v>
      </c>
      <c r="M426" t="str">
        <v xml:space="preserve">30 DE CADA MES </v>
      </c>
      <c r="N426">
        <v>1032677361</v>
      </c>
      <c r="O426" t="str">
        <v>YURLEY TATIANA CUBIDES BELTRAN</v>
      </c>
      <c r="P426" t="str">
        <v>321 3168789</v>
      </c>
      <c r="R426" t="str">
        <v>BOGOTA</v>
      </c>
      <c r="S426" t="str">
        <v>INGRID</v>
      </c>
      <c r="T426">
        <v>5000000</v>
      </c>
      <c r="U426">
        <v>3000000</v>
      </c>
      <c r="W426">
        <v>2000000</v>
      </c>
    </row>
    <row r="427">
      <c r="A427">
        <v>425</v>
      </c>
      <c r="B427" t="str">
        <v xml:space="preserve">LC2 - 40 - 15 </v>
      </c>
      <c r="C427" t="str">
        <v>VENDIDO</v>
      </c>
      <c r="D427">
        <v>23000000</v>
      </c>
      <c r="F427">
        <v>46098</v>
      </c>
      <c r="G427">
        <v>5000000</v>
      </c>
      <c r="H427">
        <v>46129</v>
      </c>
      <c r="I427" t="str">
        <v>EFECTIVO</v>
      </c>
      <c r="J427">
        <v>18000000</v>
      </c>
      <c r="K427">
        <v>24</v>
      </c>
      <c r="L427">
        <v>750000</v>
      </c>
      <c r="M427" t="str">
        <v xml:space="preserve">17 DE CADA MES </v>
      </c>
      <c r="N427">
        <v>17414117</v>
      </c>
      <c r="O427" t="str">
        <v>JOHN MESIAS GOMEZ CORDON</v>
      </c>
      <c r="P427" t="str">
        <v>310 5690273</v>
      </c>
      <c r="R427" t="str">
        <v xml:space="preserve">ACACIAS </v>
      </c>
      <c r="S427" t="str">
        <v>JHON ALBERTO</v>
      </c>
      <c r="T427">
        <v>0</v>
      </c>
      <c r="W427">
        <v>0</v>
      </c>
    </row>
    <row r="428">
      <c r="A428">
        <v>426</v>
      </c>
      <c r="B428" t="str">
        <v xml:space="preserve">LC2 - 40 - 16 </v>
      </c>
      <c r="C428" t="str">
        <v>VENDIDO</v>
      </c>
      <c r="D428">
        <v>28000000</v>
      </c>
      <c r="F428">
        <v>46119</v>
      </c>
      <c r="G428">
        <v>4000000</v>
      </c>
      <c r="H428">
        <v>46149</v>
      </c>
      <c r="I428" t="str">
        <v>EFECTIVO</v>
      </c>
      <c r="J428">
        <v>24000000</v>
      </c>
      <c r="K428">
        <v>24</v>
      </c>
      <c r="L428">
        <v>1000000</v>
      </c>
      <c r="M428" t="str">
        <v xml:space="preserve">07 DE CADA MES </v>
      </c>
      <c r="N428">
        <v>39630413</v>
      </c>
      <c r="O428" t="str">
        <v xml:space="preserve">MARIA DENIS RODRIGUEZ DE CHACON </v>
      </c>
      <c r="P428">
        <v>3023199369</v>
      </c>
      <c r="R428" t="str">
        <v>BOGOTA</v>
      </c>
      <c r="S428" t="str">
        <v>DANIA</v>
      </c>
      <c r="T428">
        <v>5000000</v>
      </c>
      <c r="W428">
        <v>5000000</v>
      </c>
    </row>
    <row r="429">
      <c r="A429">
        <v>427</v>
      </c>
      <c r="B429" t="str">
        <v xml:space="preserve">LC2 - 40 - 17 </v>
      </c>
      <c r="C429" t="str">
        <v>VENDIDO</v>
      </c>
      <c r="D429">
        <v>28000000</v>
      </c>
      <c r="F429">
        <v>46098</v>
      </c>
      <c r="G429">
        <v>9000000</v>
      </c>
      <c r="H429">
        <v>46129</v>
      </c>
      <c r="I429" t="str">
        <v>EFECTIVO</v>
      </c>
      <c r="J429">
        <v>19000000</v>
      </c>
      <c r="K429">
        <v>24</v>
      </c>
      <c r="L429">
        <v>791666.6666666666</v>
      </c>
      <c r="M429" t="str">
        <v xml:space="preserve">17 DE CADA MES </v>
      </c>
      <c r="N429">
        <v>52797675</v>
      </c>
      <c r="O429" t="str">
        <v>YUDY JAZMIN HERNANDEZ PEREIRA</v>
      </c>
      <c r="P429" t="str">
        <v>323 8310023</v>
      </c>
      <c r="R429" t="str">
        <v>BOGOTA</v>
      </c>
      <c r="S429" t="str">
        <v>STIVEN CARVAJAL</v>
      </c>
      <c r="T429">
        <v>5000000</v>
      </c>
      <c r="U429">
        <v>3000000</v>
      </c>
      <c r="W429">
        <v>2000000</v>
      </c>
    </row>
    <row r="430">
      <c r="A430">
        <v>428</v>
      </c>
      <c r="B430" t="str">
        <v xml:space="preserve">LC2 - 40 - 18 </v>
      </c>
      <c r="C430" t="str">
        <v>VENDIDO</v>
      </c>
      <c r="D430">
        <v>28000000</v>
      </c>
      <c r="F430">
        <v>46122</v>
      </c>
      <c r="G430">
        <v>5000000</v>
      </c>
      <c r="H430">
        <v>46152</v>
      </c>
      <c r="I430" t="str">
        <v>EFECTIVO</v>
      </c>
      <c r="J430">
        <v>23000000</v>
      </c>
      <c r="K430">
        <v>24</v>
      </c>
      <c r="L430">
        <v>958333.3333333334</v>
      </c>
      <c r="M430" t="str">
        <v xml:space="preserve">10 DE CADA MES </v>
      </c>
      <c r="N430">
        <v>1121816867</v>
      </c>
      <c r="O430" t="str">
        <v xml:space="preserve">LUZ ADRIANA ADAMEZ FRANCO </v>
      </c>
      <c r="P430">
        <v>3112355035</v>
      </c>
      <c r="R430" t="str">
        <v>VILLAVICENCIO</v>
      </c>
      <c r="S430" t="str">
        <v>DIANA</v>
      </c>
      <c r="T430">
        <v>5000000</v>
      </c>
      <c r="U430">
        <v>3000000</v>
      </c>
      <c r="W430">
        <v>2000000</v>
      </c>
    </row>
    <row r="431">
      <c r="A431">
        <v>429</v>
      </c>
      <c r="B431" t="str">
        <v xml:space="preserve">LC2- 40 - 19 </v>
      </c>
      <c r="C431" t="str">
        <v>VENDIDO</v>
      </c>
      <c r="D431">
        <v>38672000</v>
      </c>
      <c r="F431">
        <v>46017</v>
      </c>
      <c r="G431">
        <v>1000000</v>
      </c>
      <c r="H431">
        <v>46048</v>
      </c>
      <c r="I431" t="str">
        <v>EFECTIVO</v>
      </c>
      <c r="J431">
        <v>37672000</v>
      </c>
      <c r="K431">
        <v>24</v>
      </c>
      <c r="L431">
        <v>1569666.6666666667</v>
      </c>
      <c r="M431" t="str">
        <v xml:space="preserve">26 DE CADA MES </v>
      </c>
      <c r="N431">
        <v>1115912470</v>
      </c>
      <c r="O431" t="str">
        <v>YEISON ROJAS REY</v>
      </c>
      <c r="P431">
        <v>3232386785</v>
      </c>
      <c r="R431" t="str">
        <v>TAURAMENA</v>
      </c>
      <c r="T431">
        <v>0</v>
      </c>
      <c r="U431">
        <v>0</v>
      </c>
      <c r="W431">
        <v>0</v>
      </c>
    </row>
    <row r="432">
      <c r="A432">
        <v>430</v>
      </c>
      <c r="B432" t="str">
        <v xml:space="preserve">LC2 - 41 - 1 </v>
      </c>
      <c r="C432" t="str">
        <v>VENDIDO</v>
      </c>
      <c r="D432">
        <v>41556000</v>
      </c>
      <c r="F432">
        <v>45888</v>
      </c>
      <c r="G432">
        <v>4000000</v>
      </c>
      <c r="H432">
        <v>45919</v>
      </c>
      <c r="I432" t="str">
        <v>EFECTIVO</v>
      </c>
      <c r="J432">
        <v>37556000</v>
      </c>
      <c r="K432">
        <v>24</v>
      </c>
      <c r="L432">
        <v>1564833.3333333333</v>
      </c>
      <c r="M432" t="str">
        <v xml:space="preserve">19 DE CADA MES </v>
      </c>
      <c r="N432">
        <v>1069740547</v>
      </c>
      <c r="O432" t="str">
        <v>JUAN DAVID GUARIN/BIBIANA ANDREA CARDONA DIAZ</v>
      </c>
      <c r="P432" t="str">
        <v>314 2100045</v>
      </c>
      <c r="R432" t="str">
        <v>FUSAGASUGA</v>
      </c>
      <c r="S432" t="str">
        <v>CAMILA ZAMBRANO</v>
      </c>
      <c r="T432">
        <v>5000000</v>
      </c>
      <c r="U432">
        <v>3000000</v>
      </c>
      <c r="W432">
        <v>2000000</v>
      </c>
    </row>
    <row r="433">
      <c r="A433">
        <v>431</v>
      </c>
      <c r="B433" t="str">
        <v xml:space="preserve">LC2 - 41 - 2 </v>
      </c>
      <c r="C433" t="str">
        <v>VENDIDO</v>
      </c>
      <c r="D433">
        <v>28000000</v>
      </c>
      <c r="F433">
        <v>46142</v>
      </c>
      <c r="G433">
        <v>4000000</v>
      </c>
      <c r="H433">
        <v>46142</v>
      </c>
      <c r="I433" t="str">
        <v>TRANSFERENCIA</v>
      </c>
      <c r="J433">
        <v>24000000</v>
      </c>
      <c r="K433">
        <v>24</v>
      </c>
      <c r="L433">
        <v>1000000</v>
      </c>
      <c r="M433" t="str">
        <v>30 DE CADA MES</v>
      </c>
      <c r="N433">
        <v>1122133905</v>
      </c>
      <c r="O433" t="str">
        <v>YESSICA CASTRO BASTO</v>
      </c>
      <c r="P433" t="str">
        <v>321 2908253</v>
      </c>
      <c r="R433" t="str">
        <v xml:space="preserve">ACACIAS </v>
      </c>
      <c r="S433" t="str">
        <v>DANIA</v>
      </c>
      <c r="T433">
        <v>5000000</v>
      </c>
      <c r="U433">
        <v>3000000</v>
      </c>
      <c r="W433">
        <v>2000000</v>
      </c>
    </row>
    <row r="434">
      <c r="A434">
        <v>432</v>
      </c>
      <c r="B434" t="str">
        <v xml:space="preserve">LC2 - 41 - 3 </v>
      </c>
      <c r="C434" t="str">
        <v>VENDIDO</v>
      </c>
      <c r="D434">
        <v>28000000</v>
      </c>
      <c r="F434">
        <v>46142</v>
      </c>
      <c r="G434">
        <v>4000000</v>
      </c>
      <c r="H434">
        <v>46142</v>
      </c>
      <c r="I434" t="str">
        <v>TRANSFERENCIA</v>
      </c>
      <c r="J434">
        <v>24000000</v>
      </c>
      <c r="K434">
        <v>24</v>
      </c>
      <c r="L434">
        <v>1000000</v>
      </c>
      <c r="M434" t="str">
        <v>31 DE CADA MES</v>
      </c>
      <c r="N434">
        <v>1122133905</v>
      </c>
      <c r="O434" t="str">
        <v>YESSICA CASTRO BASTO</v>
      </c>
      <c r="P434" t="str">
        <v>321 2908253</v>
      </c>
      <c r="R434" t="str">
        <v xml:space="preserve">ACACIAS </v>
      </c>
      <c r="S434" t="str">
        <v>DANIA</v>
      </c>
      <c r="T434">
        <v>5000000</v>
      </c>
      <c r="U434">
        <v>3000000</v>
      </c>
      <c r="W434">
        <v>2000000</v>
      </c>
    </row>
    <row r="435">
      <c r="A435">
        <v>433</v>
      </c>
      <c r="B435" t="str">
        <v xml:space="preserve">LC2 - 41 - 4 </v>
      </c>
      <c r="C435" t="str">
        <v>VENDIDO</v>
      </c>
      <c r="D435">
        <v>28000000</v>
      </c>
      <c r="F435">
        <v>46174</v>
      </c>
      <c r="G435">
        <v>4000000</v>
      </c>
      <c r="H435">
        <v>46174</v>
      </c>
      <c r="I435" t="str">
        <v>TRANSFERENCIA</v>
      </c>
      <c r="J435">
        <v>24000000</v>
      </c>
      <c r="K435">
        <v>24</v>
      </c>
      <c r="L435">
        <v>1000000</v>
      </c>
      <c r="M435" t="str">
        <v>15 DE CADA MES</v>
      </c>
      <c r="N435">
        <v>43518920</v>
      </c>
      <c r="O435" t="str">
        <v>MARIA DOLORES CABALLERO VARON</v>
      </c>
      <c r="W435">
        <v>0</v>
      </c>
    </row>
    <row r="436">
      <c r="A436">
        <v>434</v>
      </c>
      <c r="B436" t="str">
        <v>LC2 - 41 - 5 - 6 Y 7</v>
      </c>
      <c r="C436" t="str">
        <v>VENDIDO</v>
      </c>
      <c r="D436">
        <v>84000000</v>
      </c>
      <c r="F436">
        <v>46121</v>
      </c>
      <c r="G436">
        <v>84000000</v>
      </c>
      <c r="H436">
        <v>46121</v>
      </c>
      <c r="I436" t="str">
        <v xml:space="preserve">PERMUTA </v>
      </c>
      <c r="J436">
        <v>0</v>
      </c>
      <c r="L436">
        <v>0</v>
      </c>
      <c r="M436" t="str">
        <v>-</v>
      </c>
      <c r="N436">
        <v>1122120787</v>
      </c>
      <c r="O436" t="str">
        <v xml:space="preserve">SARA ADRIANA CORREAL ORTEGA </v>
      </c>
      <c r="P436">
        <v>3222791832</v>
      </c>
      <c r="R436" t="str">
        <v>ACACIAS</v>
      </c>
      <c r="S436" t="str">
        <v>JHON ALBERTO</v>
      </c>
      <c r="T436">
        <v>0</v>
      </c>
      <c r="U436">
        <v>0</v>
      </c>
      <c r="W436">
        <v>0</v>
      </c>
    </row>
    <row r="437">
      <c r="A437">
        <v>435</v>
      </c>
      <c r="B437" t="str">
        <v xml:space="preserve">LC2 - 41 - 8 </v>
      </c>
      <c r="C437" t="str">
        <v>VENDIDO</v>
      </c>
      <c r="D437">
        <v>28000000</v>
      </c>
      <c r="F437">
        <v>46122</v>
      </c>
      <c r="G437">
        <v>4000000</v>
      </c>
      <c r="H437">
        <v>46121</v>
      </c>
      <c r="I437" t="str">
        <v>EFECTIVO</v>
      </c>
      <c r="J437">
        <v>24000000</v>
      </c>
      <c r="K437">
        <v>24</v>
      </c>
      <c r="L437">
        <v>1000000</v>
      </c>
      <c r="M437" t="str">
        <v>9 DE CADA MES</v>
      </c>
      <c r="N437">
        <v>1032415881</v>
      </c>
      <c r="O437" t="str">
        <v>LYNA MARCELA VILLALBA ROMERO</v>
      </c>
      <c r="P437">
        <v>6892750264</v>
      </c>
      <c r="R437" t="str">
        <v>BOGOTA</v>
      </c>
      <c r="S437" t="str">
        <v>YEISON GARNICA</v>
      </c>
      <c r="T437">
        <v>5000000</v>
      </c>
      <c r="U437">
        <v>3000000</v>
      </c>
      <c r="W437">
        <v>2000000</v>
      </c>
    </row>
    <row r="438">
      <c r="A438">
        <v>436</v>
      </c>
      <c r="B438" t="str">
        <v xml:space="preserve">LC2 - 41 - 9 </v>
      </c>
      <c r="C438" t="str">
        <v>VENDIDO</v>
      </c>
      <c r="D438">
        <v>28000000</v>
      </c>
      <c r="F438">
        <v>46123</v>
      </c>
      <c r="G438">
        <v>4000000</v>
      </c>
      <c r="H438">
        <v>46122</v>
      </c>
      <c r="I438" t="str">
        <v>EFECTIVO</v>
      </c>
      <c r="J438">
        <v>24000000</v>
      </c>
      <c r="K438">
        <v>24</v>
      </c>
      <c r="L438">
        <v>1000000</v>
      </c>
      <c r="M438" t="str">
        <v>10 DE CADA MES</v>
      </c>
      <c r="N438">
        <v>1032415881</v>
      </c>
      <c r="O438" t="str">
        <v>LYNA MARCELA VILLALBA ROMERO</v>
      </c>
      <c r="P438">
        <v>6892750264</v>
      </c>
      <c r="R438" t="str">
        <v>BOGOTA</v>
      </c>
      <c r="S438" t="str">
        <v>YEISON GARNICA</v>
      </c>
      <c r="T438">
        <v>5000000</v>
      </c>
      <c r="U438">
        <v>3000000</v>
      </c>
      <c r="W438">
        <v>2000000</v>
      </c>
    </row>
    <row r="439">
      <c r="A439">
        <v>437</v>
      </c>
      <c r="B439" t="str">
        <v xml:space="preserve">LC2 - 41 - 10 </v>
      </c>
      <c r="C439" t="str">
        <v>VENDIDO</v>
      </c>
      <c r="D439">
        <v>33000000</v>
      </c>
      <c r="F439">
        <v>45917</v>
      </c>
      <c r="G439">
        <v>4000000</v>
      </c>
      <c r="H439">
        <v>45947</v>
      </c>
      <c r="I439" t="str">
        <v>EFECTIVO</v>
      </c>
      <c r="J439">
        <v>29000000</v>
      </c>
      <c r="K439">
        <v>24</v>
      </c>
      <c r="L439">
        <v>1208333.3333333333</v>
      </c>
      <c r="M439" t="str">
        <v xml:space="preserve">17 DE CADA MES </v>
      </c>
      <c r="N439">
        <v>1121897544</v>
      </c>
      <c r="O439" t="str">
        <v>INDIRA KATHERINE ARENAS MADRID</v>
      </c>
      <c r="P439" t="str">
        <v>310 5795834</v>
      </c>
      <c r="R439" t="str">
        <v>VILLAVICENCIO</v>
      </c>
      <c r="S439" t="str">
        <v>YURANY PEREZ</v>
      </c>
      <c r="T439">
        <v>5000000</v>
      </c>
      <c r="W439">
        <v>5000000</v>
      </c>
    </row>
    <row r="440">
      <c r="A440">
        <v>438</v>
      </c>
      <c r="B440" t="str">
        <v xml:space="preserve">LC2 - 41 - 11 </v>
      </c>
      <c r="C440" t="str">
        <v>VENDIDO</v>
      </c>
      <c r="D440">
        <v>33000000</v>
      </c>
      <c r="F440">
        <v>45905</v>
      </c>
      <c r="G440">
        <v>4000000</v>
      </c>
      <c r="H440">
        <v>45935</v>
      </c>
      <c r="I440" t="str">
        <v>EFECTIVO</v>
      </c>
      <c r="J440">
        <v>29000000</v>
      </c>
      <c r="K440">
        <v>24</v>
      </c>
      <c r="L440">
        <v>1208333.3333333333</v>
      </c>
      <c r="M440" t="str">
        <v xml:space="preserve">05 DE CADA MES </v>
      </c>
      <c r="N440">
        <v>31037552</v>
      </c>
      <c r="O440" t="str">
        <v>MARIA ISABEL REAL GARZON</v>
      </c>
      <c r="P440" t="str">
        <v>322 3166822</v>
      </c>
      <c r="R440" t="str">
        <v>CUBARRAL</v>
      </c>
      <c r="S440" t="str">
        <v>YURANY PEREZ</v>
      </c>
      <c r="T440">
        <v>5000000</v>
      </c>
      <c r="U440">
        <v>10208000</v>
      </c>
      <c r="W440">
        <v>18792000</v>
      </c>
    </row>
    <row r="441">
      <c r="A441">
        <v>439</v>
      </c>
      <c r="B441" t="str">
        <v xml:space="preserve">LC2 - 41 - 12 </v>
      </c>
      <c r="C441" t="str">
        <v>VENDIDO</v>
      </c>
      <c r="D441">
        <v>27000000</v>
      </c>
      <c r="F441">
        <v>46088</v>
      </c>
      <c r="G441">
        <v>4000000</v>
      </c>
      <c r="H441">
        <v>46119</v>
      </c>
      <c r="I441" t="str">
        <v>EFECTIVO</v>
      </c>
      <c r="J441">
        <v>23000000</v>
      </c>
      <c r="K441">
        <v>24</v>
      </c>
      <c r="L441">
        <v>958333.3333333334</v>
      </c>
      <c r="M441" t="str">
        <v xml:space="preserve">07 DE CADA MES </v>
      </c>
      <c r="N441">
        <v>1122146097</v>
      </c>
      <c r="O441" t="str">
        <v>MARIA CAMILA FETECUA RODAS</v>
      </c>
      <c r="P441" t="str">
        <v>1(432)895-2671</v>
      </c>
      <c r="R441" t="str">
        <v>BOGOTA</v>
      </c>
      <c r="S441" t="str">
        <v>DANIA</v>
      </c>
      <c r="T441">
        <v>5000000</v>
      </c>
      <c r="U441">
        <v>3000000</v>
      </c>
      <c r="W441">
        <v>2000000</v>
      </c>
    </row>
    <row r="442">
      <c r="A442">
        <v>440</v>
      </c>
      <c r="B442" t="str">
        <v xml:space="preserve">LC2 - 41 - 13 </v>
      </c>
      <c r="C442" t="str">
        <v>VENDIDO</v>
      </c>
      <c r="D442">
        <v>28000000</v>
      </c>
      <c r="F442">
        <v>46119</v>
      </c>
      <c r="G442">
        <v>4000000</v>
      </c>
      <c r="H442">
        <v>46119</v>
      </c>
      <c r="I442" t="str">
        <v>EFECTIVO</v>
      </c>
      <c r="J442">
        <v>24000000</v>
      </c>
      <c r="K442">
        <v>24</v>
      </c>
      <c r="L442">
        <v>1000000</v>
      </c>
      <c r="M442" t="str">
        <v xml:space="preserve">07 DE CADA MES </v>
      </c>
      <c r="N442" t="str">
        <v>1.030,522.371</v>
      </c>
      <c r="O442" t="str">
        <v>MAIRA ALEJANDRA PRIETO ORTIZ</v>
      </c>
      <c r="P442" t="str">
        <v>350 5675499</v>
      </c>
      <c r="R442" t="str">
        <v>BOGOTA</v>
      </c>
      <c r="S442" t="str">
        <v>YEISON GARNICA</v>
      </c>
      <c r="T442">
        <v>5000000</v>
      </c>
      <c r="U442">
        <v>3000000</v>
      </c>
      <c r="W442">
        <v>2000000</v>
      </c>
    </row>
    <row r="443">
      <c r="A443">
        <v>441</v>
      </c>
      <c r="B443" t="str">
        <v xml:space="preserve">LC2 - 41 - 14 </v>
      </c>
      <c r="C443" t="str">
        <v>VENDIDO</v>
      </c>
      <c r="D443">
        <v>28000000</v>
      </c>
      <c r="F443">
        <v>46119</v>
      </c>
      <c r="G443">
        <v>4000000</v>
      </c>
      <c r="H443">
        <v>46119</v>
      </c>
      <c r="I443" t="str">
        <v>EFECTIVO</v>
      </c>
      <c r="J443">
        <v>24000000</v>
      </c>
      <c r="K443">
        <v>24</v>
      </c>
      <c r="L443">
        <v>1000000</v>
      </c>
      <c r="M443" t="str">
        <v xml:space="preserve">07 DE CADA MES </v>
      </c>
      <c r="N443">
        <v>80424562</v>
      </c>
      <c r="O443" t="str">
        <v>OSCAR JAVIER TOVAR NUÑEZ</v>
      </c>
      <c r="P443" t="str">
        <v>311 4461450</v>
      </c>
      <c r="R443" t="str">
        <v>CUNDINAMARCA</v>
      </c>
      <c r="S443" t="str">
        <v>YEISON GARNICA</v>
      </c>
      <c r="T443">
        <v>5000000</v>
      </c>
      <c r="U443">
        <v>3000000</v>
      </c>
      <c r="W443">
        <v>2000000</v>
      </c>
    </row>
    <row r="444">
      <c r="A444">
        <v>442</v>
      </c>
      <c r="B444" t="str">
        <v xml:space="preserve">LC2 - 41 - 15 </v>
      </c>
      <c r="C444" t="str">
        <v>VENDIDO</v>
      </c>
      <c r="D444">
        <v>28000000</v>
      </c>
      <c r="F444">
        <v>46119</v>
      </c>
      <c r="G444">
        <v>4000000</v>
      </c>
      <c r="H444">
        <v>46119</v>
      </c>
      <c r="I444" t="str">
        <v>EFECTIVO</v>
      </c>
      <c r="J444">
        <v>24000000</v>
      </c>
      <c r="K444">
        <v>24</v>
      </c>
      <c r="L444">
        <v>1000000</v>
      </c>
      <c r="M444" t="str">
        <v xml:space="preserve">07 DE CADA MES </v>
      </c>
      <c r="N444">
        <v>52622310</v>
      </c>
      <c r="O444" t="str">
        <v>YANET PATRICIA VILLAMIL GARNICA</v>
      </c>
      <c r="P444" t="str">
        <v>312 4530096</v>
      </c>
      <c r="R444" t="str">
        <v>USAQUEN</v>
      </c>
      <c r="S444" t="str">
        <v>YEISON GARNICA</v>
      </c>
      <c r="T444">
        <v>5000000</v>
      </c>
      <c r="U444">
        <v>3000000</v>
      </c>
      <c r="W444">
        <v>2000000</v>
      </c>
    </row>
    <row r="445">
      <c r="A445">
        <v>443</v>
      </c>
      <c r="B445" t="str">
        <v xml:space="preserve">LC2 - 41 - 16 </v>
      </c>
      <c r="C445" t="str">
        <v>VENDIDO</v>
      </c>
      <c r="D445">
        <v>28000000</v>
      </c>
      <c r="F445">
        <v>46119</v>
      </c>
      <c r="G445">
        <v>4000000</v>
      </c>
      <c r="H445">
        <v>46119</v>
      </c>
      <c r="I445" t="str">
        <v>TRANSFERENCIA</v>
      </c>
      <c r="J445">
        <v>24000000</v>
      </c>
      <c r="K445">
        <v>24</v>
      </c>
      <c r="L445">
        <v>1000000</v>
      </c>
      <c r="M445" t="str">
        <v>07 DE CADA MES</v>
      </c>
      <c r="N445">
        <v>52865126</v>
      </c>
      <c r="O445" t="str">
        <v>NANCY ESPERANZA VILLAMIL GARNICA</v>
      </c>
      <c r="P445" t="str">
        <v>320 5715996</v>
      </c>
      <c r="S445" t="str">
        <v>YEISON GARNICA</v>
      </c>
      <c r="T445">
        <v>5000000</v>
      </c>
      <c r="U445">
        <v>3000000</v>
      </c>
      <c r="W445">
        <v>2000000</v>
      </c>
    </row>
    <row r="446">
      <c r="A446">
        <v>444</v>
      </c>
      <c r="B446" t="str">
        <v xml:space="preserve">LC2 - 41 - 17 </v>
      </c>
      <c r="C446" t="str">
        <v>VENDIDO</v>
      </c>
      <c r="D446">
        <v>28000000</v>
      </c>
      <c r="F446">
        <v>46112</v>
      </c>
      <c r="G446">
        <v>4000000</v>
      </c>
      <c r="H446">
        <v>46112</v>
      </c>
      <c r="I446" t="str">
        <v>TRANSFERENCIA</v>
      </c>
      <c r="J446">
        <v>24000000</v>
      </c>
      <c r="K446">
        <v>24</v>
      </c>
      <c r="L446">
        <v>1000000</v>
      </c>
      <c r="M446" t="str">
        <v>5 DE MAYO</v>
      </c>
      <c r="N446">
        <v>9529063</v>
      </c>
      <c r="O446" t="str">
        <v>SEGUNDO TIVERIO GOMEZ BOTIA</v>
      </c>
      <c r="P446" t="str">
        <v>311 5867992</v>
      </c>
      <c r="R446" t="str">
        <v>sogamoso</v>
      </c>
      <c r="S446" t="str">
        <v>DANIA</v>
      </c>
      <c r="T446">
        <v>5000000</v>
      </c>
      <c r="U446">
        <v>3000000</v>
      </c>
      <c r="W446">
        <v>2000000</v>
      </c>
    </row>
    <row r="447">
      <c r="A447">
        <v>445</v>
      </c>
      <c r="B447" t="str">
        <v xml:space="preserve">LC2 - 41 - 18 </v>
      </c>
      <c r="C447" t="str">
        <v>VENDIDO</v>
      </c>
      <c r="D447">
        <v>28000000</v>
      </c>
      <c r="F447">
        <v>46142</v>
      </c>
      <c r="G447">
        <v>28000000</v>
      </c>
      <c r="H447">
        <v>46142</v>
      </c>
      <c r="I447" t="str">
        <v>EFECTIVO</v>
      </c>
      <c r="J447">
        <v>0</v>
      </c>
      <c r="K447">
        <v>1</v>
      </c>
      <c r="L447">
        <v>0</v>
      </c>
      <c r="M447" t="str">
        <v>-</v>
      </c>
      <c r="N447">
        <v>4178803</v>
      </c>
      <c r="O447" t="str">
        <v>JOSE GERMAN PATIÑO CABRERA</v>
      </c>
      <c r="P447" t="str">
        <v>310 3162079</v>
      </c>
      <c r="R447" t="str">
        <v>NOBSA</v>
      </c>
      <c r="S447" t="str">
        <v>DANIA</v>
      </c>
      <c r="T447">
        <v>5000000</v>
      </c>
      <c r="U447">
        <v>5000000</v>
      </c>
      <c r="W447">
        <v>0</v>
      </c>
    </row>
    <row r="448">
      <c r="A448">
        <v>446</v>
      </c>
      <c r="B448" t="str">
        <v>LC2 - 41 - 19</v>
      </c>
      <c r="C448" t="str">
        <v>VENDIDO</v>
      </c>
      <c r="D448">
        <v>27000000</v>
      </c>
      <c r="F448">
        <v>45855</v>
      </c>
      <c r="G448">
        <v>4000000</v>
      </c>
      <c r="H448">
        <v>45886</v>
      </c>
      <c r="I448" t="str">
        <v>EFECTIVO</v>
      </c>
      <c r="J448">
        <v>23000000</v>
      </c>
      <c r="K448">
        <v>24</v>
      </c>
      <c r="L448">
        <v>958333.3333333334</v>
      </c>
      <c r="M448" t="str">
        <v xml:space="preserve">17 DE CADA MES </v>
      </c>
      <c r="N448">
        <v>1233696477</v>
      </c>
      <c r="O448" t="str">
        <v>RICK DAVID FIGUEROA RUBIANO</v>
      </c>
      <c r="P448" t="str">
        <v>61 425350350</v>
      </c>
      <c r="R448" t="str">
        <v>BOGOTA</v>
      </c>
      <c r="S448" t="str">
        <v>DANIA</v>
      </c>
      <c r="T448">
        <v>5000000</v>
      </c>
      <c r="U448">
        <v>3000000</v>
      </c>
      <c r="W448">
        <v>2000000</v>
      </c>
    </row>
    <row r="449">
      <c r="A449">
        <v>447</v>
      </c>
      <c r="B449" t="str">
        <v xml:space="preserve">LC2 - 41 - 20 </v>
      </c>
      <c r="C449" t="str">
        <v>VENDIDO</v>
      </c>
      <c r="D449">
        <v>37209000</v>
      </c>
      <c r="F449">
        <v>46073</v>
      </c>
      <c r="G449">
        <v>4000000</v>
      </c>
      <c r="H449">
        <v>46101</v>
      </c>
      <c r="I449" t="str">
        <v>EFECTIVO</v>
      </c>
      <c r="J449">
        <v>33209000</v>
      </c>
      <c r="K449">
        <v>24</v>
      </c>
      <c r="L449">
        <v>1383708.3333333333</v>
      </c>
      <c r="M449" t="str">
        <v xml:space="preserve">20 DE CADA MES </v>
      </c>
      <c r="N449">
        <v>1032378132</v>
      </c>
      <c r="O449" t="str">
        <v>NATALI JULIETH TORRES MALAGON/OSMAR CAMILO SORIANO RUBIANO</v>
      </c>
      <c r="P449" t="str">
        <v>311 8472063</v>
      </c>
      <c r="R449" t="str">
        <v>BOGOTA</v>
      </c>
      <c r="S449" t="str">
        <v>YURANY PEREZ</v>
      </c>
      <c r="T449">
        <v>5000000</v>
      </c>
      <c r="U449">
        <v>3000000</v>
      </c>
      <c r="W449">
        <v>2000000</v>
      </c>
    </row>
    <row r="450">
      <c r="A450">
        <v>448</v>
      </c>
      <c r="B450" t="str">
        <v xml:space="preserve">LC2 - 42 - 1 </v>
      </c>
      <c r="C450" t="str">
        <v>VENDIDO</v>
      </c>
      <c r="D450">
        <v>33000000</v>
      </c>
      <c r="F450">
        <v>46058</v>
      </c>
      <c r="G450">
        <v>4000000</v>
      </c>
      <c r="H450">
        <v>46086</v>
      </c>
      <c r="I450" t="str">
        <v>EFECTIVO</v>
      </c>
      <c r="J450">
        <v>29000000</v>
      </c>
      <c r="K450">
        <v>24</v>
      </c>
      <c r="L450">
        <v>1208333.3333333333</v>
      </c>
      <c r="M450" t="str">
        <v xml:space="preserve">05 DE CADA MES </v>
      </c>
      <c r="N450">
        <v>52915312</v>
      </c>
      <c r="O450" t="str">
        <v>DIANA MARCELA SANCHEZ ZANABRIA</v>
      </c>
      <c r="P450" t="str">
        <v>321 7067145</v>
      </c>
      <c r="R450" t="str">
        <v>CUNDINAMARCA</v>
      </c>
      <c r="S450" t="str">
        <v>CAMILA ZAMBRANO</v>
      </c>
      <c r="T450">
        <v>5000000</v>
      </c>
      <c r="U450">
        <v>3000000</v>
      </c>
      <c r="W450">
        <v>2000000</v>
      </c>
    </row>
    <row r="451">
      <c r="A451">
        <v>449</v>
      </c>
      <c r="B451" t="str">
        <v xml:space="preserve">LC2 - 42 - 2 </v>
      </c>
      <c r="C451" t="str">
        <v>VENDIDO</v>
      </c>
      <c r="D451">
        <v>28000000</v>
      </c>
      <c r="F451">
        <v>46247</v>
      </c>
      <c r="G451">
        <v>4000000</v>
      </c>
      <c r="H451">
        <v>46247</v>
      </c>
      <c r="I451" t="str">
        <v>EFECTIVO</v>
      </c>
      <c r="J451">
        <v>24000000</v>
      </c>
      <c r="K451">
        <v>24</v>
      </c>
      <c r="L451">
        <v>1000000</v>
      </c>
      <c r="M451" t="str">
        <v>13 DE CADA MES</v>
      </c>
      <c r="N451">
        <v>1121842272</v>
      </c>
      <c r="O451" t="str">
        <v>FREDY ALEXANDER HERRAN GARCIA</v>
      </c>
      <c r="P451">
        <v>31383623131</v>
      </c>
      <c r="R451" t="str">
        <v>BOGOTA</v>
      </c>
      <c r="S451" t="str">
        <v>INGRID</v>
      </c>
      <c r="T451">
        <v>5000000</v>
      </c>
      <c r="U451">
        <v>3000000</v>
      </c>
      <c r="W451">
        <v>2000000</v>
      </c>
    </row>
    <row r="452">
      <c r="A452">
        <v>450</v>
      </c>
      <c r="B452" t="str">
        <v xml:space="preserve">LC2 - 42 - 3 </v>
      </c>
      <c r="C452" t="str">
        <v>VENDIDO</v>
      </c>
      <c r="D452">
        <v>33000000</v>
      </c>
      <c r="F452">
        <v>46319</v>
      </c>
      <c r="G452">
        <v>5500000</v>
      </c>
      <c r="H452">
        <v>46319</v>
      </c>
      <c r="I452" t="str">
        <v>TRANSFERENCIA</v>
      </c>
      <c r="J452">
        <v>27500000</v>
      </c>
      <c r="K452">
        <v>24</v>
      </c>
      <c r="L452">
        <v>1145900</v>
      </c>
      <c r="M452" t="str">
        <v>24 DE CADA MES</v>
      </c>
      <c r="N452">
        <v>52523980</v>
      </c>
      <c r="O452" t="str">
        <v>YENNY ADELINA RINCON GONZALEZ</v>
      </c>
      <c r="P452" t="str">
        <v>3103844463</v>
      </c>
      <c r="R452" t="str">
        <v>YACOPI</v>
      </c>
      <c r="S452" t="str">
        <v>INGRID</v>
      </c>
      <c r="T452">
        <v>5000000</v>
      </c>
      <c r="U452">
        <v>0</v>
      </c>
      <c r="W452">
        <v>27500000</v>
      </c>
    </row>
    <row r="453">
      <c r="A453">
        <v>451</v>
      </c>
      <c r="B453" t="str">
        <v xml:space="preserve">LC2 - 42 - 4 </v>
      </c>
      <c r="C453" t="str">
        <v>VENDIDO</v>
      </c>
      <c r="D453">
        <v>28000000</v>
      </c>
      <c r="F453">
        <v>46161</v>
      </c>
      <c r="G453">
        <v>4000000</v>
      </c>
      <c r="H453">
        <v>46161</v>
      </c>
      <c r="I453" t="str">
        <v>TRANSFERENCIA</v>
      </c>
      <c r="J453">
        <v>24000000</v>
      </c>
      <c r="K453">
        <v>24</v>
      </c>
      <c r="L453">
        <v>1000000</v>
      </c>
      <c r="M453" t="str">
        <v>20 DE CADA MES</v>
      </c>
      <c r="N453">
        <v>17386102</v>
      </c>
      <c r="O453" t="str">
        <v>JOSE ISBELIO RAMIREZ CORTES</v>
      </c>
      <c r="P453" t="str">
        <v>314 3070913</v>
      </c>
      <c r="R453" t="str">
        <v>PUERTO LOPEZ</v>
      </c>
      <c r="S453" t="str">
        <v>YURANY PEREZ</v>
      </c>
      <c r="T453">
        <v>5000000</v>
      </c>
      <c r="W453">
        <v>5000000</v>
      </c>
    </row>
    <row r="454">
      <c r="A454">
        <v>452</v>
      </c>
      <c r="B454" t="str">
        <v xml:space="preserve">LC2 - 42 - 5 </v>
      </c>
      <c r="C454" t="str">
        <v>VENDIDO</v>
      </c>
      <c r="D454">
        <v>28000000</v>
      </c>
      <c r="F454">
        <v>46162</v>
      </c>
      <c r="G454">
        <v>4000000</v>
      </c>
      <c r="H454">
        <v>46162</v>
      </c>
      <c r="I454" t="str">
        <v>TRANSFERENCIA</v>
      </c>
      <c r="J454">
        <v>24000000</v>
      </c>
      <c r="K454">
        <v>24</v>
      </c>
      <c r="L454">
        <v>1000000</v>
      </c>
      <c r="M454" t="str">
        <v>20 DE CADA MES</v>
      </c>
      <c r="N454">
        <v>17386102</v>
      </c>
      <c r="O454" t="str">
        <v>JOSE ISBELIO RAMIREZ CORTES</v>
      </c>
      <c r="P454" t="str">
        <v>314 3070913</v>
      </c>
      <c r="R454" t="str">
        <v>PUERTO LOPEZ</v>
      </c>
      <c r="S454" t="str">
        <v>YURANY PEREZ</v>
      </c>
      <c r="T454">
        <v>5000000</v>
      </c>
      <c r="W454">
        <v>5000000</v>
      </c>
    </row>
    <row r="455">
      <c r="A455">
        <v>453</v>
      </c>
      <c r="B455" t="str">
        <v xml:space="preserve">LC2 - 42 - 6 </v>
      </c>
      <c r="C455" t="str">
        <v>VENDIDO</v>
      </c>
      <c r="D455">
        <v>28000000</v>
      </c>
      <c r="F455">
        <v>46226</v>
      </c>
      <c r="G455">
        <v>4000000</v>
      </c>
      <c r="H455">
        <v>46226</v>
      </c>
      <c r="I455" t="str">
        <v>TRANSFERENCIA</v>
      </c>
      <c r="J455">
        <v>24000000</v>
      </c>
      <c r="K455">
        <v>24</v>
      </c>
      <c r="L455">
        <v>1000000</v>
      </c>
      <c r="M455" t="str">
        <v>23 DE CADA MES</v>
      </c>
      <c r="N455">
        <v>1031122174</v>
      </c>
      <c r="O455" t="str">
        <v>YEHIMY KATHERIN CALERO OVIEDO</v>
      </c>
      <c r="S455" t="str">
        <v>YURANY PEREZ</v>
      </c>
      <c r="W455">
        <v>0</v>
      </c>
    </row>
    <row r="456">
      <c r="A456">
        <v>454</v>
      </c>
      <c r="B456" t="str">
        <v xml:space="preserve">LC2 - 42 - 7 </v>
      </c>
      <c r="C456" t="str">
        <v>VENDIDO</v>
      </c>
      <c r="D456">
        <v>28110000</v>
      </c>
      <c r="F456">
        <v>46113</v>
      </c>
      <c r="G456">
        <v>4000000</v>
      </c>
      <c r="H456" t="str">
        <v>1/5/0206</v>
      </c>
      <c r="I456" t="str">
        <v>EFECTIVO</v>
      </c>
      <c r="J456">
        <v>24110000</v>
      </c>
      <c r="K456">
        <v>24</v>
      </c>
      <c r="L456">
        <v>1004583.3333333334</v>
      </c>
      <c r="M456" t="str">
        <v xml:space="preserve">01 DE CADA MES </v>
      </c>
      <c r="N456">
        <v>79604122</v>
      </c>
      <c r="O456" t="str">
        <v>WILLIAM RAMIREZ GARZON - MARISOL SAENZ GONZALEZ</v>
      </c>
      <c r="R456" t="str">
        <v>BOGOTA</v>
      </c>
      <c r="S456" t="str">
        <v>CAMILA ZAMBRANO</v>
      </c>
      <c r="T456">
        <v>5000000</v>
      </c>
      <c r="U456">
        <v>3000000</v>
      </c>
    </row>
    <row r="457">
      <c r="A457">
        <v>455</v>
      </c>
      <c r="B457" t="str">
        <v xml:space="preserve">LC2 - 42 - 8 </v>
      </c>
      <c r="C457" t="str">
        <v>EN NEGOCIACIÓN</v>
      </c>
      <c r="D457">
        <v>28000000</v>
      </c>
      <c r="J457">
        <v>28000000</v>
      </c>
      <c r="L457">
        <v>0</v>
      </c>
      <c r="W457">
        <v>0</v>
      </c>
    </row>
    <row r="458">
      <c r="A458">
        <v>456</v>
      </c>
      <c r="B458" t="str">
        <v xml:space="preserve">LC2 - 42 - 9 </v>
      </c>
      <c r="C458" t="str">
        <v>VENDIDO</v>
      </c>
      <c r="D458">
        <v>28000000</v>
      </c>
      <c r="F458">
        <v>46214</v>
      </c>
      <c r="G458">
        <v>4000000</v>
      </c>
      <c r="H458">
        <v>46214</v>
      </c>
      <c r="I458" t="str">
        <v>TRANSFERENCIA</v>
      </c>
      <c r="J458">
        <v>24000000</v>
      </c>
      <c r="K458">
        <v>24</v>
      </c>
      <c r="L458">
        <v>1000000</v>
      </c>
      <c r="M458" t="str">
        <v>11 DE CADA MES</v>
      </c>
      <c r="N458">
        <v>52878907</v>
      </c>
      <c r="O458" t="str">
        <v>MARTHA CECILIA SARMIENTO RODRIGUEZ</v>
      </c>
      <c r="P458" t="str">
        <v>305 7736895</v>
      </c>
      <c r="R458" t="str">
        <v>BOGOTA</v>
      </c>
      <c r="S458" t="str">
        <v>YULIAN PARDO</v>
      </c>
      <c r="T458">
        <v>5000000</v>
      </c>
      <c r="U458">
        <v>3000000</v>
      </c>
      <c r="W458">
        <v>2000000</v>
      </c>
    </row>
    <row r="459">
      <c r="A459">
        <v>457</v>
      </c>
      <c r="B459" t="str">
        <v xml:space="preserve">LC2 - 42 - 10 </v>
      </c>
      <c r="C459" t="str">
        <v>VENDIDO</v>
      </c>
      <c r="D459">
        <v>28000000</v>
      </c>
      <c r="F459">
        <v>46207</v>
      </c>
      <c r="G459">
        <v>4000000</v>
      </c>
      <c r="H459">
        <v>46207</v>
      </c>
      <c r="I459" t="str">
        <v>TRANSFERENCIA</v>
      </c>
      <c r="J459">
        <v>24000000</v>
      </c>
      <c r="K459">
        <v>24</v>
      </c>
      <c r="L459">
        <v>1000000</v>
      </c>
      <c r="M459" t="str">
        <v>4 DE CADA MES</v>
      </c>
      <c r="N459">
        <v>1012344968</v>
      </c>
      <c r="O459" t="str">
        <v>JHONNATAN ALEXANDER HERNANDEZ ALVAREZ</v>
      </c>
      <c r="P459" t="str">
        <v>320 3514734</v>
      </c>
      <c r="R459" t="str">
        <v>BOGOTA</v>
      </c>
      <c r="S459" t="str">
        <v>YULIAN PARDO</v>
      </c>
      <c r="T459">
        <v>5000000</v>
      </c>
      <c r="U459">
        <v>3000000</v>
      </c>
    </row>
    <row r="460">
      <c r="A460">
        <v>458</v>
      </c>
      <c r="B460" t="str">
        <v xml:space="preserve">LC2 - 42 - 11 </v>
      </c>
      <c r="C460" t="str">
        <v>VENDIDO</v>
      </c>
      <c r="D460">
        <v>28000000</v>
      </c>
      <c r="F460">
        <v>46164</v>
      </c>
      <c r="G460">
        <v>5000000</v>
      </c>
      <c r="H460">
        <v>46164</v>
      </c>
      <c r="I460" t="str">
        <v>TRANSFERENCIA</v>
      </c>
      <c r="J460">
        <v>23000000</v>
      </c>
      <c r="K460">
        <v>24</v>
      </c>
      <c r="M460" t="str">
        <v>15 DE CADA MES</v>
      </c>
      <c r="N460">
        <v>1121878935</v>
      </c>
      <c r="O460" t="str">
        <v>FABER LEONARDO MARTINEZ PEÑALOSA</v>
      </c>
      <c r="P460" t="str">
        <v>313 3291947</v>
      </c>
      <c r="R460" t="str">
        <v>BOGOTA</v>
      </c>
      <c r="S460" t="str">
        <v>YURANY PEREZ</v>
      </c>
      <c r="T460">
        <v>5000000</v>
      </c>
    </row>
    <row r="461">
      <c r="A461">
        <v>459</v>
      </c>
      <c r="B461" t="str">
        <v>LC2 - 42 - 12</v>
      </c>
      <c r="C461" t="str">
        <v>VENDIDO</v>
      </c>
      <c r="D461">
        <v>33000000</v>
      </c>
      <c r="F461">
        <v>46165</v>
      </c>
      <c r="G461">
        <v>4000000</v>
      </c>
      <c r="H461">
        <v>46165</v>
      </c>
      <c r="I461" t="str">
        <v>TRANSFERENCIA</v>
      </c>
      <c r="J461">
        <v>29000000</v>
      </c>
      <c r="K461">
        <v>24</v>
      </c>
      <c r="L461">
        <v>1208300</v>
      </c>
      <c r="M461" t="str">
        <v>15 DE CADA MES</v>
      </c>
      <c r="N461">
        <v>40215401</v>
      </c>
      <c r="O461" t="str">
        <v>ELISA RAMOS</v>
      </c>
      <c r="P461" t="str">
        <v>313 3291947</v>
      </c>
      <c r="R461" t="str">
        <v>BOGOTA</v>
      </c>
      <c r="S461" t="str">
        <v>YURANY PEREZ</v>
      </c>
      <c r="T461">
        <v>5000000</v>
      </c>
    </row>
    <row r="462">
      <c r="A462">
        <v>460</v>
      </c>
      <c r="B462" t="str">
        <v>LC2 - 43 - 1</v>
      </c>
      <c r="C462" t="str">
        <v>EN NEGOCIACIÓN</v>
      </c>
      <c r="D462">
        <v>33000000</v>
      </c>
      <c r="J462">
        <v>33000000</v>
      </c>
    </row>
    <row r="463">
      <c r="A463">
        <v>461</v>
      </c>
      <c r="B463" t="str">
        <v xml:space="preserve">LC2 - 43 - 2 </v>
      </c>
      <c r="C463" t="str">
        <v>EN NEGOCIACIÓN</v>
      </c>
      <c r="D463">
        <v>54000000</v>
      </c>
      <c r="J463">
        <v>54000000</v>
      </c>
      <c r="L463">
        <v>0</v>
      </c>
      <c r="W463">
        <v>0</v>
      </c>
    </row>
    <row r="464">
      <c r="A464">
        <v>462</v>
      </c>
      <c r="B464" t="str">
        <v xml:space="preserve">LC2 - 43 - 3 </v>
      </c>
      <c r="C464" t="str">
        <v>EN NEGOCIACIÓN</v>
      </c>
      <c r="D464">
        <v>28000000</v>
      </c>
      <c r="J464">
        <v>28000000</v>
      </c>
      <c r="L464">
        <v>0</v>
      </c>
      <c r="W464">
        <v>0</v>
      </c>
    </row>
    <row r="465">
      <c r="A465">
        <v>463</v>
      </c>
      <c r="B465" t="str">
        <v>LC2 - 43 - 4 Y 5</v>
      </c>
      <c r="C465" t="str">
        <v>VENDIDO</v>
      </c>
      <c r="D465">
        <v>54000000</v>
      </c>
      <c r="F465">
        <v>46158</v>
      </c>
      <c r="G465">
        <v>8000000</v>
      </c>
      <c r="H465">
        <v>46158</v>
      </c>
      <c r="I465" t="str">
        <v>TRANSFERENCIA</v>
      </c>
      <c r="J465">
        <v>46000000</v>
      </c>
      <c r="L465">
        <v>1916000</v>
      </c>
      <c r="M465" t="str">
        <v xml:space="preserve">20 DE CADA MES </v>
      </c>
      <c r="N465">
        <v>79872109</v>
      </c>
      <c r="O465" t="str">
        <v>SAUL OSORIOCARO</v>
      </c>
      <c r="P465">
        <v>3219950207</v>
      </c>
      <c r="R465" t="str">
        <v>BOGOTA</v>
      </c>
      <c r="S465" t="str">
        <v>DIANA</v>
      </c>
      <c r="T465">
        <v>10000000</v>
      </c>
      <c r="U465">
        <v>6000000</v>
      </c>
      <c r="W465">
        <v>4000000</v>
      </c>
    </row>
    <row r="466">
      <c r="A466">
        <v>464</v>
      </c>
      <c r="B466" t="str">
        <v xml:space="preserve">LC2 - 43 - 6 </v>
      </c>
      <c r="C466" t="str">
        <v>EN NEGOCIACIÓN</v>
      </c>
      <c r="D466">
        <v>55000000</v>
      </c>
      <c r="J466">
        <v>55000000</v>
      </c>
      <c r="L466">
        <v>0</v>
      </c>
      <c r="W466">
        <v>0</v>
      </c>
    </row>
    <row r="467">
      <c r="A467">
        <v>465</v>
      </c>
      <c r="B467" t="str">
        <v xml:space="preserve">LC2 - 43 - 7 </v>
      </c>
      <c r="C467" t="str">
        <v>VENDIDO</v>
      </c>
      <c r="D467">
        <v>28000000</v>
      </c>
      <c r="F467">
        <v>46169</v>
      </c>
      <c r="G467">
        <v>4000000</v>
      </c>
      <c r="H467">
        <v>46169</v>
      </c>
      <c r="I467" t="str">
        <v>TRANSFERENCIA</v>
      </c>
      <c r="J467">
        <v>24000000</v>
      </c>
      <c r="K467">
        <v>24</v>
      </c>
      <c r="L467">
        <v>1000000</v>
      </c>
      <c r="M467" t="str">
        <v>27 DE CADA MES</v>
      </c>
      <c r="N467">
        <v>52445752</v>
      </c>
      <c r="O467" t="str">
        <v>LIBIA XIOMARA BONILLA ORTIZ</v>
      </c>
      <c r="P467" t="str">
        <v>316 3499812</v>
      </c>
      <c r="R467" t="str">
        <v>BOGOTA</v>
      </c>
      <c r="T467">
        <v>5000000</v>
      </c>
      <c r="W467">
        <v>5000000</v>
      </c>
    </row>
    <row r="468">
      <c r="A468">
        <v>466</v>
      </c>
      <c r="B468" t="str">
        <v>LC2 - 43 - 8 Y 9</v>
      </c>
      <c r="C468" t="str">
        <v>VENDIDO</v>
      </c>
      <c r="D468">
        <v>55000000</v>
      </c>
      <c r="F468">
        <v>46158</v>
      </c>
      <c r="G468">
        <v>8000000</v>
      </c>
      <c r="H468">
        <v>46158</v>
      </c>
      <c r="I468" t="str">
        <v>TRANSFERENCIA</v>
      </c>
      <c r="J468">
        <v>47000000</v>
      </c>
      <c r="K468">
        <v>24</v>
      </c>
      <c r="L468">
        <v>1958300</v>
      </c>
      <c r="M468" t="str">
        <v>20DE CADA MES</v>
      </c>
      <c r="N468">
        <v>3134234206</v>
      </c>
      <c r="O468" t="str">
        <v>MAIKOL STEBELL ORTIZ</v>
      </c>
      <c r="P468">
        <v>3134234206</v>
      </c>
      <c r="R468" t="str">
        <v>BOGOTA</v>
      </c>
      <c r="S468" t="str">
        <v xml:space="preserve">DIANA </v>
      </c>
      <c r="T468">
        <v>10000000</v>
      </c>
      <c r="U468">
        <v>6000000</v>
      </c>
      <c r="W468">
        <v>4000000</v>
      </c>
    </row>
    <row r="469">
      <c r="A469">
        <v>467</v>
      </c>
      <c r="B469" t="str">
        <v xml:space="preserve">LC2 - 43 - 10 </v>
      </c>
      <c r="C469" t="str">
        <v>VENDIDO</v>
      </c>
      <c r="D469">
        <v>28000000</v>
      </c>
      <c r="F469">
        <v>46132</v>
      </c>
      <c r="G469">
        <v>4000000</v>
      </c>
      <c r="H469">
        <v>46132</v>
      </c>
      <c r="I469" t="str">
        <v>TRANSFERENCIA</v>
      </c>
      <c r="J469">
        <v>24000000</v>
      </c>
      <c r="K469">
        <v>24</v>
      </c>
      <c r="L469">
        <v>1000000</v>
      </c>
      <c r="M469" t="str">
        <v>20 DE. CADA MES</v>
      </c>
      <c r="N469">
        <v>1054801465</v>
      </c>
      <c r="O469" t="str">
        <v>MANUEL ANDRES VARGAS ZAMORA</v>
      </c>
      <c r="P469" t="str">
        <v>313 5105362</v>
      </c>
      <c r="R469" t="str">
        <v>TIBANA</v>
      </c>
      <c r="S469" t="str">
        <v>DANIA</v>
      </c>
      <c r="T469">
        <v>5000000</v>
      </c>
      <c r="U469">
        <v>3000000</v>
      </c>
      <c r="W469">
        <v>2000000</v>
      </c>
    </row>
    <row r="470">
      <c r="A470">
        <v>468</v>
      </c>
      <c r="B470" t="str">
        <v>LC2 - 43 - 11</v>
      </c>
      <c r="C470" t="str">
        <v>VENDIDO</v>
      </c>
      <c r="D470">
        <v>27000000</v>
      </c>
      <c r="F470">
        <v>46132</v>
      </c>
      <c r="G470">
        <v>4000000</v>
      </c>
      <c r="H470">
        <v>46132</v>
      </c>
      <c r="I470" t="str">
        <v>TRANSFERENCIA</v>
      </c>
      <c r="J470">
        <v>23000000</v>
      </c>
      <c r="K470">
        <v>24</v>
      </c>
      <c r="L470">
        <v>958400</v>
      </c>
      <c r="M470" t="str">
        <v>20 DE CADA MES</v>
      </c>
      <c r="N470">
        <v>1054801465</v>
      </c>
      <c r="O470" t="str">
        <v>MANUEL ANDRES VARGAS ZAMORA</v>
      </c>
      <c r="P470" t="str">
        <v>314 5105362</v>
      </c>
      <c r="R470" t="str">
        <v>TIBANA</v>
      </c>
      <c r="S470" t="str">
        <v>DANIA</v>
      </c>
      <c r="T470">
        <v>5000000</v>
      </c>
      <c r="U470">
        <v>3000000</v>
      </c>
      <c r="W470">
        <v>2000000</v>
      </c>
    </row>
    <row r="471">
      <c r="A471">
        <v>469</v>
      </c>
      <c r="B471" t="str">
        <v xml:space="preserve">LC2 - 43 - 12 </v>
      </c>
      <c r="C471" t="str">
        <v>VENDIDO</v>
      </c>
      <c r="D471">
        <v>33000000</v>
      </c>
      <c r="F471">
        <v>46088</v>
      </c>
      <c r="G471">
        <v>4000000</v>
      </c>
      <c r="H471">
        <v>46119</v>
      </c>
      <c r="I471" t="str">
        <v>EFECTIVO</v>
      </c>
      <c r="J471">
        <v>29000000</v>
      </c>
      <c r="K471">
        <v>24</v>
      </c>
      <c r="L471">
        <v>1208333.3333333333</v>
      </c>
      <c r="M471" t="str">
        <v xml:space="preserve">07 DE CADA MES </v>
      </c>
      <c r="N471">
        <v>1104774479</v>
      </c>
      <c r="O471" t="str">
        <v>EDICSON TORRES CASTRO</v>
      </c>
      <c r="P471">
        <v>3204488324</v>
      </c>
      <c r="R471" t="str">
        <v>VILLARRICA</v>
      </c>
      <c r="S471" t="str">
        <v>MAYERLY</v>
      </c>
      <c r="T471">
        <v>5000000</v>
      </c>
      <c r="U471">
        <v>3000000</v>
      </c>
      <c r="W471">
        <v>2000000</v>
      </c>
    </row>
    <row r="472">
      <c r="A472">
        <v>470</v>
      </c>
      <c r="B472" t="str">
        <v xml:space="preserve">LC2 - 44 - 1 </v>
      </c>
      <c r="C472" t="str">
        <v>VENDIDO</v>
      </c>
      <c r="D472">
        <v>48916000</v>
      </c>
      <c r="F472">
        <v>46142</v>
      </c>
      <c r="G472">
        <v>4000000</v>
      </c>
      <c r="H472">
        <v>46142</v>
      </c>
      <c r="I472" t="str">
        <v>TRANSFERENCIA</v>
      </c>
      <c r="J472">
        <v>44916000</v>
      </c>
      <c r="K472">
        <v>24</v>
      </c>
      <c r="L472">
        <v>1871500</v>
      </c>
      <c r="M472" t="str">
        <v>5 DE CADA MES</v>
      </c>
      <c r="N472">
        <v>53129735</v>
      </c>
      <c r="O472" t="str">
        <v>MARIA LUCIA PARDO ORJUELA</v>
      </c>
      <c r="P472" t="str">
        <v>323 3089813</v>
      </c>
      <c r="S472" t="str">
        <v>YURANY PEREZ</v>
      </c>
      <c r="T472">
        <v>5000000</v>
      </c>
      <c r="W472">
        <v>5000000</v>
      </c>
    </row>
    <row r="473">
      <c r="A473">
        <v>471</v>
      </c>
      <c r="B473" t="str">
        <v xml:space="preserve">LC2 - 44 - 2 </v>
      </c>
      <c r="C473" t="str">
        <v>VENDIDO</v>
      </c>
      <c r="D473">
        <v>28000000</v>
      </c>
      <c r="F473">
        <v>46239</v>
      </c>
      <c r="G473">
        <v>4000000</v>
      </c>
      <c r="H473">
        <v>46239</v>
      </c>
      <c r="I473" t="str">
        <v>TRANSFERENCIA</v>
      </c>
      <c r="J473">
        <v>24000000</v>
      </c>
      <c r="K473">
        <v>24</v>
      </c>
      <c r="L473">
        <v>1000000</v>
      </c>
      <c r="M473" t="str">
        <v>10 DE CADA MES</v>
      </c>
      <c r="N473">
        <v>87531514</v>
      </c>
      <c r="O473" t="str">
        <v>MIGUEL ANGEL MORA JIMENEZ</v>
      </c>
      <c r="P473">
        <v>3133447784</v>
      </c>
      <c r="R473" t="str">
        <v>GUAITARILLA</v>
      </c>
      <c r="S473" t="str">
        <v>JULIAN CARDENAS</v>
      </c>
      <c r="T473">
        <v>5000000</v>
      </c>
      <c r="U473">
        <v>3000000</v>
      </c>
      <c r="W473">
        <v>2000000</v>
      </c>
    </row>
    <row r="474">
      <c r="A474">
        <v>472</v>
      </c>
      <c r="B474" t="str">
        <v xml:space="preserve">LC2 - 44 - 3 </v>
      </c>
      <c r="C474" t="str">
        <v>DISPONIBLE</v>
      </c>
      <c r="D474">
        <v>56000000</v>
      </c>
      <c r="J474">
        <v>56000000</v>
      </c>
      <c r="L474">
        <v>0</v>
      </c>
      <c r="W474">
        <v>0</v>
      </c>
    </row>
    <row r="475">
      <c r="A475">
        <v>473</v>
      </c>
      <c r="B475" t="str">
        <v xml:space="preserve">LC2 - 44 - 4 </v>
      </c>
      <c r="C475" t="str">
        <v>VENDIDO</v>
      </c>
      <c r="D475">
        <v>28000000</v>
      </c>
      <c r="F475">
        <v>46584</v>
      </c>
      <c r="G475">
        <v>4000000</v>
      </c>
      <c r="H475">
        <v>46219</v>
      </c>
      <c r="I475" t="str">
        <v>TRANSFERENCIA</v>
      </c>
      <c r="J475">
        <v>24000000</v>
      </c>
      <c r="K475">
        <v>24</v>
      </c>
      <c r="L475">
        <v>1000000</v>
      </c>
      <c r="M475" t="str">
        <v>16 DE CADA MES</v>
      </c>
      <c r="N475">
        <v>1123511871</v>
      </c>
      <c r="O475" t="str">
        <v>JEISSON ANDRES MORALES POVEDA</v>
      </c>
      <c r="W475">
        <v>0</v>
      </c>
    </row>
    <row r="476">
      <c r="A476">
        <v>474</v>
      </c>
      <c r="B476" t="str">
        <v>LC2 - 44 - 5 Y 12</v>
      </c>
      <c r="C476" t="str">
        <v>VENDIDO</v>
      </c>
      <c r="D476">
        <v>56000000</v>
      </c>
      <c r="F476">
        <v>46101</v>
      </c>
      <c r="G476">
        <v>8000000</v>
      </c>
      <c r="H476">
        <v>45726</v>
      </c>
      <c r="I476" t="str">
        <v>TRANSFERENCIA</v>
      </c>
      <c r="J476">
        <v>48000000</v>
      </c>
      <c r="K476">
        <v>23</v>
      </c>
      <c r="L476">
        <v>2086956.5217391304</v>
      </c>
      <c r="M476" t="str">
        <v>18 DE MAYO</v>
      </c>
      <c r="N476">
        <v>79820572</v>
      </c>
      <c r="O476" t="str">
        <v>LUIS ARMANDO CLAVIJO ZAMBRANO</v>
      </c>
      <c r="P476" t="str">
        <v>313 7557206</v>
      </c>
      <c r="R476" t="str">
        <v>BOGOTA</v>
      </c>
      <c r="S476" t="str">
        <v>JEFFERSON</v>
      </c>
      <c r="T476">
        <v>10000000</v>
      </c>
      <c r="U476">
        <v>6000000</v>
      </c>
      <c r="W476">
        <v>7000000</v>
      </c>
    </row>
    <row r="477">
      <c r="A477">
        <v>475</v>
      </c>
      <c r="B477" t="str">
        <v xml:space="preserve">LC2 - 44 - 6 </v>
      </c>
      <c r="C477" t="str">
        <v>VENDIDO</v>
      </c>
      <c r="D477">
        <v>28000000</v>
      </c>
      <c r="F477">
        <v>46184</v>
      </c>
      <c r="G477">
        <v>4000000</v>
      </c>
      <c r="H477">
        <v>46184</v>
      </c>
      <c r="I477" t="str">
        <v>TRANSFERENCIA</v>
      </c>
      <c r="J477">
        <v>24000000</v>
      </c>
      <c r="K477">
        <v>24</v>
      </c>
      <c r="L477">
        <v>1000000</v>
      </c>
      <c r="M477" t="str">
        <v>13 DE CADA MES</v>
      </c>
      <c r="N477">
        <v>79820572</v>
      </c>
      <c r="O477" t="str">
        <v>LUIS ARMANDO CLAVIJO ZAMBRANO</v>
      </c>
      <c r="P477" t="str">
        <v>314 7557206</v>
      </c>
      <c r="R477" t="str">
        <v>BOGOTA</v>
      </c>
      <c r="S477" t="str">
        <v>JEFFERSON</v>
      </c>
      <c r="T477">
        <v>5000000</v>
      </c>
      <c r="U477">
        <v>3000000</v>
      </c>
    </row>
    <row r="478">
      <c r="A478">
        <v>476</v>
      </c>
      <c r="B478" t="str">
        <v xml:space="preserve">LC2 - 44 - 7 </v>
      </c>
      <c r="C478" t="str">
        <v>VENDIDO</v>
      </c>
      <c r="D478">
        <v>28000000</v>
      </c>
      <c r="F478">
        <v>46158</v>
      </c>
      <c r="G478">
        <v>4000000</v>
      </c>
      <c r="H478">
        <v>46158</v>
      </c>
      <c r="I478" t="str">
        <v>TRANSFERENCIA</v>
      </c>
      <c r="J478">
        <v>24000000</v>
      </c>
      <c r="K478">
        <v>24</v>
      </c>
      <c r="L478">
        <v>1000000</v>
      </c>
      <c r="M478" t="str">
        <v>16 DE CADA MES</v>
      </c>
      <c r="N478">
        <v>19200801</v>
      </c>
      <c r="O478" t="str">
        <v>JUAN BAUTISTA CLAVIJO SUSA</v>
      </c>
      <c r="P478" t="str">
        <v>318 5452034</v>
      </c>
      <c r="R478" t="str">
        <v>BOGOTA</v>
      </c>
      <c r="S478" t="str">
        <v>JEFFERSON</v>
      </c>
      <c r="T478">
        <v>5000000</v>
      </c>
      <c r="U478">
        <v>3000000</v>
      </c>
      <c r="W478">
        <v>2000000</v>
      </c>
    </row>
    <row r="479">
      <c r="A479">
        <v>477</v>
      </c>
      <c r="B479" t="str">
        <v xml:space="preserve">LC2 - 44 - 8 </v>
      </c>
      <c r="C479" t="str">
        <v>VENDIDO</v>
      </c>
      <c r="D479">
        <v>33000000</v>
      </c>
      <c r="F479">
        <v>46076</v>
      </c>
      <c r="G479">
        <v>5500000</v>
      </c>
      <c r="H479">
        <v>46104</v>
      </c>
      <c r="I479" t="str">
        <v>EFECTIVO</v>
      </c>
      <c r="J479">
        <v>27500000</v>
      </c>
      <c r="K479">
        <v>24</v>
      </c>
      <c r="L479">
        <v>1145833.3333333333</v>
      </c>
      <c r="M479" t="str">
        <v xml:space="preserve">23 DE CADA MES </v>
      </c>
      <c r="N479">
        <v>52340806</v>
      </c>
      <c r="O479" t="str">
        <v>MARIA DE LOS ANGELES REDONDO FORERO</v>
      </c>
      <c r="P479">
        <v>3213264637</v>
      </c>
      <c r="R479" t="str">
        <v>BOGOTA</v>
      </c>
      <c r="S479" t="str">
        <v>EIDER PARDO</v>
      </c>
      <c r="T479">
        <v>5000000</v>
      </c>
      <c r="U479">
        <v>3000000</v>
      </c>
      <c r="W479">
        <v>2000000</v>
      </c>
    </row>
    <row r="480">
      <c r="A480">
        <v>478</v>
      </c>
      <c r="B480" t="str">
        <v xml:space="preserve">LC2 - 44 - 9 </v>
      </c>
      <c r="C480" t="str">
        <v>VENDIDO</v>
      </c>
      <c r="D480">
        <v>31000000</v>
      </c>
      <c r="F480">
        <v>46136</v>
      </c>
      <c r="G480">
        <v>31000000</v>
      </c>
      <c r="H480">
        <v>46136</v>
      </c>
      <c r="I480" t="str">
        <v>TRANSFERENCIA</v>
      </c>
      <c r="J480">
        <v>0</v>
      </c>
      <c r="K480">
        <v>1</v>
      </c>
      <c r="N480">
        <v>51784406</v>
      </c>
      <c r="O480" t="str">
        <v xml:space="preserve"> NUBIA OSUNA TRIANA</v>
      </c>
      <c r="S480" t="str">
        <v>YURANY PEREZ</v>
      </c>
      <c r="T480">
        <v>5000000</v>
      </c>
      <c r="W480">
        <v>5000000</v>
      </c>
    </row>
    <row r="481">
      <c r="A481">
        <v>479</v>
      </c>
      <c r="B481" t="str">
        <v xml:space="preserve">LC2 - 44 - 10 </v>
      </c>
      <c r="C481" t="str">
        <v>VENDIDO</v>
      </c>
      <c r="D481">
        <v>28000000</v>
      </c>
      <c r="F481">
        <v>46136</v>
      </c>
      <c r="G481">
        <v>4000000</v>
      </c>
      <c r="H481">
        <v>46136</v>
      </c>
      <c r="I481" t="str">
        <v>TRANSFERENCIA</v>
      </c>
      <c r="J481">
        <v>24000000</v>
      </c>
      <c r="K481">
        <v>24</v>
      </c>
      <c r="L481">
        <v>1000000</v>
      </c>
      <c r="M481" t="str">
        <v>18 DE CADA MES</v>
      </c>
      <c r="N481">
        <v>1118471671</v>
      </c>
      <c r="O481" t="str">
        <v>KAREN DANIELA ESPINOZA TRUJILLO</v>
      </c>
      <c r="P481">
        <v>3204795715</v>
      </c>
      <c r="R481" t="str">
        <v>CAQUETA</v>
      </c>
      <c r="S481" t="str">
        <v>YURANY PEREZ</v>
      </c>
      <c r="T481">
        <v>5000000</v>
      </c>
      <c r="W481">
        <v>5000000</v>
      </c>
    </row>
    <row r="482">
      <c r="A482">
        <v>480</v>
      </c>
      <c r="B482" t="str">
        <v xml:space="preserve">LC2 - 44 - 11 </v>
      </c>
      <c r="C482" t="str">
        <v>VENDIDO</v>
      </c>
      <c r="D482">
        <v>26000000</v>
      </c>
      <c r="F482">
        <v>46095</v>
      </c>
      <c r="G482">
        <v>26000000</v>
      </c>
      <c r="H482">
        <v>46095</v>
      </c>
      <c r="I482" t="str">
        <v>EFECTIVO</v>
      </c>
      <c r="J482">
        <v>0</v>
      </c>
      <c r="L482">
        <v>0</v>
      </c>
      <c r="M482" t="str">
        <v>-</v>
      </c>
      <c r="N482">
        <v>1012357004</v>
      </c>
      <c r="O482" t="str">
        <v>ANGELA PATRICIA HERNANDEZ TOVAR</v>
      </c>
      <c r="P482">
        <v>3045382440</v>
      </c>
      <c r="R482" t="str">
        <v>BOGOTA</v>
      </c>
      <c r="S482" t="str">
        <v>JOSE PEREZ</v>
      </c>
      <c r="T482">
        <v>5000000</v>
      </c>
      <c r="U482">
        <v>3000000</v>
      </c>
      <c r="W482">
        <v>2000000</v>
      </c>
    </row>
    <row r="483">
      <c r="A483">
        <v>481</v>
      </c>
      <c r="B483" t="str">
        <v xml:space="preserve">LC2 - 44 - 13 </v>
      </c>
      <c r="C483" t="str">
        <v>EN NEGOCIACIÓN</v>
      </c>
      <c r="D483">
        <v>28000000</v>
      </c>
      <c r="J483">
        <v>28000000</v>
      </c>
      <c r="W483">
        <v>0</v>
      </c>
    </row>
    <row r="484">
      <c r="A484">
        <v>482</v>
      </c>
      <c r="B484" t="str">
        <v xml:space="preserve">LC2 - 44 - 14 </v>
      </c>
      <c r="C484" t="str">
        <v>VENDIDO</v>
      </c>
      <c r="D484">
        <v>28000000</v>
      </c>
      <c r="F484">
        <v>46119</v>
      </c>
      <c r="G484">
        <v>4000000</v>
      </c>
      <c r="H484">
        <v>46119</v>
      </c>
      <c r="I484" t="str">
        <v>TRANSFERENCIA</v>
      </c>
      <c r="J484">
        <v>24000000</v>
      </c>
      <c r="K484">
        <v>24</v>
      </c>
      <c r="L484">
        <v>1000000</v>
      </c>
      <c r="M484" t="str">
        <v xml:space="preserve">7 DE CADA MES </v>
      </c>
      <c r="N484">
        <v>52666137</v>
      </c>
      <c r="O484" t="str">
        <v>CARMEN HELENA POLANCO JIMENEZ</v>
      </c>
      <c r="P484" t="str">
        <v>313 8151030</v>
      </c>
      <c r="R484" t="str">
        <v>CAJICA</v>
      </c>
      <c r="S484" t="str">
        <v>YEISON GARNICA</v>
      </c>
      <c r="T484">
        <v>5000000</v>
      </c>
      <c r="U484">
        <v>3000000</v>
      </c>
      <c r="W484">
        <v>2000000</v>
      </c>
    </row>
    <row r="485">
      <c r="A485">
        <v>483</v>
      </c>
      <c r="B485" t="str">
        <v xml:space="preserve">LC2 - 44 - 15 </v>
      </c>
      <c r="C485" t="str">
        <v>VENDIDO</v>
      </c>
      <c r="D485">
        <v>28000000</v>
      </c>
      <c r="F485">
        <v>46119</v>
      </c>
      <c r="G485">
        <v>4000000</v>
      </c>
      <c r="H485">
        <v>46119</v>
      </c>
      <c r="I485" t="str">
        <v>TRANSFERENCIA</v>
      </c>
      <c r="J485">
        <v>24000000</v>
      </c>
      <c r="K485">
        <v>24</v>
      </c>
      <c r="L485">
        <v>1000000</v>
      </c>
      <c r="M485" t="str">
        <v xml:space="preserve">7 DE CADA MES </v>
      </c>
      <c r="N485">
        <v>52666137</v>
      </c>
      <c r="O485" t="str">
        <v>CARMEN HELENA POLANCO JIMENEZ</v>
      </c>
      <c r="P485" t="str">
        <v>313 8151030</v>
      </c>
      <c r="R485" t="str">
        <v>CAJICA</v>
      </c>
      <c r="S485" t="str">
        <v>YEISON GARNICA</v>
      </c>
      <c r="T485">
        <v>5000000</v>
      </c>
      <c r="U485">
        <v>3000000</v>
      </c>
      <c r="W485">
        <v>2000000</v>
      </c>
    </row>
    <row r="486">
      <c r="A486">
        <v>484</v>
      </c>
      <c r="B486" t="str">
        <v xml:space="preserve">LC2 - 44 - 16 </v>
      </c>
      <c r="C486" t="str">
        <v>VENDIDO</v>
      </c>
      <c r="D486">
        <v>28000000</v>
      </c>
      <c r="F486">
        <v>46119</v>
      </c>
      <c r="G486">
        <v>4000000</v>
      </c>
      <c r="H486">
        <v>46119</v>
      </c>
      <c r="I486" t="str">
        <v>TRANSFERENCIA</v>
      </c>
      <c r="J486">
        <v>24000000</v>
      </c>
      <c r="K486">
        <v>24</v>
      </c>
      <c r="L486">
        <v>1000000</v>
      </c>
      <c r="M486" t="str">
        <v>7 DE CADA MES</v>
      </c>
      <c r="N486">
        <v>80425678</v>
      </c>
      <c r="O486" t="str">
        <v>JULIO EDUARDO DAZA PORRAS</v>
      </c>
      <c r="P486" t="str">
        <v>312 4212250</v>
      </c>
      <c r="R486" t="str">
        <v>BOGOTA</v>
      </c>
      <c r="S486" t="str">
        <v>YEISON GARNICA</v>
      </c>
      <c r="T486">
        <v>5000000</v>
      </c>
      <c r="U486">
        <v>3000000</v>
      </c>
      <c r="W486">
        <v>2000000</v>
      </c>
    </row>
    <row r="487">
      <c r="A487">
        <v>485</v>
      </c>
      <c r="B487" t="str">
        <v xml:space="preserve">LC2 - 44 - 17 </v>
      </c>
      <c r="C487" t="str">
        <v>VENDIDO</v>
      </c>
      <c r="D487">
        <v>28000000</v>
      </c>
      <c r="F487">
        <v>46088</v>
      </c>
      <c r="G487">
        <v>4000000</v>
      </c>
      <c r="H487">
        <v>46119</v>
      </c>
      <c r="I487" t="str">
        <v>EFECTIVO</v>
      </c>
      <c r="J487">
        <v>24000000</v>
      </c>
      <c r="K487">
        <v>24</v>
      </c>
      <c r="L487">
        <v>1000000</v>
      </c>
      <c r="M487" t="str">
        <v xml:space="preserve">07 DE CADA MES </v>
      </c>
      <c r="N487">
        <v>79482659</v>
      </c>
      <c r="O487" t="str">
        <v>MARCOLINO ZANGUÑA MOTTA</v>
      </c>
      <c r="P487" t="str">
        <v>313 4626826</v>
      </c>
      <c r="R487" t="str">
        <v>BOGOTA</v>
      </c>
      <c r="S487" t="str">
        <v>YURANY PEREZ</v>
      </c>
      <c r="T487">
        <v>5000000</v>
      </c>
      <c r="W487">
        <v>5000000</v>
      </c>
    </row>
    <row r="488">
      <c r="A488">
        <v>486</v>
      </c>
      <c r="B488" t="str">
        <v xml:space="preserve">LC2 - 44 - 18 </v>
      </c>
      <c r="C488" t="str">
        <v>VENDIDO</v>
      </c>
      <c r="D488">
        <v>28000000</v>
      </c>
      <c r="F488">
        <v>46091</v>
      </c>
      <c r="G488">
        <v>4000000</v>
      </c>
      <c r="H488">
        <v>46122</v>
      </c>
      <c r="I488" t="str">
        <v>EFECTIVO</v>
      </c>
      <c r="J488">
        <v>24000000</v>
      </c>
      <c r="K488">
        <v>24</v>
      </c>
      <c r="L488">
        <v>1000000</v>
      </c>
      <c r="M488" t="str">
        <v xml:space="preserve">10 DE CADA MES </v>
      </c>
      <c r="N488">
        <v>1123086720</v>
      </c>
      <c r="O488" t="str">
        <v>LAURA SHIRLEY URRIAGO SUAREZ</v>
      </c>
      <c r="P488" t="str">
        <v>311 4747779</v>
      </c>
      <c r="R488" t="str">
        <v>GUAMAL</v>
      </c>
      <c r="S488" t="str">
        <v>YURANY PEREZ</v>
      </c>
      <c r="T488">
        <v>5000000</v>
      </c>
      <c r="W488">
        <v>5000000</v>
      </c>
    </row>
    <row r="489">
      <c r="A489">
        <v>487</v>
      </c>
      <c r="B489" t="str">
        <v>LC2 - 45 - 1</v>
      </c>
      <c r="C489" t="str">
        <v>VENDIDO</v>
      </c>
      <c r="D489">
        <v>34534000</v>
      </c>
      <c r="F489">
        <v>46106</v>
      </c>
      <c r="G489">
        <v>4050000</v>
      </c>
      <c r="H489">
        <v>46137</v>
      </c>
      <c r="I489" t="str">
        <v>EFECTIVO</v>
      </c>
      <c r="J489">
        <v>30484000</v>
      </c>
      <c r="K489">
        <v>24</v>
      </c>
      <c r="L489">
        <v>1270166.6666666667</v>
      </c>
      <c r="M489" t="str">
        <v xml:space="preserve">25 DE CADA MES </v>
      </c>
      <c r="N489">
        <v>40341116</v>
      </c>
      <c r="O489" t="str">
        <v>JENNIFER ELIANA BELTRAN GOMEZ</v>
      </c>
      <c r="P489" t="str">
        <v>322 9375460</v>
      </c>
      <c r="R489" t="str">
        <v>VILLAVICENCIO</v>
      </c>
      <c r="S489" t="str">
        <v>JEFFERSON</v>
      </c>
      <c r="T489">
        <v>5000000</v>
      </c>
      <c r="U489">
        <v>3000000</v>
      </c>
      <c r="W489">
        <v>2000000</v>
      </c>
    </row>
    <row r="490">
      <c r="A490">
        <v>488</v>
      </c>
      <c r="B490" t="str">
        <v>LC2 -45 - 2</v>
      </c>
      <c r="C490" t="str">
        <v>VENDIDO</v>
      </c>
      <c r="D490">
        <v>28000000</v>
      </c>
      <c r="F490">
        <v>46175</v>
      </c>
      <c r="G490">
        <v>1500000</v>
      </c>
      <c r="H490">
        <v>46175</v>
      </c>
      <c r="I490" t="str">
        <v>TRANSFERENCIA</v>
      </c>
      <c r="J490">
        <v>26500000</v>
      </c>
      <c r="K490">
        <v>24</v>
      </c>
      <c r="L490">
        <v>1104000</v>
      </c>
      <c r="M490" t="str">
        <v xml:space="preserve">15 DE CADA MES </v>
      </c>
      <c r="N490">
        <v>1121916665</v>
      </c>
      <c r="O490" t="str">
        <v>LUISA FERNANDA AGUDELO AREVALO</v>
      </c>
      <c r="P490" t="str">
        <v>322 4314032</v>
      </c>
      <c r="R490" t="str">
        <v>VILLAVICENCIO</v>
      </c>
      <c r="S490" t="str">
        <v>DANIEL</v>
      </c>
      <c r="W490">
        <v>0</v>
      </c>
    </row>
    <row r="491">
      <c r="A491">
        <v>489</v>
      </c>
      <c r="B491" t="str">
        <v xml:space="preserve">LC2 - 45 - 3 </v>
      </c>
      <c r="C491" t="str">
        <v>EN NEGOCIACIÓN</v>
      </c>
      <c r="D491">
        <v>27000000</v>
      </c>
      <c r="J491">
        <v>27000000</v>
      </c>
      <c r="L491">
        <v>0</v>
      </c>
      <c r="W491">
        <v>0</v>
      </c>
    </row>
    <row r="492">
      <c r="A492">
        <v>490</v>
      </c>
      <c r="B492" t="str">
        <v xml:space="preserve">LC2 - 45 - 4 </v>
      </c>
      <c r="C492" t="str">
        <v>DISPONIBLE</v>
      </c>
      <c r="D492">
        <v>28000000</v>
      </c>
      <c r="J492">
        <v>28000000</v>
      </c>
      <c r="W492">
        <v>0</v>
      </c>
    </row>
    <row r="493">
      <c r="A493">
        <v>491</v>
      </c>
      <c r="B493" t="str">
        <v xml:space="preserve">LC2 - 45 - 5 </v>
      </c>
      <c r="C493" t="str">
        <v>VENDIDO</v>
      </c>
      <c r="D493">
        <v>27000000</v>
      </c>
      <c r="F493">
        <v>46126</v>
      </c>
      <c r="G493">
        <v>4168000</v>
      </c>
      <c r="H493">
        <v>46126</v>
      </c>
      <c r="I493" t="str">
        <v>TRANSFERENCIA</v>
      </c>
      <c r="J493">
        <v>22832000</v>
      </c>
      <c r="K493">
        <v>24</v>
      </c>
      <c r="L493">
        <v>951300</v>
      </c>
      <c r="M493" t="str">
        <v>14 DE CADA MES</v>
      </c>
      <c r="N493">
        <v>1045428416</v>
      </c>
      <c r="O493" t="str">
        <v>SILVANA DEL PILAR VERGARA RESTREPO</v>
      </c>
      <c r="P493" t="str">
        <v>34 632 0019195</v>
      </c>
      <c r="R493" t="str">
        <v>SEGOVIA</v>
      </c>
      <c r="S493" t="str">
        <v>DANIA</v>
      </c>
      <c r="T493">
        <v>5000000</v>
      </c>
      <c r="U493">
        <v>3000000</v>
      </c>
      <c r="W493">
        <v>2000000</v>
      </c>
    </row>
    <row r="494">
      <c r="A494">
        <v>492</v>
      </c>
      <c r="B494" t="str">
        <v xml:space="preserve">LC2 - 45 - 6 </v>
      </c>
      <c r="C494" t="str">
        <v>VENDIDO</v>
      </c>
      <c r="D494">
        <v>28000000</v>
      </c>
      <c r="F494">
        <v>46105</v>
      </c>
      <c r="G494">
        <v>4219000</v>
      </c>
      <c r="H494">
        <v>46136</v>
      </c>
      <c r="I494" t="str">
        <v>TRANSFERENCIA</v>
      </c>
      <c r="J494">
        <v>23781000</v>
      </c>
      <c r="K494">
        <v>24</v>
      </c>
      <c r="L494">
        <v>990875</v>
      </c>
      <c r="M494" t="str">
        <v xml:space="preserve">24 DE CADA MES </v>
      </c>
      <c r="N494">
        <v>1045428416</v>
      </c>
      <c r="O494" t="str">
        <v>SILVANA DEL PILAR VERGARA/JOAN SEBASTIAN  TABORDA CASTRO</v>
      </c>
      <c r="P494" t="str">
        <v>34 632 0019195</v>
      </c>
      <c r="R494" t="str">
        <v>SEGOVIA</v>
      </c>
      <c r="S494" t="str">
        <v>DANIA</v>
      </c>
      <c r="T494">
        <v>5000000</v>
      </c>
      <c r="U494">
        <v>3000000</v>
      </c>
      <c r="W494">
        <v>2000000</v>
      </c>
    </row>
    <row r="495">
      <c r="A495">
        <v>493</v>
      </c>
      <c r="B495" t="str">
        <v xml:space="preserve">LC2 - 45 - 7 </v>
      </c>
      <c r="C495" t="str">
        <v>VENDIDO</v>
      </c>
      <c r="D495">
        <v>33000000</v>
      </c>
      <c r="F495">
        <v>46073</v>
      </c>
      <c r="G495">
        <v>6000000</v>
      </c>
      <c r="H495">
        <v>46101</v>
      </c>
      <c r="I495" t="str">
        <v>TRANSFERENCIA</v>
      </c>
      <c r="J495">
        <v>27000000</v>
      </c>
      <c r="K495">
        <v>24</v>
      </c>
      <c r="L495">
        <v>1125000</v>
      </c>
      <c r="M495" t="str">
        <v xml:space="preserve">20 DE CADA MES </v>
      </c>
      <c r="N495">
        <v>1022951819</v>
      </c>
      <c r="O495" t="str">
        <v>LUIS GONZALO MOISES LADINO/ LEIDY JOHANNA CASALLAS</v>
      </c>
      <c r="P495" t="str">
        <v>314 4172168</v>
      </c>
      <c r="R495" t="str">
        <v>BOGOTA</v>
      </c>
      <c r="S495" t="str">
        <v>YANIRA OCHOA</v>
      </c>
      <c r="T495">
        <v>5000000</v>
      </c>
      <c r="U495">
        <v>3000000</v>
      </c>
      <c r="W495">
        <v>2000000</v>
      </c>
    </row>
    <row r="496">
      <c r="A496">
        <v>494</v>
      </c>
      <c r="B496" t="str">
        <v xml:space="preserve">LC2 - 46 - 1 </v>
      </c>
      <c r="C496" t="str">
        <v>VENDIDO</v>
      </c>
      <c r="D496">
        <v>33000000</v>
      </c>
      <c r="F496">
        <v>46078</v>
      </c>
      <c r="G496">
        <v>4400000</v>
      </c>
      <c r="H496">
        <v>46106</v>
      </c>
      <c r="I496" t="str">
        <v>TRANSFERENCIA</v>
      </c>
      <c r="J496">
        <v>28600000</v>
      </c>
      <c r="K496">
        <v>24</v>
      </c>
      <c r="L496">
        <v>1191666.6666666667</v>
      </c>
      <c r="M496" t="str">
        <v xml:space="preserve">25 DE CADA MES </v>
      </c>
      <c r="N496">
        <v>1022420085</v>
      </c>
      <c r="O496" t="str">
        <v>DIEGO FERNANDO SALAZAR PALACIOS</v>
      </c>
      <c r="P496" t="str">
        <v>312 6182690</v>
      </c>
      <c r="R496" t="str">
        <v>BOGOTA</v>
      </c>
      <c r="S496" t="str">
        <v>BAIRON FLOREZ</v>
      </c>
      <c r="T496">
        <v>5000000</v>
      </c>
      <c r="U496">
        <v>3000000</v>
      </c>
      <c r="W496">
        <v>2000000</v>
      </c>
    </row>
    <row r="497">
      <c r="A497">
        <v>495</v>
      </c>
      <c r="B497" t="str">
        <v xml:space="preserve">LC2 - 46 - 2 </v>
      </c>
      <c r="C497" t="str">
        <v>VENDIDO</v>
      </c>
      <c r="D497">
        <v>28000000</v>
      </c>
      <c r="J497">
        <v>28000000</v>
      </c>
      <c r="L497">
        <v>0</v>
      </c>
      <c r="W497">
        <v>0</v>
      </c>
    </row>
    <row r="498">
      <c r="A498">
        <v>496</v>
      </c>
      <c r="B498" t="str">
        <v xml:space="preserve">LC2 - 46 - 3 </v>
      </c>
      <c r="C498" t="str">
        <v>VENDIDO</v>
      </c>
      <c r="D498">
        <v>28000000</v>
      </c>
      <c r="F498">
        <v>46147</v>
      </c>
      <c r="G498">
        <v>4000000</v>
      </c>
      <c r="H498">
        <v>46147</v>
      </c>
      <c r="I498" t="str">
        <v>TRANSFERENCIA</v>
      </c>
      <c r="J498">
        <v>24000000</v>
      </c>
      <c r="K498">
        <v>24</v>
      </c>
      <c r="L498">
        <v>1000000</v>
      </c>
      <c r="M498" t="str">
        <v>5 DE CADA MES</v>
      </c>
      <c r="N498">
        <v>36157506</v>
      </c>
      <c r="O498" t="str">
        <v>ESNEDA TREJOS FRANCO</v>
      </c>
      <c r="P498" t="str">
        <v>320 4665702</v>
      </c>
      <c r="R498" t="str">
        <v>NEIVA</v>
      </c>
      <c r="S498" t="str">
        <v>YURANY PEREZ</v>
      </c>
      <c r="T498">
        <v>5000000</v>
      </c>
      <c r="W498">
        <v>5000000</v>
      </c>
    </row>
    <row r="499">
      <c r="A499">
        <v>497</v>
      </c>
      <c r="B499" t="str">
        <v xml:space="preserve">LC2 - 46 - 4 </v>
      </c>
      <c r="C499" t="str">
        <v>VENDIDO</v>
      </c>
      <c r="D499">
        <v>28000000</v>
      </c>
      <c r="G499">
        <v>4000000</v>
      </c>
      <c r="I499" t="str">
        <v>TRANSFERENCIA</v>
      </c>
      <c r="J499">
        <v>24000000</v>
      </c>
      <c r="K499">
        <v>24</v>
      </c>
      <c r="L499">
        <v>1000000</v>
      </c>
      <c r="M499" t="str">
        <v>22 DE CADA MES</v>
      </c>
      <c r="N499">
        <v>11225518151</v>
      </c>
      <c r="O499" t="str">
        <v>KENNYA SALOME ALMANZAR TIVIÑO</v>
      </c>
      <c r="R499" t="str">
        <v>VILLAVICENCIO</v>
      </c>
      <c r="S499" t="str">
        <v>YURANY PEREZ</v>
      </c>
      <c r="T499">
        <v>5000000</v>
      </c>
      <c r="W499">
        <v>5000000</v>
      </c>
    </row>
    <row r="500">
      <c r="A500">
        <v>498</v>
      </c>
      <c r="B500" t="str">
        <v xml:space="preserve">LC2 - 46 - 5 </v>
      </c>
      <c r="C500" t="str">
        <v>VENDIDO</v>
      </c>
      <c r="D500">
        <v>28000000</v>
      </c>
      <c r="F500">
        <v>46168</v>
      </c>
      <c r="G500">
        <v>15000000</v>
      </c>
      <c r="H500">
        <v>46168</v>
      </c>
      <c r="I500" t="str">
        <v>TRANSFERENCIA</v>
      </c>
      <c r="J500">
        <v>13000000</v>
      </c>
      <c r="K500">
        <v>30</v>
      </c>
      <c r="L500">
        <v>433000</v>
      </c>
      <c r="M500" t="str">
        <v>27 DE CADA MES</v>
      </c>
      <c r="N500">
        <v>1120356454</v>
      </c>
      <c r="O500" t="str">
        <v>CAROL DANIELA AMAYA MORENO</v>
      </c>
      <c r="P500" t="str">
        <v>322 7520769</v>
      </c>
      <c r="R500" t="str">
        <v>BOGOTA</v>
      </c>
      <c r="S500" t="str">
        <v>YURANY PEREZ</v>
      </c>
      <c r="T500">
        <v>5000000</v>
      </c>
      <c r="W500">
        <v>5000000</v>
      </c>
    </row>
    <row r="501">
      <c r="A501">
        <v>499</v>
      </c>
      <c r="B501" t="str">
        <v xml:space="preserve">LC2 - 46 - 6 </v>
      </c>
      <c r="C501" t="str">
        <v>VENDIDO</v>
      </c>
      <c r="D501">
        <v>28000000</v>
      </c>
      <c r="F501">
        <v>46169</v>
      </c>
      <c r="G501">
        <v>11000000</v>
      </c>
      <c r="H501">
        <v>46169</v>
      </c>
      <c r="I501" t="str">
        <v>TRANSFERENCIA</v>
      </c>
      <c r="J501">
        <v>17000000</v>
      </c>
      <c r="K501">
        <v>30</v>
      </c>
      <c r="L501">
        <v>566600</v>
      </c>
      <c r="M501" t="str">
        <v>28 DE CADA MES</v>
      </c>
      <c r="N501">
        <v>1120354519</v>
      </c>
      <c r="O501" t="str">
        <v>MARIA NELLY MORENO LOAIZA</v>
      </c>
      <c r="P501" t="str">
        <v>321 2471532</v>
      </c>
      <c r="R501" t="str">
        <v>BOGOTA</v>
      </c>
      <c r="S501" t="str">
        <v>YURANY PEREZ</v>
      </c>
      <c r="T501">
        <v>5000000</v>
      </c>
      <c r="W501">
        <v>5000000</v>
      </c>
    </row>
    <row r="502">
      <c r="A502">
        <v>500</v>
      </c>
      <c r="B502" t="str">
        <v xml:space="preserve">LC2 - 47 - 1 </v>
      </c>
      <c r="C502" t="str">
        <v>VENDIDO</v>
      </c>
      <c r="D502">
        <v>23733750</v>
      </c>
      <c r="F502">
        <v>46157</v>
      </c>
      <c r="G502">
        <v>4000000</v>
      </c>
      <c r="H502">
        <v>46157</v>
      </c>
      <c r="I502" t="str">
        <v>TRANSFERENCIA</v>
      </c>
      <c r="J502">
        <v>19733750</v>
      </c>
      <c r="K502">
        <v>24</v>
      </c>
      <c r="L502">
        <v>822200</v>
      </c>
      <c r="M502" t="str">
        <v>15 DE CADA MES</v>
      </c>
      <c r="N502">
        <v>21185211</v>
      </c>
      <c r="O502" t="str">
        <v>LEONILDE AYA LADINO</v>
      </c>
      <c r="P502">
        <v>21185211</v>
      </c>
      <c r="R502" t="str">
        <v>EL CALVARIO</v>
      </c>
      <c r="S502" t="str">
        <v>YULIAN PARDO</v>
      </c>
      <c r="T502">
        <v>3000000</v>
      </c>
      <c r="U502">
        <v>3000000</v>
      </c>
      <c r="W502">
        <v>0</v>
      </c>
    </row>
    <row r="503">
      <c r="A503">
        <v>501</v>
      </c>
      <c r="B503" t="str">
        <v xml:space="preserve">LC2 - 47 - 2 </v>
      </c>
      <c r="C503" t="str">
        <v>VENDIDO</v>
      </c>
      <c r="D503">
        <v>18791500</v>
      </c>
      <c r="F503">
        <v>46128</v>
      </c>
      <c r="G503">
        <v>7000000</v>
      </c>
      <c r="H503">
        <v>46128</v>
      </c>
      <c r="I503" t="str">
        <v>TRANSFERENCIA</v>
      </c>
      <c r="J503">
        <v>11791500</v>
      </c>
      <c r="K503">
        <v>24</v>
      </c>
      <c r="L503">
        <v>491400</v>
      </c>
      <c r="M503" t="str">
        <v>16 DE CADA MES</v>
      </c>
      <c r="N503" t="str">
        <v>321 4632465</v>
      </c>
      <c r="O503" t="str">
        <v>DORA EMILCE CASAS GONZALEZ / JAVIER ERNESTO VIDARTE PENNA</v>
      </c>
      <c r="P503" t="str">
        <v>321 4632465</v>
      </c>
      <c r="R503" t="str">
        <v>NEIVA</v>
      </c>
      <c r="W503">
        <v>0</v>
      </c>
    </row>
    <row r="504">
      <c r="A504">
        <v>502</v>
      </c>
      <c r="B504" t="str">
        <v xml:space="preserve">LC2 - 47 - 3 </v>
      </c>
      <c r="C504" t="str">
        <v>VENDIDO</v>
      </c>
      <c r="D504">
        <v>18791500</v>
      </c>
      <c r="F504">
        <v>46224</v>
      </c>
      <c r="G504">
        <v>2500000</v>
      </c>
      <c r="H504">
        <v>46224</v>
      </c>
      <c r="I504" t="str">
        <v>TRANSFERENCIA</v>
      </c>
      <c r="J504">
        <v>16291500</v>
      </c>
      <c r="K504">
        <v>24</v>
      </c>
      <c r="L504">
        <v>678800</v>
      </c>
      <c r="M504" t="str">
        <v>22 DE CADA MES</v>
      </c>
      <c r="N504">
        <v>1073384263</v>
      </c>
      <c r="O504" t="str">
        <v>JESUS ANTONIO PERALTA  GONZALEZ</v>
      </c>
      <c r="P504" t="str">
        <v>314 3043270</v>
      </c>
      <c r="R504" t="str">
        <v>SIMIJACA</v>
      </c>
      <c r="S504" t="str">
        <v>YURANY PEREZ</v>
      </c>
      <c r="T504">
        <v>3000000</v>
      </c>
      <c r="W504">
        <v>3000000</v>
      </c>
    </row>
    <row r="505">
      <c r="A505">
        <v>503</v>
      </c>
      <c r="B505" t="str">
        <v xml:space="preserve">LC2 - 47 - 4 </v>
      </c>
      <c r="C505" t="str">
        <v>EN NEGOCIACIÓN</v>
      </c>
      <c r="D505">
        <v>18791300</v>
      </c>
      <c r="J505">
        <v>18791300</v>
      </c>
      <c r="L505">
        <v>0</v>
      </c>
      <c r="W505">
        <v>0</v>
      </c>
    </row>
    <row r="506">
      <c r="A506">
        <v>504</v>
      </c>
      <c r="B506" t="str">
        <v xml:space="preserve">LC2 - 47 - 5 </v>
      </c>
      <c r="C506" t="str">
        <v>DISPONIBLE</v>
      </c>
      <c r="D506">
        <v>18250400</v>
      </c>
      <c r="J506">
        <v>18250400</v>
      </c>
      <c r="L506">
        <v>0</v>
      </c>
      <c r="W506">
        <v>0</v>
      </c>
    </row>
    <row r="507">
      <c r="A507">
        <v>505</v>
      </c>
      <c r="B507" t="str">
        <v xml:space="preserve">LC2 - 47 - 6 </v>
      </c>
      <c r="C507" t="str">
        <v>DISPONIBLE</v>
      </c>
      <c r="D507">
        <v>18181300</v>
      </c>
      <c r="J507">
        <v>18181300</v>
      </c>
      <c r="L507">
        <v>0</v>
      </c>
      <c r="W507">
        <v>0</v>
      </c>
    </row>
    <row r="508">
      <c r="A508">
        <v>506</v>
      </c>
      <c r="B508" t="str">
        <v xml:space="preserve">LC2 - 48 - 1 </v>
      </c>
      <c r="C508" t="str">
        <v>VENDIDO</v>
      </c>
      <c r="D508">
        <v>21145950</v>
      </c>
      <c r="F508">
        <v>46240</v>
      </c>
      <c r="G508">
        <v>4000000</v>
      </c>
      <c r="H508">
        <v>46240</v>
      </c>
      <c r="I508" t="str">
        <v>TRANSFERENCIA</v>
      </c>
      <c r="J508">
        <v>17145950</v>
      </c>
      <c r="K508">
        <v>24</v>
      </c>
      <c r="L508">
        <v>714500</v>
      </c>
      <c r="M508" t="str">
        <v>6 DE CADA MES</v>
      </c>
      <c r="N508">
        <v>40405552</v>
      </c>
      <c r="O508" t="str">
        <v>CLAUDIA YENNI BUSTOS RINCON</v>
      </c>
      <c r="P508" t="str">
        <v>322 2338203</v>
      </c>
      <c r="R508" t="str">
        <v>FUENTE DE ORO</v>
      </c>
      <c r="S508" t="str">
        <v>YURANY PEREZ</v>
      </c>
      <c r="T508">
        <v>3000000</v>
      </c>
      <c r="U508">
        <v>3000000</v>
      </c>
      <c r="W508">
        <v>0</v>
      </c>
    </row>
    <row r="509">
      <c r="A509">
        <v>507</v>
      </c>
      <c r="B509" t="str">
        <v xml:space="preserve">LC2 - 48 - 2 </v>
      </c>
      <c r="C509" t="str">
        <v>DISPONIBLE</v>
      </c>
      <c r="D509">
        <v>18818600</v>
      </c>
      <c r="J509">
        <v>18818600</v>
      </c>
      <c r="L509">
        <v>0</v>
      </c>
      <c r="W509">
        <v>0</v>
      </c>
    </row>
    <row r="510">
      <c r="A510">
        <v>508</v>
      </c>
      <c r="B510" t="str">
        <v xml:space="preserve">LC2 - 48 - 3 </v>
      </c>
      <c r="C510" t="str">
        <v>VENDIDO</v>
      </c>
      <c r="D510">
        <v>18844500</v>
      </c>
      <c r="F510">
        <v>46225</v>
      </c>
      <c r="G510">
        <v>4000000</v>
      </c>
      <c r="H510">
        <v>46225</v>
      </c>
      <c r="I510" t="str">
        <v>TRANSFERENCIA</v>
      </c>
      <c r="J510">
        <v>14844500</v>
      </c>
      <c r="K510">
        <v>24</v>
      </c>
      <c r="L510">
        <v>618300</v>
      </c>
      <c r="M510" t="str">
        <v>22 DE CADA MES</v>
      </c>
      <c r="N510">
        <v>52523356</v>
      </c>
      <c r="O510" t="str">
        <v>CLAUDIA MILENA PORRAS PRADA</v>
      </c>
      <c r="P510" t="str">
        <v>311 2018183</v>
      </c>
      <c r="R510" t="str">
        <v>BOGOTA</v>
      </c>
      <c r="S510" t="str">
        <v>YANIRA</v>
      </c>
      <c r="T510">
        <v>3000000</v>
      </c>
      <c r="U510">
        <v>3000000</v>
      </c>
      <c r="W510">
        <v>0</v>
      </c>
    </row>
    <row r="511">
      <c r="A511">
        <v>509</v>
      </c>
      <c r="B511" t="str">
        <v xml:space="preserve">LC2 - 48 - 4 </v>
      </c>
      <c r="C511" t="str">
        <v>VENDIDO</v>
      </c>
      <c r="D511">
        <v>18844900</v>
      </c>
      <c r="J511">
        <v>18844900</v>
      </c>
      <c r="L511">
        <v>0</v>
      </c>
      <c r="W511">
        <v>0</v>
      </c>
    </row>
    <row r="512">
      <c r="A512">
        <v>510</v>
      </c>
      <c r="B512" t="str">
        <v xml:space="preserve">LC2 - 48 - 5 </v>
      </c>
      <c r="C512" t="str">
        <v>VENDIDO</v>
      </c>
      <c r="D512">
        <v>18839800</v>
      </c>
      <c r="F512">
        <v>46064</v>
      </c>
      <c r="G512">
        <v>4000000</v>
      </c>
      <c r="H512">
        <v>46064</v>
      </c>
      <c r="I512" t="str">
        <v>EFECTIVO</v>
      </c>
      <c r="J512">
        <v>14839800</v>
      </c>
      <c r="K512">
        <v>1</v>
      </c>
      <c r="L512">
        <v>0</v>
      </c>
      <c r="M512" t="str">
        <v xml:space="preserve">CANCELA EL 17 DE JUNIO </v>
      </c>
      <c r="N512">
        <v>51782994</v>
      </c>
      <c r="O512" t="str">
        <v>MARIA SOCORRO LASERNA RAMIREZ</v>
      </c>
      <c r="P512" t="str">
        <v>322 2000181</v>
      </c>
      <c r="R512" t="str">
        <v>BOGOTA</v>
      </c>
      <c r="S512" t="str">
        <v>YURANY PEREZ</v>
      </c>
      <c r="T512">
        <v>3000000</v>
      </c>
      <c r="W512">
        <v>3000000</v>
      </c>
    </row>
    <row r="513">
      <c r="A513">
        <v>511</v>
      </c>
      <c r="B513" t="str">
        <v xml:space="preserve">LC2 - 48 - 6 </v>
      </c>
      <c r="C513" t="str">
        <v>VENDIDO</v>
      </c>
      <c r="D513">
        <v>23871825</v>
      </c>
      <c r="F513">
        <v>46157</v>
      </c>
      <c r="G513">
        <v>4000000</v>
      </c>
      <c r="H513">
        <v>46157</v>
      </c>
      <c r="I513" t="str">
        <v>TRANSFERENCIA</v>
      </c>
      <c r="J513">
        <v>19871825</v>
      </c>
      <c r="K513">
        <v>24</v>
      </c>
      <c r="L513">
        <v>822200</v>
      </c>
      <c r="M513" t="str">
        <v>5 DE CADA MES</v>
      </c>
      <c r="N513">
        <v>40185452</v>
      </c>
      <c r="O513" t="str">
        <v>BLANCA NELLY AYA LADINO</v>
      </c>
      <c r="P513" t="str">
        <v>310 2869014</v>
      </c>
      <c r="S513" t="str">
        <v>YULIAN PARDO</v>
      </c>
      <c r="T513">
        <v>3000000</v>
      </c>
      <c r="U513">
        <v>3000000</v>
      </c>
      <c r="W513">
        <v>0</v>
      </c>
    </row>
  </sheetData>
  <ignoredErrors>
    <ignoredError numberStoredAsText="1" sqref="A1:W51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HX513"/>
  <sheetViews>
    <sheetView workbookViewId="0" rightToLeft="0"/>
  </sheetViews>
  <sheetData>
    <row r="1">
      <c r="K1" t="str">
        <v>CUOTA 1</v>
      </c>
      <c r="L1" t="str">
        <v>CUOTA 1</v>
      </c>
      <c r="M1" t="str">
        <v>CUOTA 1</v>
      </c>
      <c r="N1" t="str">
        <v>CUOTA 1</v>
      </c>
      <c r="O1" t="str">
        <v>CUOTA 1</v>
      </c>
      <c r="P1" t="str">
        <v>CUOTA 1</v>
      </c>
      <c r="Q1" t="str">
        <v>CUOTA 2</v>
      </c>
      <c r="R1" t="str">
        <v>CUOTA 2</v>
      </c>
      <c r="S1" t="str">
        <v>CUOTA 2</v>
      </c>
      <c r="T1" t="str">
        <v>CUOTA 2</v>
      </c>
      <c r="U1" t="str">
        <v>CUOTA 2</v>
      </c>
      <c r="V1" t="str">
        <v>CUOTA 2</v>
      </c>
      <c r="W1" t="str">
        <v>CUOTA 3</v>
      </c>
      <c r="X1" t="str">
        <v>CUOTA 3</v>
      </c>
      <c r="Y1" t="str">
        <v>CUOTA 3</v>
      </c>
      <c r="Z1" t="str">
        <v>CUOTA 3</v>
      </c>
      <c r="AA1" t="str">
        <v>CUOTA 3</v>
      </c>
      <c r="AB1" t="str">
        <v>CUOTA 3</v>
      </c>
      <c r="AC1" t="str">
        <v>CUOTA 4</v>
      </c>
      <c r="AD1" t="str">
        <v>CUOTA 4</v>
      </c>
      <c r="AE1" t="str">
        <v>CUOTA 4</v>
      </c>
      <c r="AF1" t="str">
        <v>CUOTA 4</v>
      </c>
      <c r="AG1" t="str">
        <v>CUOTA 4</v>
      </c>
      <c r="AH1" t="str">
        <v>CUOTA 4</v>
      </c>
      <c r="AI1" t="str">
        <v>CUOTA 5</v>
      </c>
      <c r="AJ1" t="str">
        <v>CUOTA 5</v>
      </c>
      <c r="AK1" t="str">
        <v>CUOTA 5</v>
      </c>
      <c r="AL1" t="str">
        <v>CUOTA 5</v>
      </c>
      <c r="AM1" t="str">
        <v>CUOTA 5</v>
      </c>
      <c r="AN1" t="str">
        <v>CUOTA 5</v>
      </c>
      <c r="AO1" t="str">
        <v>CUOTA 6</v>
      </c>
      <c r="AP1" t="str">
        <v>CUOTA 6</v>
      </c>
      <c r="AQ1" t="str">
        <v>CUOTA 6</v>
      </c>
      <c r="AR1" t="str">
        <v>CUOTA 6</v>
      </c>
      <c r="AS1" t="str">
        <v>CUOTA 6</v>
      </c>
      <c r="AT1" t="str">
        <v>CUOTA 6</v>
      </c>
      <c r="AU1" t="str">
        <v>CUOTA 7</v>
      </c>
      <c r="AV1" t="str">
        <v>CUOTA 7</v>
      </c>
      <c r="AW1" t="str">
        <v>CUOTA 7</v>
      </c>
      <c r="AX1" t="str">
        <v>CUOTA 7</v>
      </c>
      <c r="AY1" t="str">
        <v>CUOTA 7</v>
      </c>
      <c r="AZ1" t="str">
        <v>CUOTA 7</v>
      </c>
      <c r="BA1" t="str">
        <v>CUOTA 8</v>
      </c>
      <c r="BB1" t="str">
        <v>CUOTA 8</v>
      </c>
      <c r="BC1" t="str">
        <v>CUOTA 8</v>
      </c>
      <c r="BD1" t="str">
        <v>CUOTA 8</v>
      </c>
      <c r="BE1" t="str">
        <v>CUOTA 8</v>
      </c>
      <c r="BF1" t="str">
        <v>CUOTA 8</v>
      </c>
      <c r="BG1" t="str">
        <v>CUOTA 9</v>
      </c>
      <c r="BH1" t="str">
        <v>CUOTA 9</v>
      </c>
      <c r="BI1" t="str">
        <v>CUOTA 9</v>
      </c>
      <c r="BJ1" t="str">
        <v>CUOTA 9</v>
      </c>
      <c r="BK1" t="str">
        <v>CUOTA 9</v>
      </c>
      <c r="BL1" t="str">
        <v>CUOTA 9</v>
      </c>
      <c r="BM1" t="str">
        <v>CUOTA 10</v>
      </c>
      <c r="BN1" t="str">
        <v>CUOTA 10</v>
      </c>
      <c r="BO1" t="str">
        <v>CUOTA 10</v>
      </c>
      <c r="BP1" t="str">
        <v>CUOTA 10</v>
      </c>
      <c r="BQ1" t="str">
        <v>CUOTA 10</v>
      </c>
      <c r="BR1" t="str">
        <v>CUOTA 10</v>
      </c>
      <c r="BS1" t="str">
        <v>CUOTA 11</v>
      </c>
      <c r="BT1" t="str">
        <v>CUOTA 11</v>
      </c>
      <c r="BU1" t="str">
        <v>CUOTA 11</v>
      </c>
      <c r="BV1" t="str">
        <v>CUOTA 11</v>
      </c>
      <c r="BW1" t="str">
        <v>CUOTA 11</v>
      </c>
      <c r="BX1" t="str">
        <v>CUOTA 11</v>
      </c>
      <c r="BY1" t="str">
        <v>CUOTA 12</v>
      </c>
      <c r="BZ1" t="str">
        <v>CUOTA 12</v>
      </c>
      <c r="CA1" t="str">
        <v>CUOTA 12</v>
      </c>
      <c r="CB1" t="str">
        <v>CUOTA 12</v>
      </c>
      <c r="CC1" t="str">
        <v>CUOTA 12</v>
      </c>
      <c r="CD1" t="str">
        <v>CUOTA 12</v>
      </c>
      <c r="CE1" t="str">
        <v>CUOTA 13</v>
      </c>
      <c r="CF1" t="str">
        <v>CUOTA 13</v>
      </c>
      <c r="CG1" t="str">
        <v>CUOTA 13</v>
      </c>
      <c r="CH1" t="str">
        <v>CUOTA 13</v>
      </c>
      <c r="CI1" t="str">
        <v>CUOTA 13</v>
      </c>
      <c r="CJ1" t="str">
        <v>CUOTA 13</v>
      </c>
      <c r="CK1" t="str">
        <v>CUOTA 14</v>
      </c>
      <c r="CL1" t="str">
        <v>CUOTA 14</v>
      </c>
      <c r="CM1" t="str">
        <v>CUOTA 14</v>
      </c>
      <c r="CN1" t="str">
        <v>CUOTA 14</v>
      </c>
      <c r="CO1" t="str">
        <v>CUOTA 14</v>
      </c>
      <c r="CP1" t="str">
        <v>CUOTA 14</v>
      </c>
      <c r="CQ1" t="str">
        <v>CUOTA 15</v>
      </c>
      <c r="CR1" t="str">
        <v>CUOTA 15</v>
      </c>
      <c r="CS1" t="str">
        <v>CUOTA 15</v>
      </c>
      <c r="CT1" t="str">
        <v>CUOTA 15</v>
      </c>
      <c r="CU1" t="str">
        <v>CUOTA 15</v>
      </c>
      <c r="CV1" t="str">
        <v>CUOTA 15</v>
      </c>
      <c r="CW1" t="str">
        <v>CUOTA 16</v>
      </c>
      <c r="CX1" t="str">
        <v>CUOTA 16</v>
      </c>
      <c r="CY1" t="str">
        <v>CUOTA 16</v>
      </c>
      <c r="CZ1" t="str">
        <v>CUOTA 16</v>
      </c>
      <c r="DA1" t="str">
        <v>CUOTA 16</v>
      </c>
      <c r="DB1" t="str">
        <v>CUOTA 16</v>
      </c>
      <c r="DC1" t="str">
        <v>CUOTA 17</v>
      </c>
      <c r="DD1" t="str">
        <v>CUOTA 17</v>
      </c>
      <c r="DE1" t="str">
        <v>CUOTA 17</v>
      </c>
      <c r="DF1" t="str">
        <v>CUOTA 17</v>
      </c>
      <c r="DG1" t="str">
        <v>CUOTA 17</v>
      </c>
      <c r="DH1" t="str">
        <v>CUOTA 17</v>
      </c>
      <c r="DI1" t="str">
        <v>CUOTA 18</v>
      </c>
      <c r="DJ1" t="str">
        <v>CUOTA 18</v>
      </c>
      <c r="DK1" t="str">
        <v>CUOTA 18</v>
      </c>
      <c r="DL1" t="str">
        <v>CUOTA 18</v>
      </c>
      <c r="DM1" t="str">
        <v>CUOTA 18</v>
      </c>
      <c r="DN1" t="str">
        <v>CUOTA 18</v>
      </c>
      <c r="DO1" t="str">
        <v>CUOTA 19</v>
      </c>
      <c r="DP1" t="str">
        <v>CUOTA 19</v>
      </c>
      <c r="DQ1" t="str">
        <v>CUOTA 19</v>
      </c>
      <c r="DR1" t="str">
        <v>CUOTA 19</v>
      </c>
      <c r="DS1" t="str">
        <v>CUOTA 19</v>
      </c>
      <c r="DT1" t="str">
        <v>CUOTA 19</v>
      </c>
      <c r="DU1" t="str">
        <v>CUOTA 20</v>
      </c>
      <c r="DV1" t="str">
        <v>CUOTA 20</v>
      </c>
      <c r="DW1" t="str">
        <v>CUOTA 20</v>
      </c>
      <c r="DX1" t="str">
        <v>CUOTA 20</v>
      </c>
      <c r="DY1" t="str">
        <v>CUOTA 20</v>
      </c>
      <c r="DZ1" t="str">
        <v>CUOTA 20</v>
      </c>
      <c r="EA1" t="str">
        <v>CUOTA 21</v>
      </c>
      <c r="EB1" t="str">
        <v>CUOTA 21</v>
      </c>
      <c r="EC1" t="str">
        <v>CUOTA 21</v>
      </c>
      <c r="ED1" t="str">
        <v>CUOTA 21</v>
      </c>
      <c r="EE1" t="str">
        <v>CUOTA 21</v>
      </c>
      <c r="EF1" t="str">
        <v>CUOTA 21</v>
      </c>
      <c r="EG1" t="str">
        <v>CUOTA 22</v>
      </c>
      <c r="EH1" t="str">
        <v>CUOTA 22</v>
      </c>
      <c r="EI1" t="str">
        <v>CUOTA 22</v>
      </c>
      <c r="EJ1" t="str">
        <v>CUOTA 22</v>
      </c>
      <c r="EK1" t="str">
        <v>CUOTA 22</v>
      </c>
      <c r="EL1" t="str">
        <v>CUOTA 22</v>
      </c>
      <c r="EM1" t="str">
        <v>CUOTA 23</v>
      </c>
      <c r="EN1" t="str">
        <v>CUOTA 23</v>
      </c>
      <c r="EO1" t="str">
        <v>CUOTA 23</v>
      </c>
      <c r="EP1" t="str">
        <v>CUOTA 23</v>
      </c>
      <c r="EQ1" t="str">
        <v>CUOTA 23</v>
      </c>
      <c r="ER1" t="str">
        <v>CUOTA 23</v>
      </c>
      <c r="ES1" t="str">
        <v>CUOTA 24</v>
      </c>
      <c r="ET1" t="str">
        <v>CUOTA 24</v>
      </c>
      <c r="EU1" t="str">
        <v>CUOTA 24</v>
      </c>
      <c r="EV1" t="str">
        <v>CUOTA 24</v>
      </c>
      <c r="EW1" t="str">
        <v>CUOTA 24</v>
      </c>
      <c r="EX1" t="str">
        <v>CUOTA 24</v>
      </c>
      <c r="EY1" t="str">
        <v>CUOTA 25</v>
      </c>
      <c r="EZ1" t="str">
        <v>CUOTA 25</v>
      </c>
      <c r="FA1" t="str">
        <v>CUOTA 25</v>
      </c>
      <c r="FB1" t="str">
        <v>CUOTA 25</v>
      </c>
      <c r="FC1" t="str">
        <v>CUOTA 25</v>
      </c>
      <c r="FD1" t="str">
        <v>CUOTA 25</v>
      </c>
      <c r="FE1" t="str">
        <v>CUOTA 26</v>
      </c>
      <c r="FF1" t="str">
        <v>CUOTA 26</v>
      </c>
      <c r="FG1" t="str">
        <v>CUOTA 26</v>
      </c>
      <c r="FH1" t="str">
        <v>CUOTA 26</v>
      </c>
      <c r="FI1" t="str">
        <v>CUOTA 26</v>
      </c>
      <c r="FJ1" t="str">
        <v>CUOTA 26</v>
      </c>
      <c r="FK1" t="str">
        <v>CUOTA 27</v>
      </c>
      <c r="FL1" t="str">
        <v>CUOTA 27</v>
      </c>
      <c r="FM1" t="str">
        <v>CUOTA 27</v>
      </c>
      <c r="FN1" t="str">
        <v>CUOTA 27</v>
      </c>
      <c r="FO1" t="str">
        <v>CUOTA 27</v>
      </c>
      <c r="FP1" t="str">
        <v>CUOTA 27</v>
      </c>
      <c r="FQ1" t="str">
        <v>CUOTA 28</v>
      </c>
      <c r="FR1" t="str">
        <v>CUOTA 28</v>
      </c>
      <c r="FS1" t="str">
        <v>CUOTA 28</v>
      </c>
      <c r="FT1" t="str">
        <v>CUOTA 28</v>
      </c>
      <c r="FU1" t="str">
        <v>CUOTA 28</v>
      </c>
      <c r="FV1" t="str">
        <v>CUOTA 28</v>
      </c>
      <c r="FW1" t="str">
        <v>CUOTA 29</v>
      </c>
      <c r="FX1" t="str">
        <v>CUOTA 29</v>
      </c>
      <c r="FY1" t="str">
        <v>CUOTA 29</v>
      </c>
      <c r="FZ1" t="str">
        <v>CUOTA 29</v>
      </c>
      <c r="GA1" t="str">
        <v>CUOTA 29</v>
      </c>
      <c r="GB1" t="str">
        <v>CUOTA 29</v>
      </c>
      <c r="GC1" t="str">
        <v>CUOTA 30</v>
      </c>
      <c r="GD1" t="str">
        <v>CUOTA 30</v>
      </c>
      <c r="GE1" t="str">
        <v>CUOTA 30</v>
      </c>
      <c r="GF1" t="str">
        <v>CUOTA 30</v>
      </c>
      <c r="GG1" t="str">
        <v>CUOTA 30</v>
      </c>
      <c r="GH1" t="str">
        <v>CUOTA 30</v>
      </c>
      <c r="GI1" t="str">
        <v>CUOTA 31</v>
      </c>
      <c r="GJ1" t="str">
        <v>CUOTA 31</v>
      </c>
      <c r="GK1" t="str">
        <v>CUOTA 31</v>
      </c>
      <c r="GL1" t="str">
        <v>CUOTA 31</v>
      </c>
      <c r="GM1" t="str">
        <v>CUOTA 31</v>
      </c>
      <c r="GN1" t="str">
        <v>CUOTA 31</v>
      </c>
      <c r="GO1" t="str">
        <v>CUOTA 32</v>
      </c>
      <c r="GP1" t="str">
        <v>CUOTA 32</v>
      </c>
      <c r="GQ1" t="str">
        <v>CUOTA 32</v>
      </c>
      <c r="GR1" t="str">
        <v>CUOTA 32</v>
      </c>
      <c r="GS1" t="str">
        <v>CUOTA 32</v>
      </c>
      <c r="GT1" t="str">
        <v>CUOTA 32</v>
      </c>
      <c r="GU1" t="str">
        <v>CUOTA 33</v>
      </c>
      <c r="GV1" t="str">
        <v>CUOTA 33</v>
      </c>
      <c r="GW1" t="str">
        <v>CUOTA 33</v>
      </c>
      <c r="GX1" t="str">
        <v>CUOTA 33</v>
      </c>
      <c r="GY1" t="str">
        <v>CUOTA 33</v>
      </c>
      <c r="GZ1" t="str">
        <v>CUOTA 33</v>
      </c>
      <c r="HA1" t="str">
        <v>CUOTA 34</v>
      </c>
      <c r="HB1" t="str">
        <v>CUOTA 34</v>
      </c>
      <c r="HC1" t="str">
        <v>CUOTA 34</v>
      </c>
      <c r="HD1" t="str">
        <v>CUOTA 34</v>
      </c>
      <c r="HE1" t="str">
        <v>CUOTA 34</v>
      </c>
      <c r="HF1" t="str">
        <v>CUOTA 34</v>
      </c>
      <c r="HG1" t="str">
        <v>CUOTA 35</v>
      </c>
      <c r="HH1" t="str">
        <v>CUOTA 35</v>
      </c>
      <c r="HI1" t="str">
        <v>CUOTA 35</v>
      </c>
      <c r="HJ1" t="str">
        <v>CUOTA 35</v>
      </c>
      <c r="HK1" t="str">
        <v>CUOTA 35</v>
      </c>
      <c r="HL1" t="str">
        <v>CUOTA 35</v>
      </c>
      <c r="HM1" t="str">
        <v>CUOTA 36</v>
      </c>
      <c r="HN1" t="str">
        <v>CUOTA 36</v>
      </c>
      <c r="HO1" t="str">
        <v>CUOTA 36</v>
      </c>
      <c r="HP1" t="str">
        <v>CUOTA 36</v>
      </c>
      <c r="HQ1" t="str">
        <v>CUOTA 36</v>
      </c>
      <c r="HR1" t="str">
        <v>CUOTA 36</v>
      </c>
    </row>
    <row r="2">
      <c r="B2" t="str">
        <v>ITEM</v>
      </c>
      <c r="C2" t="str">
        <v xml:space="preserve">ID LOTE </v>
      </c>
      <c r="D2" t="str">
        <v>ESTADO</v>
      </c>
      <c r="E2" t="str">
        <v>PRECIO DE VENTA</v>
      </c>
      <c r="F2" t="str">
        <v>SALDO FINANCIADO</v>
      </c>
      <c r="G2" t="str">
        <v>FECHA DE VENTA</v>
      </c>
      <c r="H2" t="str">
        <v>PLAZO/CUOTAS</v>
      </c>
      <c r="I2" t="str">
        <v>FECHAS DE VENCIMIENTO</v>
      </c>
      <c r="J2" t="str">
        <v>VALOR CUOTA</v>
      </c>
      <c r="K2" t="str">
        <v>FECHA VENCIMIENTO</v>
      </c>
      <c r="L2" t="str">
        <v>DÍAS DE VENCIMIENTO</v>
      </c>
      <c r="M2" t="str">
        <v>FECHA DE PAGO</v>
      </c>
      <c r="N2" t="str">
        <v>VALOR</v>
      </c>
      <c r="O2" t="str">
        <v>ESTADO CUOTA</v>
      </c>
      <c r="P2" t="str">
        <v>MEDIO DE PAGO</v>
      </c>
      <c r="Q2" t="str">
        <v>FECHA VENCIMIENTO</v>
      </c>
      <c r="R2" t="str">
        <v>DÍAS DE VENCIMIENTO</v>
      </c>
      <c r="S2" t="str">
        <v>FECHA DE PAGO</v>
      </c>
      <c r="T2" t="str">
        <v>VALOR</v>
      </c>
      <c r="U2" t="str">
        <v>ESTADO CUOTA</v>
      </c>
      <c r="V2" t="str">
        <v>MEDIO DE PAGO</v>
      </c>
      <c r="W2" t="str">
        <v>FECHA VENCIMIENTO</v>
      </c>
      <c r="X2" t="str">
        <v>DÍAS DE VENCIMIENTO</v>
      </c>
      <c r="Y2" t="str">
        <v>FECHA DE PAGO</v>
      </c>
      <c r="Z2" t="str">
        <v>VALOR</v>
      </c>
      <c r="AA2" t="str">
        <v>ESTADO CUOTA</v>
      </c>
      <c r="AB2" t="str">
        <v>MEDIO DE PAGO</v>
      </c>
      <c r="AC2" t="str">
        <v>FECHA VENCIMIENTO</v>
      </c>
      <c r="AD2" t="str">
        <v>DÍAS DE VENCIMIENTO</v>
      </c>
      <c r="AE2" t="str">
        <v>FECHA DE PAGO</v>
      </c>
      <c r="AF2" t="str">
        <v>VALOR</v>
      </c>
      <c r="AG2" t="str">
        <v>ESTADO CUOTA</v>
      </c>
      <c r="AH2" t="str">
        <v>MEDIO DE PAGO</v>
      </c>
      <c r="AI2" t="str">
        <v>FECHA VENCIMIENTO</v>
      </c>
      <c r="AJ2" t="str">
        <v>DÍAS DE VENCIMIENTO</v>
      </c>
      <c r="AK2" t="str">
        <v>FECHA DE PAGO</v>
      </c>
      <c r="AL2" t="str">
        <v>VALOR</v>
      </c>
      <c r="AM2" t="str">
        <v>ESTADO CUOTA</v>
      </c>
      <c r="AN2" t="str">
        <v>MEDIO DE PAGO</v>
      </c>
      <c r="AO2" t="str">
        <v>FECHA VENCIMIENTO</v>
      </c>
      <c r="AP2" t="str">
        <v>DÍAS DE VENCIMIENTO</v>
      </c>
      <c r="AQ2" t="str">
        <v>FECHA DE PAGO</v>
      </c>
      <c r="AR2" t="str">
        <v>VALOR</v>
      </c>
      <c r="AS2" t="str">
        <v>ESTADO CUOTA</v>
      </c>
      <c r="AT2" t="str">
        <v>MEDIO DE PAGO</v>
      </c>
      <c r="AU2" t="str">
        <v>FECHA VENCIMIENTO</v>
      </c>
      <c r="AV2" t="str">
        <v>DÍAS DE VENCIMIENTO</v>
      </c>
      <c r="AW2" t="str">
        <v>FECHA DE PAGO</v>
      </c>
      <c r="AX2" t="str">
        <v>VALOR</v>
      </c>
      <c r="AY2" t="str">
        <v>ESTADO CUOTA</v>
      </c>
      <c r="AZ2" t="str">
        <v>MEDIO DE PAGO</v>
      </c>
      <c r="BA2" t="str">
        <v>FECHA VENCIMIENTO</v>
      </c>
      <c r="BB2" t="str">
        <v>DÍAS DE VENCIMIENTO</v>
      </c>
      <c r="BC2" t="str">
        <v>FECHA DE PAGO</v>
      </c>
      <c r="BD2" t="str">
        <v>VALOR</v>
      </c>
      <c r="BE2" t="str">
        <v>ESTADO CUOTA</v>
      </c>
      <c r="BF2" t="str">
        <v>MEDIO DE PAGO</v>
      </c>
      <c r="BG2" t="str">
        <v>FECHA VENCIMIENTO</v>
      </c>
      <c r="BH2" t="str">
        <v>DÍAS DE VENCIMIENTO</v>
      </c>
      <c r="BI2" t="str">
        <v>FECHA DE PAGO</v>
      </c>
      <c r="BJ2" t="str">
        <v>VALOR</v>
      </c>
      <c r="BK2" t="str">
        <v>ESTADO CUOTA</v>
      </c>
      <c r="BL2" t="str">
        <v>MEDIO DE PAGO</v>
      </c>
      <c r="BM2" t="str">
        <v>FECHA VENCIMIENTO</v>
      </c>
      <c r="BN2" t="str">
        <v>DÍAS DE VENCIMIENTO</v>
      </c>
      <c r="BO2" t="str">
        <v>FECHA DE PAGO</v>
      </c>
      <c r="BP2" t="str">
        <v>VALOR</v>
      </c>
      <c r="BQ2" t="str">
        <v>ESTADO CUOTA</v>
      </c>
      <c r="BR2" t="str">
        <v>MEDIO DE PAGO</v>
      </c>
      <c r="BS2" t="str">
        <v>FECHA VENCIMIENTO</v>
      </c>
      <c r="BT2" t="str">
        <v>DÍAS DE VENCIMIENTO</v>
      </c>
      <c r="BU2" t="str">
        <v>FECHA DE PAGO</v>
      </c>
      <c r="BV2" t="str">
        <v>VALOR</v>
      </c>
      <c r="BW2" t="str">
        <v>ESTADO CUOTA</v>
      </c>
      <c r="BX2" t="str">
        <v>MEDIO DE PAGO</v>
      </c>
      <c r="BY2" t="str">
        <v>FECHA VENCIMIENTO</v>
      </c>
      <c r="BZ2" t="str">
        <v>DÍAS DE VENCIMIENTO</v>
      </c>
      <c r="CA2" t="str">
        <v>FECHA DE PAGO</v>
      </c>
      <c r="CB2" t="str">
        <v>VALOR</v>
      </c>
      <c r="CC2" t="str">
        <v>ESTADO CUOTA</v>
      </c>
      <c r="CD2" t="str">
        <v>MEDIO DE PAGO</v>
      </c>
      <c r="CE2" t="str">
        <v>FECHA VENCIMIENTO</v>
      </c>
      <c r="CF2" t="str">
        <v>DÍAS DE VENCIMIENTO</v>
      </c>
      <c r="CG2" t="str">
        <v>FECHA DE PAGO</v>
      </c>
      <c r="CH2" t="str">
        <v>VALOR</v>
      </c>
      <c r="CI2" t="str">
        <v>ESTADO CUOTA</v>
      </c>
      <c r="CJ2" t="str">
        <v>MEDIO DE PAGO</v>
      </c>
      <c r="CK2" t="str">
        <v>FECHA VENCIMIENTO</v>
      </c>
      <c r="CL2" t="str">
        <v>DÍAS DE VENCIMIENTO</v>
      </c>
      <c r="CM2" t="str">
        <v>FECHA DE PAGO</v>
      </c>
      <c r="CN2" t="str">
        <v>VALOR</v>
      </c>
      <c r="CO2" t="str">
        <v>ESTADO CUOTA</v>
      </c>
      <c r="CP2" t="str">
        <v>MEDIO DE PAGO</v>
      </c>
      <c r="CQ2" t="str">
        <v>FECHA VENCIMIENTO</v>
      </c>
      <c r="CR2" t="str">
        <v>DÍAS DE VENCIMIENTO</v>
      </c>
      <c r="CS2" t="str">
        <v>FECHA DE PAGO</v>
      </c>
      <c r="CT2" t="str">
        <v>VALOR</v>
      </c>
      <c r="CU2" t="str">
        <v>ESTADO CUOTA</v>
      </c>
      <c r="CV2" t="str">
        <v>MEDIO DE PAGO</v>
      </c>
      <c r="CW2" t="str">
        <v>FECHA VENCIMIENTO</v>
      </c>
      <c r="CX2" t="str">
        <v>DÍAS DE VENCIMIENTO</v>
      </c>
      <c r="CY2" t="str">
        <v>FECHA DE PAGO</v>
      </c>
      <c r="CZ2" t="str">
        <v>VALOR</v>
      </c>
      <c r="DA2" t="str">
        <v>ESTADO CUOTA</v>
      </c>
      <c r="DB2" t="str">
        <v>MEDIO DE PAGO</v>
      </c>
      <c r="DC2" t="str">
        <v>FECHA VENCIMIENTO</v>
      </c>
      <c r="DD2" t="str">
        <v>DÍAS DE VENCIMIENTO</v>
      </c>
      <c r="DE2" t="str">
        <v>FECHA DE PAGO</v>
      </c>
      <c r="DF2" t="str">
        <v>VALOR</v>
      </c>
      <c r="DG2" t="str">
        <v>ESTADO CUOTA</v>
      </c>
      <c r="DH2" t="str">
        <v>MEDIO DE PAGO</v>
      </c>
      <c r="DI2" t="str">
        <v>FECHA VENCIMIENTO</v>
      </c>
      <c r="DJ2" t="str">
        <v>DÍAS DE VENCIMIENTO</v>
      </c>
      <c r="DK2" t="str">
        <v>FECHA DE PAGO</v>
      </c>
      <c r="DL2" t="str">
        <v>VALOR</v>
      </c>
      <c r="DM2" t="str">
        <v>ESTADO CUOTA</v>
      </c>
      <c r="DN2" t="str">
        <v>MEDIO DE PAGO</v>
      </c>
      <c r="DO2" t="str">
        <v>FECHA VENCIMIENTO</v>
      </c>
      <c r="DP2" t="str">
        <v>DÍAS DE VENCIMIENTO</v>
      </c>
      <c r="DQ2" t="str">
        <v>FECHA DE PAGO</v>
      </c>
      <c r="DR2" t="str">
        <v>VALOR</v>
      </c>
      <c r="DS2" t="str">
        <v>ESTADO CUOTA</v>
      </c>
      <c r="DT2" t="str">
        <v>MEDIO DE PAGO</v>
      </c>
      <c r="DU2" t="str">
        <v>FECHA VENCIMIENTO</v>
      </c>
      <c r="DV2" t="str">
        <v>DÍAS DE VENCIMIENTO</v>
      </c>
      <c r="DW2" t="str">
        <v>FECHA DE PAGO</v>
      </c>
      <c r="DX2" t="str">
        <v>VALOR</v>
      </c>
      <c r="DY2" t="str">
        <v>ESTADO CUOTA</v>
      </c>
      <c r="DZ2" t="str">
        <v>MEDIO DE PAGO</v>
      </c>
      <c r="EA2" t="str">
        <v>FECHA VENCIMIENTO</v>
      </c>
      <c r="EB2" t="str">
        <v>DÍAS DE VENCIMIENTO</v>
      </c>
      <c r="EC2" t="str">
        <v>FECHA DE PAGO</v>
      </c>
      <c r="ED2" t="str">
        <v>VALOR</v>
      </c>
      <c r="EE2" t="str">
        <v>ESTADO CUOTA</v>
      </c>
      <c r="EF2" t="str">
        <v>MEDIO DE PAGO</v>
      </c>
      <c r="EG2" t="str">
        <v>FECHA VENCIMIENTO</v>
      </c>
      <c r="EH2" t="str">
        <v>DÍAS DE VENCIMIENTO</v>
      </c>
      <c r="EI2" t="str">
        <v>FECHA DE PAGO</v>
      </c>
      <c r="EJ2" t="str">
        <v>VALOR</v>
      </c>
      <c r="EK2" t="str">
        <v>ESTADO CUOTA</v>
      </c>
      <c r="EL2" t="str">
        <v>MEDIO DE PAGO</v>
      </c>
      <c r="EM2" t="str">
        <v>FECHA VENCIMIENTO</v>
      </c>
      <c r="EN2" t="str">
        <v>DÍAS DE VENCIMIENTO</v>
      </c>
      <c r="EO2" t="str">
        <v>FECHA DE PAGO</v>
      </c>
      <c r="EP2" t="str">
        <v>VALOR</v>
      </c>
      <c r="EQ2" t="str">
        <v>ESTADO CUOTA</v>
      </c>
      <c r="ER2" t="str">
        <v>MEDIO DE PAGO</v>
      </c>
      <c r="ES2" t="str">
        <v>FECHA VENCIMIENTO</v>
      </c>
      <c r="ET2" t="str">
        <v>DÍAS DE VENCIMIENTO</v>
      </c>
      <c r="EU2" t="str">
        <v>FECHA DE PAGO</v>
      </c>
      <c r="EV2" t="str">
        <v>VALOR</v>
      </c>
      <c r="EW2" t="str">
        <v>ESTADO CUOTA</v>
      </c>
      <c r="EX2" t="str">
        <v>MEDIO DE PAGO</v>
      </c>
      <c r="EY2" t="str">
        <v>FECHA VENCIMIENTO</v>
      </c>
      <c r="EZ2" t="str">
        <v>DÍAS DE VENCIMIENTO</v>
      </c>
      <c r="FA2" t="str">
        <v>FECHA DE PAGO</v>
      </c>
      <c r="FB2" t="str">
        <v>VALOR</v>
      </c>
      <c r="FC2" t="str">
        <v>ESTADO CUOTA</v>
      </c>
      <c r="FD2" t="str">
        <v>MEDIO DE PAGO</v>
      </c>
      <c r="FE2" t="str">
        <v>FECHA VENCIMIENTO</v>
      </c>
      <c r="FF2" t="str">
        <v>DÍAS DE VENCIMIENTO</v>
      </c>
      <c r="FG2" t="str">
        <v>FECHA DE PAGO</v>
      </c>
      <c r="FH2" t="str">
        <v>VALOR</v>
      </c>
      <c r="FI2" t="str">
        <v>ESTADO CUOTA</v>
      </c>
      <c r="FJ2" t="str">
        <v>MEDIO DE PAGO</v>
      </c>
      <c r="FK2" t="str">
        <v>FECHA VENCIMIENTO</v>
      </c>
      <c r="FL2" t="str">
        <v>DÍAS DE VENCIMIENTO</v>
      </c>
      <c r="FM2" t="str">
        <v>FECHA DE PAGO</v>
      </c>
      <c r="FN2" t="str">
        <v>VALOR</v>
      </c>
      <c r="FO2" t="str">
        <v>ESTADO CUOTA</v>
      </c>
      <c r="FP2" t="str">
        <v>MEDIO DE PAGO</v>
      </c>
      <c r="FQ2" t="str">
        <v>FECHA VENCIMIENTO</v>
      </c>
      <c r="FR2" t="str">
        <v>DÍAS DE VENCIMIENTO</v>
      </c>
      <c r="FS2" t="str">
        <v>FECHA DE PAGO</v>
      </c>
      <c r="FT2" t="str">
        <v>VALOR</v>
      </c>
      <c r="FU2" t="str">
        <v>ESTADO CUOTA</v>
      </c>
      <c r="FV2" t="str">
        <v>MEDIO DE PAGO</v>
      </c>
      <c r="FW2" t="str">
        <v>FECHA VENCIMIENTO</v>
      </c>
      <c r="FX2" t="str">
        <v>DÍAS DE VENCIMIENTO</v>
      </c>
      <c r="FY2" t="str">
        <v>FECHA DE PAGO</v>
      </c>
      <c r="FZ2" t="str">
        <v>VALOR</v>
      </c>
      <c r="GA2" t="str">
        <v>ESTADO CUOTA</v>
      </c>
      <c r="GB2" t="str">
        <v>MEDIO DE PAGO</v>
      </c>
      <c r="GC2" t="str">
        <v>FECHA VENCIMIENTO</v>
      </c>
      <c r="GD2" t="str">
        <v>DÍAS DE VENCIMIENTO</v>
      </c>
      <c r="GE2" t="str">
        <v>FECHA DE PAGO</v>
      </c>
      <c r="GF2" t="str">
        <v>VALOR</v>
      </c>
      <c r="GG2" t="str">
        <v>ESTADO CUOTA</v>
      </c>
      <c r="GH2" t="str">
        <v>MEDIO DE PAGO</v>
      </c>
      <c r="GI2" t="str">
        <v>FECHA VENCIMIENTO</v>
      </c>
      <c r="GJ2" t="str">
        <v>DÍAS DE VENCIMIENTO</v>
      </c>
      <c r="GK2" t="str">
        <v>FECHA DE PAGO</v>
      </c>
      <c r="GL2" t="str">
        <v>VALOR</v>
      </c>
      <c r="GM2" t="str">
        <v>ESTADO CUOTA</v>
      </c>
      <c r="GN2" t="str">
        <v>MEDIO DE PAGO</v>
      </c>
      <c r="GO2" t="str">
        <v>FECHA VENCIMIENTO</v>
      </c>
      <c r="GP2" t="str">
        <v>DÍAS DE VENCIMIENTO</v>
      </c>
      <c r="GQ2" t="str">
        <v>FECHA DE PAGO</v>
      </c>
      <c r="GR2" t="str">
        <v>VALOR</v>
      </c>
      <c r="GS2" t="str">
        <v>ESTADO CUOTA</v>
      </c>
      <c r="GT2" t="str">
        <v>MEDIO DE PAGO</v>
      </c>
      <c r="GU2" t="str">
        <v>FECHA VENCIMIENTO</v>
      </c>
      <c r="GV2" t="str">
        <v>DÍAS DE VENCIMIENTO</v>
      </c>
      <c r="GW2" t="str">
        <v>FECHA DE PAGO</v>
      </c>
      <c r="GX2" t="str">
        <v>VALOR</v>
      </c>
      <c r="GY2" t="str">
        <v>ESTADO CUOTA</v>
      </c>
      <c r="GZ2" t="str">
        <v>MEDIO DE PAGO</v>
      </c>
      <c r="HA2" t="str">
        <v>FECHA VENCIMIENTO</v>
      </c>
      <c r="HB2" t="str">
        <v>DÍAS DE VENCIMIENTO</v>
      </c>
      <c r="HC2" t="str">
        <v>FECHA DE PAGO</v>
      </c>
      <c r="HD2" t="str">
        <v>VALOR</v>
      </c>
      <c r="HE2" t="str">
        <v>ESTADO CUOTA</v>
      </c>
      <c r="HF2" t="str">
        <v>MEDIO DE PAGO</v>
      </c>
      <c r="HG2" t="str">
        <v>FECHA VENCIMIENTO</v>
      </c>
      <c r="HH2" t="str">
        <v>DÍAS DE VENCIMIENTO</v>
      </c>
      <c r="HI2" t="str">
        <v>FECHA DE PAGO</v>
      </c>
      <c r="HJ2" t="str">
        <v>VALOR</v>
      </c>
      <c r="HK2" t="str">
        <v>ESTADO CUOTA</v>
      </c>
      <c r="HL2" t="str">
        <v>MEDIO DE PAGO</v>
      </c>
      <c r="HM2" t="str">
        <v>FECHA VENCIMIENTO</v>
      </c>
      <c r="HN2" t="str">
        <v>DÍAS DE VENCIMIENTO</v>
      </c>
      <c r="HO2" t="str">
        <v>FECHA DE PAGO</v>
      </c>
      <c r="HP2" t="str">
        <v>VALOR</v>
      </c>
      <c r="HQ2" t="str">
        <v>ESTADO CUOTA</v>
      </c>
      <c r="HR2" t="str">
        <v>MEDIO DE PAGO</v>
      </c>
      <c r="HS2" t="str">
        <v>TOTAL PAGADO</v>
      </c>
      <c r="HU2" t="str">
        <v>VALOR CUOTA (LIMPIO)</v>
      </c>
      <c r="HW2" t="str">
        <v>RECAUDO MES (VALOR)</v>
      </c>
      <c r="HX2" t="str">
        <v>RECAUDO MES (N° CUOTAS)</v>
      </c>
    </row>
    <row r="3">
      <c r="B3">
        <v>1</v>
      </c>
      <c r="C3" t="str">
        <v>LC1 - 1 - 1</v>
      </c>
      <c r="D3" t="str">
        <v>NO APTO PARA VENTA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t="str">
        <v/>
      </c>
      <c r="L3" t="str">
        <v/>
      </c>
      <c r="O3" t="str">
        <v>SIN ESTADO</v>
      </c>
      <c r="Q3" t="str">
        <v/>
      </c>
      <c r="R3" t="str">
        <v/>
      </c>
      <c r="U3" t="str">
        <v>SIN ESTADO</v>
      </c>
      <c r="W3" t="str">
        <v/>
      </c>
      <c r="X3" t="str">
        <v/>
      </c>
      <c r="AA3" t="str">
        <v>SIN ESTADO</v>
      </c>
      <c r="AC3" t="str">
        <v/>
      </c>
      <c r="AD3" t="str">
        <v/>
      </c>
      <c r="AG3" t="str">
        <v>SIN ESTADO</v>
      </c>
      <c r="AI3" t="str">
        <v/>
      </c>
      <c r="AJ3" t="str">
        <v/>
      </c>
      <c r="AM3" t="str">
        <v>SIN ESTADO</v>
      </c>
      <c r="AO3" t="str">
        <v/>
      </c>
      <c r="AP3" t="str">
        <v/>
      </c>
      <c r="AS3" t="str">
        <v>SIN ESTADO</v>
      </c>
      <c r="AU3" t="str">
        <v/>
      </c>
      <c r="AV3" t="str">
        <v/>
      </c>
      <c r="AY3" t="str">
        <v>SIN ESTADO</v>
      </c>
      <c r="BA3" t="str">
        <v/>
      </c>
      <c r="BB3" t="str">
        <v/>
      </c>
      <c r="BE3" t="str">
        <v>SIN ESTADO</v>
      </c>
      <c r="BG3" t="str">
        <v/>
      </c>
      <c r="BH3" t="str">
        <v/>
      </c>
      <c r="BK3" t="str">
        <v>SIN ESTADO</v>
      </c>
      <c r="BM3" t="str">
        <v/>
      </c>
      <c r="BN3" t="str">
        <v/>
      </c>
      <c r="BQ3" t="str">
        <v>SIN ESTADO</v>
      </c>
      <c r="BS3" t="str">
        <v/>
      </c>
      <c r="BT3" t="str">
        <v/>
      </c>
      <c r="BW3" t="str">
        <v>SIN ESTADO</v>
      </c>
      <c r="BY3" t="str">
        <v/>
      </c>
      <c r="BZ3" t="str">
        <v/>
      </c>
      <c r="CC3" t="str">
        <v>SIN ESTADO</v>
      </c>
      <c r="CE3" t="str">
        <v/>
      </c>
      <c r="CF3" t="str">
        <v/>
      </c>
      <c r="CI3" t="str">
        <v>SIN ESTADO</v>
      </c>
      <c r="CK3" t="str">
        <v/>
      </c>
      <c r="CL3" t="str">
        <v/>
      </c>
      <c r="CO3" t="str">
        <v>SIN ESTADO</v>
      </c>
      <c r="CQ3" t="str">
        <v/>
      </c>
      <c r="CR3" t="str">
        <v/>
      </c>
      <c r="CU3" t="str">
        <v>SIN ESTADO</v>
      </c>
      <c r="CW3" t="str">
        <v/>
      </c>
      <c r="CX3" t="str">
        <v/>
      </c>
      <c r="DA3" t="str">
        <v>SIN ESTADO</v>
      </c>
      <c r="DC3" t="str">
        <v/>
      </c>
      <c r="DD3" t="str">
        <v/>
      </c>
      <c r="DG3" t="str">
        <v>SIN ESTADO</v>
      </c>
      <c r="DI3" t="str">
        <v/>
      </c>
      <c r="DJ3" t="str">
        <v/>
      </c>
      <c r="DM3" t="str">
        <v>SIN ESTADO</v>
      </c>
      <c r="DO3" t="str">
        <v/>
      </c>
      <c r="DP3" t="str">
        <v/>
      </c>
      <c r="DS3" t="str">
        <v>SIN ESTADO</v>
      </c>
      <c r="DU3" t="str">
        <v/>
      </c>
      <c r="DV3" t="str">
        <v/>
      </c>
      <c r="DY3" t="str">
        <v>SIN ESTADO</v>
      </c>
      <c r="EA3" t="str">
        <v/>
      </c>
      <c r="EB3" t="str">
        <v/>
      </c>
      <c r="EE3" t="str">
        <v>SIN ESTADO</v>
      </c>
      <c r="EG3" t="str">
        <v/>
      </c>
      <c r="EH3" t="str">
        <v/>
      </c>
      <c r="EK3" t="str">
        <v>SIN ESTADO</v>
      </c>
      <c r="EM3" t="str">
        <v/>
      </c>
      <c r="EN3" t="str">
        <v/>
      </c>
      <c r="EQ3" t="str">
        <v>SIN ESTADO</v>
      </c>
      <c r="ES3" t="str">
        <v/>
      </c>
      <c r="ET3" t="str">
        <v/>
      </c>
      <c r="EW3" t="str">
        <v>SIN ESTADO</v>
      </c>
      <c r="EY3" t="str">
        <v/>
      </c>
      <c r="EZ3" t="str">
        <v/>
      </c>
      <c r="FC3" t="str">
        <v>SIN ESTADO</v>
      </c>
      <c r="FE3" t="str">
        <v/>
      </c>
      <c r="FF3" t="str">
        <v/>
      </c>
      <c r="FI3" t="str">
        <v>SIN ESTADO</v>
      </c>
      <c r="FK3" t="str">
        <v/>
      </c>
      <c r="FL3" t="str">
        <v/>
      </c>
      <c r="FO3" t="str">
        <v>SIN ESTADO</v>
      </c>
      <c r="FQ3" t="str">
        <v/>
      </c>
      <c r="FR3" t="str">
        <v/>
      </c>
      <c r="FU3" t="str">
        <v>SIN ESTADO</v>
      </c>
      <c r="FW3" t="str">
        <v/>
      </c>
      <c r="FX3" t="str">
        <v/>
      </c>
      <c r="GA3" t="str">
        <v>SIN ESTADO</v>
      </c>
      <c r="GC3" t="str">
        <v/>
      </c>
      <c r="GD3" t="str">
        <v/>
      </c>
      <c r="GG3" t="str">
        <v>SIN ESTADO</v>
      </c>
      <c r="GI3" t="str">
        <v/>
      </c>
      <c r="GJ3" t="str">
        <v/>
      </c>
      <c r="GM3" t="str">
        <v>SIN ESTADO</v>
      </c>
      <c r="GO3" t="str">
        <v/>
      </c>
      <c r="GP3" t="str">
        <v/>
      </c>
      <c r="GS3" t="str">
        <v>SIN ESTADO</v>
      </c>
      <c r="GU3" t="str">
        <v/>
      </c>
      <c r="GV3" t="str">
        <v/>
      </c>
      <c r="GY3" t="str">
        <v>SIN ESTADO</v>
      </c>
      <c r="HA3" t="str">
        <v/>
      </c>
      <c r="HB3" t="str">
        <v/>
      </c>
      <c r="HE3" t="str">
        <v>SIN ESTADO</v>
      </c>
      <c r="HG3" t="str">
        <v/>
      </c>
      <c r="HH3" t="str">
        <v/>
      </c>
      <c r="HK3" t="str">
        <v>SIN ESTADO</v>
      </c>
      <c r="HM3" t="str">
        <v/>
      </c>
      <c r="HN3" t="str">
        <v/>
      </c>
      <c r="HQ3" t="str">
        <v>SIN ESTADO</v>
      </c>
      <c r="HS3">
        <v>0</v>
      </c>
      <c r="HU3">
        <v>0</v>
      </c>
      <c r="HW3">
        <v>0</v>
      </c>
      <c r="HX3">
        <v>0</v>
      </c>
    </row>
    <row r="4">
      <c r="B4">
        <v>2</v>
      </c>
      <c r="C4" t="str">
        <v xml:space="preserve">LC1 - 2 Y 3 </v>
      </c>
      <c r="D4" t="str">
        <v>VENDIDO</v>
      </c>
      <c r="E4">
        <v>55000000</v>
      </c>
      <c r="F4">
        <v>47000000</v>
      </c>
      <c r="G4">
        <v>45839</v>
      </c>
      <c r="H4">
        <v>24</v>
      </c>
      <c r="I4" t="str">
        <v xml:space="preserve">01 DE CADA MES </v>
      </c>
      <c r="J4">
        <v>1958333.3333333333</v>
      </c>
      <c r="K4">
        <v>45870</v>
      </c>
      <c r="L4">
        <v>448</v>
      </c>
      <c r="M4">
        <v>45879</v>
      </c>
      <c r="N4">
        <v>1958000</v>
      </c>
      <c r="O4" t="str">
        <v>PAGA</v>
      </c>
      <c r="P4" t="str">
        <v>TRANSFERENCIA</v>
      </c>
      <c r="Q4">
        <v>45901</v>
      </c>
      <c r="R4">
        <v>417</v>
      </c>
      <c r="S4">
        <v>45911</v>
      </c>
      <c r="T4">
        <v>1958000</v>
      </c>
      <c r="U4" t="str">
        <v>PAGA</v>
      </c>
      <c r="V4" t="str">
        <v>TRANSFERENCIA</v>
      </c>
      <c r="W4">
        <v>45932</v>
      </c>
      <c r="X4">
        <v>386</v>
      </c>
      <c r="Y4">
        <v>45906</v>
      </c>
      <c r="Z4">
        <v>1958000</v>
      </c>
      <c r="AA4" t="str">
        <v>PAGA</v>
      </c>
      <c r="AB4" t="str">
        <v>TRANSFERENCIA</v>
      </c>
      <c r="AC4">
        <v>45963</v>
      </c>
      <c r="AD4">
        <v>355</v>
      </c>
      <c r="AE4">
        <v>45955</v>
      </c>
      <c r="AF4">
        <v>1958000</v>
      </c>
      <c r="AG4" t="str">
        <v>PAGA</v>
      </c>
      <c r="AH4" t="str">
        <v>TRANSFERENCIA</v>
      </c>
      <c r="AI4">
        <v>45994</v>
      </c>
      <c r="AJ4">
        <v>324</v>
      </c>
      <c r="AK4">
        <v>45991</v>
      </c>
      <c r="AL4">
        <v>1958000</v>
      </c>
      <c r="AM4" t="str">
        <v>PAGA</v>
      </c>
      <c r="AN4" t="str">
        <v>TRANSFERENCIA</v>
      </c>
      <c r="AO4">
        <v>46025</v>
      </c>
      <c r="AP4">
        <v>293</v>
      </c>
      <c r="AQ4">
        <v>46386</v>
      </c>
      <c r="AR4">
        <v>1958000</v>
      </c>
      <c r="AS4" t="str">
        <v>PAGA</v>
      </c>
      <c r="AT4" t="str">
        <v>TRANSFERENCIA</v>
      </c>
      <c r="AU4">
        <v>46056</v>
      </c>
      <c r="AV4">
        <v>262</v>
      </c>
      <c r="AW4">
        <v>46058</v>
      </c>
      <c r="AX4">
        <v>1958000</v>
      </c>
      <c r="AY4" t="str">
        <v>PAGA</v>
      </c>
      <c r="AZ4" t="str">
        <v>TRANSFERENCIA</v>
      </c>
      <c r="BA4">
        <v>46087</v>
      </c>
      <c r="BB4">
        <v>231</v>
      </c>
      <c r="BC4">
        <v>46094</v>
      </c>
      <c r="BD4">
        <v>3000000</v>
      </c>
      <c r="BE4" t="str">
        <v>PAGA</v>
      </c>
      <c r="BF4" t="str">
        <v>TRANSFERENCIA</v>
      </c>
      <c r="BG4">
        <v>46118</v>
      </c>
      <c r="BH4">
        <v>200</v>
      </c>
      <c r="BI4">
        <v>46096</v>
      </c>
      <c r="BJ4">
        <v>3000000</v>
      </c>
      <c r="BK4" t="str">
        <v>PAGA</v>
      </c>
      <c r="BL4" t="str">
        <v>TRANSFERENCIA</v>
      </c>
      <c r="BM4">
        <v>46149</v>
      </c>
      <c r="BN4">
        <v>169</v>
      </c>
      <c r="BO4">
        <v>46131</v>
      </c>
      <c r="BP4">
        <v>5000000</v>
      </c>
      <c r="BQ4" t="str">
        <v>PAGA</v>
      </c>
      <c r="BR4" t="str">
        <v>TRANSFERENCIA</v>
      </c>
      <c r="BS4">
        <v>46180</v>
      </c>
      <c r="BT4">
        <v>138</v>
      </c>
      <c r="BU4">
        <v>46177</v>
      </c>
      <c r="BV4">
        <v>5000000</v>
      </c>
      <c r="BW4" t="str">
        <v>PAGA</v>
      </c>
      <c r="BX4" t="str">
        <v>TRANSFERENCIA</v>
      </c>
      <c r="BY4">
        <v>46211</v>
      </c>
      <c r="BZ4">
        <v>107</v>
      </c>
      <c r="CA4">
        <v>46223</v>
      </c>
      <c r="CB4">
        <v>3000000</v>
      </c>
      <c r="CC4" t="str">
        <v>PAGA</v>
      </c>
      <c r="CD4" t="str">
        <v>TRANSFERENCIA</v>
      </c>
      <c r="CE4">
        <v>46242</v>
      </c>
      <c r="CF4">
        <v>76</v>
      </c>
      <c r="CG4">
        <v>46251</v>
      </c>
      <c r="CH4">
        <v>2500000</v>
      </c>
      <c r="CI4" t="str">
        <v>PAGA</v>
      </c>
      <c r="CJ4" t="str">
        <v>TRANSFERENCIA</v>
      </c>
      <c r="CK4">
        <v>46273</v>
      </c>
      <c r="CL4">
        <v>45</v>
      </c>
      <c r="CM4">
        <v>46259</v>
      </c>
      <c r="CN4">
        <v>5000000</v>
      </c>
      <c r="CO4" t="str">
        <v>PAGA</v>
      </c>
      <c r="CP4" t="str">
        <v>TRANSFERENCIA</v>
      </c>
      <c r="CQ4">
        <v>46304</v>
      </c>
      <c r="CR4">
        <v>14</v>
      </c>
      <c r="CS4">
        <v>46259</v>
      </c>
      <c r="CU4" t="str">
        <v>PAGA</v>
      </c>
      <c r="CW4">
        <v>46335</v>
      </c>
      <c r="CX4">
        <v>-17</v>
      </c>
      <c r="CY4">
        <v>46259</v>
      </c>
      <c r="DA4" t="str">
        <v>PAGA</v>
      </c>
      <c r="DC4">
        <v>46366</v>
      </c>
      <c r="DD4">
        <v>-48</v>
      </c>
      <c r="DE4">
        <v>46259</v>
      </c>
      <c r="DG4" t="str">
        <v>PAGA</v>
      </c>
      <c r="DI4">
        <v>46397</v>
      </c>
      <c r="DJ4">
        <v>-79</v>
      </c>
      <c r="DK4">
        <v>46259</v>
      </c>
      <c r="DM4" t="str">
        <v>PAGA</v>
      </c>
      <c r="DO4">
        <v>46428</v>
      </c>
      <c r="DP4">
        <v>-110</v>
      </c>
      <c r="DQ4">
        <v>46259</v>
      </c>
      <c r="DS4" t="str">
        <v>PAGA</v>
      </c>
      <c r="DU4">
        <v>46459</v>
      </c>
      <c r="DV4">
        <v>-141</v>
      </c>
      <c r="DW4">
        <v>46259</v>
      </c>
      <c r="DY4" t="str">
        <v>PAGA</v>
      </c>
      <c r="EA4">
        <v>46490</v>
      </c>
      <c r="EB4">
        <v>-172</v>
      </c>
      <c r="EE4" t="str">
        <v>AL DÍA</v>
      </c>
      <c r="EG4">
        <v>46521</v>
      </c>
      <c r="EH4">
        <v>-203</v>
      </c>
      <c r="EK4" t="str">
        <v>AL DÍA</v>
      </c>
      <c r="EM4">
        <v>46552</v>
      </c>
      <c r="EN4">
        <v>-234</v>
      </c>
      <c r="EQ4" t="str">
        <v>AL DÍA</v>
      </c>
      <c r="ES4">
        <v>46583</v>
      </c>
      <c r="ET4">
        <v>-265</v>
      </c>
      <c r="EW4" t="str">
        <v>AL DÍA</v>
      </c>
      <c r="EY4" t="str">
        <v/>
      </c>
      <c r="EZ4" t="str">
        <v/>
      </c>
      <c r="FC4" t="str">
        <v>SIN ESTADO</v>
      </c>
      <c r="FE4" t="str">
        <v/>
      </c>
      <c r="FF4" t="str">
        <v/>
      </c>
      <c r="FI4" t="str">
        <v>SIN ESTADO</v>
      </c>
      <c r="FK4" t="str">
        <v/>
      </c>
      <c r="FL4" t="str">
        <v/>
      </c>
      <c r="FO4" t="str">
        <v>SIN ESTADO</v>
      </c>
      <c r="FQ4" t="str">
        <v/>
      </c>
      <c r="FR4" t="str">
        <v/>
      </c>
      <c r="FU4" t="str">
        <v>SIN ESTADO</v>
      </c>
      <c r="FW4" t="str">
        <v/>
      </c>
      <c r="FX4" t="str">
        <v/>
      </c>
      <c r="GA4" t="str">
        <v>SIN ESTADO</v>
      </c>
      <c r="GC4" t="str">
        <v/>
      </c>
      <c r="GD4" t="str">
        <v/>
      </c>
      <c r="GG4" t="str">
        <v>SIN ESTADO</v>
      </c>
      <c r="GI4" t="str">
        <v/>
      </c>
      <c r="GJ4" t="str">
        <v/>
      </c>
      <c r="GM4" t="str">
        <v>SIN ESTADO</v>
      </c>
      <c r="GO4" t="str">
        <v/>
      </c>
      <c r="GP4" t="str">
        <v/>
      </c>
      <c r="GS4" t="str">
        <v>SIN ESTADO</v>
      </c>
      <c r="GU4" t="str">
        <v/>
      </c>
      <c r="GV4" t="str">
        <v/>
      </c>
      <c r="GY4" t="str">
        <v>SIN ESTADO</v>
      </c>
      <c r="HA4" t="str">
        <v/>
      </c>
      <c r="HB4" t="str">
        <v/>
      </c>
      <c r="HE4" t="str">
        <v>SIN ESTADO</v>
      </c>
      <c r="HG4" t="str">
        <v/>
      </c>
      <c r="HH4" t="str">
        <v/>
      </c>
      <c r="HK4" t="str">
        <v>SIN ESTADO</v>
      </c>
      <c r="HM4" t="str">
        <v/>
      </c>
      <c r="HN4" t="str">
        <v/>
      </c>
      <c r="HQ4" t="str">
        <v>SIN ESTADO</v>
      </c>
      <c r="HS4">
        <v>40206000</v>
      </c>
      <c r="HU4">
        <v>1958333.3333333333</v>
      </c>
      <c r="HW4">
        <v>15664000</v>
      </c>
      <c r="HX4">
        <v>8</v>
      </c>
    </row>
    <row r="5">
      <c r="B5">
        <v>3</v>
      </c>
      <c r="C5" t="str">
        <v>LC1 - 1 - 4</v>
      </c>
      <c r="D5" t="str">
        <v>VENDIDO</v>
      </c>
      <c r="E5">
        <v>25000000</v>
      </c>
      <c r="F5">
        <v>21000000</v>
      </c>
      <c r="G5">
        <v>45890</v>
      </c>
      <c r="H5">
        <v>24</v>
      </c>
      <c r="I5" t="str">
        <v xml:space="preserve">21 DE CADA MES </v>
      </c>
      <c r="J5">
        <v>875000</v>
      </c>
      <c r="K5">
        <v>45921</v>
      </c>
      <c r="L5">
        <v>397</v>
      </c>
      <c r="M5">
        <v>45920</v>
      </c>
      <c r="N5">
        <v>850000</v>
      </c>
      <c r="O5" t="str">
        <v>PAGA</v>
      </c>
      <c r="P5" t="str">
        <v>TRANSFERENCIA</v>
      </c>
      <c r="Q5">
        <v>45952</v>
      </c>
      <c r="R5">
        <v>366</v>
      </c>
      <c r="S5">
        <v>45951</v>
      </c>
      <c r="T5">
        <v>850000</v>
      </c>
      <c r="U5" t="str">
        <v>PAGA</v>
      </c>
      <c r="V5" t="str">
        <v>TRANSFERENCIA</v>
      </c>
      <c r="W5">
        <v>45983</v>
      </c>
      <c r="X5">
        <v>335</v>
      </c>
      <c r="Y5">
        <v>45982</v>
      </c>
      <c r="Z5">
        <v>850000</v>
      </c>
      <c r="AA5" t="str">
        <v>PAGA</v>
      </c>
      <c r="AB5" t="str">
        <v>TRANSFERENCIA</v>
      </c>
      <c r="AC5">
        <v>46014</v>
      </c>
      <c r="AD5">
        <v>304</v>
      </c>
      <c r="AE5">
        <v>45997</v>
      </c>
      <c r="AF5">
        <v>8000000</v>
      </c>
      <c r="AG5" t="str">
        <v>PAGA</v>
      </c>
      <c r="AH5" t="str">
        <v>EFECTIVO</v>
      </c>
      <c r="AI5">
        <v>46045</v>
      </c>
      <c r="AJ5">
        <v>273</v>
      </c>
      <c r="AK5">
        <v>46013</v>
      </c>
      <c r="AL5">
        <v>850000</v>
      </c>
      <c r="AM5" t="str">
        <v>PAGA</v>
      </c>
      <c r="AN5" t="str">
        <v>TRANSFERENCIA</v>
      </c>
      <c r="AO5">
        <v>46076</v>
      </c>
      <c r="AP5">
        <v>242</v>
      </c>
      <c r="AQ5">
        <v>46014</v>
      </c>
      <c r="AR5">
        <v>5600000</v>
      </c>
      <c r="AS5" t="str">
        <v>PAGA</v>
      </c>
      <c r="AT5" t="str">
        <v>EFECTIVO</v>
      </c>
      <c r="AU5">
        <v>46107</v>
      </c>
      <c r="AV5">
        <v>211</v>
      </c>
      <c r="AY5" t="str">
        <v>VENCIDA</v>
      </c>
      <c r="BA5">
        <v>46138</v>
      </c>
      <c r="BB5">
        <v>180</v>
      </c>
      <c r="BE5" t="str">
        <v>VENCIDA</v>
      </c>
      <c r="BG5">
        <v>46169</v>
      </c>
      <c r="BH5">
        <v>149</v>
      </c>
      <c r="BK5" t="str">
        <v>VENCIDA</v>
      </c>
      <c r="BM5">
        <v>46200</v>
      </c>
      <c r="BN5">
        <v>118</v>
      </c>
      <c r="BQ5" t="str">
        <v>VENCIDA</v>
      </c>
      <c r="BS5">
        <v>46231</v>
      </c>
      <c r="BT5">
        <v>87</v>
      </c>
      <c r="BW5" t="str">
        <v>VENCIDA</v>
      </c>
      <c r="BY5">
        <v>46262</v>
      </c>
      <c r="BZ5">
        <v>56</v>
      </c>
      <c r="CC5" t="str">
        <v>VENCIDA</v>
      </c>
      <c r="CE5">
        <v>46293</v>
      </c>
      <c r="CF5">
        <v>25</v>
      </c>
      <c r="CI5" t="str">
        <v>VENCIDA</v>
      </c>
      <c r="CK5">
        <v>46324</v>
      </c>
      <c r="CL5">
        <v>-6</v>
      </c>
      <c r="CO5" t="str">
        <v>AL DÍA</v>
      </c>
      <c r="CQ5">
        <v>46355</v>
      </c>
      <c r="CR5">
        <v>-37</v>
      </c>
      <c r="CU5" t="str">
        <v>AL DÍA</v>
      </c>
      <c r="CW5">
        <v>46386</v>
      </c>
      <c r="CX5">
        <v>-68</v>
      </c>
      <c r="DA5" t="str">
        <v>AL DÍA</v>
      </c>
      <c r="DC5">
        <v>46417</v>
      </c>
      <c r="DD5">
        <v>-99</v>
      </c>
      <c r="DG5" t="str">
        <v>AL DÍA</v>
      </c>
      <c r="DI5">
        <v>46448</v>
      </c>
      <c r="DJ5">
        <v>-130</v>
      </c>
      <c r="DM5" t="str">
        <v>AL DÍA</v>
      </c>
      <c r="DO5">
        <v>46479</v>
      </c>
      <c r="DP5">
        <v>-161</v>
      </c>
      <c r="DS5" t="str">
        <v>AL DÍA</v>
      </c>
      <c r="DU5">
        <v>46510</v>
      </c>
      <c r="DV5">
        <v>-192</v>
      </c>
      <c r="DY5" t="str">
        <v>AL DÍA</v>
      </c>
      <c r="EA5">
        <v>46541</v>
      </c>
      <c r="EB5">
        <v>-223</v>
      </c>
      <c r="EE5" t="str">
        <v>AL DÍA</v>
      </c>
      <c r="EG5">
        <v>46572</v>
      </c>
      <c r="EH5">
        <v>-254</v>
      </c>
      <c r="EK5" t="str">
        <v>AL DÍA</v>
      </c>
      <c r="EM5">
        <v>46603</v>
      </c>
      <c r="EN5">
        <v>-285</v>
      </c>
      <c r="EQ5" t="str">
        <v>AL DÍA</v>
      </c>
      <c r="ES5">
        <v>46634</v>
      </c>
      <c r="ET5">
        <v>-316</v>
      </c>
      <c r="EW5" t="str">
        <v>AL DÍA</v>
      </c>
      <c r="EY5" t="str">
        <v/>
      </c>
      <c r="EZ5" t="str">
        <v/>
      </c>
      <c r="FC5" t="str">
        <v>SIN ESTADO</v>
      </c>
      <c r="FE5" t="str">
        <v/>
      </c>
      <c r="FF5" t="str">
        <v/>
      </c>
      <c r="FI5" t="str">
        <v>SIN ESTADO</v>
      </c>
      <c r="FK5" t="str">
        <v/>
      </c>
      <c r="FL5" t="str">
        <v/>
      </c>
      <c r="FO5" t="str">
        <v>SIN ESTADO</v>
      </c>
      <c r="FQ5" t="str">
        <v/>
      </c>
      <c r="FR5" t="str">
        <v/>
      </c>
      <c r="FU5" t="str">
        <v>SIN ESTADO</v>
      </c>
      <c r="FW5" t="str">
        <v/>
      </c>
      <c r="FX5" t="str">
        <v/>
      </c>
      <c r="GA5" t="str">
        <v>SIN ESTADO</v>
      </c>
      <c r="GC5" t="str">
        <v/>
      </c>
      <c r="GD5" t="str">
        <v/>
      </c>
      <c r="GG5" t="str">
        <v>SIN ESTADO</v>
      </c>
      <c r="GI5" t="str">
        <v/>
      </c>
      <c r="GJ5" t="str">
        <v/>
      </c>
      <c r="GM5" t="str">
        <v>SIN ESTADO</v>
      </c>
      <c r="GO5" t="str">
        <v/>
      </c>
      <c r="GP5" t="str">
        <v/>
      </c>
      <c r="GS5" t="str">
        <v>SIN ESTADO</v>
      </c>
      <c r="GU5" t="str">
        <v/>
      </c>
      <c r="GV5" t="str">
        <v/>
      </c>
      <c r="GY5" t="str">
        <v>SIN ESTADO</v>
      </c>
      <c r="HA5" t="str">
        <v/>
      </c>
      <c r="HB5" t="str">
        <v/>
      </c>
      <c r="HE5" t="str">
        <v>SIN ESTADO</v>
      </c>
      <c r="HG5" t="str">
        <v/>
      </c>
      <c r="HH5" t="str">
        <v/>
      </c>
      <c r="HK5" t="str">
        <v>SIN ESTADO</v>
      </c>
      <c r="HM5" t="str">
        <v/>
      </c>
      <c r="HN5" t="str">
        <v/>
      </c>
      <c r="HQ5" t="str">
        <v>SIN ESTADO</v>
      </c>
      <c r="HS5">
        <v>17000000</v>
      </c>
      <c r="HU5">
        <v>875000</v>
      </c>
      <c r="HW5">
        <v>0</v>
      </c>
      <c r="HX5">
        <v>0</v>
      </c>
    </row>
    <row r="6">
      <c r="B6">
        <v>4</v>
      </c>
      <c r="C6" t="str">
        <v>LC1 - 1  - 5</v>
      </c>
      <c r="D6" t="str">
        <v>VENDIDO</v>
      </c>
      <c r="E6">
        <v>29500000</v>
      </c>
      <c r="F6">
        <v>24100000</v>
      </c>
      <c r="G6">
        <v>46002</v>
      </c>
      <c r="H6">
        <v>24</v>
      </c>
      <c r="I6" t="str">
        <v xml:space="preserve">11 DE CADA MES </v>
      </c>
      <c r="J6">
        <v>1004166.6666666666</v>
      </c>
      <c r="K6">
        <v>46033</v>
      </c>
      <c r="L6">
        <v>285</v>
      </c>
      <c r="M6">
        <v>46229</v>
      </c>
      <c r="N6">
        <v>2000000</v>
      </c>
      <c r="O6" t="str">
        <v>PAGA</v>
      </c>
      <c r="P6" t="str">
        <v>TRANSFERENCIA</v>
      </c>
      <c r="Q6">
        <v>46064</v>
      </c>
      <c r="R6">
        <v>254</v>
      </c>
      <c r="U6" t="str">
        <v>VENCIDA</v>
      </c>
      <c r="W6">
        <v>46095</v>
      </c>
      <c r="X6">
        <v>223</v>
      </c>
      <c r="AA6" t="str">
        <v>VENCIDA</v>
      </c>
      <c r="AC6">
        <v>46126</v>
      </c>
      <c r="AD6">
        <v>192</v>
      </c>
      <c r="AG6" t="str">
        <v>VENCIDA</v>
      </c>
      <c r="AI6">
        <v>46157</v>
      </c>
      <c r="AJ6">
        <v>161</v>
      </c>
      <c r="AM6" t="str">
        <v>VENCIDA</v>
      </c>
      <c r="AO6">
        <v>46188</v>
      </c>
      <c r="AP6">
        <v>130</v>
      </c>
      <c r="AS6" t="str">
        <v>VENCIDA</v>
      </c>
      <c r="AU6">
        <v>46219</v>
      </c>
      <c r="AV6">
        <v>99</v>
      </c>
      <c r="AY6" t="str">
        <v>VENCIDA</v>
      </c>
      <c r="BA6">
        <v>46250</v>
      </c>
      <c r="BB6">
        <v>68</v>
      </c>
      <c r="BE6" t="str">
        <v>VENCIDA</v>
      </c>
      <c r="BG6">
        <v>46281</v>
      </c>
      <c r="BH6">
        <v>37</v>
      </c>
      <c r="BK6" t="str">
        <v>VENCIDA</v>
      </c>
      <c r="BM6">
        <v>46312</v>
      </c>
      <c r="BN6">
        <v>6</v>
      </c>
      <c r="BQ6" t="str">
        <v>VENCIDA</v>
      </c>
      <c r="BS6">
        <v>46343</v>
      </c>
      <c r="BT6">
        <v>-25</v>
      </c>
      <c r="BW6" t="str">
        <v>AL DÍA</v>
      </c>
      <c r="BY6">
        <v>46374</v>
      </c>
      <c r="BZ6">
        <v>-56</v>
      </c>
      <c r="CC6" t="str">
        <v>AL DÍA</v>
      </c>
      <c r="CE6">
        <v>46405</v>
      </c>
      <c r="CF6">
        <v>-87</v>
      </c>
      <c r="CI6" t="str">
        <v>AL DÍA</v>
      </c>
      <c r="CK6">
        <v>46436</v>
      </c>
      <c r="CL6">
        <v>-118</v>
      </c>
      <c r="CO6" t="str">
        <v>AL DÍA</v>
      </c>
      <c r="CQ6">
        <v>46467</v>
      </c>
      <c r="CR6">
        <v>-149</v>
      </c>
      <c r="CU6" t="str">
        <v>AL DÍA</v>
      </c>
      <c r="CW6">
        <v>46498</v>
      </c>
      <c r="CX6">
        <v>-180</v>
      </c>
      <c r="DA6" t="str">
        <v>AL DÍA</v>
      </c>
      <c r="DC6">
        <v>46529</v>
      </c>
      <c r="DD6">
        <v>-211</v>
      </c>
      <c r="DG6" t="str">
        <v>AL DÍA</v>
      </c>
      <c r="DI6">
        <v>46560</v>
      </c>
      <c r="DJ6">
        <v>-242</v>
      </c>
      <c r="DM6" t="str">
        <v>AL DÍA</v>
      </c>
      <c r="DO6">
        <v>46591</v>
      </c>
      <c r="DP6">
        <v>-273</v>
      </c>
      <c r="DS6" t="str">
        <v>AL DÍA</v>
      </c>
      <c r="DU6">
        <v>46622</v>
      </c>
      <c r="DV6">
        <v>-304</v>
      </c>
      <c r="DY6" t="str">
        <v>AL DÍA</v>
      </c>
      <c r="EA6">
        <v>46653</v>
      </c>
      <c r="EB6">
        <v>-335</v>
      </c>
      <c r="EE6" t="str">
        <v>AL DÍA</v>
      </c>
      <c r="EG6">
        <v>46684</v>
      </c>
      <c r="EH6">
        <v>-366</v>
      </c>
      <c r="EK6" t="str">
        <v>AL DÍA</v>
      </c>
      <c r="EM6">
        <v>46715</v>
      </c>
      <c r="EN6">
        <v>-397</v>
      </c>
      <c r="EQ6" t="str">
        <v>AL DÍA</v>
      </c>
      <c r="ES6">
        <v>46746</v>
      </c>
      <c r="ET6">
        <v>-428</v>
      </c>
      <c r="EW6" t="str">
        <v>AL DÍA</v>
      </c>
      <c r="EY6" t="str">
        <v/>
      </c>
      <c r="EZ6" t="str">
        <v/>
      </c>
      <c r="FC6" t="str">
        <v>SIN ESTADO</v>
      </c>
      <c r="FE6" t="str">
        <v/>
      </c>
      <c r="FF6" t="str">
        <v/>
      </c>
      <c r="FI6" t="str">
        <v>SIN ESTADO</v>
      </c>
      <c r="FK6" t="str">
        <v/>
      </c>
      <c r="FL6" t="str">
        <v/>
      </c>
      <c r="FO6" t="str">
        <v>SIN ESTADO</v>
      </c>
      <c r="FQ6" t="str">
        <v/>
      </c>
      <c r="FR6" t="str">
        <v/>
      </c>
      <c r="FU6" t="str">
        <v>SIN ESTADO</v>
      </c>
      <c r="FW6" t="str">
        <v/>
      </c>
      <c r="FX6" t="str">
        <v/>
      </c>
      <c r="GA6" t="str">
        <v>SIN ESTADO</v>
      </c>
      <c r="GC6" t="str">
        <v/>
      </c>
      <c r="GD6" t="str">
        <v/>
      </c>
      <c r="GG6" t="str">
        <v>SIN ESTADO</v>
      </c>
      <c r="GI6" t="str">
        <v/>
      </c>
      <c r="GJ6" t="str">
        <v/>
      </c>
      <c r="GM6" t="str">
        <v>SIN ESTADO</v>
      </c>
      <c r="GO6" t="str">
        <v/>
      </c>
      <c r="GP6" t="str">
        <v/>
      </c>
      <c r="GS6" t="str">
        <v>SIN ESTADO</v>
      </c>
      <c r="GU6" t="str">
        <v/>
      </c>
      <c r="GV6" t="str">
        <v/>
      </c>
      <c r="GY6" t="str">
        <v>SIN ESTADO</v>
      </c>
      <c r="HA6" t="str">
        <v/>
      </c>
      <c r="HB6" t="str">
        <v/>
      </c>
      <c r="HE6" t="str">
        <v>SIN ESTADO</v>
      </c>
      <c r="HG6" t="str">
        <v/>
      </c>
      <c r="HH6" t="str">
        <v/>
      </c>
      <c r="HK6" t="str">
        <v>SIN ESTADO</v>
      </c>
      <c r="HM6" t="str">
        <v/>
      </c>
      <c r="HN6" t="str">
        <v/>
      </c>
      <c r="HQ6" t="str">
        <v>SIN ESTADO</v>
      </c>
      <c r="HS6">
        <v>2000000</v>
      </c>
      <c r="HU6">
        <v>1004166.6666666666</v>
      </c>
      <c r="HW6">
        <v>0</v>
      </c>
      <c r="HX6">
        <v>0</v>
      </c>
    </row>
    <row r="7">
      <c r="B7">
        <v>5</v>
      </c>
      <c r="C7" t="str">
        <v>LC1 - 2 - 1</v>
      </c>
      <c r="D7" t="str">
        <v>VENDIDO</v>
      </c>
      <c r="E7">
        <v>30000000</v>
      </c>
      <c r="F7">
        <v>26000000</v>
      </c>
      <c r="G7">
        <v>45845</v>
      </c>
      <c r="H7">
        <v>24</v>
      </c>
      <c r="I7" t="str">
        <v xml:space="preserve">07 DE CADA MES </v>
      </c>
      <c r="J7">
        <v>1083333.3333333333</v>
      </c>
      <c r="K7">
        <v>45876</v>
      </c>
      <c r="L7">
        <v>442</v>
      </c>
      <c r="M7">
        <v>45880</v>
      </c>
      <c r="N7">
        <v>1083000</v>
      </c>
      <c r="O7" t="str">
        <v>PAGA</v>
      </c>
      <c r="P7" t="str">
        <v>EFECTIVO</v>
      </c>
      <c r="Q7">
        <v>45907</v>
      </c>
      <c r="R7">
        <v>411</v>
      </c>
      <c r="S7">
        <v>45912</v>
      </c>
      <c r="T7">
        <v>1083000</v>
      </c>
      <c r="U7" t="str">
        <v>PAGA</v>
      </c>
      <c r="V7" t="str">
        <v>TRANSFERENCIA</v>
      </c>
      <c r="W7">
        <v>45938</v>
      </c>
      <c r="X7">
        <v>380</v>
      </c>
      <c r="Y7">
        <v>45934</v>
      </c>
      <c r="Z7">
        <v>1083000</v>
      </c>
      <c r="AA7" t="str">
        <v>PAGA</v>
      </c>
      <c r="AB7" t="str">
        <v>TRANSFERENCIA</v>
      </c>
      <c r="AC7">
        <v>45969</v>
      </c>
      <c r="AD7">
        <v>349</v>
      </c>
      <c r="AE7">
        <v>45972</v>
      </c>
      <c r="AF7">
        <v>1083000</v>
      </c>
      <c r="AG7" t="str">
        <v>PAGA</v>
      </c>
      <c r="AH7" t="str">
        <v>TRANSFERENCIA</v>
      </c>
      <c r="AI7">
        <v>46000</v>
      </c>
      <c r="AJ7">
        <v>318</v>
      </c>
      <c r="AK7">
        <v>46008</v>
      </c>
      <c r="AL7">
        <v>1083000</v>
      </c>
      <c r="AM7" t="str">
        <v>PAGA</v>
      </c>
      <c r="AN7" t="str">
        <v>TRANSFERENCIA</v>
      </c>
      <c r="AO7">
        <v>46031</v>
      </c>
      <c r="AP7">
        <v>287</v>
      </c>
      <c r="AQ7">
        <v>46038</v>
      </c>
      <c r="AR7">
        <v>1083000</v>
      </c>
      <c r="AS7" t="str">
        <v>PAGA</v>
      </c>
      <c r="AT7" t="str">
        <v>TRANSFERENCIA</v>
      </c>
      <c r="AU7">
        <v>46062</v>
      </c>
      <c r="AV7">
        <v>256</v>
      </c>
      <c r="AW7">
        <v>46073</v>
      </c>
      <c r="AX7">
        <v>1083000</v>
      </c>
      <c r="AY7" t="str">
        <v>PAGA</v>
      </c>
      <c r="AZ7" t="str">
        <v>TRANSFERENCIA</v>
      </c>
      <c r="BA7">
        <v>46093</v>
      </c>
      <c r="BB7">
        <v>225</v>
      </c>
      <c r="BC7">
        <v>46095</v>
      </c>
      <c r="BD7">
        <v>1083000</v>
      </c>
      <c r="BE7" t="str">
        <v>PAGA</v>
      </c>
      <c r="BF7" t="str">
        <v>TRANSFERENCIA</v>
      </c>
      <c r="BG7">
        <v>46124</v>
      </c>
      <c r="BH7">
        <v>194</v>
      </c>
      <c r="BI7">
        <v>46169</v>
      </c>
      <c r="BJ7">
        <v>16500000</v>
      </c>
      <c r="BK7" t="str">
        <v>PAGA</v>
      </c>
      <c r="BL7" t="str">
        <v>TRANSFERENCIA</v>
      </c>
      <c r="BM7">
        <v>46155</v>
      </c>
      <c r="BN7">
        <v>163</v>
      </c>
      <c r="BO7">
        <v>46169</v>
      </c>
      <c r="BQ7" t="str">
        <v>PAGA</v>
      </c>
      <c r="BS7">
        <v>46186</v>
      </c>
      <c r="BT7">
        <v>132</v>
      </c>
      <c r="BU7">
        <v>46163</v>
      </c>
      <c r="BW7" t="str">
        <v>PAGA</v>
      </c>
      <c r="BY7">
        <v>46217</v>
      </c>
      <c r="BZ7">
        <v>101</v>
      </c>
      <c r="CA7">
        <v>46169</v>
      </c>
      <c r="CC7" t="str">
        <v>PAGA</v>
      </c>
      <c r="CE7">
        <v>46248</v>
      </c>
      <c r="CF7">
        <v>70</v>
      </c>
      <c r="CG7">
        <v>46169</v>
      </c>
      <c r="CI7" t="str">
        <v>PAGA</v>
      </c>
      <c r="CK7">
        <v>46279</v>
      </c>
      <c r="CL7">
        <v>39</v>
      </c>
      <c r="CM7">
        <v>46169</v>
      </c>
      <c r="CO7" t="str">
        <v>PAGA</v>
      </c>
      <c r="CQ7">
        <v>46310</v>
      </c>
      <c r="CR7">
        <v>8</v>
      </c>
      <c r="CS7">
        <v>46169</v>
      </c>
      <c r="CU7" t="str">
        <v>PAGA</v>
      </c>
      <c r="CW7">
        <v>46341</v>
      </c>
      <c r="CX7">
        <v>-23</v>
      </c>
      <c r="CY7">
        <v>46169</v>
      </c>
      <c r="DA7" t="str">
        <v>PAGA</v>
      </c>
      <c r="DC7">
        <v>46372</v>
      </c>
      <c r="DD7">
        <v>-54</v>
      </c>
      <c r="DE7">
        <v>46169</v>
      </c>
      <c r="DG7" t="str">
        <v>PAGA</v>
      </c>
      <c r="DI7">
        <v>46403</v>
      </c>
      <c r="DJ7">
        <v>-85</v>
      </c>
      <c r="DK7">
        <v>46169</v>
      </c>
      <c r="DM7" t="str">
        <v>PAGA</v>
      </c>
      <c r="DO7">
        <v>46434</v>
      </c>
      <c r="DP7">
        <v>-116</v>
      </c>
      <c r="DQ7">
        <v>46169</v>
      </c>
      <c r="DS7" t="str">
        <v>PAGA</v>
      </c>
      <c r="DU7">
        <v>46465</v>
      </c>
      <c r="DV7">
        <v>-147</v>
      </c>
      <c r="DW7">
        <v>46169</v>
      </c>
      <c r="DY7" t="str">
        <v>PAGA</v>
      </c>
      <c r="EA7">
        <v>46496</v>
      </c>
      <c r="EB7">
        <v>-178</v>
      </c>
      <c r="EC7">
        <v>46169</v>
      </c>
      <c r="EE7" t="str">
        <v>PAGA</v>
      </c>
      <c r="EG7">
        <v>46527</v>
      </c>
      <c r="EH7">
        <v>-209</v>
      </c>
      <c r="EI7" t="str">
        <v>5/27/2026</v>
      </c>
      <c r="EK7" t="str">
        <v>PAGA</v>
      </c>
      <c r="EM7">
        <v>46558</v>
      </c>
      <c r="EN7">
        <v>-240</v>
      </c>
      <c r="EO7">
        <v>46169</v>
      </c>
      <c r="EQ7" t="str">
        <v>PAGA</v>
      </c>
      <c r="ES7">
        <v>46589</v>
      </c>
      <c r="ET7">
        <v>-271</v>
      </c>
      <c r="EU7">
        <v>46169</v>
      </c>
      <c r="EW7" t="str">
        <v>PAGA</v>
      </c>
      <c r="EY7" t="str">
        <v/>
      </c>
      <c r="EZ7" t="str">
        <v/>
      </c>
      <c r="FC7" t="str">
        <v>SIN ESTADO</v>
      </c>
      <c r="FE7" t="str">
        <v/>
      </c>
      <c r="FF7" t="str">
        <v/>
      </c>
      <c r="FI7" t="str">
        <v>SIN ESTADO</v>
      </c>
      <c r="FK7" t="str">
        <v/>
      </c>
      <c r="FL7" t="str">
        <v/>
      </c>
      <c r="FO7" t="str">
        <v>SIN ESTADO</v>
      </c>
      <c r="FQ7" t="str">
        <v/>
      </c>
      <c r="FR7" t="str">
        <v/>
      </c>
      <c r="FU7" t="str">
        <v>SIN ESTADO</v>
      </c>
      <c r="FW7" t="str">
        <v/>
      </c>
      <c r="FX7" t="str">
        <v/>
      </c>
      <c r="GA7" t="str">
        <v>SIN ESTADO</v>
      </c>
      <c r="GC7" t="str">
        <v/>
      </c>
      <c r="GD7" t="str">
        <v/>
      </c>
      <c r="GG7" t="str">
        <v>SIN ESTADO</v>
      </c>
      <c r="GI7" t="str">
        <v/>
      </c>
      <c r="GJ7" t="str">
        <v/>
      </c>
      <c r="GM7" t="str">
        <v>SIN ESTADO</v>
      </c>
      <c r="GO7" t="str">
        <v/>
      </c>
      <c r="GP7" t="str">
        <v/>
      </c>
      <c r="GS7" t="str">
        <v>SIN ESTADO</v>
      </c>
      <c r="GU7" t="str">
        <v/>
      </c>
      <c r="GV7" t="str">
        <v/>
      </c>
      <c r="GY7" t="str">
        <v>SIN ESTADO</v>
      </c>
      <c r="HA7" t="str">
        <v/>
      </c>
      <c r="HB7" t="str">
        <v/>
      </c>
      <c r="HE7" t="str">
        <v>SIN ESTADO</v>
      </c>
      <c r="HG7" t="str">
        <v/>
      </c>
      <c r="HH7" t="str">
        <v/>
      </c>
      <c r="HK7" t="str">
        <v>SIN ESTADO</v>
      </c>
      <c r="HM7" t="str">
        <v/>
      </c>
      <c r="HN7" t="str">
        <v/>
      </c>
      <c r="HQ7" t="str">
        <v>SIN ESTADO</v>
      </c>
      <c r="HS7">
        <v>25164000</v>
      </c>
      <c r="HU7">
        <v>1083333.3333333333</v>
      </c>
      <c r="HW7">
        <v>0</v>
      </c>
      <c r="HX7">
        <v>0</v>
      </c>
    </row>
    <row r="8">
      <c r="B8">
        <v>6</v>
      </c>
      <c r="C8" t="str">
        <v xml:space="preserve">LC1 - 2 - 2 </v>
      </c>
      <c r="D8" t="str">
        <v>VENDIDO</v>
      </c>
      <c r="E8">
        <v>25000000</v>
      </c>
      <c r="F8">
        <v>21000000</v>
      </c>
      <c r="G8">
        <v>45855</v>
      </c>
      <c r="H8">
        <v>24</v>
      </c>
      <c r="I8" t="str">
        <v xml:space="preserve">17 DE CADA MES </v>
      </c>
      <c r="J8">
        <v>875000</v>
      </c>
      <c r="K8">
        <v>45886</v>
      </c>
      <c r="L8">
        <v>432</v>
      </c>
      <c r="M8">
        <v>45880</v>
      </c>
      <c r="N8">
        <v>875000</v>
      </c>
      <c r="O8" t="str">
        <v>PAGA</v>
      </c>
      <c r="P8" t="str">
        <v>TRANSFERENCIA</v>
      </c>
      <c r="Q8">
        <v>45917</v>
      </c>
      <c r="R8">
        <v>401</v>
      </c>
      <c r="S8">
        <v>45908</v>
      </c>
      <c r="T8">
        <v>875000</v>
      </c>
      <c r="U8" t="str">
        <v>PAGA</v>
      </c>
      <c r="V8" t="str">
        <v>TRANSFERENCIA</v>
      </c>
      <c r="W8">
        <v>45948</v>
      </c>
      <c r="X8">
        <v>370</v>
      </c>
      <c r="Y8">
        <v>45938</v>
      </c>
      <c r="Z8">
        <v>875000</v>
      </c>
      <c r="AA8" t="str">
        <v>PAGA</v>
      </c>
      <c r="AB8" t="str">
        <v>TRANSFERENCIA</v>
      </c>
      <c r="AC8">
        <v>45979</v>
      </c>
      <c r="AD8">
        <v>339</v>
      </c>
      <c r="AE8">
        <v>45972</v>
      </c>
      <c r="AF8">
        <v>875000</v>
      </c>
      <c r="AG8" t="str">
        <v>PAGA</v>
      </c>
      <c r="AH8" t="str">
        <v>TRANSFERENCIA</v>
      </c>
      <c r="AI8">
        <v>46010</v>
      </c>
      <c r="AJ8">
        <v>308</v>
      </c>
      <c r="AK8">
        <v>46004</v>
      </c>
      <c r="AL8">
        <v>875000</v>
      </c>
      <c r="AM8" t="str">
        <v>PAGA</v>
      </c>
      <c r="AN8" t="str">
        <v>TRANSFERENCIA</v>
      </c>
      <c r="AO8">
        <v>46041</v>
      </c>
      <c r="AP8">
        <v>277</v>
      </c>
      <c r="AQ8">
        <v>46063</v>
      </c>
      <c r="AR8">
        <v>875000</v>
      </c>
      <c r="AS8" t="str">
        <v>PAGA</v>
      </c>
      <c r="AT8" t="str">
        <v>TRANSFERENCIA</v>
      </c>
      <c r="AU8">
        <v>46072</v>
      </c>
      <c r="AV8">
        <v>246</v>
      </c>
      <c r="AW8">
        <v>46063</v>
      </c>
      <c r="AX8">
        <v>875000</v>
      </c>
      <c r="AY8" t="str">
        <v>PAGA</v>
      </c>
      <c r="AZ8" t="str">
        <v>TRANSFERENCIA</v>
      </c>
      <c r="BA8">
        <v>46103</v>
      </c>
      <c r="BB8">
        <v>215</v>
      </c>
      <c r="BC8">
        <v>46091</v>
      </c>
      <c r="BD8">
        <v>875000</v>
      </c>
      <c r="BE8" t="str">
        <v>PAGA</v>
      </c>
      <c r="BF8" t="str">
        <v>TRANSFERENCIA</v>
      </c>
      <c r="BG8">
        <v>46134</v>
      </c>
      <c r="BH8">
        <v>184</v>
      </c>
      <c r="BI8">
        <v>46123</v>
      </c>
      <c r="BJ8">
        <v>875000</v>
      </c>
      <c r="BK8" t="str">
        <v>PAGA</v>
      </c>
      <c r="BL8" t="str">
        <v>TRANSFERENCIA</v>
      </c>
      <c r="BM8">
        <v>46165</v>
      </c>
      <c r="BN8">
        <v>153</v>
      </c>
      <c r="BO8">
        <v>46150</v>
      </c>
      <c r="BP8">
        <v>875000</v>
      </c>
      <c r="BQ8" t="str">
        <v>PAGA</v>
      </c>
      <c r="BR8" t="str">
        <v>TRANSFERENCIA</v>
      </c>
      <c r="BS8">
        <v>46196</v>
      </c>
      <c r="BT8">
        <v>122</v>
      </c>
      <c r="BU8">
        <v>46183</v>
      </c>
      <c r="BV8">
        <v>875000</v>
      </c>
      <c r="BW8" t="str">
        <v>PAGA</v>
      </c>
      <c r="BX8" t="str">
        <v>TRANSFERENCIA</v>
      </c>
      <c r="BY8">
        <v>46227</v>
      </c>
      <c r="BZ8">
        <v>91</v>
      </c>
      <c r="CA8">
        <v>46214</v>
      </c>
      <c r="CB8">
        <v>875000</v>
      </c>
      <c r="CC8" t="str">
        <v>PAGA</v>
      </c>
      <c r="CD8" t="str">
        <v>TRANSFERENCIA</v>
      </c>
      <c r="CE8">
        <v>46258</v>
      </c>
      <c r="CF8">
        <v>60</v>
      </c>
      <c r="CG8">
        <v>46244</v>
      </c>
      <c r="CH8">
        <v>875000</v>
      </c>
      <c r="CI8" t="str">
        <v>PAGA</v>
      </c>
      <c r="CJ8" t="str">
        <v>TRANSFERENCIA</v>
      </c>
      <c r="CK8">
        <v>46289</v>
      </c>
      <c r="CL8">
        <v>29</v>
      </c>
      <c r="CM8">
        <v>46279</v>
      </c>
      <c r="CN8">
        <v>875000</v>
      </c>
      <c r="CO8" t="str">
        <v>PAGA</v>
      </c>
      <c r="CP8" t="str">
        <v>TRANSFERENCIA</v>
      </c>
      <c r="CQ8">
        <v>46320</v>
      </c>
      <c r="CR8">
        <v>-2</v>
      </c>
      <c r="CS8">
        <v>46305</v>
      </c>
      <c r="CT8">
        <v>875000</v>
      </c>
      <c r="CU8" t="str">
        <v>PAGA</v>
      </c>
      <c r="CV8" t="str">
        <v>TRANSFERENCIA</v>
      </c>
      <c r="CW8">
        <v>46351</v>
      </c>
      <c r="CX8">
        <v>-33</v>
      </c>
      <c r="DA8" t="str">
        <v>AL DÍA</v>
      </c>
      <c r="DC8">
        <v>46382</v>
      </c>
      <c r="DD8">
        <v>-64</v>
      </c>
      <c r="DG8" t="str">
        <v>AL DÍA</v>
      </c>
      <c r="DI8">
        <v>46413</v>
      </c>
      <c r="DJ8">
        <v>-95</v>
      </c>
      <c r="DM8" t="str">
        <v>AL DÍA</v>
      </c>
      <c r="DO8">
        <v>46444</v>
      </c>
      <c r="DP8">
        <v>-126</v>
      </c>
      <c r="DS8" t="str">
        <v>AL DÍA</v>
      </c>
      <c r="DU8">
        <v>46475</v>
      </c>
      <c r="DV8">
        <v>-157</v>
      </c>
      <c r="DY8" t="str">
        <v>AL DÍA</v>
      </c>
      <c r="EA8">
        <v>46506</v>
      </c>
      <c r="EB8">
        <v>-188</v>
      </c>
      <c r="EE8" t="str">
        <v>AL DÍA</v>
      </c>
      <c r="EG8">
        <v>46537</v>
      </c>
      <c r="EH8">
        <v>-219</v>
      </c>
      <c r="EK8" t="str">
        <v>AL DÍA</v>
      </c>
      <c r="EM8">
        <v>46568</v>
      </c>
      <c r="EN8">
        <v>-250</v>
      </c>
      <c r="EQ8" t="str">
        <v>AL DÍA</v>
      </c>
      <c r="ES8">
        <v>46599</v>
      </c>
      <c r="ET8">
        <v>-281</v>
      </c>
      <c r="EW8" t="str">
        <v>AL DÍA</v>
      </c>
      <c r="EY8" t="str">
        <v/>
      </c>
      <c r="EZ8" t="str">
        <v/>
      </c>
      <c r="FC8" t="str">
        <v>SIN ESTADO</v>
      </c>
      <c r="FE8" t="str">
        <v/>
      </c>
      <c r="FF8" t="str">
        <v/>
      </c>
      <c r="FI8" t="str">
        <v>SIN ESTADO</v>
      </c>
      <c r="FK8" t="str">
        <v/>
      </c>
      <c r="FL8" t="str">
        <v/>
      </c>
      <c r="FO8" t="str">
        <v>SIN ESTADO</v>
      </c>
      <c r="FQ8" t="str">
        <v/>
      </c>
      <c r="FR8" t="str">
        <v/>
      </c>
      <c r="FU8" t="str">
        <v>SIN ESTADO</v>
      </c>
      <c r="FW8" t="str">
        <v/>
      </c>
      <c r="FX8" t="str">
        <v/>
      </c>
      <c r="GA8" t="str">
        <v>SIN ESTADO</v>
      </c>
      <c r="GC8" t="str">
        <v/>
      </c>
      <c r="GD8" t="str">
        <v/>
      </c>
      <c r="GG8" t="str">
        <v>SIN ESTADO</v>
      </c>
      <c r="GI8" t="str">
        <v/>
      </c>
      <c r="GJ8" t="str">
        <v/>
      </c>
      <c r="GM8" t="str">
        <v>SIN ESTADO</v>
      </c>
      <c r="GO8" t="str">
        <v/>
      </c>
      <c r="GP8" t="str">
        <v/>
      </c>
      <c r="GS8" t="str">
        <v>SIN ESTADO</v>
      </c>
      <c r="GU8" t="str">
        <v/>
      </c>
      <c r="GV8" t="str">
        <v/>
      </c>
      <c r="GY8" t="str">
        <v>SIN ESTADO</v>
      </c>
      <c r="HA8" t="str">
        <v/>
      </c>
      <c r="HB8" t="str">
        <v/>
      </c>
      <c r="HE8" t="str">
        <v>SIN ESTADO</v>
      </c>
      <c r="HG8" t="str">
        <v/>
      </c>
      <c r="HH8" t="str">
        <v/>
      </c>
      <c r="HK8" t="str">
        <v>SIN ESTADO</v>
      </c>
      <c r="HM8" t="str">
        <v/>
      </c>
      <c r="HN8" t="str">
        <v/>
      </c>
      <c r="HQ8" t="str">
        <v>SIN ESTADO</v>
      </c>
      <c r="HS8">
        <v>13125000</v>
      </c>
      <c r="HU8">
        <v>875000</v>
      </c>
      <c r="HW8">
        <v>875000</v>
      </c>
      <c r="HX8">
        <v>1</v>
      </c>
    </row>
    <row r="9">
      <c r="B9">
        <v>7</v>
      </c>
      <c r="C9" t="str">
        <v xml:space="preserve">LC1 - 2 - 3 </v>
      </c>
      <c r="D9" t="str">
        <v xml:space="preserve">CEDIDO EN FORMA DE PAGO </v>
      </c>
      <c r="E9">
        <v>25000000</v>
      </c>
      <c r="F9">
        <v>25000000</v>
      </c>
      <c r="G9">
        <v>0</v>
      </c>
      <c r="H9">
        <v>1</v>
      </c>
      <c r="I9">
        <v>0</v>
      </c>
      <c r="J9">
        <v>25000000</v>
      </c>
      <c r="K9">
        <v>31</v>
      </c>
      <c r="L9">
        <v>46287</v>
      </c>
      <c r="O9" t="str">
        <v>VENCIDA</v>
      </c>
      <c r="Q9" t="str">
        <v/>
      </c>
      <c r="R9" t="str">
        <v/>
      </c>
      <c r="U9" t="str">
        <v>SIN ESTADO</v>
      </c>
      <c r="W9" t="str">
        <v/>
      </c>
      <c r="X9" t="str">
        <v/>
      </c>
      <c r="AA9" t="str">
        <v>SIN ESTADO</v>
      </c>
      <c r="AC9" t="str">
        <v/>
      </c>
      <c r="AD9" t="str">
        <v/>
      </c>
      <c r="AG9" t="str">
        <v>SIN ESTADO</v>
      </c>
      <c r="AI9" t="str">
        <v/>
      </c>
      <c r="AJ9" t="str">
        <v/>
      </c>
      <c r="AM9" t="str">
        <v>SIN ESTADO</v>
      </c>
      <c r="AO9" t="str">
        <v/>
      </c>
      <c r="AP9" t="str">
        <v/>
      </c>
      <c r="AS9" t="str">
        <v>SIN ESTADO</v>
      </c>
      <c r="AU9" t="str">
        <v/>
      </c>
      <c r="AV9" t="str">
        <v/>
      </c>
      <c r="AY9" t="str">
        <v>SIN ESTADO</v>
      </c>
      <c r="BA9" t="str">
        <v/>
      </c>
      <c r="BB9" t="str">
        <v/>
      </c>
      <c r="BE9" t="str">
        <v>SIN ESTADO</v>
      </c>
      <c r="BG9" t="str">
        <v/>
      </c>
      <c r="BH9" t="str">
        <v/>
      </c>
      <c r="BK9" t="str">
        <v>SIN ESTADO</v>
      </c>
      <c r="BM9" t="str">
        <v/>
      </c>
      <c r="BN9" t="str">
        <v/>
      </c>
      <c r="BQ9" t="str">
        <v>SIN ESTADO</v>
      </c>
      <c r="BS9" t="str">
        <v/>
      </c>
      <c r="BT9" t="str">
        <v/>
      </c>
      <c r="BW9" t="str">
        <v>SIN ESTADO</v>
      </c>
      <c r="BY9" t="str">
        <v/>
      </c>
      <c r="BZ9" t="str">
        <v/>
      </c>
      <c r="CC9" t="str">
        <v>SIN ESTADO</v>
      </c>
      <c r="CE9" t="str">
        <v/>
      </c>
      <c r="CF9" t="str">
        <v/>
      </c>
      <c r="CI9" t="str">
        <v>SIN ESTADO</v>
      </c>
      <c r="CK9" t="str">
        <v/>
      </c>
      <c r="CL9" t="str">
        <v/>
      </c>
      <c r="CO9" t="str">
        <v>SIN ESTADO</v>
      </c>
      <c r="CQ9" t="str">
        <v/>
      </c>
      <c r="CR9" t="str">
        <v/>
      </c>
      <c r="CU9" t="str">
        <v>SIN ESTADO</v>
      </c>
      <c r="CW9" t="str">
        <v/>
      </c>
      <c r="CX9" t="str">
        <v/>
      </c>
      <c r="DA9" t="str">
        <v>SIN ESTADO</v>
      </c>
      <c r="DC9" t="str">
        <v/>
      </c>
      <c r="DD9" t="str">
        <v/>
      </c>
      <c r="DG9" t="str">
        <v>SIN ESTADO</v>
      </c>
      <c r="DI9" t="str">
        <v/>
      </c>
      <c r="DJ9" t="str">
        <v/>
      </c>
      <c r="DM9" t="str">
        <v>SIN ESTADO</v>
      </c>
      <c r="DO9" t="str">
        <v/>
      </c>
      <c r="DP9" t="str">
        <v/>
      </c>
      <c r="DS9" t="str">
        <v>SIN ESTADO</v>
      </c>
      <c r="DU9" t="str">
        <v/>
      </c>
      <c r="DV9" t="str">
        <v/>
      </c>
      <c r="DY9" t="str">
        <v>SIN ESTADO</v>
      </c>
      <c r="EA9" t="str">
        <v/>
      </c>
      <c r="EB9" t="str">
        <v/>
      </c>
      <c r="EE9" t="str">
        <v>SIN ESTADO</v>
      </c>
      <c r="EG9" t="str">
        <v/>
      </c>
      <c r="EH9" t="str">
        <v/>
      </c>
      <c r="EK9" t="str">
        <v>SIN ESTADO</v>
      </c>
      <c r="EM9" t="str">
        <v/>
      </c>
      <c r="EN9" t="str">
        <v/>
      </c>
      <c r="EQ9" t="str">
        <v>SIN ESTADO</v>
      </c>
      <c r="ES9" t="str">
        <v/>
      </c>
      <c r="ET9" t="str">
        <v/>
      </c>
      <c r="EW9" t="str">
        <v>SIN ESTADO</v>
      </c>
      <c r="EY9" t="str">
        <v/>
      </c>
      <c r="EZ9" t="str">
        <v/>
      </c>
      <c r="FC9" t="str">
        <v>SIN ESTADO</v>
      </c>
      <c r="FE9" t="str">
        <v/>
      </c>
      <c r="FF9" t="str">
        <v/>
      </c>
      <c r="FI9" t="str">
        <v>SIN ESTADO</v>
      </c>
      <c r="FK9" t="str">
        <v/>
      </c>
      <c r="FL9" t="str">
        <v/>
      </c>
      <c r="FO9" t="str">
        <v>SIN ESTADO</v>
      </c>
      <c r="FQ9" t="str">
        <v/>
      </c>
      <c r="FR9" t="str">
        <v/>
      </c>
      <c r="FU9" t="str">
        <v>SIN ESTADO</v>
      </c>
      <c r="FW9" t="str">
        <v/>
      </c>
      <c r="FX9" t="str">
        <v/>
      </c>
      <c r="GA9" t="str">
        <v>SIN ESTADO</v>
      </c>
      <c r="GC9" t="str">
        <v/>
      </c>
      <c r="GD9" t="str">
        <v/>
      </c>
      <c r="GG9" t="str">
        <v>SIN ESTADO</v>
      </c>
      <c r="GI9" t="str">
        <v/>
      </c>
      <c r="GJ9" t="str">
        <v/>
      </c>
      <c r="GM9" t="str">
        <v>SIN ESTADO</v>
      </c>
      <c r="GO9" t="str">
        <v/>
      </c>
      <c r="GP9" t="str">
        <v/>
      </c>
      <c r="GS9" t="str">
        <v>SIN ESTADO</v>
      </c>
      <c r="GU9" t="str">
        <v/>
      </c>
      <c r="GV9" t="str">
        <v/>
      </c>
      <c r="GY9" t="str">
        <v>SIN ESTADO</v>
      </c>
      <c r="HA9" t="str">
        <v/>
      </c>
      <c r="HB9" t="str">
        <v/>
      </c>
      <c r="HE9" t="str">
        <v>SIN ESTADO</v>
      </c>
      <c r="HG9" t="str">
        <v/>
      </c>
      <c r="HH9" t="str">
        <v/>
      </c>
      <c r="HK9" t="str">
        <v>SIN ESTADO</v>
      </c>
      <c r="HM9" t="str">
        <v/>
      </c>
      <c r="HN9" t="str">
        <v/>
      </c>
      <c r="HQ9" t="str">
        <v>SIN ESTADO</v>
      </c>
      <c r="HS9">
        <v>0</v>
      </c>
      <c r="HU9">
        <v>25000000</v>
      </c>
      <c r="HW9">
        <v>0</v>
      </c>
      <c r="HX9">
        <v>0</v>
      </c>
    </row>
    <row r="10">
      <c r="B10">
        <v>8</v>
      </c>
      <c r="C10" t="str">
        <v xml:space="preserve">LC1 - 2 - 4 </v>
      </c>
      <c r="D10" t="str">
        <v xml:space="preserve">CEDIDO EN FORMA DE PAGO </v>
      </c>
      <c r="E10">
        <v>25000000</v>
      </c>
      <c r="F10">
        <v>25000000</v>
      </c>
      <c r="G10">
        <v>0</v>
      </c>
      <c r="H10">
        <v>1</v>
      </c>
      <c r="I10">
        <v>0</v>
      </c>
      <c r="J10">
        <v>25000000</v>
      </c>
      <c r="K10">
        <v>31</v>
      </c>
      <c r="L10">
        <v>46287</v>
      </c>
      <c r="O10" t="str">
        <v>VENCIDA</v>
      </c>
      <c r="Q10" t="str">
        <v/>
      </c>
      <c r="R10" t="str">
        <v/>
      </c>
      <c r="U10" t="str">
        <v>SIN ESTADO</v>
      </c>
      <c r="W10" t="str">
        <v/>
      </c>
      <c r="X10" t="str">
        <v/>
      </c>
      <c r="AA10" t="str">
        <v>SIN ESTADO</v>
      </c>
      <c r="AC10" t="str">
        <v/>
      </c>
      <c r="AD10" t="str">
        <v/>
      </c>
      <c r="AG10" t="str">
        <v>SIN ESTADO</v>
      </c>
      <c r="AI10" t="str">
        <v/>
      </c>
      <c r="AJ10" t="str">
        <v/>
      </c>
      <c r="AM10" t="str">
        <v>SIN ESTADO</v>
      </c>
      <c r="AO10" t="str">
        <v/>
      </c>
      <c r="AP10" t="str">
        <v/>
      </c>
      <c r="AS10" t="str">
        <v>SIN ESTADO</v>
      </c>
      <c r="AU10" t="str">
        <v/>
      </c>
      <c r="AV10" t="str">
        <v/>
      </c>
      <c r="AY10" t="str">
        <v>SIN ESTADO</v>
      </c>
      <c r="BA10" t="str">
        <v/>
      </c>
      <c r="BB10" t="str">
        <v/>
      </c>
      <c r="BE10" t="str">
        <v>SIN ESTADO</v>
      </c>
      <c r="BG10" t="str">
        <v/>
      </c>
      <c r="BH10" t="str">
        <v/>
      </c>
      <c r="BK10" t="str">
        <v>SIN ESTADO</v>
      </c>
      <c r="BM10" t="str">
        <v/>
      </c>
      <c r="BN10" t="str">
        <v/>
      </c>
      <c r="BQ10" t="str">
        <v>SIN ESTADO</v>
      </c>
      <c r="BS10" t="str">
        <v/>
      </c>
      <c r="BT10" t="str">
        <v/>
      </c>
      <c r="BW10" t="str">
        <v>SIN ESTADO</v>
      </c>
      <c r="BY10" t="str">
        <v/>
      </c>
      <c r="BZ10" t="str">
        <v/>
      </c>
      <c r="CC10" t="str">
        <v>SIN ESTADO</v>
      </c>
      <c r="CE10" t="str">
        <v/>
      </c>
      <c r="CF10" t="str">
        <v/>
      </c>
      <c r="CI10" t="str">
        <v>SIN ESTADO</v>
      </c>
      <c r="CK10" t="str">
        <v/>
      </c>
      <c r="CL10" t="str">
        <v/>
      </c>
      <c r="CO10" t="str">
        <v>SIN ESTADO</v>
      </c>
      <c r="CQ10" t="str">
        <v/>
      </c>
      <c r="CR10" t="str">
        <v/>
      </c>
      <c r="CU10" t="str">
        <v>SIN ESTADO</v>
      </c>
      <c r="CW10" t="str">
        <v/>
      </c>
      <c r="CX10" t="str">
        <v/>
      </c>
      <c r="DA10" t="str">
        <v>SIN ESTADO</v>
      </c>
      <c r="DC10" t="str">
        <v/>
      </c>
      <c r="DD10" t="str">
        <v/>
      </c>
      <c r="DG10" t="str">
        <v>SIN ESTADO</v>
      </c>
      <c r="DI10" t="str">
        <v/>
      </c>
      <c r="DJ10" t="str">
        <v/>
      </c>
      <c r="DM10" t="str">
        <v>SIN ESTADO</v>
      </c>
      <c r="DO10" t="str">
        <v/>
      </c>
      <c r="DP10" t="str">
        <v/>
      </c>
      <c r="DS10" t="str">
        <v>SIN ESTADO</v>
      </c>
      <c r="DU10" t="str">
        <v/>
      </c>
      <c r="DV10" t="str">
        <v/>
      </c>
      <c r="DY10" t="str">
        <v>SIN ESTADO</v>
      </c>
      <c r="EA10" t="str">
        <v/>
      </c>
      <c r="EB10" t="str">
        <v/>
      </c>
      <c r="EE10" t="str">
        <v>SIN ESTADO</v>
      </c>
      <c r="EG10" t="str">
        <v/>
      </c>
      <c r="EH10" t="str">
        <v/>
      </c>
      <c r="EK10" t="str">
        <v>SIN ESTADO</v>
      </c>
      <c r="EM10" t="str">
        <v/>
      </c>
      <c r="EN10" t="str">
        <v/>
      </c>
      <c r="EQ10" t="str">
        <v>SIN ESTADO</v>
      </c>
      <c r="ES10" t="str">
        <v/>
      </c>
      <c r="ET10" t="str">
        <v/>
      </c>
      <c r="EW10" t="str">
        <v>SIN ESTADO</v>
      </c>
      <c r="EY10" t="str">
        <v/>
      </c>
      <c r="EZ10" t="str">
        <v/>
      </c>
      <c r="FC10" t="str">
        <v>SIN ESTADO</v>
      </c>
      <c r="FE10" t="str">
        <v/>
      </c>
      <c r="FF10" t="str">
        <v/>
      </c>
      <c r="FI10" t="str">
        <v>SIN ESTADO</v>
      </c>
      <c r="FK10" t="str">
        <v/>
      </c>
      <c r="FL10" t="str">
        <v/>
      </c>
      <c r="FO10" t="str">
        <v>SIN ESTADO</v>
      </c>
      <c r="FQ10" t="str">
        <v/>
      </c>
      <c r="FR10" t="str">
        <v/>
      </c>
      <c r="FU10" t="str">
        <v>SIN ESTADO</v>
      </c>
      <c r="FW10" t="str">
        <v/>
      </c>
      <c r="FX10" t="str">
        <v/>
      </c>
      <c r="GA10" t="str">
        <v>SIN ESTADO</v>
      </c>
      <c r="GC10" t="str">
        <v/>
      </c>
      <c r="GD10" t="str">
        <v/>
      </c>
      <c r="GG10" t="str">
        <v>SIN ESTADO</v>
      </c>
      <c r="GI10" t="str">
        <v/>
      </c>
      <c r="GJ10" t="str">
        <v/>
      </c>
      <c r="GM10" t="str">
        <v>SIN ESTADO</v>
      </c>
      <c r="GO10" t="str">
        <v/>
      </c>
      <c r="GP10" t="str">
        <v/>
      </c>
      <c r="GS10" t="str">
        <v>SIN ESTADO</v>
      </c>
      <c r="GU10" t="str">
        <v/>
      </c>
      <c r="GV10" t="str">
        <v/>
      </c>
      <c r="GY10" t="str">
        <v>SIN ESTADO</v>
      </c>
      <c r="HA10" t="str">
        <v/>
      </c>
      <c r="HB10" t="str">
        <v/>
      </c>
      <c r="HE10" t="str">
        <v>SIN ESTADO</v>
      </c>
      <c r="HG10" t="str">
        <v/>
      </c>
      <c r="HH10" t="str">
        <v/>
      </c>
      <c r="HK10" t="str">
        <v>SIN ESTADO</v>
      </c>
      <c r="HM10" t="str">
        <v/>
      </c>
      <c r="HN10" t="str">
        <v/>
      </c>
      <c r="HQ10" t="str">
        <v>SIN ESTADO</v>
      </c>
      <c r="HS10">
        <v>0</v>
      </c>
      <c r="HU10">
        <v>25000000</v>
      </c>
      <c r="HW10">
        <v>0</v>
      </c>
      <c r="HX10">
        <v>0</v>
      </c>
    </row>
    <row r="11">
      <c r="B11">
        <v>9</v>
      </c>
      <c r="C11" t="str">
        <v>LC1 - 2 - 5</v>
      </c>
      <c r="D11" t="str">
        <v xml:space="preserve">CEDIDO EN FORMA DE PAGO </v>
      </c>
      <c r="E11">
        <v>30783000</v>
      </c>
      <c r="F11">
        <v>30783000</v>
      </c>
      <c r="G11">
        <v>0</v>
      </c>
      <c r="H11">
        <v>1</v>
      </c>
      <c r="I11">
        <v>0</v>
      </c>
      <c r="J11">
        <v>30783000</v>
      </c>
      <c r="K11">
        <v>31</v>
      </c>
      <c r="L11">
        <v>46287</v>
      </c>
      <c r="O11" t="str">
        <v>VENCIDA</v>
      </c>
      <c r="Q11" t="str">
        <v/>
      </c>
      <c r="R11" t="str">
        <v/>
      </c>
      <c r="U11" t="str">
        <v>SIN ESTADO</v>
      </c>
      <c r="W11" t="str">
        <v/>
      </c>
      <c r="X11" t="str">
        <v/>
      </c>
      <c r="AA11" t="str">
        <v>SIN ESTADO</v>
      </c>
      <c r="AC11" t="str">
        <v/>
      </c>
      <c r="AD11" t="str">
        <v/>
      </c>
      <c r="AG11" t="str">
        <v>SIN ESTADO</v>
      </c>
      <c r="AI11" t="str">
        <v/>
      </c>
      <c r="AJ11" t="str">
        <v/>
      </c>
      <c r="AM11" t="str">
        <v>SIN ESTADO</v>
      </c>
      <c r="AO11" t="str">
        <v/>
      </c>
      <c r="AP11" t="str">
        <v/>
      </c>
      <c r="AS11" t="str">
        <v>SIN ESTADO</v>
      </c>
      <c r="AU11" t="str">
        <v/>
      </c>
      <c r="AV11" t="str">
        <v/>
      </c>
      <c r="AY11" t="str">
        <v>SIN ESTADO</v>
      </c>
      <c r="BA11" t="str">
        <v/>
      </c>
      <c r="BB11" t="str">
        <v/>
      </c>
      <c r="BE11" t="str">
        <v>SIN ESTADO</v>
      </c>
      <c r="BG11" t="str">
        <v/>
      </c>
      <c r="BH11" t="str">
        <v/>
      </c>
      <c r="BK11" t="str">
        <v>SIN ESTADO</v>
      </c>
      <c r="BM11" t="str">
        <v/>
      </c>
      <c r="BN11" t="str">
        <v/>
      </c>
      <c r="BQ11" t="str">
        <v>SIN ESTADO</v>
      </c>
      <c r="BS11" t="str">
        <v/>
      </c>
      <c r="BT11" t="str">
        <v/>
      </c>
      <c r="BW11" t="str">
        <v>SIN ESTADO</v>
      </c>
      <c r="BY11" t="str">
        <v/>
      </c>
      <c r="BZ11" t="str">
        <v/>
      </c>
      <c r="CC11" t="str">
        <v>SIN ESTADO</v>
      </c>
      <c r="CE11" t="str">
        <v/>
      </c>
      <c r="CF11" t="str">
        <v/>
      </c>
      <c r="CI11" t="str">
        <v>SIN ESTADO</v>
      </c>
      <c r="CK11" t="str">
        <v/>
      </c>
      <c r="CL11" t="str">
        <v/>
      </c>
      <c r="CO11" t="str">
        <v>SIN ESTADO</v>
      </c>
      <c r="CQ11" t="str">
        <v/>
      </c>
      <c r="CR11" t="str">
        <v/>
      </c>
      <c r="CU11" t="str">
        <v>SIN ESTADO</v>
      </c>
      <c r="CW11" t="str">
        <v/>
      </c>
      <c r="CX11" t="str">
        <v/>
      </c>
      <c r="DA11" t="str">
        <v>SIN ESTADO</v>
      </c>
      <c r="DC11" t="str">
        <v/>
      </c>
      <c r="DD11" t="str">
        <v/>
      </c>
      <c r="DG11" t="str">
        <v>SIN ESTADO</v>
      </c>
      <c r="DI11" t="str">
        <v/>
      </c>
      <c r="DJ11" t="str">
        <v/>
      </c>
      <c r="DM11" t="str">
        <v>SIN ESTADO</v>
      </c>
      <c r="DO11" t="str">
        <v/>
      </c>
      <c r="DP11" t="str">
        <v/>
      </c>
      <c r="DS11" t="str">
        <v>SIN ESTADO</v>
      </c>
      <c r="DU11" t="str">
        <v/>
      </c>
      <c r="DV11" t="str">
        <v/>
      </c>
      <c r="DY11" t="str">
        <v>SIN ESTADO</v>
      </c>
      <c r="EA11" t="str">
        <v/>
      </c>
      <c r="EB11" t="str">
        <v/>
      </c>
      <c r="EE11" t="str">
        <v>SIN ESTADO</v>
      </c>
      <c r="EG11" t="str">
        <v/>
      </c>
      <c r="EH11" t="str">
        <v/>
      </c>
      <c r="EK11" t="str">
        <v>SIN ESTADO</v>
      </c>
      <c r="EM11" t="str">
        <v/>
      </c>
      <c r="EN11" t="str">
        <v/>
      </c>
      <c r="EQ11" t="str">
        <v>SIN ESTADO</v>
      </c>
      <c r="ES11" t="str">
        <v/>
      </c>
      <c r="ET11" t="str">
        <v/>
      </c>
      <c r="EW11" t="str">
        <v>SIN ESTADO</v>
      </c>
      <c r="EY11" t="str">
        <v/>
      </c>
      <c r="EZ11" t="str">
        <v/>
      </c>
      <c r="FC11" t="str">
        <v>SIN ESTADO</v>
      </c>
      <c r="FE11" t="str">
        <v/>
      </c>
      <c r="FF11" t="str">
        <v/>
      </c>
      <c r="FI11" t="str">
        <v>SIN ESTADO</v>
      </c>
      <c r="FK11" t="str">
        <v/>
      </c>
      <c r="FL11" t="str">
        <v/>
      </c>
      <c r="FO11" t="str">
        <v>SIN ESTADO</v>
      </c>
      <c r="FQ11" t="str">
        <v/>
      </c>
      <c r="FR11" t="str">
        <v/>
      </c>
      <c r="FU11" t="str">
        <v>SIN ESTADO</v>
      </c>
      <c r="FW11" t="str">
        <v/>
      </c>
      <c r="FX11" t="str">
        <v/>
      </c>
      <c r="GA11" t="str">
        <v>SIN ESTADO</v>
      </c>
      <c r="GC11" t="str">
        <v/>
      </c>
      <c r="GD11" t="str">
        <v/>
      </c>
      <c r="GG11" t="str">
        <v>SIN ESTADO</v>
      </c>
      <c r="GI11" t="str">
        <v/>
      </c>
      <c r="GJ11" t="str">
        <v/>
      </c>
      <c r="GM11" t="str">
        <v>SIN ESTADO</v>
      </c>
      <c r="GO11" t="str">
        <v/>
      </c>
      <c r="GP11" t="str">
        <v/>
      </c>
      <c r="GS11" t="str">
        <v>SIN ESTADO</v>
      </c>
      <c r="GU11" t="str">
        <v/>
      </c>
      <c r="GV11" t="str">
        <v/>
      </c>
      <c r="GY11" t="str">
        <v>SIN ESTADO</v>
      </c>
      <c r="HA11" t="str">
        <v/>
      </c>
      <c r="HB11" t="str">
        <v/>
      </c>
      <c r="HE11" t="str">
        <v>SIN ESTADO</v>
      </c>
      <c r="HG11" t="str">
        <v/>
      </c>
      <c r="HH11" t="str">
        <v/>
      </c>
      <c r="HK11" t="str">
        <v>SIN ESTADO</v>
      </c>
      <c r="HM11" t="str">
        <v/>
      </c>
      <c r="HN11" t="str">
        <v/>
      </c>
      <c r="HQ11" t="str">
        <v>SIN ESTADO</v>
      </c>
      <c r="HS11">
        <v>0</v>
      </c>
      <c r="HU11">
        <v>30783000</v>
      </c>
      <c r="HW11">
        <v>0</v>
      </c>
      <c r="HX11">
        <v>0</v>
      </c>
    </row>
    <row r="12">
      <c r="B12">
        <v>10</v>
      </c>
      <c r="C12" t="str">
        <v xml:space="preserve">LC1 - 2 - 6 </v>
      </c>
      <c r="D12" t="str">
        <v>VENDIDO</v>
      </c>
      <c r="E12">
        <v>43385000</v>
      </c>
      <c r="F12">
        <v>39385000</v>
      </c>
      <c r="G12">
        <v>46041</v>
      </c>
      <c r="H12">
        <v>24</v>
      </c>
      <c r="I12" t="str">
        <v xml:space="preserve">19 DE CADA MES </v>
      </c>
      <c r="J12">
        <v>1641041.6666666667</v>
      </c>
      <c r="K12">
        <v>46072</v>
      </c>
      <c r="L12">
        <v>246</v>
      </c>
      <c r="M12">
        <v>46077</v>
      </c>
      <c r="N12">
        <v>1641000</v>
      </c>
      <c r="O12" t="str">
        <v>PAGA</v>
      </c>
      <c r="P12" t="str">
        <v>TRANSFERENCIA</v>
      </c>
      <c r="Q12">
        <v>46103</v>
      </c>
      <c r="R12">
        <v>215</v>
      </c>
      <c r="S12">
        <v>46111</v>
      </c>
      <c r="T12">
        <v>1641000</v>
      </c>
      <c r="U12" t="str">
        <v>PAGA</v>
      </c>
      <c r="V12" t="str">
        <v>TRANSFERENCIA</v>
      </c>
      <c r="W12">
        <v>46134</v>
      </c>
      <c r="X12">
        <v>184</v>
      </c>
      <c r="Y12">
        <v>45946</v>
      </c>
      <c r="Z12">
        <v>875000</v>
      </c>
      <c r="AA12" t="str">
        <v>PAGA</v>
      </c>
      <c r="AB12" t="str">
        <v>TRANSFERENCIA</v>
      </c>
      <c r="AC12">
        <v>46165</v>
      </c>
      <c r="AD12">
        <v>153</v>
      </c>
      <c r="AE12">
        <v>45975</v>
      </c>
      <c r="AF12">
        <v>875000</v>
      </c>
      <c r="AG12" t="str">
        <v>PAGA</v>
      </c>
      <c r="AH12" t="str">
        <v>TRANSFERENCIA</v>
      </c>
      <c r="AI12">
        <v>46196</v>
      </c>
      <c r="AJ12">
        <v>122</v>
      </c>
      <c r="AK12">
        <v>46010</v>
      </c>
      <c r="AL12">
        <v>875000</v>
      </c>
      <c r="AM12" t="str">
        <v>PAGA</v>
      </c>
      <c r="AN12" t="str">
        <v>TRANSFERENCIA</v>
      </c>
      <c r="AO12">
        <v>46227</v>
      </c>
      <c r="AP12">
        <v>91</v>
      </c>
      <c r="AQ12">
        <v>46039</v>
      </c>
      <c r="AR12">
        <v>875000</v>
      </c>
      <c r="AS12" t="str">
        <v>PAGA</v>
      </c>
      <c r="AT12" t="str">
        <v>TRANSFERENCIA</v>
      </c>
      <c r="AU12">
        <v>46258</v>
      </c>
      <c r="AV12">
        <v>60</v>
      </c>
      <c r="AW12">
        <v>46097</v>
      </c>
      <c r="AX12">
        <v>875000</v>
      </c>
      <c r="AY12" t="str">
        <v>PAGA</v>
      </c>
      <c r="AZ12" t="str">
        <v>TRANSFERENCIA</v>
      </c>
      <c r="BA12">
        <v>46289</v>
      </c>
      <c r="BB12">
        <v>29</v>
      </c>
      <c r="BC12">
        <v>46162</v>
      </c>
      <c r="BD12">
        <v>3282000</v>
      </c>
      <c r="BE12" t="str">
        <v>PAGA</v>
      </c>
      <c r="BF12" t="str">
        <v>TRANSFERENCIA</v>
      </c>
      <c r="BG12">
        <v>46320</v>
      </c>
      <c r="BH12">
        <v>-2</v>
      </c>
      <c r="BI12">
        <v>46240</v>
      </c>
      <c r="BJ12">
        <v>1641000</v>
      </c>
      <c r="BK12" t="str">
        <v>PAGA</v>
      </c>
      <c r="BL12" t="str">
        <v>TRANSFERENCIA</v>
      </c>
      <c r="BM12">
        <v>46351</v>
      </c>
      <c r="BN12">
        <v>-33</v>
      </c>
      <c r="BQ12" t="str">
        <v>AL DÍA</v>
      </c>
      <c r="BS12">
        <v>46382</v>
      </c>
      <c r="BT12">
        <v>-64</v>
      </c>
      <c r="BW12" t="str">
        <v>AL DÍA</v>
      </c>
      <c r="BY12">
        <v>46413</v>
      </c>
      <c r="BZ12">
        <v>-95</v>
      </c>
      <c r="CC12" t="str">
        <v>AL DÍA</v>
      </c>
      <c r="CE12">
        <v>46444</v>
      </c>
      <c r="CF12">
        <v>-126</v>
      </c>
      <c r="CI12" t="str">
        <v>AL DÍA</v>
      </c>
      <c r="CK12">
        <v>46475</v>
      </c>
      <c r="CL12">
        <v>-157</v>
      </c>
      <c r="CO12" t="str">
        <v>AL DÍA</v>
      </c>
      <c r="CQ12">
        <v>46506</v>
      </c>
      <c r="CR12">
        <v>-188</v>
      </c>
      <c r="CU12" t="str">
        <v>AL DÍA</v>
      </c>
      <c r="CW12">
        <v>46537</v>
      </c>
      <c r="CX12">
        <v>-219</v>
      </c>
      <c r="DA12" t="str">
        <v>AL DÍA</v>
      </c>
      <c r="DC12">
        <v>46568</v>
      </c>
      <c r="DD12">
        <v>-250</v>
      </c>
      <c r="DG12" t="str">
        <v>AL DÍA</v>
      </c>
      <c r="DI12">
        <v>46599</v>
      </c>
      <c r="DJ12">
        <v>-281</v>
      </c>
      <c r="DM12" t="str">
        <v>AL DÍA</v>
      </c>
      <c r="DO12">
        <v>46630</v>
      </c>
      <c r="DP12">
        <v>-312</v>
      </c>
      <c r="DS12" t="str">
        <v>AL DÍA</v>
      </c>
      <c r="DU12">
        <v>46661</v>
      </c>
      <c r="DV12">
        <v>-343</v>
      </c>
      <c r="DY12" t="str">
        <v>AL DÍA</v>
      </c>
      <c r="EA12">
        <v>46692</v>
      </c>
      <c r="EB12">
        <v>-374</v>
      </c>
      <c r="EE12" t="str">
        <v>AL DÍA</v>
      </c>
      <c r="EG12">
        <v>46723</v>
      </c>
      <c r="EH12">
        <v>-405</v>
      </c>
      <c r="EK12" t="str">
        <v>AL DÍA</v>
      </c>
      <c r="EM12">
        <v>46754</v>
      </c>
      <c r="EN12">
        <v>-436</v>
      </c>
      <c r="EQ12" t="str">
        <v>AL DÍA</v>
      </c>
      <c r="ES12">
        <v>46785</v>
      </c>
      <c r="ET12">
        <v>-467</v>
      </c>
      <c r="EW12" t="str">
        <v>AL DÍA</v>
      </c>
      <c r="EY12" t="str">
        <v/>
      </c>
      <c r="EZ12" t="str">
        <v/>
      </c>
      <c r="FC12" t="str">
        <v>SIN ESTADO</v>
      </c>
      <c r="FE12" t="str">
        <v/>
      </c>
      <c r="FF12" t="str">
        <v/>
      </c>
      <c r="FI12" t="str">
        <v>SIN ESTADO</v>
      </c>
      <c r="FK12" t="str">
        <v/>
      </c>
      <c r="FL12" t="str">
        <v/>
      </c>
      <c r="FO12" t="str">
        <v>SIN ESTADO</v>
      </c>
      <c r="FQ12" t="str">
        <v/>
      </c>
      <c r="FR12" t="str">
        <v/>
      </c>
      <c r="FU12" t="str">
        <v>SIN ESTADO</v>
      </c>
      <c r="FW12" t="str">
        <v/>
      </c>
      <c r="FX12" t="str">
        <v/>
      </c>
      <c r="GA12" t="str">
        <v>SIN ESTADO</v>
      </c>
      <c r="GC12" t="str">
        <v/>
      </c>
      <c r="GD12" t="str">
        <v/>
      </c>
      <c r="GG12" t="str">
        <v>SIN ESTADO</v>
      </c>
      <c r="GI12" t="str">
        <v/>
      </c>
      <c r="GJ12" t="str">
        <v/>
      </c>
      <c r="GM12" t="str">
        <v>SIN ESTADO</v>
      </c>
      <c r="GO12" t="str">
        <v/>
      </c>
      <c r="GP12" t="str">
        <v/>
      </c>
      <c r="GS12" t="str">
        <v>SIN ESTADO</v>
      </c>
      <c r="GU12" t="str">
        <v/>
      </c>
      <c r="GV12" t="str">
        <v/>
      </c>
      <c r="GY12" t="str">
        <v>SIN ESTADO</v>
      </c>
      <c r="HA12" t="str">
        <v/>
      </c>
      <c r="HB12" t="str">
        <v/>
      </c>
      <c r="HE12" t="str">
        <v>SIN ESTADO</v>
      </c>
      <c r="HG12" t="str">
        <v/>
      </c>
      <c r="HH12" t="str">
        <v/>
      </c>
      <c r="HK12" t="str">
        <v>SIN ESTADO</v>
      </c>
      <c r="HM12" t="str">
        <v/>
      </c>
      <c r="HN12" t="str">
        <v/>
      </c>
      <c r="HQ12" t="str">
        <v>SIN ESTADO</v>
      </c>
      <c r="HS12">
        <v>12580000</v>
      </c>
      <c r="HU12">
        <v>1641041.6666666667</v>
      </c>
      <c r="HW12">
        <v>1641000</v>
      </c>
      <c r="HX12">
        <v>1</v>
      </c>
    </row>
    <row r="13">
      <c r="B13">
        <v>11</v>
      </c>
      <c r="C13" t="str">
        <v xml:space="preserve">LC1 - 2 - 7 </v>
      </c>
      <c r="D13" t="str">
        <v>VENDIDO</v>
      </c>
      <c r="E13">
        <v>25000000</v>
      </c>
      <c r="F13">
        <v>21000000</v>
      </c>
      <c r="G13">
        <v>45855</v>
      </c>
      <c r="H13">
        <v>24</v>
      </c>
      <c r="I13" t="str">
        <v xml:space="preserve">17 DE CADA MES </v>
      </c>
      <c r="J13">
        <v>875000</v>
      </c>
      <c r="K13">
        <v>45886</v>
      </c>
      <c r="L13">
        <v>432</v>
      </c>
      <c r="M13">
        <v>45886</v>
      </c>
      <c r="N13">
        <v>875000</v>
      </c>
      <c r="O13" t="str">
        <v>PAGA</v>
      </c>
      <c r="P13" t="str">
        <v>EFECTIVO</v>
      </c>
      <c r="Q13">
        <v>45917</v>
      </c>
      <c r="R13">
        <v>401</v>
      </c>
      <c r="S13">
        <v>46280</v>
      </c>
      <c r="T13">
        <v>875000</v>
      </c>
      <c r="U13" t="str">
        <v>PAGA</v>
      </c>
      <c r="V13" t="str">
        <v>TRANSFERENCIA</v>
      </c>
      <c r="W13">
        <v>45948</v>
      </c>
      <c r="X13">
        <v>370</v>
      </c>
      <c r="Y13">
        <v>45946</v>
      </c>
      <c r="Z13">
        <v>875000</v>
      </c>
      <c r="AA13" t="str">
        <v>PAGA</v>
      </c>
      <c r="AB13" t="str">
        <v>TRANSFERENCIA</v>
      </c>
      <c r="AC13">
        <v>45979</v>
      </c>
      <c r="AD13">
        <v>339</v>
      </c>
      <c r="AE13">
        <v>45975</v>
      </c>
      <c r="AF13">
        <v>875000</v>
      </c>
      <c r="AG13" t="str">
        <v>PAGA</v>
      </c>
      <c r="AH13" t="str">
        <v>TRANSFERENCIA</v>
      </c>
      <c r="AI13">
        <v>46010</v>
      </c>
      <c r="AJ13">
        <v>308</v>
      </c>
      <c r="AK13">
        <v>46010</v>
      </c>
      <c r="AL13">
        <v>875000</v>
      </c>
      <c r="AM13" t="str">
        <v>PAGA</v>
      </c>
      <c r="AN13" t="str">
        <v>TRANSFERENCIA</v>
      </c>
      <c r="AO13">
        <v>46041</v>
      </c>
      <c r="AP13">
        <v>277</v>
      </c>
      <c r="AQ13">
        <v>46039</v>
      </c>
      <c r="AR13">
        <v>875000</v>
      </c>
      <c r="AS13" t="str">
        <v>PAGA</v>
      </c>
      <c r="AT13" t="str">
        <v>TRANSFERENCIA</v>
      </c>
      <c r="AU13">
        <v>46072</v>
      </c>
      <c r="AV13">
        <v>246</v>
      </c>
      <c r="AW13">
        <v>46070</v>
      </c>
      <c r="AX13">
        <v>875000</v>
      </c>
      <c r="AY13" t="str">
        <v>PAGA</v>
      </c>
      <c r="AZ13" t="str">
        <v>TRANSFERENCIA</v>
      </c>
      <c r="BA13">
        <v>46103</v>
      </c>
      <c r="BB13">
        <v>215</v>
      </c>
      <c r="BC13">
        <v>46097</v>
      </c>
      <c r="BD13">
        <v>875000</v>
      </c>
      <c r="BE13" t="str">
        <v>PAGA</v>
      </c>
      <c r="BF13" t="str">
        <v>TRANSFERENCIA</v>
      </c>
      <c r="BG13">
        <v>46134</v>
      </c>
      <c r="BH13">
        <v>184</v>
      </c>
      <c r="BI13">
        <v>46128</v>
      </c>
      <c r="BJ13">
        <v>875000</v>
      </c>
      <c r="BK13" t="str">
        <v>PAGA</v>
      </c>
      <c r="BL13" t="str">
        <v>TRANSFERENCIA</v>
      </c>
      <c r="BM13">
        <v>46165</v>
      </c>
      <c r="BN13">
        <v>153</v>
      </c>
      <c r="BO13">
        <v>46148</v>
      </c>
      <c r="BP13">
        <v>875000</v>
      </c>
      <c r="BQ13" t="str">
        <v>PAGA</v>
      </c>
      <c r="BR13" t="str">
        <v>TRANSFERENCIA</v>
      </c>
      <c r="BS13">
        <v>46196</v>
      </c>
      <c r="BT13">
        <v>122</v>
      </c>
      <c r="BU13">
        <v>46190</v>
      </c>
      <c r="BV13">
        <v>875000</v>
      </c>
      <c r="BW13" t="str">
        <v>PAGA</v>
      </c>
      <c r="BX13" t="str">
        <v>TRANSFERENCIA</v>
      </c>
      <c r="BY13">
        <v>46227</v>
      </c>
      <c r="BZ13">
        <v>91</v>
      </c>
      <c r="CA13">
        <v>46216</v>
      </c>
      <c r="CB13">
        <v>875000</v>
      </c>
      <c r="CC13" t="str">
        <v>PAGA</v>
      </c>
      <c r="CD13" t="str">
        <v>TRANSFERENCIA</v>
      </c>
      <c r="CE13">
        <v>46258</v>
      </c>
      <c r="CF13">
        <v>60</v>
      </c>
      <c r="CG13">
        <v>46249</v>
      </c>
      <c r="CH13">
        <v>875000</v>
      </c>
      <c r="CI13" t="str">
        <v>PAGA</v>
      </c>
      <c r="CJ13" t="str">
        <v>TRANSFERENCIA</v>
      </c>
      <c r="CK13">
        <v>46289</v>
      </c>
      <c r="CL13">
        <v>29</v>
      </c>
      <c r="CM13">
        <v>46281</v>
      </c>
      <c r="CN13">
        <v>875000</v>
      </c>
      <c r="CO13" t="str">
        <v>PAGA</v>
      </c>
      <c r="CP13" t="str">
        <v>TRANSFERENCIA</v>
      </c>
      <c r="CQ13">
        <v>46320</v>
      </c>
      <c r="CR13">
        <v>-2</v>
      </c>
      <c r="CS13">
        <v>46311</v>
      </c>
      <c r="CT13">
        <v>875000</v>
      </c>
      <c r="CU13" t="str">
        <v>PAGA</v>
      </c>
      <c r="CV13" t="str">
        <v>TRANSFERENCIA</v>
      </c>
      <c r="CW13">
        <v>46351</v>
      </c>
      <c r="CX13">
        <v>-33</v>
      </c>
      <c r="DA13" t="str">
        <v>AL DÍA</v>
      </c>
      <c r="DC13">
        <v>46382</v>
      </c>
      <c r="DD13">
        <v>-64</v>
      </c>
      <c r="DG13" t="str">
        <v>AL DÍA</v>
      </c>
      <c r="DI13">
        <v>46413</v>
      </c>
      <c r="DJ13">
        <v>-95</v>
      </c>
      <c r="DM13" t="str">
        <v>AL DÍA</v>
      </c>
      <c r="DO13">
        <v>46444</v>
      </c>
      <c r="DP13">
        <v>-126</v>
      </c>
      <c r="DS13" t="str">
        <v>AL DÍA</v>
      </c>
      <c r="DU13">
        <v>46475</v>
      </c>
      <c r="DV13">
        <v>-157</v>
      </c>
      <c r="DY13" t="str">
        <v>AL DÍA</v>
      </c>
      <c r="EA13">
        <v>46506</v>
      </c>
      <c r="EB13">
        <v>-188</v>
      </c>
      <c r="EE13" t="str">
        <v>AL DÍA</v>
      </c>
      <c r="EG13">
        <v>46537</v>
      </c>
      <c r="EH13">
        <v>-219</v>
      </c>
      <c r="EK13" t="str">
        <v>AL DÍA</v>
      </c>
      <c r="EM13">
        <v>46568</v>
      </c>
      <c r="EN13">
        <v>-250</v>
      </c>
      <c r="EQ13" t="str">
        <v>AL DÍA</v>
      </c>
      <c r="ES13">
        <v>46599</v>
      </c>
      <c r="ET13">
        <v>-281</v>
      </c>
      <c r="EW13" t="str">
        <v>AL DÍA</v>
      </c>
      <c r="EY13" t="str">
        <v/>
      </c>
      <c r="EZ13" t="str">
        <v/>
      </c>
      <c r="FC13" t="str">
        <v>SIN ESTADO</v>
      </c>
      <c r="FE13" t="str">
        <v/>
      </c>
      <c r="FF13" t="str">
        <v/>
      </c>
      <c r="FI13" t="str">
        <v>SIN ESTADO</v>
      </c>
      <c r="FK13" t="str">
        <v/>
      </c>
      <c r="FL13" t="str">
        <v/>
      </c>
      <c r="FO13" t="str">
        <v>SIN ESTADO</v>
      </c>
      <c r="FQ13" t="str">
        <v/>
      </c>
      <c r="FR13" t="str">
        <v/>
      </c>
      <c r="FU13" t="str">
        <v>SIN ESTADO</v>
      </c>
      <c r="FW13" t="str">
        <v/>
      </c>
      <c r="FX13" t="str">
        <v/>
      </c>
      <c r="GA13" t="str">
        <v>SIN ESTADO</v>
      </c>
      <c r="GC13" t="str">
        <v/>
      </c>
      <c r="GD13" t="str">
        <v/>
      </c>
      <c r="GG13" t="str">
        <v>SIN ESTADO</v>
      </c>
      <c r="GI13" t="str">
        <v/>
      </c>
      <c r="GJ13" t="str">
        <v/>
      </c>
      <c r="GM13" t="str">
        <v>SIN ESTADO</v>
      </c>
      <c r="GO13" t="str">
        <v/>
      </c>
      <c r="GP13" t="str">
        <v/>
      </c>
      <c r="GS13" t="str">
        <v>SIN ESTADO</v>
      </c>
      <c r="GU13" t="str">
        <v/>
      </c>
      <c r="GV13" t="str">
        <v/>
      </c>
      <c r="GY13" t="str">
        <v>SIN ESTADO</v>
      </c>
      <c r="HA13" t="str">
        <v/>
      </c>
      <c r="HB13" t="str">
        <v/>
      </c>
      <c r="HE13" t="str">
        <v>SIN ESTADO</v>
      </c>
      <c r="HG13" t="str">
        <v/>
      </c>
      <c r="HH13" t="str">
        <v/>
      </c>
      <c r="HK13" t="str">
        <v>SIN ESTADO</v>
      </c>
      <c r="HM13" t="str">
        <v/>
      </c>
      <c r="HN13" t="str">
        <v/>
      </c>
      <c r="HQ13" t="str">
        <v>SIN ESTADO</v>
      </c>
      <c r="HS13">
        <v>13125000</v>
      </c>
      <c r="HU13">
        <v>875000</v>
      </c>
      <c r="HW13">
        <v>875000</v>
      </c>
      <c r="HX13">
        <v>1</v>
      </c>
    </row>
    <row r="14">
      <c r="B14">
        <v>12</v>
      </c>
      <c r="C14" t="str">
        <v>LC1 - 2 - 8 Y 9</v>
      </c>
      <c r="D14" t="str">
        <v>VENDIDO</v>
      </c>
      <c r="E14">
        <v>55000000</v>
      </c>
      <c r="F14">
        <v>47000000</v>
      </c>
      <c r="G14">
        <v>45865</v>
      </c>
      <c r="H14">
        <v>24</v>
      </c>
      <c r="I14" t="str">
        <v xml:space="preserve">27 DE CADA MES </v>
      </c>
      <c r="J14">
        <v>1958333.3333333333</v>
      </c>
      <c r="K14">
        <v>45896</v>
      </c>
      <c r="L14">
        <v>422</v>
      </c>
      <c r="M14">
        <v>45936</v>
      </c>
      <c r="N14">
        <v>958300</v>
      </c>
      <c r="O14" t="str">
        <v>PAGA</v>
      </c>
      <c r="P14" t="str">
        <v>TRANSFERENCIA</v>
      </c>
      <c r="Q14">
        <v>45927</v>
      </c>
      <c r="R14">
        <v>391</v>
      </c>
      <c r="S14">
        <v>45941</v>
      </c>
      <c r="T14">
        <v>1000000</v>
      </c>
      <c r="U14" t="str">
        <v>PAGA</v>
      </c>
      <c r="V14" t="str">
        <v>TRANSFERENCIA</v>
      </c>
      <c r="W14">
        <v>45958</v>
      </c>
      <c r="X14">
        <v>360</v>
      </c>
      <c r="Y14">
        <v>46338</v>
      </c>
      <c r="Z14">
        <v>3000000</v>
      </c>
      <c r="AA14" t="str">
        <v>PAGA</v>
      </c>
      <c r="AB14" t="str">
        <v>TRANSFERENCIA</v>
      </c>
      <c r="AC14">
        <v>45989</v>
      </c>
      <c r="AD14">
        <v>329</v>
      </c>
      <c r="AE14">
        <v>46368</v>
      </c>
      <c r="AF14">
        <v>1000000</v>
      </c>
      <c r="AG14" t="str">
        <v>PAGA</v>
      </c>
      <c r="AI14">
        <v>46020</v>
      </c>
      <c r="AJ14">
        <v>298</v>
      </c>
      <c r="AM14" t="str">
        <v>VENCIDA</v>
      </c>
      <c r="AO14">
        <v>46051</v>
      </c>
      <c r="AP14">
        <v>267</v>
      </c>
      <c r="AS14" t="str">
        <v>VENCIDA</v>
      </c>
      <c r="AU14">
        <v>46082</v>
      </c>
      <c r="AV14">
        <v>236</v>
      </c>
      <c r="AY14" t="str">
        <v>VENCIDA</v>
      </c>
      <c r="BA14">
        <v>46113</v>
      </c>
      <c r="BB14">
        <v>205</v>
      </c>
      <c r="BE14" t="str">
        <v>VENCIDA</v>
      </c>
      <c r="BG14">
        <v>46144</v>
      </c>
      <c r="BH14">
        <v>174</v>
      </c>
      <c r="BK14" t="str">
        <v>VENCIDA</v>
      </c>
      <c r="BM14">
        <v>46175</v>
      </c>
      <c r="BN14">
        <v>143</v>
      </c>
      <c r="BQ14" t="str">
        <v>VENCIDA</v>
      </c>
      <c r="BS14">
        <v>46206</v>
      </c>
      <c r="BT14">
        <v>112</v>
      </c>
      <c r="BW14" t="str">
        <v>VENCIDA</v>
      </c>
      <c r="BY14">
        <v>46237</v>
      </c>
      <c r="BZ14">
        <v>81</v>
      </c>
      <c r="CC14" t="str">
        <v>VENCIDA</v>
      </c>
      <c r="CE14">
        <v>46268</v>
      </c>
      <c r="CF14">
        <v>50</v>
      </c>
      <c r="CI14" t="str">
        <v>VENCIDA</v>
      </c>
      <c r="CK14">
        <v>46299</v>
      </c>
      <c r="CL14">
        <v>19</v>
      </c>
      <c r="CO14" t="str">
        <v>VENCIDA</v>
      </c>
      <c r="CQ14">
        <v>46330</v>
      </c>
      <c r="CR14">
        <v>-12</v>
      </c>
      <c r="CU14" t="str">
        <v>AL DÍA</v>
      </c>
      <c r="CW14">
        <v>46361</v>
      </c>
      <c r="CX14">
        <v>-43</v>
      </c>
      <c r="DA14" t="str">
        <v>AL DÍA</v>
      </c>
      <c r="DC14">
        <v>46392</v>
      </c>
      <c r="DD14">
        <v>-74</v>
      </c>
      <c r="DG14" t="str">
        <v>AL DÍA</v>
      </c>
      <c r="DI14">
        <v>46423</v>
      </c>
      <c r="DJ14">
        <v>-105</v>
      </c>
      <c r="DM14" t="str">
        <v>AL DÍA</v>
      </c>
      <c r="DO14">
        <v>46454</v>
      </c>
      <c r="DP14">
        <v>-136</v>
      </c>
      <c r="DS14" t="str">
        <v>AL DÍA</v>
      </c>
      <c r="DU14">
        <v>46485</v>
      </c>
      <c r="DV14">
        <v>-167</v>
      </c>
      <c r="DY14" t="str">
        <v>AL DÍA</v>
      </c>
      <c r="EA14">
        <v>46516</v>
      </c>
      <c r="EB14">
        <v>-198</v>
      </c>
      <c r="EE14" t="str">
        <v>AL DÍA</v>
      </c>
      <c r="EG14">
        <v>46547</v>
      </c>
      <c r="EH14">
        <v>-229</v>
      </c>
      <c r="EK14" t="str">
        <v>AL DÍA</v>
      </c>
      <c r="EM14">
        <v>46578</v>
      </c>
      <c r="EN14">
        <v>-260</v>
      </c>
      <c r="EQ14" t="str">
        <v>AL DÍA</v>
      </c>
      <c r="ES14">
        <v>46609</v>
      </c>
      <c r="ET14">
        <v>-291</v>
      </c>
      <c r="EW14" t="str">
        <v>AL DÍA</v>
      </c>
      <c r="EY14" t="str">
        <v/>
      </c>
      <c r="EZ14" t="str">
        <v/>
      </c>
      <c r="FC14" t="str">
        <v>SIN ESTADO</v>
      </c>
      <c r="FE14" t="str">
        <v/>
      </c>
      <c r="FF14" t="str">
        <v/>
      </c>
      <c r="FI14" t="str">
        <v>SIN ESTADO</v>
      </c>
      <c r="FK14" t="str">
        <v/>
      </c>
      <c r="FL14" t="str">
        <v/>
      </c>
      <c r="FO14" t="str">
        <v>SIN ESTADO</v>
      </c>
      <c r="FQ14" t="str">
        <v/>
      </c>
      <c r="FR14" t="str">
        <v/>
      </c>
      <c r="FU14" t="str">
        <v>SIN ESTADO</v>
      </c>
      <c r="FW14" t="str">
        <v/>
      </c>
      <c r="FX14" t="str">
        <v/>
      </c>
      <c r="GA14" t="str">
        <v>SIN ESTADO</v>
      </c>
      <c r="GC14" t="str">
        <v/>
      </c>
      <c r="GD14" t="str">
        <v/>
      </c>
      <c r="GG14" t="str">
        <v>SIN ESTADO</v>
      </c>
      <c r="GI14" t="str">
        <v/>
      </c>
      <c r="GJ14" t="str">
        <v/>
      </c>
      <c r="GM14" t="str">
        <v>SIN ESTADO</v>
      </c>
      <c r="GO14" t="str">
        <v/>
      </c>
      <c r="GP14" t="str">
        <v/>
      </c>
      <c r="GS14" t="str">
        <v>SIN ESTADO</v>
      </c>
      <c r="GU14" t="str">
        <v/>
      </c>
      <c r="GV14" t="str">
        <v/>
      </c>
      <c r="GY14" t="str">
        <v>SIN ESTADO</v>
      </c>
      <c r="HA14" t="str">
        <v/>
      </c>
      <c r="HB14" t="str">
        <v/>
      </c>
      <c r="HE14" t="str">
        <v>SIN ESTADO</v>
      </c>
      <c r="HG14" t="str">
        <v/>
      </c>
      <c r="HH14" t="str">
        <v/>
      </c>
      <c r="HK14" t="str">
        <v>SIN ESTADO</v>
      </c>
      <c r="HM14" t="str">
        <v/>
      </c>
      <c r="HN14" t="str">
        <v/>
      </c>
      <c r="HQ14" t="str">
        <v>SIN ESTADO</v>
      </c>
      <c r="HS14">
        <v>5958300</v>
      </c>
      <c r="HU14">
        <v>1958333.3333333333</v>
      </c>
      <c r="HW14">
        <v>0</v>
      </c>
      <c r="HX14">
        <v>0</v>
      </c>
    </row>
    <row r="15">
      <c r="B15">
        <v>13</v>
      </c>
      <c r="C15" t="str">
        <v>LC1 - 3 - 1</v>
      </c>
      <c r="D15" t="str">
        <v xml:space="preserve">CEDIDO EN FORMA DE PAGO </v>
      </c>
      <c r="E15">
        <v>30000000</v>
      </c>
      <c r="F15">
        <v>30000000</v>
      </c>
      <c r="G15">
        <v>0</v>
      </c>
      <c r="H15">
        <v>1</v>
      </c>
      <c r="I15">
        <v>0</v>
      </c>
      <c r="J15">
        <v>30000000</v>
      </c>
      <c r="K15">
        <v>31</v>
      </c>
      <c r="L15">
        <v>46287</v>
      </c>
      <c r="O15" t="str">
        <v>VENCIDA</v>
      </c>
      <c r="Q15" t="str">
        <v/>
      </c>
      <c r="R15" t="str">
        <v/>
      </c>
      <c r="U15" t="str">
        <v>SIN ESTADO</v>
      </c>
      <c r="W15" t="str">
        <v/>
      </c>
      <c r="X15" t="str">
        <v/>
      </c>
      <c r="AA15" t="str">
        <v>SIN ESTADO</v>
      </c>
      <c r="AC15" t="str">
        <v/>
      </c>
      <c r="AD15" t="str">
        <v/>
      </c>
      <c r="AG15" t="str">
        <v>SIN ESTADO</v>
      </c>
      <c r="AI15" t="str">
        <v/>
      </c>
      <c r="AJ15" t="str">
        <v/>
      </c>
      <c r="AM15" t="str">
        <v>SIN ESTADO</v>
      </c>
      <c r="AO15" t="str">
        <v/>
      </c>
      <c r="AP15" t="str">
        <v/>
      </c>
      <c r="AS15" t="str">
        <v>SIN ESTADO</v>
      </c>
      <c r="AU15" t="str">
        <v/>
      </c>
      <c r="AV15" t="str">
        <v/>
      </c>
      <c r="AY15" t="str">
        <v>SIN ESTADO</v>
      </c>
      <c r="BA15" t="str">
        <v/>
      </c>
      <c r="BB15" t="str">
        <v/>
      </c>
      <c r="BE15" t="str">
        <v>SIN ESTADO</v>
      </c>
      <c r="BG15" t="str">
        <v/>
      </c>
      <c r="BH15" t="str">
        <v/>
      </c>
      <c r="BK15" t="str">
        <v>SIN ESTADO</v>
      </c>
      <c r="BM15" t="str">
        <v/>
      </c>
      <c r="BN15" t="str">
        <v/>
      </c>
      <c r="BQ15" t="str">
        <v>SIN ESTADO</v>
      </c>
      <c r="BS15" t="str">
        <v/>
      </c>
      <c r="BT15" t="str">
        <v/>
      </c>
      <c r="BW15" t="str">
        <v>SIN ESTADO</v>
      </c>
      <c r="BY15" t="str">
        <v/>
      </c>
      <c r="BZ15" t="str">
        <v/>
      </c>
      <c r="CC15" t="str">
        <v>SIN ESTADO</v>
      </c>
      <c r="CE15" t="str">
        <v/>
      </c>
      <c r="CF15" t="str">
        <v/>
      </c>
      <c r="CI15" t="str">
        <v>SIN ESTADO</v>
      </c>
      <c r="CK15" t="str">
        <v/>
      </c>
      <c r="CL15" t="str">
        <v/>
      </c>
      <c r="CO15" t="str">
        <v>SIN ESTADO</v>
      </c>
      <c r="CQ15" t="str">
        <v/>
      </c>
      <c r="CR15" t="str">
        <v/>
      </c>
      <c r="CU15" t="str">
        <v>SIN ESTADO</v>
      </c>
      <c r="CW15" t="str">
        <v/>
      </c>
      <c r="CX15" t="str">
        <v/>
      </c>
      <c r="DA15" t="str">
        <v>SIN ESTADO</v>
      </c>
      <c r="DC15" t="str">
        <v/>
      </c>
      <c r="DD15" t="str">
        <v/>
      </c>
      <c r="DG15" t="str">
        <v>SIN ESTADO</v>
      </c>
      <c r="DI15" t="str">
        <v/>
      </c>
      <c r="DJ15" t="str">
        <v/>
      </c>
      <c r="DM15" t="str">
        <v>SIN ESTADO</v>
      </c>
      <c r="DO15" t="str">
        <v/>
      </c>
      <c r="DP15" t="str">
        <v/>
      </c>
      <c r="DS15" t="str">
        <v>SIN ESTADO</v>
      </c>
      <c r="DU15" t="str">
        <v/>
      </c>
      <c r="DV15" t="str">
        <v/>
      </c>
      <c r="DY15" t="str">
        <v>SIN ESTADO</v>
      </c>
      <c r="EA15" t="str">
        <v/>
      </c>
      <c r="EB15" t="str">
        <v/>
      </c>
      <c r="EE15" t="str">
        <v>SIN ESTADO</v>
      </c>
      <c r="EG15" t="str">
        <v/>
      </c>
      <c r="EH15" t="str">
        <v/>
      </c>
      <c r="EK15" t="str">
        <v>SIN ESTADO</v>
      </c>
      <c r="EM15" t="str">
        <v/>
      </c>
      <c r="EN15" t="str">
        <v/>
      </c>
      <c r="EQ15" t="str">
        <v>SIN ESTADO</v>
      </c>
      <c r="ES15" t="str">
        <v/>
      </c>
      <c r="ET15" t="str">
        <v/>
      </c>
      <c r="EW15" t="str">
        <v>SIN ESTADO</v>
      </c>
      <c r="EY15" t="str">
        <v/>
      </c>
      <c r="EZ15" t="str">
        <v/>
      </c>
      <c r="FC15" t="str">
        <v>SIN ESTADO</v>
      </c>
      <c r="FE15" t="str">
        <v/>
      </c>
      <c r="FF15" t="str">
        <v/>
      </c>
      <c r="FI15" t="str">
        <v>SIN ESTADO</v>
      </c>
      <c r="FK15" t="str">
        <v/>
      </c>
      <c r="FL15" t="str">
        <v/>
      </c>
      <c r="FO15" t="str">
        <v>SIN ESTADO</v>
      </c>
      <c r="FQ15" t="str">
        <v/>
      </c>
      <c r="FR15" t="str">
        <v/>
      </c>
      <c r="FU15" t="str">
        <v>SIN ESTADO</v>
      </c>
      <c r="FW15" t="str">
        <v/>
      </c>
      <c r="FX15" t="str">
        <v/>
      </c>
      <c r="GA15" t="str">
        <v>SIN ESTADO</v>
      </c>
      <c r="GC15" t="str">
        <v/>
      </c>
      <c r="GD15" t="str">
        <v/>
      </c>
      <c r="GG15" t="str">
        <v>SIN ESTADO</v>
      </c>
      <c r="GI15" t="str">
        <v/>
      </c>
      <c r="GJ15" t="str">
        <v/>
      </c>
      <c r="GM15" t="str">
        <v>SIN ESTADO</v>
      </c>
      <c r="GO15" t="str">
        <v/>
      </c>
      <c r="GP15" t="str">
        <v/>
      </c>
      <c r="GS15" t="str">
        <v>SIN ESTADO</v>
      </c>
      <c r="GU15" t="str">
        <v/>
      </c>
      <c r="GV15" t="str">
        <v/>
      </c>
      <c r="GY15" t="str">
        <v>SIN ESTADO</v>
      </c>
      <c r="HA15" t="str">
        <v/>
      </c>
      <c r="HB15" t="str">
        <v/>
      </c>
      <c r="HE15" t="str">
        <v>SIN ESTADO</v>
      </c>
      <c r="HG15" t="str">
        <v/>
      </c>
      <c r="HH15" t="str">
        <v/>
      </c>
      <c r="HK15" t="str">
        <v>SIN ESTADO</v>
      </c>
      <c r="HM15" t="str">
        <v/>
      </c>
      <c r="HN15" t="str">
        <v/>
      </c>
      <c r="HQ15" t="str">
        <v>SIN ESTADO</v>
      </c>
      <c r="HS15">
        <v>0</v>
      </c>
      <c r="HU15">
        <v>30000000</v>
      </c>
      <c r="HW15">
        <v>0</v>
      </c>
      <c r="HX15">
        <v>0</v>
      </c>
    </row>
    <row r="16">
      <c r="B16">
        <v>14</v>
      </c>
      <c r="C16" t="str">
        <v xml:space="preserve">LC1  - 3 - 2 </v>
      </c>
      <c r="D16" t="str">
        <v>EN NEGOCIACIÓN</v>
      </c>
      <c r="E16">
        <v>25000000</v>
      </c>
      <c r="F16">
        <v>25000000</v>
      </c>
      <c r="G16">
        <v>0</v>
      </c>
      <c r="H16">
        <v>0</v>
      </c>
      <c r="I16">
        <v>0</v>
      </c>
      <c r="K16" t="str">
        <v/>
      </c>
      <c r="L16" t="str">
        <v/>
      </c>
      <c r="O16" t="str">
        <v>SIN ESTADO</v>
      </c>
      <c r="Q16" t="str">
        <v/>
      </c>
      <c r="R16" t="str">
        <v/>
      </c>
      <c r="U16" t="str">
        <v>SIN ESTADO</v>
      </c>
      <c r="W16" t="str">
        <v/>
      </c>
      <c r="X16" t="str">
        <v/>
      </c>
      <c r="AA16" t="str">
        <v>SIN ESTADO</v>
      </c>
      <c r="AC16" t="str">
        <v/>
      </c>
      <c r="AD16" t="str">
        <v/>
      </c>
      <c r="AG16" t="str">
        <v>SIN ESTADO</v>
      </c>
      <c r="AI16" t="str">
        <v/>
      </c>
      <c r="AJ16" t="str">
        <v/>
      </c>
      <c r="AM16" t="str">
        <v>SIN ESTADO</v>
      </c>
      <c r="AO16" t="str">
        <v/>
      </c>
      <c r="AP16" t="str">
        <v/>
      </c>
      <c r="AS16" t="str">
        <v>SIN ESTADO</v>
      </c>
      <c r="AU16" t="str">
        <v/>
      </c>
      <c r="AV16" t="str">
        <v/>
      </c>
      <c r="AY16" t="str">
        <v>SIN ESTADO</v>
      </c>
      <c r="BA16" t="str">
        <v/>
      </c>
      <c r="BB16" t="str">
        <v/>
      </c>
      <c r="BE16" t="str">
        <v>SIN ESTADO</v>
      </c>
      <c r="BG16" t="str">
        <v/>
      </c>
      <c r="BH16" t="str">
        <v/>
      </c>
      <c r="BK16" t="str">
        <v>SIN ESTADO</v>
      </c>
      <c r="BM16" t="str">
        <v/>
      </c>
      <c r="BN16" t="str">
        <v/>
      </c>
      <c r="BQ16" t="str">
        <v>SIN ESTADO</v>
      </c>
      <c r="BS16" t="str">
        <v/>
      </c>
      <c r="BT16" t="str">
        <v/>
      </c>
      <c r="BW16" t="str">
        <v>SIN ESTADO</v>
      </c>
      <c r="BY16" t="str">
        <v/>
      </c>
      <c r="BZ16" t="str">
        <v/>
      </c>
      <c r="CC16" t="str">
        <v>SIN ESTADO</v>
      </c>
      <c r="CE16" t="str">
        <v/>
      </c>
      <c r="CF16" t="str">
        <v/>
      </c>
      <c r="CI16" t="str">
        <v>SIN ESTADO</v>
      </c>
      <c r="CK16" t="str">
        <v/>
      </c>
      <c r="CL16" t="str">
        <v/>
      </c>
      <c r="CO16" t="str">
        <v>SIN ESTADO</v>
      </c>
      <c r="CQ16" t="str">
        <v/>
      </c>
      <c r="CR16" t="str">
        <v/>
      </c>
      <c r="CU16" t="str">
        <v>SIN ESTADO</v>
      </c>
      <c r="CW16" t="str">
        <v/>
      </c>
      <c r="CX16" t="str">
        <v/>
      </c>
      <c r="DA16" t="str">
        <v>SIN ESTADO</v>
      </c>
      <c r="DC16" t="str">
        <v/>
      </c>
      <c r="DD16" t="str">
        <v/>
      </c>
      <c r="DG16" t="str">
        <v>SIN ESTADO</v>
      </c>
      <c r="DI16" t="str">
        <v/>
      </c>
      <c r="DJ16" t="str">
        <v/>
      </c>
      <c r="DM16" t="str">
        <v>SIN ESTADO</v>
      </c>
      <c r="DO16" t="str">
        <v/>
      </c>
      <c r="DP16" t="str">
        <v/>
      </c>
      <c r="DS16" t="str">
        <v>SIN ESTADO</v>
      </c>
      <c r="DU16" t="str">
        <v/>
      </c>
      <c r="DV16" t="str">
        <v/>
      </c>
      <c r="DY16" t="str">
        <v>SIN ESTADO</v>
      </c>
      <c r="EA16" t="str">
        <v/>
      </c>
      <c r="EB16" t="str">
        <v/>
      </c>
      <c r="EE16" t="str">
        <v>SIN ESTADO</v>
      </c>
      <c r="EG16" t="str">
        <v/>
      </c>
      <c r="EH16" t="str">
        <v/>
      </c>
      <c r="EK16" t="str">
        <v>SIN ESTADO</v>
      </c>
      <c r="EM16" t="str">
        <v/>
      </c>
      <c r="EN16" t="str">
        <v/>
      </c>
      <c r="EQ16" t="str">
        <v>SIN ESTADO</v>
      </c>
      <c r="ES16" t="str">
        <v/>
      </c>
      <c r="ET16" t="str">
        <v/>
      </c>
      <c r="EW16" t="str">
        <v>SIN ESTADO</v>
      </c>
      <c r="EY16" t="str">
        <v/>
      </c>
      <c r="EZ16" t="str">
        <v/>
      </c>
      <c r="FC16" t="str">
        <v>SIN ESTADO</v>
      </c>
      <c r="FE16" t="str">
        <v/>
      </c>
      <c r="FF16" t="str">
        <v/>
      </c>
      <c r="FI16" t="str">
        <v>SIN ESTADO</v>
      </c>
      <c r="FK16" t="str">
        <v/>
      </c>
      <c r="FL16" t="str">
        <v/>
      </c>
      <c r="FO16" t="str">
        <v>SIN ESTADO</v>
      </c>
      <c r="FQ16" t="str">
        <v/>
      </c>
      <c r="FR16" t="str">
        <v/>
      </c>
      <c r="FU16" t="str">
        <v>SIN ESTADO</v>
      </c>
      <c r="FW16" t="str">
        <v/>
      </c>
      <c r="FX16" t="str">
        <v/>
      </c>
      <c r="GA16" t="str">
        <v>SIN ESTADO</v>
      </c>
      <c r="GC16" t="str">
        <v/>
      </c>
      <c r="GD16" t="str">
        <v/>
      </c>
      <c r="GG16" t="str">
        <v>SIN ESTADO</v>
      </c>
      <c r="GI16" t="str">
        <v/>
      </c>
      <c r="GJ16" t="str">
        <v/>
      </c>
      <c r="GM16" t="str">
        <v>SIN ESTADO</v>
      </c>
      <c r="GO16" t="str">
        <v/>
      </c>
      <c r="GP16" t="str">
        <v/>
      </c>
      <c r="GS16" t="str">
        <v>SIN ESTADO</v>
      </c>
      <c r="GU16" t="str">
        <v/>
      </c>
      <c r="GV16" t="str">
        <v/>
      </c>
      <c r="GY16" t="str">
        <v>SIN ESTADO</v>
      </c>
      <c r="HA16" t="str">
        <v/>
      </c>
      <c r="HB16" t="str">
        <v/>
      </c>
      <c r="HE16" t="str">
        <v>SIN ESTADO</v>
      </c>
      <c r="HG16" t="str">
        <v/>
      </c>
      <c r="HH16" t="str">
        <v/>
      </c>
      <c r="HK16" t="str">
        <v>SIN ESTADO</v>
      </c>
      <c r="HM16" t="str">
        <v/>
      </c>
      <c r="HN16" t="str">
        <v/>
      </c>
      <c r="HQ16" t="str">
        <v>SIN ESTADO</v>
      </c>
      <c r="HS16">
        <v>0</v>
      </c>
      <c r="HU16">
        <v>0</v>
      </c>
      <c r="HW16">
        <v>0</v>
      </c>
      <c r="HX16">
        <v>0</v>
      </c>
    </row>
    <row r="17">
      <c r="B17">
        <v>15</v>
      </c>
      <c r="C17" t="str">
        <v xml:space="preserve">LC1 - 3 - 3 </v>
      </c>
      <c r="D17" t="str">
        <v>VENDIDO</v>
      </c>
      <c r="E17">
        <v>25000000</v>
      </c>
      <c r="F17">
        <v>21000000</v>
      </c>
      <c r="G17">
        <v>45936</v>
      </c>
      <c r="H17">
        <v>24</v>
      </c>
      <c r="I17" t="str">
        <v xml:space="preserve">06 DE CADA MES </v>
      </c>
      <c r="J17">
        <v>875000</v>
      </c>
      <c r="K17">
        <v>45967</v>
      </c>
      <c r="L17">
        <v>351</v>
      </c>
      <c r="M17">
        <v>45960</v>
      </c>
      <c r="N17">
        <v>1000000</v>
      </c>
      <c r="O17" t="str">
        <v>PAGA</v>
      </c>
      <c r="P17" t="str">
        <v>TRANSFERENCIA</v>
      </c>
      <c r="Q17">
        <v>45998</v>
      </c>
      <c r="R17">
        <v>320</v>
      </c>
      <c r="S17">
        <v>46000</v>
      </c>
      <c r="T17">
        <v>1000000</v>
      </c>
      <c r="U17" t="str">
        <v>PAGA</v>
      </c>
      <c r="V17" t="str">
        <v>TRANSFERENCIA</v>
      </c>
      <c r="W17">
        <v>46029</v>
      </c>
      <c r="X17">
        <v>289</v>
      </c>
      <c r="Y17">
        <v>45664</v>
      </c>
      <c r="Z17">
        <v>1000000</v>
      </c>
      <c r="AA17" t="str">
        <v>PAGA</v>
      </c>
      <c r="AB17" t="str">
        <v>TRANSFERENCIA</v>
      </c>
      <c r="AC17">
        <v>46060</v>
      </c>
      <c r="AD17">
        <v>258</v>
      </c>
      <c r="AE17">
        <v>46039</v>
      </c>
      <c r="AF17">
        <v>3000000</v>
      </c>
      <c r="AG17" t="str">
        <v>PAGA</v>
      </c>
      <c r="AH17" t="str">
        <v>TRANSFERENCIA</v>
      </c>
      <c r="AI17">
        <v>46091</v>
      </c>
      <c r="AJ17">
        <v>227</v>
      </c>
      <c r="AK17">
        <v>46060</v>
      </c>
      <c r="AL17">
        <v>5000000</v>
      </c>
      <c r="AM17" t="str">
        <v>PAGA</v>
      </c>
      <c r="AN17" t="str">
        <v>TRANSFERENCIA</v>
      </c>
      <c r="AO17">
        <v>46122</v>
      </c>
      <c r="AP17">
        <v>196</v>
      </c>
      <c r="AQ17">
        <v>46088</v>
      </c>
      <c r="AR17">
        <v>5000000</v>
      </c>
      <c r="AS17" t="str">
        <v>PAGA</v>
      </c>
      <c r="AT17" t="str">
        <v>TRANSFERENCIA</v>
      </c>
      <c r="AU17">
        <v>46153</v>
      </c>
      <c r="AV17">
        <v>165</v>
      </c>
      <c r="AW17">
        <v>46123</v>
      </c>
      <c r="AX17">
        <v>5000000</v>
      </c>
      <c r="AY17" t="str">
        <v>PAGA</v>
      </c>
      <c r="AZ17" t="str">
        <v>TRANSFERENCIA</v>
      </c>
      <c r="BA17">
        <v>46184</v>
      </c>
      <c r="BB17">
        <v>134</v>
      </c>
      <c r="BC17">
        <v>46123</v>
      </c>
      <c r="BE17" t="str">
        <v>PAGA</v>
      </c>
      <c r="BG17">
        <v>46215</v>
      </c>
      <c r="BH17">
        <v>103</v>
      </c>
      <c r="BI17">
        <v>46123</v>
      </c>
      <c r="BK17" t="str">
        <v>PAGA</v>
      </c>
      <c r="BM17">
        <v>46246</v>
      </c>
      <c r="BN17">
        <v>72</v>
      </c>
      <c r="BO17">
        <v>46330</v>
      </c>
      <c r="BQ17" t="str">
        <v>PAGA</v>
      </c>
      <c r="BS17">
        <v>46277</v>
      </c>
      <c r="BT17">
        <v>41</v>
      </c>
      <c r="BU17">
        <v>46123</v>
      </c>
      <c r="BW17" t="str">
        <v>PAGA</v>
      </c>
      <c r="BY17">
        <v>46308</v>
      </c>
      <c r="BZ17">
        <v>10</v>
      </c>
      <c r="CA17">
        <v>46330</v>
      </c>
      <c r="CC17" t="str">
        <v>PAGA</v>
      </c>
      <c r="CE17">
        <v>46339</v>
      </c>
      <c r="CF17">
        <v>-21</v>
      </c>
      <c r="CG17">
        <v>46123</v>
      </c>
      <c r="CI17" t="str">
        <v>PAGA</v>
      </c>
      <c r="CK17">
        <v>46370</v>
      </c>
      <c r="CL17">
        <v>-52</v>
      </c>
      <c r="CM17">
        <v>46123</v>
      </c>
      <c r="CO17" t="str">
        <v>PAGA</v>
      </c>
      <c r="CQ17">
        <v>46401</v>
      </c>
      <c r="CR17">
        <v>-83</v>
      </c>
      <c r="CS17">
        <v>46123</v>
      </c>
      <c r="CU17" t="str">
        <v>PAGA</v>
      </c>
      <c r="CW17">
        <v>46432</v>
      </c>
      <c r="CX17">
        <v>-114</v>
      </c>
      <c r="CY17">
        <v>46123</v>
      </c>
      <c r="DA17" t="str">
        <v>PAGA</v>
      </c>
      <c r="DC17">
        <v>46463</v>
      </c>
      <c r="DD17">
        <v>-145</v>
      </c>
      <c r="DE17">
        <v>46123</v>
      </c>
      <c r="DG17" t="str">
        <v>PAGA</v>
      </c>
      <c r="DI17">
        <v>46494</v>
      </c>
      <c r="DJ17">
        <v>-176</v>
      </c>
      <c r="DK17">
        <v>46123</v>
      </c>
      <c r="DM17" t="str">
        <v>PAGA</v>
      </c>
      <c r="DO17">
        <v>46525</v>
      </c>
      <c r="DP17">
        <v>-207</v>
      </c>
      <c r="DQ17">
        <v>46123</v>
      </c>
      <c r="DS17" t="str">
        <v>PAGA</v>
      </c>
      <c r="DU17">
        <v>46556</v>
      </c>
      <c r="DV17">
        <v>-238</v>
      </c>
      <c r="DW17">
        <v>46123</v>
      </c>
      <c r="DY17" t="str">
        <v>PAGA</v>
      </c>
      <c r="EA17">
        <v>46587</v>
      </c>
      <c r="EB17">
        <v>-269</v>
      </c>
      <c r="EC17">
        <v>46123</v>
      </c>
      <c r="EE17" t="str">
        <v>PAGA</v>
      </c>
      <c r="EG17">
        <v>46618</v>
      </c>
      <c r="EH17">
        <v>-300</v>
      </c>
      <c r="EI17">
        <v>46123</v>
      </c>
      <c r="EK17" t="str">
        <v>PAGA</v>
      </c>
      <c r="EM17">
        <v>46649</v>
      </c>
      <c r="EN17">
        <v>-331</v>
      </c>
      <c r="EO17">
        <v>46123</v>
      </c>
      <c r="EQ17" t="str">
        <v>PAGA</v>
      </c>
      <c r="ES17">
        <v>46680</v>
      </c>
      <c r="ET17">
        <v>-362</v>
      </c>
      <c r="EU17">
        <v>46123</v>
      </c>
      <c r="EW17" t="str">
        <v>PAGA</v>
      </c>
      <c r="EY17" t="str">
        <v/>
      </c>
      <c r="EZ17" t="str">
        <v/>
      </c>
      <c r="FC17" t="str">
        <v>SIN ESTADO</v>
      </c>
      <c r="FE17" t="str">
        <v/>
      </c>
      <c r="FF17" t="str">
        <v/>
      </c>
      <c r="FI17" t="str">
        <v>SIN ESTADO</v>
      </c>
      <c r="FK17" t="str">
        <v/>
      </c>
      <c r="FL17" t="str">
        <v/>
      </c>
      <c r="FO17" t="str">
        <v>SIN ESTADO</v>
      </c>
      <c r="FQ17" t="str">
        <v/>
      </c>
      <c r="FR17" t="str">
        <v/>
      </c>
      <c r="FU17" t="str">
        <v>SIN ESTADO</v>
      </c>
      <c r="FW17" t="str">
        <v/>
      </c>
      <c r="FX17" t="str">
        <v/>
      </c>
      <c r="GA17" t="str">
        <v>SIN ESTADO</v>
      </c>
      <c r="GC17" t="str">
        <v/>
      </c>
      <c r="GD17" t="str">
        <v/>
      </c>
      <c r="GG17" t="str">
        <v>SIN ESTADO</v>
      </c>
      <c r="GI17" t="str">
        <v/>
      </c>
      <c r="GJ17" t="str">
        <v/>
      </c>
      <c r="GM17" t="str">
        <v>SIN ESTADO</v>
      </c>
      <c r="GO17" t="str">
        <v/>
      </c>
      <c r="GP17" t="str">
        <v/>
      </c>
      <c r="GS17" t="str">
        <v>SIN ESTADO</v>
      </c>
      <c r="GU17" t="str">
        <v/>
      </c>
      <c r="GV17" t="str">
        <v/>
      </c>
      <c r="GY17" t="str">
        <v>SIN ESTADO</v>
      </c>
      <c r="HA17" t="str">
        <v/>
      </c>
      <c r="HB17" t="str">
        <v/>
      </c>
      <c r="HE17" t="str">
        <v>SIN ESTADO</v>
      </c>
      <c r="HG17" t="str">
        <v/>
      </c>
      <c r="HH17" t="str">
        <v/>
      </c>
      <c r="HK17" t="str">
        <v>SIN ESTADO</v>
      </c>
      <c r="HM17" t="str">
        <v/>
      </c>
      <c r="HN17" t="str">
        <v/>
      </c>
      <c r="HQ17" t="str">
        <v>SIN ESTADO</v>
      </c>
      <c r="HS17">
        <v>21000000</v>
      </c>
      <c r="HU17">
        <v>875000</v>
      </c>
      <c r="HW17">
        <v>0</v>
      </c>
      <c r="HX17">
        <v>0</v>
      </c>
    </row>
    <row r="18">
      <c r="B18">
        <v>16</v>
      </c>
      <c r="C18" t="str">
        <v xml:space="preserve">LC1 - 3 - 4 </v>
      </c>
      <c r="D18" t="str">
        <v>VENDIDO</v>
      </c>
      <c r="E18">
        <v>24500000</v>
      </c>
      <c r="F18">
        <v>20500000</v>
      </c>
      <c r="G18">
        <v>46102</v>
      </c>
      <c r="H18">
        <v>24</v>
      </c>
      <c r="I18" t="str">
        <v xml:space="preserve">05 DE CADA MES </v>
      </c>
      <c r="J18">
        <v>854166.6666666666</v>
      </c>
      <c r="K18">
        <v>46133</v>
      </c>
      <c r="L18">
        <v>185</v>
      </c>
      <c r="M18">
        <v>46127</v>
      </c>
      <c r="N18">
        <v>854000</v>
      </c>
      <c r="O18" t="str">
        <v>PAGA</v>
      </c>
      <c r="P18" t="str">
        <v>TRANSFERENCIA</v>
      </c>
      <c r="Q18">
        <v>46164</v>
      </c>
      <c r="R18">
        <v>154</v>
      </c>
      <c r="S18">
        <v>46135</v>
      </c>
      <c r="T18">
        <v>854000</v>
      </c>
      <c r="U18" t="str">
        <v>PAGA</v>
      </c>
      <c r="V18" t="str">
        <v>TRANSFERENCIA</v>
      </c>
      <c r="W18">
        <v>46195</v>
      </c>
      <c r="X18">
        <v>123</v>
      </c>
      <c r="Y18">
        <v>46164</v>
      </c>
      <c r="Z18">
        <v>854000</v>
      </c>
      <c r="AA18" t="str">
        <v>PAGA</v>
      </c>
      <c r="AB18" t="str">
        <v>TRANSFERENCIA</v>
      </c>
      <c r="AC18">
        <v>46226</v>
      </c>
      <c r="AD18">
        <v>92</v>
      </c>
      <c r="AE18">
        <v>46195</v>
      </c>
      <c r="AF18">
        <v>854000</v>
      </c>
      <c r="AG18" t="str">
        <v>PAGA</v>
      </c>
      <c r="AH18" t="str">
        <v>TRANSFERENCIA</v>
      </c>
      <c r="AI18">
        <v>46257</v>
      </c>
      <c r="AJ18">
        <v>61</v>
      </c>
      <c r="AK18">
        <v>46225</v>
      </c>
      <c r="AL18">
        <v>854000</v>
      </c>
      <c r="AM18" t="str">
        <v>PAGA</v>
      </c>
      <c r="AN18" t="str">
        <v>TRANSFERENCIA</v>
      </c>
      <c r="AO18">
        <v>46288</v>
      </c>
      <c r="AP18">
        <v>30</v>
      </c>
      <c r="AQ18">
        <v>46255</v>
      </c>
      <c r="AR18">
        <v>854000</v>
      </c>
      <c r="AS18" t="str">
        <v>PAGA</v>
      </c>
      <c r="AT18" t="str">
        <v>TRANSFERENCIA</v>
      </c>
      <c r="AU18">
        <v>46319</v>
      </c>
      <c r="AV18">
        <v>-1</v>
      </c>
      <c r="AW18">
        <v>46255</v>
      </c>
      <c r="AX18">
        <v>854000</v>
      </c>
      <c r="AY18" t="str">
        <v>PAGA</v>
      </c>
      <c r="AZ18" t="str">
        <v>TRANSFERENCIA</v>
      </c>
      <c r="BA18">
        <v>46350</v>
      </c>
      <c r="BB18">
        <v>-32</v>
      </c>
      <c r="BC18">
        <v>46287</v>
      </c>
      <c r="BD18">
        <v>854000</v>
      </c>
      <c r="BE18" t="str">
        <v>PAGA</v>
      </c>
      <c r="BF18" t="str">
        <v>TRANSFERENCIA</v>
      </c>
      <c r="BG18">
        <v>46381</v>
      </c>
      <c r="BH18">
        <v>-63</v>
      </c>
      <c r="BK18" t="str">
        <v>AL DÍA</v>
      </c>
      <c r="BM18">
        <v>46412</v>
      </c>
      <c r="BN18">
        <v>-94</v>
      </c>
      <c r="BQ18" t="str">
        <v>AL DÍA</v>
      </c>
      <c r="BS18">
        <v>46443</v>
      </c>
      <c r="BT18">
        <v>-125</v>
      </c>
      <c r="BW18" t="str">
        <v>AL DÍA</v>
      </c>
      <c r="BY18">
        <v>46474</v>
      </c>
      <c r="BZ18">
        <v>-156</v>
      </c>
      <c r="CC18" t="str">
        <v>AL DÍA</v>
      </c>
      <c r="CE18">
        <v>46505</v>
      </c>
      <c r="CF18">
        <v>-187</v>
      </c>
      <c r="CI18" t="str">
        <v>AL DÍA</v>
      </c>
      <c r="CK18">
        <v>46536</v>
      </c>
      <c r="CL18">
        <v>-218</v>
      </c>
      <c r="CO18" t="str">
        <v>AL DÍA</v>
      </c>
      <c r="CQ18">
        <v>46567</v>
      </c>
      <c r="CR18">
        <v>-249</v>
      </c>
      <c r="CU18" t="str">
        <v>AL DÍA</v>
      </c>
      <c r="CW18">
        <v>46598</v>
      </c>
      <c r="CX18">
        <v>-280</v>
      </c>
      <c r="DA18" t="str">
        <v>AL DÍA</v>
      </c>
      <c r="DC18">
        <v>46629</v>
      </c>
      <c r="DD18">
        <v>-311</v>
      </c>
      <c r="DG18" t="str">
        <v>AL DÍA</v>
      </c>
      <c r="DI18">
        <v>46660</v>
      </c>
      <c r="DJ18">
        <v>-342</v>
      </c>
      <c r="DM18" t="str">
        <v>AL DÍA</v>
      </c>
      <c r="DO18">
        <v>46691</v>
      </c>
      <c r="DP18">
        <v>-373</v>
      </c>
      <c r="DS18" t="str">
        <v>AL DÍA</v>
      </c>
      <c r="DU18">
        <v>46722</v>
      </c>
      <c r="DV18">
        <v>-404</v>
      </c>
      <c r="DY18" t="str">
        <v>AL DÍA</v>
      </c>
      <c r="EA18">
        <v>46753</v>
      </c>
      <c r="EB18">
        <v>-435</v>
      </c>
      <c r="EE18" t="str">
        <v>AL DÍA</v>
      </c>
      <c r="EG18">
        <v>46784</v>
      </c>
      <c r="EH18">
        <v>-466</v>
      </c>
      <c r="EK18" t="str">
        <v>AL DÍA</v>
      </c>
      <c r="EM18">
        <v>46815</v>
      </c>
      <c r="EN18">
        <v>-497</v>
      </c>
      <c r="EQ18" t="str">
        <v>AL DÍA</v>
      </c>
      <c r="ES18">
        <v>46846</v>
      </c>
      <c r="ET18">
        <v>-528</v>
      </c>
      <c r="EW18" t="str">
        <v>AL DÍA</v>
      </c>
      <c r="EY18" t="str">
        <v/>
      </c>
      <c r="EZ18" t="str">
        <v/>
      </c>
      <c r="FC18" t="str">
        <v>SIN ESTADO</v>
      </c>
      <c r="FE18" t="str">
        <v/>
      </c>
      <c r="FF18" t="str">
        <v/>
      </c>
      <c r="FI18" t="str">
        <v>SIN ESTADO</v>
      </c>
      <c r="FK18" t="str">
        <v/>
      </c>
      <c r="FL18" t="str">
        <v/>
      </c>
      <c r="FO18" t="str">
        <v>SIN ESTADO</v>
      </c>
      <c r="FQ18" t="str">
        <v/>
      </c>
      <c r="FR18" t="str">
        <v/>
      </c>
      <c r="FU18" t="str">
        <v>SIN ESTADO</v>
      </c>
      <c r="FW18" t="str">
        <v/>
      </c>
      <c r="FX18" t="str">
        <v/>
      </c>
      <c r="GA18" t="str">
        <v>SIN ESTADO</v>
      </c>
      <c r="GC18" t="str">
        <v/>
      </c>
      <c r="GD18" t="str">
        <v/>
      </c>
      <c r="GG18" t="str">
        <v>SIN ESTADO</v>
      </c>
      <c r="GI18" t="str">
        <v/>
      </c>
      <c r="GJ18" t="str">
        <v/>
      </c>
      <c r="GM18" t="str">
        <v>SIN ESTADO</v>
      </c>
      <c r="GO18" t="str">
        <v/>
      </c>
      <c r="GP18" t="str">
        <v/>
      </c>
      <c r="GS18" t="str">
        <v>SIN ESTADO</v>
      </c>
      <c r="GU18" t="str">
        <v/>
      </c>
      <c r="GV18" t="str">
        <v/>
      </c>
      <c r="GY18" t="str">
        <v>SIN ESTADO</v>
      </c>
      <c r="HA18" t="str">
        <v/>
      </c>
      <c r="HB18" t="str">
        <v/>
      </c>
      <c r="HE18" t="str">
        <v>SIN ESTADO</v>
      </c>
      <c r="HG18" t="str">
        <v/>
      </c>
      <c r="HH18" t="str">
        <v/>
      </c>
      <c r="HK18" t="str">
        <v>SIN ESTADO</v>
      </c>
      <c r="HM18" t="str">
        <v/>
      </c>
      <c r="HN18" t="str">
        <v/>
      </c>
      <c r="HQ18" t="str">
        <v>SIN ESTADO</v>
      </c>
      <c r="HS18">
        <v>6832000</v>
      </c>
      <c r="HU18">
        <v>854166.6666666666</v>
      </c>
      <c r="HW18">
        <v>1708000</v>
      </c>
      <c r="HX18">
        <v>2</v>
      </c>
    </row>
    <row r="19">
      <c r="B19">
        <v>17</v>
      </c>
      <c r="C19" t="str">
        <v>LC1  - 3 - 5</v>
      </c>
      <c r="D19" t="str">
        <v>VENDIDO</v>
      </c>
      <c r="E19">
        <v>24500000</v>
      </c>
      <c r="F19">
        <v>20500000</v>
      </c>
      <c r="G19">
        <v>46102</v>
      </c>
      <c r="H19">
        <v>24</v>
      </c>
      <c r="I19" t="str">
        <v xml:space="preserve">05 DE CADA MES </v>
      </c>
      <c r="J19">
        <v>854166.6666666666</v>
      </c>
      <c r="K19">
        <v>46133</v>
      </c>
      <c r="L19">
        <v>185</v>
      </c>
      <c r="M19">
        <v>46128</v>
      </c>
      <c r="N19">
        <v>854000</v>
      </c>
      <c r="O19" t="str">
        <v>PAGA</v>
      </c>
      <c r="P19" t="str">
        <v>TRANSFERENCIA</v>
      </c>
      <c r="Q19">
        <v>46164</v>
      </c>
      <c r="R19">
        <v>154</v>
      </c>
      <c r="S19">
        <v>46136</v>
      </c>
      <c r="T19">
        <v>854000</v>
      </c>
      <c r="U19" t="str">
        <v>PAGA</v>
      </c>
      <c r="V19" t="str">
        <v>TRANSFERENCIA</v>
      </c>
      <c r="W19">
        <v>46195</v>
      </c>
      <c r="X19">
        <v>123</v>
      </c>
      <c r="Y19">
        <v>46165</v>
      </c>
      <c r="Z19">
        <v>854000</v>
      </c>
      <c r="AA19" t="str">
        <v>PAGA</v>
      </c>
      <c r="AB19" t="str">
        <v>TRANSFERENCIA</v>
      </c>
      <c r="AC19">
        <v>46226</v>
      </c>
      <c r="AD19">
        <v>92</v>
      </c>
      <c r="AE19">
        <v>46196</v>
      </c>
      <c r="AF19">
        <v>854000</v>
      </c>
      <c r="AG19" t="str">
        <v>PAGA</v>
      </c>
      <c r="AH19" t="str">
        <v>TRANSFERENCIA</v>
      </c>
      <c r="AI19">
        <v>46257</v>
      </c>
      <c r="AJ19">
        <v>61</v>
      </c>
      <c r="AK19">
        <v>46225</v>
      </c>
      <c r="AL19">
        <v>854000</v>
      </c>
      <c r="AM19" t="str">
        <v>PAGA</v>
      </c>
      <c r="AN19" t="str">
        <v>TRANSFERENCIA</v>
      </c>
      <c r="AO19">
        <v>46288</v>
      </c>
      <c r="AP19">
        <v>30</v>
      </c>
      <c r="AQ19">
        <v>46255</v>
      </c>
      <c r="AR19">
        <v>854000</v>
      </c>
      <c r="AS19" t="str">
        <v>PAGA</v>
      </c>
      <c r="AT19" t="str">
        <v>TRANSFERENCIA</v>
      </c>
      <c r="AU19">
        <v>46319</v>
      </c>
      <c r="AV19">
        <v>-1</v>
      </c>
      <c r="AW19">
        <v>46255</v>
      </c>
      <c r="AX19">
        <v>854000</v>
      </c>
      <c r="AY19" t="str">
        <v>PAGA</v>
      </c>
      <c r="AZ19" t="str">
        <v>TRANSFERENCIA</v>
      </c>
      <c r="BA19">
        <v>46350</v>
      </c>
      <c r="BB19">
        <v>-32</v>
      </c>
      <c r="BC19">
        <v>46287</v>
      </c>
      <c r="BD19">
        <v>854000</v>
      </c>
      <c r="BE19" t="str">
        <v>PAGA</v>
      </c>
      <c r="BF19" t="str">
        <v>TRANSFERENCIA</v>
      </c>
      <c r="BG19">
        <v>46381</v>
      </c>
      <c r="BH19">
        <v>-63</v>
      </c>
      <c r="BK19" t="str">
        <v>AL DÍA</v>
      </c>
      <c r="BM19">
        <v>46412</v>
      </c>
      <c r="BN19">
        <v>-94</v>
      </c>
      <c r="BQ19" t="str">
        <v>AL DÍA</v>
      </c>
      <c r="BS19">
        <v>46443</v>
      </c>
      <c r="BT19">
        <v>-125</v>
      </c>
      <c r="BW19" t="str">
        <v>AL DÍA</v>
      </c>
      <c r="BY19">
        <v>46474</v>
      </c>
      <c r="BZ19">
        <v>-156</v>
      </c>
      <c r="CC19" t="str">
        <v>AL DÍA</v>
      </c>
      <c r="CE19">
        <v>46505</v>
      </c>
      <c r="CF19">
        <v>-187</v>
      </c>
      <c r="CI19" t="str">
        <v>AL DÍA</v>
      </c>
      <c r="CK19">
        <v>46536</v>
      </c>
      <c r="CL19">
        <v>-218</v>
      </c>
      <c r="CO19" t="str">
        <v>AL DÍA</v>
      </c>
      <c r="CQ19">
        <v>46567</v>
      </c>
      <c r="CR19">
        <v>-249</v>
      </c>
      <c r="CU19" t="str">
        <v>AL DÍA</v>
      </c>
      <c r="CW19">
        <v>46598</v>
      </c>
      <c r="CX19">
        <v>-280</v>
      </c>
      <c r="DA19" t="str">
        <v>AL DÍA</v>
      </c>
      <c r="DC19">
        <v>46629</v>
      </c>
      <c r="DD19">
        <v>-311</v>
      </c>
      <c r="DG19" t="str">
        <v>AL DÍA</v>
      </c>
      <c r="DI19">
        <v>46660</v>
      </c>
      <c r="DJ19">
        <v>-342</v>
      </c>
      <c r="DM19" t="str">
        <v>AL DÍA</v>
      </c>
      <c r="DO19">
        <v>46691</v>
      </c>
      <c r="DP19">
        <v>-373</v>
      </c>
      <c r="DS19" t="str">
        <v>AL DÍA</v>
      </c>
      <c r="DU19">
        <v>46722</v>
      </c>
      <c r="DV19">
        <v>-404</v>
      </c>
      <c r="DY19" t="str">
        <v>AL DÍA</v>
      </c>
      <c r="EA19">
        <v>46753</v>
      </c>
      <c r="EB19">
        <v>-435</v>
      </c>
      <c r="EE19" t="str">
        <v>AL DÍA</v>
      </c>
      <c r="EG19">
        <v>46784</v>
      </c>
      <c r="EH19">
        <v>-466</v>
      </c>
      <c r="EK19" t="str">
        <v>AL DÍA</v>
      </c>
      <c r="EM19">
        <v>46815</v>
      </c>
      <c r="EN19">
        <v>-497</v>
      </c>
      <c r="EQ19" t="str">
        <v>AL DÍA</v>
      </c>
      <c r="ES19">
        <v>46846</v>
      </c>
      <c r="ET19">
        <v>-528</v>
      </c>
      <c r="EW19" t="str">
        <v>AL DÍA</v>
      </c>
      <c r="EY19" t="str">
        <v/>
      </c>
      <c r="EZ19" t="str">
        <v/>
      </c>
      <c r="FC19" t="str">
        <v>SIN ESTADO</v>
      </c>
      <c r="FE19" t="str">
        <v/>
      </c>
      <c r="FF19" t="str">
        <v/>
      </c>
      <c r="FI19" t="str">
        <v>SIN ESTADO</v>
      </c>
      <c r="FK19" t="str">
        <v/>
      </c>
      <c r="FL19" t="str">
        <v/>
      </c>
      <c r="FO19" t="str">
        <v>SIN ESTADO</v>
      </c>
      <c r="FQ19" t="str">
        <v/>
      </c>
      <c r="FR19" t="str">
        <v/>
      </c>
      <c r="FU19" t="str">
        <v>SIN ESTADO</v>
      </c>
      <c r="FW19" t="str">
        <v/>
      </c>
      <c r="FX19" t="str">
        <v/>
      </c>
      <c r="GA19" t="str">
        <v>SIN ESTADO</v>
      </c>
      <c r="GC19" t="str">
        <v/>
      </c>
      <c r="GD19" t="str">
        <v/>
      </c>
      <c r="GG19" t="str">
        <v>SIN ESTADO</v>
      </c>
      <c r="GI19" t="str">
        <v/>
      </c>
      <c r="GJ19" t="str">
        <v/>
      </c>
      <c r="GM19" t="str">
        <v>SIN ESTADO</v>
      </c>
      <c r="GO19" t="str">
        <v/>
      </c>
      <c r="GP19" t="str">
        <v/>
      </c>
      <c r="GS19" t="str">
        <v>SIN ESTADO</v>
      </c>
      <c r="GU19" t="str">
        <v/>
      </c>
      <c r="GV19" t="str">
        <v/>
      </c>
      <c r="GY19" t="str">
        <v>SIN ESTADO</v>
      </c>
      <c r="HA19" t="str">
        <v/>
      </c>
      <c r="HB19" t="str">
        <v/>
      </c>
      <c r="HE19" t="str">
        <v>SIN ESTADO</v>
      </c>
      <c r="HG19" t="str">
        <v/>
      </c>
      <c r="HH19" t="str">
        <v/>
      </c>
      <c r="HK19" t="str">
        <v>SIN ESTADO</v>
      </c>
      <c r="HM19" t="str">
        <v/>
      </c>
      <c r="HN19" t="str">
        <v/>
      </c>
      <c r="HQ19" t="str">
        <v>SIN ESTADO</v>
      </c>
      <c r="HS19">
        <v>6832000</v>
      </c>
      <c r="HU19">
        <v>854166.6666666666</v>
      </c>
      <c r="HW19">
        <v>1708000</v>
      </c>
      <c r="HX19">
        <v>2</v>
      </c>
    </row>
    <row r="20">
      <c r="B20">
        <v>18</v>
      </c>
      <c r="C20" t="str">
        <v>LC1 - 3 - 6</v>
      </c>
      <c r="D20" t="str">
        <v>VENDIDO</v>
      </c>
      <c r="E20">
        <v>38058000</v>
      </c>
      <c r="F20">
        <v>34058000</v>
      </c>
      <c r="G20">
        <v>46128</v>
      </c>
      <c r="H20">
        <v>24</v>
      </c>
      <c r="I20" t="str">
        <v>16 DE CADA MES</v>
      </c>
      <c r="J20">
        <v>1419083.3333333333</v>
      </c>
      <c r="K20">
        <v>46154</v>
      </c>
      <c r="L20">
        <v>164</v>
      </c>
      <c r="M20">
        <v>46154</v>
      </c>
      <c r="N20">
        <v>1419100</v>
      </c>
      <c r="O20" t="str">
        <v>PAGA</v>
      </c>
      <c r="P20" t="str">
        <v>TRANSFERENCIA</v>
      </c>
      <c r="Q20">
        <v>46185</v>
      </c>
      <c r="R20">
        <v>133</v>
      </c>
      <c r="S20">
        <v>46187</v>
      </c>
      <c r="T20">
        <v>1419100</v>
      </c>
      <c r="U20" t="str">
        <v>PAGA</v>
      </c>
      <c r="V20" t="str">
        <v>TRANSFERENCIA</v>
      </c>
      <c r="W20">
        <v>46216</v>
      </c>
      <c r="X20">
        <v>102</v>
      </c>
      <c r="Y20">
        <v>46212</v>
      </c>
      <c r="Z20">
        <v>1419100</v>
      </c>
      <c r="AA20" t="str">
        <v>PAGA</v>
      </c>
      <c r="AB20" t="str">
        <v>TRANSFERENCIA</v>
      </c>
      <c r="AC20">
        <v>46247</v>
      </c>
      <c r="AD20">
        <v>71</v>
      </c>
      <c r="AE20">
        <v>46247</v>
      </c>
      <c r="AF20">
        <v>1419000</v>
      </c>
      <c r="AG20" t="str">
        <v>PAGA</v>
      </c>
      <c r="AH20" t="str">
        <v>TRANSFERENCIA</v>
      </c>
      <c r="AI20">
        <v>46278</v>
      </c>
      <c r="AJ20">
        <v>40</v>
      </c>
      <c r="AM20" t="str">
        <v>VENCIDA</v>
      </c>
      <c r="AO20">
        <v>46309</v>
      </c>
      <c r="AP20">
        <v>9</v>
      </c>
      <c r="AS20" t="str">
        <v>VENCIDA</v>
      </c>
      <c r="AU20">
        <v>46340</v>
      </c>
      <c r="AV20">
        <v>-22</v>
      </c>
      <c r="AY20" t="str">
        <v>AL DÍA</v>
      </c>
      <c r="BA20">
        <v>46371</v>
      </c>
      <c r="BB20">
        <v>-53</v>
      </c>
      <c r="BE20" t="str">
        <v>AL DÍA</v>
      </c>
      <c r="BG20">
        <v>46402</v>
      </c>
      <c r="BH20">
        <v>-84</v>
      </c>
      <c r="BK20" t="str">
        <v>AL DÍA</v>
      </c>
      <c r="BM20">
        <v>46433</v>
      </c>
      <c r="BN20">
        <v>-115</v>
      </c>
      <c r="BQ20" t="str">
        <v>AL DÍA</v>
      </c>
      <c r="BS20">
        <v>46464</v>
      </c>
      <c r="BT20">
        <v>-146</v>
      </c>
      <c r="BW20" t="str">
        <v>AL DÍA</v>
      </c>
      <c r="BY20">
        <v>46495</v>
      </c>
      <c r="BZ20">
        <v>-177</v>
      </c>
      <c r="CC20" t="str">
        <v>AL DÍA</v>
      </c>
      <c r="CE20">
        <v>46526</v>
      </c>
      <c r="CF20">
        <v>-208</v>
      </c>
      <c r="CI20" t="str">
        <v>AL DÍA</v>
      </c>
      <c r="CK20">
        <v>46557</v>
      </c>
      <c r="CL20">
        <v>-239</v>
      </c>
      <c r="CO20" t="str">
        <v>AL DÍA</v>
      </c>
      <c r="CQ20">
        <v>46588</v>
      </c>
      <c r="CR20">
        <v>-270</v>
      </c>
      <c r="CU20" t="str">
        <v>AL DÍA</v>
      </c>
      <c r="CW20">
        <v>46619</v>
      </c>
      <c r="CX20">
        <v>-301</v>
      </c>
      <c r="DA20" t="str">
        <v>AL DÍA</v>
      </c>
      <c r="DC20">
        <v>46650</v>
      </c>
      <c r="DD20">
        <v>-332</v>
      </c>
      <c r="DG20" t="str">
        <v>AL DÍA</v>
      </c>
      <c r="DI20">
        <v>46681</v>
      </c>
      <c r="DJ20">
        <v>-363</v>
      </c>
      <c r="DM20" t="str">
        <v>AL DÍA</v>
      </c>
      <c r="DO20">
        <v>46712</v>
      </c>
      <c r="DP20">
        <v>-394</v>
      </c>
      <c r="DS20" t="str">
        <v>AL DÍA</v>
      </c>
      <c r="DU20">
        <v>46743</v>
      </c>
      <c r="DV20">
        <v>-425</v>
      </c>
      <c r="DY20" t="str">
        <v>AL DÍA</v>
      </c>
      <c r="EA20">
        <v>46774</v>
      </c>
      <c r="EB20">
        <v>-456</v>
      </c>
      <c r="EE20" t="str">
        <v>AL DÍA</v>
      </c>
      <c r="EG20">
        <v>46805</v>
      </c>
      <c r="EH20">
        <v>-487</v>
      </c>
      <c r="EK20" t="str">
        <v>AL DÍA</v>
      </c>
      <c r="EM20">
        <v>46836</v>
      </c>
      <c r="EN20">
        <v>-518</v>
      </c>
      <c r="EQ20" t="str">
        <v>AL DÍA</v>
      </c>
      <c r="ES20">
        <v>46867</v>
      </c>
      <c r="ET20">
        <v>-549</v>
      </c>
      <c r="EW20" t="str">
        <v>AL DÍA</v>
      </c>
      <c r="EY20" t="str">
        <v/>
      </c>
      <c r="EZ20" t="str">
        <v/>
      </c>
      <c r="FC20" t="str">
        <v>SIN ESTADO</v>
      </c>
      <c r="FE20" t="str">
        <v/>
      </c>
      <c r="FF20" t="str">
        <v/>
      </c>
      <c r="FI20" t="str">
        <v>SIN ESTADO</v>
      </c>
      <c r="FK20" t="str">
        <v/>
      </c>
      <c r="FL20" t="str">
        <v/>
      </c>
      <c r="FO20" t="str">
        <v>SIN ESTADO</v>
      </c>
      <c r="FQ20" t="str">
        <v/>
      </c>
      <c r="FR20" t="str">
        <v/>
      </c>
      <c r="FU20" t="str">
        <v>SIN ESTADO</v>
      </c>
      <c r="FW20" t="str">
        <v/>
      </c>
      <c r="FX20" t="str">
        <v/>
      </c>
      <c r="GA20" t="str">
        <v>SIN ESTADO</v>
      </c>
      <c r="GC20" t="str">
        <v/>
      </c>
      <c r="GD20" t="str">
        <v/>
      </c>
      <c r="GG20" t="str">
        <v>SIN ESTADO</v>
      </c>
      <c r="GI20" t="str">
        <v/>
      </c>
      <c r="GJ20" t="str">
        <v/>
      </c>
      <c r="GM20" t="str">
        <v>SIN ESTADO</v>
      </c>
      <c r="GO20" t="str">
        <v/>
      </c>
      <c r="GP20" t="str">
        <v/>
      </c>
      <c r="GS20" t="str">
        <v>SIN ESTADO</v>
      </c>
      <c r="GU20" t="str">
        <v/>
      </c>
      <c r="GV20" t="str">
        <v/>
      </c>
      <c r="GY20" t="str">
        <v>SIN ESTADO</v>
      </c>
      <c r="HA20" t="str">
        <v/>
      </c>
      <c r="HB20" t="str">
        <v/>
      </c>
      <c r="HE20" t="str">
        <v>SIN ESTADO</v>
      </c>
      <c r="HG20" t="str">
        <v/>
      </c>
      <c r="HH20" t="str">
        <v/>
      </c>
      <c r="HK20" t="str">
        <v>SIN ESTADO</v>
      </c>
      <c r="HM20" t="str">
        <v/>
      </c>
      <c r="HN20" t="str">
        <v/>
      </c>
      <c r="HQ20" t="str">
        <v>SIN ESTADO</v>
      </c>
      <c r="HS20">
        <v>5676300</v>
      </c>
      <c r="HU20">
        <v>1419083.3333333333</v>
      </c>
      <c r="HW20">
        <v>1419100</v>
      </c>
      <c r="HX20">
        <v>1</v>
      </c>
    </row>
    <row r="21">
      <c r="B21">
        <v>19</v>
      </c>
      <c r="C21" t="str">
        <v xml:space="preserve">LC1 - 3 - 7 </v>
      </c>
      <c r="D21" t="str">
        <v>DISPONIBLE</v>
      </c>
      <c r="E21">
        <v>25470000</v>
      </c>
      <c r="F21">
        <v>25470000</v>
      </c>
      <c r="G21">
        <v>0</v>
      </c>
      <c r="H21">
        <v>0</v>
      </c>
      <c r="I21">
        <v>0</v>
      </c>
      <c r="K21" t="str">
        <v/>
      </c>
      <c r="L21" t="str">
        <v/>
      </c>
      <c r="O21" t="str">
        <v>SIN ESTADO</v>
      </c>
      <c r="Q21" t="str">
        <v/>
      </c>
      <c r="R21" t="str">
        <v/>
      </c>
      <c r="U21" t="str">
        <v>SIN ESTADO</v>
      </c>
      <c r="W21" t="str">
        <v/>
      </c>
      <c r="X21" t="str">
        <v/>
      </c>
      <c r="AA21" t="str">
        <v>SIN ESTADO</v>
      </c>
      <c r="AC21" t="str">
        <v/>
      </c>
      <c r="AD21" t="str">
        <v/>
      </c>
      <c r="AG21" t="str">
        <v>SIN ESTADO</v>
      </c>
      <c r="AI21" t="str">
        <v/>
      </c>
      <c r="AJ21" t="str">
        <v/>
      </c>
      <c r="AM21" t="str">
        <v>SIN ESTADO</v>
      </c>
      <c r="AO21" t="str">
        <v/>
      </c>
      <c r="AP21" t="str">
        <v/>
      </c>
      <c r="AS21" t="str">
        <v>SIN ESTADO</v>
      </c>
      <c r="AU21" t="str">
        <v/>
      </c>
      <c r="AV21" t="str">
        <v/>
      </c>
      <c r="AY21" t="str">
        <v>SIN ESTADO</v>
      </c>
      <c r="BA21" t="str">
        <v/>
      </c>
      <c r="BB21" t="str">
        <v/>
      </c>
      <c r="BE21" t="str">
        <v>SIN ESTADO</v>
      </c>
      <c r="BG21" t="str">
        <v/>
      </c>
      <c r="BH21" t="str">
        <v/>
      </c>
      <c r="BK21" t="str">
        <v>SIN ESTADO</v>
      </c>
      <c r="BM21" t="str">
        <v/>
      </c>
      <c r="BN21" t="str">
        <v/>
      </c>
      <c r="BQ21" t="str">
        <v>SIN ESTADO</v>
      </c>
      <c r="BS21" t="str">
        <v/>
      </c>
      <c r="BT21" t="str">
        <v/>
      </c>
      <c r="BW21" t="str">
        <v>SIN ESTADO</v>
      </c>
      <c r="BY21" t="str">
        <v/>
      </c>
      <c r="BZ21" t="str">
        <v/>
      </c>
      <c r="CC21" t="str">
        <v>SIN ESTADO</v>
      </c>
      <c r="CE21" t="str">
        <v/>
      </c>
      <c r="CF21" t="str">
        <v/>
      </c>
      <c r="CI21" t="str">
        <v>SIN ESTADO</v>
      </c>
      <c r="CK21" t="str">
        <v/>
      </c>
      <c r="CL21" t="str">
        <v/>
      </c>
      <c r="CO21" t="str">
        <v>SIN ESTADO</v>
      </c>
      <c r="CQ21" t="str">
        <v/>
      </c>
      <c r="CR21" t="str">
        <v/>
      </c>
      <c r="CU21" t="str">
        <v>SIN ESTADO</v>
      </c>
      <c r="CW21" t="str">
        <v/>
      </c>
      <c r="CX21" t="str">
        <v/>
      </c>
      <c r="DA21" t="str">
        <v>SIN ESTADO</v>
      </c>
      <c r="DC21" t="str">
        <v/>
      </c>
      <c r="DD21" t="str">
        <v/>
      </c>
      <c r="DG21" t="str">
        <v>SIN ESTADO</v>
      </c>
      <c r="DI21" t="str">
        <v/>
      </c>
      <c r="DJ21" t="str">
        <v/>
      </c>
      <c r="DM21" t="str">
        <v>SIN ESTADO</v>
      </c>
      <c r="DO21" t="str">
        <v/>
      </c>
      <c r="DP21" t="str">
        <v/>
      </c>
      <c r="DS21" t="str">
        <v>SIN ESTADO</v>
      </c>
      <c r="DU21" t="str">
        <v/>
      </c>
      <c r="DV21" t="str">
        <v/>
      </c>
      <c r="DY21" t="str">
        <v>SIN ESTADO</v>
      </c>
      <c r="EA21" t="str">
        <v/>
      </c>
      <c r="EB21" t="str">
        <v/>
      </c>
      <c r="EE21" t="str">
        <v>SIN ESTADO</v>
      </c>
      <c r="EG21" t="str">
        <v/>
      </c>
      <c r="EH21" t="str">
        <v/>
      </c>
      <c r="EK21" t="str">
        <v>SIN ESTADO</v>
      </c>
      <c r="EM21" t="str">
        <v/>
      </c>
      <c r="EN21" t="str">
        <v/>
      </c>
      <c r="EQ21" t="str">
        <v>SIN ESTADO</v>
      </c>
      <c r="ES21" t="str">
        <v/>
      </c>
      <c r="ET21" t="str">
        <v/>
      </c>
      <c r="EW21" t="str">
        <v>SIN ESTADO</v>
      </c>
      <c r="EY21" t="str">
        <v/>
      </c>
      <c r="EZ21" t="str">
        <v/>
      </c>
      <c r="FC21" t="str">
        <v>SIN ESTADO</v>
      </c>
      <c r="FE21" t="str">
        <v/>
      </c>
      <c r="FF21" t="str">
        <v/>
      </c>
      <c r="FI21" t="str">
        <v>SIN ESTADO</v>
      </c>
      <c r="FK21" t="str">
        <v/>
      </c>
      <c r="FL21" t="str">
        <v/>
      </c>
      <c r="FO21" t="str">
        <v>SIN ESTADO</v>
      </c>
      <c r="FQ21" t="str">
        <v/>
      </c>
      <c r="FR21" t="str">
        <v/>
      </c>
      <c r="FU21" t="str">
        <v>SIN ESTADO</v>
      </c>
      <c r="FW21" t="str">
        <v/>
      </c>
      <c r="FX21" t="str">
        <v/>
      </c>
      <c r="GA21" t="str">
        <v>SIN ESTADO</v>
      </c>
      <c r="GC21" t="str">
        <v/>
      </c>
      <c r="GD21" t="str">
        <v/>
      </c>
      <c r="GG21" t="str">
        <v>SIN ESTADO</v>
      </c>
      <c r="GI21" t="str">
        <v/>
      </c>
      <c r="GJ21" t="str">
        <v/>
      </c>
      <c r="GM21" t="str">
        <v>SIN ESTADO</v>
      </c>
      <c r="GO21" t="str">
        <v/>
      </c>
      <c r="GP21" t="str">
        <v/>
      </c>
      <c r="GS21" t="str">
        <v>SIN ESTADO</v>
      </c>
      <c r="GU21" t="str">
        <v/>
      </c>
      <c r="GV21" t="str">
        <v/>
      </c>
      <c r="GY21" t="str">
        <v>SIN ESTADO</v>
      </c>
      <c r="HA21" t="str">
        <v/>
      </c>
      <c r="HB21" t="str">
        <v/>
      </c>
      <c r="HE21" t="str">
        <v>SIN ESTADO</v>
      </c>
      <c r="HG21" t="str">
        <v/>
      </c>
      <c r="HH21" t="str">
        <v/>
      </c>
      <c r="HK21" t="str">
        <v>SIN ESTADO</v>
      </c>
      <c r="HM21" t="str">
        <v/>
      </c>
      <c r="HN21" t="str">
        <v/>
      </c>
      <c r="HQ21" t="str">
        <v>SIN ESTADO</v>
      </c>
      <c r="HS21">
        <v>0</v>
      </c>
      <c r="HU21">
        <v>0</v>
      </c>
      <c r="HW21">
        <v>0</v>
      </c>
      <c r="HX21">
        <v>0</v>
      </c>
    </row>
    <row r="22">
      <c r="B22">
        <v>20</v>
      </c>
      <c r="C22" t="str">
        <v xml:space="preserve">LC1 - 3 - 8 </v>
      </c>
      <c r="D22" t="str">
        <v>DISPONIBLE</v>
      </c>
      <c r="E22">
        <v>25000000</v>
      </c>
      <c r="F22">
        <v>25000000</v>
      </c>
      <c r="G22">
        <v>0</v>
      </c>
      <c r="H22">
        <v>0</v>
      </c>
      <c r="I22">
        <v>0</v>
      </c>
      <c r="K22" t="str">
        <v/>
      </c>
      <c r="L22" t="str">
        <v/>
      </c>
      <c r="O22" t="str">
        <v>SIN ESTADO</v>
      </c>
      <c r="Q22" t="str">
        <v/>
      </c>
      <c r="R22" t="str">
        <v/>
      </c>
      <c r="U22" t="str">
        <v>SIN ESTADO</v>
      </c>
      <c r="W22" t="str">
        <v/>
      </c>
      <c r="X22" t="str">
        <v/>
      </c>
      <c r="AA22" t="str">
        <v>SIN ESTADO</v>
      </c>
      <c r="AC22" t="str">
        <v/>
      </c>
      <c r="AD22" t="str">
        <v/>
      </c>
      <c r="AG22" t="str">
        <v>SIN ESTADO</v>
      </c>
      <c r="AI22" t="str">
        <v/>
      </c>
      <c r="AJ22" t="str">
        <v/>
      </c>
      <c r="AM22" t="str">
        <v>SIN ESTADO</v>
      </c>
      <c r="AO22" t="str">
        <v/>
      </c>
      <c r="AP22" t="str">
        <v/>
      </c>
      <c r="AS22" t="str">
        <v>SIN ESTADO</v>
      </c>
      <c r="AU22" t="str">
        <v/>
      </c>
      <c r="AV22" t="str">
        <v/>
      </c>
      <c r="AY22" t="str">
        <v>SIN ESTADO</v>
      </c>
      <c r="BA22" t="str">
        <v/>
      </c>
      <c r="BB22" t="str">
        <v/>
      </c>
      <c r="BE22" t="str">
        <v>SIN ESTADO</v>
      </c>
      <c r="BG22" t="str">
        <v/>
      </c>
      <c r="BH22" t="str">
        <v/>
      </c>
      <c r="BK22" t="str">
        <v>SIN ESTADO</v>
      </c>
      <c r="BM22" t="str">
        <v/>
      </c>
      <c r="BN22" t="str">
        <v/>
      </c>
      <c r="BQ22" t="str">
        <v>SIN ESTADO</v>
      </c>
      <c r="BS22" t="str">
        <v/>
      </c>
      <c r="BT22" t="str">
        <v/>
      </c>
      <c r="BW22" t="str">
        <v>SIN ESTADO</v>
      </c>
      <c r="BY22" t="str">
        <v/>
      </c>
      <c r="BZ22" t="str">
        <v/>
      </c>
      <c r="CC22" t="str">
        <v>SIN ESTADO</v>
      </c>
      <c r="CE22" t="str">
        <v/>
      </c>
      <c r="CF22" t="str">
        <v/>
      </c>
      <c r="CI22" t="str">
        <v>SIN ESTADO</v>
      </c>
      <c r="CK22" t="str">
        <v/>
      </c>
      <c r="CL22" t="str">
        <v/>
      </c>
      <c r="CO22" t="str">
        <v>SIN ESTADO</v>
      </c>
      <c r="CQ22" t="str">
        <v/>
      </c>
      <c r="CR22" t="str">
        <v/>
      </c>
      <c r="CU22" t="str">
        <v>SIN ESTADO</v>
      </c>
      <c r="CW22" t="str">
        <v/>
      </c>
      <c r="CX22" t="str">
        <v/>
      </c>
      <c r="DA22" t="str">
        <v>SIN ESTADO</v>
      </c>
      <c r="DC22" t="str">
        <v/>
      </c>
      <c r="DD22" t="str">
        <v/>
      </c>
      <c r="DG22" t="str">
        <v>SIN ESTADO</v>
      </c>
      <c r="DI22" t="str">
        <v/>
      </c>
      <c r="DJ22" t="str">
        <v/>
      </c>
      <c r="DM22" t="str">
        <v>SIN ESTADO</v>
      </c>
      <c r="DO22" t="str">
        <v/>
      </c>
      <c r="DP22" t="str">
        <v/>
      </c>
      <c r="DS22" t="str">
        <v>SIN ESTADO</v>
      </c>
      <c r="DU22" t="str">
        <v/>
      </c>
      <c r="DV22" t="str">
        <v/>
      </c>
      <c r="DY22" t="str">
        <v>SIN ESTADO</v>
      </c>
      <c r="EA22" t="str">
        <v/>
      </c>
      <c r="EB22" t="str">
        <v/>
      </c>
      <c r="EE22" t="str">
        <v>SIN ESTADO</v>
      </c>
      <c r="EG22" t="str">
        <v/>
      </c>
      <c r="EH22" t="str">
        <v/>
      </c>
      <c r="EK22" t="str">
        <v>SIN ESTADO</v>
      </c>
      <c r="EM22" t="str">
        <v/>
      </c>
      <c r="EN22" t="str">
        <v/>
      </c>
      <c r="EQ22" t="str">
        <v>SIN ESTADO</v>
      </c>
      <c r="ES22" t="str">
        <v/>
      </c>
      <c r="ET22" t="str">
        <v/>
      </c>
      <c r="EW22" t="str">
        <v>SIN ESTADO</v>
      </c>
      <c r="EY22" t="str">
        <v/>
      </c>
      <c r="EZ22" t="str">
        <v/>
      </c>
      <c r="FC22" t="str">
        <v>SIN ESTADO</v>
      </c>
      <c r="FE22" t="str">
        <v/>
      </c>
      <c r="FF22" t="str">
        <v/>
      </c>
      <c r="FI22" t="str">
        <v>SIN ESTADO</v>
      </c>
      <c r="FK22" t="str">
        <v/>
      </c>
      <c r="FL22" t="str">
        <v/>
      </c>
      <c r="FO22" t="str">
        <v>SIN ESTADO</v>
      </c>
      <c r="FQ22" t="str">
        <v/>
      </c>
      <c r="FR22" t="str">
        <v/>
      </c>
      <c r="FU22" t="str">
        <v>SIN ESTADO</v>
      </c>
      <c r="FW22" t="str">
        <v/>
      </c>
      <c r="FX22" t="str">
        <v/>
      </c>
      <c r="GA22" t="str">
        <v>SIN ESTADO</v>
      </c>
      <c r="GC22" t="str">
        <v/>
      </c>
      <c r="GD22" t="str">
        <v/>
      </c>
      <c r="GG22" t="str">
        <v>SIN ESTADO</v>
      </c>
      <c r="GI22" t="str">
        <v/>
      </c>
      <c r="GJ22" t="str">
        <v/>
      </c>
      <c r="GM22" t="str">
        <v>SIN ESTADO</v>
      </c>
      <c r="GO22" t="str">
        <v/>
      </c>
      <c r="GP22" t="str">
        <v/>
      </c>
      <c r="GS22" t="str">
        <v>SIN ESTADO</v>
      </c>
      <c r="GU22" t="str">
        <v/>
      </c>
      <c r="GV22" t="str">
        <v/>
      </c>
      <c r="GY22" t="str">
        <v>SIN ESTADO</v>
      </c>
      <c r="HA22" t="str">
        <v/>
      </c>
      <c r="HB22" t="str">
        <v/>
      </c>
      <c r="HE22" t="str">
        <v>SIN ESTADO</v>
      </c>
      <c r="HG22" t="str">
        <v/>
      </c>
      <c r="HH22" t="str">
        <v/>
      </c>
      <c r="HK22" t="str">
        <v>SIN ESTADO</v>
      </c>
      <c r="HM22" t="str">
        <v/>
      </c>
      <c r="HN22" t="str">
        <v/>
      </c>
      <c r="HQ22" t="str">
        <v>SIN ESTADO</v>
      </c>
      <c r="HS22">
        <v>0</v>
      </c>
      <c r="HU22">
        <v>0</v>
      </c>
      <c r="HW22">
        <v>0</v>
      </c>
      <c r="HX22">
        <v>0</v>
      </c>
    </row>
    <row r="23">
      <c r="B23">
        <v>21</v>
      </c>
      <c r="C23" t="str">
        <v>LC1 - 3 - 9</v>
      </c>
      <c r="D23" t="str">
        <v>VENDIDO</v>
      </c>
      <c r="E23">
        <v>25000000</v>
      </c>
      <c r="F23">
        <v>21000000</v>
      </c>
      <c r="G23">
        <v>45920</v>
      </c>
      <c r="H23">
        <v>24</v>
      </c>
      <c r="I23" t="str">
        <v xml:space="preserve">20 DE CADA MES </v>
      </c>
      <c r="J23">
        <v>875000</v>
      </c>
      <c r="K23">
        <v>45951</v>
      </c>
      <c r="L23">
        <v>367</v>
      </c>
      <c r="M23">
        <v>45950</v>
      </c>
      <c r="N23">
        <v>875000</v>
      </c>
      <c r="O23" t="str">
        <v>PAGA</v>
      </c>
      <c r="P23" t="str">
        <v>TRANSFERENCIA</v>
      </c>
      <c r="Q23">
        <v>45982</v>
      </c>
      <c r="R23">
        <v>336</v>
      </c>
      <c r="S23">
        <v>45974</v>
      </c>
      <c r="T23">
        <v>600000</v>
      </c>
      <c r="U23" t="str">
        <v>PAGA</v>
      </c>
      <c r="V23" t="str">
        <v>EFECTIVO</v>
      </c>
      <c r="W23">
        <v>46013</v>
      </c>
      <c r="X23">
        <v>305</v>
      </c>
      <c r="Y23">
        <v>45981</v>
      </c>
      <c r="Z23">
        <v>875000</v>
      </c>
      <c r="AA23" t="str">
        <v>PAGA</v>
      </c>
      <c r="AB23" t="str">
        <v>TRANSFERENCIA</v>
      </c>
      <c r="AC23">
        <v>46044</v>
      </c>
      <c r="AD23">
        <v>274</v>
      </c>
      <c r="AE23">
        <v>46011</v>
      </c>
      <c r="AF23">
        <v>250000</v>
      </c>
      <c r="AG23" t="str">
        <v>PAGA</v>
      </c>
      <c r="AH23" t="str">
        <v>EFECTIVO</v>
      </c>
      <c r="AI23">
        <v>46075</v>
      </c>
      <c r="AJ23">
        <v>243</v>
      </c>
      <c r="AK23">
        <v>46032</v>
      </c>
      <c r="AL23">
        <v>875000</v>
      </c>
      <c r="AM23" t="str">
        <v>PAGA</v>
      </c>
      <c r="AN23" t="str">
        <v>EFECTIVO</v>
      </c>
      <c r="AO23">
        <v>46106</v>
      </c>
      <c r="AP23">
        <v>212</v>
      </c>
      <c r="AQ23">
        <v>37675</v>
      </c>
      <c r="AR23">
        <v>875000</v>
      </c>
      <c r="AS23" t="str">
        <v>PAGA</v>
      </c>
      <c r="AT23" t="str">
        <v>TRANSFERENCIA</v>
      </c>
      <c r="AU23">
        <v>46137</v>
      </c>
      <c r="AV23">
        <v>181</v>
      </c>
      <c r="AW23">
        <v>46102</v>
      </c>
      <c r="AX23">
        <v>875000</v>
      </c>
      <c r="AY23" t="str">
        <v>PAGA</v>
      </c>
      <c r="AZ23" t="str">
        <v>TRANSFERENCIA</v>
      </c>
      <c r="BA23">
        <v>46168</v>
      </c>
      <c r="BB23">
        <v>150</v>
      </c>
      <c r="BC23">
        <v>46133</v>
      </c>
      <c r="BD23">
        <v>875000</v>
      </c>
      <c r="BE23" t="str">
        <v>PAGA</v>
      </c>
      <c r="BF23" t="str">
        <v>TRANSFERENCIA</v>
      </c>
      <c r="BG23">
        <v>46199</v>
      </c>
      <c r="BH23">
        <v>119</v>
      </c>
      <c r="BI23">
        <v>46161</v>
      </c>
      <c r="BJ23">
        <v>875000</v>
      </c>
      <c r="BK23" t="str">
        <v>PAGA</v>
      </c>
      <c r="BL23" t="str">
        <v>EFECTIVO</v>
      </c>
      <c r="BM23">
        <v>46230</v>
      </c>
      <c r="BN23">
        <v>88</v>
      </c>
      <c r="BO23">
        <v>46196</v>
      </c>
      <c r="BP23">
        <v>875000</v>
      </c>
      <c r="BQ23" t="str">
        <v>PAGA</v>
      </c>
      <c r="BR23" t="str">
        <v>TRANSFERENCIA</v>
      </c>
      <c r="BS23">
        <v>46261</v>
      </c>
      <c r="BT23">
        <v>57</v>
      </c>
      <c r="BU23">
        <v>46228</v>
      </c>
      <c r="BV23">
        <v>875000</v>
      </c>
      <c r="BW23" t="str">
        <v>PAGA</v>
      </c>
      <c r="BX23" t="str">
        <v>TRANSFERENCIA</v>
      </c>
      <c r="BY23">
        <v>46292</v>
      </c>
      <c r="BZ23">
        <v>26</v>
      </c>
      <c r="CA23">
        <v>46256</v>
      </c>
      <c r="CB23">
        <v>875000</v>
      </c>
      <c r="CC23" t="str">
        <v>PAGA</v>
      </c>
      <c r="CD23" t="str">
        <v>TRANSFERENCIA</v>
      </c>
      <c r="CE23">
        <v>46323</v>
      </c>
      <c r="CF23">
        <v>-5</v>
      </c>
      <c r="CG23">
        <v>46283</v>
      </c>
      <c r="CH23">
        <v>875000</v>
      </c>
      <c r="CI23" t="str">
        <v>PAGA</v>
      </c>
      <c r="CJ23" t="str">
        <v>TRANSFERENCIA</v>
      </c>
      <c r="CK23">
        <v>46354</v>
      </c>
      <c r="CL23">
        <v>-36</v>
      </c>
      <c r="CM23">
        <v>46315</v>
      </c>
      <c r="CN23">
        <v>875000</v>
      </c>
      <c r="CO23" t="str">
        <v>PAGA</v>
      </c>
      <c r="CP23" t="str">
        <v>TRANSFERENCIA</v>
      </c>
      <c r="CQ23">
        <v>46385</v>
      </c>
      <c r="CR23">
        <v>-67</v>
      </c>
      <c r="CU23" t="str">
        <v>AL DÍA</v>
      </c>
      <c r="CW23">
        <v>46416</v>
      </c>
      <c r="CX23">
        <v>-98</v>
      </c>
      <c r="DA23" t="str">
        <v>AL DÍA</v>
      </c>
      <c r="DC23">
        <v>46447</v>
      </c>
      <c r="DD23">
        <v>-129</v>
      </c>
      <c r="DG23" t="str">
        <v>AL DÍA</v>
      </c>
      <c r="DI23">
        <v>46478</v>
      </c>
      <c r="DJ23">
        <v>-160</v>
      </c>
      <c r="DM23" t="str">
        <v>AL DÍA</v>
      </c>
      <c r="DO23">
        <v>46509</v>
      </c>
      <c r="DP23">
        <v>-191</v>
      </c>
      <c r="DS23" t="str">
        <v>AL DÍA</v>
      </c>
      <c r="DU23">
        <v>46540</v>
      </c>
      <c r="DV23">
        <v>-222</v>
      </c>
      <c r="DY23" t="str">
        <v>AL DÍA</v>
      </c>
      <c r="EA23">
        <v>46571</v>
      </c>
      <c r="EB23">
        <v>-253</v>
      </c>
      <c r="EE23" t="str">
        <v>AL DÍA</v>
      </c>
      <c r="EG23">
        <v>46602</v>
      </c>
      <c r="EH23">
        <v>-284</v>
      </c>
      <c r="EK23" t="str">
        <v>AL DÍA</v>
      </c>
      <c r="EM23">
        <v>46633</v>
      </c>
      <c r="EN23">
        <v>-315</v>
      </c>
      <c r="EQ23" t="str">
        <v>AL DÍA</v>
      </c>
      <c r="ES23">
        <v>46664</v>
      </c>
      <c r="ET23">
        <v>-346</v>
      </c>
      <c r="EW23" t="str">
        <v>AL DÍA</v>
      </c>
      <c r="EY23" t="str">
        <v/>
      </c>
      <c r="EZ23" t="str">
        <v/>
      </c>
      <c r="FC23" t="str">
        <v>SIN ESTADO</v>
      </c>
      <c r="FE23" t="str">
        <v/>
      </c>
      <c r="FF23" t="str">
        <v/>
      </c>
      <c r="FI23" t="str">
        <v>SIN ESTADO</v>
      </c>
      <c r="FK23" t="str">
        <v/>
      </c>
      <c r="FL23" t="str">
        <v/>
      </c>
      <c r="FO23" t="str">
        <v>SIN ESTADO</v>
      </c>
      <c r="FQ23" t="str">
        <v/>
      </c>
      <c r="FR23" t="str">
        <v/>
      </c>
      <c r="FU23" t="str">
        <v>SIN ESTADO</v>
      </c>
      <c r="FW23" t="str">
        <v/>
      </c>
      <c r="FX23" t="str">
        <v/>
      </c>
      <c r="GA23" t="str">
        <v>SIN ESTADO</v>
      </c>
      <c r="GC23" t="str">
        <v/>
      </c>
      <c r="GD23" t="str">
        <v/>
      </c>
      <c r="GG23" t="str">
        <v>SIN ESTADO</v>
      </c>
      <c r="GI23" t="str">
        <v/>
      </c>
      <c r="GJ23" t="str">
        <v/>
      </c>
      <c r="GM23" t="str">
        <v>SIN ESTADO</v>
      </c>
      <c r="GO23" t="str">
        <v/>
      </c>
      <c r="GP23" t="str">
        <v/>
      </c>
      <c r="GS23" t="str">
        <v>SIN ESTADO</v>
      </c>
      <c r="GU23" t="str">
        <v/>
      </c>
      <c r="GV23" t="str">
        <v/>
      </c>
      <c r="GY23" t="str">
        <v>SIN ESTADO</v>
      </c>
      <c r="HA23" t="str">
        <v/>
      </c>
      <c r="HB23" t="str">
        <v/>
      </c>
      <c r="HE23" t="str">
        <v>SIN ESTADO</v>
      </c>
      <c r="HG23" t="str">
        <v/>
      </c>
      <c r="HH23" t="str">
        <v/>
      </c>
      <c r="HK23" t="str">
        <v>SIN ESTADO</v>
      </c>
      <c r="HM23" t="str">
        <v/>
      </c>
      <c r="HN23" t="str">
        <v/>
      </c>
      <c r="HQ23" t="str">
        <v>SIN ESTADO</v>
      </c>
      <c r="HS23">
        <v>11350000</v>
      </c>
      <c r="HU23">
        <v>875000</v>
      </c>
      <c r="HW23">
        <v>875000</v>
      </c>
      <c r="HX23">
        <v>1</v>
      </c>
    </row>
    <row r="24">
      <c r="B24">
        <v>22</v>
      </c>
      <c r="C24" t="str">
        <v>LC1 - 3 - 10 Y 11</v>
      </c>
      <c r="D24" t="str">
        <v>VENDIDO</v>
      </c>
      <c r="E24">
        <v>50000000</v>
      </c>
      <c r="F24">
        <v>42000000</v>
      </c>
      <c r="G24">
        <v>45902</v>
      </c>
      <c r="H24">
        <v>24</v>
      </c>
      <c r="I24" t="str">
        <v xml:space="preserve">02 DE CADA MES </v>
      </c>
      <c r="J24">
        <v>1750000</v>
      </c>
      <c r="K24">
        <v>45933</v>
      </c>
      <c r="L24">
        <v>385</v>
      </c>
      <c r="M24">
        <v>45945</v>
      </c>
      <c r="N24">
        <v>1750000</v>
      </c>
      <c r="O24" t="str">
        <v>PAGA</v>
      </c>
      <c r="P24" t="str">
        <v>TRANSFERENCIA</v>
      </c>
      <c r="Q24">
        <v>45964</v>
      </c>
      <c r="R24">
        <v>354</v>
      </c>
      <c r="S24">
        <v>45979</v>
      </c>
      <c r="T24">
        <v>1750000</v>
      </c>
      <c r="U24" t="str">
        <v>PAGA</v>
      </c>
      <c r="V24" t="str">
        <v>TRANSFERENCIA</v>
      </c>
      <c r="W24">
        <v>45995</v>
      </c>
      <c r="X24">
        <v>323</v>
      </c>
      <c r="Y24">
        <v>46013</v>
      </c>
      <c r="Z24">
        <v>1750000</v>
      </c>
      <c r="AA24" t="str">
        <v>PAGA</v>
      </c>
      <c r="AB24" t="str">
        <v>TRANSFERENCIA</v>
      </c>
      <c r="AC24">
        <v>46026</v>
      </c>
      <c r="AD24">
        <v>292</v>
      </c>
      <c r="AE24">
        <v>46122</v>
      </c>
      <c r="AF24">
        <v>1750000</v>
      </c>
      <c r="AG24" t="str">
        <v>PAGA</v>
      </c>
      <c r="AH24" t="str">
        <v>TRANSFERENCIA</v>
      </c>
      <c r="AI24">
        <v>46057</v>
      </c>
      <c r="AJ24">
        <v>261</v>
      </c>
      <c r="AK24">
        <v>46125</v>
      </c>
      <c r="AL24">
        <v>1750000</v>
      </c>
      <c r="AM24" t="str">
        <v>PAGA</v>
      </c>
      <c r="AN24" t="str">
        <v>TRANSFERENCIA</v>
      </c>
      <c r="AO24">
        <v>46088</v>
      </c>
      <c r="AP24">
        <v>230</v>
      </c>
      <c r="AQ24">
        <v>46163</v>
      </c>
      <c r="AR24">
        <v>1750000</v>
      </c>
      <c r="AS24" t="str">
        <v>PAGA</v>
      </c>
      <c r="AT24" t="str">
        <v>TRANSFERENCIA</v>
      </c>
      <c r="AU24">
        <v>46119</v>
      </c>
      <c r="AV24">
        <v>199</v>
      </c>
      <c r="AY24" t="str">
        <v>VENCIDA</v>
      </c>
      <c r="BA24">
        <v>46150</v>
      </c>
      <c r="BB24">
        <v>168</v>
      </c>
      <c r="BE24" t="str">
        <v>VENCIDA</v>
      </c>
      <c r="BG24">
        <v>46181</v>
      </c>
      <c r="BH24">
        <v>137</v>
      </c>
      <c r="BK24" t="str">
        <v>VENCIDA</v>
      </c>
      <c r="BM24">
        <v>46212</v>
      </c>
      <c r="BN24">
        <v>106</v>
      </c>
      <c r="BQ24" t="str">
        <v>VENCIDA</v>
      </c>
      <c r="BS24">
        <v>46243</v>
      </c>
      <c r="BT24">
        <v>75</v>
      </c>
      <c r="BW24" t="str">
        <v>VENCIDA</v>
      </c>
      <c r="BY24">
        <v>46274</v>
      </c>
      <c r="BZ24">
        <v>44</v>
      </c>
      <c r="CC24" t="str">
        <v>VENCIDA</v>
      </c>
      <c r="CE24">
        <v>46305</v>
      </c>
      <c r="CF24">
        <v>13</v>
      </c>
      <c r="CI24" t="str">
        <v>VENCIDA</v>
      </c>
      <c r="CK24">
        <v>46336</v>
      </c>
      <c r="CL24">
        <v>-18</v>
      </c>
      <c r="CO24" t="str">
        <v>AL DÍA</v>
      </c>
      <c r="CQ24">
        <v>46367</v>
      </c>
      <c r="CR24">
        <v>-49</v>
      </c>
      <c r="CU24" t="str">
        <v>AL DÍA</v>
      </c>
      <c r="CW24">
        <v>46398</v>
      </c>
      <c r="CX24">
        <v>-80</v>
      </c>
      <c r="DA24" t="str">
        <v>AL DÍA</v>
      </c>
      <c r="DC24">
        <v>46429</v>
      </c>
      <c r="DD24">
        <v>-111</v>
      </c>
      <c r="DG24" t="str">
        <v>AL DÍA</v>
      </c>
      <c r="DI24">
        <v>46460</v>
      </c>
      <c r="DJ24">
        <v>-142</v>
      </c>
      <c r="DM24" t="str">
        <v>AL DÍA</v>
      </c>
      <c r="DO24">
        <v>46491</v>
      </c>
      <c r="DP24">
        <v>-173</v>
      </c>
      <c r="DS24" t="str">
        <v>AL DÍA</v>
      </c>
      <c r="DU24">
        <v>46522</v>
      </c>
      <c r="DV24">
        <v>-204</v>
      </c>
      <c r="DY24" t="str">
        <v>AL DÍA</v>
      </c>
      <c r="EA24">
        <v>46553</v>
      </c>
      <c r="EB24">
        <v>-235</v>
      </c>
      <c r="EE24" t="str">
        <v>AL DÍA</v>
      </c>
      <c r="EG24">
        <v>46584</v>
      </c>
      <c r="EH24">
        <v>-266</v>
      </c>
      <c r="EK24" t="str">
        <v>AL DÍA</v>
      </c>
      <c r="EM24">
        <v>46615</v>
      </c>
      <c r="EN24">
        <v>-297</v>
      </c>
      <c r="EQ24" t="str">
        <v>AL DÍA</v>
      </c>
      <c r="ES24">
        <v>46646</v>
      </c>
      <c r="ET24">
        <v>-328</v>
      </c>
      <c r="EW24" t="str">
        <v>AL DÍA</v>
      </c>
      <c r="EY24" t="str">
        <v/>
      </c>
      <c r="EZ24" t="str">
        <v/>
      </c>
      <c r="FC24" t="str">
        <v>SIN ESTADO</v>
      </c>
      <c r="FE24" t="str">
        <v/>
      </c>
      <c r="FF24" t="str">
        <v/>
      </c>
      <c r="FI24" t="str">
        <v>SIN ESTADO</v>
      </c>
      <c r="FK24" t="str">
        <v/>
      </c>
      <c r="FL24" t="str">
        <v/>
      </c>
      <c r="FO24" t="str">
        <v>SIN ESTADO</v>
      </c>
      <c r="FQ24" t="str">
        <v/>
      </c>
      <c r="FR24" t="str">
        <v/>
      </c>
      <c r="FU24" t="str">
        <v>SIN ESTADO</v>
      </c>
      <c r="FW24" t="str">
        <v/>
      </c>
      <c r="FX24" t="str">
        <v/>
      </c>
      <c r="GA24" t="str">
        <v>SIN ESTADO</v>
      </c>
      <c r="GC24" t="str">
        <v/>
      </c>
      <c r="GD24" t="str">
        <v/>
      </c>
      <c r="GG24" t="str">
        <v>SIN ESTADO</v>
      </c>
      <c r="GI24" t="str">
        <v/>
      </c>
      <c r="GJ24" t="str">
        <v/>
      </c>
      <c r="GM24" t="str">
        <v>SIN ESTADO</v>
      </c>
      <c r="GO24" t="str">
        <v/>
      </c>
      <c r="GP24" t="str">
        <v/>
      </c>
      <c r="GS24" t="str">
        <v>SIN ESTADO</v>
      </c>
      <c r="GU24" t="str">
        <v/>
      </c>
      <c r="GV24" t="str">
        <v/>
      </c>
      <c r="GY24" t="str">
        <v>SIN ESTADO</v>
      </c>
      <c r="HA24" t="str">
        <v/>
      </c>
      <c r="HB24" t="str">
        <v/>
      </c>
      <c r="HE24" t="str">
        <v>SIN ESTADO</v>
      </c>
      <c r="HG24" t="str">
        <v/>
      </c>
      <c r="HH24" t="str">
        <v/>
      </c>
      <c r="HK24" t="str">
        <v>SIN ESTADO</v>
      </c>
      <c r="HM24" t="str">
        <v/>
      </c>
      <c r="HN24" t="str">
        <v/>
      </c>
      <c r="HQ24" t="str">
        <v>SIN ESTADO</v>
      </c>
      <c r="HS24">
        <v>10500000</v>
      </c>
      <c r="HU24">
        <v>1750000</v>
      </c>
      <c r="HW24">
        <v>0</v>
      </c>
      <c r="HX24">
        <v>0</v>
      </c>
    </row>
    <row r="25">
      <c r="B25">
        <v>23</v>
      </c>
      <c r="C25" t="str">
        <v>LC1 - 3 - 12</v>
      </c>
      <c r="D25" t="str">
        <v xml:space="preserve">CEDIDO EN FORMA DE PAGO </v>
      </c>
      <c r="E25">
        <v>30000000</v>
      </c>
      <c r="F25">
        <v>30000000</v>
      </c>
      <c r="G25">
        <v>0</v>
      </c>
      <c r="H25">
        <v>0</v>
      </c>
      <c r="I25">
        <v>0</v>
      </c>
      <c r="K25" t="str">
        <v/>
      </c>
      <c r="L25" t="str">
        <v/>
      </c>
      <c r="O25" t="str">
        <v>SIN ESTADO</v>
      </c>
      <c r="Q25" t="str">
        <v/>
      </c>
      <c r="R25" t="str">
        <v/>
      </c>
      <c r="U25" t="str">
        <v>SIN ESTADO</v>
      </c>
      <c r="W25" t="str">
        <v/>
      </c>
      <c r="X25" t="str">
        <v/>
      </c>
      <c r="AA25" t="str">
        <v>SIN ESTADO</v>
      </c>
      <c r="AC25" t="str">
        <v/>
      </c>
      <c r="AD25" t="str">
        <v/>
      </c>
      <c r="AG25" t="str">
        <v>SIN ESTADO</v>
      </c>
      <c r="AI25" t="str">
        <v/>
      </c>
      <c r="AJ25" t="str">
        <v/>
      </c>
      <c r="AM25" t="str">
        <v>SIN ESTADO</v>
      </c>
      <c r="AO25" t="str">
        <v/>
      </c>
      <c r="AP25" t="str">
        <v/>
      </c>
      <c r="AS25" t="str">
        <v>SIN ESTADO</v>
      </c>
      <c r="AU25" t="str">
        <v/>
      </c>
      <c r="AV25" t="str">
        <v/>
      </c>
      <c r="AY25" t="str">
        <v>SIN ESTADO</v>
      </c>
      <c r="BA25" t="str">
        <v/>
      </c>
      <c r="BB25" t="str">
        <v/>
      </c>
      <c r="BE25" t="str">
        <v>SIN ESTADO</v>
      </c>
      <c r="BG25" t="str">
        <v/>
      </c>
      <c r="BH25" t="str">
        <v/>
      </c>
      <c r="BK25" t="str">
        <v>SIN ESTADO</v>
      </c>
      <c r="BM25" t="str">
        <v/>
      </c>
      <c r="BN25" t="str">
        <v/>
      </c>
      <c r="BQ25" t="str">
        <v>SIN ESTADO</v>
      </c>
      <c r="BS25" t="str">
        <v/>
      </c>
      <c r="BT25" t="str">
        <v/>
      </c>
      <c r="BW25" t="str">
        <v>SIN ESTADO</v>
      </c>
      <c r="BY25" t="str">
        <v/>
      </c>
      <c r="BZ25" t="str">
        <v/>
      </c>
      <c r="CC25" t="str">
        <v>SIN ESTADO</v>
      </c>
      <c r="CE25" t="str">
        <v/>
      </c>
      <c r="CF25" t="str">
        <v/>
      </c>
      <c r="CI25" t="str">
        <v>SIN ESTADO</v>
      </c>
      <c r="CK25" t="str">
        <v/>
      </c>
      <c r="CL25" t="str">
        <v/>
      </c>
      <c r="CO25" t="str">
        <v>SIN ESTADO</v>
      </c>
      <c r="CQ25" t="str">
        <v/>
      </c>
      <c r="CR25" t="str">
        <v/>
      </c>
      <c r="CU25" t="str">
        <v>SIN ESTADO</v>
      </c>
      <c r="CW25" t="str">
        <v/>
      </c>
      <c r="CX25" t="str">
        <v/>
      </c>
      <c r="DA25" t="str">
        <v>SIN ESTADO</v>
      </c>
      <c r="DC25" t="str">
        <v/>
      </c>
      <c r="DD25" t="str">
        <v/>
      </c>
      <c r="DG25" t="str">
        <v>SIN ESTADO</v>
      </c>
      <c r="DI25" t="str">
        <v/>
      </c>
      <c r="DJ25" t="str">
        <v/>
      </c>
      <c r="DM25" t="str">
        <v>SIN ESTADO</v>
      </c>
      <c r="DO25" t="str">
        <v/>
      </c>
      <c r="DP25" t="str">
        <v/>
      </c>
      <c r="DS25" t="str">
        <v>SIN ESTADO</v>
      </c>
      <c r="DU25" t="str">
        <v/>
      </c>
      <c r="DV25" t="str">
        <v/>
      </c>
      <c r="DY25" t="str">
        <v>SIN ESTADO</v>
      </c>
      <c r="EA25" t="str">
        <v/>
      </c>
      <c r="EB25" t="str">
        <v/>
      </c>
      <c r="EE25" t="str">
        <v>SIN ESTADO</v>
      </c>
      <c r="EG25" t="str">
        <v/>
      </c>
      <c r="EH25" t="str">
        <v/>
      </c>
      <c r="EK25" t="str">
        <v>SIN ESTADO</v>
      </c>
      <c r="EM25" t="str">
        <v/>
      </c>
      <c r="EN25" t="str">
        <v/>
      </c>
      <c r="EQ25" t="str">
        <v>SIN ESTADO</v>
      </c>
      <c r="ES25" t="str">
        <v/>
      </c>
      <c r="ET25" t="str">
        <v/>
      </c>
      <c r="EW25" t="str">
        <v>SIN ESTADO</v>
      </c>
      <c r="EY25" t="str">
        <v/>
      </c>
      <c r="EZ25" t="str">
        <v/>
      </c>
      <c r="FC25" t="str">
        <v>SIN ESTADO</v>
      </c>
      <c r="FE25" t="str">
        <v/>
      </c>
      <c r="FF25" t="str">
        <v/>
      </c>
      <c r="FI25" t="str">
        <v>SIN ESTADO</v>
      </c>
      <c r="FK25" t="str">
        <v/>
      </c>
      <c r="FL25" t="str">
        <v/>
      </c>
      <c r="FO25" t="str">
        <v>SIN ESTADO</v>
      </c>
      <c r="FQ25" t="str">
        <v/>
      </c>
      <c r="FR25" t="str">
        <v/>
      </c>
      <c r="FU25" t="str">
        <v>SIN ESTADO</v>
      </c>
      <c r="FW25" t="str">
        <v/>
      </c>
      <c r="FX25" t="str">
        <v/>
      </c>
      <c r="GA25" t="str">
        <v>SIN ESTADO</v>
      </c>
      <c r="GC25" t="str">
        <v/>
      </c>
      <c r="GD25" t="str">
        <v/>
      </c>
      <c r="GG25" t="str">
        <v>SIN ESTADO</v>
      </c>
      <c r="GI25" t="str">
        <v/>
      </c>
      <c r="GJ25" t="str">
        <v/>
      </c>
      <c r="GM25" t="str">
        <v>SIN ESTADO</v>
      </c>
      <c r="GO25" t="str">
        <v/>
      </c>
      <c r="GP25" t="str">
        <v/>
      </c>
      <c r="GS25" t="str">
        <v>SIN ESTADO</v>
      </c>
      <c r="GU25" t="str">
        <v/>
      </c>
      <c r="GV25" t="str">
        <v/>
      </c>
      <c r="GY25" t="str">
        <v>SIN ESTADO</v>
      </c>
      <c r="HA25" t="str">
        <v/>
      </c>
      <c r="HB25" t="str">
        <v/>
      </c>
      <c r="HE25" t="str">
        <v>SIN ESTADO</v>
      </c>
      <c r="HG25" t="str">
        <v/>
      </c>
      <c r="HH25" t="str">
        <v/>
      </c>
      <c r="HK25" t="str">
        <v>SIN ESTADO</v>
      </c>
      <c r="HM25" t="str">
        <v/>
      </c>
      <c r="HN25" t="str">
        <v/>
      </c>
      <c r="HQ25" t="str">
        <v>SIN ESTADO</v>
      </c>
      <c r="HS25">
        <v>0</v>
      </c>
      <c r="HU25">
        <v>0</v>
      </c>
      <c r="HW25">
        <v>0</v>
      </c>
      <c r="HX25">
        <v>0</v>
      </c>
    </row>
    <row r="26">
      <c r="B26">
        <v>24</v>
      </c>
      <c r="C26" t="str">
        <v>LC1 - 4 - 1</v>
      </c>
      <c r="D26" t="str">
        <v>VENDIDO</v>
      </c>
      <c r="E26">
        <v>43380000</v>
      </c>
      <c r="F26">
        <v>39380000</v>
      </c>
      <c r="G26">
        <v>46178</v>
      </c>
      <c r="H26">
        <v>24</v>
      </c>
      <c r="I26" t="str">
        <v>5 DE CADA MES</v>
      </c>
      <c r="J26">
        <v>1640833.3333333333</v>
      </c>
      <c r="K26">
        <v>46209</v>
      </c>
      <c r="L26">
        <v>109</v>
      </c>
      <c r="M26">
        <v>46196</v>
      </c>
      <c r="N26">
        <v>1640000</v>
      </c>
      <c r="O26" t="str">
        <v>PAGA</v>
      </c>
      <c r="P26" t="str">
        <v>TRANSFERENCIA</v>
      </c>
      <c r="Q26">
        <v>46240</v>
      </c>
      <c r="R26">
        <v>78</v>
      </c>
      <c r="S26">
        <v>46218</v>
      </c>
      <c r="T26">
        <v>1640000</v>
      </c>
      <c r="U26" t="str">
        <v>PAGA</v>
      </c>
      <c r="V26" t="str">
        <v>TRANSFERENCIA</v>
      </c>
      <c r="W26">
        <v>46271</v>
      </c>
      <c r="X26">
        <v>47</v>
      </c>
      <c r="Y26">
        <v>46253</v>
      </c>
      <c r="Z26">
        <v>1640000</v>
      </c>
      <c r="AA26" t="str">
        <v>PAGA</v>
      </c>
      <c r="AB26" t="str">
        <v>TRANSFERENCIA</v>
      </c>
      <c r="AC26">
        <v>46302</v>
      </c>
      <c r="AD26">
        <v>16</v>
      </c>
      <c r="AE26">
        <v>46286</v>
      </c>
      <c r="AF26">
        <v>1640800</v>
      </c>
      <c r="AG26" t="str">
        <v>PAGA</v>
      </c>
      <c r="AH26" t="str">
        <v>TRANSFERENCIA</v>
      </c>
      <c r="AI26">
        <v>46333</v>
      </c>
      <c r="AJ26">
        <v>-15</v>
      </c>
      <c r="AK26">
        <v>46314</v>
      </c>
      <c r="AL26">
        <v>1640800</v>
      </c>
      <c r="AM26" t="str">
        <v>PAGA</v>
      </c>
      <c r="AN26" t="str">
        <v>TRANSFERENCIA</v>
      </c>
      <c r="AO26">
        <v>46364</v>
      </c>
      <c r="AP26">
        <v>-46</v>
      </c>
      <c r="AS26" t="str">
        <v>AL DÍA</v>
      </c>
      <c r="AU26">
        <v>46395</v>
      </c>
      <c r="AV26">
        <v>-77</v>
      </c>
      <c r="AY26" t="str">
        <v>AL DÍA</v>
      </c>
      <c r="BA26">
        <v>46426</v>
      </c>
      <c r="BB26">
        <v>-108</v>
      </c>
      <c r="BE26" t="str">
        <v>AL DÍA</v>
      </c>
      <c r="BG26">
        <v>46457</v>
      </c>
      <c r="BH26">
        <v>-139</v>
      </c>
      <c r="BK26" t="str">
        <v>AL DÍA</v>
      </c>
      <c r="BM26">
        <v>46488</v>
      </c>
      <c r="BN26">
        <v>-170</v>
      </c>
      <c r="BQ26" t="str">
        <v>AL DÍA</v>
      </c>
      <c r="BS26">
        <v>46519</v>
      </c>
      <c r="BT26">
        <v>-201</v>
      </c>
      <c r="BW26" t="str">
        <v>AL DÍA</v>
      </c>
      <c r="BY26">
        <v>46550</v>
      </c>
      <c r="BZ26">
        <v>-232</v>
      </c>
      <c r="CC26" t="str">
        <v>AL DÍA</v>
      </c>
      <c r="CE26">
        <v>46581</v>
      </c>
      <c r="CF26">
        <v>-263</v>
      </c>
      <c r="CI26" t="str">
        <v>AL DÍA</v>
      </c>
      <c r="CK26">
        <v>46612</v>
      </c>
      <c r="CL26">
        <v>-294</v>
      </c>
      <c r="CO26" t="str">
        <v>AL DÍA</v>
      </c>
      <c r="CQ26">
        <v>46643</v>
      </c>
      <c r="CR26">
        <v>-325</v>
      </c>
      <c r="CU26" t="str">
        <v>AL DÍA</v>
      </c>
      <c r="CW26">
        <v>46674</v>
      </c>
      <c r="CX26">
        <v>-356</v>
      </c>
      <c r="DA26" t="str">
        <v>AL DÍA</v>
      </c>
      <c r="DC26">
        <v>46705</v>
      </c>
      <c r="DD26">
        <v>-387</v>
      </c>
      <c r="DG26" t="str">
        <v>AL DÍA</v>
      </c>
      <c r="DI26">
        <v>46736</v>
      </c>
      <c r="DJ26">
        <v>-418</v>
      </c>
      <c r="DM26" t="str">
        <v>AL DÍA</v>
      </c>
      <c r="DO26">
        <v>46767</v>
      </c>
      <c r="DP26">
        <v>-449</v>
      </c>
      <c r="DS26" t="str">
        <v>AL DÍA</v>
      </c>
      <c r="DU26">
        <v>46798</v>
      </c>
      <c r="DV26">
        <v>-480</v>
      </c>
      <c r="DY26" t="str">
        <v>AL DÍA</v>
      </c>
      <c r="EA26">
        <v>46829</v>
      </c>
      <c r="EB26">
        <v>-511</v>
      </c>
      <c r="EE26" t="str">
        <v>AL DÍA</v>
      </c>
      <c r="EG26">
        <v>46860</v>
      </c>
      <c r="EH26">
        <v>-542</v>
      </c>
      <c r="EK26" t="str">
        <v>AL DÍA</v>
      </c>
      <c r="EM26">
        <v>46891</v>
      </c>
      <c r="EN26">
        <v>-573</v>
      </c>
      <c r="EQ26" t="str">
        <v>AL DÍA</v>
      </c>
      <c r="ES26">
        <v>46922</v>
      </c>
      <c r="ET26">
        <v>-604</v>
      </c>
      <c r="EW26" t="str">
        <v>AL DÍA</v>
      </c>
      <c r="EY26" t="str">
        <v/>
      </c>
      <c r="EZ26" t="str">
        <v/>
      </c>
      <c r="FC26" t="str">
        <v>SIN ESTADO</v>
      </c>
      <c r="FE26" t="str">
        <v/>
      </c>
      <c r="FF26" t="str">
        <v/>
      </c>
      <c r="FI26" t="str">
        <v>SIN ESTADO</v>
      </c>
      <c r="FK26" t="str">
        <v/>
      </c>
      <c r="FL26" t="str">
        <v/>
      </c>
      <c r="FO26" t="str">
        <v>SIN ESTADO</v>
      </c>
      <c r="FQ26" t="str">
        <v/>
      </c>
      <c r="FR26" t="str">
        <v/>
      </c>
      <c r="FU26" t="str">
        <v>SIN ESTADO</v>
      </c>
      <c r="FW26" t="str">
        <v/>
      </c>
      <c r="FX26" t="str">
        <v/>
      </c>
      <c r="GA26" t="str">
        <v>SIN ESTADO</v>
      </c>
      <c r="GC26" t="str">
        <v/>
      </c>
      <c r="GD26" t="str">
        <v/>
      </c>
      <c r="GG26" t="str">
        <v>SIN ESTADO</v>
      </c>
      <c r="GI26" t="str">
        <v/>
      </c>
      <c r="GJ26" t="str">
        <v/>
      </c>
      <c r="GM26" t="str">
        <v>SIN ESTADO</v>
      </c>
      <c r="GO26" t="str">
        <v/>
      </c>
      <c r="GP26" t="str">
        <v/>
      </c>
      <c r="GS26" t="str">
        <v>SIN ESTADO</v>
      </c>
      <c r="GU26" t="str">
        <v/>
      </c>
      <c r="GV26" t="str">
        <v/>
      </c>
      <c r="GY26" t="str">
        <v>SIN ESTADO</v>
      </c>
      <c r="HA26" t="str">
        <v/>
      </c>
      <c r="HB26" t="str">
        <v/>
      </c>
      <c r="HE26" t="str">
        <v>SIN ESTADO</v>
      </c>
      <c r="HG26" t="str">
        <v/>
      </c>
      <c r="HH26" t="str">
        <v/>
      </c>
      <c r="HK26" t="str">
        <v>SIN ESTADO</v>
      </c>
      <c r="HM26" t="str">
        <v/>
      </c>
      <c r="HN26" t="str">
        <v/>
      </c>
      <c r="HQ26" t="str">
        <v>SIN ESTADO</v>
      </c>
      <c r="HS26">
        <v>8201600</v>
      </c>
      <c r="HU26">
        <v>1640833.3333333333</v>
      </c>
      <c r="HW26">
        <v>1640000</v>
      </c>
      <c r="HX26">
        <v>1</v>
      </c>
    </row>
    <row r="27">
      <c r="B27">
        <v>25</v>
      </c>
      <c r="C27" t="str">
        <v xml:space="preserve">LC1 - 4 - 2 </v>
      </c>
      <c r="D27" t="str">
        <v>VENDIDO</v>
      </c>
      <c r="E27">
        <v>35970000</v>
      </c>
      <c r="F27">
        <v>27970000</v>
      </c>
      <c r="G27">
        <v>46081</v>
      </c>
      <c r="H27">
        <v>30</v>
      </c>
      <c r="I27" t="str">
        <v xml:space="preserve">30 DE CADA MES </v>
      </c>
      <c r="J27">
        <v>932333.3333333334</v>
      </c>
      <c r="K27">
        <v>46112</v>
      </c>
      <c r="L27">
        <v>206</v>
      </c>
      <c r="M27">
        <v>46077</v>
      </c>
      <c r="N27">
        <v>2796000</v>
      </c>
      <c r="O27" t="str">
        <v>PAGA</v>
      </c>
      <c r="P27" t="str">
        <v>CHEQUE</v>
      </c>
      <c r="Q27">
        <v>46143</v>
      </c>
      <c r="R27">
        <v>175</v>
      </c>
      <c r="S27">
        <v>46077</v>
      </c>
      <c r="U27" t="str">
        <v>PAGA</v>
      </c>
      <c r="V27" t="str">
        <v>TRANSFERENCIA</v>
      </c>
      <c r="W27">
        <v>46174</v>
      </c>
      <c r="X27">
        <v>144</v>
      </c>
      <c r="Y27">
        <v>46077</v>
      </c>
      <c r="AA27" t="str">
        <v>PAGA</v>
      </c>
      <c r="AB27" t="str">
        <v>TRANSFERENCIA</v>
      </c>
      <c r="AC27">
        <v>46205</v>
      </c>
      <c r="AD27">
        <v>113</v>
      </c>
      <c r="AE27">
        <v>46116</v>
      </c>
      <c r="AF27">
        <v>932000</v>
      </c>
      <c r="AG27" t="str">
        <v>PAGA</v>
      </c>
      <c r="AH27" t="str">
        <v>TRANSFERENCIA</v>
      </c>
      <c r="AI27">
        <v>46236</v>
      </c>
      <c r="AJ27">
        <v>82</v>
      </c>
      <c r="AK27">
        <v>46132</v>
      </c>
      <c r="AL27">
        <v>932000</v>
      </c>
      <c r="AM27" t="str">
        <v>PAGA</v>
      </c>
      <c r="AN27" t="str">
        <v>TRANSFERENCIA</v>
      </c>
      <c r="AO27">
        <v>46267</v>
      </c>
      <c r="AP27">
        <v>51</v>
      </c>
      <c r="AQ27">
        <v>46171</v>
      </c>
      <c r="AR27">
        <v>932000</v>
      </c>
      <c r="AS27" t="str">
        <v>PAGA</v>
      </c>
      <c r="AT27" t="str">
        <v>TRANSFERENCIA</v>
      </c>
      <c r="AU27">
        <v>46298</v>
      </c>
      <c r="AV27">
        <v>20</v>
      </c>
      <c r="AW27">
        <v>46182</v>
      </c>
      <c r="AX27">
        <v>932000</v>
      </c>
      <c r="AY27" t="str">
        <v>PAGA</v>
      </c>
      <c r="AZ27" t="str">
        <v>TRANSFERENCIA</v>
      </c>
      <c r="BA27">
        <v>46329</v>
      </c>
      <c r="BB27">
        <v>-11</v>
      </c>
      <c r="BC27">
        <v>46210</v>
      </c>
      <c r="BD27">
        <v>1864000</v>
      </c>
      <c r="BE27" t="str">
        <v>PAGA</v>
      </c>
      <c r="BF27" t="str">
        <v>TRANSFERENCIA</v>
      </c>
      <c r="BG27">
        <v>46360</v>
      </c>
      <c r="BH27">
        <v>-42</v>
      </c>
      <c r="BI27">
        <v>46210</v>
      </c>
      <c r="BK27" t="str">
        <v>PAGA</v>
      </c>
      <c r="BM27">
        <v>46391</v>
      </c>
      <c r="BN27">
        <v>-73</v>
      </c>
      <c r="BO27">
        <v>46303</v>
      </c>
      <c r="BP27">
        <v>932000</v>
      </c>
      <c r="BQ27" t="str">
        <v>PAGA</v>
      </c>
      <c r="BR27" t="str">
        <v>TRANSFERENCIA</v>
      </c>
      <c r="BS27">
        <v>46422</v>
      </c>
      <c r="BT27">
        <v>-104</v>
      </c>
      <c r="BU27">
        <v>46313</v>
      </c>
      <c r="BV27">
        <v>932000</v>
      </c>
      <c r="BW27" t="str">
        <v>PAGA</v>
      </c>
      <c r="BX27" t="str">
        <v>TRANSFERENCIA</v>
      </c>
      <c r="BY27">
        <v>46453</v>
      </c>
      <c r="BZ27">
        <v>-135</v>
      </c>
      <c r="CA27">
        <v>46316</v>
      </c>
      <c r="CB27">
        <v>932000</v>
      </c>
      <c r="CC27" t="str">
        <v>PAGA</v>
      </c>
      <c r="CD27" t="str">
        <v>TRANSFERENCIA</v>
      </c>
      <c r="CE27">
        <v>46484</v>
      </c>
      <c r="CF27">
        <v>-166</v>
      </c>
      <c r="CI27" t="str">
        <v>AL DÍA</v>
      </c>
      <c r="CK27">
        <v>46515</v>
      </c>
      <c r="CL27">
        <v>-197</v>
      </c>
      <c r="CO27" t="str">
        <v>AL DÍA</v>
      </c>
      <c r="CQ27">
        <v>46546</v>
      </c>
      <c r="CR27">
        <v>-228</v>
      </c>
      <c r="CU27" t="str">
        <v>AL DÍA</v>
      </c>
      <c r="CW27">
        <v>46577</v>
      </c>
      <c r="CX27">
        <v>-259</v>
      </c>
      <c r="DA27" t="str">
        <v>AL DÍA</v>
      </c>
      <c r="DC27">
        <v>46608</v>
      </c>
      <c r="DD27">
        <v>-290</v>
      </c>
      <c r="DG27" t="str">
        <v>AL DÍA</v>
      </c>
      <c r="DI27">
        <v>46639</v>
      </c>
      <c r="DJ27">
        <v>-321</v>
      </c>
      <c r="DM27" t="str">
        <v>AL DÍA</v>
      </c>
      <c r="DO27">
        <v>46670</v>
      </c>
      <c r="DP27">
        <v>-352</v>
      </c>
      <c r="DS27" t="str">
        <v>AL DÍA</v>
      </c>
      <c r="DU27">
        <v>46701</v>
      </c>
      <c r="DV27">
        <v>-383</v>
      </c>
      <c r="DY27" t="str">
        <v>AL DÍA</v>
      </c>
      <c r="EA27">
        <v>46732</v>
      </c>
      <c r="EB27">
        <v>-414</v>
      </c>
      <c r="EE27" t="str">
        <v>AL DÍA</v>
      </c>
      <c r="EG27">
        <v>46763</v>
      </c>
      <c r="EH27">
        <v>-445</v>
      </c>
      <c r="EK27" t="str">
        <v>AL DÍA</v>
      </c>
      <c r="EM27">
        <v>46794</v>
      </c>
      <c r="EN27">
        <v>-476</v>
      </c>
      <c r="EQ27" t="str">
        <v>AL DÍA</v>
      </c>
      <c r="ES27">
        <v>46825</v>
      </c>
      <c r="ET27">
        <v>-507</v>
      </c>
      <c r="EW27" t="str">
        <v>AL DÍA</v>
      </c>
      <c r="EY27">
        <v>46856</v>
      </c>
      <c r="EZ27">
        <v>-538</v>
      </c>
      <c r="FC27" t="str">
        <v>AL DÍA</v>
      </c>
      <c r="FE27">
        <v>46887</v>
      </c>
      <c r="FF27">
        <v>-569</v>
      </c>
      <c r="FI27" t="str">
        <v>AL DÍA</v>
      </c>
      <c r="FK27">
        <v>46918</v>
      </c>
      <c r="FL27">
        <v>-600</v>
      </c>
      <c r="FO27" t="str">
        <v>AL DÍA</v>
      </c>
      <c r="FQ27">
        <v>46949</v>
      </c>
      <c r="FR27">
        <v>-631</v>
      </c>
      <c r="FU27" t="str">
        <v>AL DÍA</v>
      </c>
      <c r="FW27">
        <v>46980</v>
      </c>
      <c r="FX27">
        <v>-662</v>
      </c>
      <c r="GA27" t="str">
        <v>AL DÍA</v>
      </c>
      <c r="GC27">
        <v>47011</v>
      </c>
      <c r="GD27">
        <v>-693</v>
      </c>
      <c r="GG27" t="str">
        <v>AL DÍA</v>
      </c>
      <c r="GI27" t="str">
        <v/>
      </c>
      <c r="GJ27" t="str">
        <v/>
      </c>
      <c r="GM27" t="str">
        <v>SIN ESTADO</v>
      </c>
      <c r="GO27" t="str">
        <v/>
      </c>
      <c r="GP27" t="str">
        <v/>
      </c>
      <c r="GS27" t="str">
        <v>SIN ESTADO</v>
      </c>
      <c r="GU27" t="str">
        <v/>
      </c>
      <c r="GV27" t="str">
        <v/>
      </c>
      <c r="GY27" t="str">
        <v>SIN ESTADO</v>
      </c>
      <c r="HA27" t="str">
        <v/>
      </c>
      <c r="HB27" t="str">
        <v/>
      </c>
      <c r="HE27" t="str">
        <v>SIN ESTADO</v>
      </c>
      <c r="HG27" t="str">
        <v/>
      </c>
      <c r="HH27" t="str">
        <v/>
      </c>
      <c r="HK27" t="str">
        <v>SIN ESTADO</v>
      </c>
      <c r="HM27" t="str">
        <v/>
      </c>
      <c r="HN27" t="str">
        <v/>
      </c>
      <c r="HQ27" t="str">
        <v>SIN ESTADO</v>
      </c>
      <c r="HS27">
        <v>11184000</v>
      </c>
      <c r="HU27">
        <v>932333.3333333334</v>
      </c>
      <c r="HW27">
        <v>0</v>
      </c>
      <c r="HX27">
        <v>0</v>
      </c>
    </row>
    <row r="28">
      <c r="B28">
        <v>26</v>
      </c>
      <c r="C28" t="str">
        <v xml:space="preserve">LC1 - 4 - 3 </v>
      </c>
      <c r="D28" t="str">
        <v>VENDIDO</v>
      </c>
      <c r="E28">
        <v>33413000</v>
      </c>
      <c r="F28">
        <v>24413000</v>
      </c>
      <c r="G28">
        <v>46063</v>
      </c>
      <c r="H28">
        <v>30</v>
      </c>
      <c r="I28" t="str">
        <v xml:space="preserve">10 DE CADA MES </v>
      </c>
      <c r="J28">
        <v>813766.6666666666</v>
      </c>
      <c r="K28">
        <v>46094</v>
      </c>
      <c r="L28">
        <v>224</v>
      </c>
      <c r="M28">
        <v>46091</v>
      </c>
      <c r="N28">
        <v>813000</v>
      </c>
      <c r="O28" t="str">
        <v>PAGA</v>
      </c>
      <c r="P28" t="str">
        <v>TRANSFERENCIA</v>
      </c>
      <c r="Q28">
        <v>46125</v>
      </c>
      <c r="R28">
        <v>193</v>
      </c>
      <c r="S28">
        <v>46121</v>
      </c>
      <c r="T28">
        <v>1627600</v>
      </c>
      <c r="U28" t="str">
        <v>PAGA</v>
      </c>
      <c r="V28" t="str">
        <v>TRANSFERENCIA</v>
      </c>
      <c r="W28">
        <v>46156</v>
      </c>
      <c r="X28">
        <v>162</v>
      </c>
      <c r="Y28">
        <v>46121</v>
      </c>
      <c r="AA28" t="str">
        <v>PAGA</v>
      </c>
      <c r="AB28" t="str">
        <v>TRANSFERENCIA</v>
      </c>
      <c r="AC28">
        <v>46187</v>
      </c>
      <c r="AD28">
        <v>131</v>
      </c>
      <c r="AE28">
        <v>46182</v>
      </c>
      <c r="AF28">
        <v>1627600</v>
      </c>
      <c r="AG28" t="str">
        <v>PAGA</v>
      </c>
      <c r="AI28">
        <v>46218</v>
      </c>
      <c r="AJ28">
        <v>100</v>
      </c>
      <c r="AK28">
        <v>46182</v>
      </c>
      <c r="AM28" t="str">
        <v>PAGA</v>
      </c>
      <c r="AO28">
        <v>46249</v>
      </c>
      <c r="AP28">
        <v>69</v>
      </c>
      <c r="AQ28">
        <v>46240</v>
      </c>
      <c r="AR28">
        <v>1627600</v>
      </c>
      <c r="AS28" t="str">
        <v>PAGA</v>
      </c>
      <c r="AT28" t="str">
        <v>TRANSFERENCIA</v>
      </c>
      <c r="AU28">
        <v>46280</v>
      </c>
      <c r="AV28">
        <v>38</v>
      </c>
      <c r="AY28" t="str">
        <v>VENCIDA</v>
      </c>
      <c r="BA28">
        <v>46311</v>
      </c>
      <c r="BB28">
        <v>7</v>
      </c>
      <c r="BC28">
        <v>46296</v>
      </c>
      <c r="BD28">
        <v>1627600</v>
      </c>
      <c r="BE28" t="str">
        <v>PAGA</v>
      </c>
      <c r="BF28" t="str">
        <v>TRANSFERENCIA</v>
      </c>
      <c r="BG28">
        <v>46342</v>
      </c>
      <c r="BH28">
        <v>-24</v>
      </c>
      <c r="BI28">
        <v>46296</v>
      </c>
      <c r="BK28" t="str">
        <v>PAGA</v>
      </c>
      <c r="BM28">
        <v>46373</v>
      </c>
      <c r="BN28">
        <v>-55</v>
      </c>
      <c r="BQ28" t="str">
        <v>AL DÍA</v>
      </c>
      <c r="BS28">
        <v>46404</v>
      </c>
      <c r="BT28">
        <v>-86</v>
      </c>
      <c r="BW28" t="str">
        <v>AL DÍA</v>
      </c>
      <c r="BY28">
        <v>46435</v>
      </c>
      <c r="BZ28">
        <v>-117</v>
      </c>
      <c r="CC28" t="str">
        <v>AL DÍA</v>
      </c>
      <c r="CE28">
        <v>46466</v>
      </c>
      <c r="CF28">
        <v>-148</v>
      </c>
      <c r="CI28" t="str">
        <v>AL DÍA</v>
      </c>
      <c r="CK28">
        <v>46497</v>
      </c>
      <c r="CL28">
        <v>-179</v>
      </c>
      <c r="CO28" t="str">
        <v>AL DÍA</v>
      </c>
      <c r="CQ28">
        <v>46528</v>
      </c>
      <c r="CR28">
        <v>-210</v>
      </c>
      <c r="CU28" t="str">
        <v>AL DÍA</v>
      </c>
      <c r="CW28">
        <v>46559</v>
      </c>
      <c r="CX28">
        <v>-241</v>
      </c>
      <c r="DA28" t="str">
        <v>AL DÍA</v>
      </c>
      <c r="DC28">
        <v>46590</v>
      </c>
      <c r="DD28">
        <v>-272</v>
      </c>
      <c r="DG28" t="str">
        <v>AL DÍA</v>
      </c>
      <c r="DI28">
        <v>46621</v>
      </c>
      <c r="DJ28">
        <v>-303</v>
      </c>
      <c r="DM28" t="str">
        <v>AL DÍA</v>
      </c>
      <c r="DO28">
        <v>46652</v>
      </c>
      <c r="DP28">
        <v>-334</v>
      </c>
      <c r="DS28" t="str">
        <v>AL DÍA</v>
      </c>
      <c r="DU28">
        <v>46683</v>
      </c>
      <c r="DV28">
        <v>-365</v>
      </c>
      <c r="DY28" t="str">
        <v>AL DÍA</v>
      </c>
      <c r="EA28">
        <v>46714</v>
      </c>
      <c r="EB28">
        <v>-396</v>
      </c>
      <c r="EE28" t="str">
        <v>AL DÍA</v>
      </c>
      <c r="EG28">
        <v>46745</v>
      </c>
      <c r="EH28">
        <v>-427</v>
      </c>
      <c r="EK28" t="str">
        <v>AL DÍA</v>
      </c>
      <c r="EM28">
        <v>46776</v>
      </c>
      <c r="EN28">
        <v>-458</v>
      </c>
      <c r="EQ28" t="str">
        <v>AL DÍA</v>
      </c>
      <c r="ES28">
        <v>46807</v>
      </c>
      <c r="ET28">
        <v>-489</v>
      </c>
      <c r="EW28" t="str">
        <v>AL DÍA</v>
      </c>
      <c r="EY28">
        <v>46838</v>
      </c>
      <c r="EZ28">
        <v>-520</v>
      </c>
      <c r="FC28" t="str">
        <v>AL DÍA</v>
      </c>
      <c r="FE28">
        <v>46869</v>
      </c>
      <c r="FF28">
        <v>-551</v>
      </c>
      <c r="FI28" t="str">
        <v>AL DÍA</v>
      </c>
      <c r="FK28">
        <v>46900</v>
      </c>
      <c r="FL28">
        <v>-582</v>
      </c>
      <c r="FO28" t="str">
        <v>AL DÍA</v>
      </c>
      <c r="FQ28">
        <v>46931</v>
      </c>
      <c r="FR28">
        <v>-613</v>
      </c>
      <c r="FU28" t="str">
        <v>AL DÍA</v>
      </c>
      <c r="FW28">
        <v>46962</v>
      </c>
      <c r="FX28">
        <v>-644</v>
      </c>
      <c r="GA28" t="str">
        <v>AL DÍA</v>
      </c>
      <c r="GC28">
        <v>46993</v>
      </c>
      <c r="GD28">
        <v>-675</v>
      </c>
      <c r="GG28" t="str">
        <v>AL DÍA</v>
      </c>
      <c r="GI28" t="str">
        <v/>
      </c>
      <c r="GJ28" t="str">
        <v/>
      </c>
      <c r="GM28" t="str">
        <v>SIN ESTADO</v>
      </c>
      <c r="GO28" t="str">
        <v/>
      </c>
      <c r="GP28" t="str">
        <v/>
      </c>
      <c r="GS28" t="str">
        <v>SIN ESTADO</v>
      </c>
      <c r="GU28" t="str">
        <v/>
      </c>
      <c r="GV28" t="str">
        <v/>
      </c>
      <c r="GY28" t="str">
        <v>SIN ESTADO</v>
      </c>
      <c r="HA28" t="str">
        <v/>
      </c>
      <c r="HB28" t="str">
        <v/>
      </c>
      <c r="HE28" t="str">
        <v>SIN ESTADO</v>
      </c>
      <c r="HG28" t="str">
        <v/>
      </c>
      <c r="HH28" t="str">
        <v/>
      </c>
      <c r="HK28" t="str">
        <v>SIN ESTADO</v>
      </c>
      <c r="HM28" t="str">
        <v/>
      </c>
      <c r="HN28" t="str">
        <v/>
      </c>
      <c r="HQ28" t="str">
        <v>SIN ESTADO</v>
      </c>
      <c r="HS28">
        <v>7323400</v>
      </c>
      <c r="HU28">
        <v>813766.6666666666</v>
      </c>
      <c r="HW28">
        <v>813000</v>
      </c>
      <c r="HX28">
        <v>1</v>
      </c>
    </row>
    <row r="29">
      <c r="B29">
        <v>27</v>
      </c>
      <c r="C29" t="str">
        <v xml:space="preserve">LC1 - 4 - 4 </v>
      </c>
      <c r="D29" t="str">
        <v>VENDIDO</v>
      </c>
      <c r="E29">
        <v>30849000</v>
      </c>
      <c r="F29">
        <v>17849000</v>
      </c>
      <c r="G29">
        <v>46060</v>
      </c>
      <c r="H29">
        <v>30</v>
      </c>
      <c r="I29" t="str">
        <v xml:space="preserve">07 DE CADA MES </v>
      </c>
      <c r="J29">
        <v>594966.6666666666</v>
      </c>
      <c r="K29">
        <v>46091</v>
      </c>
      <c r="L29">
        <v>227</v>
      </c>
      <c r="M29">
        <v>46088</v>
      </c>
      <c r="N29">
        <v>595000</v>
      </c>
      <c r="O29" t="str">
        <v>PAGA</v>
      </c>
      <c r="P29" t="str">
        <v>TRANSFERENCIA</v>
      </c>
      <c r="Q29">
        <v>46122</v>
      </c>
      <c r="R29">
        <v>196</v>
      </c>
      <c r="S29">
        <v>46119</v>
      </c>
      <c r="T29">
        <v>595000</v>
      </c>
      <c r="U29" t="str">
        <v>PAGA</v>
      </c>
      <c r="V29" t="str">
        <v>TRANSFERENCIA</v>
      </c>
      <c r="W29">
        <v>46153</v>
      </c>
      <c r="X29">
        <v>165</v>
      </c>
      <c r="Y29">
        <v>46149</v>
      </c>
      <c r="Z29">
        <v>595000</v>
      </c>
      <c r="AA29" t="str">
        <v>PAGA</v>
      </c>
      <c r="AB29" t="str">
        <v>TRANSFERENCIA</v>
      </c>
      <c r="AC29">
        <v>46184</v>
      </c>
      <c r="AD29">
        <v>134</v>
      </c>
      <c r="AE29">
        <v>46179</v>
      </c>
      <c r="AF29">
        <v>595000</v>
      </c>
      <c r="AG29" t="str">
        <v>PAGA</v>
      </c>
      <c r="AH29" t="str">
        <v>TRANSFERENCIA</v>
      </c>
      <c r="AI29">
        <v>46215</v>
      </c>
      <c r="AJ29">
        <v>103</v>
      </c>
      <c r="AK29">
        <v>46210</v>
      </c>
      <c r="AL29">
        <v>595900</v>
      </c>
      <c r="AM29" t="str">
        <v>PAGA</v>
      </c>
      <c r="AN29" t="str">
        <v>TRANSFERENCIA</v>
      </c>
      <c r="AO29">
        <v>46246</v>
      </c>
      <c r="AP29">
        <v>72</v>
      </c>
      <c r="AQ29">
        <v>46242</v>
      </c>
      <c r="AR29">
        <v>595000</v>
      </c>
      <c r="AS29" t="str">
        <v>PAGA</v>
      </c>
      <c r="AT29" t="str">
        <v>TRANSFERENCIA</v>
      </c>
      <c r="AU29">
        <v>46277</v>
      </c>
      <c r="AV29">
        <v>41</v>
      </c>
      <c r="AW29">
        <v>46272</v>
      </c>
      <c r="AX29">
        <v>595000</v>
      </c>
      <c r="AY29" t="str">
        <v>PAGA</v>
      </c>
      <c r="AZ29" t="str">
        <v>TRANSFERENCIA</v>
      </c>
      <c r="BA29">
        <v>46308</v>
      </c>
      <c r="BB29">
        <v>10</v>
      </c>
      <c r="BC29">
        <v>46302</v>
      </c>
      <c r="BD29">
        <v>595000</v>
      </c>
      <c r="BE29" t="str">
        <v>PAGA</v>
      </c>
      <c r="BF29" t="str">
        <v>TRANSFERENCIA</v>
      </c>
      <c r="BG29">
        <v>46339</v>
      </c>
      <c r="BH29">
        <v>-21</v>
      </c>
      <c r="BK29" t="str">
        <v>AL DÍA</v>
      </c>
      <c r="BM29">
        <v>46370</v>
      </c>
      <c r="BN29">
        <v>-52</v>
      </c>
      <c r="BQ29" t="str">
        <v>AL DÍA</v>
      </c>
      <c r="BS29">
        <v>46401</v>
      </c>
      <c r="BT29">
        <v>-83</v>
      </c>
      <c r="BW29" t="str">
        <v>AL DÍA</v>
      </c>
      <c r="BY29">
        <v>46432</v>
      </c>
      <c r="BZ29">
        <v>-114</v>
      </c>
      <c r="CC29" t="str">
        <v>AL DÍA</v>
      </c>
      <c r="CE29">
        <v>46463</v>
      </c>
      <c r="CF29">
        <v>-145</v>
      </c>
      <c r="CI29" t="str">
        <v>AL DÍA</v>
      </c>
      <c r="CK29">
        <v>46494</v>
      </c>
      <c r="CL29">
        <v>-176</v>
      </c>
      <c r="CO29" t="str">
        <v>AL DÍA</v>
      </c>
      <c r="CQ29">
        <v>46525</v>
      </c>
      <c r="CR29">
        <v>-207</v>
      </c>
      <c r="CU29" t="str">
        <v>AL DÍA</v>
      </c>
      <c r="CW29">
        <v>46556</v>
      </c>
      <c r="CX29">
        <v>-238</v>
      </c>
      <c r="DA29" t="str">
        <v>AL DÍA</v>
      </c>
      <c r="DC29">
        <v>46587</v>
      </c>
      <c r="DD29">
        <v>-269</v>
      </c>
      <c r="DG29" t="str">
        <v>AL DÍA</v>
      </c>
      <c r="DI29">
        <v>46618</v>
      </c>
      <c r="DJ29">
        <v>-300</v>
      </c>
      <c r="DM29" t="str">
        <v>AL DÍA</v>
      </c>
      <c r="DO29">
        <v>46649</v>
      </c>
      <c r="DP29">
        <v>-331</v>
      </c>
      <c r="DS29" t="str">
        <v>AL DÍA</v>
      </c>
      <c r="DU29">
        <v>46680</v>
      </c>
      <c r="DV29">
        <v>-362</v>
      </c>
      <c r="DY29" t="str">
        <v>AL DÍA</v>
      </c>
      <c r="EA29">
        <v>46711</v>
      </c>
      <c r="EB29">
        <v>-393</v>
      </c>
      <c r="EE29" t="str">
        <v>AL DÍA</v>
      </c>
      <c r="EG29">
        <v>46742</v>
      </c>
      <c r="EH29">
        <v>-424</v>
      </c>
      <c r="EK29" t="str">
        <v>AL DÍA</v>
      </c>
      <c r="EM29">
        <v>46773</v>
      </c>
      <c r="EN29">
        <v>-455</v>
      </c>
      <c r="EQ29" t="str">
        <v>AL DÍA</v>
      </c>
      <c r="ES29">
        <v>46804</v>
      </c>
      <c r="ET29">
        <v>-486</v>
      </c>
      <c r="EW29" t="str">
        <v>AL DÍA</v>
      </c>
      <c r="EY29">
        <v>46835</v>
      </c>
      <c r="EZ29">
        <v>-517</v>
      </c>
      <c r="FC29" t="str">
        <v>AL DÍA</v>
      </c>
      <c r="FE29">
        <v>46866</v>
      </c>
      <c r="FF29">
        <v>-548</v>
      </c>
      <c r="FI29" t="str">
        <v>AL DÍA</v>
      </c>
      <c r="FK29">
        <v>46897</v>
      </c>
      <c r="FL29">
        <v>-579</v>
      </c>
      <c r="FO29" t="str">
        <v>AL DÍA</v>
      </c>
      <c r="FQ29">
        <v>46928</v>
      </c>
      <c r="FR29">
        <v>-610</v>
      </c>
      <c r="FU29" t="str">
        <v>AL DÍA</v>
      </c>
      <c r="FW29">
        <v>46959</v>
      </c>
      <c r="FX29">
        <v>-641</v>
      </c>
      <c r="GA29" t="str">
        <v>AL DÍA</v>
      </c>
      <c r="GC29">
        <v>46990</v>
      </c>
      <c r="GD29">
        <v>-672</v>
      </c>
      <c r="GG29" t="str">
        <v>AL DÍA</v>
      </c>
      <c r="GI29" t="str">
        <v/>
      </c>
      <c r="GJ29" t="str">
        <v/>
      </c>
      <c r="GM29" t="str">
        <v>SIN ESTADO</v>
      </c>
      <c r="GO29" t="str">
        <v/>
      </c>
      <c r="GP29" t="str">
        <v/>
      </c>
      <c r="GS29" t="str">
        <v>SIN ESTADO</v>
      </c>
      <c r="GU29" t="str">
        <v/>
      </c>
      <c r="GV29" t="str">
        <v/>
      </c>
      <c r="GY29" t="str">
        <v>SIN ESTADO</v>
      </c>
      <c r="HA29" t="str">
        <v/>
      </c>
      <c r="HB29" t="str">
        <v/>
      </c>
      <c r="HE29" t="str">
        <v>SIN ESTADO</v>
      </c>
      <c r="HG29" t="str">
        <v/>
      </c>
      <c r="HH29" t="str">
        <v/>
      </c>
      <c r="HK29" t="str">
        <v>SIN ESTADO</v>
      </c>
      <c r="HM29" t="str">
        <v/>
      </c>
      <c r="HN29" t="str">
        <v/>
      </c>
      <c r="HQ29" t="str">
        <v>SIN ESTADO</v>
      </c>
      <c r="HS29">
        <v>4760900</v>
      </c>
      <c r="HU29">
        <v>594966.6666666666</v>
      </c>
      <c r="HW29">
        <v>595000</v>
      </c>
      <c r="HX29">
        <v>1</v>
      </c>
    </row>
    <row r="30">
      <c r="B30">
        <v>28</v>
      </c>
      <c r="C30" t="str">
        <v>LC1 - 4 - 5</v>
      </c>
      <c r="D30" t="str">
        <v>VENDIDO</v>
      </c>
      <c r="E30">
        <v>28276000</v>
      </c>
      <c r="F30">
        <v>28276000</v>
      </c>
      <c r="G30">
        <v>0</v>
      </c>
      <c r="H30">
        <v>1</v>
      </c>
      <c r="I30">
        <v>0</v>
      </c>
      <c r="J30">
        <v>28276000</v>
      </c>
      <c r="K30">
        <v>31</v>
      </c>
      <c r="L30">
        <v>46287</v>
      </c>
      <c r="N30">
        <v>500000</v>
      </c>
      <c r="O30" t="str">
        <v>VENCIDA</v>
      </c>
      <c r="Q30" t="str">
        <v/>
      </c>
      <c r="R30" t="str">
        <v/>
      </c>
      <c r="U30" t="str">
        <v>SIN ESTADO</v>
      </c>
      <c r="W30" t="str">
        <v/>
      </c>
      <c r="X30" t="str">
        <v/>
      </c>
      <c r="AA30" t="str">
        <v>SIN ESTADO</v>
      </c>
      <c r="AC30" t="str">
        <v/>
      </c>
      <c r="AD30" t="str">
        <v/>
      </c>
      <c r="AG30" t="str">
        <v>SIN ESTADO</v>
      </c>
      <c r="AI30" t="str">
        <v/>
      </c>
      <c r="AJ30" t="str">
        <v/>
      </c>
      <c r="AM30" t="str">
        <v>SIN ESTADO</v>
      </c>
      <c r="AO30" t="str">
        <v/>
      </c>
      <c r="AP30" t="str">
        <v/>
      </c>
      <c r="AS30" t="str">
        <v>SIN ESTADO</v>
      </c>
      <c r="AU30" t="str">
        <v/>
      </c>
      <c r="AV30" t="str">
        <v/>
      </c>
      <c r="AY30" t="str">
        <v>SIN ESTADO</v>
      </c>
      <c r="BA30" t="str">
        <v/>
      </c>
      <c r="BB30" t="str">
        <v/>
      </c>
      <c r="BE30" t="str">
        <v>SIN ESTADO</v>
      </c>
      <c r="BG30" t="str">
        <v/>
      </c>
      <c r="BH30" t="str">
        <v/>
      </c>
      <c r="BK30" t="str">
        <v>SIN ESTADO</v>
      </c>
      <c r="BM30" t="str">
        <v/>
      </c>
      <c r="BN30" t="str">
        <v/>
      </c>
      <c r="BQ30" t="str">
        <v>SIN ESTADO</v>
      </c>
      <c r="BS30" t="str">
        <v/>
      </c>
      <c r="BT30" t="str">
        <v/>
      </c>
      <c r="BW30" t="str">
        <v>SIN ESTADO</v>
      </c>
      <c r="BY30" t="str">
        <v/>
      </c>
      <c r="BZ30" t="str">
        <v/>
      </c>
      <c r="CC30" t="str">
        <v>SIN ESTADO</v>
      </c>
      <c r="CE30" t="str">
        <v/>
      </c>
      <c r="CF30" t="str">
        <v/>
      </c>
      <c r="CI30" t="str">
        <v>SIN ESTADO</v>
      </c>
      <c r="CK30" t="str">
        <v/>
      </c>
      <c r="CL30" t="str">
        <v/>
      </c>
      <c r="CO30" t="str">
        <v>SIN ESTADO</v>
      </c>
      <c r="CQ30" t="str">
        <v/>
      </c>
      <c r="CR30" t="str">
        <v/>
      </c>
      <c r="CU30" t="str">
        <v>SIN ESTADO</v>
      </c>
      <c r="CW30" t="str">
        <v/>
      </c>
      <c r="CX30" t="str">
        <v/>
      </c>
      <c r="DA30" t="str">
        <v>SIN ESTADO</v>
      </c>
      <c r="DC30" t="str">
        <v/>
      </c>
      <c r="DD30" t="str">
        <v/>
      </c>
      <c r="DG30" t="str">
        <v>SIN ESTADO</v>
      </c>
      <c r="DI30" t="str">
        <v/>
      </c>
      <c r="DJ30" t="str">
        <v/>
      </c>
      <c r="DM30" t="str">
        <v>SIN ESTADO</v>
      </c>
      <c r="DO30" t="str">
        <v/>
      </c>
      <c r="DP30" t="str">
        <v/>
      </c>
      <c r="DS30" t="str">
        <v>SIN ESTADO</v>
      </c>
      <c r="DU30" t="str">
        <v/>
      </c>
      <c r="DV30" t="str">
        <v/>
      </c>
      <c r="DY30" t="str">
        <v>SIN ESTADO</v>
      </c>
      <c r="EA30" t="str">
        <v/>
      </c>
      <c r="EB30" t="str">
        <v/>
      </c>
      <c r="EE30" t="str">
        <v>SIN ESTADO</v>
      </c>
      <c r="EG30" t="str">
        <v/>
      </c>
      <c r="EH30" t="str">
        <v/>
      </c>
      <c r="EK30" t="str">
        <v>SIN ESTADO</v>
      </c>
      <c r="EM30" t="str">
        <v/>
      </c>
      <c r="EN30" t="str">
        <v/>
      </c>
      <c r="EQ30" t="str">
        <v>SIN ESTADO</v>
      </c>
      <c r="ES30" t="str">
        <v/>
      </c>
      <c r="ET30" t="str">
        <v/>
      </c>
      <c r="EW30" t="str">
        <v>SIN ESTADO</v>
      </c>
      <c r="EY30" t="str">
        <v/>
      </c>
      <c r="EZ30" t="str">
        <v/>
      </c>
      <c r="FC30" t="str">
        <v>SIN ESTADO</v>
      </c>
      <c r="FE30" t="str">
        <v/>
      </c>
      <c r="FF30" t="str">
        <v/>
      </c>
      <c r="FI30" t="str">
        <v>SIN ESTADO</v>
      </c>
      <c r="FK30" t="str">
        <v/>
      </c>
      <c r="FL30" t="str">
        <v/>
      </c>
      <c r="FO30" t="str">
        <v>SIN ESTADO</v>
      </c>
      <c r="FQ30" t="str">
        <v/>
      </c>
      <c r="FR30" t="str">
        <v/>
      </c>
      <c r="FU30" t="str">
        <v>SIN ESTADO</v>
      </c>
      <c r="FW30" t="str">
        <v/>
      </c>
      <c r="FX30" t="str">
        <v/>
      </c>
      <c r="GA30" t="str">
        <v>SIN ESTADO</v>
      </c>
      <c r="GC30" t="str">
        <v/>
      </c>
      <c r="GD30" t="str">
        <v/>
      </c>
      <c r="GG30" t="str">
        <v>SIN ESTADO</v>
      </c>
      <c r="GI30" t="str">
        <v/>
      </c>
      <c r="GJ30" t="str">
        <v/>
      </c>
      <c r="GM30" t="str">
        <v>SIN ESTADO</v>
      </c>
      <c r="GO30" t="str">
        <v/>
      </c>
      <c r="GP30" t="str">
        <v/>
      </c>
      <c r="GS30" t="str">
        <v>SIN ESTADO</v>
      </c>
      <c r="GU30" t="str">
        <v/>
      </c>
      <c r="GV30" t="str">
        <v/>
      </c>
      <c r="GY30" t="str">
        <v>SIN ESTADO</v>
      </c>
      <c r="HA30" t="str">
        <v/>
      </c>
      <c r="HB30" t="str">
        <v/>
      </c>
      <c r="HE30" t="str">
        <v>SIN ESTADO</v>
      </c>
      <c r="HG30" t="str">
        <v/>
      </c>
      <c r="HH30" t="str">
        <v/>
      </c>
      <c r="HK30" t="str">
        <v>SIN ESTADO</v>
      </c>
      <c r="HM30" t="str">
        <v/>
      </c>
      <c r="HN30" t="str">
        <v/>
      </c>
      <c r="HQ30" t="str">
        <v>SIN ESTADO</v>
      </c>
      <c r="HS30">
        <v>500000</v>
      </c>
      <c r="HU30">
        <v>28276000</v>
      </c>
      <c r="HW30">
        <v>0</v>
      </c>
      <c r="HX30">
        <v>0</v>
      </c>
    </row>
    <row r="31">
      <c r="B31">
        <v>29</v>
      </c>
      <c r="C31" t="str">
        <v>LC1 - 4 - 6</v>
      </c>
      <c r="D31" t="str">
        <v>VENDIDO</v>
      </c>
      <c r="E31">
        <v>25056000</v>
      </c>
      <c r="F31">
        <v>21056000</v>
      </c>
      <c r="G31">
        <v>46031</v>
      </c>
      <c r="H31">
        <v>24</v>
      </c>
      <c r="I31" t="str">
        <v xml:space="preserve">09 DE CADA MES </v>
      </c>
      <c r="J31">
        <v>877333.3333333334</v>
      </c>
      <c r="K31">
        <v>46062</v>
      </c>
      <c r="L31">
        <v>256</v>
      </c>
      <c r="M31">
        <v>46062</v>
      </c>
      <c r="N31">
        <v>1000000</v>
      </c>
      <c r="O31" t="str">
        <v>PAGA</v>
      </c>
      <c r="P31" t="str">
        <v>TRANSFERENCIA</v>
      </c>
      <c r="Q31">
        <v>46093</v>
      </c>
      <c r="R31">
        <v>225</v>
      </c>
      <c r="S31">
        <v>46090</v>
      </c>
      <c r="T31">
        <v>1000000</v>
      </c>
      <c r="U31" t="str">
        <v>PAGA</v>
      </c>
      <c r="V31" t="str">
        <v>TRANSFERENCIA</v>
      </c>
      <c r="W31">
        <v>46124</v>
      </c>
      <c r="X31">
        <v>194</v>
      </c>
      <c r="Y31">
        <v>46121</v>
      </c>
      <c r="Z31">
        <v>1000000</v>
      </c>
      <c r="AA31" t="str">
        <v>PAGA</v>
      </c>
      <c r="AB31" t="str">
        <v>TRANSFERENCIA</v>
      </c>
      <c r="AC31">
        <v>46155</v>
      </c>
      <c r="AD31">
        <v>163</v>
      </c>
      <c r="AE31">
        <v>46151</v>
      </c>
      <c r="AF31">
        <v>1000000</v>
      </c>
      <c r="AG31" t="str">
        <v>PAGA</v>
      </c>
      <c r="AH31" t="str">
        <v>TRANSFERENCIA</v>
      </c>
      <c r="AI31">
        <v>46186</v>
      </c>
      <c r="AJ31">
        <v>132</v>
      </c>
      <c r="AK31">
        <v>46182</v>
      </c>
      <c r="AL31">
        <v>1000000</v>
      </c>
      <c r="AM31" t="str">
        <v>PAGA</v>
      </c>
      <c r="AN31" t="str">
        <v>TRANSFERENCIA</v>
      </c>
      <c r="AO31">
        <v>46217</v>
      </c>
      <c r="AP31">
        <v>101</v>
      </c>
      <c r="AQ31">
        <v>46212</v>
      </c>
      <c r="AR31">
        <v>1000000</v>
      </c>
      <c r="AS31" t="str">
        <v>PAGA</v>
      </c>
      <c r="AT31" t="str">
        <v>TRANSFERENCIA</v>
      </c>
      <c r="AU31">
        <v>46248</v>
      </c>
      <c r="AV31">
        <v>70</v>
      </c>
      <c r="AW31">
        <v>46244</v>
      </c>
      <c r="AX31">
        <v>1000000</v>
      </c>
      <c r="AY31" t="str">
        <v>PAGA</v>
      </c>
      <c r="AZ31" t="str">
        <v>TRANSFERENCIA</v>
      </c>
      <c r="BA31">
        <v>46279</v>
      </c>
      <c r="BB31">
        <v>39</v>
      </c>
      <c r="BC31">
        <v>46274</v>
      </c>
      <c r="BD31">
        <v>1000000</v>
      </c>
      <c r="BE31" t="str">
        <v>PAGA</v>
      </c>
      <c r="BF31" t="str">
        <v>TRANSFERENCIA</v>
      </c>
      <c r="BG31">
        <v>46310</v>
      </c>
      <c r="BH31">
        <v>8</v>
      </c>
      <c r="BI31">
        <v>46304</v>
      </c>
      <c r="BJ31">
        <v>1000000</v>
      </c>
      <c r="BK31" t="str">
        <v>PAGA</v>
      </c>
      <c r="BL31" t="str">
        <v>TRANSFERENCIA</v>
      </c>
      <c r="BM31">
        <v>46341</v>
      </c>
      <c r="BN31">
        <v>-23</v>
      </c>
      <c r="BQ31" t="str">
        <v>AL DÍA</v>
      </c>
      <c r="BS31">
        <v>46372</v>
      </c>
      <c r="BT31">
        <v>-54</v>
      </c>
      <c r="BW31" t="str">
        <v>AL DÍA</v>
      </c>
      <c r="BY31">
        <v>46403</v>
      </c>
      <c r="BZ31">
        <v>-85</v>
      </c>
      <c r="CC31" t="str">
        <v>AL DÍA</v>
      </c>
      <c r="CE31">
        <v>46434</v>
      </c>
      <c r="CF31">
        <v>-116</v>
      </c>
      <c r="CI31" t="str">
        <v>AL DÍA</v>
      </c>
      <c r="CK31">
        <v>46465</v>
      </c>
      <c r="CL31">
        <v>-147</v>
      </c>
      <c r="CO31" t="str">
        <v>AL DÍA</v>
      </c>
      <c r="CQ31">
        <v>46496</v>
      </c>
      <c r="CR31">
        <v>-178</v>
      </c>
      <c r="CU31" t="str">
        <v>AL DÍA</v>
      </c>
      <c r="CW31">
        <v>46527</v>
      </c>
      <c r="CX31">
        <v>-209</v>
      </c>
      <c r="DA31" t="str">
        <v>AL DÍA</v>
      </c>
      <c r="DC31">
        <v>46558</v>
      </c>
      <c r="DD31">
        <v>-240</v>
      </c>
      <c r="DG31" t="str">
        <v>AL DÍA</v>
      </c>
      <c r="DI31">
        <v>46589</v>
      </c>
      <c r="DJ31">
        <v>-271</v>
      </c>
      <c r="DM31" t="str">
        <v>AL DÍA</v>
      </c>
      <c r="DO31">
        <v>46620</v>
      </c>
      <c r="DP31">
        <v>-302</v>
      </c>
      <c r="DS31" t="str">
        <v>AL DÍA</v>
      </c>
      <c r="DU31">
        <v>46651</v>
      </c>
      <c r="DV31">
        <v>-333</v>
      </c>
      <c r="DY31" t="str">
        <v>AL DÍA</v>
      </c>
      <c r="EA31">
        <v>46682</v>
      </c>
      <c r="EB31">
        <v>-364</v>
      </c>
      <c r="EE31" t="str">
        <v>AL DÍA</v>
      </c>
      <c r="EG31">
        <v>46713</v>
      </c>
      <c r="EH31">
        <v>-395</v>
      </c>
      <c r="EK31" t="str">
        <v>AL DÍA</v>
      </c>
      <c r="EM31">
        <v>46744</v>
      </c>
      <c r="EN31">
        <v>-426</v>
      </c>
      <c r="EQ31" t="str">
        <v>AL DÍA</v>
      </c>
      <c r="ES31">
        <v>46775</v>
      </c>
      <c r="ET31">
        <v>-457</v>
      </c>
      <c r="EW31" t="str">
        <v>AL DÍA</v>
      </c>
      <c r="EY31" t="str">
        <v/>
      </c>
      <c r="EZ31" t="str">
        <v/>
      </c>
      <c r="FC31" t="str">
        <v>SIN ESTADO</v>
      </c>
      <c r="FE31" t="str">
        <v/>
      </c>
      <c r="FF31" t="str">
        <v/>
      </c>
      <c r="FI31" t="str">
        <v>SIN ESTADO</v>
      </c>
      <c r="FK31" t="str">
        <v/>
      </c>
      <c r="FL31" t="str">
        <v/>
      </c>
      <c r="FO31" t="str">
        <v>SIN ESTADO</v>
      </c>
      <c r="FQ31" t="str">
        <v/>
      </c>
      <c r="FR31" t="str">
        <v/>
      </c>
      <c r="FU31" t="str">
        <v>SIN ESTADO</v>
      </c>
      <c r="FW31" t="str">
        <v/>
      </c>
      <c r="FX31" t="str">
        <v/>
      </c>
      <c r="GA31" t="str">
        <v>SIN ESTADO</v>
      </c>
      <c r="GC31" t="str">
        <v/>
      </c>
      <c r="GD31" t="str">
        <v/>
      </c>
      <c r="GG31" t="str">
        <v>SIN ESTADO</v>
      </c>
      <c r="GI31" t="str">
        <v/>
      </c>
      <c r="GJ31" t="str">
        <v/>
      </c>
      <c r="GM31" t="str">
        <v>SIN ESTADO</v>
      </c>
      <c r="GO31" t="str">
        <v/>
      </c>
      <c r="GP31" t="str">
        <v/>
      </c>
      <c r="GS31" t="str">
        <v>SIN ESTADO</v>
      </c>
      <c r="GU31" t="str">
        <v/>
      </c>
      <c r="GV31" t="str">
        <v/>
      </c>
      <c r="GY31" t="str">
        <v>SIN ESTADO</v>
      </c>
      <c r="HA31" t="str">
        <v/>
      </c>
      <c r="HB31" t="str">
        <v/>
      </c>
      <c r="HE31" t="str">
        <v>SIN ESTADO</v>
      </c>
      <c r="HG31" t="str">
        <v/>
      </c>
      <c r="HH31" t="str">
        <v/>
      </c>
      <c r="HK31" t="str">
        <v>SIN ESTADO</v>
      </c>
      <c r="HM31" t="str">
        <v/>
      </c>
      <c r="HN31" t="str">
        <v/>
      </c>
      <c r="HQ31" t="str">
        <v>SIN ESTADO</v>
      </c>
      <c r="HS31">
        <v>9000000</v>
      </c>
      <c r="HU31">
        <v>877333.3333333334</v>
      </c>
      <c r="HW31">
        <v>1000000</v>
      </c>
      <c r="HX31">
        <v>1</v>
      </c>
    </row>
    <row r="32">
      <c r="B32">
        <v>30</v>
      </c>
      <c r="C32" t="str">
        <v xml:space="preserve">LC1 - 4 - 7 </v>
      </c>
      <c r="D32" t="str">
        <v>VENDIDO</v>
      </c>
      <c r="E32">
        <v>25000000</v>
      </c>
      <c r="F32">
        <v>20500000</v>
      </c>
      <c r="G32">
        <v>46031</v>
      </c>
      <c r="H32">
        <v>24</v>
      </c>
      <c r="I32" t="str">
        <v xml:space="preserve">09 DE CADA MES </v>
      </c>
      <c r="J32">
        <v>854166.6666666666</v>
      </c>
      <c r="K32">
        <v>46062</v>
      </c>
      <c r="L32">
        <v>256</v>
      </c>
      <c r="M32">
        <v>46062</v>
      </c>
      <c r="N32">
        <v>875000</v>
      </c>
      <c r="O32" t="str">
        <v>PAGA</v>
      </c>
      <c r="P32" t="str">
        <v>TRANSFERENCIA</v>
      </c>
      <c r="Q32">
        <v>46093</v>
      </c>
      <c r="R32">
        <v>225</v>
      </c>
      <c r="S32">
        <v>46090</v>
      </c>
      <c r="T32">
        <v>875000</v>
      </c>
      <c r="U32" t="str">
        <v>PAGA</v>
      </c>
      <c r="V32" t="str">
        <v>TRANSFERENCIA</v>
      </c>
      <c r="W32">
        <v>46124</v>
      </c>
      <c r="X32">
        <v>194</v>
      </c>
      <c r="Y32">
        <v>46121</v>
      </c>
      <c r="Z32">
        <v>875000</v>
      </c>
      <c r="AA32" t="str">
        <v>PAGA</v>
      </c>
      <c r="AB32" t="str">
        <v>TRANSFERENCIA</v>
      </c>
      <c r="AC32">
        <v>46155</v>
      </c>
      <c r="AD32">
        <v>163</v>
      </c>
      <c r="AE32">
        <v>46151</v>
      </c>
      <c r="AF32">
        <v>875000</v>
      </c>
      <c r="AG32" t="str">
        <v>PAGA</v>
      </c>
      <c r="AH32" t="str">
        <v>TRANSFERENCIA</v>
      </c>
      <c r="AI32">
        <v>46186</v>
      </c>
      <c r="AJ32">
        <v>132</v>
      </c>
      <c r="AK32">
        <v>46212</v>
      </c>
      <c r="AL32">
        <v>875000</v>
      </c>
      <c r="AM32" t="str">
        <v>PAGA</v>
      </c>
      <c r="AN32" t="str">
        <v>TRANSFERENCIA</v>
      </c>
      <c r="AO32">
        <v>46217</v>
      </c>
      <c r="AP32">
        <v>101</v>
      </c>
      <c r="AQ32">
        <v>46212</v>
      </c>
      <c r="AR32">
        <v>875000</v>
      </c>
      <c r="AS32" t="str">
        <v>PAGA</v>
      </c>
      <c r="AT32" t="str">
        <v>TRANSFERENCIA</v>
      </c>
      <c r="AU32">
        <v>46248</v>
      </c>
      <c r="AV32">
        <v>70</v>
      </c>
      <c r="AW32">
        <v>46244</v>
      </c>
      <c r="AX32">
        <v>875000</v>
      </c>
      <c r="AY32" t="str">
        <v>PAGA</v>
      </c>
      <c r="AZ32" t="str">
        <v>TRANSFERENCIA</v>
      </c>
      <c r="BA32">
        <v>46279</v>
      </c>
      <c r="BB32">
        <v>39</v>
      </c>
      <c r="BC32">
        <v>46274</v>
      </c>
      <c r="BD32">
        <v>875000</v>
      </c>
      <c r="BE32" t="str">
        <v>PAGA</v>
      </c>
      <c r="BF32" t="str">
        <v>TRANSFERENCIA</v>
      </c>
      <c r="BG32">
        <v>46310</v>
      </c>
      <c r="BH32">
        <v>8</v>
      </c>
      <c r="BK32" t="str">
        <v>VENCIDA</v>
      </c>
      <c r="BM32">
        <v>46341</v>
      </c>
      <c r="BN32">
        <v>-23</v>
      </c>
      <c r="BQ32" t="str">
        <v>AL DÍA</v>
      </c>
      <c r="BS32">
        <v>46372</v>
      </c>
      <c r="BT32">
        <v>-54</v>
      </c>
      <c r="BW32" t="str">
        <v>AL DÍA</v>
      </c>
      <c r="BY32">
        <v>46403</v>
      </c>
      <c r="BZ32">
        <v>-85</v>
      </c>
      <c r="CC32" t="str">
        <v>AL DÍA</v>
      </c>
      <c r="CE32">
        <v>46434</v>
      </c>
      <c r="CF32">
        <v>-116</v>
      </c>
      <c r="CI32" t="str">
        <v>AL DÍA</v>
      </c>
      <c r="CK32">
        <v>46465</v>
      </c>
      <c r="CL32">
        <v>-147</v>
      </c>
      <c r="CO32" t="str">
        <v>AL DÍA</v>
      </c>
      <c r="CQ32">
        <v>46496</v>
      </c>
      <c r="CR32">
        <v>-178</v>
      </c>
      <c r="CU32" t="str">
        <v>AL DÍA</v>
      </c>
      <c r="CW32">
        <v>46527</v>
      </c>
      <c r="CX32">
        <v>-209</v>
      </c>
      <c r="DA32" t="str">
        <v>AL DÍA</v>
      </c>
      <c r="DC32">
        <v>46558</v>
      </c>
      <c r="DD32">
        <v>-240</v>
      </c>
      <c r="DG32" t="str">
        <v>AL DÍA</v>
      </c>
      <c r="DI32">
        <v>46589</v>
      </c>
      <c r="DJ32">
        <v>-271</v>
      </c>
      <c r="DM32" t="str">
        <v>AL DÍA</v>
      </c>
      <c r="DO32">
        <v>46620</v>
      </c>
      <c r="DP32">
        <v>-302</v>
      </c>
      <c r="DS32" t="str">
        <v>AL DÍA</v>
      </c>
      <c r="DU32">
        <v>46651</v>
      </c>
      <c r="DV32">
        <v>-333</v>
      </c>
      <c r="DY32" t="str">
        <v>AL DÍA</v>
      </c>
      <c r="EA32">
        <v>46682</v>
      </c>
      <c r="EB32">
        <v>-364</v>
      </c>
      <c r="EE32" t="str">
        <v>AL DÍA</v>
      </c>
      <c r="EG32">
        <v>46713</v>
      </c>
      <c r="EH32">
        <v>-395</v>
      </c>
      <c r="EK32" t="str">
        <v>AL DÍA</v>
      </c>
      <c r="EM32">
        <v>46744</v>
      </c>
      <c r="EN32">
        <v>-426</v>
      </c>
      <c r="EQ32" t="str">
        <v>AL DÍA</v>
      </c>
      <c r="ES32">
        <v>46775</v>
      </c>
      <c r="ET32">
        <v>-457</v>
      </c>
      <c r="EW32" t="str">
        <v>AL DÍA</v>
      </c>
      <c r="EY32" t="str">
        <v/>
      </c>
      <c r="EZ32" t="str">
        <v/>
      </c>
      <c r="FC32" t="str">
        <v>SIN ESTADO</v>
      </c>
      <c r="FE32" t="str">
        <v/>
      </c>
      <c r="FF32" t="str">
        <v/>
      </c>
      <c r="FI32" t="str">
        <v>SIN ESTADO</v>
      </c>
      <c r="FK32" t="str">
        <v/>
      </c>
      <c r="FL32" t="str">
        <v/>
      </c>
      <c r="FO32" t="str">
        <v>SIN ESTADO</v>
      </c>
      <c r="FQ32" t="str">
        <v/>
      </c>
      <c r="FR32" t="str">
        <v/>
      </c>
      <c r="FU32" t="str">
        <v>SIN ESTADO</v>
      </c>
      <c r="FW32" t="str">
        <v/>
      </c>
      <c r="FX32" t="str">
        <v/>
      </c>
      <c r="GA32" t="str">
        <v>SIN ESTADO</v>
      </c>
      <c r="GC32" t="str">
        <v/>
      </c>
      <c r="GD32" t="str">
        <v/>
      </c>
      <c r="GG32" t="str">
        <v>SIN ESTADO</v>
      </c>
      <c r="GI32" t="str">
        <v/>
      </c>
      <c r="GJ32" t="str">
        <v/>
      </c>
      <c r="GM32" t="str">
        <v>SIN ESTADO</v>
      </c>
      <c r="GO32" t="str">
        <v/>
      </c>
      <c r="GP32" t="str">
        <v/>
      </c>
      <c r="GS32" t="str">
        <v>SIN ESTADO</v>
      </c>
      <c r="GU32" t="str">
        <v/>
      </c>
      <c r="GV32" t="str">
        <v/>
      </c>
      <c r="GY32" t="str">
        <v>SIN ESTADO</v>
      </c>
      <c r="HA32" t="str">
        <v/>
      </c>
      <c r="HB32" t="str">
        <v/>
      </c>
      <c r="HE32" t="str">
        <v>SIN ESTADO</v>
      </c>
      <c r="HG32" t="str">
        <v/>
      </c>
      <c r="HH32" t="str">
        <v/>
      </c>
      <c r="HK32" t="str">
        <v>SIN ESTADO</v>
      </c>
      <c r="HM32" t="str">
        <v/>
      </c>
      <c r="HN32" t="str">
        <v/>
      </c>
      <c r="HQ32" t="str">
        <v>SIN ESTADO</v>
      </c>
      <c r="HS32">
        <v>7000000</v>
      </c>
      <c r="HU32">
        <v>854166.6666666666</v>
      </c>
      <c r="HW32">
        <v>875000</v>
      </c>
      <c r="HX32">
        <v>1</v>
      </c>
    </row>
    <row r="33">
      <c r="B33">
        <v>31</v>
      </c>
      <c r="C33" t="str">
        <v xml:space="preserve">LC1- 5 - 1 </v>
      </c>
      <c r="D33" t="str">
        <v>VENDIDO</v>
      </c>
      <c r="E33">
        <v>41380000</v>
      </c>
      <c r="F33">
        <v>37380000</v>
      </c>
      <c r="G33">
        <v>46150</v>
      </c>
      <c r="H33">
        <v>24</v>
      </c>
      <c r="I33" t="str">
        <v>30 DE CADA MES</v>
      </c>
      <c r="J33">
        <v>1557500</v>
      </c>
      <c r="K33">
        <v>46181</v>
      </c>
      <c r="L33">
        <v>137</v>
      </c>
      <c r="M33">
        <v>46240</v>
      </c>
      <c r="N33">
        <v>1558000</v>
      </c>
      <c r="O33" t="str">
        <v>PAGA</v>
      </c>
      <c r="P33" t="str">
        <v>TRANSFERENCIA</v>
      </c>
      <c r="Q33">
        <v>46212</v>
      </c>
      <c r="R33">
        <v>106</v>
      </c>
      <c r="U33" t="str">
        <v>VENCIDA</v>
      </c>
      <c r="W33">
        <v>46243</v>
      </c>
      <c r="X33">
        <v>75</v>
      </c>
      <c r="AA33" t="str">
        <v>VENCIDA</v>
      </c>
      <c r="AC33">
        <v>46274</v>
      </c>
      <c r="AD33">
        <v>44</v>
      </c>
      <c r="AG33" t="str">
        <v>VENCIDA</v>
      </c>
      <c r="AI33">
        <v>46305</v>
      </c>
      <c r="AJ33">
        <v>13</v>
      </c>
      <c r="AM33" t="str">
        <v>VENCIDA</v>
      </c>
      <c r="AO33">
        <v>46336</v>
      </c>
      <c r="AP33">
        <v>-18</v>
      </c>
      <c r="AS33" t="str">
        <v>AL DÍA</v>
      </c>
      <c r="AU33">
        <v>46367</v>
      </c>
      <c r="AV33">
        <v>-49</v>
      </c>
      <c r="AY33" t="str">
        <v>AL DÍA</v>
      </c>
      <c r="BA33">
        <v>46398</v>
      </c>
      <c r="BB33">
        <v>-80</v>
      </c>
      <c r="BE33" t="str">
        <v>AL DÍA</v>
      </c>
      <c r="BG33">
        <v>46429</v>
      </c>
      <c r="BH33">
        <v>-111</v>
      </c>
      <c r="BK33" t="str">
        <v>AL DÍA</v>
      </c>
      <c r="BM33">
        <v>46460</v>
      </c>
      <c r="BN33">
        <v>-142</v>
      </c>
      <c r="BQ33" t="str">
        <v>AL DÍA</v>
      </c>
      <c r="BS33">
        <v>46491</v>
      </c>
      <c r="BT33">
        <v>-173</v>
      </c>
      <c r="BW33" t="str">
        <v>AL DÍA</v>
      </c>
      <c r="BY33">
        <v>46522</v>
      </c>
      <c r="BZ33">
        <v>-204</v>
      </c>
      <c r="CC33" t="str">
        <v>AL DÍA</v>
      </c>
      <c r="CE33">
        <v>46553</v>
      </c>
      <c r="CF33">
        <v>-235</v>
      </c>
      <c r="CI33" t="str">
        <v>AL DÍA</v>
      </c>
      <c r="CK33">
        <v>46584</v>
      </c>
      <c r="CL33">
        <v>-266</v>
      </c>
      <c r="CO33" t="str">
        <v>AL DÍA</v>
      </c>
      <c r="CQ33">
        <v>46615</v>
      </c>
      <c r="CR33">
        <v>-297</v>
      </c>
      <c r="CU33" t="str">
        <v>AL DÍA</v>
      </c>
      <c r="CW33">
        <v>46646</v>
      </c>
      <c r="CX33">
        <v>-328</v>
      </c>
      <c r="DA33" t="str">
        <v>AL DÍA</v>
      </c>
      <c r="DC33">
        <v>46677</v>
      </c>
      <c r="DD33">
        <v>-359</v>
      </c>
      <c r="DG33" t="str">
        <v>AL DÍA</v>
      </c>
      <c r="DI33">
        <v>46708</v>
      </c>
      <c r="DJ33">
        <v>-390</v>
      </c>
      <c r="DM33" t="str">
        <v>AL DÍA</v>
      </c>
      <c r="DO33">
        <v>46739</v>
      </c>
      <c r="DP33">
        <v>-421</v>
      </c>
      <c r="DS33" t="str">
        <v>AL DÍA</v>
      </c>
      <c r="DU33">
        <v>46770</v>
      </c>
      <c r="DV33">
        <v>-452</v>
      </c>
      <c r="DY33" t="str">
        <v>AL DÍA</v>
      </c>
      <c r="EA33">
        <v>46801</v>
      </c>
      <c r="EB33">
        <v>-483</v>
      </c>
      <c r="EE33" t="str">
        <v>AL DÍA</v>
      </c>
      <c r="EG33">
        <v>46832</v>
      </c>
      <c r="EH33">
        <v>-514</v>
      </c>
      <c r="EK33" t="str">
        <v>AL DÍA</v>
      </c>
      <c r="EM33">
        <v>46863</v>
      </c>
      <c r="EN33">
        <v>-545</v>
      </c>
      <c r="EQ33" t="str">
        <v>AL DÍA</v>
      </c>
      <c r="ES33">
        <v>46894</v>
      </c>
      <c r="ET33">
        <v>-576</v>
      </c>
      <c r="EW33" t="str">
        <v>AL DÍA</v>
      </c>
      <c r="EY33" t="str">
        <v/>
      </c>
      <c r="EZ33" t="str">
        <v/>
      </c>
      <c r="FC33" t="str">
        <v>SIN ESTADO</v>
      </c>
      <c r="FE33" t="str">
        <v/>
      </c>
      <c r="FF33" t="str">
        <v/>
      </c>
      <c r="FI33" t="str">
        <v>SIN ESTADO</v>
      </c>
      <c r="FK33" t="str">
        <v/>
      </c>
      <c r="FL33" t="str">
        <v/>
      </c>
      <c r="FO33" t="str">
        <v>SIN ESTADO</v>
      </c>
      <c r="FQ33" t="str">
        <v/>
      </c>
      <c r="FR33" t="str">
        <v/>
      </c>
      <c r="FU33" t="str">
        <v>SIN ESTADO</v>
      </c>
      <c r="FW33" t="str">
        <v/>
      </c>
      <c r="FX33" t="str">
        <v/>
      </c>
      <c r="GA33" t="str">
        <v>SIN ESTADO</v>
      </c>
      <c r="GC33" t="str">
        <v/>
      </c>
      <c r="GD33" t="str">
        <v/>
      </c>
      <c r="GG33" t="str">
        <v>SIN ESTADO</v>
      </c>
      <c r="GI33" t="str">
        <v/>
      </c>
      <c r="GJ33" t="str">
        <v/>
      </c>
      <c r="GM33" t="str">
        <v>SIN ESTADO</v>
      </c>
      <c r="GO33" t="str">
        <v/>
      </c>
      <c r="GP33" t="str">
        <v/>
      </c>
      <c r="GS33" t="str">
        <v>SIN ESTADO</v>
      </c>
      <c r="GU33" t="str">
        <v/>
      </c>
      <c r="GV33" t="str">
        <v/>
      </c>
      <c r="GY33" t="str">
        <v>SIN ESTADO</v>
      </c>
      <c r="HA33" t="str">
        <v/>
      </c>
      <c r="HB33" t="str">
        <v/>
      </c>
      <c r="HE33" t="str">
        <v>SIN ESTADO</v>
      </c>
      <c r="HG33" t="str">
        <v/>
      </c>
      <c r="HH33" t="str">
        <v/>
      </c>
      <c r="HK33" t="str">
        <v>SIN ESTADO</v>
      </c>
      <c r="HM33" t="str">
        <v/>
      </c>
      <c r="HN33" t="str">
        <v/>
      </c>
      <c r="HQ33" t="str">
        <v>SIN ESTADO</v>
      </c>
      <c r="HS33">
        <v>1558000</v>
      </c>
      <c r="HU33">
        <v>1557500</v>
      </c>
      <c r="HW33">
        <v>1558000</v>
      </c>
      <c r="HX33">
        <v>1</v>
      </c>
    </row>
    <row r="34">
      <c r="B34">
        <v>32</v>
      </c>
      <c r="C34" t="str">
        <v xml:space="preserve">LC1 - 5 - 2 </v>
      </c>
      <c r="D34" t="str">
        <v>VENDIDO</v>
      </c>
      <c r="E34">
        <v>25000000</v>
      </c>
      <c r="F34">
        <v>21000000</v>
      </c>
      <c r="G34">
        <v>46066</v>
      </c>
      <c r="H34">
        <v>24</v>
      </c>
      <c r="I34" t="str">
        <v xml:space="preserve">13 DE CADA MES </v>
      </c>
      <c r="J34">
        <v>875000</v>
      </c>
      <c r="K34">
        <v>46097</v>
      </c>
      <c r="L34">
        <v>221</v>
      </c>
      <c r="M34">
        <v>46097</v>
      </c>
      <c r="N34">
        <v>875000</v>
      </c>
      <c r="O34" t="str">
        <v>PAGA</v>
      </c>
      <c r="P34" t="str">
        <v>TRANSFERENCIA</v>
      </c>
      <c r="Q34">
        <v>46128</v>
      </c>
      <c r="R34">
        <v>190</v>
      </c>
      <c r="S34">
        <v>46301</v>
      </c>
      <c r="T34">
        <v>3000000</v>
      </c>
      <c r="U34" t="str">
        <v>PAGA</v>
      </c>
      <c r="V34" t="str">
        <v>TRANSFERENCIA</v>
      </c>
      <c r="W34">
        <v>46159</v>
      </c>
      <c r="X34">
        <v>159</v>
      </c>
      <c r="Y34">
        <v>46301</v>
      </c>
      <c r="AA34" t="str">
        <v>PAGA</v>
      </c>
      <c r="AC34">
        <v>46190</v>
      </c>
      <c r="AD34">
        <v>128</v>
      </c>
      <c r="AE34">
        <v>46301</v>
      </c>
      <c r="AG34" t="str">
        <v>PAGA</v>
      </c>
      <c r="AI34">
        <v>46221</v>
      </c>
      <c r="AJ34">
        <v>97</v>
      </c>
      <c r="AK34">
        <v>46301</v>
      </c>
      <c r="AL34">
        <v>125000</v>
      </c>
      <c r="AM34" t="str">
        <v>PAGA</v>
      </c>
      <c r="AN34" t="str">
        <v>TRANSFERENCIA</v>
      </c>
      <c r="AO34">
        <v>46252</v>
      </c>
      <c r="AP34">
        <v>66</v>
      </c>
      <c r="AS34" t="str">
        <v>VENCIDA</v>
      </c>
      <c r="AU34">
        <v>46283</v>
      </c>
      <c r="AV34">
        <v>35</v>
      </c>
      <c r="AY34" t="str">
        <v>VENCIDA</v>
      </c>
      <c r="BA34">
        <v>46314</v>
      </c>
      <c r="BB34">
        <v>4</v>
      </c>
      <c r="BE34" t="str">
        <v>VENCIDA</v>
      </c>
      <c r="BG34">
        <v>46345</v>
      </c>
      <c r="BH34">
        <v>-27</v>
      </c>
      <c r="BK34" t="str">
        <v>AL DÍA</v>
      </c>
      <c r="BM34">
        <v>46376</v>
      </c>
      <c r="BN34">
        <v>-58</v>
      </c>
      <c r="BQ34" t="str">
        <v>AL DÍA</v>
      </c>
      <c r="BS34">
        <v>46407</v>
      </c>
      <c r="BT34">
        <v>-89</v>
      </c>
      <c r="BW34" t="str">
        <v>AL DÍA</v>
      </c>
      <c r="BY34">
        <v>46438</v>
      </c>
      <c r="BZ34">
        <v>-120</v>
      </c>
      <c r="CC34" t="str">
        <v>AL DÍA</v>
      </c>
      <c r="CE34">
        <v>46469</v>
      </c>
      <c r="CF34">
        <v>-151</v>
      </c>
      <c r="CI34" t="str">
        <v>AL DÍA</v>
      </c>
      <c r="CK34">
        <v>46500</v>
      </c>
      <c r="CL34">
        <v>-182</v>
      </c>
      <c r="CO34" t="str">
        <v>AL DÍA</v>
      </c>
      <c r="CQ34">
        <v>46531</v>
      </c>
      <c r="CR34">
        <v>-213</v>
      </c>
      <c r="CU34" t="str">
        <v>AL DÍA</v>
      </c>
      <c r="CW34">
        <v>46562</v>
      </c>
      <c r="CX34">
        <v>-244</v>
      </c>
      <c r="DA34" t="str">
        <v>AL DÍA</v>
      </c>
      <c r="DC34">
        <v>46593</v>
      </c>
      <c r="DD34">
        <v>-275</v>
      </c>
      <c r="DG34" t="str">
        <v>AL DÍA</v>
      </c>
      <c r="DI34">
        <v>46624</v>
      </c>
      <c r="DJ34">
        <v>-306</v>
      </c>
      <c r="DM34" t="str">
        <v>AL DÍA</v>
      </c>
      <c r="DO34">
        <v>46655</v>
      </c>
      <c r="DP34">
        <v>-337</v>
      </c>
      <c r="DS34" t="str">
        <v>AL DÍA</v>
      </c>
      <c r="DU34">
        <v>46686</v>
      </c>
      <c r="DV34">
        <v>-368</v>
      </c>
      <c r="DY34" t="str">
        <v>AL DÍA</v>
      </c>
      <c r="EA34">
        <v>46717</v>
      </c>
      <c r="EB34">
        <v>-399</v>
      </c>
      <c r="EE34" t="str">
        <v>AL DÍA</v>
      </c>
      <c r="EG34">
        <v>46748</v>
      </c>
      <c r="EH34">
        <v>-430</v>
      </c>
      <c r="EK34" t="str">
        <v>AL DÍA</v>
      </c>
      <c r="EM34">
        <v>46779</v>
      </c>
      <c r="EN34">
        <v>-461</v>
      </c>
      <c r="EQ34" t="str">
        <v>AL DÍA</v>
      </c>
      <c r="ES34">
        <v>46810</v>
      </c>
      <c r="ET34">
        <v>-492</v>
      </c>
      <c r="EW34" t="str">
        <v>AL DÍA</v>
      </c>
      <c r="EY34" t="str">
        <v/>
      </c>
      <c r="EZ34" t="str">
        <v/>
      </c>
      <c r="FC34" t="str">
        <v>SIN ESTADO</v>
      </c>
      <c r="FE34" t="str">
        <v/>
      </c>
      <c r="FF34" t="str">
        <v/>
      </c>
      <c r="FI34" t="str">
        <v>SIN ESTADO</v>
      </c>
      <c r="FK34" t="str">
        <v/>
      </c>
      <c r="FL34" t="str">
        <v/>
      </c>
      <c r="FO34" t="str">
        <v>SIN ESTADO</v>
      </c>
      <c r="FQ34" t="str">
        <v/>
      </c>
      <c r="FR34" t="str">
        <v/>
      </c>
      <c r="FU34" t="str">
        <v>SIN ESTADO</v>
      </c>
      <c r="FW34" t="str">
        <v/>
      </c>
      <c r="FX34" t="str">
        <v/>
      </c>
      <c r="GA34" t="str">
        <v>SIN ESTADO</v>
      </c>
      <c r="GC34" t="str">
        <v/>
      </c>
      <c r="GD34" t="str">
        <v/>
      </c>
      <c r="GG34" t="str">
        <v>SIN ESTADO</v>
      </c>
      <c r="GI34" t="str">
        <v/>
      </c>
      <c r="GJ34" t="str">
        <v/>
      </c>
      <c r="GM34" t="str">
        <v>SIN ESTADO</v>
      </c>
      <c r="GO34" t="str">
        <v/>
      </c>
      <c r="GP34" t="str">
        <v/>
      </c>
      <c r="GS34" t="str">
        <v>SIN ESTADO</v>
      </c>
      <c r="GU34" t="str">
        <v/>
      </c>
      <c r="GV34" t="str">
        <v/>
      </c>
      <c r="GY34" t="str">
        <v>SIN ESTADO</v>
      </c>
      <c r="HA34" t="str">
        <v/>
      </c>
      <c r="HB34" t="str">
        <v/>
      </c>
      <c r="HE34" t="str">
        <v>SIN ESTADO</v>
      </c>
      <c r="HG34" t="str">
        <v/>
      </c>
      <c r="HH34" t="str">
        <v/>
      </c>
      <c r="HK34" t="str">
        <v>SIN ESTADO</v>
      </c>
      <c r="HM34" t="str">
        <v/>
      </c>
      <c r="HN34" t="str">
        <v/>
      </c>
      <c r="HQ34" t="str">
        <v>SIN ESTADO</v>
      </c>
      <c r="HS34">
        <v>4000000</v>
      </c>
      <c r="HU34">
        <v>875000</v>
      </c>
      <c r="HW34">
        <v>0</v>
      </c>
      <c r="HX34">
        <v>0</v>
      </c>
    </row>
    <row r="35">
      <c r="B35">
        <v>33</v>
      </c>
      <c r="C35" t="str">
        <v xml:space="preserve">LC1  - 5 - 3 </v>
      </c>
      <c r="D35" t="str">
        <v>VENDIDO</v>
      </c>
      <c r="E35">
        <v>30000000</v>
      </c>
      <c r="F35">
        <v>25500000</v>
      </c>
      <c r="G35">
        <v>45874</v>
      </c>
      <c r="H35">
        <v>24</v>
      </c>
      <c r="I35" t="str">
        <v xml:space="preserve">05 DE CADA MES </v>
      </c>
      <c r="J35">
        <v>1062500</v>
      </c>
      <c r="K35">
        <v>45905</v>
      </c>
      <c r="L35">
        <v>413</v>
      </c>
      <c r="M35">
        <v>45920</v>
      </c>
      <c r="N35">
        <v>1000000</v>
      </c>
      <c r="O35" t="str">
        <v>PAGA</v>
      </c>
      <c r="P35" t="str">
        <v>TRANSFERENCIA</v>
      </c>
      <c r="Q35">
        <v>45936</v>
      </c>
      <c r="R35">
        <v>382</v>
      </c>
      <c r="S35">
        <v>45920</v>
      </c>
      <c r="U35" t="str">
        <v>PAGA</v>
      </c>
      <c r="V35" t="str">
        <v>TRANSFERENCIA</v>
      </c>
      <c r="W35">
        <v>45967</v>
      </c>
      <c r="X35">
        <v>351</v>
      </c>
      <c r="Y35">
        <v>38631</v>
      </c>
      <c r="Z35">
        <v>1000000</v>
      </c>
      <c r="AA35" t="str">
        <v>PAGA</v>
      </c>
      <c r="AB35" t="str">
        <v>TRANSFERENCIA</v>
      </c>
      <c r="AC35">
        <v>45998</v>
      </c>
      <c r="AD35">
        <v>320</v>
      </c>
      <c r="AE35">
        <v>45936</v>
      </c>
      <c r="AG35" t="str">
        <v>PAGA</v>
      </c>
      <c r="AH35" t="str">
        <v>TRANSFERENCIA</v>
      </c>
      <c r="AI35">
        <v>46029</v>
      </c>
      <c r="AJ35">
        <v>289</v>
      </c>
      <c r="AK35">
        <v>13165</v>
      </c>
      <c r="AL35">
        <v>500000</v>
      </c>
      <c r="AM35" t="str">
        <v>PAGA</v>
      </c>
      <c r="AN35" t="str">
        <v>TRANSFERENCIA</v>
      </c>
      <c r="AO35">
        <v>46060</v>
      </c>
      <c r="AP35">
        <v>258</v>
      </c>
      <c r="AQ35">
        <v>45714</v>
      </c>
      <c r="AR35">
        <v>500000</v>
      </c>
      <c r="AS35" t="str">
        <v>PAGA</v>
      </c>
      <c r="AT35" t="str">
        <v>TRANSFERENCIA</v>
      </c>
      <c r="AU35">
        <v>46091</v>
      </c>
      <c r="AV35">
        <v>227</v>
      </c>
      <c r="AW35">
        <v>46084</v>
      </c>
      <c r="AX35">
        <v>500000</v>
      </c>
      <c r="AY35" t="str">
        <v>PAGA</v>
      </c>
      <c r="BA35">
        <v>46122</v>
      </c>
      <c r="BB35">
        <v>196</v>
      </c>
      <c r="BC35">
        <v>46172</v>
      </c>
      <c r="BD35">
        <v>500000</v>
      </c>
      <c r="BE35" t="str">
        <v>PAGA</v>
      </c>
      <c r="BF35" t="str">
        <v>TRANSFERENCIA</v>
      </c>
      <c r="BG35">
        <v>46153</v>
      </c>
      <c r="BH35">
        <v>165</v>
      </c>
      <c r="BI35">
        <v>46284</v>
      </c>
      <c r="BJ35">
        <v>1000000</v>
      </c>
      <c r="BK35" t="str">
        <v>PAGA</v>
      </c>
      <c r="BL35" t="str">
        <v>TRANSFERENCIA</v>
      </c>
      <c r="BM35">
        <v>46184</v>
      </c>
      <c r="BN35">
        <v>134</v>
      </c>
      <c r="BO35">
        <v>46284</v>
      </c>
      <c r="BQ35" t="str">
        <v>PAGA</v>
      </c>
      <c r="BS35">
        <v>46215</v>
      </c>
      <c r="BT35">
        <v>103</v>
      </c>
      <c r="BW35" t="str">
        <v>VENCIDA</v>
      </c>
      <c r="BY35">
        <v>46246</v>
      </c>
      <c r="BZ35">
        <v>72</v>
      </c>
      <c r="CC35" t="str">
        <v>VENCIDA</v>
      </c>
      <c r="CE35">
        <v>46277</v>
      </c>
      <c r="CF35">
        <v>41</v>
      </c>
      <c r="CI35" t="str">
        <v>VENCIDA</v>
      </c>
      <c r="CK35">
        <v>46308</v>
      </c>
      <c r="CL35">
        <v>10</v>
      </c>
      <c r="CO35" t="str">
        <v>VENCIDA</v>
      </c>
      <c r="CQ35">
        <v>46339</v>
      </c>
      <c r="CR35">
        <v>-21</v>
      </c>
      <c r="CU35" t="str">
        <v>AL DÍA</v>
      </c>
      <c r="CW35">
        <v>46370</v>
      </c>
      <c r="CX35">
        <v>-52</v>
      </c>
      <c r="DA35" t="str">
        <v>AL DÍA</v>
      </c>
      <c r="DC35">
        <v>46401</v>
      </c>
      <c r="DD35">
        <v>-83</v>
      </c>
      <c r="DG35" t="str">
        <v>AL DÍA</v>
      </c>
      <c r="DI35">
        <v>46432</v>
      </c>
      <c r="DJ35">
        <v>-114</v>
      </c>
      <c r="DM35" t="str">
        <v>AL DÍA</v>
      </c>
      <c r="DO35">
        <v>46463</v>
      </c>
      <c r="DP35">
        <v>-145</v>
      </c>
      <c r="DS35" t="str">
        <v>AL DÍA</v>
      </c>
      <c r="DU35">
        <v>46494</v>
      </c>
      <c r="DV35">
        <v>-176</v>
      </c>
      <c r="DY35" t="str">
        <v>AL DÍA</v>
      </c>
      <c r="EA35">
        <v>46525</v>
      </c>
      <c r="EB35">
        <v>-207</v>
      </c>
      <c r="EE35" t="str">
        <v>AL DÍA</v>
      </c>
      <c r="EG35">
        <v>46556</v>
      </c>
      <c r="EH35">
        <v>-238</v>
      </c>
      <c r="EK35" t="str">
        <v>AL DÍA</v>
      </c>
      <c r="EM35">
        <v>46587</v>
      </c>
      <c r="EN35">
        <v>-269</v>
      </c>
      <c r="EQ35" t="str">
        <v>AL DÍA</v>
      </c>
      <c r="ES35">
        <v>46618</v>
      </c>
      <c r="ET35">
        <v>-300</v>
      </c>
      <c r="EW35" t="str">
        <v>AL DÍA</v>
      </c>
      <c r="EY35" t="str">
        <v/>
      </c>
      <c r="EZ35" t="str">
        <v/>
      </c>
      <c r="FC35" t="str">
        <v>SIN ESTADO</v>
      </c>
      <c r="FE35" t="str">
        <v/>
      </c>
      <c r="FF35" t="str">
        <v/>
      </c>
      <c r="FI35" t="str">
        <v>SIN ESTADO</v>
      </c>
      <c r="FK35" t="str">
        <v/>
      </c>
      <c r="FL35" t="str">
        <v/>
      </c>
      <c r="FO35" t="str">
        <v>SIN ESTADO</v>
      </c>
      <c r="FQ35" t="str">
        <v/>
      </c>
      <c r="FR35" t="str">
        <v/>
      </c>
      <c r="FU35" t="str">
        <v>SIN ESTADO</v>
      </c>
      <c r="FW35" t="str">
        <v/>
      </c>
      <c r="FX35" t="str">
        <v/>
      </c>
      <c r="GA35" t="str">
        <v>SIN ESTADO</v>
      </c>
      <c r="GC35" t="str">
        <v/>
      </c>
      <c r="GD35" t="str">
        <v/>
      </c>
      <c r="GG35" t="str">
        <v>SIN ESTADO</v>
      </c>
      <c r="GI35" t="str">
        <v/>
      </c>
      <c r="GJ35" t="str">
        <v/>
      </c>
      <c r="GM35" t="str">
        <v>SIN ESTADO</v>
      </c>
      <c r="GO35" t="str">
        <v/>
      </c>
      <c r="GP35" t="str">
        <v/>
      </c>
      <c r="GS35" t="str">
        <v>SIN ESTADO</v>
      </c>
      <c r="GU35" t="str">
        <v/>
      </c>
      <c r="GV35" t="str">
        <v/>
      </c>
      <c r="GY35" t="str">
        <v>SIN ESTADO</v>
      </c>
      <c r="HA35" t="str">
        <v/>
      </c>
      <c r="HB35" t="str">
        <v/>
      </c>
      <c r="HE35" t="str">
        <v>SIN ESTADO</v>
      </c>
      <c r="HG35" t="str">
        <v/>
      </c>
      <c r="HH35" t="str">
        <v/>
      </c>
      <c r="HK35" t="str">
        <v>SIN ESTADO</v>
      </c>
      <c r="HM35" t="str">
        <v/>
      </c>
      <c r="HN35" t="str">
        <v/>
      </c>
      <c r="HQ35" t="str">
        <v>SIN ESTADO</v>
      </c>
      <c r="HS35">
        <v>5000000</v>
      </c>
      <c r="HU35">
        <v>1062500</v>
      </c>
      <c r="HW35">
        <v>0</v>
      </c>
      <c r="HX35">
        <v>0</v>
      </c>
    </row>
    <row r="36">
      <c r="B36">
        <v>34</v>
      </c>
      <c r="C36" t="str">
        <v xml:space="preserve">LC1 - 5 - 4 </v>
      </c>
      <c r="D36" t="str">
        <v>VENDIDO</v>
      </c>
      <c r="E36">
        <v>30000000</v>
      </c>
      <c r="F36">
        <v>25500000</v>
      </c>
      <c r="G36">
        <v>45874</v>
      </c>
      <c r="H36">
        <v>24</v>
      </c>
      <c r="I36" t="str">
        <v xml:space="preserve">05 DE CADA MES </v>
      </c>
      <c r="J36">
        <v>1062500</v>
      </c>
      <c r="K36">
        <v>45905</v>
      </c>
      <c r="L36">
        <v>413</v>
      </c>
      <c r="M36">
        <v>45873</v>
      </c>
      <c r="N36">
        <v>1100000</v>
      </c>
      <c r="O36" t="str">
        <v>PAGA</v>
      </c>
      <c r="P36" t="str">
        <v>TRANSFERENCIA</v>
      </c>
      <c r="Q36">
        <v>45936</v>
      </c>
      <c r="R36">
        <v>382</v>
      </c>
      <c r="S36">
        <v>45903</v>
      </c>
      <c r="T36">
        <v>1100000</v>
      </c>
      <c r="U36" t="str">
        <v>PAGA</v>
      </c>
      <c r="V36" t="str">
        <v>TRANSFERENCIA</v>
      </c>
      <c r="W36">
        <v>45967</v>
      </c>
      <c r="X36">
        <v>351</v>
      </c>
      <c r="Y36">
        <v>45939</v>
      </c>
      <c r="Z36">
        <v>500000</v>
      </c>
      <c r="AA36" t="str">
        <v>PAGA</v>
      </c>
      <c r="AB36" t="str">
        <v>TRANSFERENCIA</v>
      </c>
      <c r="AC36">
        <v>45998</v>
      </c>
      <c r="AD36">
        <v>320</v>
      </c>
      <c r="AE36">
        <v>45973</v>
      </c>
      <c r="AF36">
        <v>400000</v>
      </c>
      <c r="AG36" t="str">
        <v>PAGA</v>
      </c>
      <c r="AH36" t="str">
        <v>TRANSFERENCIA</v>
      </c>
      <c r="AI36">
        <v>46029</v>
      </c>
      <c r="AJ36">
        <v>289</v>
      </c>
      <c r="AK36">
        <v>46011</v>
      </c>
      <c r="AL36">
        <v>500000</v>
      </c>
      <c r="AM36" t="str">
        <v>PAGA</v>
      </c>
      <c r="AN36" t="str">
        <v>TRANSFERENCIA</v>
      </c>
      <c r="AO36">
        <v>46060</v>
      </c>
      <c r="AP36">
        <v>258</v>
      </c>
      <c r="AQ36">
        <v>46063</v>
      </c>
      <c r="AR36">
        <v>400000</v>
      </c>
      <c r="AS36" t="str">
        <v>PAGA</v>
      </c>
      <c r="AT36" t="str">
        <v>TRANSFERENCIA</v>
      </c>
      <c r="AU36">
        <v>46091</v>
      </c>
      <c r="AV36">
        <v>227</v>
      </c>
      <c r="AW36">
        <v>46148</v>
      </c>
      <c r="AX36">
        <v>1100000</v>
      </c>
      <c r="AY36" t="str">
        <v>PAGA</v>
      </c>
      <c r="AZ36" t="str">
        <v>TRANSFERENCIA</v>
      </c>
      <c r="BA36">
        <v>46122</v>
      </c>
      <c r="BB36">
        <v>196</v>
      </c>
      <c r="BC36">
        <v>46172</v>
      </c>
      <c r="BD36">
        <v>2500000</v>
      </c>
      <c r="BE36" t="str">
        <v>PAGA</v>
      </c>
      <c r="BF36" t="str">
        <v>TRANSFERENCIA</v>
      </c>
      <c r="BG36">
        <v>46153</v>
      </c>
      <c r="BH36">
        <v>165</v>
      </c>
      <c r="BI36">
        <v>46218</v>
      </c>
      <c r="BJ36">
        <v>1100000</v>
      </c>
      <c r="BK36" t="str">
        <v>PAGA</v>
      </c>
      <c r="BL36" t="str">
        <v>TRANSFERENCIA</v>
      </c>
      <c r="BM36">
        <v>46184</v>
      </c>
      <c r="BN36">
        <v>134</v>
      </c>
      <c r="BO36">
        <v>46251</v>
      </c>
      <c r="BP36">
        <v>1100000</v>
      </c>
      <c r="BQ36" t="str">
        <v>PAGA</v>
      </c>
      <c r="BR36" t="str">
        <v>TRANSFERENCIA</v>
      </c>
      <c r="BS36">
        <v>46215</v>
      </c>
      <c r="BT36">
        <v>103</v>
      </c>
      <c r="BW36" t="str">
        <v>VENCIDA</v>
      </c>
      <c r="BY36">
        <v>46246</v>
      </c>
      <c r="BZ36">
        <v>72</v>
      </c>
      <c r="CC36" t="str">
        <v>VENCIDA</v>
      </c>
      <c r="CE36">
        <v>46277</v>
      </c>
      <c r="CF36">
        <v>41</v>
      </c>
      <c r="CI36" t="str">
        <v>VENCIDA</v>
      </c>
      <c r="CK36">
        <v>46308</v>
      </c>
      <c r="CL36">
        <v>10</v>
      </c>
      <c r="CO36" t="str">
        <v>VENCIDA</v>
      </c>
      <c r="CQ36">
        <v>46339</v>
      </c>
      <c r="CR36">
        <v>-21</v>
      </c>
      <c r="CU36" t="str">
        <v>AL DÍA</v>
      </c>
      <c r="CW36">
        <v>46370</v>
      </c>
      <c r="CX36">
        <v>-52</v>
      </c>
      <c r="DA36" t="str">
        <v>AL DÍA</v>
      </c>
      <c r="DC36">
        <v>46401</v>
      </c>
      <c r="DD36">
        <v>-83</v>
      </c>
      <c r="DG36" t="str">
        <v>AL DÍA</v>
      </c>
      <c r="DI36">
        <v>46432</v>
      </c>
      <c r="DJ36">
        <v>-114</v>
      </c>
      <c r="DM36" t="str">
        <v>AL DÍA</v>
      </c>
      <c r="DO36">
        <v>46463</v>
      </c>
      <c r="DP36">
        <v>-145</v>
      </c>
      <c r="DS36" t="str">
        <v>AL DÍA</v>
      </c>
      <c r="DU36">
        <v>46494</v>
      </c>
      <c r="DV36">
        <v>-176</v>
      </c>
      <c r="DY36" t="str">
        <v>AL DÍA</v>
      </c>
      <c r="EA36">
        <v>46525</v>
      </c>
      <c r="EB36">
        <v>-207</v>
      </c>
      <c r="EE36" t="str">
        <v>AL DÍA</v>
      </c>
      <c r="EG36">
        <v>46556</v>
      </c>
      <c r="EH36">
        <v>-238</v>
      </c>
      <c r="EK36" t="str">
        <v>AL DÍA</v>
      </c>
      <c r="EM36">
        <v>46587</v>
      </c>
      <c r="EN36">
        <v>-269</v>
      </c>
      <c r="EQ36" t="str">
        <v>AL DÍA</v>
      </c>
      <c r="ES36">
        <v>46618</v>
      </c>
      <c r="ET36">
        <v>-300</v>
      </c>
      <c r="EW36" t="str">
        <v>AL DÍA</v>
      </c>
      <c r="EY36" t="str">
        <v/>
      </c>
      <c r="EZ36" t="str">
        <v/>
      </c>
      <c r="FC36" t="str">
        <v>SIN ESTADO</v>
      </c>
      <c r="FE36" t="str">
        <v/>
      </c>
      <c r="FF36" t="str">
        <v/>
      </c>
      <c r="FI36" t="str">
        <v>SIN ESTADO</v>
      </c>
      <c r="FK36" t="str">
        <v/>
      </c>
      <c r="FL36" t="str">
        <v/>
      </c>
      <c r="FO36" t="str">
        <v>SIN ESTADO</v>
      </c>
      <c r="FQ36" t="str">
        <v/>
      </c>
      <c r="FR36" t="str">
        <v/>
      </c>
      <c r="FU36" t="str">
        <v>SIN ESTADO</v>
      </c>
      <c r="FW36" t="str">
        <v/>
      </c>
      <c r="FX36" t="str">
        <v/>
      </c>
      <c r="GA36" t="str">
        <v>SIN ESTADO</v>
      </c>
      <c r="GC36" t="str">
        <v/>
      </c>
      <c r="GD36" t="str">
        <v/>
      </c>
      <c r="GG36" t="str">
        <v>SIN ESTADO</v>
      </c>
      <c r="GI36" t="str">
        <v/>
      </c>
      <c r="GJ36" t="str">
        <v/>
      </c>
      <c r="GM36" t="str">
        <v>SIN ESTADO</v>
      </c>
      <c r="GO36" t="str">
        <v/>
      </c>
      <c r="GP36" t="str">
        <v/>
      </c>
      <c r="GS36" t="str">
        <v>SIN ESTADO</v>
      </c>
      <c r="GU36" t="str">
        <v/>
      </c>
      <c r="GV36" t="str">
        <v/>
      </c>
      <c r="GY36" t="str">
        <v>SIN ESTADO</v>
      </c>
      <c r="HA36" t="str">
        <v/>
      </c>
      <c r="HB36" t="str">
        <v/>
      </c>
      <c r="HE36" t="str">
        <v>SIN ESTADO</v>
      </c>
      <c r="HG36" t="str">
        <v/>
      </c>
      <c r="HH36" t="str">
        <v/>
      </c>
      <c r="HK36" t="str">
        <v>SIN ESTADO</v>
      </c>
      <c r="HM36" t="str">
        <v/>
      </c>
      <c r="HN36" t="str">
        <v/>
      </c>
      <c r="HQ36" t="str">
        <v>SIN ESTADO</v>
      </c>
      <c r="HS36">
        <v>9800000</v>
      </c>
      <c r="HU36">
        <v>1062500</v>
      </c>
      <c r="HW36">
        <v>1100000</v>
      </c>
      <c r="HX36">
        <v>1</v>
      </c>
    </row>
    <row r="37">
      <c r="B37">
        <v>35</v>
      </c>
      <c r="C37" t="str">
        <v xml:space="preserve">LC1 - 5 - 5 </v>
      </c>
      <c r="D37" t="str">
        <v>VENDIDO</v>
      </c>
      <c r="E37">
        <v>25000000</v>
      </c>
      <c r="F37">
        <v>17500000</v>
      </c>
      <c r="G37">
        <v>45874</v>
      </c>
      <c r="H37">
        <v>24</v>
      </c>
      <c r="I37" t="str">
        <v xml:space="preserve">05 DE CADA MES </v>
      </c>
      <c r="J37">
        <v>729166.6666666666</v>
      </c>
      <c r="K37">
        <v>45905</v>
      </c>
      <c r="L37">
        <v>413</v>
      </c>
      <c r="M37">
        <v>45885</v>
      </c>
      <c r="N37">
        <v>500000</v>
      </c>
      <c r="O37" t="str">
        <v>PAGA</v>
      </c>
      <c r="P37" t="str">
        <v>TRANSFERENCIA</v>
      </c>
      <c r="Q37">
        <v>45936</v>
      </c>
      <c r="R37">
        <v>382</v>
      </c>
      <c r="S37">
        <v>45902</v>
      </c>
      <c r="T37">
        <v>5000000</v>
      </c>
      <c r="U37" t="str">
        <v>PAGA</v>
      </c>
      <c r="V37" t="str">
        <v>TRANSFERENCIA</v>
      </c>
      <c r="W37">
        <v>45967</v>
      </c>
      <c r="X37">
        <v>351</v>
      </c>
      <c r="Y37">
        <v>45934</v>
      </c>
      <c r="Z37">
        <v>2000000</v>
      </c>
      <c r="AA37" t="str">
        <v>PAGA</v>
      </c>
      <c r="AB37" t="str">
        <v>TRANSFERENCIA</v>
      </c>
      <c r="AC37">
        <v>45998</v>
      </c>
      <c r="AD37">
        <v>320</v>
      </c>
      <c r="AE37">
        <v>45963</v>
      </c>
      <c r="AF37">
        <v>3000000</v>
      </c>
      <c r="AG37" t="str">
        <v>PAGA</v>
      </c>
      <c r="AH37" t="str">
        <v>TRANSFERENCIA</v>
      </c>
      <c r="AI37">
        <v>46029</v>
      </c>
      <c r="AJ37">
        <v>289</v>
      </c>
      <c r="AK37">
        <v>45993</v>
      </c>
      <c r="AL37">
        <v>2500000</v>
      </c>
      <c r="AM37" t="str">
        <v>PAGA</v>
      </c>
      <c r="AN37" t="str">
        <v>TRANSFERENCIA</v>
      </c>
      <c r="AO37">
        <v>46060</v>
      </c>
      <c r="AP37">
        <v>258</v>
      </c>
      <c r="AQ37">
        <v>46021</v>
      </c>
      <c r="AR37">
        <v>4500000</v>
      </c>
      <c r="AS37" t="str">
        <v>PAGA</v>
      </c>
      <c r="AT37" t="str">
        <v>TRANSFERENCIA</v>
      </c>
      <c r="AU37">
        <v>46091</v>
      </c>
      <c r="AV37">
        <v>227</v>
      </c>
      <c r="AW37">
        <v>46021</v>
      </c>
      <c r="AY37" t="str">
        <v>PAGA</v>
      </c>
      <c r="BA37">
        <v>46122</v>
      </c>
      <c r="BB37">
        <v>196</v>
      </c>
      <c r="BC37">
        <v>46021</v>
      </c>
      <c r="BE37" t="str">
        <v>PAGA</v>
      </c>
      <c r="BG37">
        <v>46153</v>
      </c>
      <c r="BH37">
        <v>165</v>
      </c>
      <c r="BI37">
        <v>46021</v>
      </c>
      <c r="BK37" t="str">
        <v>PAGA</v>
      </c>
      <c r="BM37">
        <v>46184</v>
      </c>
      <c r="BN37">
        <v>134</v>
      </c>
      <c r="BO37">
        <v>46021</v>
      </c>
      <c r="BQ37" t="str">
        <v>PAGA</v>
      </c>
      <c r="BS37">
        <v>46215</v>
      </c>
      <c r="BT37">
        <v>103</v>
      </c>
      <c r="BU37">
        <v>46021</v>
      </c>
      <c r="BW37" t="str">
        <v>PAGA</v>
      </c>
      <c r="BY37">
        <v>46246</v>
      </c>
      <c r="BZ37">
        <v>72</v>
      </c>
      <c r="CA37">
        <v>46021</v>
      </c>
      <c r="CC37" t="str">
        <v>PAGA</v>
      </c>
      <c r="CE37">
        <v>46277</v>
      </c>
      <c r="CF37">
        <v>41</v>
      </c>
      <c r="CG37">
        <v>46021</v>
      </c>
      <c r="CI37" t="str">
        <v>PAGA</v>
      </c>
      <c r="CK37">
        <v>46308</v>
      </c>
      <c r="CL37">
        <v>10</v>
      </c>
      <c r="CM37">
        <v>46021</v>
      </c>
      <c r="CO37" t="str">
        <v>PAGA</v>
      </c>
      <c r="CQ37">
        <v>46339</v>
      </c>
      <c r="CR37">
        <v>-21</v>
      </c>
      <c r="CS37">
        <v>46021</v>
      </c>
      <c r="CU37" t="str">
        <v>PAGA</v>
      </c>
      <c r="CW37">
        <v>46370</v>
      </c>
      <c r="CX37">
        <v>-52</v>
      </c>
      <c r="CY37">
        <v>46021</v>
      </c>
      <c r="DA37" t="str">
        <v>PAGA</v>
      </c>
      <c r="DC37">
        <v>46401</v>
      </c>
      <c r="DD37">
        <v>-83</v>
      </c>
      <c r="DE37">
        <v>46021</v>
      </c>
      <c r="DG37" t="str">
        <v>PAGA</v>
      </c>
      <c r="DI37">
        <v>46432</v>
      </c>
      <c r="DJ37">
        <v>-114</v>
      </c>
      <c r="DK37">
        <v>46021</v>
      </c>
      <c r="DM37" t="str">
        <v>PAGA</v>
      </c>
      <c r="DO37">
        <v>46463</v>
      </c>
      <c r="DP37">
        <v>-145</v>
      </c>
      <c r="DQ37">
        <v>46021</v>
      </c>
      <c r="DS37" t="str">
        <v>PAGA</v>
      </c>
      <c r="DU37">
        <v>46494</v>
      </c>
      <c r="DV37">
        <v>-176</v>
      </c>
      <c r="DW37">
        <v>46021</v>
      </c>
      <c r="DY37" t="str">
        <v>PAGA</v>
      </c>
      <c r="EA37">
        <v>46525</v>
      </c>
      <c r="EB37">
        <v>-207</v>
      </c>
      <c r="EC37">
        <v>46021</v>
      </c>
      <c r="EE37" t="str">
        <v>PAGA</v>
      </c>
      <c r="EG37">
        <v>46556</v>
      </c>
      <c r="EH37">
        <v>-238</v>
      </c>
      <c r="EI37">
        <v>46021</v>
      </c>
      <c r="EK37" t="str">
        <v>PAGA</v>
      </c>
      <c r="EM37">
        <v>46587</v>
      </c>
      <c r="EN37">
        <v>-269</v>
      </c>
      <c r="EO37">
        <v>46021</v>
      </c>
      <c r="EQ37" t="str">
        <v>PAGA</v>
      </c>
      <c r="ES37">
        <v>46618</v>
      </c>
      <c r="ET37">
        <v>-300</v>
      </c>
      <c r="EU37">
        <v>46021</v>
      </c>
      <c r="EW37" t="str">
        <v>PAGA</v>
      </c>
      <c r="EY37" t="str">
        <v/>
      </c>
      <c r="EZ37" t="str">
        <v/>
      </c>
      <c r="FC37" t="str">
        <v>SIN ESTADO</v>
      </c>
      <c r="FE37" t="str">
        <v/>
      </c>
      <c r="FF37" t="str">
        <v/>
      </c>
      <c r="FI37" t="str">
        <v>SIN ESTADO</v>
      </c>
      <c r="FK37" t="str">
        <v/>
      </c>
      <c r="FL37" t="str">
        <v/>
      </c>
      <c r="FO37" t="str">
        <v>SIN ESTADO</v>
      </c>
      <c r="FQ37" t="str">
        <v/>
      </c>
      <c r="FR37" t="str">
        <v/>
      </c>
      <c r="FU37" t="str">
        <v>SIN ESTADO</v>
      </c>
      <c r="FW37" t="str">
        <v/>
      </c>
      <c r="FX37" t="str">
        <v/>
      </c>
      <c r="GA37" t="str">
        <v>SIN ESTADO</v>
      </c>
      <c r="GC37" t="str">
        <v/>
      </c>
      <c r="GD37" t="str">
        <v/>
      </c>
      <c r="GG37" t="str">
        <v>SIN ESTADO</v>
      </c>
      <c r="GI37" t="str">
        <v/>
      </c>
      <c r="GJ37" t="str">
        <v/>
      </c>
      <c r="GM37" t="str">
        <v>SIN ESTADO</v>
      </c>
      <c r="GO37" t="str">
        <v/>
      </c>
      <c r="GP37" t="str">
        <v/>
      </c>
      <c r="GS37" t="str">
        <v>SIN ESTADO</v>
      </c>
      <c r="GU37" t="str">
        <v/>
      </c>
      <c r="GV37" t="str">
        <v/>
      </c>
      <c r="GY37" t="str">
        <v>SIN ESTADO</v>
      </c>
      <c r="HA37" t="str">
        <v/>
      </c>
      <c r="HB37" t="str">
        <v/>
      </c>
      <c r="HE37" t="str">
        <v>SIN ESTADO</v>
      </c>
      <c r="HG37" t="str">
        <v/>
      </c>
      <c r="HH37" t="str">
        <v/>
      </c>
      <c r="HK37" t="str">
        <v>SIN ESTADO</v>
      </c>
      <c r="HM37" t="str">
        <v/>
      </c>
      <c r="HN37" t="str">
        <v/>
      </c>
      <c r="HQ37" t="str">
        <v>SIN ESTADO</v>
      </c>
      <c r="HS37">
        <v>17500000</v>
      </c>
      <c r="HU37">
        <v>729166.6666666666</v>
      </c>
      <c r="HW37">
        <v>0</v>
      </c>
      <c r="HX37">
        <v>0</v>
      </c>
    </row>
    <row r="38">
      <c r="B38">
        <v>36</v>
      </c>
      <c r="C38" t="str">
        <v xml:space="preserve">LC1 - 5 - 6 </v>
      </c>
      <c r="D38" t="str">
        <v>VENDIDO</v>
      </c>
      <c r="E38">
        <v>33541000</v>
      </c>
      <c r="F38">
        <v>29541000</v>
      </c>
      <c r="G38">
        <v>46073</v>
      </c>
      <c r="H38">
        <v>24</v>
      </c>
      <c r="I38" t="str">
        <v xml:space="preserve">20 DE CADA MES </v>
      </c>
      <c r="J38">
        <v>1230875</v>
      </c>
      <c r="K38">
        <v>46104</v>
      </c>
      <c r="L38">
        <v>214</v>
      </c>
      <c r="M38">
        <v>46101</v>
      </c>
      <c r="N38">
        <v>2000000</v>
      </c>
      <c r="O38" t="str">
        <v>PAGA</v>
      </c>
      <c r="P38" t="str">
        <v>TRANSFERENCIA</v>
      </c>
      <c r="Q38">
        <v>46135</v>
      </c>
      <c r="R38">
        <v>183</v>
      </c>
      <c r="S38">
        <v>46132</v>
      </c>
      <c r="T38">
        <v>2000000</v>
      </c>
      <c r="U38" t="str">
        <v>PAGA</v>
      </c>
      <c r="V38" t="str">
        <v>TRANSFERENCIA</v>
      </c>
      <c r="W38">
        <v>46166</v>
      </c>
      <c r="X38">
        <v>152</v>
      </c>
      <c r="Y38">
        <v>46162</v>
      </c>
      <c r="Z38">
        <v>2000000</v>
      </c>
      <c r="AA38" t="str">
        <v>PAGA</v>
      </c>
      <c r="AB38" t="str">
        <v>TRANSFERENCIA</v>
      </c>
      <c r="AC38">
        <v>46197</v>
      </c>
      <c r="AD38">
        <v>121</v>
      </c>
      <c r="AE38">
        <v>46192</v>
      </c>
      <c r="AF38">
        <v>2000000</v>
      </c>
      <c r="AG38" t="str">
        <v>PAGA</v>
      </c>
      <c r="AH38" t="str">
        <v>TRANSFERENCIA</v>
      </c>
      <c r="AI38">
        <v>46228</v>
      </c>
      <c r="AJ38">
        <v>90</v>
      </c>
      <c r="AK38">
        <v>46220</v>
      </c>
      <c r="AL38">
        <v>2000000</v>
      </c>
      <c r="AM38" t="str">
        <v>PAGA</v>
      </c>
      <c r="AN38" t="str">
        <v>TRANSFERENCIA</v>
      </c>
      <c r="AO38">
        <v>46259</v>
      </c>
      <c r="AP38">
        <v>59</v>
      </c>
      <c r="AQ38">
        <v>46254</v>
      </c>
      <c r="AR38">
        <v>1300000</v>
      </c>
      <c r="AS38" t="str">
        <v>PAGA</v>
      </c>
      <c r="AT38" t="str">
        <v>TRANSFERENCIA</v>
      </c>
      <c r="AU38">
        <v>46290</v>
      </c>
      <c r="AV38">
        <v>28</v>
      </c>
      <c r="AW38">
        <v>46283</v>
      </c>
      <c r="AX38">
        <v>2000000</v>
      </c>
      <c r="AY38" t="str">
        <v>PAGA</v>
      </c>
      <c r="AZ38" t="str">
        <v>TRANSFERENCIA</v>
      </c>
      <c r="BA38">
        <v>46321</v>
      </c>
      <c r="BB38">
        <v>-3</v>
      </c>
      <c r="BC38">
        <v>46315</v>
      </c>
      <c r="BD38">
        <v>1231000</v>
      </c>
      <c r="BE38" t="str">
        <v>PAGA</v>
      </c>
      <c r="BF38" t="str">
        <v>TRANSFERENCIA</v>
      </c>
      <c r="BG38">
        <v>46352</v>
      </c>
      <c r="BH38">
        <v>-34</v>
      </c>
      <c r="BK38" t="str">
        <v>AL DÍA</v>
      </c>
      <c r="BM38">
        <v>46383</v>
      </c>
      <c r="BN38">
        <v>-65</v>
      </c>
      <c r="BQ38" t="str">
        <v>AL DÍA</v>
      </c>
      <c r="BS38">
        <v>46414</v>
      </c>
      <c r="BT38">
        <v>-96</v>
      </c>
      <c r="BW38" t="str">
        <v>AL DÍA</v>
      </c>
      <c r="BY38">
        <v>46445</v>
      </c>
      <c r="BZ38">
        <v>-127</v>
      </c>
      <c r="CC38" t="str">
        <v>AL DÍA</v>
      </c>
      <c r="CE38">
        <v>46476</v>
      </c>
      <c r="CF38">
        <v>-158</v>
      </c>
      <c r="CI38" t="str">
        <v>AL DÍA</v>
      </c>
      <c r="CK38">
        <v>46507</v>
      </c>
      <c r="CL38">
        <v>-189</v>
      </c>
      <c r="CO38" t="str">
        <v>AL DÍA</v>
      </c>
      <c r="CQ38">
        <v>46538</v>
      </c>
      <c r="CR38">
        <v>-220</v>
      </c>
      <c r="CU38" t="str">
        <v>AL DÍA</v>
      </c>
      <c r="CW38">
        <v>46569</v>
      </c>
      <c r="CX38">
        <v>-251</v>
      </c>
      <c r="DA38" t="str">
        <v>AL DÍA</v>
      </c>
      <c r="DC38">
        <v>46600</v>
      </c>
      <c r="DD38">
        <v>-282</v>
      </c>
      <c r="DG38" t="str">
        <v>AL DÍA</v>
      </c>
      <c r="DI38">
        <v>46631</v>
      </c>
      <c r="DJ38">
        <v>-313</v>
      </c>
      <c r="DM38" t="str">
        <v>AL DÍA</v>
      </c>
      <c r="DO38">
        <v>46662</v>
      </c>
      <c r="DP38">
        <v>-344</v>
      </c>
      <c r="DS38" t="str">
        <v>AL DÍA</v>
      </c>
      <c r="DU38">
        <v>46693</v>
      </c>
      <c r="DV38">
        <v>-375</v>
      </c>
      <c r="DY38" t="str">
        <v>AL DÍA</v>
      </c>
      <c r="EA38">
        <v>46724</v>
      </c>
      <c r="EB38">
        <v>-406</v>
      </c>
      <c r="EE38" t="str">
        <v>AL DÍA</v>
      </c>
      <c r="EG38">
        <v>46755</v>
      </c>
      <c r="EH38">
        <v>-437</v>
      </c>
      <c r="EK38" t="str">
        <v>AL DÍA</v>
      </c>
      <c r="EM38">
        <v>46786</v>
      </c>
      <c r="EN38">
        <v>-468</v>
      </c>
      <c r="EQ38" t="str">
        <v>AL DÍA</v>
      </c>
      <c r="ES38">
        <v>46817</v>
      </c>
      <c r="ET38">
        <v>-499</v>
      </c>
      <c r="EW38" t="str">
        <v>AL DÍA</v>
      </c>
      <c r="EY38" t="str">
        <v/>
      </c>
      <c r="EZ38" t="str">
        <v/>
      </c>
      <c r="FC38" t="str">
        <v>SIN ESTADO</v>
      </c>
      <c r="FE38" t="str">
        <v/>
      </c>
      <c r="FF38" t="str">
        <v/>
      </c>
      <c r="FI38" t="str">
        <v>SIN ESTADO</v>
      </c>
      <c r="FK38" t="str">
        <v/>
      </c>
      <c r="FL38" t="str">
        <v/>
      </c>
      <c r="FO38" t="str">
        <v>SIN ESTADO</v>
      </c>
      <c r="FQ38" t="str">
        <v/>
      </c>
      <c r="FR38" t="str">
        <v/>
      </c>
      <c r="FU38" t="str">
        <v>SIN ESTADO</v>
      </c>
      <c r="FW38" t="str">
        <v/>
      </c>
      <c r="FX38" t="str">
        <v/>
      </c>
      <c r="GA38" t="str">
        <v>SIN ESTADO</v>
      </c>
      <c r="GC38" t="str">
        <v/>
      </c>
      <c r="GD38" t="str">
        <v/>
      </c>
      <c r="GG38" t="str">
        <v>SIN ESTADO</v>
      </c>
      <c r="GI38" t="str">
        <v/>
      </c>
      <c r="GJ38" t="str">
        <v/>
      </c>
      <c r="GM38" t="str">
        <v>SIN ESTADO</v>
      </c>
      <c r="GO38" t="str">
        <v/>
      </c>
      <c r="GP38" t="str">
        <v/>
      </c>
      <c r="GS38" t="str">
        <v>SIN ESTADO</v>
      </c>
      <c r="GU38" t="str">
        <v/>
      </c>
      <c r="GV38" t="str">
        <v/>
      </c>
      <c r="GY38" t="str">
        <v>SIN ESTADO</v>
      </c>
      <c r="HA38" t="str">
        <v/>
      </c>
      <c r="HB38" t="str">
        <v/>
      </c>
      <c r="HE38" t="str">
        <v>SIN ESTADO</v>
      </c>
      <c r="HG38" t="str">
        <v/>
      </c>
      <c r="HH38" t="str">
        <v/>
      </c>
      <c r="HK38" t="str">
        <v>SIN ESTADO</v>
      </c>
      <c r="HM38" t="str">
        <v/>
      </c>
      <c r="HN38" t="str">
        <v/>
      </c>
      <c r="HQ38" t="str">
        <v>SIN ESTADO</v>
      </c>
      <c r="HS38">
        <v>14531000</v>
      </c>
      <c r="HU38">
        <v>1230875</v>
      </c>
      <c r="HW38">
        <v>2000000</v>
      </c>
      <c r="HX38">
        <v>1</v>
      </c>
    </row>
    <row r="39">
      <c r="B39">
        <v>37</v>
      </c>
      <c r="C39" t="str">
        <v xml:space="preserve">LC1 - 6 - 1 </v>
      </c>
      <c r="D39" t="str">
        <v>VENDIDO</v>
      </c>
      <c r="E39">
        <v>30000000</v>
      </c>
      <c r="F39">
        <v>26000000</v>
      </c>
      <c r="G39">
        <v>45842</v>
      </c>
      <c r="H39">
        <v>24</v>
      </c>
      <c r="I39" t="str">
        <v xml:space="preserve">04 DE CADA MES </v>
      </c>
      <c r="J39">
        <v>1083333.3333333333</v>
      </c>
      <c r="K39">
        <v>45873</v>
      </c>
      <c r="L39">
        <v>445</v>
      </c>
      <c r="M39">
        <v>45896</v>
      </c>
      <c r="N39">
        <v>1100000</v>
      </c>
      <c r="O39" t="str">
        <v>PAGA</v>
      </c>
      <c r="P39" t="str">
        <v>TRANSFERENCIA</v>
      </c>
      <c r="Q39">
        <v>45904</v>
      </c>
      <c r="R39">
        <v>414</v>
      </c>
      <c r="S39">
        <v>45947</v>
      </c>
      <c r="T39">
        <v>1100000</v>
      </c>
      <c r="U39" t="str">
        <v>PAGA</v>
      </c>
      <c r="V39" t="str">
        <v>TRANSFERENCIA</v>
      </c>
      <c r="W39">
        <v>45935</v>
      </c>
      <c r="X39">
        <v>383</v>
      </c>
      <c r="Y39">
        <v>45960</v>
      </c>
      <c r="Z39">
        <v>1100000</v>
      </c>
      <c r="AA39" t="str">
        <v>PAGA</v>
      </c>
      <c r="AB39" t="str">
        <v>TRANSFERENCIA</v>
      </c>
      <c r="AC39">
        <v>45966</v>
      </c>
      <c r="AD39">
        <v>352</v>
      </c>
      <c r="AE39">
        <v>46049</v>
      </c>
      <c r="AF39">
        <v>1100000</v>
      </c>
      <c r="AG39" t="str">
        <v>PAGA</v>
      </c>
      <c r="AH39" t="str">
        <v>TRANSFERENCIA</v>
      </c>
      <c r="AI39">
        <v>45997</v>
      </c>
      <c r="AJ39">
        <v>321</v>
      </c>
      <c r="AK39">
        <v>46078</v>
      </c>
      <c r="AL39">
        <v>1100000</v>
      </c>
      <c r="AM39" t="str">
        <v>PAGA</v>
      </c>
      <c r="AN39" t="str">
        <v>TRANSFERENCIA</v>
      </c>
      <c r="AO39">
        <v>46028</v>
      </c>
      <c r="AP39">
        <v>290</v>
      </c>
      <c r="AQ39">
        <v>46089</v>
      </c>
      <c r="AR39">
        <v>1100000</v>
      </c>
      <c r="AS39" t="str">
        <v>PAGA</v>
      </c>
      <c r="AT39" t="str">
        <v>TRANSFERENCIA</v>
      </c>
      <c r="AU39">
        <v>46059</v>
      </c>
      <c r="AV39">
        <v>259</v>
      </c>
      <c r="AW39">
        <v>46131</v>
      </c>
      <c r="AX39">
        <v>1100000</v>
      </c>
      <c r="AY39" t="str">
        <v>PAGA</v>
      </c>
      <c r="AZ39" t="str">
        <v>TRANSFERENCIA</v>
      </c>
      <c r="BA39">
        <v>46090</v>
      </c>
      <c r="BB39">
        <v>228</v>
      </c>
      <c r="BC39">
        <v>46144</v>
      </c>
      <c r="BD39">
        <v>1100000</v>
      </c>
      <c r="BE39" t="str">
        <v>PAGA</v>
      </c>
      <c r="BF39" t="str">
        <v>TRANSFERENCIA</v>
      </c>
      <c r="BG39">
        <v>46121</v>
      </c>
      <c r="BH39">
        <v>197</v>
      </c>
      <c r="BI39">
        <v>46184</v>
      </c>
      <c r="BJ39">
        <v>1100000</v>
      </c>
      <c r="BK39" t="str">
        <v>PAGA</v>
      </c>
      <c r="BL39" t="str">
        <v>TRANSFERENCIA</v>
      </c>
      <c r="BM39">
        <v>46152</v>
      </c>
      <c r="BN39">
        <v>166</v>
      </c>
      <c r="BO39">
        <v>46235</v>
      </c>
      <c r="BP39">
        <v>1100000</v>
      </c>
      <c r="BQ39" t="str">
        <v>PAGA</v>
      </c>
      <c r="BR39" t="str">
        <v>TRANSFERENCIA</v>
      </c>
      <c r="BS39">
        <v>46183</v>
      </c>
      <c r="BT39">
        <v>135</v>
      </c>
      <c r="BU39">
        <v>46258</v>
      </c>
      <c r="BV39">
        <v>1100000</v>
      </c>
      <c r="BW39" t="str">
        <v>PAGA</v>
      </c>
      <c r="BX39" t="str">
        <v>TRANSFERENCIA</v>
      </c>
      <c r="BY39">
        <v>46214</v>
      </c>
      <c r="BZ39">
        <v>104</v>
      </c>
      <c r="CA39">
        <v>46293</v>
      </c>
      <c r="CB39">
        <v>1100000</v>
      </c>
      <c r="CC39" t="str">
        <v>PAGA</v>
      </c>
      <c r="CD39" t="str">
        <v>TRANSFERENCIA</v>
      </c>
      <c r="CE39">
        <v>46245</v>
      </c>
      <c r="CF39">
        <v>73</v>
      </c>
      <c r="CG39">
        <v>46336</v>
      </c>
      <c r="CH39">
        <v>1100000</v>
      </c>
      <c r="CI39" t="str">
        <v>PAGA</v>
      </c>
      <c r="CJ39" t="str">
        <v>TRANSFERENCIA</v>
      </c>
      <c r="CK39">
        <v>46276</v>
      </c>
      <c r="CL39">
        <v>42</v>
      </c>
      <c r="CO39" t="str">
        <v>VENCIDA</v>
      </c>
      <c r="CQ39">
        <v>46307</v>
      </c>
      <c r="CR39">
        <v>11</v>
      </c>
      <c r="CU39" t="str">
        <v>VENCIDA</v>
      </c>
      <c r="CW39">
        <v>46338</v>
      </c>
      <c r="CX39">
        <v>-20</v>
      </c>
      <c r="DA39" t="str">
        <v>AL DÍA</v>
      </c>
      <c r="DC39">
        <v>46369</v>
      </c>
      <c r="DD39">
        <v>-51</v>
      </c>
      <c r="DG39" t="str">
        <v>AL DÍA</v>
      </c>
      <c r="DI39">
        <v>46400</v>
      </c>
      <c r="DJ39">
        <v>-82</v>
      </c>
      <c r="DM39" t="str">
        <v>AL DÍA</v>
      </c>
      <c r="DO39">
        <v>46431</v>
      </c>
      <c r="DP39">
        <v>-113</v>
      </c>
      <c r="DS39" t="str">
        <v>AL DÍA</v>
      </c>
      <c r="DU39">
        <v>46462</v>
      </c>
      <c r="DV39">
        <v>-144</v>
      </c>
      <c r="DY39" t="str">
        <v>AL DÍA</v>
      </c>
      <c r="EA39">
        <v>46493</v>
      </c>
      <c r="EB39">
        <v>-175</v>
      </c>
      <c r="EE39" t="str">
        <v>AL DÍA</v>
      </c>
      <c r="EG39">
        <v>46524</v>
      </c>
      <c r="EH39">
        <v>-206</v>
      </c>
      <c r="EK39" t="str">
        <v>AL DÍA</v>
      </c>
      <c r="EM39">
        <v>46555</v>
      </c>
      <c r="EN39">
        <v>-237</v>
      </c>
      <c r="EQ39" t="str">
        <v>AL DÍA</v>
      </c>
      <c r="ES39">
        <v>46586</v>
      </c>
      <c r="ET39">
        <v>-268</v>
      </c>
      <c r="EW39" t="str">
        <v>AL DÍA</v>
      </c>
      <c r="EY39" t="str">
        <v/>
      </c>
      <c r="EZ39" t="str">
        <v/>
      </c>
      <c r="FC39" t="str">
        <v>SIN ESTADO</v>
      </c>
      <c r="FE39" t="str">
        <v/>
      </c>
      <c r="FF39" t="str">
        <v/>
      </c>
      <c r="FI39" t="str">
        <v>SIN ESTADO</v>
      </c>
      <c r="FK39" t="str">
        <v/>
      </c>
      <c r="FL39" t="str">
        <v/>
      </c>
      <c r="FO39" t="str">
        <v>SIN ESTADO</v>
      </c>
      <c r="FQ39" t="str">
        <v/>
      </c>
      <c r="FR39" t="str">
        <v/>
      </c>
      <c r="FU39" t="str">
        <v>SIN ESTADO</v>
      </c>
      <c r="FW39" t="str">
        <v/>
      </c>
      <c r="FX39" t="str">
        <v/>
      </c>
      <c r="GA39" t="str">
        <v>SIN ESTADO</v>
      </c>
      <c r="GC39" t="str">
        <v/>
      </c>
      <c r="GD39" t="str">
        <v/>
      </c>
      <c r="GG39" t="str">
        <v>SIN ESTADO</v>
      </c>
      <c r="GI39" t="str">
        <v/>
      </c>
      <c r="GJ39" t="str">
        <v/>
      </c>
      <c r="GM39" t="str">
        <v>SIN ESTADO</v>
      </c>
      <c r="GO39" t="str">
        <v/>
      </c>
      <c r="GP39" t="str">
        <v/>
      </c>
      <c r="GS39" t="str">
        <v>SIN ESTADO</v>
      </c>
      <c r="GU39" t="str">
        <v/>
      </c>
      <c r="GV39" t="str">
        <v/>
      </c>
      <c r="GY39" t="str">
        <v>SIN ESTADO</v>
      </c>
      <c r="HA39" t="str">
        <v/>
      </c>
      <c r="HB39" t="str">
        <v/>
      </c>
      <c r="HE39" t="str">
        <v>SIN ESTADO</v>
      </c>
      <c r="HG39" t="str">
        <v/>
      </c>
      <c r="HH39" t="str">
        <v/>
      </c>
      <c r="HK39" t="str">
        <v>SIN ESTADO</v>
      </c>
      <c r="HM39" t="str">
        <v/>
      </c>
      <c r="HN39" t="str">
        <v/>
      </c>
      <c r="HQ39" t="str">
        <v>SIN ESTADO</v>
      </c>
      <c r="HS39">
        <v>14300000</v>
      </c>
      <c r="HU39">
        <v>1083333.3333333333</v>
      </c>
      <c r="HW39">
        <v>2200000</v>
      </c>
      <c r="HX39">
        <v>2</v>
      </c>
    </row>
    <row r="40">
      <c r="B40">
        <v>38</v>
      </c>
      <c r="C40" t="str">
        <v xml:space="preserve">LC1 - 6 - 2 </v>
      </c>
      <c r="D40" t="str">
        <v>VENDIDO</v>
      </c>
      <c r="E40">
        <v>25000000</v>
      </c>
      <c r="F40">
        <v>15000000</v>
      </c>
      <c r="G40">
        <v>45888</v>
      </c>
      <c r="H40">
        <v>24</v>
      </c>
      <c r="I40" t="str">
        <v xml:space="preserve">19 DE CADA MES </v>
      </c>
      <c r="J40">
        <v>625000</v>
      </c>
      <c r="K40">
        <v>45919</v>
      </c>
      <c r="L40">
        <v>399</v>
      </c>
      <c r="M40">
        <v>45920</v>
      </c>
      <c r="N40">
        <v>625000</v>
      </c>
      <c r="O40" t="str">
        <v>PAGA</v>
      </c>
      <c r="P40" t="str">
        <v>TRANSFERENCIA</v>
      </c>
      <c r="Q40">
        <v>45950</v>
      </c>
      <c r="R40">
        <v>368</v>
      </c>
      <c r="S40">
        <v>45952</v>
      </c>
      <c r="T40">
        <v>625000</v>
      </c>
      <c r="U40" t="str">
        <v>PAGA</v>
      </c>
      <c r="V40" t="str">
        <v>TRANSFERENCIA</v>
      </c>
      <c r="W40">
        <v>45981</v>
      </c>
      <c r="X40">
        <v>337</v>
      </c>
      <c r="Y40">
        <v>46043</v>
      </c>
      <c r="Z40">
        <v>1250000</v>
      </c>
      <c r="AA40" t="str">
        <v>PAGA</v>
      </c>
      <c r="AB40" t="str">
        <v>EFECTIVO</v>
      </c>
      <c r="AC40">
        <v>46012</v>
      </c>
      <c r="AD40">
        <v>306</v>
      </c>
      <c r="AE40">
        <v>46043</v>
      </c>
      <c r="AG40" t="str">
        <v>PAGA</v>
      </c>
      <c r="AH40" t="str">
        <v>TRANSFERENCIA</v>
      </c>
      <c r="AI40">
        <v>46043</v>
      </c>
      <c r="AJ40">
        <v>275</v>
      </c>
      <c r="AK40">
        <v>46096</v>
      </c>
      <c r="AL40">
        <v>1250000</v>
      </c>
      <c r="AM40" t="str">
        <v>PAGA</v>
      </c>
      <c r="AN40" t="str">
        <v>TRANSFERENCIA</v>
      </c>
      <c r="AO40">
        <v>46074</v>
      </c>
      <c r="AP40">
        <v>244</v>
      </c>
      <c r="AQ40">
        <v>46127</v>
      </c>
      <c r="AS40" t="str">
        <v>PAGA</v>
      </c>
      <c r="AT40" t="str">
        <v>TRANSFERENCIA</v>
      </c>
      <c r="AU40">
        <v>46105</v>
      </c>
      <c r="AV40">
        <v>213</v>
      </c>
      <c r="AW40">
        <v>46184</v>
      </c>
      <c r="AX40">
        <v>1250000</v>
      </c>
      <c r="AY40" t="str">
        <v>PAGA</v>
      </c>
      <c r="AZ40" t="str">
        <v>TRANSFERENCIA</v>
      </c>
      <c r="BA40">
        <v>46136</v>
      </c>
      <c r="BB40">
        <v>182</v>
      </c>
      <c r="BC40">
        <v>46184</v>
      </c>
      <c r="BE40" t="str">
        <v>PAGA</v>
      </c>
      <c r="BG40">
        <v>46167</v>
      </c>
      <c r="BH40">
        <v>151</v>
      </c>
      <c r="BI40">
        <v>46223</v>
      </c>
      <c r="BJ40">
        <v>1250000</v>
      </c>
      <c r="BK40" t="str">
        <v>PAGA</v>
      </c>
      <c r="BL40" t="str">
        <v>TRANSFERENCIA</v>
      </c>
      <c r="BM40">
        <v>46198</v>
      </c>
      <c r="BN40">
        <v>120</v>
      </c>
      <c r="BO40">
        <v>46223</v>
      </c>
      <c r="BQ40" t="str">
        <v>PAGA</v>
      </c>
      <c r="BR40" t="str">
        <v>TRANSFERENCIA</v>
      </c>
      <c r="BS40">
        <v>46229</v>
      </c>
      <c r="BT40">
        <v>89</v>
      </c>
      <c r="BU40">
        <v>46286</v>
      </c>
      <c r="BV40">
        <v>1100000</v>
      </c>
      <c r="BW40" t="str">
        <v>PAGA</v>
      </c>
      <c r="BX40" t="str">
        <v>TRANSFERENCIA</v>
      </c>
      <c r="BY40">
        <v>46260</v>
      </c>
      <c r="BZ40">
        <v>58</v>
      </c>
      <c r="CA40">
        <v>46286</v>
      </c>
      <c r="CC40" t="str">
        <v>PAGA</v>
      </c>
      <c r="CE40">
        <v>46291</v>
      </c>
      <c r="CF40">
        <v>27</v>
      </c>
      <c r="CI40" t="str">
        <v>VENCIDA</v>
      </c>
      <c r="CK40">
        <v>46322</v>
      </c>
      <c r="CL40">
        <v>-4</v>
      </c>
      <c r="CO40" t="str">
        <v>POR VENCER</v>
      </c>
      <c r="CQ40">
        <v>46353</v>
      </c>
      <c r="CR40">
        <v>-35</v>
      </c>
      <c r="CU40" t="str">
        <v>AL DÍA</v>
      </c>
      <c r="CW40">
        <v>46384</v>
      </c>
      <c r="CX40">
        <v>-66</v>
      </c>
      <c r="DA40" t="str">
        <v>AL DÍA</v>
      </c>
      <c r="DC40">
        <v>46415</v>
      </c>
      <c r="DD40">
        <v>-97</v>
      </c>
      <c r="DG40" t="str">
        <v>AL DÍA</v>
      </c>
      <c r="DI40">
        <v>46446</v>
      </c>
      <c r="DJ40">
        <v>-128</v>
      </c>
      <c r="DM40" t="str">
        <v>AL DÍA</v>
      </c>
      <c r="DO40">
        <v>46477</v>
      </c>
      <c r="DP40">
        <v>-159</v>
      </c>
      <c r="DS40" t="str">
        <v>AL DÍA</v>
      </c>
      <c r="DU40">
        <v>46508</v>
      </c>
      <c r="DV40">
        <v>-190</v>
      </c>
      <c r="DY40" t="str">
        <v>AL DÍA</v>
      </c>
      <c r="EA40">
        <v>46539</v>
      </c>
      <c r="EB40">
        <v>-221</v>
      </c>
      <c r="EE40" t="str">
        <v>AL DÍA</v>
      </c>
      <c r="EG40">
        <v>46570</v>
      </c>
      <c r="EH40">
        <v>-252</v>
      </c>
      <c r="EK40" t="str">
        <v>AL DÍA</v>
      </c>
      <c r="EM40">
        <v>46601</v>
      </c>
      <c r="EN40">
        <v>-283</v>
      </c>
      <c r="EQ40" t="str">
        <v>AL DÍA</v>
      </c>
      <c r="ES40">
        <v>46632</v>
      </c>
      <c r="ET40">
        <v>-314</v>
      </c>
      <c r="EW40" t="str">
        <v>AL DÍA</v>
      </c>
      <c r="EY40" t="str">
        <v/>
      </c>
      <c r="EZ40" t="str">
        <v/>
      </c>
      <c r="FC40" t="str">
        <v>SIN ESTADO</v>
      </c>
      <c r="FE40" t="str">
        <v/>
      </c>
      <c r="FF40" t="str">
        <v/>
      </c>
      <c r="FI40" t="str">
        <v>SIN ESTADO</v>
      </c>
      <c r="FK40" t="str">
        <v/>
      </c>
      <c r="FL40" t="str">
        <v/>
      </c>
      <c r="FO40" t="str">
        <v>SIN ESTADO</v>
      </c>
      <c r="FQ40" t="str">
        <v/>
      </c>
      <c r="FR40" t="str">
        <v/>
      </c>
      <c r="FU40" t="str">
        <v>SIN ESTADO</v>
      </c>
      <c r="FW40" t="str">
        <v/>
      </c>
      <c r="FX40" t="str">
        <v/>
      </c>
      <c r="GA40" t="str">
        <v>SIN ESTADO</v>
      </c>
      <c r="GC40" t="str">
        <v/>
      </c>
      <c r="GD40" t="str">
        <v/>
      </c>
      <c r="GG40" t="str">
        <v>SIN ESTADO</v>
      </c>
      <c r="GI40" t="str">
        <v/>
      </c>
      <c r="GJ40" t="str">
        <v/>
      </c>
      <c r="GM40" t="str">
        <v>SIN ESTADO</v>
      </c>
      <c r="GO40" t="str">
        <v/>
      </c>
      <c r="GP40" t="str">
        <v/>
      </c>
      <c r="GS40" t="str">
        <v>SIN ESTADO</v>
      </c>
      <c r="GU40" t="str">
        <v/>
      </c>
      <c r="GV40" t="str">
        <v/>
      </c>
      <c r="GY40" t="str">
        <v>SIN ESTADO</v>
      </c>
      <c r="HA40" t="str">
        <v/>
      </c>
      <c r="HB40" t="str">
        <v/>
      </c>
      <c r="HE40" t="str">
        <v>SIN ESTADO</v>
      </c>
      <c r="HG40" t="str">
        <v/>
      </c>
      <c r="HH40" t="str">
        <v/>
      </c>
      <c r="HK40" t="str">
        <v>SIN ESTADO</v>
      </c>
      <c r="HM40" t="str">
        <v/>
      </c>
      <c r="HN40" t="str">
        <v/>
      </c>
      <c r="HQ40" t="str">
        <v>SIN ESTADO</v>
      </c>
      <c r="HS40">
        <v>7350000</v>
      </c>
      <c r="HU40">
        <v>625000</v>
      </c>
      <c r="HW40">
        <v>0</v>
      </c>
      <c r="HX40">
        <v>0</v>
      </c>
    </row>
    <row r="41">
      <c r="B41">
        <v>39</v>
      </c>
      <c r="C41" t="str">
        <v xml:space="preserve">LC1 - 6 - 3 </v>
      </c>
      <c r="D41" t="str">
        <v>VENDIDO</v>
      </c>
      <c r="E41">
        <v>25000000</v>
      </c>
      <c r="F41">
        <v>21000000</v>
      </c>
      <c r="G41">
        <v>45656</v>
      </c>
      <c r="H41">
        <v>24</v>
      </c>
      <c r="I41" t="str">
        <v xml:space="preserve">30 DE CADA MES </v>
      </c>
      <c r="J41">
        <v>875000</v>
      </c>
      <c r="K41">
        <v>45687</v>
      </c>
      <c r="L41">
        <v>631</v>
      </c>
      <c r="M41">
        <v>46059</v>
      </c>
      <c r="N41">
        <v>875000</v>
      </c>
      <c r="O41" t="str">
        <v>PAGA</v>
      </c>
      <c r="P41" t="str">
        <v>TRANSFERENCIA</v>
      </c>
      <c r="Q41">
        <v>45718</v>
      </c>
      <c r="R41">
        <v>600</v>
      </c>
      <c r="S41">
        <v>46087</v>
      </c>
      <c r="T41">
        <v>875000</v>
      </c>
      <c r="U41" t="str">
        <v>PAGA</v>
      </c>
      <c r="V41" t="str">
        <v>TRANSFERENCIA</v>
      </c>
      <c r="W41">
        <v>45749</v>
      </c>
      <c r="X41">
        <v>569</v>
      </c>
      <c r="Y41">
        <v>46113</v>
      </c>
      <c r="Z41">
        <v>875000</v>
      </c>
      <c r="AA41" t="str">
        <v>PAGA</v>
      </c>
      <c r="AB41" t="str">
        <v>TRANSFERENCIA</v>
      </c>
      <c r="AC41">
        <v>45780</v>
      </c>
      <c r="AD41">
        <v>538</v>
      </c>
      <c r="AE41">
        <v>46162</v>
      </c>
      <c r="AF41">
        <v>875000</v>
      </c>
      <c r="AG41" t="str">
        <v>PAGA</v>
      </c>
      <c r="AH41" t="str">
        <v>TRANSFERENCIA</v>
      </c>
      <c r="AI41">
        <v>45811</v>
      </c>
      <c r="AJ41">
        <v>507</v>
      </c>
      <c r="AK41">
        <v>46184</v>
      </c>
      <c r="AL41">
        <v>875000</v>
      </c>
      <c r="AM41" t="str">
        <v>PAGA</v>
      </c>
      <c r="AN41" t="str">
        <v>TRANSFERENCIA</v>
      </c>
      <c r="AO41">
        <v>45842</v>
      </c>
      <c r="AP41">
        <v>476</v>
      </c>
      <c r="AQ41">
        <v>46211</v>
      </c>
      <c r="AR41">
        <v>875000</v>
      </c>
      <c r="AS41" t="str">
        <v>PAGA</v>
      </c>
      <c r="AT41" t="str">
        <v>TRANSFERENCIA</v>
      </c>
      <c r="AU41">
        <v>45873</v>
      </c>
      <c r="AV41">
        <v>445</v>
      </c>
      <c r="AW41">
        <v>46244</v>
      </c>
      <c r="AX41">
        <v>875000</v>
      </c>
      <c r="AY41" t="str">
        <v>PAGA</v>
      </c>
      <c r="AZ41" t="str">
        <v>TRANSFERENCIA</v>
      </c>
      <c r="BA41">
        <v>45904</v>
      </c>
      <c r="BB41">
        <v>414</v>
      </c>
      <c r="BC41">
        <v>46273</v>
      </c>
      <c r="BD41">
        <v>875000</v>
      </c>
      <c r="BE41" t="str">
        <v>PAGA</v>
      </c>
      <c r="BF41" t="str">
        <v>TRANSFERENCIA</v>
      </c>
      <c r="BG41">
        <v>45935</v>
      </c>
      <c r="BH41">
        <v>383</v>
      </c>
      <c r="BK41" t="str">
        <v>VENCIDA</v>
      </c>
      <c r="BM41">
        <v>45966</v>
      </c>
      <c r="BN41">
        <v>352</v>
      </c>
      <c r="BQ41" t="str">
        <v>VENCIDA</v>
      </c>
      <c r="BS41">
        <v>45997</v>
      </c>
      <c r="BT41">
        <v>321</v>
      </c>
      <c r="BW41" t="str">
        <v>VENCIDA</v>
      </c>
      <c r="BY41">
        <v>46028</v>
      </c>
      <c r="BZ41">
        <v>290</v>
      </c>
      <c r="CC41" t="str">
        <v>VENCIDA</v>
      </c>
      <c r="CE41">
        <v>46059</v>
      </c>
      <c r="CF41">
        <v>259</v>
      </c>
      <c r="CI41" t="str">
        <v>VENCIDA</v>
      </c>
      <c r="CK41">
        <v>46090</v>
      </c>
      <c r="CL41">
        <v>228</v>
      </c>
      <c r="CO41" t="str">
        <v>VENCIDA</v>
      </c>
      <c r="CQ41">
        <v>46121</v>
      </c>
      <c r="CR41">
        <v>197</v>
      </c>
      <c r="CU41" t="str">
        <v>VENCIDA</v>
      </c>
      <c r="CW41">
        <v>46152</v>
      </c>
      <c r="CX41">
        <v>166</v>
      </c>
      <c r="DA41" t="str">
        <v>VENCIDA</v>
      </c>
      <c r="DC41">
        <v>46183</v>
      </c>
      <c r="DD41">
        <v>135</v>
      </c>
      <c r="DG41" t="str">
        <v>VENCIDA</v>
      </c>
      <c r="DI41">
        <v>46214</v>
      </c>
      <c r="DJ41">
        <v>104</v>
      </c>
      <c r="DM41" t="str">
        <v>VENCIDA</v>
      </c>
      <c r="DO41">
        <v>46245</v>
      </c>
      <c r="DP41">
        <v>73</v>
      </c>
      <c r="DS41" t="str">
        <v>VENCIDA</v>
      </c>
      <c r="DU41">
        <v>46276</v>
      </c>
      <c r="DV41">
        <v>42</v>
      </c>
      <c r="DY41" t="str">
        <v>VENCIDA</v>
      </c>
      <c r="EA41">
        <v>46307</v>
      </c>
      <c r="EB41">
        <v>11</v>
      </c>
      <c r="EE41" t="str">
        <v>VENCIDA</v>
      </c>
      <c r="EG41">
        <v>46338</v>
      </c>
      <c r="EH41">
        <v>-20</v>
      </c>
      <c r="EK41" t="str">
        <v>AL DÍA</v>
      </c>
      <c r="EM41">
        <v>46369</v>
      </c>
      <c r="EN41">
        <v>-51</v>
      </c>
      <c r="EQ41" t="str">
        <v>AL DÍA</v>
      </c>
      <c r="ES41">
        <v>46400</v>
      </c>
      <c r="ET41">
        <v>-82</v>
      </c>
      <c r="EW41" t="str">
        <v>AL DÍA</v>
      </c>
      <c r="EY41" t="str">
        <v/>
      </c>
      <c r="EZ41" t="str">
        <v/>
      </c>
      <c r="FC41" t="str">
        <v>SIN ESTADO</v>
      </c>
      <c r="FE41" t="str">
        <v/>
      </c>
      <c r="FF41" t="str">
        <v/>
      </c>
      <c r="FI41" t="str">
        <v>SIN ESTADO</v>
      </c>
      <c r="FK41" t="str">
        <v/>
      </c>
      <c r="FL41" t="str">
        <v/>
      </c>
      <c r="FO41" t="str">
        <v>SIN ESTADO</v>
      </c>
      <c r="FQ41" t="str">
        <v/>
      </c>
      <c r="FR41" t="str">
        <v/>
      </c>
      <c r="FU41" t="str">
        <v>SIN ESTADO</v>
      </c>
      <c r="FW41" t="str">
        <v/>
      </c>
      <c r="FX41" t="str">
        <v/>
      </c>
      <c r="GA41" t="str">
        <v>SIN ESTADO</v>
      </c>
      <c r="GC41" t="str">
        <v/>
      </c>
      <c r="GD41" t="str">
        <v/>
      </c>
      <c r="GG41" t="str">
        <v>SIN ESTADO</v>
      </c>
      <c r="GI41" t="str">
        <v/>
      </c>
      <c r="GJ41" t="str">
        <v/>
      </c>
      <c r="GM41" t="str">
        <v>SIN ESTADO</v>
      </c>
      <c r="GO41" t="str">
        <v/>
      </c>
      <c r="GP41" t="str">
        <v/>
      </c>
      <c r="GS41" t="str">
        <v>SIN ESTADO</v>
      </c>
      <c r="GU41" t="str">
        <v/>
      </c>
      <c r="GV41" t="str">
        <v/>
      </c>
      <c r="GY41" t="str">
        <v>SIN ESTADO</v>
      </c>
      <c r="HA41" t="str">
        <v/>
      </c>
      <c r="HB41" t="str">
        <v/>
      </c>
      <c r="HE41" t="str">
        <v>SIN ESTADO</v>
      </c>
      <c r="HG41" t="str">
        <v/>
      </c>
      <c r="HH41" t="str">
        <v/>
      </c>
      <c r="HK41" t="str">
        <v>SIN ESTADO</v>
      </c>
      <c r="HM41" t="str">
        <v/>
      </c>
      <c r="HN41" t="str">
        <v/>
      </c>
      <c r="HQ41" t="str">
        <v>SIN ESTADO</v>
      </c>
      <c r="HS41">
        <v>7000000</v>
      </c>
      <c r="HU41">
        <v>875000</v>
      </c>
      <c r="HW41">
        <v>875000</v>
      </c>
      <c r="HX41">
        <v>1</v>
      </c>
    </row>
    <row r="42">
      <c r="B42">
        <v>40</v>
      </c>
      <c r="C42" t="str">
        <v xml:space="preserve">LC1 - 6 - 4 </v>
      </c>
      <c r="D42" t="str">
        <v>VENDIDO</v>
      </c>
      <c r="E42">
        <v>30000000</v>
      </c>
      <c r="F42">
        <v>26000000</v>
      </c>
      <c r="G42">
        <v>45859</v>
      </c>
      <c r="H42">
        <v>24</v>
      </c>
      <c r="I42" t="str">
        <v xml:space="preserve">21 DE CADA MES </v>
      </c>
      <c r="J42">
        <v>1083333.3333333333</v>
      </c>
      <c r="K42">
        <v>45890</v>
      </c>
      <c r="L42">
        <v>428</v>
      </c>
      <c r="M42">
        <v>46020</v>
      </c>
      <c r="N42">
        <v>1083000</v>
      </c>
      <c r="O42" t="str">
        <v>PAGA</v>
      </c>
      <c r="P42" t="str">
        <v>EFECTIVO</v>
      </c>
      <c r="Q42">
        <v>45921</v>
      </c>
      <c r="R42">
        <v>397</v>
      </c>
      <c r="S42">
        <v>46020</v>
      </c>
      <c r="T42">
        <v>1083000</v>
      </c>
      <c r="U42" t="str">
        <v>PAGA</v>
      </c>
      <c r="V42" t="str">
        <v>TRANSFERENCIA</v>
      </c>
      <c r="W42">
        <v>45952</v>
      </c>
      <c r="X42">
        <v>366</v>
      </c>
      <c r="Y42">
        <v>46020</v>
      </c>
      <c r="Z42">
        <v>1083000</v>
      </c>
      <c r="AA42" t="str">
        <v>PAGA</v>
      </c>
      <c r="AB42" t="str">
        <v>TRANSFERENCIA</v>
      </c>
      <c r="AC42">
        <v>45983</v>
      </c>
      <c r="AD42">
        <v>335</v>
      </c>
      <c r="AE42">
        <v>46020</v>
      </c>
      <c r="AF42">
        <v>1083000</v>
      </c>
      <c r="AG42" t="str">
        <v>PAGA</v>
      </c>
      <c r="AH42" t="str">
        <v>TRANSFERENCIA</v>
      </c>
      <c r="AI42">
        <v>46014</v>
      </c>
      <c r="AJ42">
        <v>304</v>
      </c>
      <c r="AK42">
        <v>46020</v>
      </c>
      <c r="AL42">
        <v>1083000</v>
      </c>
      <c r="AM42" t="str">
        <v>PAGA</v>
      </c>
      <c r="AN42" t="str">
        <v>TRANSFERENCIA</v>
      </c>
      <c r="AO42">
        <v>46045</v>
      </c>
      <c r="AP42">
        <v>273</v>
      </c>
      <c r="AQ42">
        <v>46197</v>
      </c>
      <c r="AR42">
        <v>1083000</v>
      </c>
      <c r="AS42" t="str">
        <v>PAGA</v>
      </c>
      <c r="AT42" t="str">
        <v>TRANSFERENCIA</v>
      </c>
      <c r="AU42">
        <v>46076</v>
      </c>
      <c r="AV42">
        <v>242</v>
      </c>
      <c r="AW42">
        <v>46197</v>
      </c>
      <c r="AX42">
        <v>1083000</v>
      </c>
      <c r="AY42" t="str">
        <v>PAGA</v>
      </c>
      <c r="AZ42" t="str">
        <v>TRANSFERENCIA</v>
      </c>
      <c r="BA42">
        <v>46107</v>
      </c>
      <c r="BB42">
        <v>211</v>
      </c>
      <c r="BC42">
        <v>46197</v>
      </c>
      <c r="BD42">
        <v>1083000</v>
      </c>
      <c r="BE42" t="str">
        <v>PAGA</v>
      </c>
      <c r="BF42" t="str">
        <v>TRANSFERENCIA</v>
      </c>
      <c r="BG42">
        <v>46138</v>
      </c>
      <c r="BH42">
        <v>180</v>
      </c>
      <c r="BI42">
        <v>46197</v>
      </c>
      <c r="BJ42">
        <v>1083000</v>
      </c>
      <c r="BK42" t="str">
        <v>PAGA</v>
      </c>
      <c r="BL42" t="str">
        <v>TRANSFERENCIA</v>
      </c>
      <c r="BM42">
        <v>46169</v>
      </c>
      <c r="BN42">
        <v>149</v>
      </c>
      <c r="BQ42" t="str">
        <v>VENCIDA</v>
      </c>
      <c r="BS42">
        <v>46200</v>
      </c>
      <c r="BT42">
        <v>118</v>
      </c>
      <c r="BW42" t="str">
        <v>VENCIDA</v>
      </c>
      <c r="BY42">
        <v>46231</v>
      </c>
      <c r="BZ42">
        <v>87</v>
      </c>
      <c r="CC42" t="str">
        <v>VENCIDA</v>
      </c>
      <c r="CE42">
        <v>46262</v>
      </c>
      <c r="CF42">
        <v>56</v>
      </c>
      <c r="CI42" t="str">
        <v>VENCIDA</v>
      </c>
      <c r="CK42">
        <v>46293</v>
      </c>
      <c r="CL42">
        <v>25</v>
      </c>
      <c r="CO42" t="str">
        <v>VENCIDA</v>
      </c>
      <c r="CQ42">
        <v>46324</v>
      </c>
      <c r="CR42">
        <v>-6</v>
      </c>
      <c r="CU42" t="str">
        <v>AL DÍA</v>
      </c>
      <c r="CW42">
        <v>46355</v>
      </c>
      <c r="CX42">
        <v>-37</v>
      </c>
      <c r="DA42" t="str">
        <v>AL DÍA</v>
      </c>
      <c r="DC42">
        <v>46386</v>
      </c>
      <c r="DD42">
        <v>-68</v>
      </c>
      <c r="DG42" t="str">
        <v>AL DÍA</v>
      </c>
      <c r="DI42">
        <v>46417</v>
      </c>
      <c r="DJ42">
        <v>-99</v>
      </c>
      <c r="DM42" t="str">
        <v>AL DÍA</v>
      </c>
      <c r="DO42">
        <v>46448</v>
      </c>
      <c r="DP42">
        <v>-130</v>
      </c>
      <c r="DS42" t="str">
        <v>AL DÍA</v>
      </c>
      <c r="DU42">
        <v>46479</v>
      </c>
      <c r="DV42">
        <v>-161</v>
      </c>
      <c r="DY42" t="str">
        <v>AL DÍA</v>
      </c>
      <c r="EA42">
        <v>46510</v>
      </c>
      <c r="EB42">
        <v>-192</v>
      </c>
      <c r="EE42" t="str">
        <v>AL DÍA</v>
      </c>
      <c r="EG42">
        <v>46541</v>
      </c>
      <c r="EH42">
        <v>-223</v>
      </c>
      <c r="EK42" t="str">
        <v>AL DÍA</v>
      </c>
      <c r="EM42">
        <v>46572</v>
      </c>
      <c r="EN42">
        <v>-254</v>
      </c>
      <c r="EQ42" t="str">
        <v>AL DÍA</v>
      </c>
      <c r="ES42">
        <v>46603</v>
      </c>
      <c r="ET42">
        <v>-285</v>
      </c>
      <c r="EW42" t="str">
        <v>AL DÍA</v>
      </c>
      <c r="EY42" t="str">
        <v/>
      </c>
      <c r="EZ42" t="str">
        <v/>
      </c>
      <c r="FC42" t="str">
        <v>SIN ESTADO</v>
      </c>
      <c r="FE42" t="str">
        <v/>
      </c>
      <c r="FF42" t="str">
        <v/>
      </c>
      <c r="FI42" t="str">
        <v>SIN ESTADO</v>
      </c>
      <c r="FK42" t="str">
        <v/>
      </c>
      <c r="FL42" t="str">
        <v/>
      </c>
      <c r="FO42" t="str">
        <v>SIN ESTADO</v>
      </c>
      <c r="FQ42" t="str">
        <v/>
      </c>
      <c r="FR42" t="str">
        <v/>
      </c>
      <c r="FU42" t="str">
        <v>SIN ESTADO</v>
      </c>
      <c r="FW42" t="str">
        <v/>
      </c>
      <c r="FX42" t="str">
        <v/>
      </c>
      <c r="GA42" t="str">
        <v>SIN ESTADO</v>
      </c>
      <c r="GC42" t="str">
        <v/>
      </c>
      <c r="GD42" t="str">
        <v/>
      </c>
      <c r="GG42" t="str">
        <v>SIN ESTADO</v>
      </c>
      <c r="GI42" t="str">
        <v/>
      </c>
      <c r="GJ42" t="str">
        <v/>
      </c>
      <c r="GM42" t="str">
        <v>SIN ESTADO</v>
      </c>
      <c r="GO42" t="str">
        <v/>
      </c>
      <c r="GP42" t="str">
        <v/>
      </c>
      <c r="GS42" t="str">
        <v>SIN ESTADO</v>
      </c>
      <c r="GU42" t="str">
        <v/>
      </c>
      <c r="GV42" t="str">
        <v/>
      </c>
      <c r="GY42" t="str">
        <v>SIN ESTADO</v>
      </c>
      <c r="HA42" t="str">
        <v/>
      </c>
      <c r="HB42" t="str">
        <v/>
      </c>
      <c r="HE42" t="str">
        <v>SIN ESTADO</v>
      </c>
      <c r="HG42" t="str">
        <v/>
      </c>
      <c r="HH42" t="str">
        <v/>
      </c>
      <c r="HK42" t="str">
        <v>SIN ESTADO</v>
      </c>
      <c r="HM42" t="str">
        <v/>
      </c>
      <c r="HN42" t="str">
        <v/>
      </c>
      <c r="HQ42" t="str">
        <v>SIN ESTADO</v>
      </c>
      <c r="HS42">
        <v>9747000</v>
      </c>
      <c r="HU42">
        <v>1083333.3333333333</v>
      </c>
      <c r="HW42">
        <v>0</v>
      </c>
      <c r="HX42">
        <v>0</v>
      </c>
    </row>
    <row r="43">
      <c r="B43">
        <v>41</v>
      </c>
      <c r="C43" t="str">
        <v xml:space="preserve">LC1 - 6 - 5 </v>
      </c>
      <c r="D43" t="str">
        <v>VENDIDO</v>
      </c>
      <c r="E43">
        <v>30000000</v>
      </c>
      <c r="F43">
        <v>26000000</v>
      </c>
      <c r="G43">
        <v>45832</v>
      </c>
      <c r="H43">
        <v>24</v>
      </c>
      <c r="I43" t="str">
        <v xml:space="preserve">24 DE CADA MES </v>
      </c>
      <c r="J43">
        <v>1083333.3333333333</v>
      </c>
      <c r="K43">
        <v>45863</v>
      </c>
      <c r="L43">
        <v>455</v>
      </c>
      <c r="M43">
        <v>45866</v>
      </c>
      <c r="N43">
        <v>1083000</v>
      </c>
      <c r="O43" t="str">
        <v>PAGA</v>
      </c>
      <c r="P43" t="str">
        <v>TRANSFERENCIA</v>
      </c>
      <c r="Q43">
        <v>45894</v>
      </c>
      <c r="R43">
        <v>424</v>
      </c>
      <c r="S43">
        <v>45903</v>
      </c>
      <c r="T43">
        <v>1083000</v>
      </c>
      <c r="U43" t="str">
        <v>PAGA</v>
      </c>
      <c r="V43" t="str">
        <v>TRANSFERENCIA</v>
      </c>
      <c r="W43">
        <v>45925</v>
      </c>
      <c r="X43">
        <v>393</v>
      </c>
      <c r="Y43">
        <v>45946</v>
      </c>
      <c r="Z43">
        <v>1083000</v>
      </c>
      <c r="AA43" t="str">
        <v>PAGA</v>
      </c>
      <c r="AB43" t="str">
        <v>TRANSFERENCIA</v>
      </c>
      <c r="AC43">
        <v>45956</v>
      </c>
      <c r="AD43">
        <v>362</v>
      </c>
      <c r="AE43">
        <v>46118</v>
      </c>
      <c r="AF43">
        <v>2166000</v>
      </c>
      <c r="AG43" t="str">
        <v>PAGA</v>
      </c>
      <c r="AH43" t="str">
        <v>TRANSFERENCIA</v>
      </c>
      <c r="AI43">
        <v>45987</v>
      </c>
      <c r="AJ43">
        <v>331</v>
      </c>
      <c r="AK43">
        <v>46177</v>
      </c>
      <c r="AM43" t="str">
        <v>PAGA</v>
      </c>
      <c r="AN43" t="str">
        <v>EFECTIVO</v>
      </c>
      <c r="AO43">
        <v>46018</v>
      </c>
      <c r="AP43">
        <v>300</v>
      </c>
      <c r="AQ43">
        <v>46180</v>
      </c>
      <c r="AR43">
        <v>6500000</v>
      </c>
      <c r="AS43" t="str">
        <v>PAGA</v>
      </c>
      <c r="AT43" t="str">
        <v>TRANSFERENCIA</v>
      </c>
      <c r="AU43">
        <v>46049</v>
      </c>
      <c r="AV43">
        <v>269</v>
      </c>
      <c r="AW43">
        <v>46180</v>
      </c>
      <c r="AY43" t="str">
        <v>PAGA</v>
      </c>
      <c r="AZ43" t="str">
        <v>TRANSFERENCIA</v>
      </c>
      <c r="BA43">
        <v>46080</v>
      </c>
      <c r="BB43">
        <v>238</v>
      </c>
      <c r="BC43">
        <v>46180</v>
      </c>
      <c r="BE43" t="str">
        <v>PAGA</v>
      </c>
      <c r="BF43" t="str">
        <v>TRANSFERENCIA</v>
      </c>
      <c r="BG43">
        <v>46111</v>
      </c>
      <c r="BH43">
        <v>207</v>
      </c>
      <c r="BI43">
        <v>46180</v>
      </c>
      <c r="BK43" t="str">
        <v>PAGA</v>
      </c>
      <c r="BL43" t="str">
        <v>TRANSFERENCIA</v>
      </c>
      <c r="BM43">
        <v>46142</v>
      </c>
      <c r="BN43">
        <v>176</v>
      </c>
      <c r="BO43">
        <v>46180</v>
      </c>
      <c r="BQ43" t="str">
        <v>PAGA</v>
      </c>
      <c r="BR43" t="str">
        <v>TRANSFERENCIA</v>
      </c>
      <c r="BS43">
        <v>46173</v>
      </c>
      <c r="BT43">
        <v>145</v>
      </c>
      <c r="BU43">
        <v>46180</v>
      </c>
      <c r="BW43" t="str">
        <v>PAGA</v>
      </c>
      <c r="BX43" t="str">
        <v>TRANSFERENCIA</v>
      </c>
      <c r="BY43">
        <v>46204</v>
      </c>
      <c r="BZ43">
        <v>114</v>
      </c>
      <c r="CC43" t="str">
        <v>VENCIDA</v>
      </c>
      <c r="CE43">
        <v>46235</v>
      </c>
      <c r="CF43">
        <v>83</v>
      </c>
      <c r="CI43" t="str">
        <v>VENCIDA</v>
      </c>
      <c r="CK43">
        <v>46266</v>
      </c>
      <c r="CL43">
        <v>52</v>
      </c>
      <c r="CO43" t="str">
        <v>VENCIDA</v>
      </c>
      <c r="CQ43">
        <v>46297</v>
      </c>
      <c r="CR43">
        <v>21</v>
      </c>
      <c r="CU43" t="str">
        <v>VENCIDA</v>
      </c>
      <c r="CW43">
        <v>46328</v>
      </c>
      <c r="CX43">
        <v>-10</v>
      </c>
      <c r="DA43" t="str">
        <v>AL DÍA</v>
      </c>
      <c r="DC43">
        <v>46359</v>
      </c>
      <c r="DD43">
        <v>-41</v>
      </c>
      <c r="DG43" t="str">
        <v>AL DÍA</v>
      </c>
      <c r="DI43">
        <v>46390</v>
      </c>
      <c r="DJ43">
        <v>-72</v>
      </c>
      <c r="DM43" t="str">
        <v>AL DÍA</v>
      </c>
      <c r="DO43">
        <v>46421</v>
      </c>
      <c r="DP43">
        <v>-103</v>
      </c>
      <c r="DS43" t="str">
        <v>AL DÍA</v>
      </c>
      <c r="DU43">
        <v>46452</v>
      </c>
      <c r="DV43">
        <v>-134</v>
      </c>
      <c r="DY43" t="str">
        <v>AL DÍA</v>
      </c>
      <c r="EA43">
        <v>46483</v>
      </c>
      <c r="EB43">
        <v>-165</v>
      </c>
      <c r="EE43" t="str">
        <v>AL DÍA</v>
      </c>
      <c r="EG43">
        <v>46514</v>
      </c>
      <c r="EH43">
        <v>-196</v>
      </c>
      <c r="EK43" t="str">
        <v>AL DÍA</v>
      </c>
      <c r="EM43">
        <v>46545</v>
      </c>
      <c r="EN43">
        <v>-227</v>
      </c>
      <c r="EQ43" t="str">
        <v>AL DÍA</v>
      </c>
      <c r="ES43">
        <v>46576</v>
      </c>
      <c r="ET43">
        <v>-258</v>
      </c>
      <c r="EW43" t="str">
        <v>AL DÍA</v>
      </c>
      <c r="EY43" t="str">
        <v/>
      </c>
      <c r="EZ43" t="str">
        <v/>
      </c>
      <c r="FC43" t="str">
        <v>SIN ESTADO</v>
      </c>
      <c r="FE43" t="str">
        <v/>
      </c>
      <c r="FF43" t="str">
        <v/>
      </c>
      <c r="FI43" t="str">
        <v>SIN ESTADO</v>
      </c>
      <c r="FK43" t="str">
        <v/>
      </c>
      <c r="FL43" t="str">
        <v/>
      </c>
      <c r="FO43" t="str">
        <v>SIN ESTADO</v>
      </c>
      <c r="FQ43" t="str">
        <v/>
      </c>
      <c r="FR43" t="str">
        <v/>
      </c>
      <c r="FU43" t="str">
        <v>SIN ESTADO</v>
      </c>
      <c r="FW43" t="str">
        <v/>
      </c>
      <c r="FX43" t="str">
        <v/>
      </c>
      <c r="GA43" t="str">
        <v>SIN ESTADO</v>
      </c>
      <c r="GC43" t="str">
        <v/>
      </c>
      <c r="GD43" t="str">
        <v/>
      </c>
      <c r="GG43" t="str">
        <v>SIN ESTADO</v>
      </c>
      <c r="GI43" t="str">
        <v/>
      </c>
      <c r="GJ43" t="str">
        <v/>
      </c>
      <c r="GM43" t="str">
        <v>SIN ESTADO</v>
      </c>
      <c r="GO43" t="str">
        <v/>
      </c>
      <c r="GP43" t="str">
        <v/>
      </c>
      <c r="GS43" t="str">
        <v>SIN ESTADO</v>
      </c>
      <c r="GU43" t="str">
        <v/>
      </c>
      <c r="GV43" t="str">
        <v/>
      </c>
      <c r="GY43" t="str">
        <v>SIN ESTADO</v>
      </c>
      <c r="HA43" t="str">
        <v/>
      </c>
      <c r="HB43" t="str">
        <v/>
      </c>
      <c r="HE43" t="str">
        <v>SIN ESTADO</v>
      </c>
      <c r="HG43" t="str">
        <v/>
      </c>
      <c r="HH43" t="str">
        <v/>
      </c>
      <c r="HK43" t="str">
        <v>SIN ESTADO</v>
      </c>
      <c r="HM43" t="str">
        <v/>
      </c>
      <c r="HN43" t="str">
        <v/>
      </c>
      <c r="HQ43" t="str">
        <v>SIN ESTADO</v>
      </c>
      <c r="HS43">
        <v>11915000</v>
      </c>
      <c r="HU43">
        <v>1083333.3333333333</v>
      </c>
      <c r="HW43">
        <v>0</v>
      </c>
      <c r="HX43">
        <v>0</v>
      </c>
    </row>
    <row r="44">
      <c r="B44">
        <v>42</v>
      </c>
      <c r="C44" t="str">
        <v xml:space="preserve">LC1 - 6 - 6 </v>
      </c>
      <c r="D44" t="str">
        <v>VENDIDO</v>
      </c>
      <c r="E44">
        <v>25000000</v>
      </c>
      <c r="F44">
        <v>21000000</v>
      </c>
      <c r="G44">
        <v>45899</v>
      </c>
      <c r="H44">
        <v>24</v>
      </c>
      <c r="I44" t="str">
        <v xml:space="preserve">30 DE CADA MES </v>
      </c>
      <c r="J44">
        <v>875000</v>
      </c>
      <c r="K44">
        <v>45930</v>
      </c>
      <c r="L44">
        <v>388</v>
      </c>
      <c r="M44">
        <v>45908</v>
      </c>
      <c r="N44">
        <v>1000000</v>
      </c>
      <c r="O44" t="str">
        <v>PAGA</v>
      </c>
      <c r="P44" t="str">
        <v>TRANSFERENCIA</v>
      </c>
      <c r="Q44">
        <v>45961</v>
      </c>
      <c r="R44">
        <v>357</v>
      </c>
      <c r="S44">
        <v>45920</v>
      </c>
      <c r="T44">
        <v>1000000</v>
      </c>
      <c r="U44" t="str">
        <v>PAGA</v>
      </c>
      <c r="V44" t="str">
        <v>TRANSFERENCIA</v>
      </c>
      <c r="W44">
        <v>45992</v>
      </c>
      <c r="X44">
        <v>326</v>
      </c>
      <c r="Y44">
        <v>45951</v>
      </c>
      <c r="Z44">
        <v>1000000</v>
      </c>
      <c r="AA44" t="str">
        <v>PAGA</v>
      </c>
      <c r="AB44" t="str">
        <v>TRANSFERENCIA</v>
      </c>
      <c r="AC44">
        <v>46023</v>
      </c>
      <c r="AD44">
        <v>295</v>
      </c>
      <c r="AE44">
        <v>45986</v>
      </c>
      <c r="AF44">
        <v>875000</v>
      </c>
      <c r="AG44" t="str">
        <v>PAGA</v>
      </c>
      <c r="AH44" t="str">
        <v>TRANSFERENCIA</v>
      </c>
      <c r="AI44">
        <v>46054</v>
      </c>
      <c r="AJ44">
        <v>264</v>
      </c>
      <c r="AK44">
        <v>46008</v>
      </c>
      <c r="AL44">
        <v>875000</v>
      </c>
      <c r="AM44" t="str">
        <v>PAGA</v>
      </c>
      <c r="AN44" t="str">
        <v>TRANSFERENCIA</v>
      </c>
      <c r="AO44">
        <v>46085</v>
      </c>
      <c r="AP44">
        <v>233</v>
      </c>
      <c r="AQ44">
        <v>45680</v>
      </c>
      <c r="AR44">
        <v>875000</v>
      </c>
      <c r="AS44" t="str">
        <v>PAGA</v>
      </c>
      <c r="AT44" t="str">
        <v>TRANSFERENCIA</v>
      </c>
      <c r="AU44">
        <v>46116</v>
      </c>
      <c r="AV44">
        <v>202</v>
      </c>
      <c r="AW44">
        <v>46083</v>
      </c>
      <c r="AX44">
        <v>875000</v>
      </c>
      <c r="AY44" t="str">
        <v>PAGA</v>
      </c>
      <c r="AZ44" t="str">
        <v>TRANSFERENCIA</v>
      </c>
      <c r="BA44">
        <v>46147</v>
      </c>
      <c r="BB44">
        <v>171</v>
      </c>
      <c r="BC44">
        <v>46113</v>
      </c>
      <c r="BD44">
        <v>875000</v>
      </c>
      <c r="BE44" t="str">
        <v>PAGA</v>
      </c>
      <c r="BF44" t="str">
        <v>TRANSFERENCIA</v>
      </c>
      <c r="BG44">
        <v>46178</v>
      </c>
      <c r="BH44">
        <v>140</v>
      </c>
      <c r="BI44">
        <v>46174</v>
      </c>
      <c r="BJ44">
        <v>1000000</v>
      </c>
      <c r="BK44" t="str">
        <v>PAGA</v>
      </c>
      <c r="BL44" t="str">
        <v>TRANSFERENCIA</v>
      </c>
      <c r="BM44">
        <v>46209</v>
      </c>
      <c r="BN44">
        <v>109</v>
      </c>
      <c r="BO44">
        <v>46203</v>
      </c>
      <c r="BP44">
        <v>1000000</v>
      </c>
      <c r="BQ44" t="str">
        <v>PAGA</v>
      </c>
      <c r="BR44" t="str">
        <v>TRANSFERENCIA</v>
      </c>
      <c r="BS44">
        <v>46240</v>
      </c>
      <c r="BT44">
        <v>78</v>
      </c>
      <c r="BU44">
        <v>46219</v>
      </c>
      <c r="BV44">
        <v>1000000</v>
      </c>
      <c r="BW44" t="str">
        <v>PAGA</v>
      </c>
      <c r="BX44" t="str">
        <v>TRANSFERENCIA</v>
      </c>
      <c r="BY44">
        <v>46271</v>
      </c>
      <c r="BZ44">
        <v>47</v>
      </c>
      <c r="CA44">
        <v>46267</v>
      </c>
      <c r="CB44">
        <v>1000000</v>
      </c>
      <c r="CC44" t="str">
        <v>PAGA</v>
      </c>
      <c r="CD44" t="str">
        <v>TRANSFERENCIA</v>
      </c>
      <c r="CE44">
        <v>46302</v>
      </c>
      <c r="CF44">
        <v>16</v>
      </c>
      <c r="CG44">
        <v>46296</v>
      </c>
      <c r="CH44">
        <v>1000000</v>
      </c>
      <c r="CI44" t="str">
        <v>PAGA</v>
      </c>
      <c r="CJ44" t="str">
        <v>TRANSFERENCIA</v>
      </c>
      <c r="CK44">
        <v>46333</v>
      </c>
      <c r="CL44">
        <v>-15</v>
      </c>
      <c r="CO44" t="str">
        <v>AL DÍA</v>
      </c>
      <c r="CQ44">
        <v>46364</v>
      </c>
      <c r="CR44">
        <v>-46</v>
      </c>
      <c r="CU44" t="str">
        <v>AL DÍA</v>
      </c>
      <c r="CW44">
        <v>46395</v>
      </c>
      <c r="CX44">
        <v>-77</v>
      </c>
      <c r="DA44" t="str">
        <v>AL DÍA</v>
      </c>
      <c r="DC44">
        <v>46426</v>
      </c>
      <c r="DD44">
        <v>-108</v>
      </c>
      <c r="DG44" t="str">
        <v>AL DÍA</v>
      </c>
      <c r="DI44">
        <v>46457</v>
      </c>
      <c r="DJ44">
        <v>-139</v>
      </c>
      <c r="DM44" t="str">
        <v>AL DÍA</v>
      </c>
      <c r="DO44">
        <v>46488</v>
      </c>
      <c r="DP44">
        <v>-170</v>
      </c>
      <c r="DS44" t="str">
        <v>AL DÍA</v>
      </c>
      <c r="DU44">
        <v>46519</v>
      </c>
      <c r="DV44">
        <v>-201</v>
      </c>
      <c r="DY44" t="str">
        <v>AL DÍA</v>
      </c>
      <c r="EA44">
        <v>46550</v>
      </c>
      <c r="EB44">
        <v>-232</v>
      </c>
      <c r="EE44" t="str">
        <v>AL DÍA</v>
      </c>
      <c r="EG44">
        <v>46581</v>
      </c>
      <c r="EH44">
        <v>-263</v>
      </c>
      <c r="EK44" t="str">
        <v>AL DÍA</v>
      </c>
      <c r="EM44">
        <v>46612</v>
      </c>
      <c r="EN44">
        <v>-294</v>
      </c>
      <c r="EQ44" t="str">
        <v>AL DÍA</v>
      </c>
      <c r="ES44">
        <v>46643</v>
      </c>
      <c r="ET44">
        <v>-325</v>
      </c>
      <c r="EW44" t="str">
        <v>AL DÍA</v>
      </c>
      <c r="EY44" t="str">
        <v/>
      </c>
      <c r="EZ44" t="str">
        <v/>
      </c>
      <c r="FC44" t="str">
        <v>SIN ESTADO</v>
      </c>
      <c r="FE44" t="str">
        <v/>
      </c>
      <c r="FF44" t="str">
        <v/>
      </c>
      <c r="FI44" t="str">
        <v>SIN ESTADO</v>
      </c>
      <c r="FK44" t="str">
        <v/>
      </c>
      <c r="FL44" t="str">
        <v/>
      </c>
      <c r="FO44" t="str">
        <v>SIN ESTADO</v>
      </c>
      <c r="FQ44" t="str">
        <v/>
      </c>
      <c r="FR44" t="str">
        <v/>
      </c>
      <c r="FU44" t="str">
        <v>SIN ESTADO</v>
      </c>
      <c r="FW44" t="str">
        <v/>
      </c>
      <c r="FX44" t="str">
        <v/>
      </c>
      <c r="GA44" t="str">
        <v>SIN ESTADO</v>
      </c>
      <c r="GC44" t="str">
        <v/>
      </c>
      <c r="GD44" t="str">
        <v/>
      </c>
      <c r="GG44" t="str">
        <v>SIN ESTADO</v>
      </c>
      <c r="GI44" t="str">
        <v/>
      </c>
      <c r="GJ44" t="str">
        <v/>
      </c>
      <c r="GM44" t="str">
        <v>SIN ESTADO</v>
      </c>
      <c r="GO44" t="str">
        <v/>
      </c>
      <c r="GP44" t="str">
        <v/>
      </c>
      <c r="GS44" t="str">
        <v>SIN ESTADO</v>
      </c>
      <c r="GU44" t="str">
        <v/>
      </c>
      <c r="GV44" t="str">
        <v/>
      </c>
      <c r="GY44" t="str">
        <v>SIN ESTADO</v>
      </c>
      <c r="HA44" t="str">
        <v/>
      </c>
      <c r="HB44" t="str">
        <v/>
      </c>
      <c r="HE44" t="str">
        <v>SIN ESTADO</v>
      </c>
      <c r="HG44" t="str">
        <v/>
      </c>
      <c r="HH44" t="str">
        <v/>
      </c>
      <c r="HK44" t="str">
        <v>SIN ESTADO</v>
      </c>
      <c r="HM44" t="str">
        <v/>
      </c>
      <c r="HN44" t="str">
        <v/>
      </c>
      <c r="HQ44" t="str">
        <v>SIN ESTADO</v>
      </c>
      <c r="HS44">
        <v>12375000</v>
      </c>
      <c r="HU44">
        <v>875000</v>
      </c>
      <c r="HW44">
        <v>0</v>
      </c>
      <c r="HX44">
        <v>0</v>
      </c>
    </row>
    <row r="45">
      <c r="B45">
        <v>43</v>
      </c>
      <c r="C45" t="str">
        <v xml:space="preserve">LC1 - 6 - 7 </v>
      </c>
      <c r="D45" t="str">
        <v>VENDIDO</v>
      </c>
      <c r="E45">
        <v>25000000</v>
      </c>
      <c r="F45">
        <v>21000000</v>
      </c>
      <c r="G45">
        <v>45845</v>
      </c>
      <c r="H45">
        <v>24</v>
      </c>
      <c r="I45" t="str">
        <v xml:space="preserve">07 DE CADA MES </v>
      </c>
      <c r="J45">
        <v>875000</v>
      </c>
      <c r="K45">
        <v>45876</v>
      </c>
      <c r="L45">
        <v>442</v>
      </c>
      <c r="M45">
        <v>45902</v>
      </c>
      <c r="N45">
        <v>857000</v>
      </c>
      <c r="O45" t="str">
        <v>PAGA</v>
      </c>
      <c r="P45" t="str">
        <v>TRANSFERENCIA</v>
      </c>
      <c r="Q45">
        <v>45907</v>
      </c>
      <c r="R45">
        <v>411</v>
      </c>
      <c r="S45">
        <v>45902</v>
      </c>
      <c r="T45">
        <v>857000</v>
      </c>
      <c r="U45" t="str">
        <v>PAGA</v>
      </c>
      <c r="V45" t="str">
        <v>TRANSFERENCIA</v>
      </c>
      <c r="W45">
        <v>45938</v>
      </c>
      <c r="X45">
        <v>380</v>
      </c>
      <c r="Y45">
        <v>45902</v>
      </c>
      <c r="Z45">
        <v>857000</v>
      </c>
      <c r="AA45" t="str">
        <v>PAGA</v>
      </c>
      <c r="AB45" t="str">
        <v>TRANSFERENCIA</v>
      </c>
      <c r="AC45">
        <v>45969</v>
      </c>
      <c r="AD45">
        <v>349</v>
      </c>
      <c r="AE45">
        <v>45902</v>
      </c>
      <c r="AF45">
        <v>857000</v>
      </c>
      <c r="AG45" t="str">
        <v>PAGA</v>
      </c>
      <c r="AH45" t="str">
        <v>TRANSFERENCIA</v>
      </c>
      <c r="AI45">
        <v>46000</v>
      </c>
      <c r="AJ45">
        <v>318</v>
      </c>
      <c r="AK45">
        <v>45902</v>
      </c>
      <c r="AL45">
        <v>857000</v>
      </c>
      <c r="AM45" t="str">
        <v>PAGA</v>
      </c>
      <c r="AN45" t="str">
        <v>TRANSFERENCIA</v>
      </c>
      <c r="AO45">
        <v>46031</v>
      </c>
      <c r="AP45">
        <v>287</v>
      </c>
      <c r="AQ45">
        <v>45902</v>
      </c>
      <c r="AR45">
        <v>857000</v>
      </c>
      <c r="AS45" t="str">
        <v>PAGA</v>
      </c>
      <c r="AT45" t="str">
        <v>TRANSFERENCIA</v>
      </c>
      <c r="AU45">
        <v>46062</v>
      </c>
      <c r="AV45">
        <v>256</v>
      </c>
      <c r="AW45">
        <v>45902</v>
      </c>
      <c r="AX45">
        <v>857000</v>
      </c>
      <c r="AY45" t="str">
        <v>PAGA</v>
      </c>
      <c r="AZ45" t="str">
        <v>TRANSFERENCIA</v>
      </c>
      <c r="BA45">
        <v>46093</v>
      </c>
      <c r="BB45">
        <v>225</v>
      </c>
      <c r="BC45">
        <v>46300</v>
      </c>
      <c r="BD45">
        <v>500000</v>
      </c>
      <c r="BE45" t="str">
        <v>PAGA</v>
      </c>
      <c r="BF45" t="str">
        <v>TRANSFERENCIA</v>
      </c>
      <c r="BG45">
        <v>46124</v>
      </c>
      <c r="BH45">
        <v>194</v>
      </c>
      <c r="BK45" t="str">
        <v>VENCIDA</v>
      </c>
      <c r="BM45">
        <v>46155</v>
      </c>
      <c r="BN45">
        <v>163</v>
      </c>
      <c r="BQ45" t="str">
        <v>VENCIDA</v>
      </c>
      <c r="BS45">
        <v>46186</v>
      </c>
      <c r="BT45">
        <v>132</v>
      </c>
      <c r="BW45" t="str">
        <v>VENCIDA</v>
      </c>
      <c r="BY45">
        <v>46217</v>
      </c>
      <c r="BZ45">
        <v>101</v>
      </c>
      <c r="CC45" t="str">
        <v>VENCIDA</v>
      </c>
      <c r="CE45">
        <v>46248</v>
      </c>
      <c r="CF45">
        <v>70</v>
      </c>
      <c r="CI45" t="str">
        <v>VENCIDA</v>
      </c>
      <c r="CK45">
        <v>46279</v>
      </c>
      <c r="CL45">
        <v>39</v>
      </c>
      <c r="CO45" t="str">
        <v>VENCIDA</v>
      </c>
      <c r="CQ45">
        <v>46310</v>
      </c>
      <c r="CR45">
        <v>8</v>
      </c>
      <c r="CU45" t="str">
        <v>VENCIDA</v>
      </c>
      <c r="CW45">
        <v>46341</v>
      </c>
      <c r="CX45">
        <v>-23</v>
      </c>
      <c r="DA45" t="str">
        <v>AL DÍA</v>
      </c>
      <c r="DC45">
        <v>46372</v>
      </c>
      <c r="DD45">
        <v>-54</v>
      </c>
      <c r="DG45" t="str">
        <v>AL DÍA</v>
      </c>
      <c r="DI45">
        <v>46403</v>
      </c>
      <c r="DJ45">
        <v>-85</v>
      </c>
      <c r="DM45" t="str">
        <v>AL DÍA</v>
      </c>
      <c r="DO45">
        <v>46434</v>
      </c>
      <c r="DP45">
        <v>-116</v>
      </c>
      <c r="DS45" t="str">
        <v>AL DÍA</v>
      </c>
      <c r="DU45">
        <v>46465</v>
      </c>
      <c r="DV45">
        <v>-147</v>
      </c>
      <c r="DY45" t="str">
        <v>AL DÍA</v>
      </c>
      <c r="EA45">
        <v>46496</v>
      </c>
      <c r="EB45">
        <v>-178</v>
      </c>
      <c r="EE45" t="str">
        <v>AL DÍA</v>
      </c>
      <c r="EG45">
        <v>46527</v>
      </c>
      <c r="EH45">
        <v>-209</v>
      </c>
      <c r="EK45" t="str">
        <v>AL DÍA</v>
      </c>
      <c r="EM45">
        <v>46558</v>
      </c>
      <c r="EN45">
        <v>-240</v>
      </c>
      <c r="EQ45" t="str">
        <v>AL DÍA</v>
      </c>
      <c r="ES45">
        <v>46589</v>
      </c>
      <c r="ET45">
        <v>-271</v>
      </c>
      <c r="EW45" t="str">
        <v>AL DÍA</v>
      </c>
      <c r="EY45" t="str">
        <v/>
      </c>
      <c r="EZ45" t="str">
        <v/>
      </c>
      <c r="FC45" t="str">
        <v>SIN ESTADO</v>
      </c>
      <c r="FE45" t="str">
        <v/>
      </c>
      <c r="FF45" t="str">
        <v/>
      </c>
      <c r="FI45" t="str">
        <v>SIN ESTADO</v>
      </c>
      <c r="FK45" t="str">
        <v/>
      </c>
      <c r="FL45" t="str">
        <v/>
      </c>
      <c r="FO45" t="str">
        <v>SIN ESTADO</v>
      </c>
      <c r="FQ45" t="str">
        <v/>
      </c>
      <c r="FR45" t="str">
        <v/>
      </c>
      <c r="FU45" t="str">
        <v>SIN ESTADO</v>
      </c>
      <c r="FW45" t="str">
        <v/>
      </c>
      <c r="FX45" t="str">
        <v/>
      </c>
      <c r="GA45" t="str">
        <v>SIN ESTADO</v>
      </c>
      <c r="GC45" t="str">
        <v/>
      </c>
      <c r="GD45" t="str">
        <v/>
      </c>
      <c r="GG45" t="str">
        <v>SIN ESTADO</v>
      </c>
      <c r="GI45" t="str">
        <v/>
      </c>
      <c r="GJ45" t="str">
        <v/>
      </c>
      <c r="GM45" t="str">
        <v>SIN ESTADO</v>
      </c>
      <c r="GO45" t="str">
        <v/>
      </c>
      <c r="GP45" t="str">
        <v/>
      </c>
      <c r="GS45" t="str">
        <v>SIN ESTADO</v>
      </c>
      <c r="GU45" t="str">
        <v/>
      </c>
      <c r="GV45" t="str">
        <v/>
      </c>
      <c r="GY45" t="str">
        <v>SIN ESTADO</v>
      </c>
      <c r="HA45" t="str">
        <v/>
      </c>
      <c r="HB45" t="str">
        <v/>
      </c>
      <c r="HE45" t="str">
        <v>SIN ESTADO</v>
      </c>
      <c r="HG45" t="str">
        <v/>
      </c>
      <c r="HH45" t="str">
        <v/>
      </c>
      <c r="HK45" t="str">
        <v>SIN ESTADO</v>
      </c>
      <c r="HM45" t="str">
        <v/>
      </c>
      <c r="HN45" t="str">
        <v/>
      </c>
      <c r="HQ45" t="str">
        <v>SIN ESTADO</v>
      </c>
      <c r="HS45">
        <v>6499000</v>
      </c>
      <c r="HU45">
        <v>875000</v>
      </c>
      <c r="HW45">
        <v>0</v>
      </c>
      <c r="HX45">
        <v>0</v>
      </c>
    </row>
    <row r="46">
      <c r="B46">
        <v>44</v>
      </c>
      <c r="C46" t="str">
        <v>LC1 - 6 - 8</v>
      </c>
      <c r="D46" t="str">
        <v>VENDIDO</v>
      </c>
      <c r="E46">
        <v>30000000</v>
      </c>
      <c r="F46">
        <v>26000000</v>
      </c>
      <c r="G46">
        <v>45508</v>
      </c>
      <c r="H46">
        <v>24</v>
      </c>
      <c r="I46" t="str">
        <v xml:space="preserve">04 DE CADA MES </v>
      </c>
      <c r="J46">
        <v>1083333.3333333333</v>
      </c>
      <c r="K46">
        <v>45539</v>
      </c>
      <c r="L46">
        <v>779</v>
      </c>
      <c r="M46">
        <v>45905</v>
      </c>
      <c r="N46">
        <v>1000000</v>
      </c>
      <c r="O46" t="str">
        <v>PAGA</v>
      </c>
      <c r="P46" t="str">
        <v>TRANSFERENCIA</v>
      </c>
      <c r="Q46">
        <v>45570</v>
      </c>
      <c r="R46">
        <v>748</v>
      </c>
      <c r="S46">
        <v>45944</v>
      </c>
      <c r="T46">
        <v>1000000</v>
      </c>
      <c r="U46" t="str">
        <v>PAGA</v>
      </c>
      <c r="V46" t="str">
        <v>TRANSFERENCIA</v>
      </c>
      <c r="W46">
        <v>45601</v>
      </c>
      <c r="X46">
        <v>717</v>
      </c>
      <c r="AA46" t="str">
        <v>VENCIDA</v>
      </c>
      <c r="AC46">
        <v>45632</v>
      </c>
      <c r="AD46">
        <v>686</v>
      </c>
      <c r="AG46" t="str">
        <v>VENCIDA</v>
      </c>
      <c r="AI46">
        <v>45663</v>
      </c>
      <c r="AJ46">
        <v>655</v>
      </c>
      <c r="AM46" t="str">
        <v>VENCIDA</v>
      </c>
      <c r="AO46">
        <v>45694</v>
      </c>
      <c r="AP46">
        <v>624</v>
      </c>
      <c r="AS46" t="str">
        <v>VENCIDA</v>
      </c>
      <c r="AU46">
        <v>45725</v>
      </c>
      <c r="AV46">
        <v>593</v>
      </c>
      <c r="AY46" t="str">
        <v>VENCIDA</v>
      </c>
      <c r="BA46">
        <v>45756</v>
      </c>
      <c r="BB46">
        <v>562</v>
      </c>
      <c r="BE46" t="str">
        <v>VENCIDA</v>
      </c>
      <c r="BG46">
        <v>45787</v>
      </c>
      <c r="BH46">
        <v>531</v>
      </c>
      <c r="BK46" t="str">
        <v>VENCIDA</v>
      </c>
      <c r="BM46">
        <v>45818</v>
      </c>
      <c r="BN46">
        <v>500</v>
      </c>
      <c r="BQ46" t="str">
        <v>VENCIDA</v>
      </c>
      <c r="BS46">
        <v>45849</v>
      </c>
      <c r="BT46">
        <v>469</v>
      </c>
      <c r="BW46" t="str">
        <v>VENCIDA</v>
      </c>
      <c r="BY46">
        <v>45880</v>
      </c>
      <c r="BZ46">
        <v>438</v>
      </c>
      <c r="CC46" t="str">
        <v>VENCIDA</v>
      </c>
      <c r="CE46">
        <v>45911</v>
      </c>
      <c r="CF46">
        <v>407</v>
      </c>
      <c r="CI46" t="str">
        <v>VENCIDA</v>
      </c>
      <c r="CK46">
        <v>45942</v>
      </c>
      <c r="CL46">
        <v>376</v>
      </c>
      <c r="CO46" t="str">
        <v>VENCIDA</v>
      </c>
      <c r="CQ46">
        <v>45973</v>
      </c>
      <c r="CR46">
        <v>345</v>
      </c>
      <c r="CU46" t="str">
        <v>VENCIDA</v>
      </c>
      <c r="CW46">
        <v>46004</v>
      </c>
      <c r="CX46">
        <v>314</v>
      </c>
      <c r="DA46" t="str">
        <v>VENCIDA</v>
      </c>
      <c r="DC46">
        <v>46035</v>
      </c>
      <c r="DD46">
        <v>283</v>
      </c>
      <c r="DG46" t="str">
        <v>VENCIDA</v>
      </c>
      <c r="DI46">
        <v>46066</v>
      </c>
      <c r="DJ46">
        <v>252</v>
      </c>
      <c r="DM46" t="str">
        <v>VENCIDA</v>
      </c>
      <c r="DO46">
        <v>46097</v>
      </c>
      <c r="DP46">
        <v>221</v>
      </c>
      <c r="DS46" t="str">
        <v>VENCIDA</v>
      </c>
      <c r="DU46">
        <v>46128</v>
      </c>
      <c r="DV46">
        <v>190</v>
      </c>
      <c r="DY46" t="str">
        <v>VENCIDA</v>
      </c>
      <c r="EA46">
        <v>46159</v>
      </c>
      <c r="EB46">
        <v>159</v>
      </c>
      <c r="EE46" t="str">
        <v>VENCIDA</v>
      </c>
      <c r="EG46">
        <v>46190</v>
      </c>
      <c r="EH46">
        <v>128</v>
      </c>
      <c r="EK46" t="str">
        <v>VENCIDA</v>
      </c>
      <c r="EM46">
        <v>46221</v>
      </c>
      <c r="EN46">
        <v>97</v>
      </c>
      <c r="EQ46" t="str">
        <v>VENCIDA</v>
      </c>
      <c r="ES46">
        <v>46252</v>
      </c>
      <c r="ET46">
        <v>66</v>
      </c>
      <c r="EW46" t="str">
        <v>VENCIDA</v>
      </c>
      <c r="EY46" t="str">
        <v/>
      </c>
      <c r="EZ46" t="str">
        <v/>
      </c>
      <c r="FC46" t="str">
        <v>SIN ESTADO</v>
      </c>
      <c r="FE46" t="str">
        <v/>
      </c>
      <c r="FF46" t="str">
        <v/>
      </c>
      <c r="FI46" t="str">
        <v>SIN ESTADO</v>
      </c>
      <c r="FK46" t="str">
        <v/>
      </c>
      <c r="FL46" t="str">
        <v/>
      </c>
      <c r="FO46" t="str">
        <v>SIN ESTADO</v>
      </c>
      <c r="FQ46" t="str">
        <v/>
      </c>
      <c r="FR46" t="str">
        <v/>
      </c>
      <c r="FU46" t="str">
        <v>SIN ESTADO</v>
      </c>
      <c r="FW46" t="str">
        <v/>
      </c>
      <c r="FX46" t="str">
        <v/>
      </c>
      <c r="GA46" t="str">
        <v>SIN ESTADO</v>
      </c>
      <c r="GC46" t="str">
        <v/>
      </c>
      <c r="GD46" t="str">
        <v/>
      </c>
      <c r="GG46" t="str">
        <v>SIN ESTADO</v>
      </c>
      <c r="GI46" t="str">
        <v/>
      </c>
      <c r="GJ46" t="str">
        <v/>
      </c>
      <c r="GM46" t="str">
        <v>SIN ESTADO</v>
      </c>
      <c r="GO46" t="str">
        <v/>
      </c>
      <c r="GP46" t="str">
        <v/>
      </c>
      <c r="GS46" t="str">
        <v>SIN ESTADO</v>
      </c>
      <c r="GU46" t="str">
        <v/>
      </c>
      <c r="GV46" t="str">
        <v/>
      </c>
      <c r="GY46" t="str">
        <v>SIN ESTADO</v>
      </c>
      <c r="HA46" t="str">
        <v/>
      </c>
      <c r="HB46" t="str">
        <v/>
      </c>
      <c r="HE46" t="str">
        <v>SIN ESTADO</v>
      </c>
      <c r="HG46" t="str">
        <v/>
      </c>
      <c r="HH46" t="str">
        <v/>
      </c>
      <c r="HK46" t="str">
        <v>SIN ESTADO</v>
      </c>
      <c r="HM46" t="str">
        <v/>
      </c>
      <c r="HN46" t="str">
        <v/>
      </c>
      <c r="HQ46" t="str">
        <v>SIN ESTADO</v>
      </c>
      <c r="HS46">
        <v>2000000</v>
      </c>
      <c r="HU46">
        <v>1083333.3333333333</v>
      </c>
      <c r="HW46">
        <v>0</v>
      </c>
      <c r="HX46">
        <v>0</v>
      </c>
    </row>
    <row r="47">
      <c r="B47">
        <v>45</v>
      </c>
      <c r="C47" t="str">
        <v>LC1 - 7 - 1 Y 2 - LC1 - 8 - 7 Y 8</v>
      </c>
      <c r="D47" t="str">
        <v>VENDIDO</v>
      </c>
      <c r="E47">
        <v>110000000</v>
      </c>
      <c r="F47">
        <v>94000000</v>
      </c>
      <c r="G47">
        <v>45895</v>
      </c>
      <c r="H47">
        <v>24</v>
      </c>
      <c r="I47" t="str">
        <v xml:space="preserve">26 DE CADA MES </v>
      </c>
      <c r="J47">
        <v>3916666.6666666665</v>
      </c>
      <c r="K47">
        <v>45926</v>
      </c>
      <c r="L47">
        <v>392</v>
      </c>
      <c r="M47">
        <v>45926</v>
      </c>
      <c r="N47">
        <v>4000000</v>
      </c>
      <c r="O47" t="str">
        <v>PAGA</v>
      </c>
      <c r="P47" t="str">
        <v>TRANSFERENCIA</v>
      </c>
      <c r="Q47">
        <v>45957</v>
      </c>
      <c r="R47">
        <v>361</v>
      </c>
      <c r="S47">
        <v>45987</v>
      </c>
      <c r="T47">
        <v>4000000</v>
      </c>
      <c r="U47" t="str">
        <v>PAGA</v>
      </c>
      <c r="V47" t="str">
        <v>TRANSFERENCIA</v>
      </c>
      <c r="W47">
        <v>45988</v>
      </c>
      <c r="X47">
        <v>330</v>
      </c>
      <c r="Y47">
        <v>46048</v>
      </c>
      <c r="Z47">
        <v>2347100</v>
      </c>
      <c r="AA47" t="str">
        <v>PAGA</v>
      </c>
      <c r="AB47" t="str">
        <v>TRANSFERENCIA</v>
      </c>
      <c r="AC47">
        <v>46019</v>
      </c>
      <c r="AD47">
        <v>299</v>
      </c>
      <c r="AE47">
        <v>46079</v>
      </c>
      <c r="AF47">
        <v>4000000</v>
      </c>
      <c r="AG47" t="str">
        <v>PAGA</v>
      </c>
      <c r="AH47" t="str">
        <v>TRANSFERENCIA</v>
      </c>
      <c r="AI47">
        <v>46050</v>
      </c>
      <c r="AJ47">
        <v>268</v>
      </c>
      <c r="AK47" t="str">
        <v>ABRIL</v>
      </c>
      <c r="AL47">
        <v>5900000</v>
      </c>
      <c r="AM47" t="str">
        <v>PAGA</v>
      </c>
      <c r="AN47" t="str">
        <v>TRANSFERENCIA</v>
      </c>
      <c r="AO47">
        <v>46081</v>
      </c>
      <c r="AP47">
        <v>237</v>
      </c>
      <c r="AQ47" t="str">
        <v>AGOSTO</v>
      </c>
      <c r="AR47">
        <v>3800000</v>
      </c>
      <c r="AS47" t="str">
        <v>PAGA</v>
      </c>
      <c r="AT47" t="str">
        <v>TRANSFERENCIA</v>
      </c>
      <c r="AU47">
        <v>46112</v>
      </c>
      <c r="AV47">
        <v>206</v>
      </c>
      <c r="AW47">
        <v>46268</v>
      </c>
      <c r="AX47">
        <v>1700000</v>
      </c>
      <c r="AY47" t="str">
        <v>PAGA</v>
      </c>
      <c r="AZ47" t="str">
        <v>TRANSFERENCIA</v>
      </c>
      <c r="BA47">
        <v>46143</v>
      </c>
      <c r="BB47">
        <v>175</v>
      </c>
      <c r="BC47">
        <v>46296</v>
      </c>
      <c r="BD47">
        <v>1500000</v>
      </c>
      <c r="BE47" t="str">
        <v>PAGA</v>
      </c>
      <c r="BF47" t="str">
        <v>TRANSFERENCIA</v>
      </c>
      <c r="BG47">
        <v>46174</v>
      </c>
      <c r="BH47">
        <v>144</v>
      </c>
      <c r="BK47" t="str">
        <v>VENCIDA</v>
      </c>
      <c r="BM47">
        <v>46205</v>
      </c>
      <c r="BN47">
        <v>113</v>
      </c>
      <c r="BQ47" t="str">
        <v>VENCIDA</v>
      </c>
      <c r="BS47">
        <v>46236</v>
      </c>
      <c r="BT47">
        <v>82</v>
      </c>
      <c r="BW47" t="str">
        <v>VENCIDA</v>
      </c>
      <c r="BY47">
        <v>46267</v>
      </c>
      <c r="BZ47">
        <v>51</v>
      </c>
      <c r="CC47" t="str">
        <v>VENCIDA</v>
      </c>
      <c r="CE47">
        <v>46298</v>
      </c>
      <c r="CF47">
        <v>20</v>
      </c>
      <c r="CI47" t="str">
        <v>VENCIDA</v>
      </c>
      <c r="CK47">
        <v>46329</v>
      </c>
      <c r="CL47">
        <v>-11</v>
      </c>
      <c r="CO47" t="str">
        <v>AL DÍA</v>
      </c>
      <c r="CQ47">
        <v>46360</v>
      </c>
      <c r="CR47">
        <v>-42</v>
      </c>
      <c r="CU47" t="str">
        <v>AL DÍA</v>
      </c>
      <c r="CW47">
        <v>46391</v>
      </c>
      <c r="CX47">
        <v>-73</v>
      </c>
      <c r="DA47" t="str">
        <v>AL DÍA</v>
      </c>
      <c r="DC47">
        <v>46422</v>
      </c>
      <c r="DD47">
        <v>-104</v>
      </c>
      <c r="DG47" t="str">
        <v>AL DÍA</v>
      </c>
      <c r="DI47">
        <v>46453</v>
      </c>
      <c r="DJ47">
        <v>-135</v>
      </c>
      <c r="DM47" t="str">
        <v>AL DÍA</v>
      </c>
      <c r="DO47">
        <v>46484</v>
      </c>
      <c r="DP47">
        <v>-166</v>
      </c>
      <c r="DS47" t="str">
        <v>AL DÍA</v>
      </c>
      <c r="DU47">
        <v>46515</v>
      </c>
      <c r="DV47">
        <v>-197</v>
      </c>
      <c r="DY47" t="str">
        <v>AL DÍA</v>
      </c>
      <c r="EA47">
        <v>46546</v>
      </c>
      <c r="EB47">
        <v>-228</v>
      </c>
      <c r="EE47" t="str">
        <v>AL DÍA</v>
      </c>
      <c r="EG47">
        <v>46577</v>
      </c>
      <c r="EH47">
        <v>-259</v>
      </c>
      <c r="EK47" t="str">
        <v>AL DÍA</v>
      </c>
      <c r="EM47">
        <v>46608</v>
      </c>
      <c r="EN47">
        <v>-290</v>
      </c>
      <c r="EQ47" t="str">
        <v>AL DÍA</v>
      </c>
      <c r="ES47">
        <v>46639</v>
      </c>
      <c r="ET47">
        <v>-321</v>
      </c>
      <c r="EW47" t="str">
        <v>AL DÍA</v>
      </c>
      <c r="EY47" t="str">
        <v/>
      </c>
      <c r="EZ47" t="str">
        <v/>
      </c>
      <c r="FC47" t="str">
        <v>SIN ESTADO</v>
      </c>
      <c r="FE47" t="str">
        <v/>
      </c>
      <c r="FF47" t="str">
        <v/>
      </c>
      <c r="FI47" t="str">
        <v>SIN ESTADO</v>
      </c>
      <c r="FK47" t="str">
        <v/>
      </c>
      <c r="FL47" t="str">
        <v/>
      </c>
      <c r="FO47" t="str">
        <v>SIN ESTADO</v>
      </c>
      <c r="FQ47" t="str">
        <v/>
      </c>
      <c r="FR47" t="str">
        <v/>
      </c>
      <c r="FU47" t="str">
        <v>SIN ESTADO</v>
      </c>
      <c r="FW47" t="str">
        <v/>
      </c>
      <c r="FX47" t="str">
        <v/>
      </c>
      <c r="GA47" t="str">
        <v>SIN ESTADO</v>
      </c>
      <c r="GC47" t="str">
        <v/>
      </c>
      <c r="GD47" t="str">
        <v/>
      </c>
      <c r="GG47" t="str">
        <v>SIN ESTADO</v>
      </c>
      <c r="GI47" t="str">
        <v/>
      </c>
      <c r="GJ47" t="str">
        <v/>
      </c>
      <c r="GM47" t="str">
        <v>SIN ESTADO</v>
      </c>
      <c r="GO47" t="str">
        <v/>
      </c>
      <c r="GP47" t="str">
        <v/>
      </c>
      <c r="GS47" t="str">
        <v>SIN ESTADO</v>
      </c>
      <c r="GU47" t="str">
        <v/>
      </c>
      <c r="GV47" t="str">
        <v/>
      </c>
      <c r="GY47" t="str">
        <v>SIN ESTADO</v>
      </c>
      <c r="HA47" t="str">
        <v/>
      </c>
      <c r="HB47" t="str">
        <v/>
      </c>
      <c r="HE47" t="str">
        <v>SIN ESTADO</v>
      </c>
      <c r="HG47" t="str">
        <v/>
      </c>
      <c r="HH47" t="str">
        <v/>
      </c>
      <c r="HK47" t="str">
        <v>SIN ESTADO</v>
      </c>
      <c r="HM47" t="str">
        <v/>
      </c>
      <c r="HN47" t="str">
        <v/>
      </c>
      <c r="HQ47" t="str">
        <v>SIN ESTADO</v>
      </c>
      <c r="HS47">
        <v>27247100</v>
      </c>
      <c r="HU47">
        <v>3916666.6666666665</v>
      </c>
      <c r="HW47">
        <v>0</v>
      </c>
      <c r="HX47">
        <v>0</v>
      </c>
    </row>
    <row r="48">
      <c r="B48">
        <v>46</v>
      </c>
      <c r="C48" t="str">
        <v xml:space="preserve">LC1 - 7 - 3 </v>
      </c>
      <c r="D48" t="str">
        <v>VENDIDO</v>
      </c>
      <c r="E48">
        <v>25000000</v>
      </c>
      <c r="F48">
        <v>21000000</v>
      </c>
      <c r="G48">
        <v>45881</v>
      </c>
      <c r="H48">
        <v>24</v>
      </c>
      <c r="I48" t="str">
        <v xml:space="preserve">12 DE CADA MES </v>
      </c>
      <c r="J48">
        <v>875000</v>
      </c>
      <c r="K48">
        <v>45912</v>
      </c>
      <c r="L48">
        <v>406</v>
      </c>
      <c r="M48">
        <v>45906</v>
      </c>
      <c r="N48">
        <v>875000</v>
      </c>
      <c r="O48" t="str">
        <v>PAGA</v>
      </c>
      <c r="P48" t="str">
        <v>TRANSFERENCIA</v>
      </c>
      <c r="Q48">
        <v>45943</v>
      </c>
      <c r="R48">
        <v>375</v>
      </c>
      <c r="S48">
        <v>45937</v>
      </c>
      <c r="T48">
        <v>875000</v>
      </c>
      <c r="U48" t="str">
        <v>PAGA</v>
      </c>
      <c r="V48" t="str">
        <v>TRANSFERENCIA</v>
      </c>
      <c r="W48">
        <v>45974</v>
      </c>
      <c r="X48">
        <v>344</v>
      </c>
      <c r="Y48">
        <v>45974</v>
      </c>
      <c r="Z48">
        <v>815000</v>
      </c>
      <c r="AA48" t="str">
        <v>PAGA</v>
      </c>
      <c r="AB48" t="str">
        <v>TRANSFERENCIA</v>
      </c>
      <c r="AC48">
        <v>46005</v>
      </c>
      <c r="AD48">
        <v>313</v>
      </c>
      <c r="AE48">
        <v>45979</v>
      </c>
      <c r="AF48">
        <v>250000</v>
      </c>
      <c r="AG48" t="str">
        <v>PAGA</v>
      </c>
      <c r="AH48" t="str">
        <v>EFECTIVO</v>
      </c>
      <c r="AI48">
        <v>46036</v>
      </c>
      <c r="AJ48">
        <v>282</v>
      </c>
      <c r="AK48">
        <v>46003</v>
      </c>
      <c r="AL48">
        <v>875000</v>
      </c>
      <c r="AM48" t="str">
        <v>PAGA</v>
      </c>
      <c r="AN48" t="str">
        <v>TRANSFERENCIA</v>
      </c>
      <c r="AO48">
        <v>46067</v>
      </c>
      <c r="AP48">
        <v>251</v>
      </c>
      <c r="AQ48">
        <v>46051</v>
      </c>
      <c r="AR48">
        <v>876000</v>
      </c>
      <c r="AS48" t="str">
        <v>PAGA</v>
      </c>
      <c r="AT48" t="str">
        <v>TRANSFERENCIA</v>
      </c>
      <c r="AU48">
        <v>46098</v>
      </c>
      <c r="AV48">
        <v>220</v>
      </c>
      <c r="AW48">
        <v>46154</v>
      </c>
      <c r="AX48">
        <v>890900</v>
      </c>
      <c r="AY48" t="str">
        <v>PAGA</v>
      </c>
      <c r="AZ48" t="str">
        <v>TRANSFERENCIA</v>
      </c>
      <c r="BA48">
        <v>46129</v>
      </c>
      <c r="BB48">
        <v>189</v>
      </c>
      <c r="BE48" t="str">
        <v>VENCIDA</v>
      </c>
      <c r="BG48">
        <v>46160</v>
      </c>
      <c r="BH48">
        <v>158</v>
      </c>
      <c r="BK48" t="str">
        <v>VENCIDA</v>
      </c>
      <c r="BM48">
        <v>46191</v>
      </c>
      <c r="BN48">
        <v>127</v>
      </c>
      <c r="BQ48" t="str">
        <v>VENCIDA</v>
      </c>
      <c r="BS48">
        <v>46222</v>
      </c>
      <c r="BT48">
        <v>96</v>
      </c>
      <c r="BW48" t="str">
        <v>VENCIDA</v>
      </c>
      <c r="BY48">
        <v>46253</v>
      </c>
      <c r="BZ48">
        <v>65</v>
      </c>
      <c r="CC48" t="str">
        <v>VENCIDA</v>
      </c>
      <c r="CE48">
        <v>46284</v>
      </c>
      <c r="CF48">
        <v>34</v>
      </c>
      <c r="CI48" t="str">
        <v>VENCIDA</v>
      </c>
      <c r="CK48">
        <v>46315</v>
      </c>
      <c r="CL48">
        <v>3</v>
      </c>
      <c r="CO48" t="str">
        <v>VENCIDA</v>
      </c>
      <c r="CQ48">
        <v>46346</v>
      </c>
      <c r="CR48">
        <v>-28</v>
      </c>
      <c r="CU48" t="str">
        <v>AL DÍA</v>
      </c>
      <c r="CW48">
        <v>46377</v>
      </c>
      <c r="CX48">
        <v>-59</v>
      </c>
      <c r="DA48" t="str">
        <v>AL DÍA</v>
      </c>
      <c r="DC48">
        <v>46408</v>
      </c>
      <c r="DD48">
        <v>-90</v>
      </c>
      <c r="DG48" t="str">
        <v>AL DÍA</v>
      </c>
      <c r="DI48">
        <v>46439</v>
      </c>
      <c r="DJ48">
        <v>-121</v>
      </c>
      <c r="DM48" t="str">
        <v>AL DÍA</v>
      </c>
      <c r="DO48">
        <v>46470</v>
      </c>
      <c r="DP48">
        <v>-152</v>
      </c>
      <c r="DS48" t="str">
        <v>AL DÍA</v>
      </c>
      <c r="DU48">
        <v>46501</v>
      </c>
      <c r="DV48">
        <v>-183</v>
      </c>
      <c r="DY48" t="str">
        <v>AL DÍA</v>
      </c>
      <c r="EA48">
        <v>46532</v>
      </c>
      <c r="EB48">
        <v>-214</v>
      </c>
      <c r="EE48" t="str">
        <v>AL DÍA</v>
      </c>
      <c r="EG48">
        <v>46563</v>
      </c>
      <c r="EH48">
        <v>-245</v>
      </c>
      <c r="EK48" t="str">
        <v>AL DÍA</v>
      </c>
      <c r="EM48">
        <v>46594</v>
      </c>
      <c r="EN48">
        <v>-276</v>
      </c>
      <c r="EQ48" t="str">
        <v>AL DÍA</v>
      </c>
      <c r="ES48">
        <v>46625</v>
      </c>
      <c r="ET48">
        <v>-307</v>
      </c>
      <c r="EW48" t="str">
        <v>AL DÍA</v>
      </c>
      <c r="EY48" t="str">
        <v/>
      </c>
      <c r="EZ48" t="str">
        <v/>
      </c>
      <c r="FC48" t="str">
        <v>SIN ESTADO</v>
      </c>
      <c r="FE48" t="str">
        <v/>
      </c>
      <c r="FF48" t="str">
        <v/>
      </c>
      <c r="FI48" t="str">
        <v>SIN ESTADO</v>
      </c>
      <c r="FK48" t="str">
        <v/>
      </c>
      <c r="FL48" t="str">
        <v/>
      </c>
      <c r="FO48" t="str">
        <v>SIN ESTADO</v>
      </c>
      <c r="FQ48" t="str">
        <v/>
      </c>
      <c r="FR48" t="str">
        <v/>
      </c>
      <c r="FU48" t="str">
        <v>SIN ESTADO</v>
      </c>
      <c r="FW48" t="str">
        <v/>
      </c>
      <c r="FX48" t="str">
        <v/>
      </c>
      <c r="GA48" t="str">
        <v>SIN ESTADO</v>
      </c>
      <c r="GC48" t="str">
        <v/>
      </c>
      <c r="GD48" t="str">
        <v/>
      </c>
      <c r="GG48" t="str">
        <v>SIN ESTADO</v>
      </c>
      <c r="GI48" t="str">
        <v/>
      </c>
      <c r="GJ48" t="str">
        <v/>
      </c>
      <c r="GM48" t="str">
        <v>SIN ESTADO</v>
      </c>
      <c r="GO48" t="str">
        <v/>
      </c>
      <c r="GP48" t="str">
        <v/>
      </c>
      <c r="GS48" t="str">
        <v>SIN ESTADO</v>
      </c>
      <c r="GU48" t="str">
        <v/>
      </c>
      <c r="GV48" t="str">
        <v/>
      </c>
      <c r="GY48" t="str">
        <v>SIN ESTADO</v>
      </c>
      <c r="HA48" t="str">
        <v/>
      </c>
      <c r="HB48" t="str">
        <v/>
      </c>
      <c r="HE48" t="str">
        <v>SIN ESTADO</v>
      </c>
      <c r="HG48" t="str">
        <v/>
      </c>
      <c r="HH48" t="str">
        <v/>
      </c>
      <c r="HK48" t="str">
        <v>SIN ESTADO</v>
      </c>
      <c r="HM48" t="str">
        <v/>
      </c>
      <c r="HN48" t="str">
        <v/>
      </c>
      <c r="HQ48" t="str">
        <v>SIN ESTADO</v>
      </c>
      <c r="HS48">
        <v>5456900</v>
      </c>
      <c r="HU48">
        <v>875000</v>
      </c>
      <c r="HW48">
        <v>0</v>
      </c>
      <c r="HX48">
        <v>0</v>
      </c>
    </row>
    <row r="49">
      <c r="B49">
        <v>47</v>
      </c>
      <c r="C49" t="str">
        <v xml:space="preserve">LC1 - 7 - 4 </v>
      </c>
      <c r="D49" t="str">
        <v xml:space="preserve">CEDIDO EN FORMA DE PAGO </v>
      </c>
      <c r="E49">
        <v>25000000</v>
      </c>
      <c r="F49">
        <v>25000000</v>
      </c>
      <c r="G49">
        <v>0</v>
      </c>
      <c r="H49">
        <v>0</v>
      </c>
      <c r="I49">
        <v>0</v>
      </c>
      <c r="K49" t="str">
        <v/>
      </c>
      <c r="L49" t="str">
        <v/>
      </c>
      <c r="O49" t="str">
        <v>SIN ESTADO</v>
      </c>
      <c r="Q49" t="str">
        <v/>
      </c>
      <c r="R49" t="str">
        <v/>
      </c>
      <c r="U49" t="str">
        <v>SIN ESTADO</v>
      </c>
      <c r="W49" t="str">
        <v/>
      </c>
      <c r="X49" t="str">
        <v/>
      </c>
      <c r="AA49" t="str">
        <v>SIN ESTADO</v>
      </c>
      <c r="AC49" t="str">
        <v/>
      </c>
      <c r="AD49" t="str">
        <v/>
      </c>
      <c r="AG49" t="str">
        <v>SIN ESTADO</v>
      </c>
      <c r="AI49" t="str">
        <v/>
      </c>
      <c r="AJ49" t="str">
        <v/>
      </c>
      <c r="AM49" t="str">
        <v>SIN ESTADO</v>
      </c>
      <c r="AO49" t="str">
        <v/>
      </c>
      <c r="AP49" t="str">
        <v/>
      </c>
      <c r="AS49" t="str">
        <v>SIN ESTADO</v>
      </c>
      <c r="AU49" t="str">
        <v/>
      </c>
      <c r="AV49" t="str">
        <v/>
      </c>
      <c r="AY49" t="str">
        <v>SIN ESTADO</v>
      </c>
      <c r="BA49" t="str">
        <v/>
      </c>
      <c r="BB49" t="str">
        <v/>
      </c>
      <c r="BE49" t="str">
        <v>SIN ESTADO</v>
      </c>
      <c r="BG49" t="str">
        <v/>
      </c>
      <c r="BH49" t="str">
        <v/>
      </c>
      <c r="BK49" t="str">
        <v>SIN ESTADO</v>
      </c>
      <c r="BM49" t="str">
        <v/>
      </c>
      <c r="BN49" t="str">
        <v/>
      </c>
      <c r="BQ49" t="str">
        <v>SIN ESTADO</v>
      </c>
      <c r="BS49" t="str">
        <v/>
      </c>
      <c r="BT49" t="str">
        <v/>
      </c>
      <c r="BW49" t="str">
        <v>SIN ESTADO</v>
      </c>
      <c r="BY49" t="str">
        <v/>
      </c>
      <c r="BZ49" t="str">
        <v/>
      </c>
      <c r="CC49" t="str">
        <v>SIN ESTADO</v>
      </c>
      <c r="CE49" t="str">
        <v/>
      </c>
      <c r="CF49" t="str">
        <v/>
      </c>
      <c r="CI49" t="str">
        <v>SIN ESTADO</v>
      </c>
      <c r="CK49" t="str">
        <v/>
      </c>
      <c r="CL49" t="str">
        <v/>
      </c>
      <c r="CO49" t="str">
        <v>SIN ESTADO</v>
      </c>
      <c r="CQ49" t="str">
        <v/>
      </c>
      <c r="CR49" t="str">
        <v/>
      </c>
      <c r="CU49" t="str">
        <v>SIN ESTADO</v>
      </c>
      <c r="CW49" t="str">
        <v/>
      </c>
      <c r="CX49" t="str">
        <v/>
      </c>
      <c r="DA49" t="str">
        <v>SIN ESTADO</v>
      </c>
      <c r="DC49" t="str">
        <v/>
      </c>
      <c r="DD49" t="str">
        <v/>
      </c>
      <c r="DG49" t="str">
        <v>SIN ESTADO</v>
      </c>
      <c r="DI49" t="str">
        <v/>
      </c>
      <c r="DJ49" t="str">
        <v/>
      </c>
      <c r="DM49" t="str">
        <v>SIN ESTADO</v>
      </c>
      <c r="DO49" t="str">
        <v/>
      </c>
      <c r="DP49" t="str">
        <v/>
      </c>
      <c r="DS49" t="str">
        <v>SIN ESTADO</v>
      </c>
      <c r="DU49" t="str">
        <v/>
      </c>
      <c r="DV49" t="str">
        <v/>
      </c>
      <c r="DY49" t="str">
        <v>SIN ESTADO</v>
      </c>
      <c r="EA49" t="str">
        <v/>
      </c>
      <c r="EB49" t="str">
        <v/>
      </c>
      <c r="EE49" t="str">
        <v>SIN ESTADO</v>
      </c>
      <c r="EG49" t="str">
        <v/>
      </c>
      <c r="EH49" t="str">
        <v/>
      </c>
      <c r="EK49" t="str">
        <v>SIN ESTADO</v>
      </c>
      <c r="EM49" t="str">
        <v/>
      </c>
      <c r="EN49" t="str">
        <v/>
      </c>
      <c r="EQ49" t="str">
        <v>SIN ESTADO</v>
      </c>
      <c r="ES49" t="str">
        <v/>
      </c>
      <c r="ET49" t="str">
        <v/>
      </c>
      <c r="EW49" t="str">
        <v>SIN ESTADO</v>
      </c>
      <c r="EY49" t="str">
        <v/>
      </c>
      <c r="EZ49" t="str">
        <v/>
      </c>
      <c r="FC49" t="str">
        <v>SIN ESTADO</v>
      </c>
      <c r="FE49" t="str">
        <v/>
      </c>
      <c r="FF49" t="str">
        <v/>
      </c>
      <c r="FI49" t="str">
        <v>SIN ESTADO</v>
      </c>
      <c r="FK49" t="str">
        <v/>
      </c>
      <c r="FL49" t="str">
        <v/>
      </c>
      <c r="FO49" t="str">
        <v>SIN ESTADO</v>
      </c>
      <c r="FQ49" t="str">
        <v/>
      </c>
      <c r="FR49" t="str">
        <v/>
      </c>
      <c r="FU49" t="str">
        <v>SIN ESTADO</v>
      </c>
      <c r="FW49" t="str">
        <v/>
      </c>
      <c r="FX49" t="str">
        <v/>
      </c>
      <c r="GA49" t="str">
        <v>SIN ESTADO</v>
      </c>
      <c r="GC49" t="str">
        <v/>
      </c>
      <c r="GD49" t="str">
        <v/>
      </c>
      <c r="GG49" t="str">
        <v>SIN ESTADO</v>
      </c>
      <c r="GI49" t="str">
        <v/>
      </c>
      <c r="GJ49" t="str">
        <v/>
      </c>
      <c r="GM49" t="str">
        <v>SIN ESTADO</v>
      </c>
      <c r="GO49" t="str">
        <v/>
      </c>
      <c r="GP49" t="str">
        <v/>
      </c>
      <c r="GS49" t="str">
        <v>SIN ESTADO</v>
      </c>
      <c r="GU49" t="str">
        <v/>
      </c>
      <c r="GV49" t="str">
        <v/>
      </c>
      <c r="GY49" t="str">
        <v>SIN ESTADO</v>
      </c>
      <c r="HA49" t="str">
        <v/>
      </c>
      <c r="HB49" t="str">
        <v/>
      </c>
      <c r="HE49" t="str">
        <v>SIN ESTADO</v>
      </c>
      <c r="HG49" t="str">
        <v/>
      </c>
      <c r="HH49" t="str">
        <v/>
      </c>
      <c r="HK49" t="str">
        <v>SIN ESTADO</v>
      </c>
      <c r="HM49" t="str">
        <v/>
      </c>
      <c r="HN49" t="str">
        <v/>
      </c>
      <c r="HQ49" t="str">
        <v>SIN ESTADO</v>
      </c>
      <c r="HS49">
        <v>0</v>
      </c>
      <c r="HU49">
        <v>0</v>
      </c>
      <c r="HW49">
        <v>0</v>
      </c>
      <c r="HX49">
        <v>0</v>
      </c>
    </row>
    <row r="50">
      <c r="B50">
        <v>48</v>
      </c>
      <c r="C50" t="str">
        <v xml:space="preserve">LC1 - 7 - 5 </v>
      </c>
      <c r="D50" t="str">
        <v>VENDIDO</v>
      </c>
      <c r="E50">
        <v>25000000</v>
      </c>
      <c r="F50">
        <v>21000000</v>
      </c>
      <c r="G50">
        <v>45881</v>
      </c>
      <c r="H50">
        <v>24</v>
      </c>
      <c r="I50" t="str">
        <v xml:space="preserve">12 DE CADA MES </v>
      </c>
      <c r="J50">
        <v>875000</v>
      </c>
      <c r="K50">
        <v>45912</v>
      </c>
      <c r="L50">
        <v>406</v>
      </c>
      <c r="M50">
        <v>45906</v>
      </c>
      <c r="N50">
        <v>875000</v>
      </c>
      <c r="O50" t="str">
        <v>PAGA</v>
      </c>
      <c r="P50" t="str">
        <v>TRANSFERENCIA</v>
      </c>
      <c r="Q50">
        <v>45943</v>
      </c>
      <c r="R50">
        <v>375</v>
      </c>
      <c r="S50">
        <v>45942</v>
      </c>
      <c r="T50">
        <v>875000</v>
      </c>
      <c r="U50" t="str">
        <v>PAGA</v>
      </c>
      <c r="V50" t="str">
        <v>TRANSFERENCIA</v>
      </c>
      <c r="W50">
        <v>45974</v>
      </c>
      <c r="X50">
        <v>344</v>
      </c>
      <c r="Y50">
        <v>45974</v>
      </c>
      <c r="Z50">
        <v>815000</v>
      </c>
      <c r="AA50" t="str">
        <v>PAGA</v>
      </c>
      <c r="AB50" t="str">
        <v>TRANSFERENCIA</v>
      </c>
      <c r="AC50">
        <v>46005</v>
      </c>
      <c r="AD50">
        <v>313</v>
      </c>
      <c r="AE50">
        <v>46003</v>
      </c>
      <c r="AF50">
        <v>875000</v>
      </c>
      <c r="AG50" t="str">
        <v>PAGA</v>
      </c>
      <c r="AH50" t="str">
        <v>TRANSFERENCIA</v>
      </c>
      <c r="AI50">
        <v>46036</v>
      </c>
      <c r="AJ50">
        <v>282</v>
      </c>
      <c r="AK50">
        <v>46051</v>
      </c>
      <c r="AL50">
        <v>876000</v>
      </c>
      <c r="AM50" t="str">
        <v>PAGA</v>
      </c>
      <c r="AN50" t="str">
        <v>TRANSFERENCIA</v>
      </c>
      <c r="AO50">
        <v>46067</v>
      </c>
      <c r="AP50">
        <v>251</v>
      </c>
      <c r="AS50" t="str">
        <v>VENCIDA</v>
      </c>
      <c r="AU50">
        <v>46098</v>
      </c>
      <c r="AV50">
        <v>220</v>
      </c>
      <c r="AW50">
        <v>46361</v>
      </c>
      <c r="AX50">
        <v>890900</v>
      </c>
      <c r="AY50" t="str">
        <v>PAGA</v>
      </c>
      <c r="AZ50" t="str">
        <v>TRANSFERENCIA</v>
      </c>
      <c r="BA50">
        <v>46129</v>
      </c>
      <c r="BB50">
        <v>189</v>
      </c>
      <c r="BE50" t="str">
        <v>VENCIDA</v>
      </c>
      <c r="BG50">
        <v>46160</v>
      </c>
      <c r="BH50">
        <v>158</v>
      </c>
      <c r="BK50" t="str">
        <v>VENCIDA</v>
      </c>
      <c r="BM50">
        <v>46191</v>
      </c>
      <c r="BN50">
        <v>127</v>
      </c>
      <c r="BQ50" t="str">
        <v>VENCIDA</v>
      </c>
      <c r="BS50">
        <v>46222</v>
      </c>
      <c r="BT50">
        <v>96</v>
      </c>
      <c r="BW50" t="str">
        <v>VENCIDA</v>
      </c>
      <c r="BY50">
        <v>46253</v>
      </c>
      <c r="BZ50">
        <v>65</v>
      </c>
      <c r="CC50" t="str">
        <v>VENCIDA</v>
      </c>
      <c r="CE50">
        <v>46284</v>
      </c>
      <c r="CF50">
        <v>34</v>
      </c>
      <c r="CI50" t="str">
        <v>VENCIDA</v>
      </c>
      <c r="CK50">
        <v>46315</v>
      </c>
      <c r="CL50">
        <v>3</v>
      </c>
      <c r="CO50" t="str">
        <v>VENCIDA</v>
      </c>
      <c r="CQ50">
        <v>46346</v>
      </c>
      <c r="CR50">
        <v>-28</v>
      </c>
      <c r="CU50" t="str">
        <v>AL DÍA</v>
      </c>
      <c r="CW50">
        <v>46377</v>
      </c>
      <c r="CX50">
        <v>-59</v>
      </c>
      <c r="DA50" t="str">
        <v>AL DÍA</v>
      </c>
      <c r="DC50">
        <v>46408</v>
      </c>
      <c r="DD50">
        <v>-90</v>
      </c>
      <c r="DG50" t="str">
        <v>AL DÍA</v>
      </c>
      <c r="DI50">
        <v>46439</v>
      </c>
      <c r="DJ50">
        <v>-121</v>
      </c>
      <c r="DM50" t="str">
        <v>AL DÍA</v>
      </c>
      <c r="DO50">
        <v>46470</v>
      </c>
      <c r="DP50">
        <v>-152</v>
      </c>
      <c r="DS50" t="str">
        <v>AL DÍA</v>
      </c>
      <c r="DU50">
        <v>46501</v>
      </c>
      <c r="DV50">
        <v>-183</v>
      </c>
      <c r="DY50" t="str">
        <v>AL DÍA</v>
      </c>
      <c r="EA50">
        <v>46532</v>
      </c>
      <c r="EB50">
        <v>-214</v>
      </c>
      <c r="EE50" t="str">
        <v>AL DÍA</v>
      </c>
      <c r="EG50">
        <v>46563</v>
      </c>
      <c r="EH50">
        <v>-245</v>
      </c>
      <c r="EK50" t="str">
        <v>AL DÍA</v>
      </c>
      <c r="EM50">
        <v>46594</v>
      </c>
      <c r="EN50">
        <v>-276</v>
      </c>
      <c r="EQ50" t="str">
        <v>AL DÍA</v>
      </c>
      <c r="ES50">
        <v>46625</v>
      </c>
      <c r="ET50">
        <v>-307</v>
      </c>
      <c r="EW50" t="str">
        <v>AL DÍA</v>
      </c>
      <c r="EY50" t="str">
        <v/>
      </c>
      <c r="EZ50" t="str">
        <v/>
      </c>
      <c r="FC50" t="str">
        <v>SIN ESTADO</v>
      </c>
      <c r="FE50" t="str">
        <v/>
      </c>
      <c r="FF50" t="str">
        <v/>
      </c>
      <c r="FI50" t="str">
        <v>SIN ESTADO</v>
      </c>
      <c r="FK50" t="str">
        <v/>
      </c>
      <c r="FL50" t="str">
        <v/>
      </c>
      <c r="FO50" t="str">
        <v>SIN ESTADO</v>
      </c>
      <c r="FQ50" t="str">
        <v/>
      </c>
      <c r="FR50" t="str">
        <v/>
      </c>
      <c r="FU50" t="str">
        <v>SIN ESTADO</v>
      </c>
      <c r="FW50" t="str">
        <v/>
      </c>
      <c r="FX50" t="str">
        <v/>
      </c>
      <c r="GA50" t="str">
        <v>SIN ESTADO</v>
      </c>
      <c r="GC50" t="str">
        <v/>
      </c>
      <c r="GD50" t="str">
        <v/>
      </c>
      <c r="GG50" t="str">
        <v>SIN ESTADO</v>
      </c>
      <c r="GI50" t="str">
        <v/>
      </c>
      <c r="GJ50" t="str">
        <v/>
      </c>
      <c r="GM50" t="str">
        <v>SIN ESTADO</v>
      </c>
      <c r="GO50" t="str">
        <v/>
      </c>
      <c r="GP50" t="str">
        <v/>
      </c>
      <c r="GS50" t="str">
        <v>SIN ESTADO</v>
      </c>
      <c r="GU50" t="str">
        <v/>
      </c>
      <c r="GV50" t="str">
        <v/>
      </c>
      <c r="GY50" t="str">
        <v>SIN ESTADO</v>
      </c>
      <c r="HA50" t="str">
        <v/>
      </c>
      <c r="HB50" t="str">
        <v/>
      </c>
      <c r="HE50" t="str">
        <v>SIN ESTADO</v>
      </c>
      <c r="HG50" t="str">
        <v/>
      </c>
      <c r="HH50" t="str">
        <v/>
      </c>
      <c r="HK50" t="str">
        <v>SIN ESTADO</v>
      </c>
      <c r="HM50" t="str">
        <v/>
      </c>
      <c r="HN50" t="str">
        <v/>
      </c>
      <c r="HQ50" t="str">
        <v>SIN ESTADO</v>
      </c>
      <c r="HS50">
        <v>5206900</v>
      </c>
      <c r="HU50">
        <v>875000</v>
      </c>
      <c r="HW50">
        <v>0</v>
      </c>
      <c r="HX50">
        <v>0</v>
      </c>
    </row>
    <row r="51">
      <c r="B51">
        <v>49</v>
      </c>
      <c r="C51" t="str">
        <v>LC1 - 7 - 6</v>
      </c>
      <c r="D51" t="str">
        <v>VENDIDO</v>
      </c>
      <c r="E51">
        <v>25000000</v>
      </c>
      <c r="F51">
        <v>21000000</v>
      </c>
      <c r="G51">
        <v>45881</v>
      </c>
      <c r="H51">
        <v>24</v>
      </c>
      <c r="I51" t="str">
        <v xml:space="preserve">12 DE CADA MES </v>
      </c>
      <c r="J51">
        <v>875000</v>
      </c>
      <c r="K51">
        <v>45912</v>
      </c>
      <c r="L51">
        <v>406</v>
      </c>
      <c r="M51">
        <v>45908</v>
      </c>
      <c r="N51">
        <v>875000</v>
      </c>
      <c r="O51" t="str">
        <v>PAGA</v>
      </c>
      <c r="P51" t="str">
        <v>TRANSFERENCIA</v>
      </c>
      <c r="Q51">
        <v>45943</v>
      </c>
      <c r="R51">
        <v>375</v>
      </c>
      <c r="S51">
        <v>45942</v>
      </c>
      <c r="T51">
        <v>875000</v>
      </c>
      <c r="U51" t="str">
        <v>PAGA</v>
      </c>
      <c r="V51" t="str">
        <v>TRANSFERENCIA</v>
      </c>
      <c r="W51">
        <v>45974</v>
      </c>
      <c r="X51">
        <v>344</v>
      </c>
      <c r="Y51">
        <v>45974</v>
      </c>
      <c r="Z51">
        <v>815000</v>
      </c>
      <c r="AA51" t="str">
        <v>PAGA</v>
      </c>
      <c r="AB51" t="str">
        <v>TRANSFERENCIA</v>
      </c>
      <c r="AC51">
        <v>46005</v>
      </c>
      <c r="AD51">
        <v>313</v>
      </c>
      <c r="AE51">
        <v>46019</v>
      </c>
      <c r="AF51">
        <v>876000</v>
      </c>
      <c r="AG51" t="str">
        <v>PAGA</v>
      </c>
      <c r="AH51" t="str">
        <v>TRANSFERENCIA</v>
      </c>
      <c r="AI51">
        <v>46036</v>
      </c>
      <c r="AJ51">
        <v>282</v>
      </c>
      <c r="AK51">
        <v>46036</v>
      </c>
      <c r="AL51">
        <v>877000</v>
      </c>
      <c r="AM51" t="str">
        <v>PAGA</v>
      </c>
      <c r="AN51" t="str">
        <v>TRANSFERENCIA</v>
      </c>
      <c r="AO51">
        <v>46067</v>
      </c>
      <c r="AP51">
        <v>251</v>
      </c>
      <c r="AS51" t="str">
        <v>VENCIDA</v>
      </c>
      <c r="AU51">
        <v>46098</v>
      </c>
      <c r="AV51">
        <v>220</v>
      </c>
      <c r="AW51">
        <v>46154</v>
      </c>
      <c r="AX51">
        <v>890900</v>
      </c>
      <c r="AY51" t="str">
        <v>PAGA</v>
      </c>
      <c r="AZ51" t="str">
        <v>TRANSFERENCIA</v>
      </c>
      <c r="BA51">
        <v>46129</v>
      </c>
      <c r="BB51">
        <v>189</v>
      </c>
      <c r="BE51" t="str">
        <v>VENCIDA</v>
      </c>
      <c r="BG51">
        <v>46160</v>
      </c>
      <c r="BH51">
        <v>158</v>
      </c>
      <c r="BK51" t="str">
        <v>VENCIDA</v>
      </c>
      <c r="BM51">
        <v>46191</v>
      </c>
      <c r="BN51">
        <v>127</v>
      </c>
      <c r="BQ51" t="str">
        <v>VENCIDA</v>
      </c>
      <c r="BS51">
        <v>46222</v>
      </c>
      <c r="BT51">
        <v>96</v>
      </c>
      <c r="BW51" t="str">
        <v>VENCIDA</v>
      </c>
      <c r="BY51">
        <v>46253</v>
      </c>
      <c r="BZ51">
        <v>65</v>
      </c>
      <c r="CC51" t="str">
        <v>VENCIDA</v>
      </c>
      <c r="CE51">
        <v>46284</v>
      </c>
      <c r="CF51">
        <v>34</v>
      </c>
      <c r="CI51" t="str">
        <v>VENCIDA</v>
      </c>
      <c r="CK51">
        <v>46315</v>
      </c>
      <c r="CL51">
        <v>3</v>
      </c>
      <c r="CO51" t="str">
        <v>VENCIDA</v>
      </c>
      <c r="CQ51">
        <v>46346</v>
      </c>
      <c r="CR51">
        <v>-28</v>
      </c>
      <c r="CU51" t="str">
        <v>AL DÍA</v>
      </c>
      <c r="CW51">
        <v>46377</v>
      </c>
      <c r="CX51">
        <v>-59</v>
      </c>
      <c r="DA51" t="str">
        <v>AL DÍA</v>
      </c>
      <c r="DC51">
        <v>46408</v>
      </c>
      <c r="DD51">
        <v>-90</v>
      </c>
      <c r="DG51" t="str">
        <v>AL DÍA</v>
      </c>
      <c r="DI51">
        <v>46439</v>
      </c>
      <c r="DJ51">
        <v>-121</v>
      </c>
      <c r="DM51" t="str">
        <v>AL DÍA</v>
      </c>
      <c r="DO51">
        <v>46470</v>
      </c>
      <c r="DP51">
        <v>-152</v>
      </c>
      <c r="DS51" t="str">
        <v>AL DÍA</v>
      </c>
      <c r="DU51">
        <v>46501</v>
      </c>
      <c r="DV51">
        <v>-183</v>
      </c>
      <c r="DY51" t="str">
        <v>AL DÍA</v>
      </c>
      <c r="EA51">
        <v>46532</v>
      </c>
      <c r="EB51">
        <v>-214</v>
      </c>
      <c r="EE51" t="str">
        <v>AL DÍA</v>
      </c>
      <c r="EG51">
        <v>46563</v>
      </c>
      <c r="EH51">
        <v>-245</v>
      </c>
      <c r="EK51" t="str">
        <v>AL DÍA</v>
      </c>
      <c r="EM51">
        <v>46594</v>
      </c>
      <c r="EN51">
        <v>-276</v>
      </c>
      <c r="EQ51" t="str">
        <v>AL DÍA</v>
      </c>
      <c r="ES51">
        <v>46625</v>
      </c>
      <c r="ET51">
        <v>-307</v>
      </c>
      <c r="EW51" t="str">
        <v>AL DÍA</v>
      </c>
      <c r="EY51" t="str">
        <v/>
      </c>
      <c r="EZ51" t="str">
        <v/>
      </c>
      <c r="FC51" t="str">
        <v>SIN ESTADO</v>
      </c>
      <c r="FE51" t="str">
        <v/>
      </c>
      <c r="FF51" t="str">
        <v/>
      </c>
      <c r="FI51" t="str">
        <v>SIN ESTADO</v>
      </c>
      <c r="FK51" t="str">
        <v/>
      </c>
      <c r="FL51" t="str">
        <v/>
      </c>
      <c r="FO51" t="str">
        <v>SIN ESTADO</v>
      </c>
      <c r="FQ51" t="str">
        <v/>
      </c>
      <c r="FR51" t="str">
        <v/>
      </c>
      <c r="FU51" t="str">
        <v>SIN ESTADO</v>
      </c>
      <c r="FW51" t="str">
        <v/>
      </c>
      <c r="FX51" t="str">
        <v/>
      </c>
      <c r="GA51" t="str">
        <v>SIN ESTADO</v>
      </c>
      <c r="GC51" t="str">
        <v/>
      </c>
      <c r="GD51" t="str">
        <v/>
      </c>
      <c r="GG51" t="str">
        <v>SIN ESTADO</v>
      </c>
      <c r="GI51" t="str">
        <v/>
      </c>
      <c r="GJ51" t="str">
        <v/>
      </c>
      <c r="GM51" t="str">
        <v>SIN ESTADO</v>
      </c>
      <c r="GO51" t="str">
        <v/>
      </c>
      <c r="GP51" t="str">
        <v/>
      </c>
      <c r="GS51" t="str">
        <v>SIN ESTADO</v>
      </c>
      <c r="GU51" t="str">
        <v/>
      </c>
      <c r="GV51" t="str">
        <v/>
      </c>
      <c r="GY51" t="str">
        <v>SIN ESTADO</v>
      </c>
      <c r="HA51" t="str">
        <v/>
      </c>
      <c r="HB51" t="str">
        <v/>
      </c>
      <c r="HE51" t="str">
        <v>SIN ESTADO</v>
      </c>
      <c r="HG51" t="str">
        <v/>
      </c>
      <c r="HH51" t="str">
        <v/>
      </c>
      <c r="HK51" t="str">
        <v>SIN ESTADO</v>
      </c>
      <c r="HM51" t="str">
        <v/>
      </c>
      <c r="HN51" t="str">
        <v/>
      </c>
      <c r="HQ51" t="str">
        <v>SIN ESTADO</v>
      </c>
      <c r="HS51">
        <v>5208900</v>
      </c>
      <c r="HU51">
        <v>875000</v>
      </c>
      <c r="HW51">
        <v>0</v>
      </c>
      <c r="HX51">
        <v>0</v>
      </c>
    </row>
    <row r="52">
      <c r="B52">
        <v>50</v>
      </c>
      <c r="C52" t="str">
        <v xml:space="preserve">LC1 - 7 - 7 </v>
      </c>
      <c r="D52" t="str">
        <v>VENDIDO</v>
      </c>
      <c r="E52">
        <v>53000000</v>
      </c>
      <c r="F52">
        <v>43000000</v>
      </c>
      <c r="G52">
        <v>46300</v>
      </c>
      <c r="H52">
        <v>30</v>
      </c>
      <c r="I52" t="str">
        <v>5 DE CADA MES</v>
      </c>
      <c r="J52">
        <v>1433333.3333333333</v>
      </c>
      <c r="K52">
        <v>46331</v>
      </c>
      <c r="L52">
        <v>-13</v>
      </c>
      <c r="M52">
        <v>46304</v>
      </c>
      <c r="N52">
        <v>875000</v>
      </c>
      <c r="O52" t="str">
        <v>PAGA</v>
      </c>
      <c r="P52" t="str">
        <v>TRANSFERENCIA</v>
      </c>
      <c r="Q52">
        <v>46362</v>
      </c>
      <c r="R52">
        <v>-44</v>
      </c>
      <c r="U52" t="str">
        <v>AL DÍA</v>
      </c>
      <c r="W52">
        <v>46393</v>
      </c>
      <c r="X52">
        <v>-75</v>
      </c>
      <c r="AA52" t="str">
        <v>AL DÍA</v>
      </c>
      <c r="AC52">
        <v>46424</v>
      </c>
      <c r="AD52">
        <v>-106</v>
      </c>
      <c r="AG52" t="str">
        <v>AL DÍA</v>
      </c>
      <c r="AI52">
        <v>46455</v>
      </c>
      <c r="AJ52">
        <v>-137</v>
      </c>
      <c r="AM52" t="str">
        <v>AL DÍA</v>
      </c>
      <c r="AO52">
        <v>46486</v>
      </c>
      <c r="AP52">
        <v>-168</v>
      </c>
      <c r="AS52" t="str">
        <v>AL DÍA</v>
      </c>
      <c r="AU52">
        <v>46517</v>
      </c>
      <c r="AV52">
        <v>-199</v>
      </c>
      <c r="AY52" t="str">
        <v>AL DÍA</v>
      </c>
      <c r="BA52">
        <v>46548</v>
      </c>
      <c r="BB52">
        <v>-230</v>
      </c>
      <c r="BE52" t="str">
        <v>AL DÍA</v>
      </c>
      <c r="BG52">
        <v>46579</v>
      </c>
      <c r="BH52">
        <v>-261</v>
      </c>
      <c r="BK52" t="str">
        <v>AL DÍA</v>
      </c>
      <c r="BM52">
        <v>46610</v>
      </c>
      <c r="BN52">
        <v>-292</v>
      </c>
      <c r="BQ52" t="str">
        <v>AL DÍA</v>
      </c>
      <c r="BS52">
        <v>46641</v>
      </c>
      <c r="BT52">
        <v>-323</v>
      </c>
      <c r="BW52" t="str">
        <v>AL DÍA</v>
      </c>
      <c r="BY52">
        <v>46672</v>
      </c>
      <c r="BZ52">
        <v>-354</v>
      </c>
      <c r="CC52" t="str">
        <v>AL DÍA</v>
      </c>
      <c r="CE52">
        <v>46703</v>
      </c>
      <c r="CF52">
        <v>-385</v>
      </c>
      <c r="CI52" t="str">
        <v>AL DÍA</v>
      </c>
      <c r="CK52">
        <v>46734</v>
      </c>
      <c r="CL52">
        <v>-416</v>
      </c>
      <c r="CO52" t="str">
        <v>AL DÍA</v>
      </c>
      <c r="CQ52">
        <v>46765</v>
      </c>
      <c r="CR52">
        <v>-447</v>
      </c>
      <c r="CU52" t="str">
        <v>AL DÍA</v>
      </c>
      <c r="CW52">
        <v>46796</v>
      </c>
      <c r="CX52">
        <v>-478</v>
      </c>
      <c r="DA52" t="str">
        <v>AL DÍA</v>
      </c>
      <c r="DC52">
        <v>46827</v>
      </c>
      <c r="DD52">
        <v>-509</v>
      </c>
      <c r="DG52" t="str">
        <v>AL DÍA</v>
      </c>
      <c r="DI52">
        <v>46858</v>
      </c>
      <c r="DJ52">
        <v>-540</v>
      </c>
      <c r="DM52" t="str">
        <v>AL DÍA</v>
      </c>
      <c r="DO52">
        <v>46889</v>
      </c>
      <c r="DP52">
        <v>-571</v>
      </c>
      <c r="DS52" t="str">
        <v>AL DÍA</v>
      </c>
      <c r="DU52">
        <v>46920</v>
      </c>
      <c r="DV52">
        <v>-602</v>
      </c>
      <c r="DY52" t="str">
        <v>AL DÍA</v>
      </c>
      <c r="EA52">
        <v>46951</v>
      </c>
      <c r="EB52">
        <v>-633</v>
      </c>
      <c r="EE52" t="str">
        <v>AL DÍA</v>
      </c>
      <c r="EG52">
        <v>46982</v>
      </c>
      <c r="EH52">
        <v>-664</v>
      </c>
      <c r="EK52" t="str">
        <v>AL DÍA</v>
      </c>
      <c r="EM52">
        <v>47013</v>
      </c>
      <c r="EN52">
        <v>-695</v>
      </c>
      <c r="EQ52" t="str">
        <v>AL DÍA</v>
      </c>
      <c r="ES52">
        <v>47044</v>
      </c>
      <c r="ET52">
        <v>-726</v>
      </c>
      <c r="EW52" t="str">
        <v>AL DÍA</v>
      </c>
      <c r="EY52">
        <v>47075</v>
      </c>
      <c r="EZ52">
        <v>-757</v>
      </c>
      <c r="FC52" t="str">
        <v>AL DÍA</v>
      </c>
      <c r="FE52">
        <v>47106</v>
      </c>
      <c r="FF52">
        <v>-788</v>
      </c>
      <c r="FI52" t="str">
        <v>AL DÍA</v>
      </c>
      <c r="FK52">
        <v>47137</v>
      </c>
      <c r="FL52">
        <v>-819</v>
      </c>
      <c r="FO52" t="str">
        <v>AL DÍA</v>
      </c>
      <c r="FQ52">
        <v>47168</v>
      </c>
      <c r="FR52">
        <v>-850</v>
      </c>
      <c r="FU52" t="str">
        <v>AL DÍA</v>
      </c>
      <c r="FW52">
        <v>47199</v>
      </c>
      <c r="FX52">
        <v>-881</v>
      </c>
      <c r="GA52" t="str">
        <v>AL DÍA</v>
      </c>
      <c r="GC52">
        <v>47230</v>
      </c>
      <c r="GD52">
        <v>-912</v>
      </c>
      <c r="GG52" t="str">
        <v>AL DÍA</v>
      </c>
      <c r="GI52" t="str">
        <v/>
      </c>
      <c r="GJ52" t="str">
        <v/>
      </c>
      <c r="GM52" t="str">
        <v>SIN ESTADO</v>
      </c>
      <c r="GO52" t="str">
        <v/>
      </c>
      <c r="GP52" t="str">
        <v/>
      </c>
      <c r="GS52" t="str">
        <v>SIN ESTADO</v>
      </c>
      <c r="GU52" t="str">
        <v/>
      </c>
      <c r="GV52" t="str">
        <v/>
      </c>
      <c r="GY52" t="str">
        <v>SIN ESTADO</v>
      </c>
      <c r="HA52" t="str">
        <v/>
      </c>
      <c r="HB52" t="str">
        <v/>
      </c>
      <c r="HE52" t="str">
        <v>SIN ESTADO</v>
      </c>
      <c r="HG52" t="str">
        <v/>
      </c>
      <c r="HH52" t="str">
        <v/>
      </c>
      <c r="HK52" t="str">
        <v>SIN ESTADO</v>
      </c>
      <c r="HM52" t="str">
        <v/>
      </c>
      <c r="HN52" t="str">
        <v/>
      </c>
      <c r="HQ52" t="str">
        <v>SIN ESTADO</v>
      </c>
      <c r="HS52">
        <v>875000</v>
      </c>
      <c r="HU52">
        <v>1433333.3333333333</v>
      </c>
      <c r="HW52">
        <v>0</v>
      </c>
      <c r="HX52">
        <v>0</v>
      </c>
    </row>
    <row r="53">
      <c r="B53">
        <v>51</v>
      </c>
      <c r="C53" t="str">
        <v>LC1 - 7 - 8</v>
      </c>
      <c r="D53" t="str">
        <v>VENDIDO</v>
      </c>
      <c r="E53">
        <v>30000000</v>
      </c>
      <c r="F53">
        <v>26000000</v>
      </c>
      <c r="G53">
        <v>45852</v>
      </c>
      <c r="H53">
        <v>24</v>
      </c>
      <c r="I53" t="str">
        <v xml:space="preserve">14 DE CADA MES </v>
      </c>
      <c r="J53">
        <v>1083333.3333333333</v>
      </c>
      <c r="K53">
        <v>45883</v>
      </c>
      <c r="L53">
        <v>435</v>
      </c>
      <c r="M53">
        <v>45894</v>
      </c>
      <c r="N53">
        <v>1100000</v>
      </c>
      <c r="O53" t="str">
        <v>PAGA</v>
      </c>
      <c r="P53" t="str">
        <v>TRANSFERENCIA</v>
      </c>
      <c r="Q53">
        <v>45914</v>
      </c>
      <c r="R53">
        <v>404</v>
      </c>
      <c r="S53">
        <v>45929</v>
      </c>
      <c r="T53">
        <v>1100000</v>
      </c>
      <c r="U53" t="str">
        <v>PAGA</v>
      </c>
      <c r="V53" t="str">
        <v>TRANSFERENCIA</v>
      </c>
      <c r="W53">
        <v>45945</v>
      </c>
      <c r="X53">
        <v>373</v>
      </c>
      <c r="Y53">
        <v>45959</v>
      </c>
      <c r="Z53">
        <v>1100000</v>
      </c>
      <c r="AA53" t="str">
        <v>PAGA</v>
      </c>
      <c r="AB53" t="str">
        <v>TRANSFERENCIA</v>
      </c>
      <c r="AC53">
        <v>45976</v>
      </c>
      <c r="AD53">
        <v>342</v>
      </c>
      <c r="AE53">
        <v>45987</v>
      </c>
      <c r="AF53">
        <v>1100000</v>
      </c>
      <c r="AG53" t="str">
        <v>PAGA</v>
      </c>
      <c r="AH53" t="str">
        <v>TRANSFERENCIA</v>
      </c>
      <c r="AI53">
        <v>46007</v>
      </c>
      <c r="AJ53">
        <v>311</v>
      </c>
      <c r="AK53">
        <v>46022</v>
      </c>
      <c r="AL53">
        <v>1100000</v>
      </c>
      <c r="AM53" t="str">
        <v>PAGA</v>
      </c>
      <c r="AN53" t="str">
        <v>TRANSFERENCIA</v>
      </c>
      <c r="AO53">
        <v>46038</v>
      </c>
      <c r="AP53">
        <v>280</v>
      </c>
      <c r="AQ53">
        <v>46052</v>
      </c>
      <c r="AR53">
        <v>1100000</v>
      </c>
      <c r="AS53" t="str">
        <v>PAGA</v>
      </c>
      <c r="AT53" t="str">
        <v>TRANSFERENCIA</v>
      </c>
      <c r="AU53">
        <v>46069</v>
      </c>
      <c r="AV53">
        <v>249</v>
      </c>
      <c r="AW53">
        <v>46083</v>
      </c>
      <c r="AX53">
        <v>1100000</v>
      </c>
      <c r="AY53" t="str">
        <v>PAGA</v>
      </c>
      <c r="AZ53" t="str">
        <v>TRANSFERENCIA</v>
      </c>
      <c r="BA53">
        <v>46100</v>
      </c>
      <c r="BB53">
        <v>218</v>
      </c>
      <c r="BC53">
        <v>46120</v>
      </c>
      <c r="BD53">
        <v>1100000</v>
      </c>
      <c r="BE53" t="str">
        <v>PAGA</v>
      </c>
      <c r="BF53" t="str">
        <v>TRANSFERENCIA</v>
      </c>
      <c r="BG53">
        <v>46131</v>
      </c>
      <c r="BH53">
        <v>187</v>
      </c>
      <c r="BI53">
        <v>46143</v>
      </c>
      <c r="BJ53">
        <v>1100000</v>
      </c>
      <c r="BK53" t="str">
        <v>PAGA</v>
      </c>
      <c r="BL53" t="str">
        <v>TRANSFERENCIA</v>
      </c>
      <c r="BM53">
        <v>46162</v>
      </c>
      <c r="BN53">
        <v>156</v>
      </c>
      <c r="BO53">
        <v>46178</v>
      </c>
      <c r="BP53">
        <v>1100000</v>
      </c>
      <c r="BQ53" t="str">
        <v>PAGA</v>
      </c>
      <c r="BR53" t="str">
        <v>TRANSFERENCIA</v>
      </c>
      <c r="BS53">
        <v>46193</v>
      </c>
      <c r="BT53">
        <v>125</v>
      </c>
      <c r="BU53">
        <v>46209</v>
      </c>
      <c r="BV53">
        <v>1100000</v>
      </c>
      <c r="BW53" t="str">
        <v>PAGA</v>
      </c>
      <c r="BX53" t="str">
        <v>TRANSFERENCIA</v>
      </c>
      <c r="BY53">
        <v>46224</v>
      </c>
      <c r="BZ53">
        <v>94</v>
      </c>
      <c r="CA53">
        <v>46234</v>
      </c>
      <c r="CB53">
        <v>1100000</v>
      </c>
      <c r="CC53" t="str">
        <v>PAGA</v>
      </c>
      <c r="CD53" t="str">
        <v>TRANSFERENCIA</v>
      </c>
      <c r="CE53">
        <v>46255</v>
      </c>
      <c r="CF53">
        <v>63</v>
      </c>
      <c r="CG53">
        <v>46265</v>
      </c>
      <c r="CH53">
        <v>1100000</v>
      </c>
      <c r="CI53" t="str">
        <v>PAGA</v>
      </c>
      <c r="CJ53" t="str">
        <v>TRANSFERENCIA</v>
      </c>
      <c r="CK53">
        <v>46286</v>
      </c>
      <c r="CL53">
        <v>32</v>
      </c>
      <c r="CM53">
        <v>46297</v>
      </c>
      <c r="CN53">
        <v>1100000</v>
      </c>
      <c r="CO53" t="str">
        <v>PAGA</v>
      </c>
      <c r="CP53" t="str">
        <v>TRANSFERENCIA</v>
      </c>
      <c r="CQ53">
        <v>46317</v>
      </c>
      <c r="CR53">
        <v>1</v>
      </c>
      <c r="CU53" t="str">
        <v>VENCIDA</v>
      </c>
      <c r="CW53">
        <v>46348</v>
      </c>
      <c r="CX53">
        <v>-30</v>
      </c>
      <c r="DA53" t="str">
        <v>AL DÍA</v>
      </c>
      <c r="DC53">
        <v>46379</v>
      </c>
      <c r="DD53">
        <v>-61</v>
      </c>
      <c r="DG53" t="str">
        <v>AL DÍA</v>
      </c>
      <c r="DI53">
        <v>46410</v>
      </c>
      <c r="DJ53">
        <v>-92</v>
      </c>
      <c r="DM53" t="str">
        <v>AL DÍA</v>
      </c>
      <c r="DO53">
        <v>46441</v>
      </c>
      <c r="DP53">
        <v>-123</v>
      </c>
      <c r="DS53" t="str">
        <v>AL DÍA</v>
      </c>
      <c r="DU53">
        <v>46472</v>
      </c>
      <c r="DV53">
        <v>-154</v>
      </c>
      <c r="DY53" t="str">
        <v>AL DÍA</v>
      </c>
      <c r="EA53">
        <v>46503</v>
      </c>
      <c r="EB53">
        <v>-185</v>
      </c>
      <c r="EE53" t="str">
        <v>AL DÍA</v>
      </c>
      <c r="EG53">
        <v>46534</v>
      </c>
      <c r="EH53">
        <v>-216</v>
      </c>
      <c r="EK53" t="str">
        <v>AL DÍA</v>
      </c>
      <c r="EM53">
        <v>46565</v>
      </c>
      <c r="EN53">
        <v>-247</v>
      </c>
      <c r="EQ53" t="str">
        <v>AL DÍA</v>
      </c>
      <c r="ES53">
        <v>46596</v>
      </c>
      <c r="ET53">
        <v>-278</v>
      </c>
      <c r="EW53" t="str">
        <v>AL DÍA</v>
      </c>
      <c r="EY53" t="str">
        <v/>
      </c>
      <c r="EZ53" t="str">
        <v/>
      </c>
      <c r="FC53" t="str">
        <v>SIN ESTADO</v>
      </c>
      <c r="FE53" t="str">
        <v/>
      </c>
      <c r="FF53" t="str">
        <v/>
      </c>
      <c r="FI53" t="str">
        <v>SIN ESTADO</v>
      </c>
      <c r="FK53" t="str">
        <v/>
      </c>
      <c r="FL53" t="str">
        <v/>
      </c>
      <c r="FO53" t="str">
        <v>SIN ESTADO</v>
      </c>
      <c r="FQ53" t="str">
        <v/>
      </c>
      <c r="FR53" t="str">
        <v/>
      </c>
      <c r="FU53" t="str">
        <v>SIN ESTADO</v>
      </c>
      <c r="FW53" t="str">
        <v/>
      </c>
      <c r="FX53" t="str">
        <v/>
      </c>
      <c r="GA53" t="str">
        <v>SIN ESTADO</v>
      </c>
      <c r="GC53" t="str">
        <v/>
      </c>
      <c r="GD53" t="str">
        <v/>
      </c>
      <c r="GG53" t="str">
        <v>SIN ESTADO</v>
      </c>
      <c r="GI53" t="str">
        <v/>
      </c>
      <c r="GJ53" t="str">
        <v/>
      </c>
      <c r="GM53" t="str">
        <v>SIN ESTADO</v>
      </c>
      <c r="GO53" t="str">
        <v/>
      </c>
      <c r="GP53" t="str">
        <v/>
      </c>
      <c r="GS53" t="str">
        <v>SIN ESTADO</v>
      </c>
      <c r="GU53" t="str">
        <v/>
      </c>
      <c r="GV53" t="str">
        <v/>
      </c>
      <c r="GY53" t="str">
        <v>SIN ESTADO</v>
      </c>
      <c r="HA53" t="str">
        <v/>
      </c>
      <c r="HB53" t="str">
        <v/>
      </c>
      <c r="HE53" t="str">
        <v>SIN ESTADO</v>
      </c>
      <c r="HG53" t="str">
        <v/>
      </c>
      <c r="HH53" t="str">
        <v/>
      </c>
      <c r="HK53" t="str">
        <v>SIN ESTADO</v>
      </c>
      <c r="HM53" t="str">
        <v/>
      </c>
      <c r="HN53" t="str">
        <v/>
      </c>
      <c r="HQ53" t="str">
        <v>SIN ESTADO</v>
      </c>
      <c r="HS53">
        <v>15400000</v>
      </c>
      <c r="HU53">
        <v>1083333.3333333333</v>
      </c>
      <c r="HW53">
        <v>1100000</v>
      </c>
      <c r="HX53">
        <v>1</v>
      </c>
    </row>
    <row r="54">
      <c r="B54">
        <v>52</v>
      </c>
      <c r="C54" t="str">
        <v xml:space="preserve">LC1 - 7 - 9 </v>
      </c>
      <c r="D54" t="str">
        <v>VENDIDO</v>
      </c>
      <c r="E54">
        <v>25000000</v>
      </c>
      <c r="F54">
        <v>0</v>
      </c>
      <c r="G54">
        <v>45897</v>
      </c>
      <c r="H54">
        <v>1</v>
      </c>
      <c r="I54">
        <v>0</v>
      </c>
      <c r="J54">
        <v>0</v>
      </c>
      <c r="K54">
        <v>45928</v>
      </c>
      <c r="L54">
        <v>390</v>
      </c>
      <c r="M54">
        <v>45897</v>
      </c>
      <c r="O54" t="str">
        <v>PAGA</v>
      </c>
      <c r="P54" t="str">
        <v>EFECTIVO</v>
      </c>
      <c r="Q54" t="str">
        <v/>
      </c>
      <c r="R54" t="str">
        <v/>
      </c>
      <c r="U54" t="str">
        <v>SIN ESTADO</v>
      </c>
      <c r="W54" t="str">
        <v/>
      </c>
      <c r="X54" t="str">
        <v/>
      </c>
      <c r="AA54" t="str">
        <v>SIN ESTADO</v>
      </c>
      <c r="AC54" t="str">
        <v/>
      </c>
      <c r="AD54" t="str">
        <v/>
      </c>
      <c r="AG54" t="str">
        <v>SIN ESTADO</v>
      </c>
      <c r="AI54" t="str">
        <v/>
      </c>
      <c r="AJ54" t="str">
        <v/>
      </c>
      <c r="AM54" t="str">
        <v>SIN ESTADO</v>
      </c>
      <c r="AO54" t="str">
        <v/>
      </c>
      <c r="AP54" t="str">
        <v/>
      </c>
      <c r="AS54" t="str">
        <v>SIN ESTADO</v>
      </c>
      <c r="AU54" t="str">
        <v/>
      </c>
      <c r="AV54" t="str">
        <v/>
      </c>
      <c r="AY54" t="str">
        <v>SIN ESTADO</v>
      </c>
      <c r="BA54" t="str">
        <v/>
      </c>
      <c r="BB54" t="str">
        <v/>
      </c>
      <c r="BE54" t="str">
        <v>SIN ESTADO</v>
      </c>
      <c r="BG54" t="str">
        <v/>
      </c>
      <c r="BH54" t="str">
        <v/>
      </c>
      <c r="BK54" t="str">
        <v>SIN ESTADO</v>
      </c>
      <c r="BM54" t="str">
        <v/>
      </c>
      <c r="BN54" t="str">
        <v/>
      </c>
      <c r="BQ54" t="str">
        <v>SIN ESTADO</v>
      </c>
      <c r="BS54" t="str">
        <v/>
      </c>
      <c r="BT54" t="str">
        <v/>
      </c>
      <c r="BW54" t="str">
        <v>SIN ESTADO</v>
      </c>
      <c r="BY54" t="str">
        <v/>
      </c>
      <c r="BZ54" t="str">
        <v/>
      </c>
      <c r="CC54" t="str">
        <v>SIN ESTADO</v>
      </c>
      <c r="CE54" t="str">
        <v/>
      </c>
      <c r="CF54" t="str">
        <v/>
      </c>
      <c r="CI54" t="str">
        <v>SIN ESTADO</v>
      </c>
      <c r="CK54" t="str">
        <v/>
      </c>
      <c r="CL54" t="str">
        <v/>
      </c>
      <c r="CO54" t="str">
        <v>SIN ESTADO</v>
      </c>
      <c r="CQ54" t="str">
        <v/>
      </c>
      <c r="CR54" t="str">
        <v/>
      </c>
      <c r="CU54" t="str">
        <v>SIN ESTADO</v>
      </c>
      <c r="CW54" t="str">
        <v/>
      </c>
      <c r="CX54" t="str">
        <v/>
      </c>
      <c r="DA54" t="str">
        <v>SIN ESTADO</v>
      </c>
      <c r="DC54" t="str">
        <v/>
      </c>
      <c r="DD54" t="str">
        <v/>
      </c>
      <c r="DG54" t="str">
        <v>SIN ESTADO</v>
      </c>
      <c r="DI54" t="str">
        <v/>
      </c>
      <c r="DJ54" t="str">
        <v/>
      </c>
      <c r="DM54" t="str">
        <v>SIN ESTADO</v>
      </c>
      <c r="DO54" t="str">
        <v/>
      </c>
      <c r="DP54" t="str">
        <v/>
      </c>
      <c r="DS54" t="str">
        <v>SIN ESTADO</v>
      </c>
      <c r="DU54" t="str">
        <v/>
      </c>
      <c r="DV54" t="str">
        <v/>
      </c>
      <c r="DY54" t="str">
        <v>SIN ESTADO</v>
      </c>
      <c r="EA54" t="str">
        <v/>
      </c>
      <c r="EB54" t="str">
        <v/>
      </c>
      <c r="EE54" t="str">
        <v>SIN ESTADO</v>
      </c>
      <c r="EG54" t="str">
        <v/>
      </c>
      <c r="EH54" t="str">
        <v/>
      </c>
      <c r="EK54" t="str">
        <v>SIN ESTADO</v>
      </c>
      <c r="EM54" t="str">
        <v/>
      </c>
      <c r="EN54" t="str">
        <v/>
      </c>
      <c r="EQ54" t="str">
        <v>SIN ESTADO</v>
      </c>
      <c r="ES54" t="str">
        <v/>
      </c>
      <c r="ET54" t="str">
        <v/>
      </c>
      <c r="EW54" t="str">
        <v>SIN ESTADO</v>
      </c>
      <c r="EY54" t="str">
        <v/>
      </c>
      <c r="EZ54" t="str">
        <v/>
      </c>
      <c r="FC54" t="str">
        <v>SIN ESTADO</v>
      </c>
      <c r="FE54" t="str">
        <v/>
      </c>
      <c r="FF54" t="str">
        <v/>
      </c>
      <c r="FI54" t="str">
        <v>SIN ESTADO</v>
      </c>
      <c r="FK54" t="str">
        <v/>
      </c>
      <c r="FL54" t="str">
        <v/>
      </c>
      <c r="FO54" t="str">
        <v>SIN ESTADO</v>
      </c>
      <c r="FQ54" t="str">
        <v/>
      </c>
      <c r="FR54" t="str">
        <v/>
      </c>
      <c r="FU54" t="str">
        <v>SIN ESTADO</v>
      </c>
      <c r="FW54" t="str">
        <v/>
      </c>
      <c r="FX54" t="str">
        <v/>
      </c>
      <c r="GA54" t="str">
        <v>SIN ESTADO</v>
      </c>
      <c r="GC54" t="str">
        <v/>
      </c>
      <c r="GD54" t="str">
        <v/>
      </c>
      <c r="GG54" t="str">
        <v>SIN ESTADO</v>
      </c>
      <c r="GI54" t="str">
        <v/>
      </c>
      <c r="GJ54" t="str">
        <v/>
      </c>
      <c r="GM54" t="str">
        <v>SIN ESTADO</v>
      </c>
      <c r="GO54" t="str">
        <v/>
      </c>
      <c r="GP54" t="str">
        <v/>
      </c>
      <c r="GS54" t="str">
        <v>SIN ESTADO</v>
      </c>
      <c r="GU54" t="str">
        <v/>
      </c>
      <c r="GV54" t="str">
        <v/>
      </c>
      <c r="GY54" t="str">
        <v>SIN ESTADO</v>
      </c>
      <c r="HA54" t="str">
        <v/>
      </c>
      <c r="HB54" t="str">
        <v/>
      </c>
      <c r="HE54" t="str">
        <v>SIN ESTADO</v>
      </c>
      <c r="HG54" t="str">
        <v/>
      </c>
      <c r="HH54" t="str">
        <v/>
      </c>
      <c r="HK54" t="str">
        <v>SIN ESTADO</v>
      </c>
      <c r="HM54" t="str">
        <v/>
      </c>
      <c r="HN54" t="str">
        <v/>
      </c>
      <c r="HQ54" t="str">
        <v>SIN ESTADO</v>
      </c>
      <c r="HS54">
        <v>0</v>
      </c>
      <c r="HU54">
        <v>0</v>
      </c>
      <c r="HW54">
        <v>0</v>
      </c>
      <c r="HX54">
        <v>0</v>
      </c>
    </row>
    <row r="55">
      <c r="B55">
        <v>53</v>
      </c>
      <c r="C55" t="str">
        <v xml:space="preserve">LC1 - 7 - 10 </v>
      </c>
      <c r="D55" t="str">
        <v>VENDIDO</v>
      </c>
      <c r="E55">
        <v>25000000</v>
      </c>
      <c r="F55">
        <v>21000000</v>
      </c>
      <c r="G55">
        <v>45859</v>
      </c>
      <c r="H55">
        <v>24</v>
      </c>
      <c r="I55" t="str">
        <v xml:space="preserve">21 DE CADA MES </v>
      </c>
      <c r="J55">
        <v>875000</v>
      </c>
      <c r="K55">
        <v>45890</v>
      </c>
      <c r="L55">
        <v>428</v>
      </c>
      <c r="M55">
        <v>45895</v>
      </c>
      <c r="N55">
        <v>700000</v>
      </c>
      <c r="O55" t="str">
        <v>PAGA</v>
      </c>
      <c r="P55" t="str">
        <v>TRANSFERENCIA</v>
      </c>
      <c r="Q55">
        <v>45921</v>
      </c>
      <c r="R55">
        <v>397</v>
      </c>
      <c r="S55">
        <v>45925</v>
      </c>
      <c r="T55">
        <v>1050000</v>
      </c>
      <c r="U55" t="str">
        <v>PAGA</v>
      </c>
      <c r="V55" t="str">
        <v>TRANSFERENCIA</v>
      </c>
      <c r="W55">
        <v>45952</v>
      </c>
      <c r="X55">
        <v>366</v>
      </c>
      <c r="Y55">
        <v>45951</v>
      </c>
      <c r="Z55">
        <v>875000</v>
      </c>
      <c r="AA55" t="str">
        <v>PAGA</v>
      </c>
      <c r="AB55" t="str">
        <v>TRANSFERENCIA</v>
      </c>
      <c r="AC55">
        <v>45983</v>
      </c>
      <c r="AD55">
        <v>335</v>
      </c>
      <c r="AE55">
        <v>45984</v>
      </c>
      <c r="AF55">
        <v>800000</v>
      </c>
      <c r="AG55" t="str">
        <v>PAGA</v>
      </c>
      <c r="AH55" t="str">
        <v>TRANSFERENCIA</v>
      </c>
      <c r="AI55">
        <v>46014</v>
      </c>
      <c r="AJ55">
        <v>304</v>
      </c>
      <c r="AK55">
        <v>46024</v>
      </c>
      <c r="AL55">
        <v>800000</v>
      </c>
      <c r="AM55" t="str">
        <v>PAGA</v>
      </c>
      <c r="AN55" t="str">
        <v>TRANSFERENCIA</v>
      </c>
      <c r="AO55">
        <v>46045</v>
      </c>
      <c r="AP55">
        <v>273</v>
      </c>
      <c r="AQ55">
        <v>46070</v>
      </c>
      <c r="AR55">
        <v>900000</v>
      </c>
      <c r="AS55" t="str">
        <v>PAGA</v>
      </c>
      <c r="AT55" t="str">
        <v>TRANSFERENCIA</v>
      </c>
      <c r="AU55">
        <v>46076</v>
      </c>
      <c r="AV55">
        <v>242</v>
      </c>
      <c r="AW55">
        <v>46098</v>
      </c>
      <c r="AX55">
        <v>1000000</v>
      </c>
      <c r="AY55" t="str">
        <v>PAGA</v>
      </c>
      <c r="AZ55" t="str">
        <v>TRANSFERENCIA</v>
      </c>
      <c r="BA55">
        <v>46107</v>
      </c>
      <c r="BB55">
        <v>211</v>
      </c>
      <c r="BC55">
        <v>46126</v>
      </c>
      <c r="BD55">
        <v>1000000</v>
      </c>
      <c r="BE55" t="str">
        <v>PAGA</v>
      </c>
      <c r="BF55" t="str">
        <v>TRANSFERENCIA</v>
      </c>
      <c r="BG55">
        <v>46138</v>
      </c>
      <c r="BH55">
        <v>180</v>
      </c>
      <c r="BI55">
        <v>46154</v>
      </c>
      <c r="BJ55">
        <v>850000</v>
      </c>
      <c r="BK55" t="str">
        <v>PAGA</v>
      </c>
      <c r="BL55" t="str">
        <v>TRANSFERENCIA</v>
      </c>
      <c r="BM55">
        <v>46169</v>
      </c>
      <c r="BN55">
        <v>149</v>
      </c>
      <c r="BO55">
        <v>46188</v>
      </c>
      <c r="BP55">
        <v>1000000</v>
      </c>
      <c r="BQ55" t="str">
        <v>PAGA</v>
      </c>
      <c r="BR55" t="str">
        <v>TRANSFERENCIA</v>
      </c>
      <c r="BS55">
        <v>46200</v>
      </c>
      <c r="BT55">
        <v>118</v>
      </c>
      <c r="BU55">
        <v>46222</v>
      </c>
      <c r="BV55">
        <v>1000000</v>
      </c>
      <c r="BW55" t="str">
        <v>PAGA</v>
      </c>
      <c r="BX55" t="str">
        <v>TRANSFERENCIA</v>
      </c>
      <c r="BY55">
        <v>46231</v>
      </c>
      <c r="BZ55">
        <v>87</v>
      </c>
      <c r="CA55">
        <v>46269</v>
      </c>
      <c r="CB55">
        <v>800000</v>
      </c>
      <c r="CC55" t="str">
        <v>PAGA</v>
      </c>
      <c r="CD55" t="str">
        <v>TRANSFERENCIA</v>
      </c>
      <c r="CE55">
        <v>46262</v>
      </c>
      <c r="CF55">
        <v>56</v>
      </c>
      <c r="CG55">
        <v>46294</v>
      </c>
      <c r="CH55">
        <v>725000</v>
      </c>
      <c r="CI55" t="str">
        <v>PAGA</v>
      </c>
      <c r="CJ55" t="str">
        <v>TRANSFERENCIA</v>
      </c>
      <c r="CK55">
        <v>46293</v>
      </c>
      <c r="CL55">
        <v>25</v>
      </c>
      <c r="CO55" t="str">
        <v>VENCIDA</v>
      </c>
      <c r="CQ55">
        <v>46324</v>
      </c>
      <c r="CR55">
        <v>-6</v>
      </c>
      <c r="CU55" t="str">
        <v>AL DÍA</v>
      </c>
      <c r="CW55">
        <v>46355</v>
      </c>
      <c r="CX55">
        <v>-37</v>
      </c>
      <c r="DA55" t="str">
        <v>AL DÍA</v>
      </c>
      <c r="DC55">
        <v>46386</v>
      </c>
      <c r="DD55">
        <v>-68</v>
      </c>
      <c r="DG55" t="str">
        <v>AL DÍA</v>
      </c>
      <c r="DI55">
        <v>46417</v>
      </c>
      <c r="DJ55">
        <v>-99</v>
      </c>
      <c r="DM55" t="str">
        <v>AL DÍA</v>
      </c>
      <c r="DO55">
        <v>46448</v>
      </c>
      <c r="DP55">
        <v>-130</v>
      </c>
      <c r="DS55" t="str">
        <v>AL DÍA</v>
      </c>
      <c r="DU55">
        <v>46479</v>
      </c>
      <c r="DV55">
        <v>-161</v>
      </c>
      <c r="DY55" t="str">
        <v>AL DÍA</v>
      </c>
      <c r="EA55">
        <v>46510</v>
      </c>
      <c r="EB55">
        <v>-192</v>
      </c>
      <c r="EE55" t="str">
        <v>AL DÍA</v>
      </c>
      <c r="EG55">
        <v>46541</v>
      </c>
      <c r="EH55">
        <v>-223</v>
      </c>
      <c r="EK55" t="str">
        <v>AL DÍA</v>
      </c>
      <c r="EM55">
        <v>46572</v>
      </c>
      <c r="EN55">
        <v>-254</v>
      </c>
      <c r="EQ55" t="str">
        <v>AL DÍA</v>
      </c>
      <c r="ES55">
        <v>46603</v>
      </c>
      <c r="ET55">
        <v>-285</v>
      </c>
      <c r="EW55" t="str">
        <v>AL DÍA</v>
      </c>
      <c r="EY55" t="str">
        <v/>
      </c>
      <c r="EZ55" t="str">
        <v/>
      </c>
      <c r="FC55" t="str">
        <v>SIN ESTADO</v>
      </c>
      <c r="FE55" t="str">
        <v/>
      </c>
      <c r="FF55" t="str">
        <v/>
      </c>
      <c r="FI55" t="str">
        <v>SIN ESTADO</v>
      </c>
      <c r="FK55" t="str">
        <v/>
      </c>
      <c r="FL55" t="str">
        <v/>
      </c>
      <c r="FO55" t="str">
        <v>SIN ESTADO</v>
      </c>
      <c r="FQ55" t="str">
        <v/>
      </c>
      <c r="FR55" t="str">
        <v/>
      </c>
      <c r="FU55" t="str">
        <v>SIN ESTADO</v>
      </c>
      <c r="FW55" t="str">
        <v/>
      </c>
      <c r="FX55" t="str">
        <v/>
      </c>
      <c r="GA55" t="str">
        <v>SIN ESTADO</v>
      </c>
      <c r="GC55" t="str">
        <v/>
      </c>
      <c r="GD55" t="str">
        <v/>
      </c>
      <c r="GG55" t="str">
        <v>SIN ESTADO</v>
      </c>
      <c r="GI55" t="str">
        <v/>
      </c>
      <c r="GJ55" t="str">
        <v/>
      </c>
      <c r="GM55" t="str">
        <v>SIN ESTADO</v>
      </c>
      <c r="GO55" t="str">
        <v/>
      </c>
      <c r="GP55" t="str">
        <v/>
      </c>
      <c r="GS55" t="str">
        <v>SIN ESTADO</v>
      </c>
      <c r="GU55" t="str">
        <v/>
      </c>
      <c r="GV55" t="str">
        <v/>
      </c>
      <c r="GY55" t="str">
        <v>SIN ESTADO</v>
      </c>
      <c r="HA55" t="str">
        <v/>
      </c>
      <c r="HB55" t="str">
        <v/>
      </c>
      <c r="HE55" t="str">
        <v>SIN ESTADO</v>
      </c>
      <c r="HG55" t="str">
        <v/>
      </c>
      <c r="HH55" t="str">
        <v/>
      </c>
      <c r="HK55" t="str">
        <v>SIN ESTADO</v>
      </c>
      <c r="HM55" t="str">
        <v/>
      </c>
      <c r="HN55" t="str">
        <v/>
      </c>
      <c r="HQ55" t="str">
        <v>SIN ESTADO</v>
      </c>
      <c r="HS55">
        <v>11500000</v>
      </c>
      <c r="HU55">
        <v>875000</v>
      </c>
      <c r="HW55">
        <v>0</v>
      </c>
      <c r="HX55">
        <v>0</v>
      </c>
    </row>
    <row r="56">
      <c r="B56">
        <v>54</v>
      </c>
      <c r="C56" t="str">
        <v>LC1 - 7 - 11</v>
      </c>
      <c r="D56" t="str">
        <v>VENDIDO</v>
      </c>
      <c r="E56">
        <v>25000000</v>
      </c>
      <c r="F56">
        <v>21000000</v>
      </c>
      <c r="G56">
        <v>45827</v>
      </c>
      <c r="H56">
        <v>24</v>
      </c>
      <c r="I56" t="str">
        <v xml:space="preserve">19 DE CADA MES </v>
      </c>
      <c r="J56">
        <v>875000</v>
      </c>
      <c r="K56">
        <v>45858</v>
      </c>
      <c r="L56">
        <v>460</v>
      </c>
      <c r="M56">
        <v>45902</v>
      </c>
      <c r="N56">
        <v>875000</v>
      </c>
      <c r="O56" t="str">
        <v>PAGA</v>
      </c>
      <c r="P56" t="str">
        <v>TRANSFERENCIA</v>
      </c>
      <c r="Q56">
        <v>45889</v>
      </c>
      <c r="R56">
        <v>429</v>
      </c>
      <c r="S56">
        <v>45934</v>
      </c>
      <c r="T56">
        <v>875000</v>
      </c>
      <c r="U56" t="str">
        <v>PAGA</v>
      </c>
      <c r="V56" t="str">
        <v>TRANSFERENCIA</v>
      </c>
      <c r="W56">
        <v>45920</v>
      </c>
      <c r="X56">
        <v>398</v>
      </c>
      <c r="Y56">
        <v>46001</v>
      </c>
      <c r="Z56">
        <v>875000</v>
      </c>
      <c r="AA56" t="str">
        <v>PAGA</v>
      </c>
      <c r="AB56" t="str">
        <v>TRANSFERENCIA</v>
      </c>
      <c r="AC56">
        <v>45951</v>
      </c>
      <c r="AD56">
        <v>367</v>
      </c>
      <c r="AE56">
        <v>45664</v>
      </c>
      <c r="AF56">
        <v>875000</v>
      </c>
      <c r="AG56" t="str">
        <v>PAGA</v>
      </c>
      <c r="AH56" t="str">
        <v>CHEQUE</v>
      </c>
      <c r="AI56">
        <v>45982</v>
      </c>
      <c r="AJ56">
        <v>336</v>
      </c>
      <c r="AK56">
        <v>45664</v>
      </c>
      <c r="AL56">
        <v>875000</v>
      </c>
      <c r="AM56" t="str">
        <v>PAGA</v>
      </c>
      <c r="AN56" t="str">
        <v>CHEQUE</v>
      </c>
      <c r="AO56">
        <v>46013</v>
      </c>
      <c r="AP56">
        <v>305</v>
      </c>
      <c r="AQ56">
        <v>46079</v>
      </c>
      <c r="AR56">
        <v>875000</v>
      </c>
      <c r="AS56" t="str">
        <v>PAGA</v>
      </c>
      <c r="AT56" t="str">
        <v>CHEQUE</v>
      </c>
      <c r="AU56">
        <v>46044</v>
      </c>
      <c r="AV56">
        <v>274</v>
      </c>
      <c r="AW56">
        <v>46079</v>
      </c>
      <c r="AX56">
        <v>875000</v>
      </c>
      <c r="AY56" t="str">
        <v>PAGA</v>
      </c>
      <c r="AZ56" t="str">
        <v>CHEQUE</v>
      </c>
      <c r="BA56">
        <v>46075</v>
      </c>
      <c r="BB56">
        <v>243</v>
      </c>
      <c r="BC56">
        <v>46113</v>
      </c>
      <c r="BD56">
        <v>875000</v>
      </c>
      <c r="BE56" t="str">
        <v>PAGA</v>
      </c>
      <c r="BF56" t="str">
        <v>CHEQUE</v>
      </c>
      <c r="BG56">
        <v>46106</v>
      </c>
      <c r="BH56">
        <v>212</v>
      </c>
      <c r="BI56">
        <v>46150</v>
      </c>
      <c r="BJ56">
        <v>875000</v>
      </c>
      <c r="BK56" t="str">
        <v>PAGA</v>
      </c>
      <c r="BL56" t="str">
        <v>TRANSFERENCIA</v>
      </c>
      <c r="BM56">
        <v>46137</v>
      </c>
      <c r="BN56">
        <v>181</v>
      </c>
      <c r="BO56">
        <v>46199</v>
      </c>
      <c r="BP56">
        <v>875000</v>
      </c>
      <c r="BQ56" t="str">
        <v>PAGA</v>
      </c>
      <c r="BR56" t="str">
        <v>TRANSFERENCIA</v>
      </c>
      <c r="BS56">
        <v>46168</v>
      </c>
      <c r="BT56">
        <v>150</v>
      </c>
      <c r="BU56">
        <v>46224</v>
      </c>
      <c r="BV56">
        <v>875000</v>
      </c>
      <c r="BW56" t="str">
        <v>PAGA</v>
      </c>
      <c r="BX56" t="str">
        <v>TRANSFERENCIA</v>
      </c>
      <c r="BY56">
        <v>46199</v>
      </c>
      <c r="BZ56">
        <v>119</v>
      </c>
      <c r="CA56">
        <v>46224</v>
      </c>
      <c r="CB56">
        <v>875000</v>
      </c>
      <c r="CC56" t="str">
        <v>PAGA</v>
      </c>
      <c r="CD56" t="str">
        <v>TRANSFERENCIA</v>
      </c>
      <c r="CE56">
        <v>46230</v>
      </c>
      <c r="CF56">
        <v>88</v>
      </c>
      <c r="CG56">
        <v>46287</v>
      </c>
      <c r="CH56">
        <v>875000</v>
      </c>
      <c r="CI56" t="str">
        <v>PAGA</v>
      </c>
      <c r="CJ56" t="str">
        <v>CHEQUE</v>
      </c>
      <c r="CK56">
        <v>46261</v>
      </c>
      <c r="CL56">
        <v>57</v>
      </c>
      <c r="CM56">
        <v>46287</v>
      </c>
      <c r="CN56">
        <v>875000</v>
      </c>
      <c r="CO56" t="str">
        <v>PAGA</v>
      </c>
      <c r="CP56" t="str">
        <v>CHEQUE</v>
      </c>
      <c r="CQ56">
        <v>46292</v>
      </c>
      <c r="CR56">
        <v>26</v>
      </c>
      <c r="CU56" t="str">
        <v>VENCIDA</v>
      </c>
      <c r="CW56">
        <v>46323</v>
      </c>
      <c r="CX56">
        <v>-5</v>
      </c>
      <c r="DA56" t="str">
        <v>POR VENCER</v>
      </c>
      <c r="DC56">
        <v>46354</v>
      </c>
      <c r="DD56">
        <v>-36</v>
      </c>
      <c r="DG56" t="str">
        <v>AL DÍA</v>
      </c>
      <c r="DI56">
        <v>46385</v>
      </c>
      <c r="DJ56">
        <v>-67</v>
      </c>
      <c r="DM56" t="str">
        <v>AL DÍA</v>
      </c>
      <c r="DO56">
        <v>46416</v>
      </c>
      <c r="DP56">
        <v>-98</v>
      </c>
      <c r="DS56" t="str">
        <v>AL DÍA</v>
      </c>
      <c r="DU56">
        <v>46447</v>
      </c>
      <c r="DV56">
        <v>-129</v>
      </c>
      <c r="DY56" t="str">
        <v>AL DÍA</v>
      </c>
      <c r="EA56">
        <v>46478</v>
      </c>
      <c r="EB56">
        <v>-160</v>
      </c>
      <c r="EE56" t="str">
        <v>AL DÍA</v>
      </c>
      <c r="EG56">
        <v>46509</v>
      </c>
      <c r="EH56">
        <v>-191</v>
      </c>
      <c r="EK56" t="str">
        <v>AL DÍA</v>
      </c>
      <c r="EM56">
        <v>46540</v>
      </c>
      <c r="EN56">
        <v>-222</v>
      </c>
      <c r="EQ56" t="str">
        <v>AL DÍA</v>
      </c>
      <c r="ES56">
        <v>46571</v>
      </c>
      <c r="ET56">
        <v>-253</v>
      </c>
      <c r="EW56" t="str">
        <v>AL DÍA</v>
      </c>
      <c r="EY56" t="str">
        <v/>
      </c>
      <c r="EZ56" t="str">
        <v/>
      </c>
      <c r="FC56" t="str">
        <v>SIN ESTADO</v>
      </c>
      <c r="FE56" t="str">
        <v/>
      </c>
      <c r="FF56" t="str">
        <v/>
      </c>
      <c r="FI56" t="str">
        <v>SIN ESTADO</v>
      </c>
      <c r="FK56" t="str">
        <v/>
      </c>
      <c r="FL56" t="str">
        <v/>
      </c>
      <c r="FO56" t="str">
        <v>SIN ESTADO</v>
      </c>
      <c r="FQ56" t="str">
        <v/>
      </c>
      <c r="FR56" t="str">
        <v/>
      </c>
      <c r="FU56" t="str">
        <v>SIN ESTADO</v>
      </c>
      <c r="FW56" t="str">
        <v/>
      </c>
      <c r="FX56" t="str">
        <v/>
      </c>
      <c r="GA56" t="str">
        <v>SIN ESTADO</v>
      </c>
      <c r="GC56" t="str">
        <v/>
      </c>
      <c r="GD56" t="str">
        <v/>
      </c>
      <c r="GG56" t="str">
        <v>SIN ESTADO</v>
      </c>
      <c r="GI56" t="str">
        <v/>
      </c>
      <c r="GJ56" t="str">
        <v/>
      </c>
      <c r="GM56" t="str">
        <v>SIN ESTADO</v>
      </c>
      <c r="GO56" t="str">
        <v/>
      </c>
      <c r="GP56" t="str">
        <v/>
      </c>
      <c r="GS56" t="str">
        <v>SIN ESTADO</v>
      </c>
      <c r="GU56" t="str">
        <v/>
      </c>
      <c r="GV56" t="str">
        <v/>
      </c>
      <c r="GY56" t="str">
        <v>SIN ESTADO</v>
      </c>
      <c r="HA56" t="str">
        <v/>
      </c>
      <c r="HB56" t="str">
        <v/>
      </c>
      <c r="HE56" t="str">
        <v>SIN ESTADO</v>
      </c>
      <c r="HG56" t="str">
        <v/>
      </c>
      <c r="HH56" t="str">
        <v/>
      </c>
      <c r="HK56" t="str">
        <v>SIN ESTADO</v>
      </c>
      <c r="HM56" t="str">
        <v/>
      </c>
      <c r="HN56" t="str">
        <v/>
      </c>
      <c r="HQ56" t="str">
        <v>SIN ESTADO</v>
      </c>
      <c r="HS56">
        <v>12250000</v>
      </c>
      <c r="HU56">
        <v>875000</v>
      </c>
      <c r="HW56">
        <v>0</v>
      </c>
      <c r="HX56">
        <v>0</v>
      </c>
    </row>
    <row r="57">
      <c r="B57">
        <v>55</v>
      </c>
      <c r="C57" t="str">
        <v xml:space="preserve">LC1 - 7 - 12 </v>
      </c>
      <c r="D57" t="str">
        <v>VENDIDO</v>
      </c>
      <c r="E57">
        <v>25000000</v>
      </c>
      <c r="F57">
        <v>21000000</v>
      </c>
      <c r="G57">
        <v>45857</v>
      </c>
      <c r="H57">
        <v>24</v>
      </c>
      <c r="I57" t="str">
        <v xml:space="preserve">19 DE CADA MES </v>
      </c>
      <c r="J57">
        <v>875000</v>
      </c>
      <c r="K57">
        <v>45888</v>
      </c>
      <c r="L57">
        <v>430</v>
      </c>
      <c r="M57">
        <v>45896</v>
      </c>
      <c r="N57">
        <v>875000</v>
      </c>
      <c r="O57" t="str">
        <v>PAGA</v>
      </c>
      <c r="P57" t="str">
        <v>TRANSFERENCIA</v>
      </c>
      <c r="Q57">
        <v>45919</v>
      </c>
      <c r="R57">
        <v>399</v>
      </c>
      <c r="S57">
        <v>45930</v>
      </c>
      <c r="T57">
        <v>875000</v>
      </c>
      <c r="U57" t="str">
        <v>PAGA</v>
      </c>
      <c r="V57" t="str">
        <v>TRANSFERENCIA</v>
      </c>
      <c r="W57">
        <v>45950</v>
      </c>
      <c r="X57">
        <v>368</v>
      </c>
      <c r="Y57">
        <v>45961</v>
      </c>
      <c r="Z57">
        <v>875000</v>
      </c>
      <c r="AA57" t="str">
        <v>PAGA</v>
      </c>
      <c r="AB57" t="str">
        <v>TRANSFERENCIA</v>
      </c>
      <c r="AC57">
        <v>45981</v>
      </c>
      <c r="AD57">
        <v>337</v>
      </c>
      <c r="AE57">
        <v>45992</v>
      </c>
      <c r="AF57">
        <v>875000</v>
      </c>
      <c r="AG57" t="str">
        <v>PAGA</v>
      </c>
      <c r="AH57" t="str">
        <v>TRANSFERENCIA</v>
      </c>
      <c r="AI57">
        <v>46012</v>
      </c>
      <c r="AJ57">
        <v>306</v>
      </c>
      <c r="AK57">
        <v>46018</v>
      </c>
      <c r="AL57">
        <v>875000</v>
      </c>
      <c r="AM57" t="str">
        <v>PAGA</v>
      </c>
      <c r="AN57" t="str">
        <v>EFECTIVO</v>
      </c>
      <c r="AO57">
        <v>46043</v>
      </c>
      <c r="AP57">
        <v>275</v>
      </c>
      <c r="AQ57">
        <v>46055</v>
      </c>
      <c r="AR57">
        <v>875000</v>
      </c>
      <c r="AS57" t="str">
        <v>PAGA</v>
      </c>
      <c r="AT57" t="str">
        <v>TRANSFERENCIA</v>
      </c>
      <c r="AU57">
        <v>46074</v>
      </c>
      <c r="AV57">
        <v>244</v>
      </c>
      <c r="AW57">
        <v>46085</v>
      </c>
      <c r="AX57">
        <v>875000</v>
      </c>
      <c r="AY57" t="str">
        <v>PAGA</v>
      </c>
      <c r="AZ57" t="str">
        <v>TRANSFERENCIA</v>
      </c>
      <c r="BA57">
        <v>46105</v>
      </c>
      <c r="BB57">
        <v>213</v>
      </c>
      <c r="BC57">
        <v>46112</v>
      </c>
      <c r="BD57">
        <v>875000</v>
      </c>
      <c r="BE57" t="str">
        <v>PAGA</v>
      </c>
      <c r="BF57" t="str">
        <v>TRANSFERENCIA</v>
      </c>
      <c r="BG57">
        <v>46136</v>
      </c>
      <c r="BH57">
        <v>182</v>
      </c>
      <c r="BI57">
        <v>46148</v>
      </c>
      <c r="BJ57">
        <v>875000</v>
      </c>
      <c r="BK57" t="str">
        <v>PAGA</v>
      </c>
      <c r="BL57" t="str">
        <v>TRANSFERENCIA</v>
      </c>
      <c r="BM57">
        <v>46167</v>
      </c>
      <c r="BN57">
        <v>151</v>
      </c>
      <c r="BO57">
        <v>46175</v>
      </c>
      <c r="BP57">
        <v>875000</v>
      </c>
      <c r="BQ57" t="str">
        <v>PAGA</v>
      </c>
      <c r="BR57" t="str">
        <v>TRANSFERENCIA</v>
      </c>
      <c r="BS57">
        <v>46198</v>
      </c>
      <c r="BT57">
        <v>120</v>
      </c>
      <c r="BU57">
        <v>46207</v>
      </c>
      <c r="BV57">
        <v>875000</v>
      </c>
      <c r="BW57" t="str">
        <v>PAGA</v>
      </c>
      <c r="BX57" t="str">
        <v>TRANSFERENCIA</v>
      </c>
      <c r="BY57">
        <v>46229</v>
      </c>
      <c r="BZ57">
        <v>89</v>
      </c>
      <c r="CA57">
        <v>46239</v>
      </c>
      <c r="CB57">
        <v>875000</v>
      </c>
      <c r="CC57" t="str">
        <v>PAGA</v>
      </c>
      <c r="CD57" t="str">
        <v>TRANSFERENCIA</v>
      </c>
      <c r="CE57">
        <v>46260</v>
      </c>
      <c r="CF57">
        <v>58</v>
      </c>
      <c r="CG57">
        <v>46150</v>
      </c>
      <c r="CI57" t="str">
        <v>PAGA</v>
      </c>
      <c r="CK57">
        <v>46291</v>
      </c>
      <c r="CL57">
        <v>27</v>
      </c>
      <c r="CM57">
        <v>46266</v>
      </c>
      <c r="CN57">
        <v>875000</v>
      </c>
      <c r="CO57" t="str">
        <v>PAGA</v>
      </c>
      <c r="CP57" t="str">
        <v>TRANSFERENCIA</v>
      </c>
      <c r="CQ57">
        <v>46322</v>
      </c>
      <c r="CR57">
        <v>-4</v>
      </c>
      <c r="CS57">
        <v>46300</v>
      </c>
      <c r="CT57">
        <v>875000</v>
      </c>
      <c r="CU57" t="str">
        <v>PAGA</v>
      </c>
      <c r="CV57" t="str">
        <v>TRANSFERENCIA</v>
      </c>
      <c r="CW57">
        <v>46353</v>
      </c>
      <c r="CX57">
        <v>-35</v>
      </c>
      <c r="DA57" t="str">
        <v>AL DÍA</v>
      </c>
      <c r="DC57">
        <v>46384</v>
      </c>
      <c r="DD57">
        <v>-66</v>
      </c>
      <c r="DG57" t="str">
        <v>AL DÍA</v>
      </c>
      <c r="DI57">
        <v>46415</v>
      </c>
      <c r="DJ57">
        <v>-97</v>
      </c>
      <c r="DM57" t="str">
        <v>AL DÍA</v>
      </c>
      <c r="DO57">
        <v>46446</v>
      </c>
      <c r="DP57">
        <v>-128</v>
      </c>
      <c r="DS57" t="str">
        <v>AL DÍA</v>
      </c>
      <c r="DU57">
        <v>46477</v>
      </c>
      <c r="DV57">
        <v>-159</v>
      </c>
      <c r="DY57" t="str">
        <v>AL DÍA</v>
      </c>
      <c r="EA57">
        <v>46508</v>
      </c>
      <c r="EB57">
        <v>-190</v>
      </c>
      <c r="EE57" t="str">
        <v>AL DÍA</v>
      </c>
      <c r="EG57">
        <v>46539</v>
      </c>
      <c r="EH57">
        <v>-221</v>
      </c>
      <c r="EK57" t="str">
        <v>AL DÍA</v>
      </c>
      <c r="EM57">
        <v>46570</v>
      </c>
      <c r="EN57">
        <v>-252</v>
      </c>
      <c r="EQ57" t="str">
        <v>AL DÍA</v>
      </c>
      <c r="ES57">
        <v>46601</v>
      </c>
      <c r="ET57">
        <v>-283</v>
      </c>
      <c r="EW57" t="str">
        <v>AL DÍA</v>
      </c>
      <c r="EY57" t="str">
        <v/>
      </c>
      <c r="EZ57" t="str">
        <v/>
      </c>
      <c r="FC57" t="str">
        <v>SIN ESTADO</v>
      </c>
      <c r="FE57" t="str">
        <v/>
      </c>
      <c r="FF57" t="str">
        <v/>
      </c>
      <c r="FI57" t="str">
        <v>SIN ESTADO</v>
      </c>
      <c r="FK57" t="str">
        <v/>
      </c>
      <c r="FL57" t="str">
        <v/>
      </c>
      <c r="FO57" t="str">
        <v>SIN ESTADO</v>
      </c>
      <c r="FQ57" t="str">
        <v/>
      </c>
      <c r="FR57" t="str">
        <v/>
      </c>
      <c r="FU57" t="str">
        <v>SIN ESTADO</v>
      </c>
      <c r="FW57" t="str">
        <v/>
      </c>
      <c r="FX57" t="str">
        <v/>
      </c>
      <c r="GA57" t="str">
        <v>SIN ESTADO</v>
      </c>
      <c r="GC57" t="str">
        <v/>
      </c>
      <c r="GD57" t="str">
        <v/>
      </c>
      <c r="GG57" t="str">
        <v>SIN ESTADO</v>
      </c>
      <c r="GI57" t="str">
        <v/>
      </c>
      <c r="GJ57" t="str">
        <v/>
      </c>
      <c r="GM57" t="str">
        <v>SIN ESTADO</v>
      </c>
      <c r="GO57" t="str">
        <v/>
      </c>
      <c r="GP57" t="str">
        <v/>
      </c>
      <c r="GS57" t="str">
        <v>SIN ESTADO</v>
      </c>
      <c r="GU57" t="str">
        <v/>
      </c>
      <c r="GV57" t="str">
        <v/>
      </c>
      <c r="GY57" t="str">
        <v>SIN ESTADO</v>
      </c>
      <c r="HA57" t="str">
        <v/>
      </c>
      <c r="HB57" t="str">
        <v/>
      </c>
      <c r="HE57" t="str">
        <v>SIN ESTADO</v>
      </c>
      <c r="HG57" t="str">
        <v/>
      </c>
      <c r="HH57" t="str">
        <v/>
      </c>
      <c r="HK57" t="str">
        <v>SIN ESTADO</v>
      </c>
      <c r="HM57" t="str">
        <v/>
      </c>
      <c r="HN57" t="str">
        <v/>
      </c>
      <c r="HQ57" t="str">
        <v>SIN ESTADO</v>
      </c>
      <c r="HS57">
        <v>12250000</v>
      </c>
      <c r="HU57">
        <v>875000</v>
      </c>
      <c r="HW57">
        <v>875000</v>
      </c>
      <c r="HX57">
        <v>1</v>
      </c>
    </row>
    <row r="58">
      <c r="B58">
        <v>56</v>
      </c>
      <c r="C58" t="str">
        <v xml:space="preserve">LC1 - 7 - 13 </v>
      </c>
      <c r="D58" t="str">
        <v>VENDIDO</v>
      </c>
      <c r="E58">
        <v>25000000</v>
      </c>
      <c r="F58">
        <v>21000000</v>
      </c>
      <c r="G58">
        <v>45857</v>
      </c>
      <c r="H58">
        <v>24</v>
      </c>
      <c r="I58" t="str">
        <v xml:space="preserve">19 DE CADA MES </v>
      </c>
      <c r="J58">
        <v>875000</v>
      </c>
      <c r="K58">
        <v>45888</v>
      </c>
      <c r="L58">
        <v>430</v>
      </c>
      <c r="M58">
        <v>45899</v>
      </c>
      <c r="N58">
        <v>875000</v>
      </c>
      <c r="O58" t="str">
        <v>PAGA</v>
      </c>
      <c r="P58" t="str">
        <v>TRANSFERENCIA</v>
      </c>
      <c r="Q58">
        <v>45919</v>
      </c>
      <c r="R58">
        <v>399</v>
      </c>
      <c r="S58">
        <v>45930</v>
      </c>
      <c r="T58">
        <v>875000</v>
      </c>
      <c r="U58" t="str">
        <v>PAGA</v>
      </c>
      <c r="V58" t="str">
        <v>TRANSFERENCIA</v>
      </c>
      <c r="W58">
        <v>45950</v>
      </c>
      <c r="X58">
        <v>368</v>
      </c>
      <c r="Y58">
        <v>45960</v>
      </c>
      <c r="Z58">
        <v>875000</v>
      </c>
      <c r="AA58" t="str">
        <v>PAGA</v>
      </c>
      <c r="AB58" t="str">
        <v>TRANSFERENCIA</v>
      </c>
      <c r="AC58">
        <v>45981</v>
      </c>
      <c r="AD58">
        <v>337</v>
      </c>
      <c r="AE58">
        <v>45989</v>
      </c>
      <c r="AF58">
        <v>875000</v>
      </c>
      <c r="AG58" t="str">
        <v>PAGA</v>
      </c>
      <c r="AH58" t="str">
        <v>TRANSFERENCIA</v>
      </c>
      <c r="AI58">
        <v>46012</v>
      </c>
      <c r="AJ58">
        <v>306</v>
      </c>
      <c r="AK58">
        <v>45993</v>
      </c>
      <c r="AL58">
        <v>875000</v>
      </c>
      <c r="AM58" t="str">
        <v>PAGA</v>
      </c>
      <c r="AN58" t="str">
        <v>TRANSFERENCIA</v>
      </c>
      <c r="AO58">
        <v>46043</v>
      </c>
      <c r="AP58">
        <v>275</v>
      </c>
      <c r="AQ58">
        <v>46052</v>
      </c>
      <c r="AR58">
        <v>875000</v>
      </c>
      <c r="AS58" t="str">
        <v>PAGA</v>
      </c>
      <c r="AT58" t="str">
        <v>TRANSFERENCIA</v>
      </c>
      <c r="AU58">
        <v>46074</v>
      </c>
      <c r="AV58">
        <v>244</v>
      </c>
      <c r="AW58">
        <v>46081</v>
      </c>
      <c r="AX58">
        <v>875000</v>
      </c>
      <c r="AY58" t="str">
        <v>PAGA</v>
      </c>
      <c r="AZ58" t="str">
        <v>TRANSFERENCIA</v>
      </c>
      <c r="BA58">
        <v>46105</v>
      </c>
      <c r="BB58">
        <v>213</v>
      </c>
      <c r="BC58">
        <v>46111</v>
      </c>
      <c r="BD58">
        <v>875000</v>
      </c>
      <c r="BE58" t="str">
        <v>PAGA</v>
      </c>
      <c r="BF58" t="str">
        <v>TRANSFERENCIA</v>
      </c>
      <c r="BG58">
        <v>46136</v>
      </c>
      <c r="BH58">
        <v>182</v>
      </c>
      <c r="BI58">
        <v>46143</v>
      </c>
      <c r="BJ58">
        <v>875000</v>
      </c>
      <c r="BK58" t="str">
        <v>PAGA</v>
      </c>
      <c r="BL58" t="str">
        <v>TRANSFERENCIA</v>
      </c>
      <c r="BM58">
        <v>46167</v>
      </c>
      <c r="BN58">
        <v>151</v>
      </c>
      <c r="BO58">
        <v>46170</v>
      </c>
      <c r="BP58">
        <v>875000</v>
      </c>
      <c r="BQ58" t="str">
        <v>PAGA</v>
      </c>
      <c r="BR58" t="str">
        <v>TRANSFERENCIA</v>
      </c>
      <c r="BS58">
        <v>46198</v>
      </c>
      <c r="BT58">
        <v>120</v>
      </c>
      <c r="BU58">
        <v>46205</v>
      </c>
      <c r="BV58">
        <v>875000</v>
      </c>
      <c r="BW58" t="str">
        <v>PAGA</v>
      </c>
      <c r="BX58" t="str">
        <v>TRANSFERENCIA</v>
      </c>
      <c r="BY58">
        <v>46229</v>
      </c>
      <c r="BZ58">
        <v>89</v>
      </c>
      <c r="CA58">
        <v>46233</v>
      </c>
      <c r="CB58">
        <v>875000</v>
      </c>
      <c r="CC58" t="str">
        <v>PAGA</v>
      </c>
      <c r="CD58" t="str">
        <v>TRANSFERENCIA</v>
      </c>
      <c r="CE58">
        <v>46260</v>
      </c>
      <c r="CF58">
        <v>58</v>
      </c>
      <c r="CG58">
        <v>46268</v>
      </c>
      <c r="CH58">
        <v>875000</v>
      </c>
      <c r="CI58" t="str">
        <v>PAGA</v>
      </c>
      <c r="CJ58" t="str">
        <v>TRANSFERENCIA</v>
      </c>
      <c r="CK58">
        <v>46291</v>
      </c>
      <c r="CL58">
        <v>27</v>
      </c>
      <c r="CM58">
        <v>46295</v>
      </c>
      <c r="CN58">
        <v>875000</v>
      </c>
      <c r="CO58" t="str">
        <v>PAGA</v>
      </c>
      <c r="CP58" t="str">
        <v>TRANSFERENCIA</v>
      </c>
      <c r="CQ58">
        <v>46322</v>
      </c>
      <c r="CR58">
        <v>-4</v>
      </c>
      <c r="CU58" t="str">
        <v>POR VENCER</v>
      </c>
      <c r="CW58">
        <v>46353</v>
      </c>
      <c r="CX58">
        <v>-35</v>
      </c>
      <c r="DA58" t="str">
        <v>AL DÍA</v>
      </c>
      <c r="DC58">
        <v>46384</v>
      </c>
      <c r="DD58">
        <v>-66</v>
      </c>
      <c r="DG58" t="str">
        <v>AL DÍA</v>
      </c>
      <c r="DI58">
        <v>46415</v>
      </c>
      <c r="DJ58">
        <v>-97</v>
      </c>
      <c r="DM58" t="str">
        <v>AL DÍA</v>
      </c>
      <c r="DO58">
        <v>46446</v>
      </c>
      <c r="DP58">
        <v>-128</v>
      </c>
      <c r="DS58" t="str">
        <v>AL DÍA</v>
      </c>
      <c r="DU58">
        <v>46477</v>
      </c>
      <c r="DV58">
        <v>-159</v>
      </c>
      <c r="DY58" t="str">
        <v>AL DÍA</v>
      </c>
      <c r="EA58">
        <v>46508</v>
      </c>
      <c r="EB58">
        <v>-190</v>
      </c>
      <c r="EE58" t="str">
        <v>AL DÍA</v>
      </c>
      <c r="EG58">
        <v>46539</v>
      </c>
      <c r="EH58">
        <v>-221</v>
      </c>
      <c r="EK58" t="str">
        <v>AL DÍA</v>
      </c>
      <c r="EM58">
        <v>46570</v>
      </c>
      <c r="EN58">
        <v>-252</v>
      </c>
      <c r="EQ58" t="str">
        <v>AL DÍA</v>
      </c>
      <c r="ES58">
        <v>46601</v>
      </c>
      <c r="ET58">
        <v>-283</v>
      </c>
      <c r="EW58" t="str">
        <v>AL DÍA</v>
      </c>
      <c r="EY58" t="str">
        <v/>
      </c>
      <c r="EZ58" t="str">
        <v/>
      </c>
      <c r="FC58" t="str">
        <v>SIN ESTADO</v>
      </c>
      <c r="FE58" t="str">
        <v/>
      </c>
      <c r="FF58" t="str">
        <v/>
      </c>
      <c r="FI58" t="str">
        <v>SIN ESTADO</v>
      </c>
      <c r="FK58" t="str">
        <v/>
      </c>
      <c r="FL58" t="str">
        <v/>
      </c>
      <c r="FO58" t="str">
        <v>SIN ESTADO</v>
      </c>
      <c r="FQ58" t="str">
        <v/>
      </c>
      <c r="FR58" t="str">
        <v/>
      </c>
      <c r="FU58" t="str">
        <v>SIN ESTADO</v>
      </c>
      <c r="FW58" t="str">
        <v/>
      </c>
      <c r="FX58" t="str">
        <v/>
      </c>
      <c r="GA58" t="str">
        <v>SIN ESTADO</v>
      </c>
      <c r="GC58" t="str">
        <v/>
      </c>
      <c r="GD58" t="str">
        <v/>
      </c>
      <c r="GG58" t="str">
        <v>SIN ESTADO</v>
      </c>
      <c r="GI58" t="str">
        <v/>
      </c>
      <c r="GJ58" t="str">
        <v/>
      </c>
      <c r="GM58" t="str">
        <v>SIN ESTADO</v>
      </c>
      <c r="GO58" t="str">
        <v/>
      </c>
      <c r="GP58" t="str">
        <v/>
      </c>
      <c r="GS58" t="str">
        <v>SIN ESTADO</v>
      </c>
      <c r="GU58" t="str">
        <v/>
      </c>
      <c r="GV58" t="str">
        <v/>
      </c>
      <c r="GY58" t="str">
        <v>SIN ESTADO</v>
      </c>
      <c r="HA58" t="str">
        <v/>
      </c>
      <c r="HB58" t="str">
        <v/>
      </c>
      <c r="HE58" t="str">
        <v>SIN ESTADO</v>
      </c>
      <c r="HG58" t="str">
        <v/>
      </c>
      <c r="HH58" t="str">
        <v/>
      </c>
      <c r="HK58" t="str">
        <v>SIN ESTADO</v>
      </c>
      <c r="HM58" t="str">
        <v/>
      </c>
      <c r="HN58" t="str">
        <v/>
      </c>
      <c r="HQ58" t="str">
        <v>SIN ESTADO</v>
      </c>
      <c r="HS58">
        <v>12250000</v>
      </c>
      <c r="HU58">
        <v>875000</v>
      </c>
      <c r="HW58">
        <v>0</v>
      </c>
      <c r="HX58">
        <v>0</v>
      </c>
    </row>
    <row r="59">
      <c r="B59">
        <v>57</v>
      </c>
      <c r="C59" t="str">
        <v>LC1 - 7 - 14</v>
      </c>
      <c r="D59" t="str">
        <v>VENDIDO</v>
      </c>
      <c r="E59">
        <v>25000000</v>
      </c>
      <c r="F59">
        <v>21000000</v>
      </c>
      <c r="G59">
        <v>45827</v>
      </c>
      <c r="H59">
        <v>24</v>
      </c>
      <c r="I59" t="str">
        <v xml:space="preserve">19 DE CADA MES </v>
      </c>
      <c r="J59">
        <v>875000</v>
      </c>
      <c r="K59">
        <v>45858</v>
      </c>
      <c r="L59">
        <v>460</v>
      </c>
      <c r="M59">
        <v>45899</v>
      </c>
      <c r="N59">
        <v>875000</v>
      </c>
      <c r="O59" t="str">
        <v>PAGA</v>
      </c>
      <c r="P59" t="str">
        <v>TRANSFERENCIA</v>
      </c>
      <c r="Q59">
        <v>45889</v>
      </c>
      <c r="R59">
        <v>429</v>
      </c>
      <c r="S59">
        <v>45931</v>
      </c>
      <c r="T59">
        <v>875000</v>
      </c>
      <c r="U59" t="str">
        <v>PAGA</v>
      </c>
      <c r="V59" t="str">
        <v>TRANSFERENCIA</v>
      </c>
      <c r="W59">
        <v>45920</v>
      </c>
      <c r="X59">
        <v>398</v>
      </c>
      <c r="Y59">
        <v>45961</v>
      </c>
      <c r="Z59">
        <v>875000</v>
      </c>
      <c r="AA59" t="str">
        <v>PAGA</v>
      </c>
      <c r="AB59" t="str">
        <v>TRANSFERENCIA</v>
      </c>
      <c r="AC59">
        <v>45951</v>
      </c>
      <c r="AD59">
        <v>367</v>
      </c>
      <c r="AE59">
        <v>45994</v>
      </c>
      <c r="AF59">
        <v>875000</v>
      </c>
      <c r="AG59" t="str">
        <v>PAGA</v>
      </c>
      <c r="AH59" t="str">
        <v>TRANSFERENCIA</v>
      </c>
      <c r="AI59">
        <v>45982</v>
      </c>
      <c r="AJ59">
        <v>336</v>
      </c>
      <c r="AK59">
        <v>45658</v>
      </c>
      <c r="AL59">
        <v>875000</v>
      </c>
      <c r="AM59" t="str">
        <v>PAGA</v>
      </c>
      <c r="AN59" t="str">
        <v>TRANSFERENCIA</v>
      </c>
      <c r="AO59">
        <v>46013</v>
      </c>
      <c r="AP59">
        <v>305</v>
      </c>
      <c r="AQ59">
        <v>46055</v>
      </c>
      <c r="AR59">
        <v>875000</v>
      </c>
      <c r="AS59" t="str">
        <v>PAGA</v>
      </c>
      <c r="AT59" t="str">
        <v>TRANSFERENCIA</v>
      </c>
      <c r="AU59">
        <v>46044</v>
      </c>
      <c r="AV59">
        <v>274</v>
      </c>
      <c r="AW59">
        <v>46083</v>
      </c>
      <c r="AX59">
        <v>875000</v>
      </c>
      <c r="AY59" t="str">
        <v>PAGA</v>
      </c>
      <c r="AZ59" t="str">
        <v>TRANSFERENCIA</v>
      </c>
      <c r="BA59">
        <v>46075</v>
      </c>
      <c r="BB59">
        <v>243</v>
      </c>
      <c r="BC59">
        <v>46114</v>
      </c>
      <c r="BD59">
        <v>875000</v>
      </c>
      <c r="BE59" t="str">
        <v>PAGA</v>
      </c>
      <c r="BF59" t="str">
        <v>TRANSFERENCIA</v>
      </c>
      <c r="BG59">
        <v>46106</v>
      </c>
      <c r="BH59">
        <v>212</v>
      </c>
      <c r="BI59">
        <v>46146</v>
      </c>
      <c r="BJ59">
        <v>875000</v>
      </c>
      <c r="BK59" t="str">
        <v>PAGA</v>
      </c>
      <c r="BL59" t="str">
        <v>TRANSFERENCIA</v>
      </c>
      <c r="BM59">
        <v>46137</v>
      </c>
      <c r="BN59">
        <v>181</v>
      </c>
      <c r="BO59">
        <v>46174</v>
      </c>
      <c r="BP59">
        <v>875000</v>
      </c>
      <c r="BQ59" t="str">
        <v>PAGA</v>
      </c>
      <c r="BR59" t="str">
        <v>TRANSFERENCIA</v>
      </c>
      <c r="BS59">
        <v>46168</v>
      </c>
      <c r="BT59">
        <v>150</v>
      </c>
      <c r="BU59">
        <v>46205</v>
      </c>
      <c r="BV59">
        <v>875000</v>
      </c>
      <c r="BW59" t="str">
        <v>PAGA</v>
      </c>
      <c r="BX59" t="str">
        <v>TRANSFERENCIA</v>
      </c>
      <c r="BY59">
        <v>46199</v>
      </c>
      <c r="BZ59">
        <v>119</v>
      </c>
      <c r="CA59">
        <v>46234</v>
      </c>
      <c r="CB59">
        <v>875000</v>
      </c>
      <c r="CC59" t="str">
        <v>PAGA</v>
      </c>
      <c r="CD59" t="str">
        <v>TRANSFERENCIA</v>
      </c>
      <c r="CE59">
        <v>46230</v>
      </c>
      <c r="CF59">
        <v>88</v>
      </c>
      <c r="CG59">
        <v>46268</v>
      </c>
      <c r="CH59">
        <v>875000</v>
      </c>
      <c r="CI59" t="str">
        <v>PAGA</v>
      </c>
      <c r="CJ59" t="str">
        <v>TRANSFERENCIA</v>
      </c>
      <c r="CK59">
        <v>46261</v>
      </c>
      <c r="CL59">
        <v>57</v>
      </c>
      <c r="CM59">
        <v>46295</v>
      </c>
      <c r="CN59">
        <v>875000</v>
      </c>
      <c r="CO59" t="str">
        <v>PAGA</v>
      </c>
      <c r="CP59" t="str">
        <v>TRANSFERENCIA</v>
      </c>
      <c r="CQ59">
        <v>46292</v>
      </c>
      <c r="CR59">
        <v>26</v>
      </c>
      <c r="CU59" t="str">
        <v>VENCIDA</v>
      </c>
      <c r="CW59">
        <v>46323</v>
      </c>
      <c r="CX59">
        <v>-5</v>
      </c>
      <c r="DA59" t="str">
        <v>POR VENCER</v>
      </c>
      <c r="DC59">
        <v>46354</v>
      </c>
      <c r="DD59">
        <v>-36</v>
      </c>
      <c r="DG59" t="str">
        <v>AL DÍA</v>
      </c>
      <c r="DI59">
        <v>46385</v>
      </c>
      <c r="DJ59">
        <v>-67</v>
      </c>
      <c r="DM59" t="str">
        <v>AL DÍA</v>
      </c>
      <c r="DO59">
        <v>46416</v>
      </c>
      <c r="DP59">
        <v>-98</v>
      </c>
      <c r="DS59" t="str">
        <v>AL DÍA</v>
      </c>
      <c r="DU59">
        <v>46447</v>
      </c>
      <c r="DV59">
        <v>-129</v>
      </c>
      <c r="DY59" t="str">
        <v>AL DÍA</v>
      </c>
      <c r="EA59">
        <v>46478</v>
      </c>
      <c r="EB59">
        <v>-160</v>
      </c>
      <c r="EE59" t="str">
        <v>AL DÍA</v>
      </c>
      <c r="EG59">
        <v>46509</v>
      </c>
      <c r="EH59">
        <v>-191</v>
      </c>
      <c r="EK59" t="str">
        <v>AL DÍA</v>
      </c>
      <c r="EM59">
        <v>46540</v>
      </c>
      <c r="EN59">
        <v>-222</v>
      </c>
      <c r="EQ59" t="str">
        <v>AL DÍA</v>
      </c>
      <c r="ES59">
        <v>46571</v>
      </c>
      <c r="ET59">
        <v>-253</v>
      </c>
      <c r="EW59" t="str">
        <v>AL DÍA</v>
      </c>
      <c r="EY59" t="str">
        <v/>
      </c>
      <c r="EZ59" t="str">
        <v/>
      </c>
      <c r="FC59" t="str">
        <v>SIN ESTADO</v>
      </c>
      <c r="FE59" t="str">
        <v/>
      </c>
      <c r="FF59" t="str">
        <v/>
      </c>
      <c r="FI59" t="str">
        <v>SIN ESTADO</v>
      </c>
      <c r="FK59" t="str">
        <v/>
      </c>
      <c r="FL59" t="str">
        <v/>
      </c>
      <c r="FO59" t="str">
        <v>SIN ESTADO</v>
      </c>
      <c r="FQ59" t="str">
        <v/>
      </c>
      <c r="FR59" t="str">
        <v/>
      </c>
      <c r="FU59" t="str">
        <v>SIN ESTADO</v>
      </c>
      <c r="FW59" t="str">
        <v/>
      </c>
      <c r="FX59" t="str">
        <v/>
      </c>
      <c r="GA59" t="str">
        <v>SIN ESTADO</v>
      </c>
      <c r="GC59" t="str">
        <v/>
      </c>
      <c r="GD59" t="str">
        <v/>
      </c>
      <c r="GG59" t="str">
        <v>SIN ESTADO</v>
      </c>
      <c r="GI59" t="str">
        <v/>
      </c>
      <c r="GJ59" t="str">
        <v/>
      </c>
      <c r="GM59" t="str">
        <v>SIN ESTADO</v>
      </c>
      <c r="GO59" t="str">
        <v/>
      </c>
      <c r="GP59" t="str">
        <v/>
      </c>
      <c r="GS59" t="str">
        <v>SIN ESTADO</v>
      </c>
      <c r="GU59" t="str">
        <v/>
      </c>
      <c r="GV59" t="str">
        <v/>
      </c>
      <c r="GY59" t="str">
        <v>SIN ESTADO</v>
      </c>
      <c r="HA59" t="str">
        <v/>
      </c>
      <c r="HB59" t="str">
        <v/>
      </c>
      <c r="HE59" t="str">
        <v>SIN ESTADO</v>
      </c>
      <c r="HG59" t="str">
        <v/>
      </c>
      <c r="HH59" t="str">
        <v/>
      </c>
      <c r="HK59" t="str">
        <v>SIN ESTADO</v>
      </c>
      <c r="HM59" t="str">
        <v/>
      </c>
      <c r="HN59" t="str">
        <v/>
      </c>
      <c r="HQ59" t="str">
        <v>SIN ESTADO</v>
      </c>
      <c r="HS59">
        <v>12250000</v>
      </c>
      <c r="HU59">
        <v>875000</v>
      </c>
      <c r="HW59">
        <v>0</v>
      </c>
      <c r="HX59">
        <v>0</v>
      </c>
    </row>
    <row r="60">
      <c r="B60">
        <v>58</v>
      </c>
      <c r="C60" t="str">
        <v xml:space="preserve">LC1 - 7 - 15 </v>
      </c>
      <c r="D60" t="str">
        <v>VENDIDO</v>
      </c>
      <c r="E60">
        <v>25000000</v>
      </c>
      <c r="F60">
        <v>21000000</v>
      </c>
      <c r="G60">
        <v>45857</v>
      </c>
      <c r="H60">
        <v>24</v>
      </c>
      <c r="I60" t="str">
        <v xml:space="preserve">19 DE CADA MES </v>
      </c>
      <c r="J60">
        <v>875000</v>
      </c>
      <c r="K60">
        <v>45888</v>
      </c>
      <c r="L60">
        <v>430</v>
      </c>
      <c r="M60">
        <v>45903</v>
      </c>
      <c r="N60">
        <v>875000</v>
      </c>
      <c r="O60" t="str">
        <v>PAGA</v>
      </c>
      <c r="P60" t="str">
        <v>TRANSFERENCIA</v>
      </c>
      <c r="Q60">
        <v>45919</v>
      </c>
      <c r="R60">
        <v>399</v>
      </c>
      <c r="S60">
        <v>45926</v>
      </c>
      <c r="T60">
        <v>875000</v>
      </c>
      <c r="U60" t="str">
        <v>PAGA</v>
      </c>
      <c r="V60" t="str">
        <v>TRANSFERENCIA</v>
      </c>
      <c r="W60">
        <v>45950</v>
      </c>
      <c r="X60">
        <v>368</v>
      </c>
      <c r="Y60">
        <v>45961</v>
      </c>
      <c r="Z60">
        <v>875000</v>
      </c>
      <c r="AA60" t="str">
        <v>PAGA</v>
      </c>
      <c r="AB60" t="str">
        <v>TRANSFERENCIA</v>
      </c>
      <c r="AC60">
        <v>45981</v>
      </c>
      <c r="AD60">
        <v>337</v>
      </c>
      <c r="AE60">
        <v>45989</v>
      </c>
      <c r="AF60">
        <v>875000</v>
      </c>
      <c r="AG60" t="str">
        <v>PAGA</v>
      </c>
      <c r="AH60" t="str">
        <v>TRANSFERENCIA</v>
      </c>
      <c r="AI60">
        <v>46012</v>
      </c>
      <c r="AJ60">
        <v>306</v>
      </c>
      <c r="AK60">
        <v>46013</v>
      </c>
      <c r="AL60">
        <v>875000</v>
      </c>
      <c r="AM60" t="str">
        <v>PAGA</v>
      </c>
      <c r="AN60" t="str">
        <v>TRANSFERENCIA</v>
      </c>
      <c r="AO60">
        <v>46043</v>
      </c>
      <c r="AP60">
        <v>275</v>
      </c>
      <c r="AQ60">
        <v>45680</v>
      </c>
      <c r="AR60">
        <v>875000</v>
      </c>
      <c r="AS60" t="str">
        <v>PAGA</v>
      </c>
      <c r="AT60" t="str">
        <v>TRANSFERENCIA</v>
      </c>
      <c r="AU60">
        <v>46074</v>
      </c>
      <c r="AV60">
        <v>244</v>
      </c>
      <c r="AW60">
        <v>46078</v>
      </c>
      <c r="AX60">
        <v>875000</v>
      </c>
      <c r="AY60" t="str">
        <v>PAGA</v>
      </c>
      <c r="AZ60" t="str">
        <v>TRANSFERENCIA</v>
      </c>
      <c r="BA60">
        <v>46105</v>
      </c>
      <c r="BB60">
        <v>213</v>
      </c>
      <c r="BC60">
        <v>46107</v>
      </c>
      <c r="BD60">
        <v>875000</v>
      </c>
      <c r="BE60" t="str">
        <v>PAGA</v>
      </c>
      <c r="BF60" t="str">
        <v>TRANSFERENCIA</v>
      </c>
      <c r="BG60">
        <v>46136</v>
      </c>
      <c r="BH60">
        <v>182</v>
      </c>
      <c r="BI60">
        <v>46139</v>
      </c>
      <c r="BJ60">
        <v>875000</v>
      </c>
      <c r="BK60" t="str">
        <v>PAGA</v>
      </c>
      <c r="BL60" t="str">
        <v>TRANSFERENCIA</v>
      </c>
      <c r="BM60">
        <v>46167</v>
      </c>
      <c r="BN60">
        <v>151</v>
      </c>
      <c r="BO60">
        <v>46198</v>
      </c>
      <c r="BP60">
        <v>875000</v>
      </c>
      <c r="BQ60" t="str">
        <v>PAGA</v>
      </c>
      <c r="BR60" t="str">
        <v>TRANSFERENCIA</v>
      </c>
      <c r="BS60">
        <v>46198</v>
      </c>
      <c r="BT60">
        <v>120</v>
      </c>
      <c r="BU60">
        <v>46205</v>
      </c>
      <c r="BV60">
        <v>875000</v>
      </c>
      <c r="BW60" t="str">
        <v>PAGA</v>
      </c>
      <c r="BX60" t="str">
        <v>TRANSFERENCIA</v>
      </c>
      <c r="BY60">
        <v>46229</v>
      </c>
      <c r="BZ60">
        <v>89</v>
      </c>
      <c r="CA60">
        <v>46234</v>
      </c>
      <c r="CB60">
        <v>875000</v>
      </c>
      <c r="CC60" t="str">
        <v>PAGA</v>
      </c>
      <c r="CD60" t="str">
        <v>TRANSFERENCIA</v>
      </c>
      <c r="CE60">
        <v>46260</v>
      </c>
      <c r="CF60">
        <v>58</v>
      </c>
      <c r="CG60">
        <v>46259</v>
      </c>
      <c r="CH60">
        <v>875000</v>
      </c>
      <c r="CI60" t="str">
        <v>PAGA</v>
      </c>
      <c r="CJ60" t="str">
        <v>TRANSFERENCIA</v>
      </c>
      <c r="CK60">
        <v>46291</v>
      </c>
      <c r="CL60">
        <v>27</v>
      </c>
      <c r="CM60">
        <v>46290</v>
      </c>
      <c r="CN60">
        <v>875000</v>
      </c>
      <c r="CO60" t="str">
        <v>PAGA</v>
      </c>
      <c r="CP60" t="str">
        <v>TRANSFERENCIA</v>
      </c>
      <c r="CQ60">
        <v>46322</v>
      </c>
      <c r="CR60">
        <v>-4</v>
      </c>
      <c r="CU60" t="str">
        <v>POR VENCER</v>
      </c>
      <c r="CW60">
        <v>46353</v>
      </c>
      <c r="CX60">
        <v>-35</v>
      </c>
      <c r="DA60" t="str">
        <v>AL DÍA</v>
      </c>
      <c r="DC60">
        <v>46384</v>
      </c>
      <c r="DD60">
        <v>-66</v>
      </c>
      <c r="DG60" t="str">
        <v>AL DÍA</v>
      </c>
      <c r="DI60">
        <v>46415</v>
      </c>
      <c r="DJ60">
        <v>-97</v>
      </c>
      <c r="DM60" t="str">
        <v>AL DÍA</v>
      </c>
      <c r="DO60">
        <v>46446</v>
      </c>
      <c r="DP60">
        <v>-128</v>
      </c>
      <c r="DS60" t="str">
        <v>AL DÍA</v>
      </c>
      <c r="DU60">
        <v>46477</v>
      </c>
      <c r="DV60">
        <v>-159</v>
      </c>
      <c r="DY60" t="str">
        <v>AL DÍA</v>
      </c>
      <c r="EA60">
        <v>46508</v>
      </c>
      <c r="EB60">
        <v>-190</v>
      </c>
      <c r="EE60" t="str">
        <v>AL DÍA</v>
      </c>
      <c r="EG60">
        <v>46539</v>
      </c>
      <c r="EH60">
        <v>-221</v>
      </c>
      <c r="EK60" t="str">
        <v>AL DÍA</v>
      </c>
      <c r="EM60">
        <v>46570</v>
      </c>
      <c r="EN60">
        <v>-252</v>
      </c>
      <c r="EQ60" t="str">
        <v>AL DÍA</v>
      </c>
      <c r="ES60">
        <v>46601</v>
      </c>
      <c r="ET60">
        <v>-283</v>
      </c>
      <c r="EW60" t="str">
        <v>AL DÍA</v>
      </c>
      <c r="EY60" t="str">
        <v/>
      </c>
      <c r="EZ60" t="str">
        <v/>
      </c>
      <c r="FC60" t="str">
        <v>SIN ESTADO</v>
      </c>
      <c r="FE60" t="str">
        <v/>
      </c>
      <c r="FF60" t="str">
        <v/>
      </c>
      <c r="FI60" t="str">
        <v>SIN ESTADO</v>
      </c>
      <c r="FK60" t="str">
        <v/>
      </c>
      <c r="FL60" t="str">
        <v/>
      </c>
      <c r="FO60" t="str">
        <v>SIN ESTADO</v>
      </c>
      <c r="FQ60" t="str">
        <v/>
      </c>
      <c r="FR60" t="str">
        <v/>
      </c>
      <c r="FU60" t="str">
        <v>SIN ESTADO</v>
      </c>
      <c r="FW60" t="str">
        <v/>
      </c>
      <c r="FX60" t="str">
        <v/>
      </c>
      <c r="GA60" t="str">
        <v>SIN ESTADO</v>
      </c>
      <c r="GC60" t="str">
        <v/>
      </c>
      <c r="GD60" t="str">
        <v/>
      </c>
      <c r="GG60" t="str">
        <v>SIN ESTADO</v>
      </c>
      <c r="GI60" t="str">
        <v/>
      </c>
      <c r="GJ60" t="str">
        <v/>
      </c>
      <c r="GM60" t="str">
        <v>SIN ESTADO</v>
      </c>
      <c r="GO60" t="str">
        <v/>
      </c>
      <c r="GP60" t="str">
        <v/>
      </c>
      <c r="GS60" t="str">
        <v>SIN ESTADO</v>
      </c>
      <c r="GU60" t="str">
        <v/>
      </c>
      <c r="GV60" t="str">
        <v/>
      </c>
      <c r="GY60" t="str">
        <v>SIN ESTADO</v>
      </c>
      <c r="HA60" t="str">
        <v/>
      </c>
      <c r="HB60" t="str">
        <v/>
      </c>
      <c r="HE60" t="str">
        <v>SIN ESTADO</v>
      </c>
      <c r="HG60" t="str">
        <v/>
      </c>
      <c r="HH60" t="str">
        <v/>
      </c>
      <c r="HK60" t="str">
        <v>SIN ESTADO</v>
      </c>
      <c r="HM60" t="str">
        <v/>
      </c>
      <c r="HN60" t="str">
        <v/>
      </c>
      <c r="HQ60" t="str">
        <v>SIN ESTADO</v>
      </c>
      <c r="HS60">
        <v>12250000</v>
      </c>
      <c r="HU60">
        <v>875000</v>
      </c>
      <c r="HW60">
        <v>875000</v>
      </c>
      <c r="HX60">
        <v>1</v>
      </c>
    </row>
    <row r="61">
      <c r="B61">
        <v>59</v>
      </c>
      <c r="C61" t="str">
        <v xml:space="preserve">LC1 - 7 - 16 </v>
      </c>
      <c r="D61" t="str">
        <v>VENDIDO</v>
      </c>
      <c r="E61">
        <v>39784000</v>
      </c>
      <c r="F61">
        <v>35784000</v>
      </c>
      <c r="G61">
        <v>45892</v>
      </c>
      <c r="H61">
        <v>24</v>
      </c>
      <c r="I61" t="str">
        <v xml:space="preserve">23 DE CADA MES </v>
      </c>
      <c r="J61">
        <v>1491000</v>
      </c>
      <c r="K61">
        <v>45923</v>
      </c>
      <c r="L61">
        <v>395</v>
      </c>
      <c r="M61">
        <v>45953</v>
      </c>
      <c r="N61">
        <v>1491000</v>
      </c>
      <c r="O61" t="str">
        <v>PAGA</v>
      </c>
      <c r="P61" t="str">
        <v>TRANSFERENCIA</v>
      </c>
      <c r="Q61">
        <v>45954</v>
      </c>
      <c r="R61">
        <v>364</v>
      </c>
      <c r="S61">
        <v>46070</v>
      </c>
      <c r="T61">
        <v>1491000</v>
      </c>
      <c r="U61" t="str">
        <v>PAGA</v>
      </c>
      <c r="V61" t="str">
        <v>TRANSFERENCIA</v>
      </c>
      <c r="W61">
        <v>45985</v>
      </c>
      <c r="X61">
        <v>333</v>
      </c>
      <c r="Y61">
        <v>46124</v>
      </c>
      <c r="Z61">
        <v>5964000</v>
      </c>
      <c r="AA61" t="str">
        <v>PAGA</v>
      </c>
      <c r="AB61" t="str">
        <v>TRANSFERENCIA</v>
      </c>
      <c r="AC61">
        <v>46016</v>
      </c>
      <c r="AD61">
        <v>302</v>
      </c>
      <c r="AE61">
        <v>46124</v>
      </c>
      <c r="AF61">
        <v>90800</v>
      </c>
      <c r="AG61" t="str">
        <v>PAGA</v>
      </c>
      <c r="AH61" t="str">
        <v>TRANSFERENCIA</v>
      </c>
      <c r="AI61">
        <v>46047</v>
      </c>
      <c r="AJ61">
        <v>271</v>
      </c>
      <c r="AK61">
        <v>46124</v>
      </c>
      <c r="AL61">
        <v>1510000</v>
      </c>
      <c r="AM61" t="str">
        <v>PAGA</v>
      </c>
      <c r="AN61" t="str">
        <v>TRANSFERENCIA</v>
      </c>
      <c r="AO61">
        <v>46078</v>
      </c>
      <c r="AP61">
        <v>240</v>
      </c>
      <c r="AQ61">
        <v>46124</v>
      </c>
      <c r="AR61">
        <v>4473000</v>
      </c>
      <c r="AS61" t="str">
        <v>PAGA</v>
      </c>
      <c r="AT61" t="str">
        <v>TRANSFERENCIA</v>
      </c>
      <c r="AU61">
        <v>46109</v>
      </c>
      <c r="AV61">
        <v>209</v>
      </c>
      <c r="AW61">
        <v>46192</v>
      </c>
      <c r="AX61">
        <v>4473000</v>
      </c>
      <c r="AY61" t="str">
        <v>PAGA</v>
      </c>
      <c r="AZ61" t="str">
        <v>TRANSFERENCIA</v>
      </c>
      <c r="BA61">
        <v>46140</v>
      </c>
      <c r="BB61">
        <v>178</v>
      </c>
      <c r="BC61">
        <v>46192</v>
      </c>
      <c r="BE61" t="str">
        <v>PAGA</v>
      </c>
      <c r="BG61">
        <v>46171</v>
      </c>
      <c r="BH61">
        <v>147</v>
      </c>
      <c r="BI61">
        <v>46192</v>
      </c>
      <c r="BK61" t="str">
        <v>PAGA</v>
      </c>
      <c r="BM61">
        <v>46202</v>
      </c>
      <c r="BN61">
        <v>116</v>
      </c>
      <c r="BO61">
        <v>46192</v>
      </c>
      <c r="BQ61" t="str">
        <v>PAGA</v>
      </c>
      <c r="BS61">
        <v>46233</v>
      </c>
      <c r="BT61">
        <v>85</v>
      </c>
      <c r="BU61">
        <v>46192</v>
      </c>
      <c r="BW61" t="str">
        <v>PAGA</v>
      </c>
      <c r="BY61">
        <v>46264</v>
      </c>
      <c r="BZ61">
        <v>54</v>
      </c>
      <c r="CA61">
        <v>46192</v>
      </c>
      <c r="CC61" t="str">
        <v>PAGA</v>
      </c>
      <c r="CE61">
        <v>46295</v>
      </c>
      <c r="CF61">
        <v>23</v>
      </c>
      <c r="CG61">
        <v>46192</v>
      </c>
      <c r="CI61" t="str">
        <v>PAGA</v>
      </c>
      <c r="CK61">
        <v>46326</v>
      </c>
      <c r="CL61">
        <v>-8</v>
      </c>
      <c r="CO61" t="str">
        <v>AL DÍA</v>
      </c>
      <c r="CQ61">
        <v>46357</v>
      </c>
      <c r="CR61">
        <v>-39</v>
      </c>
      <c r="CU61" t="str">
        <v>AL DÍA</v>
      </c>
      <c r="CW61">
        <v>46388</v>
      </c>
      <c r="CX61">
        <v>-70</v>
      </c>
      <c r="DA61" t="str">
        <v>AL DÍA</v>
      </c>
      <c r="DC61">
        <v>46419</v>
      </c>
      <c r="DD61">
        <v>-101</v>
      </c>
      <c r="DG61" t="str">
        <v>AL DÍA</v>
      </c>
      <c r="DI61">
        <v>46450</v>
      </c>
      <c r="DJ61">
        <v>-132</v>
      </c>
      <c r="DM61" t="str">
        <v>AL DÍA</v>
      </c>
      <c r="DO61">
        <v>46481</v>
      </c>
      <c r="DP61">
        <v>-163</v>
      </c>
      <c r="DS61" t="str">
        <v>AL DÍA</v>
      </c>
      <c r="DU61">
        <v>46512</v>
      </c>
      <c r="DV61">
        <v>-194</v>
      </c>
      <c r="DY61" t="str">
        <v>AL DÍA</v>
      </c>
      <c r="EA61">
        <v>46543</v>
      </c>
      <c r="EB61">
        <v>-225</v>
      </c>
      <c r="EE61" t="str">
        <v>AL DÍA</v>
      </c>
      <c r="EG61">
        <v>46574</v>
      </c>
      <c r="EH61">
        <v>-256</v>
      </c>
      <c r="EK61" t="str">
        <v>AL DÍA</v>
      </c>
      <c r="EM61">
        <v>46605</v>
      </c>
      <c r="EN61">
        <v>-287</v>
      </c>
      <c r="EQ61" t="str">
        <v>AL DÍA</v>
      </c>
      <c r="ES61">
        <v>46636</v>
      </c>
      <c r="ET61">
        <v>-318</v>
      </c>
      <c r="EW61" t="str">
        <v>AL DÍA</v>
      </c>
      <c r="EY61" t="str">
        <v/>
      </c>
      <c r="EZ61" t="str">
        <v/>
      </c>
      <c r="FC61" t="str">
        <v>SIN ESTADO</v>
      </c>
      <c r="FE61" t="str">
        <v/>
      </c>
      <c r="FF61" t="str">
        <v/>
      </c>
      <c r="FI61" t="str">
        <v>SIN ESTADO</v>
      </c>
      <c r="FK61" t="str">
        <v/>
      </c>
      <c r="FL61" t="str">
        <v/>
      </c>
      <c r="FO61" t="str">
        <v>SIN ESTADO</v>
      </c>
      <c r="FQ61" t="str">
        <v/>
      </c>
      <c r="FR61" t="str">
        <v/>
      </c>
      <c r="FU61" t="str">
        <v>SIN ESTADO</v>
      </c>
      <c r="FW61" t="str">
        <v/>
      </c>
      <c r="FX61" t="str">
        <v/>
      </c>
      <c r="GA61" t="str">
        <v>SIN ESTADO</v>
      </c>
      <c r="GC61" t="str">
        <v/>
      </c>
      <c r="GD61" t="str">
        <v/>
      </c>
      <c r="GG61" t="str">
        <v>SIN ESTADO</v>
      </c>
      <c r="GI61" t="str">
        <v/>
      </c>
      <c r="GJ61" t="str">
        <v/>
      </c>
      <c r="GM61" t="str">
        <v>SIN ESTADO</v>
      </c>
      <c r="GO61" t="str">
        <v/>
      </c>
      <c r="GP61" t="str">
        <v/>
      </c>
      <c r="GS61" t="str">
        <v>SIN ESTADO</v>
      </c>
      <c r="GU61" t="str">
        <v/>
      </c>
      <c r="GV61" t="str">
        <v/>
      </c>
      <c r="GY61" t="str">
        <v>SIN ESTADO</v>
      </c>
      <c r="HA61" t="str">
        <v/>
      </c>
      <c r="HB61" t="str">
        <v/>
      </c>
      <c r="HE61" t="str">
        <v>SIN ESTADO</v>
      </c>
      <c r="HG61" t="str">
        <v/>
      </c>
      <c r="HH61" t="str">
        <v/>
      </c>
      <c r="HK61" t="str">
        <v>SIN ESTADO</v>
      </c>
      <c r="HM61" t="str">
        <v/>
      </c>
      <c r="HN61" t="str">
        <v/>
      </c>
      <c r="HQ61" t="str">
        <v>SIN ESTADO</v>
      </c>
      <c r="HS61">
        <v>19492800</v>
      </c>
      <c r="HU61">
        <v>1491000</v>
      </c>
      <c r="HW61">
        <v>0</v>
      </c>
      <c r="HX61">
        <v>0</v>
      </c>
    </row>
    <row r="62">
      <c r="B62">
        <v>60</v>
      </c>
      <c r="C62" t="str">
        <v xml:space="preserve">LC1 - 7 - 17 </v>
      </c>
      <c r="D62" t="str">
        <v>VENDIDO</v>
      </c>
      <c r="E62">
        <v>32115000</v>
      </c>
      <c r="F62">
        <v>28115000</v>
      </c>
      <c r="G62">
        <v>45892</v>
      </c>
      <c r="H62">
        <v>24</v>
      </c>
      <c r="I62" t="str">
        <v xml:space="preserve">23 DE CADA MES </v>
      </c>
      <c r="J62">
        <v>1171458.3333333333</v>
      </c>
      <c r="K62">
        <v>45923</v>
      </c>
      <c r="L62">
        <v>395</v>
      </c>
      <c r="M62">
        <v>45953</v>
      </c>
      <c r="N62">
        <v>2343000</v>
      </c>
      <c r="O62" t="str">
        <v>PAGA</v>
      </c>
      <c r="P62" t="str">
        <v>TRANSFERENCIA</v>
      </c>
      <c r="Q62">
        <v>45954</v>
      </c>
      <c r="R62">
        <v>364</v>
      </c>
      <c r="S62">
        <v>46070</v>
      </c>
      <c r="T62">
        <v>1171500</v>
      </c>
      <c r="U62" t="str">
        <v>PAGA</v>
      </c>
      <c r="V62" t="str">
        <v>TRANSFERENCIA</v>
      </c>
      <c r="W62">
        <v>45985</v>
      </c>
      <c r="X62">
        <v>333</v>
      </c>
      <c r="Y62">
        <v>46125</v>
      </c>
      <c r="Z62">
        <v>2343000</v>
      </c>
      <c r="AA62" t="str">
        <v>PAGA</v>
      </c>
      <c r="AB62" t="str">
        <v>TRANSFERENCIA</v>
      </c>
      <c r="AC62">
        <v>46016</v>
      </c>
      <c r="AD62">
        <v>302</v>
      </c>
      <c r="AE62">
        <v>46142</v>
      </c>
      <c r="AF62">
        <v>1510000</v>
      </c>
      <c r="AG62" t="str">
        <v>PAGA</v>
      </c>
      <c r="AH62" t="str">
        <v>TRANSFERENCIA</v>
      </c>
      <c r="AI62">
        <v>46047</v>
      </c>
      <c r="AJ62">
        <v>271</v>
      </c>
      <c r="AK62">
        <v>46192</v>
      </c>
      <c r="AL62">
        <v>2343000</v>
      </c>
      <c r="AM62" t="str">
        <v>PAGA</v>
      </c>
      <c r="AN62" t="str">
        <v>TRANSFERENCIA</v>
      </c>
      <c r="AO62">
        <v>46078</v>
      </c>
      <c r="AP62">
        <v>240</v>
      </c>
      <c r="AQ62">
        <v>46192</v>
      </c>
      <c r="AR62">
        <v>2343000</v>
      </c>
      <c r="AS62" t="str">
        <v>PAGA</v>
      </c>
      <c r="AT62" t="str">
        <v>TRANSFERENCIA</v>
      </c>
      <c r="AU62">
        <v>46109</v>
      </c>
      <c r="AV62">
        <v>209</v>
      </c>
      <c r="AW62">
        <v>46192</v>
      </c>
      <c r="AY62" t="str">
        <v>PAGA</v>
      </c>
      <c r="AZ62" t="str">
        <v>TRANSFERENCIA</v>
      </c>
      <c r="BA62">
        <v>46140</v>
      </c>
      <c r="BB62">
        <v>178</v>
      </c>
      <c r="BC62">
        <v>46192</v>
      </c>
      <c r="BE62" t="str">
        <v>PAGA</v>
      </c>
      <c r="BG62">
        <v>46171</v>
      </c>
      <c r="BH62">
        <v>147</v>
      </c>
      <c r="BI62">
        <v>46192</v>
      </c>
      <c r="BK62" t="str">
        <v>PAGA</v>
      </c>
      <c r="BM62">
        <v>46202</v>
      </c>
      <c r="BN62">
        <v>116</v>
      </c>
      <c r="BO62">
        <v>46192</v>
      </c>
      <c r="BQ62" t="str">
        <v>PAGA</v>
      </c>
      <c r="BS62">
        <v>46233</v>
      </c>
      <c r="BT62">
        <v>85</v>
      </c>
      <c r="BW62" t="str">
        <v>VENCIDA</v>
      </c>
      <c r="BY62">
        <v>46264</v>
      </c>
      <c r="BZ62">
        <v>54</v>
      </c>
      <c r="CC62" t="str">
        <v>VENCIDA</v>
      </c>
      <c r="CE62">
        <v>46295</v>
      </c>
      <c r="CF62">
        <v>23</v>
      </c>
      <c r="CI62" t="str">
        <v>VENCIDA</v>
      </c>
      <c r="CK62">
        <v>46326</v>
      </c>
      <c r="CL62">
        <v>-8</v>
      </c>
      <c r="CO62" t="str">
        <v>AL DÍA</v>
      </c>
      <c r="CQ62">
        <v>46357</v>
      </c>
      <c r="CR62">
        <v>-39</v>
      </c>
      <c r="CU62" t="str">
        <v>AL DÍA</v>
      </c>
      <c r="CW62">
        <v>46388</v>
      </c>
      <c r="CX62">
        <v>-70</v>
      </c>
      <c r="DA62" t="str">
        <v>AL DÍA</v>
      </c>
      <c r="DC62">
        <v>46419</v>
      </c>
      <c r="DD62">
        <v>-101</v>
      </c>
      <c r="DG62" t="str">
        <v>AL DÍA</v>
      </c>
      <c r="DI62">
        <v>46450</v>
      </c>
      <c r="DJ62">
        <v>-132</v>
      </c>
      <c r="DM62" t="str">
        <v>AL DÍA</v>
      </c>
      <c r="DO62">
        <v>46481</v>
      </c>
      <c r="DP62">
        <v>-163</v>
      </c>
      <c r="DS62" t="str">
        <v>AL DÍA</v>
      </c>
      <c r="DU62">
        <v>46512</v>
      </c>
      <c r="DV62">
        <v>-194</v>
      </c>
      <c r="DY62" t="str">
        <v>AL DÍA</v>
      </c>
      <c r="EA62">
        <v>46543</v>
      </c>
      <c r="EB62">
        <v>-225</v>
      </c>
      <c r="EE62" t="str">
        <v>AL DÍA</v>
      </c>
      <c r="EG62">
        <v>46574</v>
      </c>
      <c r="EH62">
        <v>-256</v>
      </c>
      <c r="EK62" t="str">
        <v>AL DÍA</v>
      </c>
      <c r="EM62">
        <v>46605</v>
      </c>
      <c r="EN62">
        <v>-287</v>
      </c>
      <c r="EQ62" t="str">
        <v>AL DÍA</v>
      </c>
      <c r="ES62">
        <v>46636</v>
      </c>
      <c r="ET62">
        <v>-318</v>
      </c>
      <c r="EW62" t="str">
        <v>AL DÍA</v>
      </c>
      <c r="EY62" t="str">
        <v/>
      </c>
      <c r="EZ62" t="str">
        <v/>
      </c>
      <c r="FC62" t="str">
        <v>SIN ESTADO</v>
      </c>
      <c r="FE62" t="str">
        <v/>
      </c>
      <c r="FF62" t="str">
        <v/>
      </c>
      <c r="FI62" t="str">
        <v>SIN ESTADO</v>
      </c>
      <c r="FK62" t="str">
        <v/>
      </c>
      <c r="FL62" t="str">
        <v/>
      </c>
      <c r="FO62" t="str">
        <v>SIN ESTADO</v>
      </c>
      <c r="FQ62" t="str">
        <v/>
      </c>
      <c r="FR62" t="str">
        <v/>
      </c>
      <c r="FU62" t="str">
        <v>SIN ESTADO</v>
      </c>
      <c r="FW62" t="str">
        <v/>
      </c>
      <c r="FX62" t="str">
        <v/>
      </c>
      <c r="GA62" t="str">
        <v>SIN ESTADO</v>
      </c>
      <c r="GC62" t="str">
        <v/>
      </c>
      <c r="GD62" t="str">
        <v/>
      </c>
      <c r="GG62" t="str">
        <v>SIN ESTADO</v>
      </c>
      <c r="GI62" t="str">
        <v/>
      </c>
      <c r="GJ62" t="str">
        <v/>
      </c>
      <c r="GM62" t="str">
        <v>SIN ESTADO</v>
      </c>
      <c r="GO62" t="str">
        <v/>
      </c>
      <c r="GP62" t="str">
        <v/>
      </c>
      <c r="GS62" t="str">
        <v>SIN ESTADO</v>
      </c>
      <c r="GU62" t="str">
        <v/>
      </c>
      <c r="GV62" t="str">
        <v/>
      </c>
      <c r="GY62" t="str">
        <v>SIN ESTADO</v>
      </c>
      <c r="HA62" t="str">
        <v/>
      </c>
      <c r="HB62" t="str">
        <v/>
      </c>
      <c r="HE62" t="str">
        <v>SIN ESTADO</v>
      </c>
      <c r="HG62" t="str">
        <v/>
      </c>
      <c r="HH62" t="str">
        <v/>
      </c>
      <c r="HK62" t="str">
        <v>SIN ESTADO</v>
      </c>
      <c r="HM62" t="str">
        <v/>
      </c>
      <c r="HN62" t="str">
        <v/>
      </c>
      <c r="HQ62" t="str">
        <v>SIN ESTADO</v>
      </c>
      <c r="HS62">
        <v>12053500</v>
      </c>
      <c r="HU62">
        <v>1171458.3333333333</v>
      </c>
      <c r="HW62">
        <v>0</v>
      </c>
      <c r="HX62">
        <v>0</v>
      </c>
    </row>
    <row r="63">
      <c r="B63">
        <v>61</v>
      </c>
      <c r="C63" t="str">
        <v xml:space="preserve">LC1 - 7 - 18 </v>
      </c>
      <c r="D63" t="str">
        <v>VENDIDO</v>
      </c>
      <c r="E63">
        <v>27512000</v>
      </c>
      <c r="F63">
        <v>23512000</v>
      </c>
      <c r="G63">
        <v>45892</v>
      </c>
      <c r="H63">
        <v>24</v>
      </c>
      <c r="I63" t="str">
        <v xml:space="preserve">23 DE CADA MES </v>
      </c>
      <c r="J63">
        <v>979666.6666666666</v>
      </c>
      <c r="K63">
        <v>45923</v>
      </c>
      <c r="L63">
        <v>395</v>
      </c>
      <c r="M63">
        <v>45953</v>
      </c>
      <c r="N63">
        <v>1961000</v>
      </c>
      <c r="O63" t="str">
        <v>PAGA</v>
      </c>
      <c r="P63" t="str">
        <v>TRANSFERENCIA</v>
      </c>
      <c r="Q63">
        <v>45954</v>
      </c>
      <c r="R63">
        <v>364</v>
      </c>
      <c r="S63">
        <v>45953</v>
      </c>
      <c r="T63">
        <v>979600</v>
      </c>
      <c r="U63" t="str">
        <v>PAGA</v>
      </c>
      <c r="V63" t="str">
        <v>TRANSFERENCIA</v>
      </c>
      <c r="W63">
        <v>45985</v>
      </c>
      <c r="X63">
        <v>333</v>
      </c>
      <c r="Y63">
        <v>46070</v>
      </c>
      <c r="Z63">
        <v>1959200</v>
      </c>
      <c r="AA63" t="str">
        <v>PAGA</v>
      </c>
      <c r="AB63" t="str">
        <v>TRANSFERENCIA</v>
      </c>
      <c r="AC63">
        <v>46016</v>
      </c>
      <c r="AD63">
        <v>302</v>
      </c>
      <c r="AE63">
        <v>46124</v>
      </c>
      <c r="AF63">
        <v>980000</v>
      </c>
      <c r="AG63" t="str">
        <v>PAGA</v>
      </c>
      <c r="AH63" t="str">
        <v>TRANSFERENCIA</v>
      </c>
      <c r="AI63">
        <v>46047</v>
      </c>
      <c r="AJ63">
        <v>271</v>
      </c>
      <c r="AK63">
        <v>46124</v>
      </c>
      <c r="AL63">
        <v>2938800</v>
      </c>
      <c r="AM63" t="str">
        <v>PAGA</v>
      </c>
      <c r="AN63" t="str">
        <v>TRANSFERENCIA</v>
      </c>
      <c r="AO63">
        <v>46078</v>
      </c>
      <c r="AP63">
        <v>240</v>
      </c>
      <c r="AQ63">
        <v>46171</v>
      </c>
      <c r="AR63">
        <v>1000000</v>
      </c>
      <c r="AS63" t="str">
        <v>PAGA</v>
      </c>
      <c r="AT63" t="str">
        <v>TRANSFERENCIA</v>
      </c>
      <c r="AU63">
        <v>46109</v>
      </c>
      <c r="AV63">
        <v>209</v>
      </c>
      <c r="AW63">
        <v>46192</v>
      </c>
      <c r="AX63">
        <v>2938800</v>
      </c>
      <c r="AY63" t="str">
        <v>PAGA</v>
      </c>
      <c r="AZ63" t="str">
        <v>TRANSFERENCIA</v>
      </c>
      <c r="BA63">
        <v>46140</v>
      </c>
      <c r="BB63">
        <v>178</v>
      </c>
      <c r="BC63">
        <v>46192</v>
      </c>
      <c r="BE63" t="str">
        <v>PAGA</v>
      </c>
      <c r="BG63">
        <v>46171</v>
      </c>
      <c r="BH63">
        <v>147</v>
      </c>
      <c r="BI63">
        <v>46192</v>
      </c>
      <c r="BK63" t="str">
        <v>PAGA</v>
      </c>
      <c r="BM63">
        <v>46202</v>
      </c>
      <c r="BN63">
        <v>116</v>
      </c>
      <c r="BO63">
        <v>46192</v>
      </c>
      <c r="BQ63" t="str">
        <v>PAGA</v>
      </c>
      <c r="BS63">
        <v>46233</v>
      </c>
      <c r="BT63">
        <v>85</v>
      </c>
      <c r="BU63">
        <v>46192</v>
      </c>
      <c r="BW63" t="str">
        <v>PAGA</v>
      </c>
      <c r="BY63">
        <v>46264</v>
      </c>
      <c r="BZ63">
        <v>54</v>
      </c>
      <c r="CA63">
        <v>46192</v>
      </c>
      <c r="CC63" t="str">
        <v>PAGA</v>
      </c>
      <c r="CE63">
        <v>46295</v>
      </c>
      <c r="CF63">
        <v>23</v>
      </c>
      <c r="CG63">
        <v>46192</v>
      </c>
      <c r="CI63" t="str">
        <v>PAGA</v>
      </c>
      <c r="CK63">
        <v>46326</v>
      </c>
      <c r="CL63">
        <v>-8</v>
      </c>
      <c r="CO63" t="str">
        <v>AL DÍA</v>
      </c>
      <c r="CQ63">
        <v>46357</v>
      </c>
      <c r="CR63">
        <v>-39</v>
      </c>
      <c r="CU63" t="str">
        <v>AL DÍA</v>
      </c>
      <c r="CW63">
        <v>46388</v>
      </c>
      <c r="CX63">
        <v>-70</v>
      </c>
      <c r="DA63" t="str">
        <v>AL DÍA</v>
      </c>
      <c r="DC63">
        <v>46419</v>
      </c>
      <c r="DD63">
        <v>-101</v>
      </c>
      <c r="DG63" t="str">
        <v>AL DÍA</v>
      </c>
      <c r="DI63">
        <v>46450</v>
      </c>
      <c r="DJ63">
        <v>-132</v>
      </c>
      <c r="DM63" t="str">
        <v>AL DÍA</v>
      </c>
      <c r="DO63">
        <v>46481</v>
      </c>
      <c r="DP63">
        <v>-163</v>
      </c>
      <c r="DS63" t="str">
        <v>AL DÍA</v>
      </c>
      <c r="DU63">
        <v>46512</v>
      </c>
      <c r="DV63">
        <v>-194</v>
      </c>
      <c r="DY63" t="str">
        <v>AL DÍA</v>
      </c>
      <c r="EA63">
        <v>46543</v>
      </c>
      <c r="EB63">
        <v>-225</v>
      </c>
      <c r="EE63" t="str">
        <v>AL DÍA</v>
      </c>
      <c r="EG63">
        <v>46574</v>
      </c>
      <c r="EH63">
        <v>-256</v>
      </c>
      <c r="EK63" t="str">
        <v>AL DÍA</v>
      </c>
      <c r="EM63">
        <v>46605</v>
      </c>
      <c r="EN63">
        <v>-287</v>
      </c>
      <c r="EQ63" t="str">
        <v>AL DÍA</v>
      </c>
      <c r="ES63">
        <v>46636</v>
      </c>
      <c r="ET63">
        <v>-318</v>
      </c>
      <c r="EW63" t="str">
        <v>AL DÍA</v>
      </c>
      <c r="EY63" t="str">
        <v/>
      </c>
      <c r="EZ63" t="str">
        <v/>
      </c>
      <c r="FC63" t="str">
        <v>SIN ESTADO</v>
      </c>
      <c r="FE63" t="str">
        <v/>
      </c>
      <c r="FF63" t="str">
        <v/>
      </c>
      <c r="FI63" t="str">
        <v>SIN ESTADO</v>
      </c>
      <c r="FK63" t="str">
        <v/>
      </c>
      <c r="FL63" t="str">
        <v/>
      </c>
      <c r="FO63" t="str">
        <v>SIN ESTADO</v>
      </c>
      <c r="FQ63" t="str">
        <v/>
      </c>
      <c r="FR63" t="str">
        <v/>
      </c>
      <c r="FU63" t="str">
        <v>SIN ESTADO</v>
      </c>
      <c r="FW63" t="str">
        <v/>
      </c>
      <c r="FX63" t="str">
        <v/>
      </c>
      <c r="GA63" t="str">
        <v>SIN ESTADO</v>
      </c>
      <c r="GC63" t="str">
        <v/>
      </c>
      <c r="GD63" t="str">
        <v/>
      </c>
      <c r="GG63" t="str">
        <v>SIN ESTADO</v>
      </c>
      <c r="GI63" t="str">
        <v/>
      </c>
      <c r="GJ63" t="str">
        <v/>
      </c>
      <c r="GM63" t="str">
        <v>SIN ESTADO</v>
      </c>
      <c r="GO63" t="str">
        <v/>
      </c>
      <c r="GP63" t="str">
        <v/>
      </c>
      <c r="GS63" t="str">
        <v>SIN ESTADO</v>
      </c>
      <c r="GU63" t="str">
        <v/>
      </c>
      <c r="GV63" t="str">
        <v/>
      </c>
      <c r="GY63" t="str">
        <v>SIN ESTADO</v>
      </c>
      <c r="HA63" t="str">
        <v/>
      </c>
      <c r="HB63" t="str">
        <v/>
      </c>
      <c r="HE63" t="str">
        <v>SIN ESTADO</v>
      </c>
      <c r="HG63" t="str">
        <v/>
      </c>
      <c r="HH63" t="str">
        <v/>
      </c>
      <c r="HK63" t="str">
        <v>SIN ESTADO</v>
      </c>
      <c r="HM63" t="str">
        <v/>
      </c>
      <c r="HN63" t="str">
        <v/>
      </c>
      <c r="HQ63" t="str">
        <v>SIN ESTADO</v>
      </c>
      <c r="HS63">
        <v>12757400</v>
      </c>
      <c r="HU63">
        <v>979666.6666666666</v>
      </c>
      <c r="HW63">
        <v>0</v>
      </c>
      <c r="HX63">
        <v>0</v>
      </c>
    </row>
    <row r="64">
      <c r="B64">
        <v>62</v>
      </c>
      <c r="C64" t="str">
        <v xml:space="preserve">LC1 - 7 - 19 </v>
      </c>
      <c r="D64" t="str">
        <v>VENDIDO</v>
      </c>
      <c r="E64">
        <v>27512000</v>
      </c>
      <c r="F64">
        <v>22512000</v>
      </c>
      <c r="G64">
        <v>45869</v>
      </c>
      <c r="H64">
        <v>24</v>
      </c>
      <c r="I64" t="str">
        <v xml:space="preserve">31 DE CADA MES </v>
      </c>
      <c r="J64">
        <v>938000</v>
      </c>
      <c r="K64">
        <v>45900</v>
      </c>
      <c r="L64">
        <v>418</v>
      </c>
      <c r="M64">
        <v>46273</v>
      </c>
      <c r="N64">
        <v>8600000</v>
      </c>
      <c r="O64" t="str">
        <v>PAGA</v>
      </c>
      <c r="P64" t="str">
        <v>TRANSFERENCIA</v>
      </c>
      <c r="Q64">
        <v>45931</v>
      </c>
      <c r="R64">
        <v>387</v>
      </c>
      <c r="S64">
        <v>46290</v>
      </c>
      <c r="T64">
        <v>1600000</v>
      </c>
      <c r="U64" t="str">
        <v>PAGA</v>
      </c>
      <c r="V64" t="str">
        <v>TRANSFERENCIA</v>
      </c>
      <c r="W64">
        <v>45962</v>
      </c>
      <c r="X64">
        <v>356</v>
      </c>
      <c r="Y64">
        <v>46333</v>
      </c>
      <c r="Z64">
        <v>3000000</v>
      </c>
      <c r="AA64" t="str">
        <v>PAGA</v>
      </c>
      <c r="AB64" t="str">
        <v>TRANSFERENCIA</v>
      </c>
      <c r="AC64">
        <v>45993</v>
      </c>
      <c r="AD64">
        <v>325</v>
      </c>
      <c r="AE64">
        <v>46383</v>
      </c>
      <c r="AF64">
        <v>2000000</v>
      </c>
      <c r="AG64" t="str">
        <v>PAGA</v>
      </c>
      <c r="AH64" t="str">
        <v>TRANSFERENCIA</v>
      </c>
      <c r="AI64">
        <v>46024</v>
      </c>
      <c r="AJ64">
        <v>294</v>
      </c>
      <c r="AK64">
        <v>46050</v>
      </c>
      <c r="AL64">
        <v>3000000</v>
      </c>
      <c r="AM64" t="str">
        <v>PAGA</v>
      </c>
      <c r="AN64" t="str">
        <v>TRANSFERENCIA</v>
      </c>
      <c r="AO64">
        <v>46055</v>
      </c>
      <c r="AP64">
        <v>263</v>
      </c>
      <c r="AQ64">
        <v>46079</v>
      </c>
      <c r="AR64">
        <v>2000000</v>
      </c>
      <c r="AS64" t="str">
        <v>PAGA</v>
      </c>
      <c r="AT64" t="str">
        <v>TRANSFERENCIA</v>
      </c>
      <c r="AU64">
        <v>46086</v>
      </c>
      <c r="AV64">
        <v>232</v>
      </c>
      <c r="AW64">
        <v>46171</v>
      </c>
      <c r="AX64">
        <v>1000000</v>
      </c>
      <c r="AY64" t="str">
        <v>PAGA</v>
      </c>
      <c r="AZ64" t="str">
        <v>TRANSFERENCIA</v>
      </c>
      <c r="BA64">
        <v>46117</v>
      </c>
      <c r="BB64">
        <v>201</v>
      </c>
      <c r="BC64">
        <v>46171</v>
      </c>
      <c r="BE64" t="str">
        <v>PAGA</v>
      </c>
      <c r="BG64">
        <v>46148</v>
      </c>
      <c r="BH64">
        <v>170</v>
      </c>
      <c r="BI64">
        <v>46171</v>
      </c>
      <c r="BK64" t="str">
        <v>PAGA</v>
      </c>
      <c r="BM64">
        <v>46179</v>
      </c>
      <c r="BN64">
        <v>139</v>
      </c>
      <c r="BO64">
        <v>46171</v>
      </c>
      <c r="BQ64" t="str">
        <v>PAGA</v>
      </c>
      <c r="BS64">
        <v>46210</v>
      </c>
      <c r="BT64">
        <v>108</v>
      </c>
      <c r="BU64">
        <v>46171</v>
      </c>
      <c r="BW64" t="str">
        <v>PAGA</v>
      </c>
      <c r="BY64">
        <v>46241</v>
      </c>
      <c r="BZ64">
        <v>77</v>
      </c>
      <c r="CA64">
        <v>46171</v>
      </c>
      <c r="CC64" t="str">
        <v>PAGA</v>
      </c>
      <c r="CE64">
        <v>46272</v>
      </c>
      <c r="CF64">
        <v>46</v>
      </c>
      <c r="CG64">
        <v>46171</v>
      </c>
      <c r="CI64" t="str">
        <v>PAGA</v>
      </c>
      <c r="CK64">
        <v>46303</v>
      </c>
      <c r="CL64">
        <v>15</v>
      </c>
      <c r="CM64">
        <v>46171</v>
      </c>
      <c r="CO64" t="str">
        <v>PAGA</v>
      </c>
      <c r="CQ64">
        <v>46334</v>
      </c>
      <c r="CR64">
        <v>-16</v>
      </c>
      <c r="CS64">
        <v>46171</v>
      </c>
      <c r="CU64" t="str">
        <v>PAGA</v>
      </c>
      <c r="CW64">
        <v>46365</v>
      </c>
      <c r="CX64">
        <v>-47</v>
      </c>
      <c r="CY64">
        <v>46171</v>
      </c>
      <c r="DA64" t="str">
        <v>PAGA</v>
      </c>
      <c r="DC64">
        <v>46396</v>
      </c>
      <c r="DD64">
        <v>-78</v>
      </c>
      <c r="DE64">
        <v>46171</v>
      </c>
      <c r="DG64" t="str">
        <v>PAGA</v>
      </c>
      <c r="DI64">
        <v>46427</v>
      </c>
      <c r="DJ64">
        <v>-109</v>
      </c>
      <c r="DK64">
        <v>46171</v>
      </c>
      <c r="DM64" t="str">
        <v>PAGA</v>
      </c>
      <c r="DO64">
        <v>46458</v>
      </c>
      <c r="DP64">
        <v>-140</v>
      </c>
      <c r="DQ64">
        <v>46171</v>
      </c>
      <c r="DS64" t="str">
        <v>PAGA</v>
      </c>
      <c r="DT64" t="str">
        <v>TRANSFERENCIA</v>
      </c>
      <c r="DU64">
        <v>46489</v>
      </c>
      <c r="DV64">
        <v>-171</v>
      </c>
      <c r="DW64">
        <v>46171</v>
      </c>
      <c r="DY64" t="str">
        <v>PAGA</v>
      </c>
      <c r="EA64">
        <v>46520</v>
      </c>
      <c r="EB64">
        <v>-202</v>
      </c>
      <c r="EC64">
        <v>46171</v>
      </c>
      <c r="EE64" t="str">
        <v>PAGA</v>
      </c>
      <c r="EG64">
        <v>46551</v>
      </c>
      <c r="EH64">
        <v>-233</v>
      </c>
      <c r="EI64">
        <v>46171</v>
      </c>
      <c r="EK64" t="str">
        <v>PAGA</v>
      </c>
      <c r="EM64">
        <v>46582</v>
      </c>
      <c r="EN64">
        <v>-264</v>
      </c>
      <c r="EQ64" t="str">
        <v>AL DÍA</v>
      </c>
      <c r="ES64">
        <v>46613</v>
      </c>
      <c r="ET64">
        <v>-295</v>
      </c>
      <c r="EW64" t="str">
        <v>AL DÍA</v>
      </c>
      <c r="EY64" t="str">
        <v/>
      </c>
      <c r="EZ64" t="str">
        <v/>
      </c>
      <c r="FC64" t="str">
        <v>SIN ESTADO</v>
      </c>
      <c r="FE64" t="str">
        <v/>
      </c>
      <c r="FF64" t="str">
        <v/>
      </c>
      <c r="FI64" t="str">
        <v>SIN ESTADO</v>
      </c>
      <c r="FK64" t="str">
        <v/>
      </c>
      <c r="FL64" t="str">
        <v/>
      </c>
      <c r="FO64" t="str">
        <v>SIN ESTADO</v>
      </c>
      <c r="FQ64" t="str">
        <v/>
      </c>
      <c r="FR64" t="str">
        <v/>
      </c>
      <c r="FU64" t="str">
        <v>SIN ESTADO</v>
      </c>
      <c r="FW64" t="str">
        <v/>
      </c>
      <c r="FX64" t="str">
        <v/>
      </c>
      <c r="GA64" t="str">
        <v>SIN ESTADO</v>
      </c>
      <c r="GC64" t="str">
        <v/>
      </c>
      <c r="GD64" t="str">
        <v/>
      </c>
      <c r="GG64" t="str">
        <v>SIN ESTADO</v>
      </c>
      <c r="GI64" t="str">
        <v/>
      </c>
      <c r="GJ64" t="str">
        <v/>
      </c>
      <c r="GM64" t="str">
        <v>SIN ESTADO</v>
      </c>
      <c r="GO64" t="str">
        <v/>
      </c>
      <c r="GP64" t="str">
        <v/>
      </c>
      <c r="GS64" t="str">
        <v>SIN ESTADO</v>
      </c>
      <c r="GU64" t="str">
        <v/>
      </c>
      <c r="GV64" t="str">
        <v/>
      </c>
      <c r="GY64" t="str">
        <v>SIN ESTADO</v>
      </c>
      <c r="HA64" t="str">
        <v/>
      </c>
      <c r="HB64" t="str">
        <v/>
      </c>
      <c r="HE64" t="str">
        <v>SIN ESTADO</v>
      </c>
      <c r="HG64" t="str">
        <v/>
      </c>
      <c r="HH64" t="str">
        <v/>
      </c>
      <c r="HK64" t="str">
        <v>SIN ESTADO</v>
      </c>
      <c r="HM64" t="str">
        <v/>
      </c>
      <c r="HN64" t="str">
        <v/>
      </c>
      <c r="HQ64" t="str">
        <v>SIN ESTADO</v>
      </c>
      <c r="HS64">
        <v>21200000</v>
      </c>
      <c r="HU64">
        <v>938000</v>
      </c>
      <c r="HW64">
        <v>0</v>
      </c>
      <c r="HX64">
        <v>0</v>
      </c>
    </row>
    <row r="65">
      <c r="B65">
        <v>63</v>
      </c>
      <c r="C65" t="str">
        <v xml:space="preserve">LC1 - 7 - 20 </v>
      </c>
      <c r="D65" t="str">
        <v>VENDIDO</v>
      </c>
      <c r="E65">
        <v>59665000</v>
      </c>
      <c r="F65">
        <v>55665000</v>
      </c>
      <c r="G65">
        <v>45842</v>
      </c>
      <c r="H65">
        <v>24</v>
      </c>
      <c r="I65" t="str">
        <v xml:space="preserve">04 DE CADA MES </v>
      </c>
      <c r="J65">
        <v>2319375</v>
      </c>
      <c r="K65">
        <v>45873</v>
      </c>
      <c r="L65">
        <v>445</v>
      </c>
      <c r="M65">
        <v>45920</v>
      </c>
      <c r="N65">
        <v>2319400</v>
      </c>
      <c r="O65" t="str">
        <v>PAGA</v>
      </c>
      <c r="P65" t="str">
        <v>TRANSFERENCIA</v>
      </c>
      <c r="Q65">
        <v>45904</v>
      </c>
      <c r="R65">
        <v>414</v>
      </c>
      <c r="S65">
        <v>46050</v>
      </c>
      <c r="T65">
        <v>2319400</v>
      </c>
      <c r="U65" t="str">
        <v>PAGA</v>
      </c>
      <c r="V65" t="str">
        <v>TRANSFERENCIA</v>
      </c>
      <c r="W65">
        <v>45935</v>
      </c>
      <c r="X65">
        <v>383</v>
      </c>
      <c r="Y65">
        <v>46082</v>
      </c>
      <c r="Z65">
        <v>2319400</v>
      </c>
      <c r="AA65" t="str">
        <v>PAGA</v>
      </c>
      <c r="AB65" t="str">
        <v>TRANSFERENCIA</v>
      </c>
      <c r="AC65">
        <v>45966</v>
      </c>
      <c r="AD65">
        <v>352</v>
      </c>
      <c r="AE65">
        <v>46169</v>
      </c>
      <c r="AF65">
        <v>4249000</v>
      </c>
      <c r="AG65" t="str">
        <v>PAGA</v>
      </c>
      <c r="AI65">
        <v>45997</v>
      </c>
      <c r="AJ65">
        <v>321</v>
      </c>
      <c r="AK65">
        <v>46169</v>
      </c>
      <c r="AM65" t="str">
        <v>PAGA</v>
      </c>
      <c r="AO65">
        <v>46028</v>
      </c>
      <c r="AP65">
        <v>290</v>
      </c>
      <c r="AS65" t="str">
        <v>VENCIDA</v>
      </c>
      <c r="AU65">
        <v>46059</v>
      </c>
      <c r="AV65">
        <v>259</v>
      </c>
      <c r="AY65" t="str">
        <v>VENCIDA</v>
      </c>
      <c r="BA65">
        <v>46090</v>
      </c>
      <c r="BB65">
        <v>228</v>
      </c>
      <c r="BE65" t="str">
        <v>VENCIDA</v>
      </c>
      <c r="BG65">
        <v>46121</v>
      </c>
      <c r="BH65">
        <v>197</v>
      </c>
      <c r="BK65" t="str">
        <v>VENCIDA</v>
      </c>
      <c r="BM65">
        <v>46152</v>
      </c>
      <c r="BN65">
        <v>166</v>
      </c>
      <c r="BQ65" t="str">
        <v>VENCIDA</v>
      </c>
      <c r="BS65">
        <v>46183</v>
      </c>
      <c r="BT65">
        <v>135</v>
      </c>
      <c r="BW65" t="str">
        <v>VENCIDA</v>
      </c>
      <c r="BY65">
        <v>46214</v>
      </c>
      <c r="BZ65">
        <v>104</v>
      </c>
      <c r="CC65" t="str">
        <v>VENCIDA</v>
      </c>
      <c r="CE65">
        <v>46245</v>
      </c>
      <c r="CF65">
        <v>73</v>
      </c>
      <c r="CI65" t="str">
        <v>VENCIDA</v>
      </c>
      <c r="CK65">
        <v>46276</v>
      </c>
      <c r="CL65">
        <v>42</v>
      </c>
      <c r="CO65" t="str">
        <v>VENCIDA</v>
      </c>
      <c r="CQ65">
        <v>46307</v>
      </c>
      <c r="CR65">
        <v>11</v>
      </c>
      <c r="CU65" t="str">
        <v>VENCIDA</v>
      </c>
      <c r="CW65">
        <v>46338</v>
      </c>
      <c r="CX65">
        <v>-20</v>
      </c>
      <c r="DA65" t="str">
        <v>AL DÍA</v>
      </c>
      <c r="DC65">
        <v>46369</v>
      </c>
      <c r="DD65">
        <v>-51</v>
      </c>
      <c r="DG65" t="str">
        <v>AL DÍA</v>
      </c>
      <c r="DI65">
        <v>46400</v>
      </c>
      <c r="DJ65">
        <v>-82</v>
      </c>
      <c r="DM65" t="str">
        <v>AL DÍA</v>
      </c>
      <c r="DO65">
        <v>46431</v>
      </c>
      <c r="DP65">
        <v>-113</v>
      </c>
      <c r="DS65" t="str">
        <v>AL DÍA</v>
      </c>
      <c r="DU65">
        <v>46462</v>
      </c>
      <c r="DV65">
        <v>-144</v>
      </c>
      <c r="DY65" t="str">
        <v>AL DÍA</v>
      </c>
      <c r="EA65">
        <v>46493</v>
      </c>
      <c r="EB65">
        <v>-175</v>
      </c>
      <c r="EE65" t="str">
        <v>AL DÍA</v>
      </c>
      <c r="EG65">
        <v>46524</v>
      </c>
      <c r="EH65">
        <v>-206</v>
      </c>
      <c r="EK65" t="str">
        <v>AL DÍA</v>
      </c>
      <c r="EM65">
        <v>46555</v>
      </c>
      <c r="EN65">
        <v>-237</v>
      </c>
      <c r="EQ65" t="str">
        <v>AL DÍA</v>
      </c>
      <c r="ES65">
        <v>46586</v>
      </c>
      <c r="ET65">
        <v>-268</v>
      </c>
      <c r="EW65" t="str">
        <v>AL DÍA</v>
      </c>
      <c r="EY65" t="str">
        <v/>
      </c>
      <c r="EZ65" t="str">
        <v/>
      </c>
      <c r="FC65" t="str">
        <v>SIN ESTADO</v>
      </c>
      <c r="FE65" t="str">
        <v/>
      </c>
      <c r="FF65" t="str">
        <v/>
      </c>
      <c r="FI65" t="str">
        <v>SIN ESTADO</v>
      </c>
      <c r="FK65" t="str">
        <v/>
      </c>
      <c r="FL65" t="str">
        <v/>
      </c>
      <c r="FO65" t="str">
        <v>SIN ESTADO</v>
      </c>
      <c r="FQ65" t="str">
        <v/>
      </c>
      <c r="FR65" t="str">
        <v/>
      </c>
      <c r="FU65" t="str">
        <v>SIN ESTADO</v>
      </c>
      <c r="FW65" t="str">
        <v/>
      </c>
      <c r="FX65" t="str">
        <v/>
      </c>
      <c r="GA65" t="str">
        <v>SIN ESTADO</v>
      </c>
      <c r="GC65" t="str">
        <v/>
      </c>
      <c r="GD65" t="str">
        <v/>
      </c>
      <c r="GG65" t="str">
        <v>SIN ESTADO</v>
      </c>
      <c r="GI65" t="str">
        <v/>
      </c>
      <c r="GJ65" t="str">
        <v/>
      </c>
      <c r="GM65" t="str">
        <v>SIN ESTADO</v>
      </c>
      <c r="GO65" t="str">
        <v/>
      </c>
      <c r="GP65" t="str">
        <v/>
      </c>
      <c r="GS65" t="str">
        <v>SIN ESTADO</v>
      </c>
      <c r="GU65" t="str">
        <v/>
      </c>
      <c r="GV65" t="str">
        <v/>
      </c>
      <c r="GY65" t="str">
        <v>SIN ESTADO</v>
      </c>
      <c r="HA65" t="str">
        <v/>
      </c>
      <c r="HB65" t="str">
        <v/>
      </c>
      <c r="HE65" t="str">
        <v>SIN ESTADO</v>
      </c>
      <c r="HG65" t="str">
        <v/>
      </c>
      <c r="HH65" t="str">
        <v/>
      </c>
      <c r="HK65" t="str">
        <v>SIN ESTADO</v>
      </c>
      <c r="HM65" t="str">
        <v/>
      </c>
      <c r="HN65" t="str">
        <v/>
      </c>
      <c r="HQ65" t="str">
        <v>SIN ESTADO</v>
      </c>
      <c r="HS65">
        <v>11207200</v>
      </c>
      <c r="HU65">
        <v>2319375</v>
      </c>
      <c r="HW65">
        <v>0</v>
      </c>
      <c r="HX65">
        <v>0</v>
      </c>
    </row>
    <row r="66">
      <c r="B66">
        <v>64</v>
      </c>
      <c r="C66" t="str">
        <v xml:space="preserve">LC1 - 8 - 1 </v>
      </c>
      <c r="D66" t="str">
        <v>VENDIDO</v>
      </c>
      <c r="E66">
        <v>30000000</v>
      </c>
      <c r="F66">
        <v>26000000</v>
      </c>
      <c r="G66">
        <v>45896</v>
      </c>
      <c r="H66">
        <v>24</v>
      </c>
      <c r="I66" t="str">
        <v xml:space="preserve">27 DE CADA MES </v>
      </c>
      <c r="J66">
        <v>1083333.3333333333</v>
      </c>
      <c r="K66">
        <v>45927</v>
      </c>
      <c r="L66">
        <v>391</v>
      </c>
      <c r="M66">
        <v>45929</v>
      </c>
      <c r="N66">
        <v>1083300</v>
      </c>
      <c r="O66" t="str">
        <v>PAGA</v>
      </c>
      <c r="P66" t="str">
        <v>TRANSFERENCIA</v>
      </c>
      <c r="Q66">
        <v>45958</v>
      </c>
      <c r="R66">
        <v>360</v>
      </c>
      <c r="S66">
        <v>45957</v>
      </c>
      <c r="T66">
        <v>1083300</v>
      </c>
      <c r="U66" t="str">
        <v>PAGA</v>
      </c>
      <c r="V66" t="str">
        <v>TRANSFERENCIA</v>
      </c>
      <c r="W66">
        <v>45989</v>
      </c>
      <c r="X66">
        <v>329</v>
      </c>
      <c r="Y66">
        <v>45988</v>
      </c>
      <c r="Z66">
        <v>1083000</v>
      </c>
      <c r="AA66" t="str">
        <v>PAGA</v>
      </c>
      <c r="AB66" t="str">
        <v>TRANSFERENCIA</v>
      </c>
      <c r="AC66">
        <v>46020</v>
      </c>
      <c r="AD66">
        <v>298</v>
      </c>
      <c r="AE66">
        <v>46021</v>
      </c>
      <c r="AF66">
        <v>1083000</v>
      </c>
      <c r="AG66" t="str">
        <v>PAGA</v>
      </c>
      <c r="AH66" t="str">
        <v>TRANSFERENCIA</v>
      </c>
      <c r="AI66">
        <v>46051</v>
      </c>
      <c r="AJ66">
        <v>267</v>
      </c>
      <c r="AK66">
        <v>46049</v>
      </c>
      <c r="AL66">
        <v>1083000</v>
      </c>
      <c r="AM66" t="str">
        <v>PAGA</v>
      </c>
      <c r="AN66" t="str">
        <v>TRANSFERENCIA</v>
      </c>
      <c r="AO66">
        <v>46082</v>
      </c>
      <c r="AP66">
        <v>236</v>
      </c>
      <c r="AQ66">
        <v>46092</v>
      </c>
      <c r="AR66">
        <v>1083000</v>
      </c>
      <c r="AS66" t="str">
        <v>PAGA</v>
      </c>
      <c r="AT66" t="str">
        <v>TRANSFERENCIA</v>
      </c>
      <c r="AU66">
        <v>46113</v>
      </c>
      <c r="AV66">
        <v>205</v>
      </c>
      <c r="AW66">
        <v>46139</v>
      </c>
      <c r="AX66">
        <v>1083000</v>
      </c>
      <c r="AY66" t="str">
        <v>PAGA</v>
      </c>
      <c r="AZ66" t="str">
        <v>TRANSFERENCIA</v>
      </c>
      <c r="BA66">
        <v>46144</v>
      </c>
      <c r="BB66">
        <v>174</v>
      </c>
      <c r="BC66">
        <v>46147</v>
      </c>
      <c r="BD66">
        <v>1083000</v>
      </c>
      <c r="BE66" t="str">
        <v>PAGA</v>
      </c>
      <c r="BF66" t="str">
        <v>TRANSFERENCIA</v>
      </c>
      <c r="BG66">
        <v>46175</v>
      </c>
      <c r="BH66">
        <v>143</v>
      </c>
      <c r="BI66">
        <v>46183</v>
      </c>
      <c r="BJ66">
        <v>1083300</v>
      </c>
      <c r="BK66" t="str">
        <v>PAGA</v>
      </c>
      <c r="BL66" t="str">
        <v>TRANSFERENCIA</v>
      </c>
      <c r="BM66">
        <v>46206</v>
      </c>
      <c r="BN66">
        <v>112</v>
      </c>
      <c r="BO66">
        <v>46211</v>
      </c>
      <c r="BP66">
        <v>1083300</v>
      </c>
      <c r="BQ66" t="str">
        <v>PAGA</v>
      </c>
      <c r="BR66" t="str">
        <v>TRANSFERENCIA</v>
      </c>
      <c r="BS66">
        <v>46237</v>
      </c>
      <c r="BT66">
        <v>81</v>
      </c>
      <c r="BU66">
        <v>46239</v>
      </c>
      <c r="BV66">
        <v>1083300</v>
      </c>
      <c r="BW66" t="str">
        <v>PAGA</v>
      </c>
      <c r="BX66" t="str">
        <v>TRANSFERENCIA</v>
      </c>
      <c r="BY66">
        <v>46268</v>
      </c>
      <c r="BZ66">
        <v>50</v>
      </c>
      <c r="CA66">
        <v>46268</v>
      </c>
      <c r="CB66">
        <v>1083000</v>
      </c>
      <c r="CC66" t="str">
        <v>PAGA</v>
      </c>
      <c r="CD66" t="str">
        <v>TRANSFERENCIA</v>
      </c>
      <c r="CE66">
        <v>46299</v>
      </c>
      <c r="CF66">
        <v>19</v>
      </c>
      <c r="CG66">
        <v>46301</v>
      </c>
      <c r="CH66">
        <v>1083300</v>
      </c>
      <c r="CI66" t="str">
        <v>PAGA</v>
      </c>
      <c r="CJ66" t="str">
        <v>TRANSFERENCIA</v>
      </c>
      <c r="CK66">
        <v>46330</v>
      </c>
      <c r="CL66">
        <v>-12</v>
      </c>
      <c r="CO66" t="str">
        <v>AL DÍA</v>
      </c>
      <c r="CQ66">
        <v>46361</v>
      </c>
      <c r="CR66">
        <v>-43</v>
      </c>
      <c r="CU66" t="str">
        <v>AL DÍA</v>
      </c>
      <c r="CW66">
        <v>46392</v>
      </c>
      <c r="CX66">
        <v>-74</v>
      </c>
      <c r="DA66" t="str">
        <v>AL DÍA</v>
      </c>
      <c r="DC66">
        <v>46423</v>
      </c>
      <c r="DD66">
        <v>-105</v>
      </c>
      <c r="DG66" t="str">
        <v>AL DÍA</v>
      </c>
      <c r="DI66">
        <v>46454</v>
      </c>
      <c r="DJ66">
        <v>-136</v>
      </c>
      <c r="DM66" t="str">
        <v>AL DÍA</v>
      </c>
      <c r="DO66">
        <v>46485</v>
      </c>
      <c r="DP66">
        <v>-167</v>
      </c>
      <c r="DS66" t="str">
        <v>AL DÍA</v>
      </c>
      <c r="DU66">
        <v>46516</v>
      </c>
      <c r="DV66">
        <v>-198</v>
      </c>
      <c r="DY66" t="str">
        <v>AL DÍA</v>
      </c>
      <c r="EA66">
        <v>46547</v>
      </c>
      <c r="EB66">
        <v>-229</v>
      </c>
      <c r="EE66" t="str">
        <v>AL DÍA</v>
      </c>
      <c r="EG66">
        <v>46578</v>
      </c>
      <c r="EH66">
        <v>-260</v>
      </c>
      <c r="EK66" t="str">
        <v>AL DÍA</v>
      </c>
      <c r="EM66">
        <v>46609</v>
      </c>
      <c r="EN66">
        <v>-291</v>
      </c>
      <c r="EQ66" t="str">
        <v>AL DÍA</v>
      </c>
      <c r="ES66">
        <v>46640</v>
      </c>
      <c r="ET66">
        <v>-322</v>
      </c>
      <c r="EW66" t="str">
        <v>AL DÍA</v>
      </c>
      <c r="EY66" t="str">
        <v/>
      </c>
      <c r="EZ66" t="str">
        <v/>
      </c>
      <c r="FC66" t="str">
        <v>SIN ESTADO</v>
      </c>
      <c r="FE66" t="str">
        <v/>
      </c>
      <c r="FF66" t="str">
        <v/>
      </c>
      <c r="FI66" t="str">
        <v>SIN ESTADO</v>
      </c>
      <c r="FK66" t="str">
        <v/>
      </c>
      <c r="FL66" t="str">
        <v/>
      </c>
      <c r="FO66" t="str">
        <v>SIN ESTADO</v>
      </c>
      <c r="FQ66" t="str">
        <v/>
      </c>
      <c r="FR66" t="str">
        <v/>
      </c>
      <c r="FU66" t="str">
        <v>SIN ESTADO</v>
      </c>
      <c r="FW66" t="str">
        <v/>
      </c>
      <c r="FX66" t="str">
        <v/>
      </c>
      <c r="GA66" t="str">
        <v>SIN ESTADO</v>
      </c>
      <c r="GC66" t="str">
        <v/>
      </c>
      <c r="GD66" t="str">
        <v/>
      </c>
      <c r="GG66" t="str">
        <v>SIN ESTADO</v>
      </c>
      <c r="GI66" t="str">
        <v/>
      </c>
      <c r="GJ66" t="str">
        <v/>
      </c>
      <c r="GM66" t="str">
        <v>SIN ESTADO</v>
      </c>
      <c r="GO66" t="str">
        <v/>
      </c>
      <c r="GP66" t="str">
        <v/>
      </c>
      <c r="GS66" t="str">
        <v>SIN ESTADO</v>
      </c>
      <c r="GU66" t="str">
        <v/>
      </c>
      <c r="GV66" t="str">
        <v/>
      </c>
      <c r="GY66" t="str">
        <v>SIN ESTADO</v>
      </c>
      <c r="HA66" t="str">
        <v/>
      </c>
      <c r="HB66" t="str">
        <v/>
      </c>
      <c r="HE66" t="str">
        <v>SIN ESTADO</v>
      </c>
      <c r="HG66" t="str">
        <v/>
      </c>
      <c r="HH66" t="str">
        <v/>
      </c>
      <c r="HK66" t="str">
        <v>SIN ESTADO</v>
      </c>
      <c r="HM66" t="str">
        <v/>
      </c>
      <c r="HN66" t="str">
        <v/>
      </c>
      <c r="HQ66" t="str">
        <v>SIN ESTADO</v>
      </c>
      <c r="HS66">
        <v>14080800</v>
      </c>
      <c r="HU66">
        <v>1083333.3333333333</v>
      </c>
      <c r="HW66">
        <v>1083300</v>
      </c>
      <c r="HX66">
        <v>1</v>
      </c>
    </row>
    <row r="67">
      <c r="B67">
        <v>65</v>
      </c>
      <c r="C67" t="str">
        <v xml:space="preserve">LC1 - 8 - 2 </v>
      </c>
      <c r="D67" t="str">
        <v>VENDIDO</v>
      </c>
      <c r="E67">
        <v>25000000</v>
      </c>
      <c r="F67">
        <v>21000000</v>
      </c>
      <c r="G67">
        <v>45896</v>
      </c>
      <c r="H67">
        <v>24</v>
      </c>
      <c r="I67" t="str">
        <v xml:space="preserve">27 DE CADA MES </v>
      </c>
      <c r="J67">
        <v>875000</v>
      </c>
      <c r="K67">
        <v>45927</v>
      </c>
      <c r="L67">
        <v>391</v>
      </c>
      <c r="M67">
        <v>45929</v>
      </c>
      <c r="N67">
        <v>875000</v>
      </c>
      <c r="O67" t="str">
        <v>PAGA</v>
      </c>
      <c r="P67" t="str">
        <v>TRANSFERENCIA</v>
      </c>
      <c r="Q67">
        <v>45958</v>
      </c>
      <c r="R67">
        <v>360</v>
      </c>
      <c r="S67">
        <v>45957</v>
      </c>
      <c r="T67">
        <v>875000</v>
      </c>
      <c r="U67" t="str">
        <v>PAGA</v>
      </c>
      <c r="V67" t="str">
        <v>TRANSFERENCIA</v>
      </c>
      <c r="W67">
        <v>45989</v>
      </c>
      <c r="X67">
        <v>329</v>
      </c>
      <c r="Y67">
        <v>45988</v>
      </c>
      <c r="Z67">
        <v>875000</v>
      </c>
      <c r="AA67" t="str">
        <v>PAGA</v>
      </c>
      <c r="AB67" t="str">
        <v>TRANSFERENCIA</v>
      </c>
      <c r="AC67">
        <v>46020</v>
      </c>
      <c r="AD67">
        <v>298</v>
      </c>
      <c r="AE67">
        <v>46021</v>
      </c>
      <c r="AF67">
        <v>875000</v>
      </c>
      <c r="AG67" t="str">
        <v>PAGA</v>
      </c>
      <c r="AH67" t="str">
        <v>TRANSFERENCIA</v>
      </c>
      <c r="AI67">
        <v>46051</v>
      </c>
      <c r="AJ67">
        <v>267</v>
      </c>
      <c r="AK67">
        <v>45684</v>
      </c>
      <c r="AL67">
        <v>875000</v>
      </c>
      <c r="AM67" t="str">
        <v>PAGA</v>
      </c>
      <c r="AN67" t="str">
        <v>TRANSFERENCIA</v>
      </c>
      <c r="AO67">
        <v>46082</v>
      </c>
      <c r="AP67">
        <v>236</v>
      </c>
      <c r="AQ67">
        <v>46092</v>
      </c>
      <c r="AR67">
        <v>875000</v>
      </c>
      <c r="AS67" t="str">
        <v>PAGA</v>
      </c>
      <c r="AT67" t="str">
        <v>TRANSFERENCIA</v>
      </c>
      <c r="AU67">
        <v>46113</v>
      </c>
      <c r="AV67">
        <v>205</v>
      </c>
      <c r="AW67">
        <v>46139</v>
      </c>
      <c r="AX67">
        <v>875000</v>
      </c>
      <c r="AY67" t="str">
        <v>PAGA</v>
      </c>
      <c r="AZ67" t="str">
        <v>TRANSFERENCIA</v>
      </c>
      <c r="BA67">
        <v>46144</v>
      </c>
      <c r="BB67">
        <v>174</v>
      </c>
      <c r="BC67">
        <v>46147</v>
      </c>
      <c r="BD67">
        <v>875000</v>
      </c>
      <c r="BE67" t="str">
        <v>PAGA</v>
      </c>
      <c r="BF67" t="str">
        <v>TRANSFERENCIA</v>
      </c>
      <c r="BG67">
        <v>46175</v>
      </c>
      <c r="BH67">
        <v>143</v>
      </c>
      <c r="BI67">
        <v>46184</v>
      </c>
      <c r="BJ67">
        <v>875000</v>
      </c>
      <c r="BK67" t="str">
        <v>PAGA</v>
      </c>
      <c r="BL67" t="str">
        <v>TRANSFERENCIA</v>
      </c>
      <c r="BM67">
        <v>46206</v>
      </c>
      <c r="BN67">
        <v>112</v>
      </c>
      <c r="BO67">
        <v>46241</v>
      </c>
      <c r="BP67">
        <v>875000</v>
      </c>
      <c r="BQ67" t="str">
        <v>PAGA</v>
      </c>
      <c r="BR67" t="str">
        <v>TRANSFERENCIA</v>
      </c>
      <c r="BS67">
        <v>46237</v>
      </c>
      <c r="BT67">
        <v>81</v>
      </c>
      <c r="BU67">
        <v>46239</v>
      </c>
      <c r="BV67">
        <v>875000</v>
      </c>
      <c r="BW67" t="str">
        <v>PAGA</v>
      </c>
      <c r="BX67" t="str">
        <v>TRANSFERENCIA</v>
      </c>
      <c r="BY67">
        <v>46268</v>
      </c>
      <c r="BZ67">
        <v>50</v>
      </c>
      <c r="CA67">
        <v>46268</v>
      </c>
      <c r="CB67">
        <v>875000</v>
      </c>
      <c r="CC67" t="str">
        <v>PAGA</v>
      </c>
      <c r="CD67" t="str">
        <v>TRANSFERENCIA</v>
      </c>
      <c r="CE67">
        <v>46299</v>
      </c>
      <c r="CF67">
        <v>19</v>
      </c>
      <c r="CG67">
        <v>46301</v>
      </c>
      <c r="CH67">
        <v>875000</v>
      </c>
      <c r="CI67" t="str">
        <v>PAGA</v>
      </c>
      <c r="CJ67" t="str">
        <v>TRANSFERENCIA</v>
      </c>
      <c r="CK67">
        <v>46330</v>
      </c>
      <c r="CL67">
        <v>-12</v>
      </c>
      <c r="CO67" t="str">
        <v>AL DÍA</v>
      </c>
      <c r="CQ67">
        <v>46361</v>
      </c>
      <c r="CR67">
        <v>-43</v>
      </c>
      <c r="CU67" t="str">
        <v>AL DÍA</v>
      </c>
      <c r="CW67">
        <v>46392</v>
      </c>
      <c r="CX67">
        <v>-74</v>
      </c>
      <c r="DA67" t="str">
        <v>AL DÍA</v>
      </c>
      <c r="DC67">
        <v>46423</v>
      </c>
      <c r="DD67">
        <v>-105</v>
      </c>
      <c r="DG67" t="str">
        <v>AL DÍA</v>
      </c>
      <c r="DI67">
        <v>46454</v>
      </c>
      <c r="DJ67">
        <v>-136</v>
      </c>
      <c r="DM67" t="str">
        <v>AL DÍA</v>
      </c>
      <c r="DO67">
        <v>46485</v>
      </c>
      <c r="DP67">
        <v>-167</v>
      </c>
      <c r="DS67" t="str">
        <v>AL DÍA</v>
      </c>
      <c r="DU67">
        <v>46516</v>
      </c>
      <c r="DV67">
        <v>-198</v>
      </c>
      <c r="DY67" t="str">
        <v>AL DÍA</v>
      </c>
      <c r="EA67">
        <v>46547</v>
      </c>
      <c r="EB67">
        <v>-229</v>
      </c>
      <c r="EE67" t="str">
        <v>AL DÍA</v>
      </c>
      <c r="EG67">
        <v>46578</v>
      </c>
      <c r="EH67">
        <v>-260</v>
      </c>
      <c r="EK67" t="str">
        <v>AL DÍA</v>
      </c>
      <c r="EM67">
        <v>46609</v>
      </c>
      <c r="EN67">
        <v>-291</v>
      </c>
      <c r="EQ67" t="str">
        <v>AL DÍA</v>
      </c>
      <c r="ES67">
        <v>46640</v>
      </c>
      <c r="ET67">
        <v>-322</v>
      </c>
      <c r="EW67" t="str">
        <v>AL DÍA</v>
      </c>
      <c r="EY67" t="str">
        <v/>
      </c>
      <c r="EZ67" t="str">
        <v/>
      </c>
      <c r="FC67" t="str">
        <v>SIN ESTADO</v>
      </c>
      <c r="FE67" t="str">
        <v/>
      </c>
      <c r="FF67" t="str">
        <v/>
      </c>
      <c r="FI67" t="str">
        <v>SIN ESTADO</v>
      </c>
      <c r="FK67" t="str">
        <v/>
      </c>
      <c r="FL67" t="str">
        <v/>
      </c>
      <c r="FO67" t="str">
        <v>SIN ESTADO</v>
      </c>
      <c r="FQ67" t="str">
        <v/>
      </c>
      <c r="FR67" t="str">
        <v/>
      </c>
      <c r="FU67" t="str">
        <v>SIN ESTADO</v>
      </c>
      <c r="FW67" t="str">
        <v/>
      </c>
      <c r="FX67" t="str">
        <v/>
      </c>
      <c r="GA67" t="str">
        <v>SIN ESTADO</v>
      </c>
      <c r="GC67" t="str">
        <v/>
      </c>
      <c r="GD67" t="str">
        <v/>
      </c>
      <c r="GG67" t="str">
        <v>SIN ESTADO</v>
      </c>
      <c r="GI67" t="str">
        <v/>
      </c>
      <c r="GJ67" t="str">
        <v/>
      </c>
      <c r="GM67" t="str">
        <v>SIN ESTADO</v>
      </c>
      <c r="GO67" t="str">
        <v/>
      </c>
      <c r="GP67" t="str">
        <v/>
      </c>
      <c r="GS67" t="str">
        <v>SIN ESTADO</v>
      </c>
      <c r="GU67" t="str">
        <v/>
      </c>
      <c r="GV67" t="str">
        <v/>
      </c>
      <c r="GY67" t="str">
        <v>SIN ESTADO</v>
      </c>
      <c r="HA67" t="str">
        <v/>
      </c>
      <c r="HB67" t="str">
        <v/>
      </c>
      <c r="HE67" t="str">
        <v>SIN ESTADO</v>
      </c>
      <c r="HG67" t="str">
        <v/>
      </c>
      <c r="HH67" t="str">
        <v/>
      </c>
      <c r="HK67" t="str">
        <v>SIN ESTADO</v>
      </c>
      <c r="HM67" t="str">
        <v/>
      </c>
      <c r="HN67" t="str">
        <v/>
      </c>
      <c r="HQ67" t="str">
        <v>SIN ESTADO</v>
      </c>
      <c r="HS67">
        <v>11375000</v>
      </c>
      <c r="HU67">
        <v>875000</v>
      </c>
      <c r="HW67">
        <v>1750000</v>
      </c>
      <c r="HX67">
        <v>2</v>
      </c>
    </row>
    <row r="68">
      <c r="B68">
        <v>66</v>
      </c>
      <c r="C68" t="str">
        <v>LC1 - 8 - 3   Y 4</v>
      </c>
      <c r="D68" t="str">
        <v>VENDIDO</v>
      </c>
      <c r="E68">
        <v>55482000</v>
      </c>
      <c r="F68">
        <v>0</v>
      </c>
      <c r="G68">
        <v>46280</v>
      </c>
      <c r="H68">
        <v>1</v>
      </c>
      <c r="I68">
        <v>0</v>
      </c>
      <c r="J68">
        <v>0</v>
      </c>
      <c r="K68">
        <v>46311</v>
      </c>
      <c r="L68">
        <v>7</v>
      </c>
      <c r="O68" t="str">
        <v>VENCIDA</v>
      </c>
      <c r="Q68" t="str">
        <v/>
      </c>
      <c r="R68" t="str">
        <v/>
      </c>
      <c r="U68" t="str">
        <v>SIN ESTADO</v>
      </c>
      <c r="W68" t="str">
        <v/>
      </c>
      <c r="X68" t="str">
        <v/>
      </c>
      <c r="AA68" t="str">
        <v>SIN ESTADO</v>
      </c>
      <c r="AC68" t="str">
        <v/>
      </c>
      <c r="AD68" t="str">
        <v/>
      </c>
      <c r="AG68" t="str">
        <v>SIN ESTADO</v>
      </c>
      <c r="AI68" t="str">
        <v/>
      </c>
      <c r="AJ68" t="str">
        <v/>
      </c>
      <c r="AM68" t="str">
        <v>SIN ESTADO</v>
      </c>
      <c r="AO68" t="str">
        <v/>
      </c>
      <c r="AP68" t="str">
        <v/>
      </c>
      <c r="AS68" t="str">
        <v>SIN ESTADO</v>
      </c>
      <c r="AU68" t="str">
        <v/>
      </c>
      <c r="AV68" t="str">
        <v/>
      </c>
      <c r="AY68" t="str">
        <v>SIN ESTADO</v>
      </c>
      <c r="BA68" t="str">
        <v/>
      </c>
      <c r="BB68" t="str">
        <v/>
      </c>
      <c r="BE68" t="str">
        <v>SIN ESTADO</v>
      </c>
      <c r="BG68" t="str">
        <v/>
      </c>
      <c r="BH68" t="str">
        <v/>
      </c>
      <c r="BK68" t="str">
        <v>SIN ESTADO</v>
      </c>
      <c r="BM68" t="str">
        <v/>
      </c>
      <c r="BN68" t="str">
        <v/>
      </c>
      <c r="BQ68" t="str">
        <v>SIN ESTADO</v>
      </c>
      <c r="BS68" t="str">
        <v/>
      </c>
      <c r="BT68" t="str">
        <v/>
      </c>
      <c r="BW68" t="str">
        <v>SIN ESTADO</v>
      </c>
      <c r="BY68" t="str">
        <v/>
      </c>
      <c r="BZ68" t="str">
        <v/>
      </c>
      <c r="CC68" t="str">
        <v>SIN ESTADO</v>
      </c>
      <c r="CE68" t="str">
        <v/>
      </c>
      <c r="CF68" t="str">
        <v/>
      </c>
      <c r="CI68" t="str">
        <v>SIN ESTADO</v>
      </c>
      <c r="CK68" t="str">
        <v/>
      </c>
      <c r="CL68" t="str">
        <v/>
      </c>
      <c r="CO68" t="str">
        <v>SIN ESTADO</v>
      </c>
      <c r="CQ68" t="str">
        <v/>
      </c>
      <c r="CR68" t="str">
        <v/>
      </c>
      <c r="CU68" t="str">
        <v>SIN ESTADO</v>
      </c>
      <c r="CW68" t="str">
        <v/>
      </c>
      <c r="CX68" t="str">
        <v/>
      </c>
      <c r="DA68" t="str">
        <v>SIN ESTADO</v>
      </c>
      <c r="DC68" t="str">
        <v/>
      </c>
      <c r="DD68" t="str">
        <v/>
      </c>
      <c r="DG68" t="str">
        <v>SIN ESTADO</v>
      </c>
      <c r="DI68" t="str">
        <v/>
      </c>
      <c r="DJ68" t="str">
        <v/>
      </c>
      <c r="DM68" t="str">
        <v>SIN ESTADO</v>
      </c>
      <c r="DO68" t="str">
        <v/>
      </c>
      <c r="DP68" t="str">
        <v/>
      </c>
      <c r="DS68" t="str">
        <v>SIN ESTADO</v>
      </c>
      <c r="DU68" t="str">
        <v/>
      </c>
      <c r="DV68" t="str">
        <v/>
      </c>
      <c r="DY68" t="str">
        <v>SIN ESTADO</v>
      </c>
      <c r="EA68" t="str">
        <v/>
      </c>
      <c r="EB68" t="str">
        <v/>
      </c>
      <c r="EE68" t="str">
        <v>SIN ESTADO</v>
      </c>
      <c r="EG68" t="str">
        <v/>
      </c>
      <c r="EH68" t="str">
        <v/>
      </c>
      <c r="EK68" t="str">
        <v>SIN ESTADO</v>
      </c>
      <c r="EM68" t="str">
        <v/>
      </c>
      <c r="EN68" t="str">
        <v/>
      </c>
      <c r="EQ68" t="str">
        <v>SIN ESTADO</v>
      </c>
      <c r="ES68" t="str">
        <v/>
      </c>
      <c r="ET68" t="str">
        <v/>
      </c>
      <c r="EW68" t="str">
        <v>SIN ESTADO</v>
      </c>
      <c r="EY68" t="str">
        <v/>
      </c>
      <c r="EZ68" t="str">
        <v/>
      </c>
      <c r="FC68" t="str">
        <v>SIN ESTADO</v>
      </c>
      <c r="FE68" t="str">
        <v/>
      </c>
      <c r="FF68" t="str">
        <v/>
      </c>
      <c r="FI68" t="str">
        <v>SIN ESTADO</v>
      </c>
      <c r="FK68" t="str">
        <v/>
      </c>
      <c r="FL68" t="str">
        <v/>
      </c>
      <c r="FO68" t="str">
        <v>SIN ESTADO</v>
      </c>
      <c r="FQ68" t="str">
        <v/>
      </c>
      <c r="FR68" t="str">
        <v/>
      </c>
      <c r="FU68" t="str">
        <v>SIN ESTADO</v>
      </c>
      <c r="FW68" t="str">
        <v/>
      </c>
      <c r="FX68" t="str">
        <v/>
      </c>
      <c r="GA68" t="str">
        <v>SIN ESTADO</v>
      </c>
      <c r="GC68" t="str">
        <v/>
      </c>
      <c r="GD68" t="str">
        <v/>
      </c>
      <c r="GG68" t="str">
        <v>SIN ESTADO</v>
      </c>
      <c r="GI68" t="str">
        <v/>
      </c>
      <c r="GJ68" t="str">
        <v/>
      </c>
      <c r="GM68" t="str">
        <v>SIN ESTADO</v>
      </c>
      <c r="GO68" t="str">
        <v/>
      </c>
      <c r="GP68" t="str">
        <v/>
      </c>
      <c r="GS68" t="str">
        <v>SIN ESTADO</v>
      </c>
      <c r="GU68" t="str">
        <v/>
      </c>
      <c r="GV68" t="str">
        <v/>
      </c>
      <c r="GY68" t="str">
        <v>SIN ESTADO</v>
      </c>
      <c r="HA68" t="str">
        <v/>
      </c>
      <c r="HB68" t="str">
        <v/>
      </c>
      <c r="HE68" t="str">
        <v>SIN ESTADO</v>
      </c>
      <c r="HG68" t="str">
        <v/>
      </c>
      <c r="HH68" t="str">
        <v/>
      </c>
      <c r="HK68" t="str">
        <v>SIN ESTADO</v>
      </c>
      <c r="HM68" t="str">
        <v/>
      </c>
      <c r="HN68" t="str">
        <v/>
      </c>
      <c r="HQ68" t="str">
        <v>SIN ESTADO</v>
      </c>
      <c r="HS68">
        <v>0</v>
      </c>
      <c r="HU68">
        <v>0</v>
      </c>
      <c r="HW68">
        <v>0</v>
      </c>
      <c r="HX68">
        <v>0</v>
      </c>
    </row>
    <row r="69">
      <c r="B69">
        <v>67</v>
      </c>
      <c r="C69" t="str">
        <v>LC1 - 8 - 4</v>
      </c>
      <c r="D69" t="str">
        <v>VENDIDO</v>
      </c>
      <c r="E69">
        <v>27982000</v>
      </c>
      <c r="F69">
        <v>27982000</v>
      </c>
      <c r="G69">
        <v>0</v>
      </c>
      <c r="H69">
        <v>0</v>
      </c>
      <c r="I69">
        <v>0</v>
      </c>
      <c r="J69">
        <v>0</v>
      </c>
      <c r="K69" t="str">
        <v/>
      </c>
      <c r="L69" t="str">
        <v/>
      </c>
      <c r="O69" t="str">
        <v>SIN ESTADO</v>
      </c>
      <c r="Q69" t="str">
        <v/>
      </c>
      <c r="R69" t="str">
        <v/>
      </c>
      <c r="U69" t="str">
        <v>SIN ESTADO</v>
      </c>
      <c r="W69" t="str">
        <v/>
      </c>
      <c r="X69" t="str">
        <v/>
      </c>
      <c r="AA69" t="str">
        <v>SIN ESTADO</v>
      </c>
      <c r="AC69" t="str">
        <v/>
      </c>
      <c r="AD69" t="str">
        <v/>
      </c>
      <c r="AG69" t="str">
        <v>SIN ESTADO</v>
      </c>
      <c r="AI69" t="str">
        <v/>
      </c>
      <c r="AJ69" t="str">
        <v/>
      </c>
      <c r="AM69" t="str">
        <v>SIN ESTADO</v>
      </c>
      <c r="AO69" t="str">
        <v/>
      </c>
      <c r="AP69" t="str">
        <v/>
      </c>
      <c r="AS69" t="str">
        <v>SIN ESTADO</v>
      </c>
      <c r="AU69" t="str">
        <v/>
      </c>
      <c r="AV69" t="str">
        <v/>
      </c>
      <c r="AY69" t="str">
        <v>SIN ESTADO</v>
      </c>
      <c r="BA69" t="str">
        <v/>
      </c>
      <c r="BB69" t="str">
        <v/>
      </c>
      <c r="BE69" t="str">
        <v>SIN ESTADO</v>
      </c>
      <c r="BG69" t="str">
        <v/>
      </c>
      <c r="BH69" t="str">
        <v/>
      </c>
      <c r="BK69" t="str">
        <v>SIN ESTADO</v>
      </c>
      <c r="BM69" t="str">
        <v/>
      </c>
      <c r="BN69" t="str">
        <v/>
      </c>
      <c r="BQ69" t="str">
        <v>SIN ESTADO</v>
      </c>
      <c r="BS69" t="str">
        <v/>
      </c>
      <c r="BT69" t="str">
        <v/>
      </c>
      <c r="BW69" t="str">
        <v>SIN ESTADO</v>
      </c>
      <c r="BY69" t="str">
        <v/>
      </c>
      <c r="BZ69" t="str">
        <v/>
      </c>
      <c r="CC69" t="str">
        <v>SIN ESTADO</v>
      </c>
      <c r="CE69" t="str">
        <v/>
      </c>
      <c r="CF69" t="str">
        <v/>
      </c>
      <c r="CI69" t="str">
        <v>SIN ESTADO</v>
      </c>
      <c r="CK69" t="str">
        <v/>
      </c>
      <c r="CL69" t="str">
        <v/>
      </c>
      <c r="CO69" t="str">
        <v>SIN ESTADO</v>
      </c>
      <c r="CQ69" t="str">
        <v/>
      </c>
      <c r="CR69" t="str">
        <v/>
      </c>
      <c r="CU69" t="str">
        <v>SIN ESTADO</v>
      </c>
      <c r="CW69" t="str">
        <v/>
      </c>
      <c r="CX69" t="str">
        <v/>
      </c>
      <c r="DA69" t="str">
        <v>SIN ESTADO</v>
      </c>
      <c r="DC69" t="str">
        <v/>
      </c>
      <c r="DD69" t="str">
        <v/>
      </c>
      <c r="DG69" t="str">
        <v>SIN ESTADO</v>
      </c>
      <c r="DI69" t="str">
        <v/>
      </c>
      <c r="DJ69" t="str">
        <v/>
      </c>
      <c r="DM69" t="str">
        <v>SIN ESTADO</v>
      </c>
      <c r="DO69" t="str">
        <v/>
      </c>
      <c r="DP69" t="str">
        <v/>
      </c>
      <c r="DS69" t="str">
        <v>SIN ESTADO</v>
      </c>
      <c r="DU69" t="str">
        <v/>
      </c>
      <c r="DV69" t="str">
        <v/>
      </c>
      <c r="DY69" t="str">
        <v>SIN ESTADO</v>
      </c>
      <c r="EA69" t="str">
        <v/>
      </c>
      <c r="EB69" t="str">
        <v/>
      </c>
      <c r="EE69" t="str">
        <v>SIN ESTADO</v>
      </c>
      <c r="EG69" t="str">
        <v/>
      </c>
      <c r="EH69" t="str">
        <v/>
      </c>
      <c r="EK69" t="str">
        <v>SIN ESTADO</v>
      </c>
      <c r="EM69" t="str">
        <v/>
      </c>
      <c r="EN69" t="str">
        <v/>
      </c>
      <c r="EQ69" t="str">
        <v>SIN ESTADO</v>
      </c>
      <c r="ES69" t="str">
        <v/>
      </c>
      <c r="ET69" t="str">
        <v/>
      </c>
      <c r="EW69" t="str">
        <v>SIN ESTADO</v>
      </c>
      <c r="EY69" t="str">
        <v/>
      </c>
      <c r="EZ69" t="str">
        <v/>
      </c>
      <c r="FC69" t="str">
        <v>SIN ESTADO</v>
      </c>
      <c r="FE69" t="str">
        <v/>
      </c>
      <c r="FF69" t="str">
        <v/>
      </c>
      <c r="FI69" t="str">
        <v>SIN ESTADO</v>
      </c>
      <c r="FK69" t="str">
        <v/>
      </c>
      <c r="FL69" t="str">
        <v/>
      </c>
      <c r="FO69" t="str">
        <v>SIN ESTADO</v>
      </c>
      <c r="FQ69" t="str">
        <v/>
      </c>
      <c r="FR69" t="str">
        <v/>
      </c>
      <c r="FU69" t="str">
        <v>SIN ESTADO</v>
      </c>
      <c r="FW69" t="str">
        <v/>
      </c>
      <c r="FX69" t="str">
        <v/>
      </c>
      <c r="GA69" t="str">
        <v>SIN ESTADO</v>
      </c>
      <c r="GC69" t="str">
        <v/>
      </c>
      <c r="GD69" t="str">
        <v/>
      </c>
      <c r="GG69" t="str">
        <v>SIN ESTADO</v>
      </c>
      <c r="GI69" t="str">
        <v/>
      </c>
      <c r="GJ69" t="str">
        <v/>
      </c>
      <c r="GM69" t="str">
        <v>SIN ESTADO</v>
      </c>
      <c r="GO69" t="str">
        <v/>
      </c>
      <c r="GP69" t="str">
        <v/>
      </c>
      <c r="GS69" t="str">
        <v>SIN ESTADO</v>
      </c>
      <c r="GU69" t="str">
        <v/>
      </c>
      <c r="GV69" t="str">
        <v/>
      </c>
      <c r="GY69" t="str">
        <v>SIN ESTADO</v>
      </c>
      <c r="HA69" t="str">
        <v/>
      </c>
      <c r="HB69" t="str">
        <v/>
      </c>
      <c r="HE69" t="str">
        <v>SIN ESTADO</v>
      </c>
      <c r="HG69" t="str">
        <v/>
      </c>
      <c r="HH69" t="str">
        <v/>
      </c>
      <c r="HK69" t="str">
        <v>SIN ESTADO</v>
      </c>
      <c r="HM69" t="str">
        <v/>
      </c>
      <c r="HN69" t="str">
        <v/>
      </c>
      <c r="HQ69" t="str">
        <v>SIN ESTADO</v>
      </c>
      <c r="HS69">
        <v>0</v>
      </c>
      <c r="HU69">
        <v>0</v>
      </c>
      <c r="HW69">
        <v>0</v>
      </c>
      <c r="HX69">
        <v>0</v>
      </c>
    </row>
    <row r="70">
      <c r="B70">
        <v>68</v>
      </c>
      <c r="C70" t="str">
        <v xml:space="preserve">LC1 - 8 - 5 </v>
      </c>
      <c r="D70" t="str">
        <v>DISPONIBLE</v>
      </c>
      <c r="E70">
        <v>36132000</v>
      </c>
      <c r="F70">
        <v>36132000</v>
      </c>
      <c r="G70">
        <v>0</v>
      </c>
      <c r="H70">
        <v>0</v>
      </c>
      <c r="I70">
        <v>0</v>
      </c>
      <c r="J70">
        <v>0</v>
      </c>
      <c r="K70" t="str">
        <v/>
      </c>
      <c r="L70" t="str">
        <v/>
      </c>
      <c r="O70" t="str">
        <v>SIN ESTADO</v>
      </c>
      <c r="Q70" t="str">
        <v/>
      </c>
      <c r="R70" t="str">
        <v/>
      </c>
      <c r="U70" t="str">
        <v>SIN ESTADO</v>
      </c>
      <c r="W70" t="str">
        <v/>
      </c>
      <c r="X70" t="str">
        <v/>
      </c>
      <c r="AA70" t="str">
        <v>SIN ESTADO</v>
      </c>
      <c r="AC70" t="str">
        <v/>
      </c>
      <c r="AD70" t="str">
        <v/>
      </c>
      <c r="AG70" t="str">
        <v>SIN ESTADO</v>
      </c>
      <c r="AI70" t="str">
        <v/>
      </c>
      <c r="AJ70" t="str">
        <v/>
      </c>
      <c r="AM70" t="str">
        <v>SIN ESTADO</v>
      </c>
      <c r="AO70" t="str">
        <v/>
      </c>
      <c r="AP70" t="str">
        <v/>
      </c>
      <c r="AS70" t="str">
        <v>SIN ESTADO</v>
      </c>
      <c r="AU70" t="str">
        <v/>
      </c>
      <c r="AV70" t="str">
        <v/>
      </c>
      <c r="AY70" t="str">
        <v>SIN ESTADO</v>
      </c>
      <c r="BA70" t="str">
        <v/>
      </c>
      <c r="BB70" t="str">
        <v/>
      </c>
      <c r="BE70" t="str">
        <v>SIN ESTADO</v>
      </c>
      <c r="BG70" t="str">
        <v/>
      </c>
      <c r="BH70" t="str">
        <v/>
      </c>
      <c r="BK70" t="str">
        <v>SIN ESTADO</v>
      </c>
      <c r="BM70" t="str">
        <v/>
      </c>
      <c r="BN70" t="str">
        <v/>
      </c>
      <c r="BQ70" t="str">
        <v>SIN ESTADO</v>
      </c>
      <c r="BS70" t="str">
        <v/>
      </c>
      <c r="BT70" t="str">
        <v/>
      </c>
      <c r="BW70" t="str">
        <v>SIN ESTADO</v>
      </c>
      <c r="BY70" t="str">
        <v/>
      </c>
      <c r="BZ70" t="str">
        <v/>
      </c>
      <c r="CC70" t="str">
        <v>SIN ESTADO</v>
      </c>
      <c r="CE70" t="str">
        <v/>
      </c>
      <c r="CF70" t="str">
        <v/>
      </c>
      <c r="CI70" t="str">
        <v>SIN ESTADO</v>
      </c>
      <c r="CK70" t="str">
        <v/>
      </c>
      <c r="CL70" t="str">
        <v/>
      </c>
      <c r="CO70" t="str">
        <v>SIN ESTADO</v>
      </c>
      <c r="CQ70" t="str">
        <v/>
      </c>
      <c r="CR70" t="str">
        <v/>
      </c>
      <c r="CU70" t="str">
        <v>SIN ESTADO</v>
      </c>
      <c r="CW70" t="str">
        <v/>
      </c>
      <c r="CX70" t="str">
        <v/>
      </c>
      <c r="DA70" t="str">
        <v>SIN ESTADO</v>
      </c>
      <c r="DC70" t="str">
        <v/>
      </c>
      <c r="DD70" t="str">
        <v/>
      </c>
      <c r="DG70" t="str">
        <v>SIN ESTADO</v>
      </c>
      <c r="DI70" t="str">
        <v/>
      </c>
      <c r="DJ70" t="str">
        <v/>
      </c>
      <c r="DM70" t="str">
        <v>SIN ESTADO</v>
      </c>
      <c r="DO70" t="str">
        <v/>
      </c>
      <c r="DP70" t="str">
        <v/>
      </c>
      <c r="DS70" t="str">
        <v>SIN ESTADO</v>
      </c>
      <c r="DU70" t="str">
        <v/>
      </c>
      <c r="DV70" t="str">
        <v/>
      </c>
      <c r="DY70" t="str">
        <v>SIN ESTADO</v>
      </c>
      <c r="EA70" t="str">
        <v/>
      </c>
      <c r="EB70" t="str">
        <v/>
      </c>
      <c r="EE70" t="str">
        <v>SIN ESTADO</v>
      </c>
      <c r="EG70" t="str">
        <v/>
      </c>
      <c r="EH70" t="str">
        <v/>
      </c>
      <c r="EK70" t="str">
        <v>SIN ESTADO</v>
      </c>
      <c r="EM70" t="str">
        <v/>
      </c>
      <c r="EN70" t="str">
        <v/>
      </c>
      <c r="EQ70" t="str">
        <v>SIN ESTADO</v>
      </c>
      <c r="ES70" t="str">
        <v/>
      </c>
      <c r="ET70" t="str">
        <v/>
      </c>
      <c r="EW70" t="str">
        <v>SIN ESTADO</v>
      </c>
      <c r="EY70" t="str">
        <v/>
      </c>
      <c r="EZ70" t="str">
        <v/>
      </c>
      <c r="FC70" t="str">
        <v>SIN ESTADO</v>
      </c>
      <c r="FE70" t="str">
        <v/>
      </c>
      <c r="FF70" t="str">
        <v/>
      </c>
      <c r="FI70" t="str">
        <v>SIN ESTADO</v>
      </c>
      <c r="FK70" t="str">
        <v/>
      </c>
      <c r="FL70" t="str">
        <v/>
      </c>
      <c r="FO70" t="str">
        <v>SIN ESTADO</v>
      </c>
      <c r="FQ70" t="str">
        <v/>
      </c>
      <c r="FR70" t="str">
        <v/>
      </c>
      <c r="FU70" t="str">
        <v>SIN ESTADO</v>
      </c>
      <c r="FW70" t="str">
        <v/>
      </c>
      <c r="FX70" t="str">
        <v/>
      </c>
      <c r="GA70" t="str">
        <v>SIN ESTADO</v>
      </c>
      <c r="GC70" t="str">
        <v/>
      </c>
      <c r="GD70" t="str">
        <v/>
      </c>
      <c r="GG70" t="str">
        <v>SIN ESTADO</v>
      </c>
      <c r="GI70" t="str">
        <v/>
      </c>
      <c r="GJ70" t="str">
        <v/>
      </c>
      <c r="GM70" t="str">
        <v>SIN ESTADO</v>
      </c>
      <c r="GO70" t="str">
        <v/>
      </c>
      <c r="GP70" t="str">
        <v/>
      </c>
      <c r="GS70" t="str">
        <v>SIN ESTADO</v>
      </c>
      <c r="GU70" t="str">
        <v/>
      </c>
      <c r="GV70" t="str">
        <v/>
      </c>
      <c r="GY70" t="str">
        <v>SIN ESTADO</v>
      </c>
      <c r="HA70" t="str">
        <v/>
      </c>
      <c r="HB70" t="str">
        <v/>
      </c>
      <c r="HE70" t="str">
        <v>SIN ESTADO</v>
      </c>
      <c r="HG70" t="str">
        <v/>
      </c>
      <c r="HH70" t="str">
        <v/>
      </c>
      <c r="HK70" t="str">
        <v>SIN ESTADO</v>
      </c>
      <c r="HM70" t="str">
        <v/>
      </c>
      <c r="HN70" t="str">
        <v/>
      </c>
      <c r="HQ70" t="str">
        <v>SIN ESTADO</v>
      </c>
      <c r="HS70">
        <v>0</v>
      </c>
      <c r="HU70">
        <v>0</v>
      </c>
      <c r="HW70">
        <v>0</v>
      </c>
      <c r="HX70">
        <v>0</v>
      </c>
    </row>
    <row r="71">
      <c r="B71">
        <v>69</v>
      </c>
      <c r="C71" t="str">
        <v xml:space="preserve">LC1 - 8 - 6 </v>
      </c>
      <c r="D71" t="str">
        <v>VENDIDO</v>
      </c>
      <c r="E71">
        <v>25000000</v>
      </c>
      <c r="F71">
        <v>21000000</v>
      </c>
      <c r="G71">
        <v>45965</v>
      </c>
      <c r="H71">
        <v>24</v>
      </c>
      <c r="I71" t="str">
        <v xml:space="preserve">04 DE CADA MES </v>
      </c>
      <c r="J71">
        <v>875000</v>
      </c>
      <c r="K71">
        <v>45996</v>
      </c>
      <c r="L71">
        <v>322</v>
      </c>
      <c r="M71">
        <v>45966</v>
      </c>
      <c r="N71">
        <v>1000000</v>
      </c>
      <c r="O71" t="str">
        <v>PAGA</v>
      </c>
      <c r="P71" t="str">
        <v>TRANSFERENCIA</v>
      </c>
      <c r="Q71">
        <v>46027</v>
      </c>
      <c r="R71">
        <v>291</v>
      </c>
      <c r="S71">
        <v>45966</v>
      </c>
      <c r="T71">
        <v>1000000</v>
      </c>
      <c r="U71" t="str">
        <v>PAGA</v>
      </c>
      <c r="V71" t="str">
        <v>TRANSFERENCIA</v>
      </c>
      <c r="W71">
        <v>46058</v>
      </c>
      <c r="X71">
        <v>260</v>
      </c>
      <c r="Y71">
        <v>45966</v>
      </c>
      <c r="Z71">
        <v>1000000</v>
      </c>
      <c r="AA71" t="str">
        <v>PAGA</v>
      </c>
      <c r="AB71" t="str">
        <v>TRANSFERENCIA</v>
      </c>
      <c r="AC71">
        <v>46089</v>
      </c>
      <c r="AD71">
        <v>229</v>
      </c>
      <c r="AE71">
        <v>45966</v>
      </c>
      <c r="AF71">
        <v>1000000</v>
      </c>
      <c r="AG71" t="str">
        <v>PAGA</v>
      </c>
      <c r="AH71" t="str">
        <v>TRANSFERENCIA</v>
      </c>
      <c r="AI71">
        <v>46120</v>
      </c>
      <c r="AJ71">
        <v>198</v>
      </c>
      <c r="AK71">
        <v>46125</v>
      </c>
      <c r="AL71">
        <v>900000</v>
      </c>
      <c r="AM71" t="str">
        <v>PAGA</v>
      </c>
      <c r="AN71" t="str">
        <v>EFECTIVO</v>
      </c>
      <c r="AO71">
        <v>46151</v>
      </c>
      <c r="AP71">
        <v>167</v>
      </c>
      <c r="AQ71">
        <v>46190</v>
      </c>
      <c r="AR71">
        <v>500000</v>
      </c>
      <c r="AS71" t="str">
        <v>PAGA</v>
      </c>
      <c r="AT71" t="str">
        <v>TRANSFERENCIA</v>
      </c>
      <c r="AU71">
        <v>46182</v>
      </c>
      <c r="AV71">
        <v>136</v>
      </c>
      <c r="AW71">
        <v>46190</v>
      </c>
      <c r="AX71">
        <v>400000</v>
      </c>
      <c r="AY71" t="str">
        <v>PAGA</v>
      </c>
      <c r="AZ71" t="str">
        <v>TRANSFERENCIA</v>
      </c>
      <c r="BA71">
        <v>46213</v>
      </c>
      <c r="BB71">
        <v>105</v>
      </c>
      <c r="BC71">
        <v>46227</v>
      </c>
      <c r="BD71">
        <v>1750000</v>
      </c>
      <c r="BE71" t="str">
        <v>PAGA</v>
      </c>
      <c r="BF71" t="str">
        <v>EFECTIVO</v>
      </c>
      <c r="BG71">
        <v>46244</v>
      </c>
      <c r="BH71">
        <v>74</v>
      </c>
      <c r="BI71">
        <v>46280</v>
      </c>
      <c r="BJ71">
        <v>1750000</v>
      </c>
      <c r="BK71" t="str">
        <v>PAGA</v>
      </c>
      <c r="BL71" t="str">
        <v>TRANSFERENCIA</v>
      </c>
      <c r="BM71">
        <v>46275</v>
      </c>
      <c r="BN71">
        <v>43</v>
      </c>
      <c r="BO71">
        <v>46280</v>
      </c>
      <c r="BQ71" t="str">
        <v>PAGA</v>
      </c>
      <c r="BS71">
        <v>46306</v>
      </c>
      <c r="BT71">
        <v>12</v>
      </c>
      <c r="BW71" t="str">
        <v>VENCIDA</v>
      </c>
      <c r="BY71">
        <v>46337</v>
      </c>
      <c r="BZ71">
        <v>-19</v>
      </c>
      <c r="CC71" t="str">
        <v>AL DÍA</v>
      </c>
      <c r="CE71">
        <v>46368</v>
      </c>
      <c r="CF71">
        <v>-50</v>
      </c>
      <c r="CI71" t="str">
        <v>AL DÍA</v>
      </c>
      <c r="CK71">
        <v>46399</v>
      </c>
      <c r="CL71">
        <v>-81</v>
      </c>
      <c r="CO71" t="str">
        <v>AL DÍA</v>
      </c>
      <c r="CQ71">
        <v>46430</v>
      </c>
      <c r="CR71">
        <v>-112</v>
      </c>
      <c r="CU71" t="str">
        <v>AL DÍA</v>
      </c>
      <c r="CW71">
        <v>46461</v>
      </c>
      <c r="CX71">
        <v>-143</v>
      </c>
      <c r="DA71" t="str">
        <v>AL DÍA</v>
      </c>
      <c r="DC71">
        <v>46492</v>
      </c>
      <c r="DD71">
        <v>-174</v>
      </c>
      <c r="DG71" t="str">
        <v>AL DÍA</v>
      </c>
      <c r="DI71">
        <v>46523</v>
      </c>
      <c r="DJ71">
        <v>-205</v>
      </c>
      <c r="DM71" t="str">
        <v>AL DÍA</v>
      </c>
      <c r="DO71">
        <v>46554</v>
      </c>
      <c r="DP71">
        <v>-236</v>
      </c>
      <c r="DS71" t="str">
        <v>AL DÍA</v>
      </c>
      <c r="DU71">
        <v>46585</v>
      </c>
      <c r="DV71">
        <v>-267</v>
      </c>
      <c r="DY71" t="str">
        <v>AL DÍA</v>
      </c>
      <c r="EA71">
        <v>46616</v>
      </c>
      <c r="EB71">
        <v>-298</v>
      </c>
      <c r="EE71" t="str">
        <v>AL DÍA</v>
      </c>
      <c r="EG71">
        <v>46647</v>
      </c>
      <c r="EH71">
        <v>-329</v>
      </c>
      <c r="EK71" t="str">
        <v>AL DÍA</v>
      </c>
      <c r="EM71">
        <v>46678</v>
      </c>
      <c r="EN71">
        <v>-360</v>
      </c>
      <c r="EQ71" t="str">
        <v>AL DÍA</v>
      </c>
      <c r="ES71">
        <v>46709</v>
      </c>
      <c r="ET71">
        <v>-391</v>
      </c>
      <c r="EW71" t="str">
        <v>AL DÍA</v>
      </c>
      <c r="EY71" t="str">
        <v/>
      </c>
      <c r="EZ71" t="str">
        <v/>
      </c>
      <c r="FC71" t="str">
        <v>SIN ESTADO</v>
      </c>
      <c r="FE71" t="str">
        <v/>
      </c>
      <c r="FF71" t="str">
        <v/>
      </c>
      <c r="FI71" t="str">
        <v>SIN ESTADO</v>
      </c>
      <c r="FK71" t="str">
        <v/>
      </c>
      <c r="FL71" t="str">
        <v/>
      </c>
      <c r="FO71" t="str">
        <v>SIN ESTADO</v>
      </c>
      <c r="FQ71" t="str">
        <v/>
      </c>
      <c r="FR71" t="str">
        <v/>
      </c>
      <c r="FU71" t="str">
        <v>SIN ESTADO</v>
      </c>
      <c r="FW71" t="str">
        <v/>
      </c>
      <c r="FX71" t="str">
        <v/>
      </c>
      <c r="GA71" t="str">
        <v>SIN ESTADO</v>
      </c>
      <c r="GC71" t="str">
        <v/>
      </c>
      <c r="GD71" t="str">
        <v/>
      </c>
      <c r="GG71" t="str">
        <v>SIN ESTADO</v>
      </c>
      <c r="GI71" t="str">
        <v/>
      </c>
      <c r="GJ71" t="str">
        <v/>
      </c>
      <c r="GM71" t="str">
        <v>SIN ESTADO</v>
      </c>
      <c r="GO71" t="str">
        <v/>
      </c>
      <c r="GP71" t="str">
        <v/>
      </c>
      <c r="GS71" t="str">
        <v>SIN ESTADO</v>
      </c>
      <c r="GU71" t="str">
        <v/>
      </c>
      <c r="GV71" t="str">
        <v/>
      </c>
      <c r="GY71" t="str">
        <v>SIN ESTADO</v>
      </c>
      <c r="HA71" t="str">
        <v/>
      </c>
      <c r="HB71" t="str">
        <v/>
      </c>
      <c r="HE71" t="str">
        <v>SIN ESTADO</v>
      </c>
      <c r="HG71" t="str">
        <v/>
      </c>
      <c r="HH71" t="str">
        <v/>
      </c>
      <c r="HK71" t="str">
        <v>SIN ESTADO</v>
      </c>
      <c r="HM71" t="str">
        <v/>
      </c>
      <c r="HN71" t="str">
        <v/>
      </c>
      <c r="HQ71" t="str">
        <v>SIN ESTADO</v>
      </c>
      <c r="HS71">
        <v>9300000</v>
      </c>
      <c r="HU71">
        <v>875000</v>
      </c>
      <c r="HW71">
        <v>0</v>
      </c>
      <c r="HX71">
        <v>0</v>
      </c>
    </row>
    <row r="72">
      <c r="B72">
        <v>70</v>
      </c>
      <c r="C72" t="str">
        <v xml:space="preserve">LC1 - 9 - 1 </v>
      </c>
      <c r="D72" t="str">
        <v>VENDIDO</v>
      </c>
      <c r="E72">
        <v>30000000</v>
      </c>
      <c r="F72">
        <v>0</v>
      </c>
      <c r="G72">
        <v>45927</v>
      </c>
      <c r="H72">
        <v>0</v>
      </c>
      <c r="I72">
        <v>0</v>
      </c>
      <c r="K72" t="str">
        <v/>
      </c>
      <c r="L72" t="str">
        <v/>
      </c>
      <c r="M72">
        <v>45927</v>
      </c>
      <c r="O72" t="str">
        <v>SIN ESTADO</v>
      </c>
      <c r="P72" t="str">
        <v xml:space="preserve">PERMUTA </v>
      </c>
      <c r="Q72" t="str">
        <v/>
      </c>
      <c r="R72" t="str">
        <v/>
      </c>
      <c r="U72" t="str">
        <v>SIN ESTADO</v>
      </c>
      <c r="W72" t="str">
        <v/>
      </c>
      <c r="X72" t="str">
        <v/>
      </c>
      <c r="AA72" t="str">
        <v>SIN ESTADO</v>
      </c>
      <c r="AC72" t="str">
        <v/>
      </c>
      <c r="AD72" t="str">
        <v/>
      </c>
      <c r="AG72" t="str">
        <v>SIN ESTADO</v>
      </c>
      <c r="AI72" t="str">
        <v/>
      </c>
      <c r="AJ72" t="str">
        <v/>
      </c>
      <c r="AM72" t="str">
        <v>SIN ESTADO</v>
      </c>
      <c r="AO72" t="str">
        <v/>
      </c>
      <c r="AP72" t="str">
        <v/>
      </c>
      <c r="AS72" t="str">
        <v>SIN ESTADO</v>
      </c>
      <c r="AU72" t="str">
        <v/>
      </c>
      <c r="AV72" t="str">
        <v/>
      </c>
      <c r="AY72" t="str">
        <v>SIN ESTADO</v>
      </c>
      <c r="BA72" t="str">
        <v/>
      </c>
      <c r="BB72" t="str">
        <v/>
      </c>
      <c r="BE72" t="str">
        <v>SIN ESTADO</v>
      </c>
      <c r="BG72" t="str">
        <v/>
      </c>
      <c r="BH72" t="str">
        <v/>
      </c>
      <c r="BK72" t="str">
        <v>SIN ESTADO</v>
      </c>
      <c r="BM72" t="str">
        <v/>
      </c>
      <c r="BN72" t="str">
        <v/>
      </c>
      <c r="BQ72" t="str">
        <v>SIN ESTADO</v>
      </c>
      <c r="BS72" t="str">
        <v/>
      </c>
      <c r="BT72" t="str">
        <v/>
      </c>
      <c r="BW72" t="str">
        <v>SIN ESTADO</v>
      </c>
      <c r="BY72" t="str">
        <v/>
      </c>
      <c r="BZ72" t="str">
        <v/>
      </c>
      <c r="CC72" t="str">
        <v>SIN ESTADO</v>
      </c>
      <c r="CE72" t="str">
        <v/>
      </c>
      <c r="CF72" t="str">
        <v/>
      </c>
      <c r="CI72" t="str">
        <v>SIN ESTADO</v>
      </c>
      <c r="CK72" t="str">
        <v/>
      </c>
      <c r="CL72" t="str">
        <v/>
      </c>
      <c r="CO72" t="str">
        <v>SIN ESTADO</v>
      </c>
      <c r="CQ72" t="str">
        <v/>
      </c>
      <c r="CR72" t="str">
        <v/>
      </c>
      <c r="CU72" t="str">
        <v>SIN ESTADO</v>
      </c>
      <c r="CW72" t="str">
        <v/>
      </c>
      <c r="CX72" t="str">
        <v/>
      </c>
      <c r="DA72" t="str">
        <v>SIN ESTADO</v>
      </c>
      <c r="DC72" t="str">
        <v/>
      </c>
      <c r="DD72" t="str">
        <v/>
      </c>
      <c r="DG72" t="str">
        <v>SIN ESTADO</v>
      </c>
      <c r="DI72" t="str">
        <v/>
      </c>
      <c r="DJ72" t="str">
        <v/>
      </c>
      <c r="DM72" t="str">
        <v>SIN ESTADO</v>
      </c>
      <c r="DO72" t="str">
        <v/>
      </c>
      <c r="DP72" t="str">
        <v/>
      </c>
      <c r="DS72" t="str">
        <v>SIN ESTADO</v>
      </c>
      <c r="DU72" t="str">
        <v/>
      </c>
      <c r="DV72" t="str">
        <v/>
      </c>
      <c r="DY72" t="str">
        <v>SIN ESTADO</v>
      </c>
      <c r="EA72" t="str">
        <v/>
      </c>
      <c r="EB72" t="str">
        <v/>
      </c>
      <c r="EE72" t="str">
        <v>SIN ESTADO</v>
      </c>
      <c r="EG72" t="str">
        <v/>
      </c>
      <c r="EH72" t="str">
        <v/>
      </c>
      <c r="EK72" t="str">
        <v>SIN ESTADO</v>
      </c>
      <c r="EM72" t="str">
        <v/>
      </c>
      <c r="EN72" t="str">
        <v/>
      </c>
      <c r="EQ72" t="str">
        <v>SIN ESTADO</v>
      </c>
      <c r="ES72" t="str">
        <v/>
      </c>
      <c r="ET72" t="str">
        <v/>
      </c>
      <c r="EW72" t="str">
        <v>SIN ESTADO</v>
      </c>
      <c r="EY72" t="str">
        <v/>
      </c>
      <c r="EZ72" t="str">
        <v/>
      </c>
      <c r="FC72" t="str">
        <v>SIN ESTADO</v>
      </c>
      <c r="FE72" t="str">
        <v/>
      </c>
      <c r="FF72" t="str">
        <v/>
      </c>
      <c r="FI72" t="str">
        <v>SIN ESTADO</v>
      </c>
      <c r="FK72" t="str">
        <v/>
      </c>
      <c r="FL72" t="str">
        <v/>
      </c>
      <c r="FO72" t="str">
        <v>SIN ESTADO</v>
      </c>
      <c r="FQ72" t="str">
        <v/>
      </c>
      <c r="FR72" t="str">
        <v/>
      </c>
      <c r="FU72" t="str">
        <v>SIN ESTADO</v>
      </c>
      <c r="FW72" t="str">
        <v/>
      </c>
      <c r="FX72" t="str">
        <v/>
      </c>
      <c r="GA72" t="str">
        <v>SIN ESTADO</v>
      </c>
      <c r="GC72" t="str">
        <v/>
      </c>
      <c r="GD72" t="str">
        <v/>
      </c>
      <c r="GG72" t="str">
        <v>SIN ESTADO</v>
      </c>
      <c r="GI72" t="str">
        <v/>
      </c>
      <c r="GJ72" t="str">
        <v/>
      </c>
      <c r="GM72" t="str">
        <v>SIN ESTADO</v>
      </c>
      <c r="GO72" t="str">
        <v/>
      </c>
      <c r="GP72" t="str">
        <v/>
      </c>
      <c r="GS72" t="str">
        <v>SIN ESTADO</v>
      </c>
      <c r="GU72" t="str">
        <v/>
      </c>
      <c r="GV72" t="str">
        <v/>
      </c>
      <c r="GY72" t="str">
        <v>SIN ESTADO</v>
      </c>
      <c r="HA72" t="str">
        <v/>
      </c>
      <c r="HB72" t="str">
        <v/>
      </c>
      <c r="HE72" t="str">
        <v>SIN ESTADO</v>
      </c>
      <c r="HG72" t="str">
        <v/>
      </c>
      <c r="HH72" t="str">
        <v/>
      </c>
      <c r="HK72" t="str">
        <v>SIN ESTADO</v>
      </c>
      <c r="HM72" t="str">
        <v/>
      </c>
      <c r="HN72" t="str">
        <v/>
      </c>
      <c r="HQ72" t="str">
        <v>SIN ESTADO</v>
      </c>
      <c r="HS72">
        <v>0</v>
      </c>
      <c r="HU72">
        <v>0</v>
      </c>
      <c r="HW72">
        <v>0</v>
      </c>
      <c r="HX72">
        <v>0</v>
      </c>
    </row>
    <row r="73">
      <c r="B73">
        <v>71</v>
      </c>
      <c r="C73" t="str">
        <v xml:space="preserve">LC1 - 9 - 2 </v>
      </c>
      <c r="D73" t="str">
        <v>VENDIDO</v>
      </c>
      <c r="E73">
        <v>25000000</v>
      </c>
      <c r="F73">
        <v>21000000</v>
      </c>
      <c r="G73">
        <v>45917</v>
      </c>
      <c r="H73">
        <v>24</v>
      </c>
      <c r="I73" t="str">
        <v xml:space="preserve">17 DE CADA MES </v>
      </c>
      <c r="J73">
        <v>875000</v>
      </c>
      <c r="K73">
        <v>45948</v>
      </c>
      <c r="L73">
        <v>370</v>
      </c>
      <c r="M73">
        <v>45936</v>
      </c>
      <c r="N73">
        <v>278000</v>
      </c>
      <c r="O73" t="str">
        <v>PAGA</v>
      </c>
      <c r="P73" t="str">
        <v>EFECTIVO</v>
      </c>
      <c r="Q73">
        <v>45979</v>
      </c>
      <c r="R73">
        <v>339</v>
      </c>
      <c r="S73">
        <v>45984</v>
      </c>
      <c r="T73">
        <v>875000</v>
      </c>
      <c r="U73" t="str">
        <v>PAGA</v>
      </c>
      <c r="V73" t="str">
        <v>TRANSFERENCIA</v>
      </c>
      <c r="W73">
        <v>46010</v>
      </c>
      <c r="X73">
        <v>308</v>
      </c>
      <c r="Y73">
        <v>46024</v>
      </c>
      <c r="Z73">
        <v>875000</v>
      </c>
      <c r="AA73" t="str">
        <v>PAGA</v>
      </c>
      <c r="AB73" t="str">
        <v>TRANSFERENCIA</v>
      </c>
      <c r="AC73">
        <v>46041</v>
      </c>
      <c r="AD73">
        <v>277</v>
      </c>
      <c r="AE73">
        <v>46051</v>
      </c>
      <c r="AF73">
        <v>875000</v>
      </c>
      <c r="AG73" t="str">
        <v>PAGA</v>
      </c>
      <c r="AH73" t="str">
        <v>TRANSFERENCIA</v>
      </c>
      <c r="AI73">
        <v>46072</v>
      </c>
      <c r="AJ73">
        <v>246</v>
      </c>
      <c r="AK73">
        <v>46088</v>
      </c>
      <c r="AL73">
        <v>875000</v>
      </c>
      <c r="AM73" t="str">
        <v>PAGA</v>
      </c>
      <c r="AN73" t="str">
        <v>TRANSFERENCIA</v>
      </c>
      <c r="AO73">
        <v>46103</v>
      </c>
      <c r="AP73">
        <v>215</v>
      </c>
      <c r="AQ73">
        <v>46119</v>
      </c>
      <c r="AR73">
        <v>875000</v>
      </c>
      <c r="AS73" t="str">
        <v>PAGA</v>
      </c>
      <c r="AT73" t="str">
        <v>TRANSFERENCIA</v>
      </c>
      <c r="AU73">
        <v>46134</v>
      </c>
      <c r="AV73">
        <v>184</v>
      </c>
      <c r="AY73" t="str">
        <v>VENCIDA</v>
      </c>
      <c r="BA73">
        <v>46165</v>
      </c>
      <c r="BB73">
        <v>153</v>
      </c>
      <c r="BE73" t="str">
        <v>VENCIDA</v>
      </c>
      <c r="BG73">
        <v>46196</v>
      </c>
      <c r="BH73">
        <v>122</v>
      </c>
      <c r="BK73" t="str">
        <v>VENCIDA</v>
      </c>
      <c r="BM73">
        <v>46227</v>
      </c>
      <c r="BN73">
        <v>91</v>
      </c>
      <c r="BQ73" t="str">
        <v>VENCIDA</v>
      </c>
      <c r="BS73">
        <v>46258</v>
      </c>
      <c r="BT73">
        <v>60</v>
      </c>
      <c r="BW73" t="str">
        <v>VENCIDA</v>
      </c>
      <c r="BY73">
        <v>46289</v>
      </c>
      <c r="BZ73">
        <v>29</v>
      </c>
      <c r="CC73" t="str">
        <v>VENCIDA</v>
      </c>
      <c r="CE73">
        <v>46320</v>
      </c>
      <c r="CF73">
        <v>-2</v>
      </c>
      <c r="CI73" t="str">
        <v>POR VENCER</v>
      </c>
      <c r="CK73">
        <v>46351</v>
      </c>
      <c r="CL73">
        <v>-33</v>
      </c>
      <c r="CO73" t="str">
        <v>AL DÍA</v>
      </c>
      <c r="CQ73">
        <v>46382</v>
      </c>
      <c r="CR73">
        <v>-64</v>
      </c>
      <c r="CU73" t="str">
        <v>AL DÍA</v>
      </c>
      <c r="CW73">
        <v>46413</v>
      </c>
      <c r="CX73">
        <v>-95</v>
      </c>
      <c r="DA73" t="str">
        <v>AL DÍA</v>
      </c>
      <c r="DC73">
        <v>46444</v>
      </c>
      <c r="DD73">
        <v>-126</v>
      </c>
      <c r="DG73" t="str">
        <v>AL DÍA</v>
      </c>
      <c r="DI73">
        <v>46475</v>
      </c>
      <c r="DJ73">
        <v>-157</v>
      </c>
      <c r="DM73" t="str">
        <v>AL DÍA</v>
      </c>
      <c r="DO73">
        <v>46506</v>
      </c>
      <c r="DP73">
        <v>-188</v>
      </c>
      <c r="DS73" t="str">
        <v>AL DÍA</v>
      </c>
      <c r="DU73">
        <v>46537</v>
      </c>
      <c r="DV73">
        <v>-219</v>
      </c>
      <c r="DY73" t="str">
        <v>AL DÍA</v>
      </c>
      <c r="EA73">
        <v>46568</v>
      </c>
      <c r="EB73">
        <v>-250</v>
      </c>
      <c r="EE73" t="str">
        <v>AL DÍA</v>
      </c>
      <c r="EG73">
        <v>46599</v>
      </c>
      <c r="EH73">
        <v>-281</v>
      </c>
      <c r="EK73" t="str">
        <v>AL DÍA</v>
      </c>
      <c r="EM73">
        <v>46630</v>
      </c>
      <c r="EN73">
        <v>-312</v>
      </c>
      <c r="EQ73" t="str">
        <v>AL DÍA</v>
      </c>
      <c r="ES73">
        <v>46661</v>
      </c>
      <c r="ET73">
        <v>-343</v>
      </c>
      <c r="EW73" t="str">
        <v>AL DÍA</v>
      </c>
      <c r="EY73" t="str">
        <v/>
      </c>
      <c r="EZ73" t="str">
        <v/>
      </c>
      <c r="FC73" t="str">
        <v>SIN ESTADO</v>
      </c>
      <c r="FE73" t="str">
        <v/>
      </c>
      <c r="FF73" t="str">
        <v/>
      </c>
      <c r="FI73" t="str">
        <v>SIN ESTADO</v>
      </c>
      <c r="FK73" t="str">
        <v/>
      </c>
      <c r="FL73" t="str">
        <v/>
      </c>
      <c r="FO73" t="str">
        <v>SIN ESTADO</v>
      </c>
      <c r="FQ73" t="str">
        <v/>
      </c>
      <c r="FR73" t="str">
        <v/>
      </c>
      <c r="FU73" t="str">
        <v>SIN ESTADO</v>
      </c>
      <c r="FW73" t="str">
        <v/>
      </c>
      <c r="FX73" t="str">
        <v/>
      </c>
      <c r="GA73" t="str">
        <v>SIN ESTADO</v>
      </c>
      <c r="GC73" t="str">
        <v/>
      </c>
      <c r="GD73" t="str">
        <v/>
      </c>
      <c r="GG73" t="str">
        <v>SIN ESTADO</v>
      </c>
      <c r="GI73" t="str">
        <v/>
      </c>
      <c r="GJ73" t="str">
        <v/>
      </c>
      <c r="GM73" t="str">
        <v>SIN ESTADO</v>
      </c>
      <c r="GO73" t="str">
        <v/>
      </c>
      <c r="GP73" t="str">
        <v/>
      </c>
      <c r="GS73" t="str">
        <v>SIN ESTADO</v>
      </c>
      <c r="GU73" t="str">
        <v/>
      </c>
      <c r="GV73" t="str">
        <v/>
      </c>
      <c r="GY73" t="str">
        <v>SIN ESTADO</v>
      </c>
      <c r="HA73" t="str">
        <v/>
      </c>
      <c r="HB73" t="str">
        <v/>
      </c>
      <c r="HE73" t="str">
        <v>SIN ESTADO</v>
      </c>
      <c r="HG73" t="str">
        <v/>
      </c>
      <c r="HH73" t="str">
        <v/>
      </c>
      <c r="HK73" t="str">
        <v>SIN ESTADO</v>
      </c>
      <c r="HM73" t="str">
        <v/>
      </c>
      <c r="HN73" t="str">
        <v/>
      </c>
      <c r="HQ73" t="str">
        <v>SIN ESTADO</v>
      </c>
      <c r="HS73">
        <v>4653000</v>
      </c>
      <c r="HU73">
        <v>875000</v>
      </c>
      <c r="HW73">
        <v>0</v>
      </c>
      <c r="HX73">
        <v>0</v>
      </c>
    </row>
    <row r="74">
      <c r="B74">
        <v>72</v>
      </c>
      <c r="C74" t="str">
        <v xml:space="preserve">LC1 - 9 - 3 </v>
      </c>
      <c r="D74" t="str">
        <v>VENDIDO</v>
      </c>
      <c r="E74">
        <v>25000000</v>
      </c>
      <c r="F74">
        <v>21000000</v>
      </c>
      <c r="G74">
        <v>46021</v>
      </c>
      <c r="H74">
        <v>24</v>
      </c>
      <c r="I74" t="str">
        <v xml:space="preserve">30 DE CADA MES </v>
      </c>
      <c r="J74">
        <v>875000</v>
      </c>
      <c r="K74">
        <v>46052</v>
      </c>
      <c r="L74">
        <v>266</v>
      </c>
      <c r="M74">
        <v>46055</v>
      </c>
      <c r="N74">
        <v>1000000</v>
      </c>
      <c r="O74" t="str">
        <v>PAGA</v>
      </c>
      <c r="P74" t="str">
        <v>TRANSFERENCIA</v>
      </c>
      <c r="Q74">
        <v>46083</v>
      </c>
      <c r="R74">
        <v>235</v>
      </c>
      <c r="S74">
        <v>46118</v>
      </c>
      <c r="T74">
        <v>1000000</v>
      </c>
      <c r="U74" t="str">
        <v>PAGA</v>
      </c>
      <c r="V74" t="str">
        <v>TRANSFERENCIA</v>
      </c>
      <c r="W74">
        <v>46114</v>
      </c>
      <c r="X74">
        <v>204</v>
      </c>
      <c r="AA74" t="str">
        <v>VENCIDA</v>
      </c>
      <c r="AC74">
        <v>46145</v>
      </c>
      <c r="AD74">
        <v>173</v>
      </c>
      <c r="AG74" t="str">
        <v>VENCIDA</v>
      </c>
      <c r="AI74">
        <v>46176</v>
      </c>
      <c r="AJ74">
        <v>142</v>
      </c>
      <c r="AM74" t="str">
        <v>VENCIDA</v>
      </c>
      <c r="AO74">
        <v>46207</v>
      </c>
      <c r="AP74">
        <v>111</v>
      </c>
      <c r="AS74" t="str">
        <v>VENCIDA</v>
      </c>
      <c r="AU74">
        <v>46238</v>
      </c>
      <c r="AV74">
        <v>80</v>
      </c>
      <c r="AY74" t="str">
        <v>VENCIDA</v>
      </c>
      <c r="BA74">
        <v>46269</v>
      </c>
      <c r="BB74">
        <v>49</v>
      </c>
      <c r="BE74" t="str">
        <v>VENCIDA</v>
      </c>
      <c r="BG74">
        <v>46300</v>
      </c>
      <c r="BH74">
        <v>18</v>
      </c>
      <c r="BK74" t="str">
        <v>VENCIDA</v>
      </c>
      <c r="BM74">
        <v>46331</v>
      </c>
      <c r="BN74">
        <v>-13</v>
      </c>
      <c r="BQ74" t="str">
        <v>AL DÍA</v>
      </c>
      <c r="BS74">
        <v>46362</v>
      </c>
      <c r="BT74">
        <v>-44</v>
      </c>
      <c r="BW74" t="str">
        <v>AL DÍA</v>
      </c>
      <c r="BY74">
        <v>46393</v>
      </c>
      <c r="BZ74">
        <v>-75</v>
      </c>
      <c r="CC74" t="str">
        <v>AL DÍA</v>
      </c>
      <c r="CE74">
        <v>46424</v>
      </c>
      <c r="CF74">
        <v>-106</v>
      </c>
      <c r="CI74" t="str">
        <v>AL DÍA</v>
      </c>
      <c r="CK74">
        <v>46455</v>
      </c>
      <c r="CL74">
        <v>-137</v>
      </c>
      <c r="CO74" t="str">
        <v>AL DÍA</v>
      </c>
      <c r="CQ74">
        <v>46486</v>
      </c>
      <c r="CR74">
        <v>-168</v>
      </c>
      <c r="CU74" t="str">
        <v>AL DÍA</v>
      </c>
      <c r="CW74">
        <v>46517</v>
      </c>
      <c r="CX74">
        <v>-199</v>
      </c>
      <c r="DA74" t="str">
        <v>AL DÍA</v>
      </c>
      <c r="DC74">
        <v>46548</v>
      </c>
      <c r="DD74">
        <v>-230</v>
      </c>
      <c r="DG74" t="str">
        <v>AL DÍA</v>
      </c>
      <c r="DI74">
        <v>46579</v>
      </c>
      <c r="DJ74">
        <v>-261</v>
      </c>
      <c r="DM74" t="str">
        <v>AL DÍA</v>
      </c>
      <c r="DO74">
        <v>46610</v>
      </c>
      <c r="DP74">
        <v>-292</v>
      </c>
      <c r="DS74" t="str">
        <v>AL DÍA</v>
      </c>
      <c r="DU74">
        <v>46641</v>
      </c>
      <c r="DV74">
        <v>-323</v>
      </c>
      <c r="DY74" t="str">
        <v>AL DÍA</v>
      </c>
      <c r="EA74">
        <v>46672</v>
      </c>
      <c r="EB74">
        <v>-354</v>
      </c>
      <c r="EE74" t="str">
        <v>AL DÍA</v>
      </c>
      <c r="EG74">
        <v>46703</v>
      </c>
      <c r="EH74">
        <v>-385</v>
      </c>
      <c r="EK74" t="str">
        <v>AL DÍA</v>
      </c>
      <c r="EM74">
        <v>46734</v>
      </c>
      <c r="EN74">
        <v>-416</v>
      </c>
      <c r="EQ74" t="str">
        <v>AL DÍA</v>
      </c>
      <c r="ES74">
        <v>46765</v>
      </c>
      <c r="ET74">
        <v>-447</v>
      </c>
      <c r="EW74" t="str">
        <v>AL DÍA</v>
      </c>
      <c r="EY74" t="str">
        <v/>
      </c>
      <c r="EZ74" t="str">
        <v/>
      </c>
      <c r="FC74" t="str">
        <v>SIN ESTADO</v>
      </c>
      <c r="FE74" t="str">
        <v/>
      </c>
      <c r="FF74" t="str">
        <v/>
      </c>
      <c r="FI74" t="str">
        <v>SIN ESTADO</v>
      </c>
      <c r="FK74" t="str">
        <v/>
      </c>
      <c r="FL74" t="str">
        <v/>
      </c>
      <c r="FO74" t="str">
        <v>SIN ESTADO</v>
      </c>
      <c r="FQ74" t="str">
        <v/>
      </c>
      <c r="FR74" t="str">
        <v/>
      </c>
      <c r="FU74" t="str">
        <v>SIN ESTADO</v>
      </c>
      <c r="FW74" t="str">
        <v/>
      </c>
      <c r="FX74" t="str">
        <v/>
      </c>
      <c r="GA74" t="str">
        <v>SIN ESTADO</v>
      </c>
      <c r="GC74" t="str">
        <v/>
      </c>
      <c r="GD74" t="str">
        <v/>
      </c>
      <c r="GG74" t="str">
        <v>SIN ESTADO</v>
      </c>
      <c r="GI74" t="str">
        <v/>
      </c>
      <c r="GJ74" t="str">
        <v/>
      </c>
      <c r="GM74" t="str">
        <v>SIN ESTADO</v>
      </c>
      <c r="GO74" t="str">
        <v/>
      </c>
      <c r="GP74" t="str">
        <v/>
      </c>
      <c r="GS74" t="str">
        <v>SIN ESTADO</v>
      </c>
      <c r="GU74" t="str">
        <v/>
      </c>
      <c r="GV74" t="str">
        <v/>
      </c>
      <c r="GY74" t="str">
        <v>SIN ESTADO</v>
      </c>
      <c r="HA74" t="str">
        <v/>
      </c>
      <c r="HB74" t="str">
        <v/>
      </c>
      <c r="HE74" t="str">
        <v>SIN ESTADO</v>
      </c>
      <c r="HG74" t="str">
        <v/>
      </c>
      <c r="HH74" t="str">
        <v/>
      </c>
      <c r="HK74" t="str">
        <v>SIN ESTADO</v>
      </c>
      <c r="HM74" t="str">
        <v/>
      </c>
      <c r="HN74" t="str">
        <v/>
      </c>
      <c r="HQ74" t="str">
        <v>SIN ESTADO</v>
      </c>
      <c r="HS74">
        <v>2000000</v>
      </c>
      <c r="HU74">
        <v>875000</v>
      </c>
      <c r="HW74">
        <v>0</v>
      </c>
      <c r="HX74">
        <v>0</v>
      </c>
    </row>
    <row r="75">
      <c r="B75">
        <v>73</v>
      </c>
      <c r="C75" t="str">
        <v xml:space="preserve">LC1 - 9 - 4 </v>
      </c>
      <c r="D75" t="str">
        <v>VENDIDO</v>
      </c>
      <c r="E75">
        <v>30000000</v>
      </c>
      <c r="F75">
        <v>27500000</v>
      </c>
      <c r="G75">
        <v>45886</v>
      </c>
      <c r="H75">
        <v>12</v>
      </c>
      <c r="I75" t="str">
        <v>17 CADA DOS MESES</v>
      </c>
      <c r="J75">
        <v>2291666.6666666665</v>
      </c>
      <c r="K75">
        <v>45917</v>
      </c>
      <c r="L75">
        <v>401</v>
      </c>
      <c r="M75">
        <v>45918</v>
      </c>
      <c r="N75">
        <v>2291000</v>
      </c>
      <c r="O75" t="str">
        <v>PAGA</v>
      </c>
      <c r="P75" t="str">
        <v>TRANSFERENCIA</v>
      </c>
      <c r="Q75">
        <v>45948</v>
      </c>
      <c r="R75">
        <v>370</v>
      </c>
      <c r="S75">
        <v>45979</v>
      </c>
      <c r="T75">
        <v>2300000</v>
      </c>
      <c r="U75" t="str">
        <v>PAGA</v>
      </c>
      <c r="V75" t="str">
        <v>TRANSFERENCIA</v>
      </c>
      <c r="W75">
        <v>45979</v>
      </c>
      <c r="X75">
        <v>339</v>
      </c>
      <c r="Y75">
        <v>46046</v>
      </c>
      <c r="Z75">
        <v>2291600</v>
      </c>
      <c r="AA75" t="str">
        <v>PAGA</v>
      </c>
      <c r="AB75" t="str">
        <v>TRANSFERENCIA</v>
      </c>
      <c r="AC75">
        <v>46010</v>
      </c>
      <c r="AD75">
        <v>308</v>
      </c>
      <c r="AE75">
        <v>46108</v>
      </c>
      <c r="AF75">
        <v>2282000</v>
      </c>
      <c r="AG75" t="str">
        <v>PAGA</v>
      </c>
      <c r="AH75" t="str">
        <v>TRANSFERENCIA</v>
      </c>
      <c r="AI75">
        <v>46041</v>
      </c>
      <c r="AJ75">
        <v>277</v>
      </c>
      <c r="AK75">
        <v>46169</v>
      </c>
      <c r="AL75">
        <v>2291600</v>
      </c>
      <c r="AM75" t="str">
        <v>PAGA</v>
      </c>
      <c r="AN75" t="str">
        <v>TRANSFERENCIA</v>
      </c>
      <c r="AO75">
        <v>46072</v>
      </c>
      <c r="AP75">
        <v>246</v>
      </c>
      <c r="AQ75">
        <v>46169</v>
      </c>
      <c r="AR75">
        <v>2291600</v>
      </c>
      <c r="AS75" t="str">
        <v>PAGA</v>
      </c>
      <c r="AT75" t="str">
        <v>TRANSFERENCIA</v>
      </c>
      <c r="AU75">
        <v>46103</v>
      </c>
      <c r="AV75">
        <v>215</v>
      </c>
      <c r="AW75">
        <v>46238</v>
      </c>
      <c r="AX75">
        <v>2291000</v>
      </c>
      <c r="AY75" t="str">
        <v>PAGA</v>
      </c>
      <c r="AZ75" t="str">
        <v>TRANSFERENCIA</v>
      </c>
      <c r="BA75">
        <v>46134</v>
      </c>
      <c r="BB75">
        <v>184</v>
      </c>
      <c r="BE75" t="str">
        <v>VENCIDA</v>
      </c>
      <c r="BG75">
        <v>46165</v>
      </c>
      <c r="BH75">
        <v>153</v>
      </c>
      <c r="BK75" t="str">
        <v>VENCIDA</v>
      </c>
      <c r="BM75">
        <v>46196</v>
      </c>
      <c r="BN75">
        <v>122</v>
      </c>
      <c r="BQ75" t="str">
        <v>VENCIDA</v>
      </c>
      <c r="BS75">
        <v>46227</v>
      </c>
      <c r="BT75">
        <v>91</v>
      </c>
      <c r="BW75" t="str">
        <v>VENCIDA</v>
      </c>
      <c r="BY75">
        <v>46258</v>
      </c>
      <c r="BZ75">
        <v>60</v>
      </c>
      <c r="CC75" t="str">
        <v>VENCIDA</v>
      </c>
      <c r="CE75" t="str">
        <v/>
      </c>
      <c r="CF75" t="str">
        <v/>
      </c>
      <c r="CI75" t="str">
        <v>SIN ESTADO</v>
      </c>
      <c r="CK75" t="str">
        <v/>
      </c>
      <c r="CL75" t="str">
        <v/>
      </c>
      <c r="CO75" t="str">
        <v>SIN ESTADO</v>
      </c>
      <c r="CQ75" t="str">
        <v/>
      </c>
      <c r="CR75" t="str">
        <v/>
      </c>
      <c r="CU75" t="str">
        <v>SIN ESTADO</v>
      </c>
      <c r="CW75" t="str">
        <v/>
      </c>
      <c r="CX75" t="str">
        <v/>
      </c>
      <c r="DA75" t="str">
        <v>SIN ESTADO</v>
      </c>
      <c r="DC75" t="str">
        <v/>
      </c>
      <c r="DD75" t="str">
        <v/>
      </c>
      <c r="DG75" t="str">
        <v>SIN ESTADO</v>
      </c>
      <c r="DI75" t="str">
        <v/>
      </c>
      <c r="DJ75" t="str">
        <v/>
      </c>
      <c r="DM75" t="str">
        <v>SIN ESTADO</v>
      </c>
      <c r="DO75" t="str">
        <v/>
      </c>
      <c r="DP75" t="str">
        <v/>
      </c>
      <c r="DS75" t="str">
        <v>SIN ESTADO</v>
      </c>
      <c r="DU75" t="str">
        <v/>
      </c>
      <c r="DV75" t="str">
        <v/>
      </c>
      <c r="DY75" t="str">
        <v>SIN ESTADO</v>
      </c>
      <c r="EA75" t="str">
        <v/>
      </c>
      <c r="EB75" t="str">
        <v/>
      </c>
      <c r="EE75" t="str">
        <v>SIN ESTADO</v>
      </c>
      <c r="EG75" t="str">
        <v/>
      </c>
      <c r="EH75" t="str">
        <v/>
      </c>
      <c r="EK75" t="str">
        <v>SIN ESTADO</v>
      </c>
      <c r="EM75" t="str">
        <v/>
      </c>
      <c r="EN75" t="str">
        <v/>
      </c>
      <c r="EQ75" t="str">
        <v>SIN ESTADO</v>
      </c>
      <c r="ES75" t="str">
        <v/>
      </c>
      <c r="ET75" t="str">
        <v/>
      </c>
      <c r="EW75" t="str">
        <v>SIN ESTADO</v>
      </c>
      <c r="EY75" t="str">
        <v/>
      </c>
      <c r="EZ75" t="str">
        <v/>
      </c>
      <c r="FC75" t="str">
        <v>SIN ESTADO</v>
      </c>
      <c r="FE75" t="str">
        <v/>
      </c>
      <c r="FF75" t="str">
        <v/>
      </c>
      <c r="FI75" t="str">
        <v>SIN ESTADO</v>
      </c>
      <c r="FK75" t="str">
        <v/>
      </c>
      <c r="FL75" t="str">
        <v/>
      </c>
      <c r="FO75" t="str">
        <v>SIN ESTADO</v>
      </c>
      <c r="FQ75" t="str">
        <v/>
      </c>
      <c r="FR75" t="str">
        <v/>
      </c>
      <c r="FU75" t="str">
        <v>SIN ESTADO</v>
      </c>
      <c r="FW75" t="str">
        <v/>
      </c>
      <c r="FX75" t="str">
        <v/>
      </c>
      <c r="GA75" t="str">
        <v>SIN ESTADO</v>
      </c>
      <c r="GC75" t="str">
        <v/>
      </c>
      <c r="GD75" t="str">
        <v/>
      </c>
      <c r="GG75" t="str">
        <v>SIN ESTADO</v>
      </c>
      <c r="GI75" t="str">
        <v/>
      </c>
      <c r="GJ75" t="str">
        <v/>
      </c>
      <c r="GM75" t="str">
        <v>SIN ESTADO</v>
      </c>
      <c r="GO75" t="str">
        <v/>
      </c>
      <c r="GP75" t="str">
        <v/>
      </c>
      <c r="GS75" t="str">
        <v>SIN ESTADO</v>
      </c>
      <c r="GU75" t="str">
        <v/>
      </c>
      <c r="GV75" t="str">
        <v/>
      </c>
      <c r="GY75" t="str">
        <v>SIN ESTADO</v>
      </c>
      <c r="HA75" t="str">
        <v/>
      </c>
      <c r="HB75" t="str">
        <v/>
      </c>
      <c r="HE75" t="str">
        <v>SIN ESTADO</v>
      </c>
      <c r="HG75" t="str">
        <v/>
      </c>
      <c r="HH75" t="str">
        <v/>
      </c>
      <c r="HK75" t="str">
        <v>SIN ESTADO</v>
      </c>
      <c r="HM75" t="str">
        <v/>
      </c>
      <c r="HN75" t="str">
        <v/>
      </c>
      <c r="HQ75" t="str">
        <v>SIN ESTADO</v>
      </c>
      <c r="HS75">
        <v>16038800</v>
      </c>
      <c r="HU75">
        <v>2291666.6666666665</v>
      </c>
      <c r="HW75">
        <v>2291000</v>
      </c>
      <c r="HX75">
        <v>1</v>
      </c>
    </row>
    <row r="76">
      <c r="B76">
        <v>74</v>
      </c>
      <c r="C76" t="str">
        <v xml:space="preserve">LC1 - 9 - 5 </v>
      </c>
      <c r="D76" t="str">
        <v>VENDIDO</v>
      </c>
      <c r="E76">
        <v>30000000</v>
      </c>
      <c r="F76">
        <v>0</v>
      </c>
      <c r="G76">
        <v>45821</v>
      </c>
      <c r="H76">
        <v>1</v>
      </c>
      <c r="I76">
        <v>0</v>
      </c>
      <c r="J76">
        <v>0</v>
      </c>
      <c r="K76">
        <v>45852</v>
      </c>
      <c r="L76">
        <v>466</v>
      </c>
      <c r="M76">
        <v>45821</v>
      </c>
      <c r="O76" t="str">
        <v>PAGA</v>
      </c>
      <c r="P76" t="str">
        <v>EFECTIVO</v>
      </c>
      <c r="Q76" t="str">
        <v/>
      </c>
      <c r="R76" t="str">
        <v/>
      </c>
      <c r="U76" t="str">
        <v>SIN ESTADO</v>
      </c>
      <c r="W76" t="str">
        <v/>
      </c>
      <c r="X76" t="str">
        <v/>
      </c>
      <c r="AA76" t="str">
        <v>SIN ESTADO</v>
      </c>
      <c r="AC76" t="str">
        <v/>
      </c>
      <c r="AD76" t="str">
        <v/>
      </c>
      <c r="AG76" t="str">
        <v>SIN ESTADO</v>
      </c>
      <c r="AI76" t="str">
        <v/>
      </c>
      <c r="AJ76" t="str">
        <v/>
      </c>
      <c r="AM76" t="str">
        <v>SIN ESTADO</v>
      </c>
      <c r="AO76" t="str">
        <v/>
      </c>
      <c r="AP76" t="str">
        <v/>
      </c>
      <c r="AS76" t="str">
        <v>SIN ESTADO</v>
      </c>
      <c r="AU76" t="str">
        <v/>
      </c>
      <c r="AV76" t="str">
        <v/>
      </c>
      <c r="AY76" t="str">
        <v>SIN ESTADO</v>
      </c>
      <c r="BA76" t="str">
        <v/>
      </c>
      <c r="BB76" t="str">
        <v/>
      </c>
      <c r="BE76" t="str">
        <v>SIN ESTADO</v>
      </c>
      <c r="BG76" t="str">
        <v/>
      </c>
      <c r="BH76" t="str">
        <v/>
      </c>
      <c r="BK76" t="str">
        <v>SIN ESTADO</v>
      </c>
      <c r="BM76" t="str">
        <v/>
      </c>
      <c r="BN76" t="str">
        <v/>
      </c>
      <c r="BQ76" t="str">
        <v>SIN ESTADO</v>
      </c>
      <c r="BS76" t="str">
        <v/>
      </c>
      <c r="BT76" t="str">
        <v/>
      </c>
      <c r="BW76" t="str">
        <v>SIN ESTADO</v>
      </c>
      <c r="BY76" t="str">
        <v/>
      </c>
      <c r="BZ76" t="str">
        <v/>
      </c>
      <c r="CC76" t="str">
        <v>SIN ESTADO</v>
      </c>
      <c r="CE76" t="str">
        <v/>
      </c>
      <c r="CF76" t="str">
        <v/>
      </c>
      <c r="CI76" t="str">
        <v>SIN ESTADO</v>
      </c>
      <c r="CK76" t="str">
        <v/>
      </c>
      <c r="CL76" t="str">
        <v/>
      </c>
      <c r="CO76" t="str">
        <v>SIN ESTADO</v>
      </c>
      <c r="CQ76" t="str">
        <v/>
      </c>
      <c r="CR76" t="str">
        <v/>
      </c>
      <c r="CU76" t="str">
        <v>SIN ESTADO</v>
      </c>
      <c r="CW76" t="str">
        <v/>
      </c>
      <c r="CX76" t="str">
        <v/>
      </c>
      <c r="DA76" t="str">
        <v>SIN ESTADO</v>
      </c>
      <c r="DC76" t="str">
        <v/>
      </c>
      <c r="DD76" t="str">
        <v/>
      </c>
      <c r="DG76" t="str">
        <v>SIN ESTADO</v>
      </c>
      <c r="DI76" t="str">
        <v/>
      </c>
      <c r="DJ76" t="str">
        <v/>
      </c>
      <c r="DM76" t="str">
        <v>SIN ESTADO</v>
      </c>
      <c r="DO76" t="str">
        <v/>
      </c>
      <c r="DP76" t="str">
        <v/>
      </c>
      <c r="DS76" t="str">
        <v>SIN ESTADO</v>
      </c>
      <c r="DU76" t="str">
        <v/>
      </c>
      <c r="DV76" t="str">
        <v/>
      </c>
      <c r="DY76" t="str">
        <v>SIN ESTADO</v>
      </c>
      <c r="EA76" t="str">
        <v/>
      </c>
      <c r="EB76" t="str">
        <v/>
      </c>
      <c r="EE76" t="str">
        <v>SIN ESTADO</v>
      </c>
      <c r="EG76" t="str">
        <v/>
      </c>
      <c r="EH76" t="str">
        <v/>
      </c>
      <c r="EK76" t="str">
        <v>SIN ESTADO</v>
      </c>
      <c r="EM76" t="str">
        <v/>
      </c>
      <c r="EN76" t="str">
        <v/>
      </c>
      <c r="EQ76" t="str">
        <v>SIN ESTADO</v>
      </c>
      <c r="ES76" t="str">
        <v/>
      </c>
      <c r="ET76" t="str">
        <v/>
      </c>
      <c r="EW76" t="str">
        <v>SIN ESTADO</v>
      </c>
      <c r="EY76" t="str">
        <v/>
      </c>
      <c r="EZ76" t="str">
        <v/>
      </c>
      <c r="FC76" t="str">
        <v>SIN ESTADO</v>
      </c>
      <c r="FE76" t="str">
        <v/>
      </c>
      <c r="FF76" t="str">
        <v/>
      </c>
      <c r="FI76" t="str">
        <v>SIN ESTADO</v>
      </c>
      <c r="FK76" t="str">
        <v/>
      </c>
      <c r="FL76" t="str">
        <v/>
      </c>
      <c r="FO76" t="str">
        <v>SIN ESTADO</v>
      </c>
      <c r="FQ76" t="str">
        <v/>
      </c>
      <c r="FR76" t="str">
        <v/>
      </c>
      <c r="FU76" t="str">
        <v>SIN ESTADO</v>
      </c>
      <c r="FW76" t="str">
        <v/>
      </c>
      <c r="FX76" t="str">
        <v/>
      </c>
      <c r="GA76" t="str">
        <v>SIN ESTADO</v>
      </c>
      <c r="GC76" t="str">
        <v/>
      </c>
      <c r="GD76" t="str">
        <v/>
      </c>
      <c r="GG76" t="str">
        <v>SIN ESTADO</v>
      </c>
      <c r="GI76" t="str">
        <v/>
      </c>
      <c r="GJ76" t="str">
        <v/>
      </c>
      <c r="GM76" t="str">
        <v>SIN ESTADO</v>
      </c>
      <c r="GO76" t="str">
        <v/>
      </c>
      <c r="GP76" t="str">
        <v/>
      </c>
      <c r="GS76" t="str">
        <v>SIN ESTADO</v>
      </c>
      <c r="GU76" t="str">
        <v/>
      </c>
      <c r="GV76" t="str">
        <v/>
      </c>
      <c r="GY76" t="str">
        <v>SIN ESTADO</v>
      </c>
      <c r="HA76" t="str">
        <v/>
      </c>
      <c r="HB76" t="str">
        <v/>
      </c>
      <c r="HE76" t="str">
        <v>SIN ESTADO</v>
      </c>
      <c r="HG76" t="str">
        <v/>
      </c>
      <c r="HH76" t="str">
        <v/>
      </c>
      <c r="HK76" t="str">
        <v>SIN ESTADO</v>
      </c>
      <c r="HM76" t="str">
        <v/>
      </c>
      <c r="HN76" t="str">
        <v/>
      </c>
      <c r="HQ76" t="str">
        <v>SIN ESTADO</v>
      </c>
      <c r="HS76">
        <v>0</v>
      </c>
      <c r="HU76">
        <v>0</v>
      </c>
      <c r="HW76">
        <v>0</v>
      </c>
      <c r="HX76">
        <v>0</v>
      </c>
    </row>
    <row r="77">
      <c r="B77">
        <v>75</v>
      </c>
      <c r="C77" t="str">
        <v xml:space="preserve">LC1 - 9 - 6 </v>
      </c>
      <c r="D77" t="str">
        <v>VENDIDO</v>
      </c>
      <c r="E77">
        <v>25000000</v>
      </c>
      <c r="F77">
        <v>21000000</v>
      </c>
      <c r="G77">
        <v>45877</v>
      </c>
      <c r="H77">
        <v>24</v>
      </c>
      <c r="I77" t="str">
        <v xml:space="preserve">08 DE CADA MES </v>
      </c>
      <c r="J77">
        <v>875000</v>
      </c>
      <c r="K77">
        <v>45908</v>
      </c>
      <c r="L77">
        <v>410</v>
      </c>
      <c r="M77">
        <v>45933</v>
      </c>
      <c r="N77">
        <v>875000</v>
      </c>
      <c r="O77" t="str">
        <v>PAGA</v>
      </c>
      <c r="P77" t="str">
        <v>TRANSFERENCIA</v>
      </c>
      <c r="Q77">
        <v>45939</v>
      </c>
      <c r="R77">
        <v>379</v>
      </c>
      <c r="S77">
        <v>45941</v>
      </c>
      <c r="T77">
        <v>875000</v>
      </c>
      <c r="U77" t="str">
        <v>PAGA</v>
      </c>
      <c r="V77" t="str">
        <v>TRANSFERENCIA</v>
      </c>
      <c r="W77">
        <v>45970</v>
      </c>
      <c r="X77">
        <v>348</v>
      </c>
      <c r="Y77">
        <v>45974</v>
      </c>
      <c r="Z77">
        <v>875000</v>
      </c>
      <c r="AA77" t="str">
        <v>PAGA</v>
      </c>
      <c r="AB77" t="str">
        <v>TRANSFERENCIA</v>
      </c>
      <c r="AC77">
        <v>46001</v>
      </c>
      <c r="AD77">
        <v>317</v>
      </c>
      <c r="AE77">
        <v>46003</v>
      </c>
      <c r="AF77">
        <v>875000</v>
      </c>
      <c r="AG77" t="str">
        <v>PAGA</v>
      </c>
      <c r="AH77" t="str">
        <v>TRANSFERENCIA</v>
      </c>
      <c r="AI77">
        <v>46032</v>
      </c>
      <c r="AJ77">
        <v>286</v>
      </c>
      <c r="AK77">
        <v>46125</v>
      </c>
      <c r="AL77">
        <v>750000</v>
      </c>
      <c r="AM77" t="str">
        <v>PAGA</v>
      </c>
      <c r="AN77" t="str">
        <v>TRANSFERENCIA</v>
      </c>
      <c r="AO77">
        <v>46063</v>
      </c>
      <c r="AP77">
        <v>255</v>
      </c>
      <c r="AQ77">
        <v>46125</v>
      </c>
      <c r="AR77">
        <v>750000</v>
      </c>
      <c r="AS77" t="str">
        <v>PAGA</v>
      </c>
      <c r="AT77" t="str">
        <v>TRANSFERENCIA</v>
      </c>
      <c r="AU77">
        <v>46094</v>
      </c>
      <c r="AV77">
        <v>224</v>
      </c>
      <c r="AW77">
        <v>46167</v>
      </c>
      <c r="AX77">
        <v>950000</v>
      </c>
      <c r="AY77" t="str">
        <v>PAGA</v>
      </c>
      <c r="AZ77" t="str">
        <v>TRANSFERENCIA</v>
      </c>
      <c r="BA77">
        <v>46125</v>
      </c>
      <c r="BB77">
        <v>193</v>
      </c>
      <c r="BC77">
        <v>46261</v>
      </c>
      <c r="BD77">
        <v>700000</v>
      </c>
      <c r="BE77" t="str">
        <v>PAGA</v>
      </c>
      <c r="BF77" t="str">
        <v>TRANSFERENCIA</v>
      </c>
      <c r="BG77">
        <v>46156</v>
      </c>
      <c r="BH77">
        <v>162</v>
      </c>
      <c r="BK77" t="str">
        <v>VENCIDA</v>
      </c>
      <c r="BM77">
        <v>46187</v>
      </c>
      <c r="BN77">
        <v>131</v>
      </c>
      <c r="BQ77" t="str">
        <v>VENCIDA</v>
      </c>
      <c r="BS77">
        <v>46218</v>
      </c>
      <c r="BT77">
        <v>100</v>
      </c>
      <c r="BW77" t="str">
        <v>VENCIDA</v>
      </c>
      <c r="BY77">
        <v>46249</v>
      </c>
      <c r="BZ77">
        <v>69</v>
      </c>
      <c r="CC77" t="str">
        <v>VENCIDA</v>
      </c>
      <c r="CE77">
        <v>46280</v>
      </c>
      <c r="CF77">
        <v>38</v>
      </c>
      <c r="CI77" t="str">
        <v>VENCIDA</v>
      </c>
      <c r="CK77">
        <v>46311</v>
      </c>
      <c r="CL77">
        <v>7</v>
      </c>
      <c r="CO77" t="str">
        <v>VENCIDA</v>
      </c>
      <c r="CQ77">
        <v>46342</v>
      </c>
      <c r="CR77">
        <v>-24</v>
      </c>
      <c r="CU77" t="str">
        <v>AL DÍA</v>
      </c>
      <c r="CW77">
        <v>46373</v>
      </c>
      <c r="CX77">
        <v>-55</v>
      </c>
      <c r="DA77" t="str">
        <v>AL DÍA</v>
      </c>
      <c r="DC77">
        <v>46404</v>
      </c>
      <c r="DD77">
        <v>-86</v>
      </c>
      <c r="DG77" t="str">
        <v>AL DÍA</v>
      </c>
      <c r="DI77">
        <v>46435</v>
      </c>
      <c r="DJ77">
        <v>-117</v>
      </c>
      <c r="DM77" t="str">
        <v>AL DÍA</v>
      </c>
      <c r="DO77">
        <v>46466</v>
      </c>
      <c r="DP77">
        <v>-148</v>
      </c>
      <c r="DS77" t="str">
        <v>AL DÍA</v>
      </c>
      <c r="DU77">
        <v>46497</v>
      </c>
      <c r="DV77">
        <v>-179</v>
      </c>
      <c r="DY77" t="str">
        <v>AL DÍA</v>
      </c>
      <c r="EA77">
        <v>46528</v>
      </c>
      <c r="EB77">
        <v>-210</v>
      </c>
      <c r="EE77" t="str">
        <v>AL DÍA</v>
      </c>
      <c r="EG77">
        <v>46559</v>
      </c>
      <c r="EH77">
        <v>-241</v>
      </c>
      <c r="EK77" t="str">
        <v>AL DÍA</v>
      </c>
      <c r="EM77">
        <v>46590</v>
      </c>
      <c r="EN77">
        <v>-272</v>
      </c>
      <c r="EQ77" t="str">
        <v>AL DÍA</v>
      </c>
      <c r="ES77">
        <v>46621</v>
      </c>
      <c r="ET77">
        <v>-303</v>
      </c>
      <c r="EW77" t="str">
        <v>AL DÍA</v>
      </c>
      <c r="EY77" t="str">
        <v/>
      </c>
      <c r="EZ77" t="str">
        <v/>
      </c>
      <c r="FC77" t="str">
        <v>SIN ESTADO</v>
      </c>
      <c r="FE77" t="str">
        <v/>
      </c>
      <c r="FF77" t="str">
        <v/>
      </c>
      <c r="FI77" t="str">
        <v>SIN ESTADO</v>
      </c>
      <c r="FK77" t="str">
        <v/>
      </c>
      <c r="FL77" t="str">
        <v/>
      </c>
      <c r="FO77" t="str">
        <v>SIN ESTADO</v>
      </c>
      <c r="FQ77" t="str">
        <v/>
      </c>
      <c r="FR77" t="str">
        <v/>
      </c>
      <c r="FU77" t="str">
        <v>SIN ESTADO</v>
      </c>
      <c r="FW77" t="str">
        <v/>
      </c>
      <c r="FX77" t="str">
        <v/>
      </c>
      <c r="GA77" t="str">
        <v>SIN ESTADO</v>
      </c>
      <c r="GC77" t="str">
        <v/>
      </c>
      <c r="GD77" t="str">
        <v/>
      </c>
      <c r="GG77" t="str">
        <v>SIN ESTADO</v>
      </c>
      <c r="GI77" t="str">
        <v/>
      </c>
      <c r="GJ77" t="str">
        <v/>
      </c>
      <c r="GM77" t="str">
        <v>SIN ESTADO</v>
      </c>
      <c r="GO77" t="str">
        <v/>
      </c>
      <c r="GP77" t="str">
        <v/>
      </c>
      <c r="GS77" t="str">
        <v>SIN ESTADO</v>
      </c>
      <c r="GU77" t="str">
        <v/>
      </c>
      <c r="GV77" t="str">
        <v/>
      </c>
      <c r="GY77" t="str">
        <v>SIN ESTADO</v>
      </c>
      <c r="HA77" t="str">
        <v/>
      </c>
      <c r="HB77" t="str">
        <v/>
      </c>
      <c r="HE77" t="str">
        <v>SIN ESTADO</v>
      </c>
      <c r="HG77" t="str">
        <v/>
      </c>
      <c r="HH77" t="str">
        <v/>
      </c>
      <c r="HK77" t="str">
        <v>SIN ESTADO</v>
      </c>
      <c r="HM77" t="str">
        <v/>
      </c>
      <c r="HN77" t="str">
        <v/>
      </c>
      <c r="HQ77" t="str">
        <v>SIN ESTADO</v>
      </c>
      <c r="HS77">
        <v>6650000</v>
      </c>
      <c r="HU77">
        <v>875000</v>
      </c>
      <c r="HW77">
        <v>875000</v>
      </c>
      <c r="HX77">
        <v>1</v>
      </c>
    </row>
    <row r="78">
      <c r="B78">
        <v>76</v>
      </c>
      <c r="C78" t="str">
        <v xml:space="preserve">LC1 - 9 - 7 </v>
      </c>
      <c r="D78" t="str">
        <v>VENDIDO</v>
      </c>
      <c r="E78">
        <v>25000000</v>
      </c>
      <c r="F78">
        <v>21000000</v>
      </c>
      <c r="G78">
        <v>45845</v>
      </c>
      <c r="H78">
        <v>24</v>
      </c>
      <c r="I78" t="str">
        <v xml:space="preserve">07 DE CADA MES </v>
      </c>
      <c r="J78">
        <v>875000</v>
      </c>
      <c r="K78">
        <v>45876</v>
      </c>
      <c r="L78">
        <v>442</v>
      </c>
      <c r="M78">
        <v>45874</v>
      </c>
      <c r="N78">
        <v>900000</v>
      </c>
      <c r="O78" t="str">
        <v>PAGA</v>
      </c>
      <c r="P78" t="str">
        <v>TRANSFERENCIA</v>
      </c>
      <c r="Q78">
        <v>45907</v>
      </c>
      <c r="R78">
        <v>411</v>
      </c>
      <c r="S78">
        <v>45905</v>
      </c>
      <c r="T78">
        <v>900000</v>
      </c>
      <c r="U78" t="str">
        <v>PAGA</v>
      </c>
      <c r="V78" t="str">
        <v>TRANSFERENCIA</v>
      </c>
      <c r="W78">
        <v>45938</v>
      </c>
      <c r="X78">
        <v>380</v>
      </c>
      <c r="Y78">
        <v>45936</v>
      </c>
      <c r="Z78">
        <v>900000</v>
      </c>
      <c r="AA78" t="str">
        <v>PAGA</v>
      </c>
      <c r="AB78" t="str">
        <v>TRANSFERENCIA</v>
      </c>
      <c r="AC78">
        <v>45969</v>
      </c>
      <c r="AD78">
        <v>349</v>
      </c>
      <c r="AE78">
        <v>45966</v>
      </c>
      <c r="AF78">
        <v>900000</v>
      </c>
      <c r="AG78" t="str">
        <v>PAGA</v>
      </c>
      <c r="AH78" t="str">
        <v>TRANSFERENCIA</v>
      </c>
      <c r="AI78">
        <v>46000</v>
      </c>
      <c r="AJ78">
        <v>318</v>
      </c>
      <c r="AK78">
        <v>45970</v>
      </c>
      <c r="AL78">
        <v>900000</v>
      </c>
      <c r="AM78" t="str">
        <v>PAGA</v>
      </c>
      <c r="AN78" t="str">
        <v>TRANSFERENCIA</v>
      </c>
      <c r="AO78">
        <v>46031</v>
      </c>
      <c r="AP78">
        <v>287</v>
      </c>
      <c r="AQ78">
        <v>46029</v>
      </c>
      <c r="AR78">
        <v>900000</v>
      </c>
      <c r="AS78" t="str">
        <v>PAGA</v>
      </c>
      <c r="AT78" t="str">
        <v>TRANSFERENCIA</v>
      </c>
      <c r="AU78">
        <v>46062</v>
      </c>
      <c r="AV78">
        <v>256</v>
      </c>
      <c r="AW78">
        <v>46062</v>
      </c>
      <c r="AX78">
        <v>900000</v>
      </c>
      <c r="AY78" t="str">
        <v>PAGA</v>
      </c>
      <c r="AZ78" t="str">
        <v>TRANSFERENCIA</v>
      </c>
      <c r="BA78">
        <v>46093</v>
      </c>
      <c r="BB78">
        <v>225</v>
      </c>
      <c r="BC78">
        <v>46090</v>
      </c>
      <c r="BD78">
        <v>900000</v>
      </c>
      <c r="BE78" t="str">
        <v>PAGA</v>
      </c>
      <c r="BF78" t="str">
        <v>TRANSFERENCIA</v>
      </c>
      <c r="BG78">
        <v>46124</v>
      </c>
      <c r="BH78">
        <v>194</v>
      </c>
      <c r="BI78">
        <v>46119</v>
      </c>
      <c r="BJ78">
        <v>900000</v>
      </c>
      <c r="BK78" t="str">
        <v>PAGA</v>
      </c>
      <c r="BL78" t="str">
        <v>TRANSFERENCIA</v>
      </c>
      <c r="BM78">
        <v>46155</v>
      </c>
      <c r="BN78">
        <v>163</v>
      </c>
      <c r="BO78">
        <v>46151</v>
      </c>
      <c r="BP78">
        <v>900000</v>
      </c>
      <c r="BQ78" t="str">
        <v>PAGA</v>
      </c>
      <c r="BR78" t="str">
        <v>TRANSFERENCIA</v>
      </c>
      <c r="BS78">
        <v>46186</v>
      </c>
      <c r="BT78">
        <v>132</v>
      </c>
      <c r="BU78">
        <v>46182</v>
      </c>
      <c r="BV78">
        <v>900000</v>
      </c>
      <c r="BW78" t="str">
        <v>PAGA</v>
      </c>
      <c r="BX78" t="str">
        <v>TRANSFERENCIA</v>
      </c>
      <c r="BY78">
        <v>46217</v>
      </c>
      <c r="BZ78">
        <v>101</v>
      </c>
      <c r="CA78">
        <v>46212</v>
      </c>
      <c r="CB78">
        <v>900000</v>
      </c>
      <c r="CC78" t="str">
        <v>PAGA</v>
      </c>
      <c r="CD78" t="str">
        <v>TRANSFERENCIA</v>
      </c>
      <c r="CE78">
        <v>46248</v>
      </c>
      <c r="CF78">
        <v>70</v>
      </c>
      <c r="CG78">
        <v>46241</v>
      </c>
      <c r="CH78">
        <v>900000</v>
      </c>
      <c r="CI78" t="str">
        <v>PAGA</v>
      </c>
      <c r="CJ78" t="str">
        <v>TRANSFERENCIA</v>
      </c>
      <c r="CK78">
        <v>46279</v>
      </c>
      <c r="CL78">
        <v>39</v>
      </c>
      <c r="CM78">
        <v>46281</v>
      </c>
      <c r="CN78">
        <v>900000</v>
      </c>
      <c r="CO78" t="str">
        <v>PAGA</v>
      </c>
      <c r="CP78" t="str">
        <v>TRANSFERENCIA</v>
      </c>
      <c r="CQ78">
        <v>46310</v>
      </c>
      <c r="CR78">
        <v>8</v>
      </c>
      <c r="CU78" t="str">
        <v>VENCIDA</v>
      </c>
      <c r="CW78">
        <v>46341</v>
      </c>
      <c r="CX78">
        <v>-23</v>
      </c>
      <c r="DA78" t="str">
        <v>AL DÍA</v>
      </c>
      <c r="DC78">
        <v>46372</v>
      </c>
      <c r="DD78">
        <v>-54</v>
      </c>
      <c r="DG78" t="str">
        <v>AL DÍA</v>
      </c>
      <c r="DI78">
        <v>46403</v>
      </c>
      <c r="DJ78">
        <v>-85</v>
      </c>
      <c r="DM78" t="str">
        <v>AL DÍA</v>
      </c>
      <c r="DO78">
        <v>46434</v>
      </c>
      <c r="DP78">
        <v>-116</v>
      </c>
      <c r="DS78" t="str">
        <v>AL DÍA</v>
      </c>
      <c r="DU78">
        <v>46465</v>
      </c>
      <c r="DV78">
        <v>-147</v>
      </c>
      <c r="DY78" t="str">
        <v>AL DÍA</v>
      </c>
      <c r="EA78">
        <v>46496</v>
      </c>
      <c r="EB78">
        <v>-178</v>
      </c>
      <c r="EE78" t="str">
        <v>AL DÍA</v>
      </c>
      <c r="EG78">
        <v>46527</v>
      </c>
      <c r="EH78">
        <v>-209</v>
      </c>
      <c r="EK78" t="str">
        <v>AL DÍA</v>
      </c>
      <c r="EM78">
        <v>46558</v>
      </c>
      <c r="EN78">
        <v>-240</v>
      </c>
      <c r="EQ78" t="str">
        <v>AL DÍA</v>
      </c>
      <c r="ES78">
        <v>46589</v>
      </c>
      <c r="ET78">
        <v>-271</v>
      </c>
      <c r="EW78" t="str">
        <v>AL DÍA</v>
      </c>
      <c r="EY78" t="str">
        <v/>
      </c>
      <c r="EZ78" t="str">
        <v/>
      </c>
      <c r="FC78" t="str">
        <v>SIN ESTADO</v>
      </c>
      <c r="FE78" t="str">
        <v/>
      </c>
      <c r="FF78" t="str">
        <v/>
      </c>
      <c r="FI78" t="str">
        <v>SIN ESTADO</v>
      </c>
      <c r="FK78" t="str">
        <v/>
      </c>
      <c r="FL78" t="str">
        <v/>
      </c>
      <c r="FO78" t="str">
        <v>SIN ESTADO</v>
      </c>
      <c r="FQ78" t="str">
        <v/>
      </c>
      <c r="FR78" t="str">
        <v/>
      </c>
      <c r="FU78" t="str">
        <v>SIN ESTADO</v>
      </c>
      <c r="FW78" t="str">
        <v/>
      </c>
      <c r="FX78" t="str">
        <v/>
      </c>
      <c r="GA78" t="str">
        <v>SIN ESTADO</v>
      </c>
      <c r="GC78" t="str">
        <v/>
      </c>
      <c r="GD78" t="str">
        <v/>
      </c>
      <c r="GG78" t="str">
        <v>SIN ESTADO</v>
      </c>
      <c r="GI78" t="str">
        <v/>
      </c>
      <c r="GJ78" t="str">
        <v/>
      </c>
      <c r="GM78" t="str">
        <v>SIN ESTADO</v>
      </c>
      <c r="GO78" t="str">
        <v/>
      </c>
      <c r="GP78" t="str">
        <v/>
      </c>
      <c r="GS78" t="str">
        <v>SIN ESTADO</v>
      </c>
      <c r="GU78" t="str">
        <v/>
      </c>
      <c r="GV78" t="str">
        <v/>
      </c>
      <c r="GY78" t="str">
        <v>SIN ESTADO</v>
      </c>
      <c r="HA78" t="str">
        <v/>
      </c>
      <c r="HB78" t="str">
        <v/>
      </c>
      <c r="HE78" t="str">
        <v>SIN ESTADO</v>
      </c>
      <c r="HG78" t="str">
        <v/>
      </c>
      <c r="HH78" t="str">
        <v/>
      </c>
      <c r="HK78" t="str">
        <v>SIN ESTADO</v>
      </c>
      <c r="HM78" t="str">
        <v/>
      </c>
      <c r="HN78" t="str">
        <v/>
      </c>
      <c r="HQ78" t="str">
        <v>SIN ESTADO</v>
      </c>
      <c r="HS78">
        <v>12600000</v>
      </c>
      <c r="HU78">
        <v>875000</v>
      </c>
      <c r="HW78">
        <v>900000</v>
      </c>
      <c r="HX78">
        <v>1</v>
      </c>
    </row>
    <row r="79">
      <c r="B79">
        <v>77</v>
      </c>
      <c r="C79" t="str">
        <v>LC1 - 9 - 8 - LC1 - 12 - 11</v>
      </c>
      <c r="D79" t="str">
        <v>VENDIDO</v>
      </c>
      <c r="E79">
        <v>60000000</v>
      </c>
      <c r="F79">
        <v>52000000</v>
      </c>
      <c r="G79">
        <v>45811</v>
      </c>
      <c r="H79">
        <v>24</v>
      </c>
      <c r="I79" t="str">
        <v>03 DE CADA MES</v>
      </c>
      <c r="J79">
        <v>2166666.6666666665</v>
      </c>
      <c r="K79">
        <v>45842</v>
      </c>
      <c r="L79">
        <v>476</v>
      </c>
      <c r="M79">
        <v>45881</v>
      </c>
      <c r="N79">
        <v>2166000</v>
      </c>
      <c r="O79" t="str">
        <v>PAGA</v>
      </c>
      <c r="P79" t="str">
        <v>TRANSFERENCIA</v>
      </c>
      <c r="Q79">
        <v>45873</v>
      </c>
      <c r="R79">
        <v>445</v>
      </c>
      <c r="S79">
        <v>45919</v>
      </c>
      <c r="T79">
        <v>3041000</v>
      </c>
      <c r="U79" t="str">
        <v>PAGA</v>
      </c>
      <c r="V79" t="str">
        <v>TRANSFERENCIA</v>
      </c>
      <c r="W79">
        <v>45904</v>
      </c>
      <c r="X79">
        <v>414</v>
      </c>
      <c r="Y79">
        <v>45941</v>
      </c>
      <c r="Z79">
        <v>1208000</v>
      </c>
      <c r="AA79" t="str">
        <v>PAGA</v>
      </c>
      <c r="AB79" t="str">
        <v>TRANSFERENCIA</v>
      </c>
      <c r="AC79">
        <v>45935</v>
      </c>
      <c r="AD79">
        <v>383</v>
      </c>
      <c r="AE79">
        <v>45967</v>
      </c>
      <c r="AF79">
        <v>1083000</v>
      </c>
      <c r="AG79" t="str">
        <v>PAGA</v>
      </c>
      <c r="AH79" t="str">
        <v>TRANSFERENCIA</v>
      </c>
      <c r="AI79">
        <v>45966</v>
      </c>
      <c r="AJ79">
        <v>352</v>
      </c>
      <c r="AK79">
        <v>45967</v>
      </c>
      <c r="AL79">
        <v>1083000</v>
      </c>
      <c r="AM79" t="str">
        <v>PAGA</v>
      </c>
      <c r="AN79" t="str">
        <v>TRANSFERENCIA</v>
      </c>
      <c r="AO79">
        <v>45997</v>
      </c>
      <c r="AP79">
        <v>321</v>
      </c>
      <c r="AQ79">
        <v>46003</v>
      </c>
      <c r="AR79">
        <v>875000</v>
      </c>
      <c r="AS79" t="str">
        <v>PAGA</v>
      </c>
      <c r="AT79" t="str">
        <v>TRANSFERENCIA</v>
      </c>
      <c r="AU79">
        <v>46028</v>
      </c>
      <c r="AV79">
        <v>290</v>
      </c>
      <c r="AW79">
        <v>46010</v>
      </c>
      <c r="AX79">
        <v>1083000</v>
      </c>
      <c r="AY79" t="str">
        <v>PAGA</v>
      </c>
      <c r="AZ79" t="str">
        <v>TRANSFERENCIA</v>
      </c>
      <c r="BA79">
        <v>46059</v>
      </c>
      <c r="BB79">
        <v>259</v>
      </c>
      <c r="BC79">
        <v>45673</v>
      </c>
      <c r="BD79">
        <v>1333000</v>
      </c>
      <c r="BE79" t="str">
        <v>PAGA</v>
      </c>
      <c r="BF79" t="str">
        <v>TRANSFERENCIA</v>
      </c>
      <c r="BG79">
        <v>46090</v>
      </c>
      <c r="BH79">
        <v>228</v>
      </c>
      <c r="BI79">
        <v>45673</v>
      </c>
      <c r="BJ79">
        <v>1333000</v>
      </c>
      <c r="BK79" t="str">
        <v>PAGA</v>
      </c>
      <c r="BL79" t="str">
        <v>TRANSFERENCIA</v>
      </c>
      <c r="BM79">
        <v>46121</v>
      </c>
      <c r="BN79">
        <v>197</v>
      </c>
      <c r="BO79">
        <v>46153</v>
      </c>
      <c r="BP79">
        <v>600000</v>
      </c>
      <c r="BQ79" t="str">
        <v>PAGA</v>
      </c>
      <c r="BR79" t="str">
        <v>TRANSFERENCIA</v>
      </c>
      <c r="BS79">
        <v>46152</v>
      </c>
      <c r="BT79">
        <v>166</v>
      </c>
      <c r="BU79">
        <v>46167</v>
      </c>
      <c r="BV79">
        <v>1000000</v>
      </c>
      <c r="BW79" t="str">
        <v>PAGA</v>
      </c>
      <c r="BX79" t="str">
        <v>TRANSFERENCIA</v>
      </c>
      <c r="BY79">
        <v>46183</v>
      </c>
      <c r="BZ79">
        <v>135</v>
      </c>
      <c r="CA79">
        <v>46244</v>
      </c>
      <c r="CB79">
        <v>1000000</v>
      </c>
      <c r="CC79" t="str">
        <v>PAGA</v>
      </c>
      <c r="CD79" t="str">
        <v>TRANSFERENCIA</v>
      </c>
      <c r="CE79">
        <v>46214</v>
      </c>
      <c r="CF79">
        <v>104</v>
      </c>
      <c r="CG79">
        <v>46244</v>
      </c>
      <c r="CH79">
        <v>400000</v>
      </c>
      <c r="CI79" t="str">
        <v>PAGA</v>
      </c>
      <c r="CJ79" t="str">
        <v>TRANSFERENCIA</v>
      </c>
      <c r="CK79">
        <v>46245</v>
      </c>
      <c r="CL79">
        <v>73</v>
      </c>
      <c r="CM79">
        <v>46308</v>
      </c>
      <c r="CN79">
        <v>800000</v>
      </c>
      <c r="CO79" t="str">
        <v>PAGA</v>
      </c>
      <c r="CP79" t="str">
        <v>TRANSFERENCIA</v>
      </c>
      <c r="CQ79">
        <v>46276</v>
      </c>
      <c r="CR79">
        <v>42</v>
      </c>
      <c r="CU79" t="str">
        <v>VENCIDA</v>
      </c>
      <c r="CW79">
        <v>46307</v>
      </c>
      <c r="CX79">
        <v>11</v>
      </c>
      <c r="DA79" t="str">
        <v>VENCIDA</v>
      </c>
      <c r="DC79">
        <v>46338</v>
      </c>
      <c r="DD79">
        <v>-20</v>
      </c>
      <c r="DG79" t="str">
        <v>AL DÍA</v>
      </c>
      <c r="DI79">
        <v>46369</v>
      </c>
      <c r="DJ79">
        <v>-51</v>
      </c>
      <c r="DM79" t="str">
        <v>AL DÍA</v>
      </c>
      <c r="DO79">
        <v>46400</v>
      </c>
      <c r="DP79">
        <v>-82</v>
      </c>
      <c r="DS79" t="str">
        <v>AL DÍA</v>
      </c>
      <c r="DU79">
        <v>46431</v>
      </c>
      <c r="DV79">
        <v>-113</v>
      </c>
      <c r="DY79" t="str">
        <v>AL DÍA</v>
      </c>
      <c r="EA79">
        <v>46462</v>
      </c>
      <c r="EB79">
        <v>-144</v>
      </c>
      <c r="EE79" t="str">
        <v>AL DÍA</v>
      </c>
      <c r="EG79">
        <v>46493</v>
      </c>
      <c r="EH79">
        <v>-175</v>
      </c>
      <c r="EK79" t="str">
        <v>AL DÍA</v>
      </c>
      <c r="EM79">
        <v>46524</v>
      </c>
      <c r="EN79">
        <v>-206</v>
      </c>
      <c r="EQ79" t="str">
        <v>AL DÍA</v>
      </c>
      <c r="ES79">
        <v>46555</v>
      </c>
      <c r="ET79">
        <v>-237</v>
      </c>
      <c r="EW79" t="str">
        <v>AL DÍA</v>
      </c>
      <c r="EY79" t="str">
        <v/>
      </c>
      <c r="EZ79" t="str">
        <v/>
      </c>
      <c r="FC79" t="str">
        <v>SIN ESTADO</v>
      </c>
      <c r="FE79" t="str">
        <v/>
      </c>
      <c r="FF79" t="str">
        <v/>
      </c>
      <c r="FI79" t="str">
        <v>SIN ESTADO</v>
      </c>
      <c r="FK79" t="str">
        <v/>
      </c>
      <c r="FL79" t="str">
        <v/>
      </c>
      <c r="FO79" t="str">
        <v>SIN ESTADO</v>
      </c>
      <c r="FQ79" t="str">
        <v/>
      </c>
      <c r="FR79" t="str">
        <v/>
      </c>
      <c r="FU79" t="str">
        <v>SIN ESTADO</v>
      </c>
      <c r="FW79" t="str">
        <v/>
      </c>
      <c r="FX79" t="str">
        <v/>
      </c>
      <c r="GA79" t="str">
        <v>SIN ESTADO</v>
      </c>
      <c r="GC79" t="str">
        <v/>
      </c>
      <c r="GD79" t="str">
        <v/>
      </c>
      <c r="GG79" t="str">
        <v>SIN ESTADO</v>
      </c>
      <c r="GI79" t="str">
        <v/>
      </c>
      <c r="GJ79" t="str">
        <v/>
      </c>
      <c r="GM79" t="str">
        <v>SIN ESTADO</v>
      </c>
      <c r="GO79" t="str">
        <v/>
      </c>
      <c r="GP79" t="str">
        <v/>
      </c>
      <c r="GS79" t="str">
        <v>SIN ESTADO</v>
      </c>
      <c r="GU79" t="str">
        <v/>
      </c>
      <c r="GV79" t="str">
        <v/>
      </c>
      <c r="GY79" t="str">
        <v>SIN ESTADO</v>
      </c>
      <c r="HA79" t="str">
        <v/>
      </c>
      <c r="HB79" t="str">
        <v/>
      </c>
      <c r="HE79" t="str">
        <v>SIN ESTADO</v>
      </c>
      <c r="HG79" t="str">
        <v/>
      </c>
      <c r="HH79" t="str">
        <v/>
      </c>
      <c r="HK79" t="str">
        <v>SIN ESTADO</v>
      </c>
      <c r="HM79" t="str">
        <v/>
      </c>
      <c r="HN79" t="str">
        <v/>
      </c>
      <c r="HQ79" t="str">
        <v>SIN ESTADO</v>
      </c>
      <c r="HS79">
        <v>17005000</v>
      </c>
      <c r="HU79">
        <v>2166666.6666666665</v>
      </c>
      <c r="HW79">
        <v>4332000</v>
      </c>
      <c r="HX79">
        <v>2</v>
      </c>
    </row>
    <row r="80">
      <c r="B80">
        <v>78</v>
      </c>
      <c r="C80" t="str">
        <v xml:space="preserve">LC1 - 10 - 1 </v>
      </c>
      <c r="D80" t="str">
        <v>VENDIDO</v>
      </c>
      <c r="E80">
        <v>44740000</v>
      </c>
      <c r="F80">
        <v>40740000</v>
      </c>
      <c r="G80">
        <v>46132</v>
      </c>
      <c r="H80">
        <v>24</v>
      </c>
      <c r="I80" t="str">
        <v>20 DE CADA MES</v>
      </c>
      <c r="J80">
        <v>1697500</v>
      </c>
      <c r="K80">
        <v>46162</v>
      </c>
      <c r="L80">
        <v>156</v>
      </c>
      <c r="M80">
        <v>46168</v>
      </c>
      <c r="N80">
        <v>2000000</v>
      </c>
      <c r="O80" t="str">
        <v>PAGA</v>
      </c>
      <c r="P80" t="str">
        <v>TRANSFERENCIA</v>
      </c>
      <c r="Q80">
        <v>46193</v>
      </c>
      <c r="R80">
        <v>125</v>
      </c>
      <c r="U80" t="str">
        <v>VENCIDA</v>
      </c>
      <c r="W80">
        <v>46224</v>
      </c>
      <c r="X80">
        <v>94</v>
      </c>
      <c r="AA80" t="str">
        <v>VENCIDA</v>
      </c>
      <c r="AC80">
        <v>46255</v>
      </c>
      <c r="AD80">
        <v>63</v>
      </c>
      <c r="AG80" t="str">
        <v>VENCIDA</v>
      </c>
      <c r="AI80">
        <v>46286</v>
      </c>
      <c r="AJ80">
        <v>32</v>
      </c>
      <c r="AM80" t="str">
        <v>VENCIDA</v>
      </c>
      <c r="AO80">
        <v>46317</v>
      </c>
      <c r="AP80">
        <v>1</v>
      </c>
      <c r="AS80" t="str">
        <v>VENCIDA</v>
      </c>
      <c r="AU80">
        <v>46348</v>
      </c>
      <c r="AV80">
        <v>-30</v>
      </c>
      <c r="AY80" t="str">
        <v>AL DÍA</v>
      </c>
      <c r="BA80">
        <v>46379</v>
      </c>
      <c r="BB80">
        <v>-61</v>
      </c>
      <c r="BE80" t="str">
        <v>AL DÍA</v>
      </c>
      <c r="BG80">
        <v>46410</v>
      </c>
      <c r="BH80">
        <v>-92</v>
      </c>
      <c r="BK80" t="str">
        <v>AL DÍA</v>
      </c>
      <c r="BM80">
        <v>46441</v>
      </c>
      <c r="BN80">
        <v>-123</v>
      </c>
      <c r="BQ80" t="str">
        <v>AL DÍA</v>
      </c>
      <c r="BS80">
        <v>46472</v>
      </c>
      <c r="BT80">
        <v>-154</v>
      </c>
      <c r="BW80" t="str">
        <v>AL DÍA</v>
      </c>
      <c r="BY80">
        <v>46503</v>
      </c>
      <c r="BZ80">
        <v>-185</v>
      </c>
      <c r="CC80" t="str">
        <v>AL DÍA</v>
      </c>
      <c r="CE80">
        <v>46534</v>
      </c>
      <c r="CF80">
        <v>-216</v>
      </c>
      <c r="CI80" t="str">
        <v>AL DÍA</v>
      </c>
      <c r="CK80">
        <v>46565</v>
      </c>
      <c r="CL80">
        <v>-247</v>
      </c>
      <c r="CO80" t="str">
        <v>AL DÍA</v>
      </c>
      <c r="CQ80">
        <v>46596</v>
      </c>
      <c r="CR80">
        <v>-278</v>
      </c>
      <c r="CU80" t="str">
        <v>AL DÍA</v>
      </c>
      <c r="CW80">
        <v>46627</v>
      </c>
      <c r="CX80">
        <v>-309</v>
      </c>
      <c r="DA80" t="str">
        <v>AL DÍA</v>
      </c>
      <c r="DC80">
        <v>46658</v>
      </c>
      <c r="DD80">
        <v>-340</v>
      </c>
      <c r="DG80" t="str">
        <v>AL DÍA</v>
      </c>
      <c r="DI80">
        <v>46689</v>
      </c>
      <c r="DJ80">
        <v>-371</v>
      </c>
      <c r="DM80" t="str">
        <v>AL DÍA</v>
      </c>
      <c r="DO80">
        <v>46720</v>
      </c>
      <c r="DP80">
        <v>-402</v>
      </c>
      <c r="DS80" t="str">
        <v>AL DÍA</v>
      </c>
      <c r="DU80">
        <v>46751</v>
      </c>
      <c r="DV80">
        <v>-433</v>
      </c>
      <c r="DY80" t="str">
        <v>AL DÍA</v>
      </c>
      <c r="EA80">
        <v>46782</v>
      </c>
      <c r="EB80">
        <v>-464</v>
      </c>
      <c r="EE80" t="str">
        <v>AL DÍA</v>
      </c>
      <c r="EG80">
        <v>46813</v>
      </c>
      <c r="EH80">
        <v>-495</v>
      </c>
      <c r="EK80" t="str">
        <v>AL DÍA</v>
      </c>
      <c r="EM80">
        <v>46844</v>
      </c>
      <c r="EN80">
        <v>-526</v>
      </c>
      <c r="EQ80" t="str">
        <v>AL DÍA</v>
      </c>
      <c r="ES80">
        <v>46875</v>
      </c>
      <c r="ET80">
        <v>-557</v>
      </c>
      <c r="EW80" t="str">
        <v>AL DÍA</v>
      </c>
      <c r="EY80" t="str">
        <v/>
      </c>
      <c r="EZ80" t="str">
        <v/>
      </c>
      <c r="FC80" t="str">
        <v>SIN ESTADO</v>
      </c>
      <c r="FE80" t="str">
        <v/>
      </c>
      <c r="FF80" t="str">
        <v/>
      </c>
      <c r="FI80" t="str">
        <v>SIN ESTADO</v>
      </c>
      <c r="FK80" t="str">
        <v/>
      </c>
      <c r="FL80" t="str">
        <v/>
      </c>
      <c r="FO80" t="str">
        <v>SIN ESTADO</v>
      </c>
      <c r="FQ80" t="str">
        <v/>
      </c>
      <c r="FR80" t="str">
        <v/>
      </c>
      <c r="FU80" t="str">
        <v>SIN ESTADO</v>
      </c>
      <c r="FW80" t="str">
        <v/>
      </c>
      <c r="FX80" t="str">
        <v/>
      </c>
      <c r="GA80" t="str">
        <v>SIN ESTADO</v>
      </c>
      <c r="GC80" t="str">
        <v/>
      </c>
      <c r="GD80" t="str">
        <v/>
      </c>
      <c r="GG80" t="str">
        <v>SIN ESTADO</v>
      </c>
      <c r="GI80" t="str">
        <v/>
      </c>
      <c r="GJ80" t="str">
        <v/>
      </c>
      <c r="GM80" t="str">
        <v>SIN ESTADO</v>
      </c>
      <c r="GO80" t="str">
        <v/>
      </c>
      <c r="GP80" t="str">
        <v/>
      </c>
      <c r="GS80" t="str">
        <v>SIN ESTADO</v>
      </c>
      <c r="GU80" t="str">
        <v/>
      </c>
      <c r="GV80" t="str">
        <v/>
      </c>
      <c r="GY80" t="str">
        <v>SIN ESTADO</v>
      </c>
      <c r="HA80" t="str">
        <v/>
      </c>
      <c r="HB80" t="str">
        <v/>
      </c>
      <c r="HE80" t="str">
        <v>SIN ESTADO</v>
      </c>
      <c r="HG80" t="str">
        <v/>
      </c>
      <c r="HH80" t="str">
        <v/>
      </c>
      <c r="HK80" t="str">
        <v>SIN ESTADO</v>
      </c>
      <c r="HM80" t="str">
        <v/>
      </c>
      <c r="HN80" t="str">
        <v/>
      </c>
      <c r="HQ80" t="str">
        <v>SIN ESTADO</v>
      </c>
      <c r="HS80">
        <v>2000000</v>
      </c>
      <c r="HU80">
        <v>1697500</v>
      </c>
      <c r="HW80">
        <v>0</v>
      </c>
      <c r="HX80">
        <v>0</v>
      </c>
    </row>
    <row r="81">
      <c r="B81">
        <v>79</v>
      </c>
      <c r="C81" t="str">
        <v xml:space="preserve">LC1 - 10 - 2 </v>
      </c>
      <c r="D81" t="str">
        <v>VENDIDO</v>
      </c>
      <c r="E81">
        <v>25000000</v>
      </c>
      <c r="F81">
        <v>21000000</v>
      </c>
      <c r="G81">
        <v>46029</v>
      </c>
      <c r="H81">
        <v>30</v>
      </c>
      <c r="I81" t="str">
        <v xml:space="preserve">07 DE CADA MES </v>
      </c>
      <c r="J81">
        <v>700000</v>
      </c>
      <c r="K81">
        <v>46060</v>
      </c>
      <c r="L81">
        <v>258</v>
      </c>
      <c r="M81">
        <v>46029</v>
      </c>
      <c r="N81">
        <v>708300</v>
      </c>
      <c r="O81" t="str">
        <v>PAGA</v>
      </c>
      <c r="P81" t="str">
        <v>EFECTIVO</v>
      </c>
      <c r="Q81">
        <v>46091</v>
      </c>
      <c r="R81">
        <v>227</v>
      </c>
      <c r="S81">
        <v>46029</v>
      </c>
      <c r="T81">
        <v>708300</v>
      </c>
      <c r="U81" t="str">
        <v>PAGA</v>
      </c>
      <c r="V81" t="str">
        <v>EFECTIVO</v>
      </c>
      <c r="W81">
        <v>46122</v>
      </c>
      <c r="X81">
        <v>196</v>
      </c>
      <c r="Y81">
        <v>46029</v>
      </c>
      <c r="Z81">
        <v>708300</v>
      </c>
      <c r="AA81" t="str">
        <v>PAGA</v>
      </c>
      <c r="AB81" t="str">
        <v>EFECTIVO</v>
      </c>
      <c r="AC81">
        <v>46153</v>
      </c>
      <c r="AD81">
        <v>165</v>
      </c>
      <c r="AE81">
        <v>46029</v>
      </c>
      <c r="AF81">
        <v>708300</v>
      </c>
      <c r="AG81" t="str">
        <v>PAGA</v>
      </c>
      <c r="AH81" t="str">
        <v>EFECTIVO</v>
      </c>
      <c r="AI81">
        <v>46184</v>
      </c>
      <c r="AJ81">
        <v>134</v>
      </c>
      <c r="AK81">
        <v>46029</v>
      </c>
      <c r="AL81">
        <v>708300</v>
      </c>
      <c r="AM81" t="str">
        <v>PAGA</v>
      </c>
      <c r="AN81" t="str">
        <v>EFECTIVO</v>
      </c>
      <c r="AO81">
        <v>46215</v>
      </c>
      <c r="AP81">
        <v>103</v>
      </c>
      <c r="AQ81">
        <v>46029</v>
      </c>
      <c r="AR81">
        <v>708300</v>
      </c>
      <c r="AS81" t="str">
        <v>PAGA</v>
      </c>
      <c r="AT81" t="str">
        <v>EFECTIVO</v>
      </c>
      <c r="AU81">
        <v>46246</v>
      </c>
      <c r="AV81">
        <v>72</v>
      </c>
      <c r="AW81">
        <v>46029</v>
      </c>
      <c r="AX81">
        <v>708300</v>
      </c>
      <c r="AY81" t="str">
        <v>PAGA</v>
      </c>
      <c r="AZ81" t="str">
        <v>EFECTIVO</v>
      </c>
      <c r="BA81">
        <v>46277</v>
      </c>
      <c r="BB81">
        <v>41</v>
      </c>
      <c r="BC81">
        <v>46029</v>
      </c>
      <c r="BD81">
        <v>708300</v>
      </c>
      <c r="BE81" t="str">
        <v>PAGA</v>
      </c>
      <c r="BF81" t="str">
        <v>EFECTIVO</v>
      </c>
      <c r="BG81">
        <v>46308</v>
      </c>
      <c r="BH81">
        <v>10</v>
      </c>
      <c r="BI81">
        <v>46029</v>
      </c>
      <c r="BJ81">
        <v>708300</v>
      </c>
      <c r="BK81" t="str">
        <v>PAGA</v>
      </c>
      <c r="BL81" t="str">
        <v>EFECTIVO</v>
      </c>
      <c r="BM81">
        <v>46339</v>
      </c>
      <c r="BN81">
        <v>-21</v>
      </c>
      <c r="BO81">
        <v>46029</v>
      </c>
      <c r="BP81">
        <v>708300</v>
      </c>
      <c r="BQ81" t="str">
        <v>PAGA</v>
      </c>
      <c r="BR81" t="str">
        <v>EFECTIVO</v>
      </c>
      <c r="BS81">
        <v>46370</v>
      </c>
      <c r="BT81">
        <v>-52</v>
      </c>
      <c r="BU81">
        <v>46029</v>
      </c>
      <c r="BV81">
        <v>708300</v>
      </c>
      <c r="BW81" t="str">
        <v>PAGA</v>
      </c>
      <c r="BX81" t="str">
        <v>EFECTIVO</v>
      </c>
      <c r="BY81">
        <v>46401</v>
      </c>
      <c r="BZ81">
        <v>-83</v>
      </c>
      <c r="CA81">
        <v>46029</v>
      </c>
      <c r="CB81">
        <v>708300</v>
      </c>
      <c r="CC81" t="str">
        <v>PAGA</v>
      </c>
      <c r="CD81" t="str">
        <v>EFECTIVO</v>
      </c>
      <c r="CE81">
        <v>46432</v>
      </c>
      <c r="CF81">
        <v>-114</v>
      </c>
      <c r="CI81" t="str">
        <v>AL DÍA</v>
      </c>
      <c r="CK81">
        <v>46463</v>
      </c>
      <c r="CL81">
        <v>-145</v>
      </c>
      <c r="CO81" t="str">
        <v>AL DÍA</v>
      </c>
      <c r="CQ81">
        <v>46494</v>
      </c>
      <c r="CR81">
        <v>-176</v>
      </c>
      <c r="CU81" t="str">
        <v>AL DÍA</v>
      </c>
      <c r="CW81">
        <v>46525</v>
      </c>
      <c r="CX81">
        <v>-207</v>
      </c>
      <c r="DA81" t="str">
        <v>AL DÍA</v>
      </c>
      <c r="DC81">
        <v>46556</v>
      </c>
      <c r="DD81">
        <v>-238</v>
      </c>
      <c r="DG81" t="str">
        <v>AL DÍA</v>
      </c>
      <c r="DI81">
        <v>46587</v>
      </c>
      <c r="DJ81">
        <v>-269</v>
      </c>
      <c r="DM81" t="str">
        <v>AL DÍA</v>
      </c>
      <c r="DO81">
        <v>46618</v>
      </c>
      <c r="DP81">
        <v>-300</v>
      </c>
      <c r="DS81" t="str">
        <v>AL DÍA</v>
      </c>
      <c r="DU81">
        <v>46649</v>
      </c>
      <c r="DV81">
        <v>-331</v>
      </c>
      <c r="DY81" t="str">
        <v>AL DÍA</v>
      </c>
      <c r="EA81">
        <v>46680</v>
      </c>
      <c r="EB81">
        <v>-362</v>
      </c>
      <c r="EE81" t="str">
        <v>AL DÍA</v>
      </c>
      <c r="EG81">
        <v>46711</v>
      </c>
      <c r="EH81">
        <v>-393</v>
      </c>
      <c r="EK81" t="str">
        <v>AL DÍA</v>
      </c>
      <c r="EM81">
        <v>46742</v>
      </c>
      <c r="EN81">
        <v>-424</v>
      </c>
      <c r="EQ81" t="str">
        <v>AL DÍA</v>
      </c>
      <c r="ES81">
        <v>46773</v>
      </c>
      <c r="ET81">
        <v>-455</v>
      </c>
      <c r="EW81" t="str">
        <v>AL DÍA</v>
      </c>
      <c r="EY81">
        <v>46804</v>
      </c>
      <c r="EZ81">
        <v>-486</v>
      </c>
      <c r="FC81" t="str">
        <v>AL DÍA</v>
      </c>
      <c r="FE81">
        <v>46835</v>
      </c>
      <c r="FF81">
        <v>-517</v>
      </c>
      <c r="FI81" t="str">
        <v>AL DÍA</v>
      </c>
      <c r="FK81">
        <v>46866</v>
      </c>
      <c r="FL81">
        <v>-548</v>
      </c>
      <c r="FO81" t="str">
        <v>AL DÍA</v>
      </c>
      <c r="FQ81">
        <v>46897</v>
      </c>
      <c r="FR81">
        <v>-579</v>
      </c>
      <c r="FU81" t="str">
        <v>AL DÍA</v>
      </c>
      <c r="FW81">
        <v>46928</v>
      </c>
      <c r="FX81">
        <v>-610</v>
      </c>
      <c r="GA81" t="str">
        <v>AL DÍA</v>
      </c>
      <c r="GC81">
        <v>46959</v>
      </c>
      <c r="GD81">
        <v>-641</v>
      </c>
      <c r="GG81" t="str">
        <v>AL DÍA</v>
      </c>
      <c r="GI81" t="str">
        <v/>
      </c>
      <c r="GJ81" t="str">
        <v/>
      </c>
      <c r="GM81" t="str">
        <v>SIN ESTADO</v>
      </c>
      <c r="GO81" t="str">
        <v/>
      </c>
      <c r="GP81" t="str">
        <v/>
      </c>
      <c r="GS81" t="str">
        <v>SIN ESTADO</v>
      </c>
      <c r="GU81" t="str">
        <v/>
      </c>
      <c r="GV81" t="str">
        <v/>
      </c>
      <c r="GY81" t="str">
        <v>SIN ESTADO</v>
      </c>
      <c r="HA81" t="str">
        <v/>
      </c>
      <c r="HB81" t="str">
        <v/>
      </c>
      <c r="HE81" t="str">
        <v>SIN ESTADO</v>
      </c>
      <c r="HG81" t="str">
        <v/>
      </c>
      <c r="HH81" t="str">
        <v/>
      </c>
      <c r="HK81" t="str">
        <v>SIN ESTADO</v>
      </c>
      <c r="HM81" t="str">
        <v/>
      </c>
      <c r="HN81" t="str">
        <v/>
      </c>
      <c r="HQ81" t="str">
        <v>SIN ESTADO</v>
      </c>
      <c r="HS81">
        <v>8499600</v>
      </c>
      <c r="HU81">
        <v>700000</v>
      </c>
      <c r="HW81">
        <v>0</v>
      </c>
      <c r="HX81">
        <v>0</v>
      </c>
    </row>
    <row r="82">
      <c r="B82">
        <v>80</v>
      </c>
      <c r="C82" t="str">
        <v xml:space="preserve">LC1 - 10 - 3 </v>
      </c>
      <c r="D82" t="str">
        <v>VENDIDO</v>
      </c>
      <c r="E82">
        <v>25000000</v>
      </c>
      <c r="F82">
        <v>21000000</v>
      </c>
      <c r="G82">
        <v>46029</v>
      </c>
      <c r="H82">
        <v>30</v>
      </c>
      <c r="I82" t="str">
        <v xml:space="preserve">07 DE CADA MES </v>
      </c>
      <c r="J82">
        <v>700000</v>
      </c>
      <c r="K82">
        <v>46060</v>
      </c>
      <c r="L82">
        <v>258</v>
      </c>
      <c r="M82">
        <v>46029</v>
      </c>
      <c r="N82">
        <v>708300</v>
      </c>
      <c r="O82" t="str">
        <v>PAGA</v>
      </c>
      <c r="P82" t="str">
        <v>EFECTIVO</v>
      </c>
      <c r="Q82">
        <v>46091</v>
      </c>
      <c r="R82">
        <v>227</v>
      </c>
      <c r="S82">
        <v>46029</v>
      </c>
      <c r="T82">
        <v>708300</v>
      </c>
      <c r="U82" t="str">
        <v>PAGA</v>
      </c>
      <c r="V82" t="str">
        <v>EFECTIVO</v>
      </c>
      <c r="W82">
        <v>46122</v>
      </c>
      <c r="X82">
        <v>196</v>
      </c>
      <c r="Y82">
        <v>46029</v>
      </c>
      <c r="Z82">
        <v>708300</v>
      </c>
      <c r="AA82" t="str">
        <v>PAGA</v>
      </c>
      <c r="AB82" t="str">
        <v>EFECTIVO</v>
      </c>
      <c r="AC82">
        <v>46153</v>
      </c>
      <c r="AD82">
        <v>165</v>
      </c>
      <c r="AE82">
        <v>46029</v>
      </c>
      <c r="AF82">
        <v>708300</v>
      </c>
      <c r="AG82" t="str">
        <v>PAGA</v>
      </c>
      <c r="AH82" t="str">
        <v>EFECTIVO</v>
      </c>
      <c r="AI82">
        <v>46184</v>
      </c>
      <c r="AJ82">
        <v>134</v>
      </c>
      <c r="AK82">
        <v>46029</v>
      </c>
      <c r="AL82">
        <v>708300</v>
      </c>
      <c r="AM82" t="str">
        <v>PAGA</v>
      </c>
      <c r="AN82" t="str">
        <v>EFECTIVO</v>
      </c>
      <c r="AO82">
        <v>46215</v>
      </c>
      <c r="AP82">
        <v>103</v>
      </c>
      <c r="AQ82">
        <v>46029</v>
      </c>
      <c r="AR82">
        <v>708300</v>
      </c>
      <c r="AS82" t="str">
        <v>PAGA</v>
      </c>
      <c r="AT82" t="str">
        <v>EFECTIVO</v>
      </c>
      <c r="AU82">
        <v>46246</v>
      </c>
      <c r="AV82">
        <v>72</v>
      </c>
      <c r="AW82">
        <v>46029</v>
      </c>
      <c r="AX82">
        <v>708300</v>
      </c>
      <c r="AY82" t="str">
        <v>PAGA</v>
      </c>
      <c r="AZ82" t="str">
        <v>EFECTIVO</v>
      </c>
      <c r="BA82">
        <v>46277</v>
      </c>
      <c r="BB82">
        <v>41</v>
      </c>
      <c r="BC82">
        <v>46029</v>
      </c>
      <c r="BD82">
        <v>708300</v>
      </c>
      <c r="BE82" t="str">
        <v>PAGA</v>
      </c>
      <c r="BF82" t="str">
        <v>EFECTIVO</v>
      </c>
      <c r="BG82">
        <v>46308</v>
      </c>
      <c r="BH82">
        <v>10</v>
      </c>
      <c r="BI82">
        <v>46029</v>
      </c>
      <c r="BJ82">
        <v>708300</v>
      </c>
      <c r="BK82" t="str">
        <v>PAGA</v>
      </c>
      <c r="BL82" t="str">
        <v>EFECTIVO</v>
      </c>
      <c r="BM82">
        <v>46339</v>
      </c>
      <c r="BN82">
        <v>-21</v>
      </c>
      <c r="BO82">
        <v>46029</v>
      </c>
      <c r="BP82">
        <v>708300</v>
      </c>
      <c r="BQ82" t="str">
        <v>PAGA</v>
      </c>
      <c r="BR82" t="str">
        <v>EFECTIVO</v>
      </c>
      <c r="BS82">
        <v>46370</v>
      </c>
      <c r="BT82">
        <v>-52</v>
      </c>
      <c r="BU82">
        <v>46029</v>
      </c>
      <c r="BV82">
        <v>708300</v>
      </c>
      <c r="BW82" t="str">
        <v>PAGA</v>
      </c>
      <c r="BX82" t="str">
        <v>EFECTIVO</v>
      </c>
      <c r="BY82">
        <v>46401</v>
      </c>
      <c r="BZ82">
        <v>-83</v>
      </c>
      <c r="CA82">
        <v>46029</v>
      </c>
      <c r="CB82">
        <v>708300</v>
      </c>
      <c r="CC82" t="str">
        <v>PAGA</v>
      </c>
      <c r="CD82" t="str">
        <v>EFECTIVO</v>
      </c>
      <c r="CE82">
        <v>46432</v>
      </c>
      <c r="CF82">
        <v>-114</v>
      </c>
      <c r="CI82" t="str">
        <v>AL DÍA</v>
      </c>
      <c r="CK82">
        <v>46463</v>
      </c>
      <c r="CL82">
        <v>-145</v>
      </c>
      <c r="CO82" t="str">
        <v>AL DÍA</v>
      </c>
      <c r="CQ82">
        <v>46494</v>
      </c>
      <c r="CR82">
        <v>-176</v>
      </c>
      <c r="CU82" t="str">
        <v>AL DÍA</v>
      </c>
      <c r="CW82">
        <v>46525</v>
      </c>
      <c r="CX82">
        <v>-207</v>
      </c>
      <c r="DA82" t="str">
        <v>AL DÍA</v>
      </c>
      <c r="DC82">
        <v>46556</v>
      </c>
      <c r="DD82">
        <v>-238</v>
      </c>
      <c r="DG82" t="str">
        <v>AL DÍA</v>
      </c>
      <c r="DI82">
        <v>46587</v>
      </c>
      <c r="DJ82">
        <v>-269</v>
      </c>
      <c r="DM82" t="str">
        <v>AL DÍA</v>
      </c>
      <c r="DO82">
        <v>46618</v>
      </c>
      <c r="DP82">
        <v>-300</v>
      </c>
      <c r="DS82" t="str">
        <v>AL DÍA</v>
      </c>
      <c r="DU82">
        <v>46649</v>
      </c>
      <c r="DV82">
        <v>-331</v>
      </c>
      <c r="DY82" t="str">
        <v>AL DÍA</v>
      </c>
      <c r="EA82">
        <v>46680</v>
      </c>
      <c r="EB82">
        <v>-362</v>
      </c>
      <c r="EE82" t="str">
        <v>AL DÍA</v>
      </c>
      <c r="EG82">
        <v>46711</v>
      </c>
      <c r="EH82">
        <v>-393</v>
      </c>
      <c r="EK82" t="str">
        <v>AL DÍA</v>
      </c>
      <c r="EM82">
        <v>46742</v>
      </c>
      <c r="EN82">
        <v>-424</v>
      </c>
      <c r="EQ82" t="str">
        <v>AL DÍA</v>
      </c>
      <c r="ES82">
        <v>46773</v>
      </c>
      <c r="ET82">
        <v>-455</v>
      </c>
      <c r="EW82" t="str">
        <v>AL DÍA</v>
      </c>
      <c r="EY82">
        <v>46804</v>
      </c>
      <c r="EZ82">
        <v>-486</v>
      </c>
      <c r="FC82" t="str">
        <v>AL DÍA</v>
      </c>
      <c r="FE82">
        <v>46835</v>
      </c>
      <c r="FF82">
        <v>-517</v>
      </c>
      <c r="FI82" t="str">
        <v>AL DÍA</v>
      </c>
      <c r="FK82">
        <v>46866</v>
      </c>
      <c r="FL82">
        <v>-548</v>
      </c>
      <c r="FO82" t="str">
        <v>AL DÍA</v>
      </c>
      <c r="FQ82">
        <v>46897</v>
      </c>
      <c r="FR82">
        <v>-579</v>
      </c>
      <c r="FU82" t="str">
        <v>AL DÍA</v>
      </c>
      <c r="FW82">
        <v>46928</v>
      </c>
      <c r="FX82">
        <v>-610</v>
      </c>
      <c r="GA82" t="str">
        <v>AL DÍA</v>
      </c>
      <c r="GC82">
        <v>46959</v>
      </c>
      <c r="GD82">
        <v>-641</v>
      </c>
      <c r="GG82" t="str">
        <v>AL DÍA</v>
      </c>
      <c r="GI82" t="str">
        <v/>
      </c>
      <c r="GJ82" t="str">
        <v/>
      </c>
      <c r="GM82" t="str">
        <v>SIN ESTADO</v>
      </c>
      <c r="GO82" t="str">
        <v/>
      </c>
      <c r="GP82" t="str">
        <v/>
      </c>
      <c r="GS82" t="str">
        <v>SIN ESTADO</v>
      </c>
      <c r="GU82" t="str">
        <v/>
      </c>
      <c r="GV82" t="str">
        <v/>
      </c>
      <c r="GY82" t="str">
        <v>SIN ESTADO</v>
      </c>
      <c r="HA82" t="str">
        <v/>
      </c>
      <c r="HB82" t="str">
        <v/>
      </c>
      <c r="HE82" t="str">
        <v>SIN ESTADO</v>
      </c>
      <c r="HG82" t="str">
        <v/>
      </c>
      <c r="HH82" t="str">
        <v/>
      </c>
      <c r="HK82" t="str">
        <v>SIN ESTADO</v>
      </c>
      <c r="HM82" t="str">
        <v/>
      </c>
      <c r="HN82" t="str">
        <v/>
      </c>
      <c r="HQ82" t="str">
        <v>SIN ESTADO</v>
      </c>
      <c r="HS82">
        <v>8499600</v>
      </c>
      <c r="HU82">
        <v>700000</v>
      </c>
      <c r="HW82">
        <v>0</v>
      </c>
      <c r="HX82">
        <v>0</v>
      </c>
    </row>
    <row r="83">
      <c r="B83">
        <v>81</v>
      </c>
      <c r="C83" t="str">
        <v xml:space="preserve">LC1 - 10 - 4 </v>
      </c>
      <c r="D83" t="str">
        <v>VENDIDO</v>
      </c>
      <c r="E83">
        <v>30000000</v>
      </c>
      <c r="F83">
        <v>20500000</v>
      </c>
      <c r="G83">
        <v>45843</v>
      </c>
      <c r="H83">
        <v>24</v>
      </c>
      <c r="I83" t="str">
        <v xml:space="preserve">05 DE CADA MES </v>
      </c>
      <c r="J83">
        <v>854166.6666666666</v>
      </c>
      <c r="K83">
        <v>45874</v>
      </c>
      <c r="L83">
        <v>444</v>
      </c>
      <c r="M83">
        <v>45897</v>
      </c>
      <c r="N83">
        <v>1500000</v>
      </c>
      <c r="O83" t="str">
        <v>PAGA</v>
      </c>
      <c r="P83" t="str">
        <v>TRANSFERENCIA</v>
      </c>
      <c r="Q83">
        <v>45905</v>
      </c>
      <c r="R83">
        <v>413</v>
      </c>
      <c r="S83">
        <v>45921</v>
      </c>
      <c r="T83">
        <v>1000000</v>
      </c>
      <c r="U83" t="str">
        <v>PAGA</v>
      </c>
      <c r="V83" t="str">
        <v>TRANSFERENCIA</v>
      </c>
      <c r="W83">
        <v>45936</v>
      </c>
      <c r="X83">
        <v>382</v>
      </c>
      <c r="Y83">
        <v>45952</v>
      </c>
      <c r="Z83">
        <v>1000000</v>
      </c>
      <c r="AA83" t="str">
        <v>PAGA</v>
      </c>
      <c r="AB83" t="str">
        <v>TRANSFERENCIA</v>
      </c>
      <c r="AC83">
        <v>45967</v>
      </c>
      <c r="AD83">
        <v>351</v>
      </c>
      <c r="AE83">
        <v>45988</v>
      </c>
      <c r="AF83">
        <v>1000000</v>
      </c>
      <c r="AG83" t="str">
        <v>PAGA</v>
      </c>
      <c r="AH83" t="str">
        <v>TRANSFERENCIA</v>
      </c>
      <c r="AI83">
        <v>45998</v>
      </c>
      <c r="AJ83">
        <v>320</v>
      </c>
      <c r="AK83">
        <v>46011</v>
      </c>
      <c r="AL83">
        <v>1000000</v>
      </c>
      <c r="AM83" t="str">
        <v>PAGA</v>
      </c>
      <c r="AN83" t="str">
        <v>TRANSFERENCIA</v>
      </c>
      <c r="AO83">
        <v>46029</v>
      </c>
      <c r="AP83">
        <v>289</v>
      </c>
      <c r="AQ83">
        <v>46050</v>
      </c>
      <c r="AR83">
        <v>1000000</v>
      </c>
      <c r="AS83" t="str">
        <v>PAGA</v>
      </c>
      <c r="AT83" t="str">
        <v>TRANSFERENCIA</v>
      </c>
      <c r="AU83">
        <v>46060</v>
      </c>
      <c r="AV83">
        <v>258</v>
      </c>
      <c r="AW83">
        <v>46192</v>
      </c>
      <c r="AX83">
        <v>1000000</v>
      </c>
      <c r="AY83" t="str">
        <v>PAGA</v>
      </c>
      <c r="AZ83" t="str">
        <v>TRANSFERENCIA</v>
      </c>
      <c r="BA83">
        <v>46091</v>
      </c>
      <c r="BB83">
        <v>227</v>
      </c>
      <c r="BC83">
        <v>46283</v>
      </c>
      <c r="BD83">
        <v>1000000</v>
      </c>
      <c r="BE83" t="str">
        <v>PAGA</v>
      </c>
      <c r="BF83" t="str">
        <v>TRANSFERENCIA</v>
      </c>
      <c r="BG83">
        <v>46122</v>
      </c>
      <c r="BH83">
        <v>196</v>
      </c>
      <c r="BK83" t="str">
        <v>VENCIDA</v>
      </c>
      <c r="BM83">
        <v>46153</v>
      </c>
      <c r="BN83">
        <v>165</v>
      </c>
      <c r="BQ83" t="str">
        <v>VENCIDA</v>
      </c>
      <c r="BS83">
        <v>46184</v>
      </c>
      <c r="BT83">
        <v>134</v>
      </c>
      <c r="BW83" t="str">
        <v>VENCIDA</v>
      </c>
      <c r="BY83">
        <v>46215</v>
      </c>
      <c r="BZ83">
        <v>103</v>
      </c>
      <c r="CC83" t="str">
        <v>VENCIDA</v>
      </c>
      <c r="CE83">
        <v>46246</v>
      </c>
      <c r="CF83">
        <v>72</v>
      </c>
      <c r="CI83" t="str">
        <v>VENCIDA</v>
      </c>
      <c r="CK83">
        <v>46277</v>
      </c>
      <c r="CL83">
        <v>41</v>
      </c>
      <c r="CO83" t="str">
        <v>VENCIDA</v>
      </c>
      <c r="CQ83">
        <v>46308</v>
      </c>
      <c r="CR83">
        <v>10</v>
      </c>
      <c r="CU83" t="str">
        <v>VENCIDA</v>
      </c>
      <c r="CW83">
        <v>46339</v>
      </c>
      <c r="CX83">
        <v>-21</v>
      </c>
      <c r="DA83" t="str">
        <v>AL DÍA</v>
      </c>
      <c r="DC83">
        <v>46370</v>
      </c>
      <c r="DD83">
        <v>-52</v>
      </c>
      <c r="DG83" t="str">
        <v>AL DÍA</v>
      </c>
      <c r="DI83">
        <v>46401</v>
      </c>
      <c r="DJ83">
        <v>-83</v>
      </c>
      <c r="DM83" t="str">
        <v>AL DÍA</v>
      </c>
      <c r="DO83">
        <v>46432</v>
      </c>
      <c r="DP83">
        <v>-114</v>
      </c>
      <c r="DS83" t="str">
        <v>AL DÍA</v>
      </c>
      <c r="DU83">
        <v>46463</v>
      </c>
      <c r="DV83">
        <v>-145</v>
      </c>
      <c r="DY83" t="str">
        <v>AL DÍA</v>
      </c>
      <c r="EA83">
        <v>46494</v>
      </c>
      <c r="EB83">
        <v>-176</v>
      </c>
      <c r="EE83" t="str">
        <v>AL DÍA</v>
      </c>
      <c r="EG83">
        <v>46525</v>
      </c>
      <c r="EH83">
        <v>-207</v>
      </c>
      <c r="EK83" t="str">
        <v>AL DÍA</v>
      </c>
      <c r="EM83">
        <v>46556</v>
      </c>
      <c r="EN83">
        <v>-238</v>
      </c>
      <c r="EQ83" t="str">
        <v>AL DÍA</v>
      </c>
      <c r="ES83">
        <v>46587</v>
      </c>
      <c r="ET83">
        <v>-269</v>
      </c>
      <c r="EW83" t="str">
        <v>AL DÍA</v>
      </c>
      <c r="EY83" t="str">
        <v/>
      </c>
      <c r="EZ83" t="str">
        <v/>
      </c>
      <c r="FC83" t="str">
        <v>SIN ESTADO</v>
      </c>
      <c r="FE83" t="str">
        <v/>
      </c>
      <c r="FF83" t="str">
        <v/>
      </c>
      <c r="FI83" t="str">
        <v>SIN ESTADO</v>
      </c>
      <c r="FK83" t="str">
        <v/>
      </c>
      <c r="FL83" t="str">
        <v/>
      </c>
      <c r="FO83" t="str">
        <v>SIN ESTADO</v>
      </c>
      <c r="FQ83" t="str">
        <v/>
      </c>
      <c r="FR83" t="str">
        <v/>
      </c>
      <c r="FU83" t="str">
        <v>SIN ESTADO</v>
      </c>
      <c r="FW83" t="str">
        <v/>
      </c>
      <c r="FX83" t="str">
        <v/>
      </c>
      <c r="GA83" t="str">
        <v>SIN ESTADO</v>
      </c>
      <c r="GC83" t="str">
        <v/>
      </c>
      <c r="GD83" t="str">
        <v/>
      </c>
      <c r="GG83" t="str">
        <v>SIN ESTADO</v>
      </c>
      <c r="GI83" t="str">
        <v/>
      </c>
      <c r="GJ83" t="str">
        <v/>
      </c>
      <c r="GM83" t="str">
        <v>SIN ESTADO</v>
      </c>
      <c r="GO83" t="str">
        <v/>
      </c>
      <c r="GP83" t="str">
        <v/>
      </c>
      <c r="GS83" t="str">
        <v>SIN ESTADO</v>
      </c>
      <c r="GU83" t="str">
        <v/>
      </c>
      <c r="GV83" t="str">
        <v/>
      </c>
      <c r="GY83" t="str">
        <v>SIN ESTADO</v>
      </c>
      <c r="HA83" t="str">
        <v/>
      </c>
      <c r="HB83" t="str">
        <v/>
      </c>
      <c r="HE83" t="str">
        <v>SIN ESTADO</v>
      </c>
      <c r="HG83" t="str">
        <v/>
      </c>
      <c r="HH83" t="str">
        <v/>
      </c>
      <c r="HK83" t="str">
        <v>SIN ESTADO</v>
      </c>
      <c r="HM83" t="str">
        <v/>
      </c>
      <c r="HN83" t="str">
        <v/>
      </c>
      <c r="HQ83" t="str">
        <v>SIN ESTADO</v>
      </c>
      <c r="HS83">
        <v>8500000</v>
      </c>
      <c r="HU83">
        <v>854166.6666666666</v>
      </c>
      <c r="HW83">
        <v>0</v>
      </c>
      <c r="HX83">
        <v>0</v>
      </c>
    </row>
    <row r="84">
      <c r="B84">
        <v>82</v>
      </c>
      <c r="C84" t="str">
        <v xml:space="preserve">LC1 - 10 - 5 </v>
      </c>
      <c r="D84" t="str">
        <v>VENDIDO</v>
      </c>
      <c r="E84">
        <v>30000000</v>
      </c>
      <c r="F84">
        <v>26000000</v>
      </c>
      <c r="G84">
        <v>45811</v>
      </c>
      <c r="H84">
        <v>24</v>
      </c>
      <c r="I84" t="str">
        <v xml:space="preserve">03 DE CADA MES </v>
      </c>
      <c r="J84">
        <v>1083333.3333333333</v>
      </c>
      <c r="K84">
        <v>45842</v>
      </c>
      <c r="L84">
        <v>476</v>
      </c>
      <c r="M84">
        <v>45901</v>
      </c>
      <c r="N84">
        <v>1083000</v>
      </c>
      <c r="O84" t="str">
        <v>PAGA</v>
      </c>
      <c r="P84" t="str">
        <v>TRANSFERENCIA</v>
      </c>
      <c r="Q84">
        <v>45873</v>
      </c>
      <c r="R84">
        <v>445</v>
      </c>
      <c r="S84">
        <v>45933</v>
      </c>
      <c r="T84">
        <v>1083000</v>
      </c>
      <c r="U84" t="str">
        <v>PAGA</v>
      </c>
      <c r="V84" t="str">
        <v>TRANSFERENCIA</v>
      </c>
      <c r="W84">
        <v>45904</v>
      </c>
      <c r="X84">
        <v>414</v>
      </c>
      <c r="Y84">
        <v>45988</v>
      </c>
      <c r="Z84">
        <v>1050000</v>
      </c>
      <c r="AA84" t="str">
        <v>PAGA</v>
      </c>
      <c r="AB84" t="str">
        <v>TRANSFERENCIA</v>
      </c>
      <c r="AC84">
        <v>45935</v>
      </c>
      <c r="AD84">
        <v>383</v>
      </c>
      <c r="AE84">
        <v>46010</v>
      </c>
      <c r="AF84">
        <v>1000000</v>
      </c>
      <c r="AG84" t="str">
        <v>PAGA</v>
      </c>
      <c r="AH84" t="str">
        <v>TRANSFERENCIA</v>
      </c>
      <c r="AI84">
        <v>45966</v>
      </c>
      <c r="AJ84">
        <v>352</v>
      </c>
      <c r="AK84">
        <v>45660</v>
      </c>
      <c r="AL84">
        <v>1083000</v>
      </c>
      <c r="AM84" t="str">
        <v>PAGA</v>
      </c>
      <c r="AN84" t="str">
        <v>TRANSFERENCIA</v>
      </c>
      <c r="AO84">
        <v>45997</v>
      </c>
      <c r="AP84">
        <v>321</v>
      </c>
      <c r="AQ84">
        <v>45660</v>
      </c>
      <c r="AR84">
        <v>1083000</v>
      </c>
      <c r="AS84" t="str">
        <v>PAGA</v>
      </c>
      <c r="AT84" t="str">
        <v>TRANSFERENCIA</v>
      </c>
      <c r="AU84">
        <v>46028</v>
      </c>
      <c r="AV84">
        <v>290</v>
      </c>
      <c r="AW84">
        <v>46056</v>
      </c>
      <c r="AX84">
        <v>1083000</v>
      </c>
      <c r="AY84" t="str">
        <v>PAGA</v>
      </c>
      <c r="AZ84" t="str">
        <v>TRANSFERENCIA</v>
      </c>
      <c r="BA84">
        <v>46059</v>
      </c>
      <c r="BB84">
        <v>259</v>
      </c>
      <c r="BC84">
        <v>46084</v>
      </c>
      <c r="BD84">
        <v>1083000</v>
      </c>
      <c r="BE84" t="str">
        <v>PAGA</v>
      </c>
      <c r="BF84" t="str">
        <v>TRANSFERENCIA</v>
      </c>
      <c r="BG84">
        <v>46090</v>
      </c>
      <c r="BH84">
        <v>228</v>
      </c>
      <c r="BI84">
        <v>46146</v>
      </c>
      <c r="BJ84">
        <v>1083000</v>
      </c>
      <c r="BK84" t="str">
        <v>PAGA</v>
      </c>
      <c r="BL84" t="str">
        <v>TRANSFERENCIA</v>
      </c>
      <c r="BM84">
        <v>46121</v>
      </c>
      <c r="BN84">
        <v>197</v>
      </c>
      <c r="BO84">
        <v>46177</v>
      </c>
      <c r="BP84">
        <v>1083000</v>
      </c>
      <c r="BQ84" t="str">
        <v>PAGA</v>
      </c>
      <c r="BR84" t="str">
        <v>TRANSFERENCIA</v>
      </c>
      <c r="BS84">
        <v>46152</v>
      </c>
      <c r="BT84">
        <v>166</v>
      </c>
      <c r="BU84">
        <v>46206</v>
      </c>
      <c r="BV84">
        <v>1083000</v>
      </c>
      <c r="BW84" t="str">
        <v>PAGA</v>
      </c>
      <c r="BX84" t="str">
        <v>TRANSFERENCIA</v>
      </c>
      <c r="BY84">
        <v>46183</v>
      </c>
      <c r="BZ84">
        <v>135</v>
      </c>
      <c r="CA84">
        <v>46268</v>
      </c>
      <c r="CB84">
        <v>1083000</v>
      </c>
      <c r="CC84" t="str">
        <v>PAGA</v>
      </c>
      <c r="CD84" t="str">
        <v>TRANSFERENCIA</v>
      </c>
      <c r="CE84">
        <v>46214</v>
      </c>
      <c r="CF84">
        <v>104</v>
      </c>
      <c r="CG84">
        <v>46298</v>
      </c>
      <c r="CH84">
        <v>2166000</v>
      </c>
      <c r="CI84" t="str">
        <v>PAGA</v>
      </c>
      <c r="CJ84" t="str">
        <v>TRANSFERENCIA</v>
      </c>
      <c r="CK84">
        <v>46245</v>
      </c>
      <c r="CL84">
        <v>73</v>
      </c>
      <c r="CM84">
        <v>46298</v>
      </c>
      <c r="CO84" t="str">
        <v>PAGA</v>
      </c>
      <c r="CQ84">
        <v>46276</v>
      </c>
      <c r="CR84">
        <v>42</v>
      </c>
      <c r="CU84" t="str">
        <v>VENCIDA</v>
      </c>
      <c r="CW84">
        <v>46307</v>
      </c>
      <c r="CX84">
        <v>11</v>
      </c>
      <c r="DA84" t="str">
        <v>VENCIDA</v>
      </c>
      <c r="DC84">
        <v>46338</v>
      </c>
      <c r="DD84">
        <v>-20</v>
      </c>
      <c r="DG84" t="str">
        <v>AL DÍA</v>
      </c>
      <c r="DI84">
        <v>46369</v>
      </c>
      <c r="DJ84">
        <v>-51</v>
      </c>
      <c r="DM84" t="str">
        <v>AL DÍA</v>
      </c>
      <c r="DO84">
        <v>46400</v>
      </c>
      <c r="DP84">
        <v>-82</v>
      </c>
      <c r="DS84" t="str">
        <v>AL DÍA</v>
      </c>
      <c r="DU84">
        <v>46431</v>
      </c>
      <c r="DV84">
        <v>-113</v>
      </c>
      <c r="DY84" t="str">
        <v>AL DÍA</v>
      </c>
      <c r="EA84">
        <v>46462</v>
      </c>
      <c r="EB84">
        <v>-144</v>
      </c>
      <c r="EE84" t="str">
        <v>AL DÍA</v>
      </c>
      <c r="EG84">
        <v>46493</v>
      </c>
      <c r="EH84">
        <v>-175</v>
      </c>
      <c r="EK84" t="str">
        <v>AL DÍA</v>
      </c>
      <c r="EM84">
        <v>46524</v>
      </c>
      <c r="EN84">
        <v>-206</v>
      </c>
      <c r="EQ84" t="str">
        <v>AL DÍA</v>
      </c>
      <c r="ES84">
        <v>46555</v>
      </c>
      <c r="ET84">
        <v>-237</v>
      </c>
      <c r="EW84" t="str">
        <v>AL DÍA</v>
      </c>
      <c r="EY84" t="str">
        <v/>
      </c>
      <c r="EZ84" t="str">
        <v/>
      </c>
      <c r="FC84" t="str">
        <v>SIN ESTADO</v>
      </c>
      <c r="FE84" t="str">
        <v/>
      </c>
      <c r="FF84" t="str">
        <v/>
      </c>
      <c r="FI84" t="str">
        <v>SIN ESTADO</v>
      </c>
      <c r="FK84" t="str">
        <v/>
      </c>
      <c r="FL84" t="str">
        <v/>
      </c>
      <c r="FO84" t="str">
        <v>SIN ESTADO</v>
      </c>
      <c r="FQ84" t="str">
        <v/>
      </c>
      <c r="FR84" t="str">
        <v/>
      </c>
      <c r="FU84" t="str">
        <v>SIN ESTADO</v>
      </c>
      <c r="FW84" t="str">
        <v/>
      </c>
      <c r="FX84" t="str">
        <v/>
      </c>
      <c r="GA84" t="str">
        <v>SIN ESTADO</v>
      </c>
      <c r="GC84" t="str">
        <v/>
      </c>
      <c r="GD84" t="str">
        <v/>
      </c>
      <c r="GG84" t="str">
        <v>SIN ESTADO</v>
      </c>
      <c r="GI84" t="str">
        <v/>
      </c>
      <c r="GJ84" t="str">
        <v/>
      </c>
      <c r="GM84" t="str">
        <v>SIN ESTADO</v>
      </c>
      <c r="GO84" t="str">
        <v/>
      </c>
      <c r="GP84" t="str">
        <v/>
      </c>
      <c r="GS84" t="str">
        <v>SIN ESTADO</v>
      </c>
      <c r="GU84" t="str">
        <v/>
      </c>
      <c r="GV84" t="str">
        <v/>
      </c>
      <c r="GY84" t="str">
        <v>SIN ESTADO</v>
      </c>
      <c r="HA84" t="str">
        <v/>
      </c>
      <c r="HB84" t="str">
        <v/>
      </c>
      <c r="HE84" t="str">
        <v>SIN ESTADO</v>
      </c>
      <c r="HG84" t="str">
        <v/>
      </c>
      <c r="HH84" t="str">
        <v/>
      </c>
      <c r="HK84" t="str">
        <v>SIN ESTADO</v>
      </c>
      <c r="HM84" t="str">
        <v/>
      </c>
      <c r="HN84" t="str">
        <v/>
      </c>
      <c r="HQ84" t="str">
        <v>SIN ESTADO</v>
      </c>
      <c r="HS84">
        <v>15046000</v>
      </c>
      <c r="HU84">
        <v>1083333.3333333333</v>
      </c>
      <c r="HW84">
        <v>0</v>
      </c>
      <c r="HX84">
        <v>0</v>
      </c>
    </row>
    <row r="85">
      <c r="B85">
        <v>83</v>
      </c>
      <c r="C85" t="str">
        <v xml:space="preserve">LC1 - 10 - 6 </v>
      </c>
      <c r="D85" t="str">
        <v>VENDIDO</v>
      </c>
      <c r="E85">
        <v>25000000</v>
      </c>
      <c r="F85">
        <v>21000000</v>
      </c>
      <c r="G85">
        <v>46090</v>
      </c>
      <c r="H85">
        <v>24</v>
      </c>
      <c r="I85" t="str">
        <v>5 DE CADA MES</v>
      </c>
      <c r="J85">
        <v>875000</v>
      </c>
      <c r="K85">
        <v>46162</v>
      </c>
      <c r="L85">
        <v>156</v>
      </c>
      <c r="M85">
        <v>46113</v>
      </c>
      <c r="N85">
        <v>875000</v>
      </c>
      <c r="O85" t="str">
        <v>PAGA</v>
      </c>
      <c r="P85" t="str">
        <v>TRANSFERENCIA</v>
      </c>
      <c r="Q85">
        <v>46193</v>
      </c>
      <c r="R85">
        <v>125</v>
      </c>
      <c r="S85">
        <v>46162</v>
      </c>
      <c r="T85">
        <v>1000000</v>
      </c>
      <c r="U85" t="str">
        <v>PAGA</v>
      </c>
      <c r="V85" t="str">
        <v>TRANSFERENCIA</v>
      </c>
      <c r="W85">
        <v>46224</v>
      </c>
      <c r="X85">
        <v>94</v>
      </c>
      <c r="Y85">
        <v>46171</v>
      </c>
      <c r="Z85">
        <v>1000000</v>
      </c>
      <c r="AA85" t="str">
        <v>PAGA</v>
      </c>
      <c r="AB85" t="str">
        <v>TRANSFERENCIA</v>
      </c>
      <c r="AC85">
        <v>46255</v>
      </c>
      <c r="AD85">
        <v>63</v>
      </c>
      <c r="AE85">
        <v>46204</v>
      </c>
      <c r="AF85">
        <v>1000000</v>
      </c>
      <c r="AG85" t="str">
        <v>PAGA</v>
      </c>
      <c r="AH85" t="str">
        <v>TRANSFERENCIA</v>
      </c>
      <c r="AI85">
        <v>46286</v>
      </c>
      <c r="AJ85">
        <v>32</v>
      </c>
      <c r="AK85">
        <v>46234</v>
      </c>
      <c r="AL85">
        <v>1000000</v>
      </c>
      <c r="AM85" t="str">
        <v>PAGA</v>
      </c>
      <c r="AN85" t="str">
        <v>TRANSFERENCIA</v>
      </c>
      <c r="AO85">
        <v>46317</v>
      </c>
      <c r="AP85">
        <v>1</v>
      </c>
      <c r="AQ85">
        <v>46265</v>
      </c>
      <c r="AR85">
        <v>1000000</v>
      </c>
      <c r="AS85" t="str">
        <v>PAGA</v>
      </c>
      <c r="AT85" t="str">
        <v>TRANSFERENCIA</v>
      </c>
      <c r="AU85">
        <v>46348</v>
      </c>
      <c r="AV85">
        <v>-30</v>
      </c>
      <c r="AY85" t="str">
        <v>AL DÍA</v>
      </c>
      <c r="BA85">
        <v>46379</v>
      </c>
      <c r="BB85">
        <v>-61</v>
      </c>
      <c r="BE85" t="str">
        <v>AL DÍA</v>
      </c>
      <c r="BG85">
        <v>46410</v>
      </c>
      <c r="BH85">
        <v>-92</v>
      </c>
      <c r="BK85" t="str">
        <v>AL DÍA</v>
      </c>
      <c r="BM85">
        <v>46441</v>
      </c>
      <c r="BN85">
        <v>-123</v>
      </c>
      <c r="BQ85" t="str">
        <v>AL DÍA</v>
      </c>
      <c r="BS85">
        <v>46472</v>
      </c>
      <c r="BT85">
        <v>-154</v>
      </c>
      <c r="BW85" t="str">
        <v>AL DÍA</v>
      </c>
      <c r="BY85">
        <v>46503</v>
      </c>
      <c r="BZ85">
        <v>-185</v>
      </c>
      <c r="CC85" t="str">
        <v>AL DÍA</v>
      </c>
      <c r="CE85">
        <v>46534</v>
      </c>
      <c r="CF85">
        <v>-216</v>
      </c>
      <c r="CI85" t="str">
        <v>AL DÍA</v>
      </c>
      <c r="CK85">
        <v>46565</v>
      </c>
      <c r="CL85">
        <v>-247</v>
      </c>
      <c r="CO85" t="str">
        <v>AL DÍA</v>
      </c>
      <c r="CQ85">
        <v>46596</v>
      </c>
      <c r="CR85">
        <v>-278</v>
      </c>
      <c r="CU85" t="str">
        <v>AL DÍA</v>
      </c>
      <c r="CW85">
        <v>46627</v>
      </c>
      <c r="CX85">
        <v>-309</v>
      </c>
      <c r="DA85" t="str">
        <v>AL DÍA</v>
      </c>
      <c r="DC85">
        <v>46658</v>
      </c>
      <c r="DD85">
        <v>-340</v>
      </c>
      <c r="DG85" t="str">
        <v>AL DÍA</v>
      </c>
      <c r="DI85">
        <v>46689</v>
      </c>
      <c r="DJ85">
        <v>-371</v>
      </c>
      <c r="DM85" t="str">
        <v>AL DÍA</v>
      </c>
      <c r="DO85">
        <v>46720</v>
      </c>
      <c r="DP85">
        <v>-402</v>
      </c>
      <c r="DS85" t="str">
        <v>AL DÍA</v>
      </c>
      <c r="DU85">
        <v>46751</v>
      </c>
      <c r="DV85">
        <v>-433</v>
      </c>
      <c r="DY85" t="str">
        <v>AL DÍA</v>
      </c>
      <c r="EA85">
        <v>46782</v>
      </c>
      <c r="EB85">
        <v>-464</v>
      </c>
      <c r="EE85" t="str">
        <v>AL DÍA</v>
      </c>
      <c r="EG85">
        <v>46813</v>
      </c>
      <c r="EH85">
        <v>-495</v>
      </c>
      <c r="EK85" t="str">
        <v>AL DÍA</v>
      </c>
      <c r="EM85">
        <v>46844</v>
      </c>
      <c r="EN85">
        <v>-526</v>
      </c>
      <c r="EQ85" t="str">
        <v>AL DÍA</v>
      </c>
      <c r="ES85">
        <v>46875</v>
      </c>
      <c r="ET85">
        <v>-557</v>
      </c>
      <c r="EW85" t="str">
        <v>AL DÍA</v>
      </c>
      <c r="EY85" t="str">
        <v/>
      </c>
      <c r="EZ85" t="str">
        <v/>
      </c>
      <c r="FC85" t="str">
        <v>SIN ESTADO</v>
      </c>
      <c r="FE85" t="str">
        <v/>
      </c>
      <c r="FF85" t="str">
        <v/>
      </c>
      <c r="FI85" t="str">
        <v>SIN ESTADO</v>
      </c>
      <c r="FK85" t="str">
        <v/>
      </c>
      <c r="FL85" t="str">
        <v/>
      </c>
      <c r="FO85" t="str">
        <v>SIN ESTADO</v>
      </c>
      <c r="FQ85" t="str">
        <v/>
      </c>
      <c r="FR85" t="str">
        <v/>
      </c>
      <c r="FU85" t="str">
        <v>SIN ESTADO</v>
      </c>
      <c r="FW85" t="str">
        <v/>
      </c>
      <c r="FX85" t="str">
        <v/>
      </c>
      <c r="GA85" t="str">
        <v>SIN ESTADO</v>
      </c>
      <c r="GC85" t="str">
        <v/>
      </c>
      <c r="GD85" t="str">
        <v/>
      </c>
      <c r="GG85" t="str">
        <v>SIN ESTADO</v>
      </c>
      <c r="GI85" t="str">
        <v/>
      </c>
      <c r="GJ85" t="str">
        <v/>
      </c>
      <c r="GM85" t="str">
        <v>SIN ESTADO</v>
      </c>
      <c r="GO85" t="str">
        <v/>
      </c>
      <c r="GP85" t="str">
        <v/>
      </c>
      <c r="GS85" t="str">
        <v>SIN ESTADO</v>
      </c>
      <c r="GU85" t="str">
        <v/>
      </c>
      <c r="GV85" t="str">
        <v/>
      </c>
      <c r="GY85" t="str">
        <v>SIN ESTADO</v>
      </c>
      <c r="HA85" t="str">
        <v/>
      </c>
      <c r="HB85" t="str">
        <v/>
      </c>
      <c r="HE85" t="str">
        <v>SIN ESTADO</v>
      </c>
      <c r="HG85" t="str">
        <v/>
      </c>
      <c r="HH85" t="str">
        <v/>
      </c>
      <c r="HK85" t="str">
        <v>SIN ESTADO</v>
      </c>
      <c r="HM85" t="str">
        <v/>
      </c>
      <c r="HN85" t="str">
        <v/>
      </c>
      <c r="HQ85" t="str">
        <v>SIN ESTADO</v>
      </c>
      <c r="HS85">
        <v>5875000</v>
      </c>
      <c r="HU85">
        <v>875000</v>
      </c>
      <c r="HW85">
        <v>875000</v>
      </c>
      <c r="HX85">
        <v>1</v>
      </c>
    </row>
    <row r="86">
      <c r="B86">
        <v>84</v>
      </c>
      <c r="C86" t="str">
        <v xml:space="preserve">LC1 - 10 - 7 </v>
      </c>
      <c r="D86" t="str">
        <v>VENDIDO</v>
      </c>
      <c r="E86">
        <v>25000000</v>
      </c>
      <c r="F86">
        <v>25000000</v>
      </c>
      <c r="G86">
        <v>0</v>
      </c>
      <c r="H86">
        <v>0</v>
      </c>
      <c r="I86">
        <v>0</v>
      </c>
      <c r="K86" t="str">
        <v/>
      </c>
      <c r="L86" t="str">
        <v/>
      </c>
      <c r="O86" t="str">
        <v>SIN ESTADO</v>
      </c>
      <c r="Q86" t="str">
        <v/>
      </c>
      <c r="R86" t="str">
        <v/>
      </c>
      <c r="U86" t="str">
        <v>SIN ESTADO</v>
      </c>
      <c r="W86" t="str">
        <v/>
      </c>
      <c r="X86" t="str">
        <v/>
      </c>
      <c r="AA86" t="str">
        <v>SIN ESTADO</v>
      </c>
      <c r="AC86" t="str">
        <v/>
      </c>
      <c r="AD86" t="str">
        <v/>
      </c>
      <c r="AG86" t="str">
        <v>SIN ESTADO</v>
      </c>
      <c r="AI86" t="str">
        <v/>
      </c>
      <c r="AJ86" t="str">
        <v/>
      </c>
      <c r="AM86" t="str">
        <v>SIN ESTADO</v>
      </c>
      <c r="AO86" t="str">
        <v/>
      </c>
      <c r="AP86" t="str">
        <v/>
      </c>
      <c r="AS86" t="str">
        <v>SIN ESTADO</v>
      </c>
      <c r="AU86" t="str">
        <v/>
      </c>
      <c r="AV86" t="str">
        <v/>
      </c>
      <c r="AY86" t="str">
        <v>SIN ESTADO</v>
      </c>
      <c r="BA86" t="str">
        <v/>
      </c>
      <c r="BB86" t="str">
        <v/>
      </c>
      <c r="BE86" t="str">
        <v>SIN ESTADO</v>
      </c>
      <c r="BG86" t="str">
        <v/>
      </c>
      <c r="BH86" t="str">
        <v/>
      </c>
      <c r="BK86" t="str">
        <v>SIN ESTADO</v>
      </c>
      <c r="BM86" t="str">
        <v/>
      </c>
      <c r="BN86" t="str">
        <v/>
      </c>
      <c r="BQ86" t="str">
        <v>SIN ESTADO</v>
      </c>
      <c r="BS86" t="str">
        <v/>
      </c>
      <c r="BT86" t="str">
        <v/>
      </c>
      <c r="BW86" t="str">
        <v>SIN ESTADO</v>
      </c>
      <c r="BY86" t="str">
        <v/>
      </c>
      <c r="BZ86" t="str">
        <v/>
      </c>
      <c r="CC86" t="str">
        <v>SIN ESTADO</v>
      </c>
      <c r="CE86" t="str">
        <v/>
      </c>
      <c r="CF86" t="str">
        <v/>
      </c>
      <c r="CI86" t="str">
        <v>SIN ESTADO</v>
      </c>
      <c r="CK86" t="str">
        <v/>
      </c>
      <c r="CL86" t="str">
        <v/>
      </c>
      <c r="CO86" t="str">
        <v>SIN ESTADO</v>
      </c>
      <c r="CQ86" t="str">
        <v/>
      </c>
      <c r="CR86" t="str">
        <v/>
      </c>
      <c r="CU86" t="str">
        <v>SIN ESTADO</v>
      </c>
      <c r="CW86" t="str">
        <v/>
      </c>
      <c r="CX86" t="str">
        <v/>
      </c>
      <c r="DA86" t="str">
        <v>SIN ESTADO</v>
      </c>
      <c r="DC86" t="str">
        <v/>
      </c>
      <c r="DD86" t="str">
        <v/>
      </c>
      <c r="DG86" t="str">
        <v>SIN ESTADO</v>
      </c>
      <c r="DI86" t="str">
        <v/>
      </c>
      <c r="DJ86" t="str">
        <v/>
      </c>
      <c r="DM86" t="str">
        <v>SIN ESTADO</v>
      </c>
      <c r="DO86" t="str">
        <v/>
      </c>
      <c r="DP86" t="str">
        <v/>
      </c>
      <c r="DS86" t="str">
        <v>SIN ESTADO</v>
      </c>
      <c r="DU86" t="str">
        <v/>
      </c>
      <c r="DV86" t="str">
        <v/>
      </c>
      <c r="DY86" t="str">
        <v>SIN ESTADO</v>
      </c>
      <c r="EA86" t="str">
        <v/>
      </c>
      <c r="EB86" t="str">
        <v/>
      </c>
      <c r="EE86" t="str">
        <v>SIN ESTADO</v>
      </c>
      <c r="EG86" t="str">
        <v/>
      </c>
      <c r="EH86" t="str">
        <v/>
      </c>
      <c r="EK86" t="str">
        <v>SIN ESTADO</v>
      </c>
      <c r="EM86" t="str">
        <v/>
      </c>
      <c r="EN86" t="str">
        <v/>
      </c>
      <c r="EQ86" t="str">
        <v>SIN ESTADO</v>
      </c>
      <c r="ES86" t="str">
        <v/>
      </c>
      <c r="ET86" t="str">
        <v/>
      </c>
      <c r="EW86" t="str">
        <v>SIN ESTADO</v>
      </c>
      <c r="EY86" t="str">
        <v/>
      </c>
      <c r="EZ86" t="str">
        <v/>
      </c>
      <c r="FC86" t="str">
        <v>SIN ESTADO</v>
      </c>
      <c r="FE86" t="str">
        <v/>
      </c>
      <c r="FF86" t="str">
        <v/>
      </c>
      <c r="FI86" t="str">
        <v>SIN ESTADO</v>
      </c>
      <c r="FK86" t="str">
        <v/>
      </c>
      <c r="FL86" t="str">
        <v/>
      </c>
      <c r="FO86" t="str">
        <v>SIN ESTADO</v>
      </c>
      <c r="FQ86" t="str">
        <v/>
      </c>
      <c r="FR86" t="str">
        <v/>
      </c>
      <c r="FU86" t="str">
        <v>SIN ESTADO</v>
      </c>
      <c r="FW86" t="str">
        <v/>
      </c>
      <c r="FX86" t="str">
        <v/>
      </c>
      <c r="GA86" t="str">
        <v>SIN ESTADO</v>
      </c>
      <c r="GC86" t="str">
        <v/>
      </c>
      <c r="GD86" t="str">
        <v/>
      </c>
      <c r="GG86" t="str">
        <v>SIN ESTADO</v>
      </c>
      <c r="GI86" t="str">
        <v/>
      </c>
      <c r="GJ86" t="str">
        <v/>
      </c>
      <c r="GM86" t="str">
        <v>SIN ESTADO</v>
      </c>
      <c r="GO86" t="str">
        <v/>
      </c>
      <c r="GP86" t="str">
        <v/>
      </c>
      <c r="GS86" t="str">
        <v>SIN ESTADO</v>
      </c>
      <c r="GU86" t="str">
        <v/>
      </c>
      <c r="GV86" t="str">
        <v/>
      </c>
      <c r="GY86" t="str">
        <v>SIN ESTADO</v>
      </c>
      <c r="HA86" t="str">
        <v/>
      </c>
      <c r="HB86" t="str">
        <v/>
      </c>
      <c r="HE86" t="str">
        <v>SIN ESTADO</v>
      </c>
      <c r="HG86" t="str">
        <v/>
      </c>
      <c r="HH86" t="str">
        <v/>
      </c>
      <c r="HK86" t="str">
        <v>SIN ESTADO</v>
      </c>
      <c r="HM86" t="str">
        <v/>
      </c>
      <c r="HN86" t="str">
        <v/>
      </c>
      <c r="HQ86" t="str">
        <v>SIN ESTADO</v>
      </c>
      <c r="HS86">
        <v>0</v>
      </c>
      <c r="HU86">
        <v>0</v>
      </c>
      <c r="HW86">
        <v>0</v>
      </c>
      <c r="HX86">
        <v>0</v>
      </c>
    </row>
    <row r="87">
      <c r="B87">
        <v>85</v>
      </c>
      <c r="C87" t="str">
        <v xml:space="preserve">LC1 - 10 - 8 </v>
      </c>
      <c r="D87" t="str">
        <v>VENDIDO</v>
      </c>
      <c r="E87">
        <v>33688000</v>
      </c>
      <c r="F87">
        <v>33688000</v>
      </c>
      <c r="G87">
        <v>0</v>
      </c>
      <c r="H87">
        <v>0</v>
      </c>
      <c r="I87">
        <v>0</v>
      </c>
      <c r="K87" t="str">
        <v/>
      </c>
      <c r="L87" t="str">
        <v/>
      </c>
      <c r="O87" t="str">
        <v>SIN ESTADO</v>
      </c>
      <c r="Q87" t="str">
        <v/>
      </c>
      <c r="R87" t="str">
        <v/>
      </c>
      <c r="U87" t="str">
        <v>SIN ESTADO</v>
      </c>
      <c r="W87" t="str">
        <v/>
      </c>
      <c r="X87" t="str">
        <v/>
      </c>
      <c r="AA87" t="str">
        <v>SIN ESTADO</v>
      </c>
      <c r="AC87" t="str">
        <v/>
      </c>
      <c r="AD87" t="str">
        <v/>
      </c>
      <c r="AG87" t="str">
        <v>SIN ESTADO</v>
      </c>
      <c r="AI87" t="str">
        <v/>
      </c>
      <c r="AJ87" t="str">
        <v/>
      </c>
      <c r="AM87" t="str">
        <v>SIN ESTADO</v>
      </c>
      <c r="AO87" t="str">
        <v/>
      </c>
      <c r="AP87" t="str">
        <v/>
      </c>
      <c r="AS87" t="str">
        <v>SIN ESTADO</v>
      </c>
      <c r="AU87" t="str">
        <v/>
      </c>
      <c r="AV87" t="str">
        <v/>
      </c>
      <c r="AY87" t="str">
        <v>SIN ESTADO</v>
      </c>
      <c r="BA87" t="str">
        <v/>
      </c>
      <c r="BB87" t="str">
        <v/>
      </c>
      <c r="BE87" t="str">
        <v>SIN ESTADO</v>
      </c>
      <c r="BG87" t="str">
        <v/>
      </c>
      <c r="BH87" t="str">
        <v/>
      </c>
      <c r="BK87" t="str">
        <v>SIN ESTADO</v>
      </c>
      <c r="BM87" t="str">
        <v/>
      </c>
      <c r="BN87" t="str">
        <v/>
      </c>
      <c r="BQ87" t="str">
        <v>SIN ESTADO</v>
      </c>
      <c r="BS87" t="str">
        <v/>
      </c>
      <c r="BT87" t="str">
        <v/>
      </c>
      <c r="BW87" t="str">
        <v>SIN ESTADO</v>
      </c>
      <c r="BY87" t="str">
        <v/>
      </c>
      <c r="BZ87" t="str">
        <v/>
      </c>
      <c r="CC87" t="str">
        <v>SIN ESTADO</v>
      </c>
      <c r="CE87" t="str">
        <v/>
      </c>
      <c r="CF87" t="str">
        <v/>
      </c>
      <c r="CI87" t="str">
        <v>SIN ESTADO</v>
      </c>
      <c r="CK87" t="str">
        <v/>
      </c>
      <c r="CL87" t="str">
        <v/>
      </c>
      <c r="CO87" t="str">
        <v>SIN ESTADO</v>
      </c>
      <c r="CQ87" t="str">
        <v/>
      </c>
      <c r="CR87" t="str">
        <v/>
      </c>
      <c r="CU87" t="str">
        <v>SIN ESTADO</v>
      </c>
      <c r="CW87" t="str">
        <v/>
      </c>
      <c r="CX87" t="str">
        <v/>
      </c>
      <c r="DA87" t="str">
        <v>SIN ESTADO</v>
      </c>
      <c r="DC87" t="str">
        <v/>
      </c>
      <c r="DD87" t="str">
        <v/>
      </c>
      <c r="DG87" t="str">
        <v>SIN ESTADO</v>
      </c>
      <c r="DI87" t="str">
        <v/>
      </c>
      <c r="DJ87" t="str">
        <v/>
      </c>
      <c r="DM87" t="str">
        <v>SIN ESTADO</v>
      </c>
      <c r="DO87" t="str">
        <v/>
      </c>
      <c r="DP87" t="str">
        <v/>
      </c>
      <c r="DS87" t="str">
        <v>SIN ESTADO</v>
      </c>
      <c r="DU87" t="str">
        <v/>
      </c>
      <c r="DV87" t="str">
        <v/>
      </c>
      <c r="DY87" t="str">
        <v>SIN ESTADO</v>
      </c>
      <c r="EA87" t="str">
        <v/>
      </c>
      <c r="EB87" t="str">
        <v/>
      </c>
      <c r="EE87" t="str">
        <v>SIN ESTADO</v>
      </c>
      <c r="EG87" t="str">
        <v/>
      </c>
      <c r="EH87" t="str">
        <v/>
      </c>
      <c r="EK87" t="str">
        <v>SIN ESTADO</v>
      </c>
      <c r="EM87" t="str">
        <v/>
      </c>
      <c r="EN87" t="str">
        <v/>
      </c>
      <c r="EQ87" t="str">
        <v>SIN ESTADO</v>
      </c>
      <c r="ES87" t="str">
        <v/>
      </c>
      <c r="ET87" t="str">
        <v/>
      </c>
      <c r="EW87" t="str">
        <v>SIN ESTADO</v>
      </c>
      <c r="EY87" t="str">
        <v/>
      </c>
      <c r="EZ87" t="str">
        <v/>
      </c>
      <c r="FC87" t="str">
        <v>SIN ESTADO</v>
      </c>
      <c r="FE87" t="str">
        <v/>
      </c>
      <c r="FF87" t="str">
        <v/>
      </c>
      <c r="FI87" t="str">
        <v>SIN ESTADO</v>
      </c>
      <c r="FK87" t="str">
        <v/>
      </c>
      <c r="FL87" t="str">
        <v/>
      </c>
      <c r="FO87" t="str">
        <v>SIN ESTADO</v>
      </c>
      <c r="FQ87" t="str">
        <v/>
      </c>
      <c r="FR87" t="str">
        <v/>
      </c>
      <c r="FU87" t="str">
        <v>SIN ESTADO</v>
      </c>
      <c r="FW87" t="str">
        <v/>
      </c>
      <c r="FX87" t="str">
        <v/>
      </c>
      <c r="GA87" t="str">
        <v>SIN ESTADO</v>
      </c>
      <c r="GC87" t="str">
        <v/>
      </c>
      <c r="GD87" t="str">
        <v/>
      </c>
      <c r="GG87" t="str">
        <v>SIN ESTADO</v>
      </c>
      <c r="GI87" t="str">
        <v/>
      </c>
      <c r="GJ87" t="str">
        <v/>
      </c>
      <c r="GM87" t="str">
        <v>SIN ESTADO</v>
      </c>
      <c r="GO87" t="str">
        <v/>
      </c>
      <c r="GP87" t="str">
        <v/>
      </c>
      <c r="GS87" t="str">
        <v>SIN ESTADO</v>
      </c>
      <c r="GU87" t="str">
        <v/>
      </c>
      <c r="GV87" t="str">
        <v/>
      </c>
      <c r="GY87" t="str">
        <v>SIN ESTADO</v>
      </c>
      <c r="HA87" t="str">
        <v/>
      </c>
      <c r="HB87" t="str">
        <v/>
      </c>
      <c r="HE87" t="str">
        <v>SIN ESTADO</v>
      </c>
      <c r="HG87" t="str">
        <v/>
      </c>
      <c r="HH87" t="str">
        <v/>
      </c>
      <c r="HK87" t="str">
        <v>SIN ESTADO</v>
      </c>
      <c r="HM87" t="str">
        <v/>
      </c>
      <c r="HN87" t="str">
        <v/>
      </c>
      <c r="HQ87" t="str">
        <v>SIN ESTADO</v>
      </c>
      <c r="HS87">
        <v>0</v>
      </c>
      <c r="HU87">
        <v>0</v>
      </c>
      <c r="HW87">
        <v>0</v>
      </c>
      <c r="HX87">
        <v>0</v>
      </c>
    </row>
    <row r="88">
      <c r="B88">
        <v>86</v>
      </c>
      <c r="C88" t="str">
        <v xml:space="preserve">LC1 - 11- 1 </v>
      </c>
      <c r="D88" t="str">
        <v>VENDIDO</v>
      </c>
      <c r="E88">
        <v>40137000</v>
      </c>
      <c r="F88">
        <v>20137000</v>
      </c>
      <c r="G88">
        <v>46068</v>
      </c>
      <c r="H88">
        <v>30</v>
      </c>
      <c r="I88" t="str">
        <v xml:space="preserve">15 DE CADA MES </v>
      </c>
      <c r="J88">
        <v>671233.3333333334</v>
      </c>
      <c r="K88">
        <v>46099</v>
      </c>
      <c r="L88">
        <v>219</v>
      </c>
      <c r="M88">
        <v>46095</v>
      </c>
      <c r="N88">
        <v>671300</v>
      </c>
      <c r="O88" t="str">
        <v>PAGA</v>
      </c>
      <c r="P88" t="str">
        <v>TRANSFERENCIA</v>
      </c>
      <c r="Q88">
        <v>46130</v>
      </c>
      <c r="R88">
        <v>188</v>
      </c>
      <c r="S88">
        <v>46127</v>
      </c>
      <c r="T88">
        <v>671300</v>
      </c>
      <c r="U88" t="str">
        <v>PAGA</v>
      </c>
      <c r="V88" t="str">
        <v>TRANSFERENCIA</v>
      </c>
      <c r="W88">
        <v>46161</v>
      </c>
      <c r="X88">
        <v>157</v>
      </c>
      <c r="Y88">
        <v>46157</v>
      </c>
      <c r="Z88">
        <v>671000</v>
      </c>
      <c r="AA88" t="str">
        <v>PAGA</v>
      </c>
      <c r="AB88" t="str">
        <v>TRANSFERENCIA</v>
      </c>
      <c r="AC88">
        <v>46192</v>
      </c>
      <c r="AD88">
        <v>126</v>
      </c>
      <c r="AE88">
        <v>46189</v>
      </c>
      <c r="AF88">
        <v>671300</v>
      </c>
      <c r="AG88" t="str">
        <v>PAGA</v>
      </c>
      <c r="AH88" t="str">
        <v>TRANSFERENCIA</v>
      </c>
      <c r="AI88">
        <v>46223</v>
      </c>
      <c r="AJ88">
        <v>95</v>
      </c>
      <c r="AK88">
        <v>46218</v>
      </c>
      <c r="AL88">
        <v>671300</v>
      </c>
      <c r="AM88" t="str">
        <v>PAGA</v>
      </c>
      <c r="AN88" t="str">
        <v>TRANSFERENCIA</v>
      </c>
      <c r="AO88">
        <v>46254</v>
      </c>
      <c r="AP88">
        <v>64</v>
      </c>
      <c r="AQ88">
        <v>46249</v>
      </c>
      <c r="AR88">
        <v>671300</v>
      </c>
      <c r="AS88" t="str">
        <v>PAGA</v>
      </c>
      <c r="AT88" t="str">
        <v>TRANSFERENCIA</v>
      </c>
      <c r="AU88">
        <v>46285</v>
      </c>
      <c r="AV88">
        <v>33</v>
      </c>
      <c r="AW88">
        <v>46282</v>
      </c>
      <c r="AX88">
        <v>671300</v>
      </c>
      <c r="AY88" t="str">
        <v>PAGA</v>
      </c>
      <c r="AZ88" t="str">
        <v>TRANSFERENCIA</v>
      </c>
      <c r="BA88">
        <v>46316</v>
      </c>
      <c r="BB88">
        <v>2</v>
      </c>
      <c r="BC88">
        <v>46310</v>
      </c>
      <c r="BD88">
        <v>671300</v>
      </c>
      <c r="BE88" t="str">
        <v>PAGA</v>
      </c>
      <c r="BG88">
        <v>46347</v>
      </c>
      <c r="BH88">
        <v>-29</v>
      </c>
      <c r="BK88" t="str">
        <v>AL DÍA</v>
      </c>
      <c r="BM88">
        <v>46378</v>
      </c>
      <c r="BN88">
        <v>-60</v>
      </c>
      <c r="BQ88" t="str">
        <v>AL DÍA</v>
      </c>
      <c r="BS88">
        <v>46409</v>
      </c>
      <c r="BT88">
        <v>-91</v>
      </c>
      <c r="BW88" t="str">
        <v>AL DÍA</v>
      </c>
      <c r="BY88">
        <v>46440</v>
      </c>
      <c r="BZ88">
        <v>-122</v>
      </c>
      <c r="CC88" t="str">
        <v>AL DÍA</v>
      </c>
      <c r="CE88">
        <v>46471</v>
      </c>
      <c r="CF88">
        <v>-153</v>
      </c>
      <c r="CI88" t="str">
        <v>AL DÍA</v>
      </c>
      <c r="CK88">
        <v>46502</v>
      </c>
      <c r="CL88">
        <v>-184</v>
      </c>
      <c r="CO88" t="str">
        <v>AL DÍA</v>
      </c>
      <c r="CQ88">
        <v>46533</v>
      </c>
      <c r="CR88">
        <v>-215</v>
      </c>
      <c r="CU88" t="str">
        <v>AL DÍA</v>
      </c>
      <c r="CW88">
        <v>46564</v>
      </c>
      <c r="CX88">
        <v>-246</v>
      </c>
      <c r="DA88" t="str">
        <v>AL DÍA</v>
      </c>
      <c r="DC88">
        <v>46595</v>
      </c>
      <c r="DD88">
        <v>-277</v>
      </c>
      <c r="DG88" t="str">
        <v>AL DÍA</v>
      </c>
      <c r="DI88">
        <v>46626</v>
      </c>
      <c r="DJ88">
        <v>-308</v>
      </c>
      <c r="DM88" t="str">
        <v>AL DÍA</v>
      </c>
      <c r="DO88">
        <v>46657</v>
      </c>
      <c r="DP88">
        <v>-339</v>
      </c>
      <c r="DS88" t="str">
        <v>AL DÍA</v>
      </c>
      <c r="DU88">
        <v>46688</v>
      </c>
      <c r="DV88">
        <v>-370</v>
      </c>
      <c r="DY88" t="str">
        <v>AL DÍA</v>
      </c>
      <c r="EA88">
        <v>46719</v>
      </c>
      <c r="EB88">
        <v>-401</v>
      </c>
      <c r="EE88" t="str">
        <v>AL DÍA</v>
      </c>
      <c r="EG88">
        <v>46750</v>
      </c>
      <c r="EH88">
        <v>-432</v>
      </c>
      <c r="EK88" t="str">
        <v>AL DÍA</v>
      </c>
      <c r="EM88">
        <v>46781</v>
      </c>
      <c r="EN88">
        <v>-463</v>
      </c>
      <c r="EQ88" t="str">
        <v>AL DÍA</v>
      </c>
      <c r="ES88">
        <v>46812</v>
      </c>
      <c r="ET88">
        <v>-494</v>
      </c>
      <c r="EW88" t="str">
        <v>AL DÍA</v>
      </c>
      <c r="EY88">
        <v>46843</v>
      </c>
      <c r="EZ88">
        <v>-525</v>
      </c>
      <c r="FC88" t="str">
        <v>AL DÍA</v>
      </c>
      <c r="FE88">
        <v>46874</v>
      </c>
      <c r="FF88">
        <v>-556</v>
      </c>
      <c r="FI88" t="str">
        <v>AL DÍA</v>
      </c>
      <c r="FK88">
        <v>46905</v>
      </c>
      <c r="FL88">
        <v>-587</v>
      </c>
      <c r="FO88" t="str">
        <v>AL DÍA</v>
      </c>
      <c r="FQ88">
        <v>46936</v>
      </c>
      <c r="FR88">
        <v>-618</v>
      </c>
      <c r="FU88" t="str">
        <v>AL DÍA</v>
      </c>
      <c r="FW88">
        <v>46967</v>
      </c>
      <c r="FX88">
        <v>-649</v>
      </c>
      <c r="GA88" t="str">
        <v>AL DÍA</v>
      </c>
      <c r="GC88">
        <v>46998</v>
      </c>
      <c r="GD88">
        <v>-680</v>
      </c>
      <c r="GG88" t="str">
        <v>AL DÍA</v>
      </c>
      <c r="GI88" t="str">
        <v/>
      </c>
      <c r="GJ88" t="str">
        <v/>
      </c>
      <c r="GM88" t="str">
        <v>SIN ESTADO</v>
      </c>
      <c r="GO88" t="str">
        <v/>
      </c>
      <c r="GP88" t="str">
        <v/>
      </c>
      <c r="GS88" t="str">
        <v>SIN ESTADO</v>
      </c>
      <c r="GU88" t="str">
        <v/>
      </c>
      <c r="GV88" t="str">
        <v/>
      </c>
      <c r="GY88" t="str">
        <v>SIN ESTADO</v>
      </c>
      <c r="HA88" t="str">
        <v/>
      </c>
      <c r="HB88" t="str">
        <v/>
      </c>
      <c r="HE88" t="str">
        <v>SIN ESTADO</v>
      </c>
      <c r="HG88" t="str">
        <v/>
      </c>
      <c r="HH88" t="str">
        <v/>
      </c>
      <c r="HK88" t="str">
        <v>SIN ESTADO</v>
      </c>
      <c r="HM88" t="str">
        <v/>
      </c>
      <c r="HN88" t="str">
        <v/>
      </c>
      <c r="HQ88" t="str">
        <v>SIN ESTADO</v>
      </c>
      <c r="HS88">
        <v>5370100</v>
      </c>
      <c r="HU88">
        <v>671233.3333333334</v>
      </c>
      <c r="HW88">
        <v>1342600</v>
      </c>
      <c r="HX88">
        <v>2</v>
      </c>
    </row>
    <row r="89">
      <c r="B89">
        <v>87</v>
      </c>
      <c r="C89" t="str">
        <v xml:space="preserve">LC1 - 11 - 2 </v>
      </c>
      <c r="D89" t="str">
        <v>VENDIDO</v>
      </c>
      <c r="E89">
        <v>25000000</v>
      </c>
      <c r="F89">
        <v>21000000</v>
      </c>
      <c r="G89">
        <v>46008</v>
      </c>
      <c r="H89">
        <v>24</v>
      </c>
      <c r="I89" t="str">
        <v xml:space="preserve">17 DE CADA MES </v>
      </c>
      <c r="J89">
        <v>875000</v>
      </c>
      <c r="K89">
        <v>46039</v>
      </c>
      <c r="L89">
        <v>279</v>
      </c>
      <c r="M89">
        <v>46039</v>
      </c>
      <c r="N89">
        <v>875000</v>
      </c>
      <c r="O89" t="str">
        <v>PAGA</v>
      </c>
      <c r="P89" t="str">
        <v>TRANSFERENCIA</v>
      </c>
      <c r="Q89">
        <v>46070</v>
      </c>
      <c r="R89">
        <v>248</v>
      </c>
      <c r="S89">
        <v>46070</v>
      </c>
      <c r="T89">
        <v>875000</v>
      </c>
      <c r="U89" t="str">
        <v>PAGA</v>
      </c>
      <c r="V89" t="str">
        <v>TRANSFERENCIA</v>
      </c>
      <c r="W89">
        <v>46101</v>
      </c>
      <c r="X89">
        <v>217</v>
      </c>
      <c r="Y89">
        <v>46095</v>
      </c>
      <c r="Z89">
        <v>875000</v>
      </c>
      <c r="AA89" t="str">
        <v>PAGA</v>
      </c>
      <c r="AB89" t="str">
        <v>TRANSFERENCIA</v>
      </c>
      <c r="AC89">
        <v>46132</v>
      </c>
      <c r="AD89">
        <v>186</v>
      </c>
      <c r="AE89">
        <v>46129</v>
      </c>
      <c r="AF89">
        <v>875000</v>
      </c>
      <c r="AG89" t="str">
        <v>PAGA</v>
      </c>
      <c r="AH89" t="str">
        <v>TRANSFERENCIA</v>
      </c>
      <c r="AI89">
        <v>46163</v>
      </c>
      <c r="AJ89">
        <v>155</v>
      </c>
      <c r="AK89">
        <v>46161</v>
      </c>
      <c r="AL89">
        <v>875000</v>
      </c>
      <c r="AM89" t="str">
        <v>PAGA</v>
      </c>
      <c r="AN89" t="str">
        <v>TRANSFERENCIA</v>
      </c>
      <c r="AO89">
        <v>46194</v>
      </c>
      <c r="AP89">
        <v>124</v>
      </c>
      <c r="AQ89">
        <v>46192</v>
      </c>
      <c r="AR89">
        <v>875000</v>
      </c>
      <c r="AS89" t="str">
        <v>PAGA</v>
      </c>
      <c r="AT89" t="str">
        <v>TRANSFERENCIA</v>
      </c>
      <c r="AU89">
        <v>46225</v>
      </c>
      <c r="AV89">
        <v>93</v>
      </c>
      <c r="AW89">
        <v>46212</v>
      </c>
      <c r="AX89">
        <v>875000</v>
      </c>
      <c r="AY89" t="str">
        <v>PAGA</v>
      </c>
      <c r="AZ89" t="str">
        <v>TRANSFERENCIA</v>
      </c>
      <c r="BA89">
        <v>46256</v>
      </c>
      <c r="BB89">
        <v>62</v>
      </c>
      <c r="BC89">
        <v>46253</v>
      </c>
      <c r="BD89">
        <v>875000</v>
      </c>
      <c r="BE89" t="str">
        <v>PAGA</v>
      </c>
      <c r="BF89" t="str">
        <v>TRANSFERENCIA</v>
      </c>
      <c r="BG89">
        <v>46287</v>
      </c>
      <c r="BH89">
        <v>31</v>
      </c>
      <c r="BI89">
        <v>46282</v>
      </c>
      <c r="BJ89">
        <v>875063</v>
      </c>
      <c r="BK89" t="str">
        <v>PAGA</v>
      </c>
      <c r="BL89" t="str">
        <v>TRANSFERENCIA</v>
      </c>
      <c r="BM89">
        <v>46318</v>
      </c>
      <c r="BN89">
        <v>0</v>
      </c>
      <c r="BO89">
        <v>46314</v>
      </c>
      <c r="BP89">
        <v>875000</v>
      </c>
      <c r="BQ89" t="str">
        <v>PAGA</v>
      </c>
      <c r="BR89" t="str">
        <v>TRANSFERENCIA</v>
      </c>
      <c r="BS89">
        <v>46349</v>
      </c>
      <c r="BT89">
        <v>-31</v>
      </c>
      <c r="BW89" t="str">
        <v>AL DÍA</v>
      </c>
      <c r="BY89">
        <v>46380</v>
      </c>
      <c r="BZ89">
        <v>-62</v>
      </c>
      <c r="CC89" t="str">
        <v>AL DÍA</v>
      </c>
      <c r="CE89">
        <v>46411</v>
      </c>
      <c r="CF89">
        <v>-93</v>
      </c>
      <c r="CI89" t="str">
        <v>AL DÍA</v>
      </c>
      <c r="CK89">
        <v>46442</v>
      </c>
      <c r="CL89">
        <v>-124</v>
      </c>
      <c r="CO89" t="str">
        <v>AL DÍA</v>
      </c>
      <c r="CQ89">
        <v>46473</v>
      </c>
      <c r="CR89">
        <v>-155</v>
      </c>
      <c r="CU89" t="str">
        <v>AL DÍA</v>
      </c>
      <c r="CW89">
        <v>46504</v>
      </c>
      <c r="CX89">
        <v>-186</v>
      </c>
      <c r="DA89" t="str">
        <v>AL DÍA</v>
      </c>
      <c r="DC89">
        <v>46535</v>
      </c>
      <c r="DD89">
        <v>-217</v>
      </c>
      <c r="DG89" t="str">
        <v>AL DÍA</v>
      </c>
      <c r="DI89">
        <v>46566</v>
      </c>
      <c r="DJ89">
        <v>-248</v>
      </c>
      <c r="DM89" t="str">
        <v>AL DÍA</v>
      </c>
      <c r="DO89">
        <v>46597</v>
      </c>
      <c r="DP89">
        <v>-279</v>
      </c>
      <c r="DS89" t="str">
        <v>AL DÍA</v>
      </c>
      <c r="DU89">
        <v>46628</v>
      </c>
      <c r="DV89">
        <v>-310</v>
      </c>
      <c r="DY89" t="str">
        <v>AL DÍA</v>
      </c>
      <c r="EA89">
        <v>46659</v>
      </c>
      <c r="EB89">
        <v>-341</v>
      </c>
      <c r="EE89" t="str">
        <v>AL DÍA</v>
      </c>
      <c r="EG89">
        <v>46690</v>
      </c>
      <c r="EH89">
        <v>-372</v>
      </c>
      <c r="EK89" t="str">
        <v>AL DÍA</v>
      </c>
      <c r="EM89">
        <v>46721</v>
      </c>
      <c r="EN89">
        <v>-403</v>
      </c>
      <c r="EQ89" t="str">
        <v>AL DÍA</v>
      </c>
      <c r="ES89">
        <v>46752</v>
      </c>
      <c r="ET89">
        <v>-434</v>
      </c>
      <c r="EW89" t="str">
        <v>AL DÍA</v>
      </c>
      <c r="EY89" t="str">
        <v/>
      </c>
      <c r="EZ89" t="str">
        <v/>
      </c>
      <c r="FC89" t="str">
        <v>SIN ESTADO</v>
      </c>
      <c r="FE89" t="str">
        <v/>
      </c>
      <c r="FF89" t="str">
        <v/>
      </c>
      <c r="FI89" t="str">
        <v>SIN ESTADO</v>
      </c>
      <c r="FK89" t="str">
        <v/>
      </c>
      <c r="FL89" t="str">
        <v/>
      </c>
      <c r="FO89" t="str">
        <v>SIN ESTADO</v>
      </c>
      <c r="FQ89" t="str">
        <v/>
      </c>
      <c r="FR89" t="str">
        <v/>
      </c>
      <c r="FU89" t="str">
        <v>SIN ESTADO</v>
      </c>
      <c r="FW89" t="str">
        <v/>
      </c>
      <c r="FX89" t="str">
        <v/>
      </c>
      <c r="GA89" t="str">
        <v>SIN ESTADO</v>
      </c>
      <c r="GC89" t="str">
        <v/>
      </c>
      <c r="GD89" t="str">
        <v/>
      </c>
      <c r="GG89" t="str">
        <v>SIN ESTADO</v>
      </c>
      <c r="GI89" t="str">
        <v/>
      </c>
      <c r="GJ89" t="str">
        <v/>
      </c>
      <c r="GM89" t="str">
        <v>SIN ESTADO</v>
      </c>
      <c r="GO89" t="str">
        <v/>
      </c>
      <c r="GP89" t="str">
        <v/>
      </c>
      <c r="GS89" t="str">
        <v>SIN ESTADO</v>
      </c>
      <c r="GU89" t="str">
        <v/>
      </c>
      <c r="GV89" t="str">
        <v/>
      </c>
      <c r="GY89" t="str">
        <v>SIN ESTADO</v>
      </c>
      <c r="HA89" t="str">
        <v/>
      </c>
      <c r="HB89" t="str">
        <v/>
      </c>
      <c r="HE89" t="str">
        <v>SIN ESTADO</v>
      </c>
      <c r="HG89" t="str">
        <v/>
      </c>
      <c r="HH89" t="str">
        <v/>
      </c>
      <c r="HK89" t="str">
        <v>SIN ESTADO</v>
      </c>
      <c r="HM89" t="str">
        <v/>
      </c>
      <c r="HN89" t="str">
        <v/>
      </c>
      <c r="HQ89" t="str">
        <v>SIN ESTADO</v>
      </c>
      <c r="HS89">
        <v>8750063</v>
      </c>
      <c r="HU89">
        <v>875000</v>
      </c>
      <c r="HW89">
        <v>875000</v>
      </c>
      <c r="HX89">
        <v>1</v>
      </c>
    </row>
    <row r="90">
      <c r="B90">
        <v>88</v>
      </c>
      <c r="C90" t="str">
        <v xml:space="preserve">LC1 - 11 - 3 </v>
      </c>
      <c r="D90" t="str">
        <v>VENDIDO</v>
      </c>
      <c r="E90">
        <v>25000000</v>
      </c>
      <c r="F90">
        <v>21000000</v>
      </c>
      <c r="G90">
        <v>46242</v>
      </c>
      <c r="H90">
        <v>24</v>
      </c>
      <c r="I90" t="str">
        <v>8 DE CADA MES</v>
      </c>
      <c r="J90">
        <v>875000</v>
      </c>
      <c r="K90">
        <v>46273</v>
      </c>
      <c r="L90">
        <v>45</v>
      </c>
      <c r="M90">
        <v>46280</v>
      </c>
      <c r="N90">
        <v>875000</v>
      </c>
      <c r="O90" t="str">
        <v>PAGA</v>
      </c>
      <c r="P90" t="str">
        <v>TRANSFERENCIA</v>
      </c>
      <c r="Q90">
        <v>46304</v>
      </c>
      <c r="R90">
        <v>14</v>
      </c>
      <c r="U90" t="str">
        <v>VENCIDA</v>
      </c>
      <c r="W90">
        <v>46335</v>
      </c>
      <c r="X90">
        <v>-17</v>
      </c>
      <c r="AA90" t="str">
        <v>AL DÍA</v>
      </c>
      <c r="AC90">
        <v>46366</v>
      </c>
      <c r="AD90">
        <v>-48</v>
      </c>
      <c r="AG90" t="str">
        <v>AL DÍA</v>
      </c>
      <c r="AI90">
        <v>46397</v>
      </c>
      <c r="AJ90">
        <v>-79</v>
      </c>
      <c r="AM90" t="str">
        <v>AL DÍA</v>
      </c>
      <c r="AO90">
        <v>46428</v>
      </c>
      <c r="AP90">
        <v>-110</v>
      </c>
      <c r="AS90" t="str">
        <v>AL DÍA</v>
      </c>
      <c r="AU90">
        <v>46459</v>
      </c>
      <c r="AV90">
        <v>-141</v>
      </c>
      <c r="AY90" t="str">
        <v>AL DÍA</v>
      </c>
      <c r="BA90">
        <v>46490</v>
      </c>
      <c r="BB90">
        <v>-172</v>
      </c>
      <c r="BE90" t="str">
        <v>AL DÍA</v>
      </c>
      <c r="BG90">
        <v>46521</v>
      </c>
      <c r="BH90">
        <v>-203</v>
      </c>
      <c r="BK90" t="str">
        <v>AL DÍA</v>
      </c>
      <c r="BM90">
        <v>46552</v>
      </c>
      <c r="BN90">
        <v>-234</v>
      </c>
      <c r="BQ90" t="str">
        <v>AL DÍA</v>
      </c>
      <c r="BS90">
        <v>46583</v>
      </c>
      <c r="BT90">
        <v>-265</v>
      </c>
      <c r="BW90" t="str">
        <v>AL DÍA</v>
      </c>
      <c r="BY90">
        <v>46614</v>
      </c>
      <c r="BZ90">
        <v>-296</v>
      </c>
      <c r="CC90" t="str">
        <v>AL DÍA</v>
      </c>
      <c r="CE90">
        <v>46645</v>
      </c>
      <c r="CF90">
        <v>-327</v>
      </c>
      <c r="CI90" t="str">
        <v>AL DÍA</v>
      </c>
      <c r="CK90">
        <v>46676</v>
      </c>
      <c r="CL90">
        <v>-358</v>
      </c>
      <c r="CO90" t="str">
        <v>AL DÍA</v>
      </c>
      <c r="CQ90">
        <v>46707</v>
      </c>
      <c r="CR90">
        <v>-389</v>
      </c>
      <c r="CU90" t="str">
        <v>AL DÍA</v>
      </c>
      <c r="CW90">
        <v>46738</v>
      </c>
      <c r="CX90">
        <v>-420</v>
      </c>
      <c r="DA90" t="str">
        <v>AL DÍA</v>
      </c>
      <c r="DC90">
        <v>46769</v>
      </c>
      <c r="DD90">
        <v>-451</v>
      </c>
      <c r="DG90" t="str">
        <v>AL DÍA</v>
      </c>
      <c r="DI90">
        <v>46800</v>
      </c>
      <c r="DJ90">
        <v>-482</v>
      </c>
      <c r="DM90" t="str">
        <v>AL DÍA</v>
      </c>
      <c r="DO90">
        <v>46831</v>
      </c>
      <c r="DP90">
        <v>-513</v>
      </c>
      <c r="DS90" t="str">
        <v>AL DÍA</v>
      </c>
      <c r="DU90">
        <v>46862</v>
      </c>
      <c r="DV90">
        <v>-544</v>
      </c>
      <c r="DY90" t="str">
        <v>AL DÍA</v>
      </c>
      <c r="EA90">
        <v>46893</v>
      </c>
      <c r="EB90">
        <v>-575</v>
      </c>
      <c r="EE90" t="str">
        <v>AL DÍA</v>
      </c>
      <c r="EG90">
        <v>46924</v>
      </c>
      <c r="EH90">
        <v>-606</v>
      </c>
      <c r="EK90" t="str">
        <v>AL DÍA</v>
      </c>
      <c r="EM90">
        <v>46955</v>
      </c>
      <c r="EN90">
        <v>-637</v>
      </c>
      <c r="EQ90" t="str">
        <v>AL DÍA</v>
      </c>
      <c r="ES90">
        <v>46986</v>
      </c>
      <c r="ET90">
        <v>-668</v>
      </c>
      <c r="EW90" t="str">
        <v>AL DÍA</v>
      </c>
      <c r="EY90" t="str">
        <v/>
      </c>
      <c r="EZ90" t="str">
        <v/>
      </c>
      <c r="FC90" t="str">
        <v>SIN ESTADO</v>
      </c>
      <c r="FE90" t="str">
        <v/>
      </c>
      <c r="FF90" t="str">
        <v/>
      </c>
      <c r="FI90" t="str">
        <v>SIN ESTADO</v>
      </c>
      <c r="FK90" t="str">
        <v/>
      </c>
      <c r="FL90" t="str">
        <v/>
      </c>
      <c r="FO90" t="str">
        <v>SIN ESTADO</v>
      </c>
      <c r="FQ90" t="str">
        <v/>
      </c>
      <c r="FR90" t="str">
        <v/>
      </c>
      <c r="FU90" t="str">
        <v>SIN ESTADO</v>
      </c>
      <c r="FW90" t="str">
        <v/>
      </c>
      <c r="FX90" t="str">
        <v/>
      </c>
      <c r="GA90" t="str">
        <v>SIN ESTADO</v>
      </c>
      <c r="GC90" t="str">
        <v/>
      </c>
      <c r="GD90" t="str">
        <v/>
      </c>
      <c r="GG90" t="str">
        <v>SIN ESTADO</v>
      </c>
      <c r="GI90" t="str">
        <v/>
      </c>
      <c r="GJ90" t="str">
        <v/>
      </c>
      <c r="GM90" t="str">
        <v>SIN ESTADO</v>
      </c>
      <c r="GO90" t="str">
        <v/>
      </c>
      <c r="GP90" t="str">
        <v/>
      </c>
      <c r="GS90" t="str">
        <v>SIN ESTADO</v>
      </c>
      <c r="GU90" t="str">
        <v/>
      </c>
      <c r="GV90" t="str">
        <v/>
      </c>
      <c r="GY90" t="str">
        <v>SIN ESTADO</v>
      </c>
      <c r="HA90" t="str">
        <v/>
      </c>
      <c r="HB90" t="str">
        <v/>
      </c>
      <c r="HE90" t="str">
        <v>SIN ESTADO</v>
      </c>
      <c r="HG90" t="str">
        <v/>
      </c>
      <c r="HH90" t="str">
        <v/>
      </c>
      <c r="HK90" t="str">
        <v>SIN ESTADO</v>
      </c>
      <c r="HM90" t="str">
        <v/>
      </c>
      <c r="HN90" t="str">
        <v/>
      </c>
      <c r="HQ90" t="str">
        <v>SIN ESTADO</v>
      </c>
      <c r="HS90">
        <v>875000</v>
      </c>
      <c r="HU90">
        <v>875000</v>
      </c>
      <c r="HW90">
        <v>0</v>
      </c>
      <c r="HX90">
        <v>0</v>
      </c>
    </row>
    <row r="91">
      <c r="B91">
        <v>89</v>
      </c>
      <c r="C91" t="str">
        <v xml:space="preserve">LC1 - 11 - 4 </v>
      </c>
      <c r="D91" t="str">
        <v>VENDIDO</v>
      </c>
      <c r="E91">
        <v>25000000</v>
      </c>
      <c r="F91">
        <v>21000000</v>
      </c>
      <c r="G91">
        <v>46043</v>
      </c>
      <c r="H91">
        <v>24</v>
      </c>
      <c r="I91" t="str">
        <v xml:space="preserve">21 DE CADA MES </v>
      </c>
      <c r="J91">
        <v>875000</v>
      </c>
      <c r="K91">
        <v>46074</v>
      </c>
      <c r="L91">
        <v>244</v>
      </c>
      <c r="M91">
        <v>46076</v>
      </c>
      <c r="N91">
        <v>875000</v>
      </c>
      <c r="O91" t="str">
        <v>PAGA</v>
      </c>
      <c r="P91" t="str">
        <v>TRANSFERENCIA</v>
      </c>
      <c r="Q91">
        <v>46105</v>
      </c>
      <c r="R91">
        <v>213</v>
      </c>
      <c r="S91">
        <v>46104</v>
      </c>
      <c r="T91">
        <v>875000</v>
      </c>
      <c r="U91" t="str">
        <v>PAGA</v>
      </c>
      <c r="V91" t="str">
        <v>TRANSFERENCIA</v>
      </c>
      <c r="W91">
        <v>46136</v>
      </c>
      <c r="X91">
        <v>182</v>
      </c>
      <c r="Y91">
        <v>46142</v>
      </c>
      <c r="Z91">
        <v>870000</v>
      </c>
      <c r="AA91" t="str">
        <v>PAGA</v>
      </c>
      <c r="AB91" t="str">
        <v>TRANSFERENCIA</v>
      </c>
      <c r="AC91">
        <v>46167</v>
      </c>
      <c r="AD91">
        <v>151</v>
      </c>
      <c r="AE91">
        <v>46142</v>
      </c>
      <c r="AF91">
        <v>875000</v>
      </c>
      <c r="AG91" t="str">
        <v>PAGA</v>
      </c>
      <c r="AH91" t="str">
        <v>TRANSFERENCIA</v>
      </c>
      <c r="AI91">
        <v>46198</v>
      </c>
      <c r="AJ91">
        <v>120</v>
      </c>
      <c r="AK91">
        <v>46185</v>
      </c>
      <c r="AL91">
        <v>875000</v>
      </c>
      <c r="AM91" t="str">
        <v>PAGA</v>
      </c>
      <c r="AN91" t="str">
        <v>TRANSFERENCIA</v>
      </c>
      <c r="AO91">
        <v>46229</v>
      </c>
      <c r="AP91">
        <v>89</v>
      </c>
      <c r="AQ91">
        <v>46239</v>
      </c>
      <c r="AR91">
        <v>875000</v>
      </c>
      <c r="AS91" t="str">
        <v>PAGA</v>
      </c>
      <c r="AT91" t="str">
        <v>TRANSFERENCIA</v>
      </c>
      <c r="AU91">
        <v>46260</v>
      </c>
      <c r="AV91">
        <v>58</v>
      </c>
      <c r="AW91">
        <v>46256</v>
      </c>
      <c r="AX91">
        <v>875000</v>
      </c>
      <c r="AY91" t="str">
        <v>PAGA</v>
      </c>
      <c r="AZ91" t="str">
        <v>TRANSFERENCIA</v>
      </c>
      <c r="BA91">
        <v>46291</v>
      </c>
      <c r="BB91">
        <v>27</v>
      </c>
      <c r="BC91">
        <v>46283</v>
      </c>
      <c r="BD91">
        <v>875000</v>
      </c>
      <c r="BE91" t="str">
        <v>PAGA</v>
      </c>
      <c r="BF91" t="str">
        <v>TRANSFERENCIA</v>
      </c>
      <c r="BG91">
        <v>46322</v>
      </c>
      <c r="BH91">
        <v>-4</v>
      </c>
      <c r="BI91">
        <v>46315</v>
      </c>
      <c r="BJ91">
        <v>875000</v>
      </c>
      <c r="BK91" t="str">
        <v>PAGA</v>
      </c>
      <c r="BL91" t="str">
        <v>TRANSFERENCIA</v>
      </c>
      <c r="BM91">
        <v>46353</v>
      </c>
      <c r="BN91">
        <v>-35</v>
      </c>
      <c r="BQ91" t="str">
        <v>AL DÍA</v>
      </c>
      <c r="BS91">
        <v>46384</v>
      </c>
      <c r="BT91">
        <v>-66</v>
      </c>
      <c r="BW91" t="str">
        <v>AL DÍA</v>
      </c>
      <c r="BY91">
        <v>46415</v>
      </c>
      <c r="BZ91">
        <v>-97</v>
      </c>
      <c r="CC91" t="str">
        <v>AL DÍA</v>
      </c>
      <c r="CE91">
        <v>46446</v>
      </c>
      <c r="CF91">
        <v>-128</v>
      </c>
      <c r="CI91" t="str">
        <v>AL DÍA</v>
      </c>
      <c r="CK91">
        <v>46477</v>
      </c>
      <c r="CL91">
        <v>-159</v>
      </c>
      <c r="CO91" t="str">
        <v>AL DÍA</v>
      </c>
      <c r="CQ91">
        <v>46508</v>
      </c>
      <c r="CR91">
        <v>-190</v>
      </c>
      <c r="CU91" t="str">
        <v>AL DÍA</v>
      </c>
      <c r="CW91">
        <v>46539</v>
      </c>
      <c r="CX91">
        <v>-221</v>
      </c>
      <c r="DA91" t="str">
        <v>AL DÍA</v>
      </c>
      <c r="DC91">
        <v>46570</v>
      </c>
      <c r="DD91">
        <v>-252</v>
      </c>
      <c r="DG91" t="str">
        <v>AL DÍA</v>
      </c>
      <c r="DI91">
        <v>46601</v>
      </c>
      <c r="DJ91">
        <v>-283</v>
      </c>
      <c r="DM91" t="str">
        <v>AL DÍA</v>
      </c>
      <c r="DO91">
        <v>46632</v>
      </c>
      <c r="DP91">
        <v>-314</v>
      </c>
      <c r="DS91" t="str">
        <v>AL DÍA</v>
      </c>
      <c r="DU91">
        <v>46663</v>
      </c>
      <c r="DV91">
        <v>-345</v>
      </c>
      <c r="DY91" t="str">
        <v>AL DÍA</v>
      </c>
      <c r="EA91">
        <v>46694</v>
      </c>
      <c r="EB91">
        <v>-376</v>
      </c>
      <c r="EE91" t="str">
        <v>AL DÍA</v>
      </c>
      <c r="EG91">
        <v>46725</v>
      </c>
      <c r="EH91">
        <v>-407</v>
      </c>
      <c r="EK91" t="str">
        <v>AL DÍA</v>
      </c>
      <c r="EM91">
        <v>46756</v>
      </c>
      <c r="EN91">
        <v>-438</v>
      </c>
      <c r="EQ91" t="str">
        <v>AL DÍA</v>
      </c>
      <c r="ES91">
        <v>46787</v>
      </c>
      <c r="ET91">
        <v>-469</v>
      </c>
      <c r="EW91" t="str">
        <v>AL DÍA</v>
      </c>
      <c r="EY91" t="str">
        <v/>
      </c>
      <c r="EZ91" t="str">
        <v/>
      </c>
      <c r="FC91" t="str">
        <v>SIN ESTADO</v>
      </c>
      <c r="FE91" t="str">
        <v/>
      </c>
      <c r="FF91" t="str">
        <v/>
      </c>
      <c r="FI91" t="str">
        <v>SIN ESTADO</v>
      </c>
      <c r="FK91" t="str">
        <v/>
      </c>
      <c r="FL91" t="str">
        <v/>
      </c>
      <c r="FO91" t="str">
        <v>SIN ESTADO</v>
      </c>
      <c r="FQ91" t="str">
        <v/>
      </c>
      <c r="FR91" t="str">
        <v/>
      </c>
      <c r="FU91" t="str">
        <v>SIN ESTADO</v>
      </c>
      <c r="FW91" t="str">
        <v/>
      </c>
      <c r="FX91" t="str">
        <v/>
      </c>
      <c r="GA91" t="str">
        <v>SIN ESTADO</v>
      </c>
      <c r="GC91" t="str">
        <v/>
      </c>
      <c r="GD91" t="str">
        <v/>
      </c>
      <c r="GG91" t="str">
        <v>SIN ESTADO</v>
      </c>
      <c r="GI91" t="str">
        <v/>
      </c>
      <c r="GJ91" t="str">
        <v/>
      </c>
      <c r="GM91" t="str">
        <v>SIN ESTADO</v>
      </c>
      <c r="GO91" t="str">
        <v/>
      </c>
      <c r="GP91" t="str">
        <v/>
      </c>
      <c r="GS91" t="str">
        <v>SIN ESTADO</v>
      </c>
      <c r="GU91" t="str">
        <v/>
      </c>
      <c r="GV91" t="str">
        <v/>
      </c>
      <c r="GY91" t="str">
        <v>SIN ESTADO</v>
      </c>
      <c r="HA91" t="str">
        <v/>
      </c>
      <c r="HB91" t="str">
        <v/>
      </c>
      <c r="HE91" t="str">
        <v>SIN ESTADO</v>
      </c>
      <c r="HG91" t="str">
        <v/>
      </c>
      <c r="HH91" t="str">
        <v/>
      </c>
      <c r="HK91" t="str">
        <v>SIN ESTADO</v>
      </c>
      <c r="HM91" t="str">
        <v/>
      </c>
      <c r="HN91" t="str">
        <v/>
      </c>
      <c r="HQ91" t="str">
        <v>SIN ESTADO</v>
      </c>
      <c r="HS91">
        <v>7870000</v>
      </c>
      <c r="HU91">
        <v>875000</v>
      </c>
      <c r="HW91">
        <v>875000</v>
      </c>
      <c r="HX91">
        <v>1</v>
      </c>
    </row>
    <row r="92">
      <c r="B92">
        <v>90</v>
      </c>
      <c r="C92" t="str">
        <v xml:space="preserve">LC1 - 11 - 5 </v>
      </c>
      <c r="D92" t="str">
        <v>VENDIDO</v>
      </c>
      <c r="E92">
        <v>25000000</v>
      </c>
      <c r="F92">
        <v>21000000</v>
      </c>
      <c r="G92">
        <v>46027</v>
      </c>
      <c r="H92">
        <v>24</v>
      </c>
      <c r="I92" t="str">
        <v xml:space="preserve">05 DE CADA MES </v>
      </c>
      <c r="J92">
        <v>875000</v>
      </c>
      <c r="K92">
        <v>46058</v>
      </c>
      <c r="L92">
        <v>260</v>
      </c>
      <c r="M92">
        <v>46078</v>
      </c>
      <c r="N92">
        <v>875000</v>
      </c>
      <c r="O92" t="str">
        <v>PAGA</v>
      </c>
      <c r="P92" t="str">
        <v>TRANSFERENCIA</v>
      </c>
      <c r="Q92">
        <v>46089</v>
      </c>
      <c r="R92">
        <v>229</v>
      </c>
      <c r="S92">
        <v>46086</v>
      </c>
      <c r="T92">
        <v>875000</v>
      </c>
      <c r="U92" t="str">
        <v>PAGA</v>
      </c>
      <c r="V92" t="str">
        <v>TRANSFERENCIA</v>
      </c>
      <c r="W92">
        <v>46120</v>
      </c>
      <c r="X92">
        <v>198</v>
      </c>
      <c r="Y92">
        <v>46132</v>
      </c>
      <c r="Z92">
        <v>875000</v>
      </c>
      <c r="AA92" t="str">
        <v>PAGA</v>
      </c>
      <c r="AB92" t="str">
        <v>TRANSFERENCIA</v>
      </c>
      <c r="AC92">
        <v>46151</v>
      </c>
      <c r="AD92">
        <v>167</v>
      </c>
      <c r="AG92" t="str">
        <v>VENCIDA</v>
      </c>
      <c r="AI92">
        <v>46182</v>
      </c>
      <c r="AJ92">
        <v>136</v>
      </c>
      <c r="AK92">
        <v>46185</v>
      </c>
      <c r="AL92">
        <v>875000</v>
      </c>
      <c r="AM92" t="str">
        <v>PAGA</v>
      </c>
      <c r="AN92" t="str">
        <v>TRANSFERENCIA</v>
      </c>
      <c r="AO92">
        <v>46213</v>
      </c>
      <c r="AP92">
        <v>105</v>
      </c>
      <c r="AQ92">
        <v>46239</v>
      </c>
      <c r="AR92">
        <v>875000</v>
      </c>
      <c r="AS92" t="str">
        <v>PAGA</v>
      </c>
      <c r="AT92" t="str">
        <v>TRANSFERENCIA</v>
      </c>
      <c r="AU92">
        <v>46244</v>
      </c>
      <c r="AV92">
        <v>74</v>
      </c>
      <c r="AY92" t="str">
        <v>VENCIDA</v>
      </c>
      <c r="BA92">
        <v>46275</v>
      </c>
      <c r="BB92">
        <v>43</v>
      </c>
      <c r="BE92" t="str">
        <v>VENCIDA</v>
      </c>
      <c r="BG92">
        <v>46306</v>
      </c>
      <c r="BH92">
        <v>12</v>
      </c>
      <c r="BK92" t="str">
        <v>VENCIDA</v>
      </c>
      <c r="BM92">
        <v>46337</v>
      </c>
      <c r="BN92">
        <v>-19</v>
      </c>
      <c r="BQ92" t="str">
        <v>AL DÍA</v>
      </c>
      <c r="BS92">
        <v>46368</v>
      </c>
      <c r="BT92">
        <v>-50</v>
      </c>
      <c r="BW92" t="str">
        <v>AL DÍA</v>
      </c>
      <c r="BY92">
        <v>46399</v>
      </c>
      <c r="BZ92">
        <v>-81</v>
      </c>
      <c r="CC92" t="str">
        <v>AL DÍA</v>
      </c>
      <c r="CE92">
        <v>46430</v>
      </c>
      <c r="CF92">
        <v>-112</v>
      </c>
      <c r="CI92" t="str">
        <v>AL DÍA</v>
      </c>
      <c r="CK92">
        <v>46461</v>
      </c>
      <c r="CL92">
        <v>-143</v>
      </c>
      <c r="CO92" t="str">
        <v>AL DÍA</v>
      </c>
      <c r="CQ92">
        <v>46492</v>
      </c>
      <c r="CR92">
        <v>-174</v>
      </c>
      <c r="CU92" t="str">
        <v>AL DÍA</v>
      </c>
      <c r="CW92">
        <v>46523</v>
      </c>
      <c r="CX92">
        <v>-205</v>
      </c>
      <c r="DA92" t="str">
        <v>AL DÍA</v>
      </c>
      <c r="DC92">
        <v>46554</v>
      </c>
      <c r="DD92">
        <v>-236</v>
      </c>
      <c r="DG92" t="str">
        <v>AL DÍA</v>
      </c>
      <c r="DI92">
        <v>46585</v>
      </c>
      <c r="DJ92">
        <v>-267</v>
      </c>
      <c r="DM92" t="str">
        <v>AL DÍA</v>
      </c>
      <c r="DO92">
        <v>46616</v>
      </c>
      <c r="DP92">
        <v>-298</v>
      </c>
      <c r="DS92" t="str">
        <v>AL DÍA</v>
      </c>
      <c r="DU92">
        <v>46647</v>
      </c>
      <c r="DV92">
        <v>-329</v>
      </c>
      <c r="DY92" t="str">
        <v>AL DÍA</v>
      </c>
      <c r="EA92">
        <v>46678</v>
      </c>
      <c r="EB92">
        <v>-360</v>
      </c>
      <c r="EE92" t="str">
        <v>AL DÍA</v>
      </c>
      <c r="EG92">
        <v>46709</v>
      </c>
      <c r="EH92">
        <v>-391</v>
      </c>
      <c r="EK92" t="str">
        <v>AL DÍA</v>
      </c>
      <c r="EM92">
        <v>46740</v>
      </c>
      <c r="EN92">
        <v>-422</v>
      </c>
      <c r="EQ92" t="str">
        <v>AL DÍA</v>
      </c>
      <c r="ES92">
        <v>46771</v>
      </c>
      <c r="ET92">
        <v>-453</v>
      </c>
      <c r="EW92" t="str">
        <v>AL DÍA</v>
      </c>
      <c r="EY92" t="str">
        <v/>
      </c>
      <c r="EZ92" t="str">
        <v/>
      </c>
      <c r="FC92" t="str">
        <v>SIN ESTADO</v>
      </c>
      <c r="FE92" t="str">
        <v/>
      </c>
      <c r="FF92" t="str">
        <v/>
      </c>
      <c r="FI92" t="str">
        <v>SIN ESTADO</v>
      </c>
      <c r="FK92" t="str">
        <v/>
      </c>
      <c r="FL92" t="str">
        <v/>
      </c>
      <c r="FO92" t="str">
        <v>SIN ESTADO</v>
      </c>
      <c r="FQ92" t="str">
        <v/>
      </c>
      <c r="FR92" t="str">
        <v/>
      </c>
      <c r="FU92" t="str">
        <v>SIN ESTADO</v>
      </c>
      <c r="FW92" t="str">
        <v/>
      </c>
      <c r="FX92" t="str">
        <v/>
      </c>
      <c r="GA92" t="str">
        <v>SIN ESTADO</v>
      </c>
      <c r="GC92" t="str">
        <v/>
      </c>
      <c r="GD92" t="str">
        <v/>
      </c>
      <c r="GG92" t="str">
        <v>SIN ESTADO</v>
      </c>
      <c r="GI92" t="str">
        <v/>
      </c>
      <c r="GJ92" t="str">
        <v/>
      </c>
      <c r="GM92" t="str">
        <v>SIN ESTADO</v>
      </c>
      <c r="GO92" t="str">
        <v/>
      </c>
      <c r="GP92" t="str">
        <v/>
      </c>
      <c r="GS92" t="str">
        <v>SIN ESTADO</v>
      </c>
      <c r="GU92" t="str">
        <v/>
      </c>
      <c r="GV92" t="str">
        <v/>
      </c>
      <c r="GY92" t="str">
        <v>SIN ESTADO</v>
      </c>
      <c r="HA92" t="str">
        <v/>
      </c>
      <c r="HB92" t="str">
        <v/>
      </c>
      <c r="HE92" t="str">
        <v>SIN ESTADO</v>
      </c>
      <c r="HG92" t="str">
        <v/>
      </c>
      <c r="HH92" t="str">
        <v/>
      </c>
      <c r="HK92" t="str">
        <v>SIN ESTADO</v>
      </c>
      <c r="HM92" t="str">
        <v/>
      </c>
      <c r="HN92" t="str">
        <v/>
      </c>
      <c r="HQ92" t="str">
        <v>SIN ESTADO</v>
      </c>
      <c r="HS92">
        <v>4375000</v>
      </c>
      <c r="HU92">
        <v>875000</v>
      </c>
      <c r="HW92">
        <v>875000</v>
      </c>
      <c r="HX92">
        <v>1</v>
      </c>
    </row>
    <row r="93">
      <c r="B93">
        <v>91</v>
      </c>
      <c r="C93" t="str">
        <v xml:space="preserve">LC1 - 11 - 6 Y 7 </v>
      </c>
      <c r="D93" t="str">
        <v>VENDIDO</v>
      </c>
      <c r="E93">
        <v>50000000</v>
      </c>
      <c r="F93">
        <v>42000000</v>
      </c>
      <c r="G93">
        <v>45882</v>
      </c>
      <c r="H93">
        <v>24</v>
      </c>
      <c r="I93" t="str">
        <v xml:space="preserve">13 DE CADA MES </v>
      </c>
      <c r="J93">
        <v>1750000</v>
      </c>
      <c r="K93">
        <v>45913</v>
      </c>
      <c r="L93">
        <v>405</v>
      </c>
      <c r="M93">
        <v>45918</v>
      </c>
      <c r="N93">
        <v>1750000</v>
      </c>
      <c r="O93" t="str">
        <v>PAGA</v>
      </c>
      <c r="P93" t="str">
        <v>TRANSFERENCIA</v>
      </c>
      <c r="Q93">
        <v>45944</v>
      </c>
      <c r="R93">
        <v>374</v>
      </c>
      <c r="S93">
        <v>45950</v>
      </c>
      <c r="T93">
        <v>1750000</v>
      </c>
      <c r="U93" t="str">
        <v>PAGA</v>
      </c>
      <c r="V93" t="str">
        <v>TRANSFERENCIA</v>
      </c>
      <c r="W93">
        <v>45975</v>
      </c>
      <c r="X93">
        <v>343</v>
      </c>
      <c r="Y93">
        <v>45982</v>
      </c>
      <c r="Z93">
        <v>1750000</v>
      </c>
      <c r="AA93" t="str">
        <v>PAGA</v>
      </c>
      <c r="AB93" t="str">
        <v>TRANSFERENCIA</v>
      </c>
      <c r="AC93">
        <v>46006</v>
      </c>
      <c r="AD93">
        <v>312</v>
      </c>
      <c r="AE93">
        <v>46013</v>
      </c>
      <c r="AF93">
        <v>1750000</v>
      </c>
      <c r="AG93" t="str">
        <v>PAGA</v>
      </c>
      <c r="AH93" t="str">
        <v>TRANSFERENCIA</v>
      </c>
      <c r="AI93">
        <v>46037</v>
      </c>
      <c r="AJ93">
        <v>281</v>
      </c>
      <c r="AK93">
        <v>46043</v>
      </c>
      <c r="AL93">
        <v>1750000</v>
      </c>
      <c r="AM93" t="str">
        <v>PAGA</v>
      </c>
      <c r="AN93" t="str">
        <v>TRANSFERENCIA</v>
      </c>
      <c r="AO93">
        <v>46068</v>
      </c>
      <c r="AP93">
        <v>250</v>
      </c>
      <c r="AQ93">
        <v>46080</v>
      </c>
      <c r="AR93">
        <v>1750000</v>
      </c>
      <c r="AS93" t="str">
        <v>PAGA</v>
      </c>
      <c r="AT93" t="str">
        <v>TRANSFERENCIA</v>
      </c>
      <c r="AU93">
        <v>46099</v>
      </c>
      <c r="AV93">
        <v>219</v>
      </c>
      <c r="AW93">
        <v>46105</v>
      </c>
      <c r="AX93">
        <v>1750000</v>
      </c>
      <c r="AY93" t="str">
        <v>PAGA</v>
      </c>
      <c r="AZ93" t="str">
        <v>TRANSFERENCIA</v>
      </c>
      <c r="BA93">
        <v>46130</v>
      </c>
      <c r="BB93">
        <v>188</v>
      </c>
      <c r="BC93">
        <v>46145</v>
      </c>
      <c r="BD93">
        <v>1750000</v>
      </c>
      <c r="BE93" t="str">
        <v>PAGA</v>
      </c>
      <c r="BF93" t="str">
        <v>TRANSFERENCIA</v>
      </c>
      <c r="BG93">
        <v>46161</v>
      </c>
      <c r="BH93">
        <v>157</v>
      </c>
      <c r="BI93">
        <v>46171</v>
      </c>
      <c r="BJ93">
        <v>1750000</v>
      </c>
      <c r="BK93" t="str">
        <v>PAGA</v>
      </c>
      <c r="BL93" t="str">
        <v>TRANSFERENCIA</v>
      </c>
      <c r="BM93">
        <v>46192</v>
      </c>
      <c r="BN93">
        <v>126</v>
      </c>
      <c r="BO93">
        <v>46193</v>
      </c>
      <c r="BP93">
        <v>1750000</v>
      </c>
      <c r="BQ93" t="str">
        <v>PAGA</v>
      </c>
      <c r="BR93" t="str">
        <v>TRANSFERENCIA</v>
      </c>
      <c r="BS93">
        <v>46223</v>
      </c>
      <c r="BT93">
        <v>95</v>
      </c>
      <c r="BU93">
        <v>46229</v>
      </c>
      <c r="BV93">
        <v>1750000</v>
      </c>
      <c r="BW93" t="str">
        <v>PAGA</v>
      </c>
      <c r="BX93" t="str">
        <v>TRANSFERENCIA</v>
      </c>
      <c r="BY93">
        <v>46254</v>
      </c>
      <c r="BZ93">
        <v>64</v>
      </c>
      <c r="CA93">
        <v>46264</v>
      </c>
      <c r="CB93">
        <v>1750000</v>
      </c>
      <c r="CC93" t="str">
        <v>PAGA</v>
      </c>
      <c r="CD93" t="str">
        <v>TRANSFERENCIA</v>
      </c>
      <c r="CE93">
        <v>46285</v>
      </c>
      <c r="CF93">
        <v>33</v>
      </c>
      <c r="CG93">
        <v>46286</v>
      </c>
      <c r="CH93">
        <v>1750000</v>
      </c>
      <c r="CI93" t="str">
        <v>PAGA</v>
      </c>
      <c r="CJ93" t="str">
        <v>TRANSFERENCIA</v>
      </c>
      <c r="CK93">
        <v>46316</v>
      </c>
      <c r="CL93">
        <v>2</v>
      </c>
      <c r="CO93" t="str">
        <v>VENCIDA</v>
      </c>
      <c r="CQ93">
        <v>46347</v>
      </c>
      <c r="CR93">
        <v>-29</v>
      </c>
      <c r="CU93" t="str">
        <v>AL DÍA</v>
      </c>
      <c r="CW93">
        <v>46378</v>
      </c>
      <c r="CX93">
        <v>-60</v>
      </c>
      <c r="DA93" t="str">
        <v>AL DÍA</v>
      </c>
      <c r="DC93">
        <v>46409</v>
      </c>
      <c r="DD93">
        <v>-91</v>
      </c>
      <c r="DG93" t="str">
        <v>AL DÍA</v>
      </c>
      <c r="DI93">
        <v>46440</v>
      </c>
      <c r="DJ93">
        <v>-122</v>
      </c>
      <c r="DM93" t="str">
        <v>AL DÍA</v>
      </c>
      <c r="DO93">
        <v>46471</v>
      </c>
      <c r="DP93">
        <v>-153</v>
      </c>
      <c r="DS93" t="str">
        <v>AL DÍA</v>
      </c>
      <c r="DU93">
        <v>46502</v>
      </c>
      <c r="DV93">
        <v>-184</v>
      </c>
      <c r="DY93" t="str">
        <v>AL DÍA</v>
      </c>
      <c r="EA93">
        <v>46533</v>
      </c>
      <c r="EB93">
        <v>-215</v>
      </c>
      <c r="EE93" t="str">
        <v>AL DÍA</v>
      </c>
      <c r="EG93">
        <v>46564</v>
      </c>
      <c r="EH93">
        <v>-246</v>
      </c>
      <c r="EK93" t="str">
        <v>AL DÍA</v>
      </c>
      <c r="EM93">
        <v>46595</v>
      </c>
      <c r="EN93">
        <v>-277</v>
      </c>
      <c r="EQ93" t="str">
        <v>AL DÍA</v>
      </c>
      <c r="ES93">
        <v>46626</v>
      </c>
      <c r="ET93">
        <v>-308</v>
      </c>
      <c r="EW93" t="str">
        <v>AL DÍA</v>
      </c>
      <c r="EY93" t="str">
        <v/>
      </c>
      <c r="EZ93" t="str">
        <v/>
      </c>
      <c r="FC93" t="str">
        <v>SIN ESTADO</v>
      </c>
      <c r="FE93" t="str">
        <v/>
      </c>
      <c r="FF93" t="str">
        <v/>
      </c>
      <c r="FI93" t="str">
        <v>SIN ESTADO</v>
      </c>
      <c r="FK93" t="str">
        <v/>
      </c>
      <c r="FL93" t="str">
        <v/>
      </c>
      <c r="FO93" t="str">
        <v>SIN ESTADO</v>
      </c>
      <c r="FQ93" t="str">
        <v/>
      </c>
      <c r="FR93" t="str">
        <v/>
      </c>
      <c r="FU93" t="str">
        <v>SIN ESTADO</v>
      </c>
      <c r="FW93" t="str">
        <v/>
      </c>
      <c r="FX93" t="str">
        <v/>
      </c>
      <c r="GA93" t="str">
        <v>SIN ESTADO</v>
      </c>
      <c r="GC93" t="str">
        <v/>
      </c>
      <c r="GD93" t="str">
        <v/>
      </c>
      <c r="GG93" t="str">
        <v>SIN ESTADO</v>
      </c>
      <c r="GI93" t="str">
        <v/>
      </c>
      <c r="GJ93" t="str">
        <v/>
      </c>
      <c r="GM93" t="str">
        <v>SIN ESTADO</v>
      </c>
      <c r="GO93" t="str">
        <v/>
      </c>
      <c r="GP93" t="str">
        <v/>
      </c>
      <c r="GS93" t="str">
        <v>SIN ESTADO</v>
      </c>
      <c r="GU93" t="str">
        <v/>
      </c>
      <c r="GV93" t="str">
        <v/>
      </c>
      <c r="GY93" t="str">
        <v>SIN ESTADO</v>
      </c>
      <c r="HA93" t="str">
        <v/>
      </c>
      <c r="HB93" t="str">
        <v/>
      </c>
      <c r="HE93" t="str">
        <v>SIN ESTADO</v>
      </c>
      <c r="HG93" t="str">
        <v/>
      </c>
      <c r="HH93" t="str">
        <v/>
      </c>
      <c r="HK93" t="str">
        <v>SIN ESTADO</v>
      </c>
      <c r="HM93" t="str">
        <v/>
      </c>
      <c r="HN93" t="str">
        <v/>
      </c>
      <c r="HQ93" t="str">
        <v>SIN ESTADO</v>
      </c>
      <c r="HS93">
        <v>22750000</v>
      </c>
      <c r="HU93">
        <v>1750000</v>
      </c>
      <c r="HW93">
        <v>1750000</v>
      </c>
      <c r="HX93">
        <v>1</v>
      </c>
    </row>
    <row r="94">
      <c r="B94">
        <v>92</v>
      </c>
      <c r="C94" t="str">
        <v xml:space="preserve">LC1 - 11 - 8 </v>
      </c>
      <c r="D94" t="str">
        <v>VENDIDO</v>
      </c>
      <c r="E94">
        <v>30000000</v>
      </c>
      <c r="F94">
        <v>26000000</v>
      </c>
      <c r="G94">
        <v>45843</v>
      </c>
      <c r="H94">
        <v>24</v>
      </c>
      <c r="I94" t="str">
        <v xml:space="preserve">05 DE CADA MES </v>
      </c>
      <c r="J94">
        <v>1083333.3333333333</v>
      </c>
      <c r="K94">
        <v>45874</v>
      </c>
      <c r="L94">
        <v>444</v>
      </c>
      <c r="M94">
        <v>45862</v>
      </c>
      <c r="N94">
        <v>1083000</v>
      </c>
      <c r="O94" t="str">
        <v>PAGA</v>
      </c>
      <c r="P94" t="str">
        <v>TRANSFERENCIA</v>
      </c>
      <c r="Q94">
        <v>45905</v>
      </c>
      <c r="R94">
        <v>413</v>
      </c>
      <c r="S94">
        <v>45889</v>
      </c>
      <c r="T94">
        <v>1083300</v>
      </c>
      <c r="U94" t="str">
        <v>PAGA</v>
      </c>
      <c r="V94" t="str">
        <v>TRANSFERENCIA</v>
      </c>
      <c r="W94">
        <v>45936</v>
      </c>
      <c r="X94">
        <v>382</v>
      </c>
      <c r="Y94">
        <v>45889</v>
      </c>
      <c r="Z94">
        <v>1083300</v>
      </c>
      <c r="AA94" t="str">
        <v>PAGA</v>
      </c>
      <c r="AB94" t="str">
        <v>TRANSFERENCIA</v>
      </c>
      <c r="AC94">
        <v>45967</v>
      </c>
      <c r="AD94">
        <v>351</v>
      </c>
      <c r="AE94">
        <v>45956</v>
      </c>
      <c r="AF94">
        <v>1083300</v>
      </c>
      <c r="AG94" t="str">
        <v>PAGA</v>
      </c>
      <c r="AH94" t="str">
        <v>TRANSFERENCIA</v>
      </c>
      <c r="AI94">
        <v>45998</v>
      </c>
      <c r="AJ94">
        <v>320</v>
      </c>
      <c r="AK94">
        <v>45974</v>
      </c>
      <c r="AL94">
        <v>1625000</v>
      </c>
      <c r="AM94" t="str">
        <v>PAGA</v>
      </c>
      <c r="AN94" t="str">
        <v>TRANSFERENCIA</v>
      </c>
      <c r="AO94">
        <v>46029</v>
      </c>
      <c r="AP94">
        <v>289</v>
      </c>
      <c r="AQ94">
        <v>46005</v>
      </c>
      <c r="AR94">
        <v>1625000</v>
      </c>
      <c r="AS94" t="str">
        <v>PAGA</v>
      </c>
      <c r="AT94" t="str">
        <v>TRANSFERENCIA</v>
      </c>
      <c r="AU94">
        <v>46060</v>
      </c>
      <c r="AV94">
        <v>258</v>
      </c>
      <c r="AW94">
        <v>46063</v>
      </c>
      <c r="AX94">
        <v>1625000</v>
      </c>
      <c r="AY94" t="str">
        <v>PAGA</v>
      </c>
      <c r="AZ94" t="str">
        <v>TRANSFERENCIA</v>
      </c>
      <c r="BA94">
        <v>46091</v>
      </c>
      <c r="BB94">
        <v>227</v>
      </c>
      <c r="BC94">
        <v>46095</v>
      </c>
      <c r="BD94">
        <v>1625000</v>
      </c>
      <c r="BE94" t="str">
        <v>PAGA</v>
      </c>
      <c r="BF94" t="str">
        <v>TRANSFERENCIA</v>
      </c>
      <c r="BG94">
        <v>46122</v>
      </c>
      <c r="BH94">
        <v>196</v>
      </c>
      <c r="BI94">
        <v>46127</v>
      </c>
      <c r="BJ94">
        <v>1083300</v>
      </c>
      <c r="BK94" t="str">
        <v>PAGA</v>
      </c>
      <c r="BL94" t="str">
        <v>TRANSFERENCIA</v>
      </c>
      <c r="BM94">
        <v>46153</v>
      </c>
      <c r="BN94">
        <v>165</v>
      </c>
      <c r="BO94">
        <v>46165</v>
      </c>
      <c r="BP94">
        <v>1083000</v>
      </c>
      <c r="BQ94" t="str">
        <v>PAGA</v>
      </c>
      <c r="BS94">
        <v>46184</v>
      </c>
      <c r="BT94">
        <v>134</v>
      </c>
      <c r="BU94">
        <v>46196</v>
      </c>
      <c r="BV94">
        <v>1083300</v>
      </c>
      <c r="BW94" t="str">
        <v>PAGA</v>
      </c>
      <c r="BX94" t="str">
        <v>TRANSFERENCIA</v>
      </c>
      <c r="BY94">
        <v>46215</v>
      </c>
      <c r="BZ94">
        <v>103</v>
      </c>
      <c r="CA94">
        <v>46221</v>
      </c>
      <c r="CB94">
        <v>1083300</v>
      </c>
      <c r="CC94" t="str">
        <v>PAGA</v>
      </c>
      <c r="CD94" t="str">
        <v>TRANSFERENCIA</v>
      </c>
      <c r="CE94">
        <v>46246</v>
      </c>
      <c r="CF94">
        <v>72</v>
      </c>
      <c r="CG94">
        <v>46254</v>
      </c>
      <c r="CH94">
        <v>1625000</v>
      </c>
      <c r="CI94" t="str">
        <v>PAGA</v>
      </c>
      <c r="CJ94" t="str">
        <v>TRANSFERENCIA</v>
      </c>
      <c r="CK94">
        <v>46277</v>
      </c>
      <c r="CL94">
        <v>41</v>
      </c>
      <c r="CM94">
        <v>46284</v>
      </c>
      <c r="CN94">
        <v>1625000</v>
      </c>
      <c r="CO94" t="str">
        <v>PAGA</v>
      </c>
      <c r="CP94" t="str">
        <v>TRANSFERENCIA</v>
      </c>
      <c r="CQ94">
        <v>46308</v>
      </c>
      <c r="CR94">
        <v>10</v>
      </c>
      <c r="CU94" t="str">
        <v>VENCIDA</v>
      </c>
      <c r="CW94">
        <v>46339</v>
      </c>
      <c r="CX94">
        <v>-21</v>
      </c>
      <c r="DA94" t="str">
        <v>AL DÍA</v>
      </c>
      <c r="DC94">
        <v>46370</v>
      </c>
      <c r="DD94">
        <v>-52</v>
      </c>
      <c r="DG94" t="str">
        <v>AL DÍA</v>
      </c>
      <c r="DI94">
        <v>46401</v>
      </c>
      <c r="DJ94">
        <v>-83</v>
      </c>
      <c r="DM94" t="str">
        <v>AL DÍA</v>
      </c>
      <c r="DO94">
        <v>46432</v>
      </c>
      <c r="DP94">
        <v>-114</v>
      </c>
      <c r="DS94" t="str">
        <v>AL DÍA</v>
      </c>
      <c r="DU94">
        <v>46463</v>
      </c>
      <c r="DV94">
        <v>-145</v>
      </c>
      <c r="DY94" t="str">
        <v>AL DÍA</v>
      </c>
      <c r="EA94">
        <v>46494</v>
      </c>
      <c r="EB94">
        <v>-176</v>
      </c>
      <c r="EE94" t="str">
        <v>AL DÍA</v>
      </c>
      <c r="EG94">
        <v>46525</v>
      </c>
      <c r="EH94">
        <v>-207</v>
      </c>
      <c r="EK94" t="str">
        <v>AL DÍA</v>
      </c>
      <c r="EM94">
        <v>46556</v>
      </c>
      <c r="EN94">
        <v>-238</v>
      </c>
      <c r="EQ94" t="str">
        <v>AL DÍA</v>
      </c>
      <c r="ES94">
        <v>46587</v>
      </c>
      <c r="ET94">
        <v>-269</v>
      </c>
      <c r="EW94" t="str">
        <v>AL DÍA</v>
      </c>
      <c r="EY94" t="str">
        <v/>
      </c>
      <c r="EZ94" t="str">
        <v/>
      </c>
      <c r="FC94" t="str">
        <v>SIN ESTADO</v>
      </c>
      <c r="FE94" t="str">
        <v/>
      </c>
      <c r="FF94" t="str">
        <v/>
      </c>
      <c r="FI94" t="str">
        <v>SIN ESTADO</v>
      </c>
      <c r="FK94" t="str">
        <v/>
      </c>
      <c r="FL94" t="str">
        <v/>
      </c>
      <c r="FO94" t="str">
        <v>SIN ESTADO</v>
      </c>
      <c r="FQ94" t="str">
        <v/>
      </c>
      <c r="FR94" t="str">
        <v/>
      </c>
      <c r="FU94" t="str">
        <v>SIN ESTADO</v>
      </c>
      <c r="FW94" t="str">
        <v/>
      </c>
      <c r="FX94" t="str">
        <v/>
      </c>
      <c r="GA94" t="str">
        <v>SIN ESTADO</v>
      </c>
      <c r="GC94" t="str">
        <v/>
      </c>
      <c r="GD94" t="str">
        <v/>
      </c>
      <c r="GG94" t="str">
        <v>SIN ESTADO</v>
      </c>
      <c r="GI94" t="str">
        <v/>
      </c>
      <c r="GJ94" t="str">
        <v/>
      </c>
      <c r="GM94" t="str">
        <v>SIN ESTADO</v>
      </c>
      <c r="GO94" t="str">
        <v/>
      </c>
      <c r="GP94" t="str">
        <v/>
      </c>
      <c r="GS94" t="str">
        <v>SIN ESTADO</v>
      </c>
      <c r="GU94" t="str">
        <v/>
      </c>
      <c r="GV94" t="str">
        <v/>
      </c>
      <c r="GY94" t="str">
        <v>SIN ESTADO</v>
      </c>
      <c r="HA94" t="str">
        <v/>
      </c>
      <c r="HB94" t="str">
        <v/>
      </c>
      <c r="HE94" t="str">
        <v>SIN ESTADO</v>
      </c>
      <c r="HG94" t="str">
        <v/>
      </c>
      <c r="HH94" t="str">
        <v/>
      </c>
      <c r="HK94" t="str">
        <v>SIN ESTADO</v>
      </c>
      <c r="HM94" t="str">
        <v/>
      </c>
      <c r="HN94" t="str">
        <v/>
      </c>
      <c r="HQ94" t="str">
        <v>SIN ESTADO</v>
      </c>
      <c r="HS94">
        <v>18415800</v>
      </c>
      <c r="HU94">
        <v>1083333.3333333333</v>
      </c>
      <c r="HW94">
        <v>1083000</v>
      </c>
      <c r="HX94">
        <v>1</v>
      </c>
    </row>
    <row r="95">
      <c r="B95">
        <v>93</v>
      </c>
      <c r="C95" t="str">
        <v xml:space="preserve">LC1 - 11 - 9 </v>
      </c>
      <c r="D95" t="str">
        <v>VENDIDO</v>
      </c>
      <c r="E95">
        <v>30000000</v>
      </c>
      <c r="F95">
        <v>26000000</v>
      </c>
      <c r="G95">
        <v>45833</v>
      </c>
      <c r="H95">
        <v>24</v>
      </c>
      <c r="I95" t="str">
        <v xml:space="preserve">25 DE CADA MES </v>
      </c>
      <c r="J95">
        <v>1083333.3333333333</v>
      </c>
      <c r="K95">
        <v>45864</v>
      </c>
      <c r="L95">
        <v>454</v>
      </c>
      <c r="M95">
        <v>45875</v>
      </c>
      <c r="N95">
        <v>1083000</v>
      </c>
      <c r="O95" t="str">
        <v>PAGA</v>
      </c>
      <c r="P95" t="str">
        <v>TRANSFERENCIA</v>
      </c>
      <c r="Q95">
        <v>45895</v>
      </c>
      <c r="R95">
        <v>423</v>
      </c>
      <c r="S95">
        <v>45903</v>
      </c>
      <c r="T95">
        <v>500000</v>
      </c>
      <c r="U95" t="str">
        <v>PAGA</v>
      </c>
      <c r="V95" t="str">
        <v>TRANSFERENCIA</v>
      </c>
      <c r="W95">
        <v>45926</v>
      </c>
      <c r="X95">
        <v>392</v>
      </c>
      <c r="Y95">
        <v>45936</v>
      </c>
      <c r="Z95">
        <v>1083000</v>
      </c>
      <c r="AA95" t="str">
        <v>PAGA</v>
      </c>
      <c r="AB95" t="str">
        <v>TRANSFERENCIA</v>
      </c>
      <c r="AC95">
        <v>45957</v>
      </c>
      <c r="AD95">
        <v>361</v>
      </c>
      <c r="AE95">
        <v>45966</v>
      </c>
      <c r="AF95">
        <v>1083300</v>
      </c>
      <c r="AG95" t="str">
        <v>PAGA</v>
      </c>
      <c r="AH95" t="str">
        <v>EFECTIVO</v>
      </c>
      <c r="AI95">
        <v>45988</v>
      </c>
      <c r="AJ95">
        <v>330</v>
      </c>
      <c r="AK95">
        <v>46008</v>
      </c>
      <c r="AL95">
        <v>1083300</v>
      </c>
      <c r="AM95" t="str">
        <v>PAGA</v>
      </c>
      <c r="AN95" t="str">
        <v>TRANSFERENCIA</v>
      </c>
      <c r="AO95">
        <v>46019</v>
      </c>
      <c r="AP95">
        <v>299</v>
      </c>
      <c r="AQ95">
        <v>45659</v>
      </c>
      <c r="AR95">
        <v>1083000</v>
      </c>
      <c r="AS95" t="str">
        <v>PAGA</v>
      </c>
      <c r="AT95" t="str">
        <v>TRANSFERENCIA</v>
      </c>
      <c r="AU95">
        <v>46050</v>
      </c>
      <c r="AV95">
        <v>268</v>
      </c>
      <c r="AW95">
        <v>46071</v>
      </c>
      <c r="AX95">
        <v>1083000</v>
      </c>
      <c r="AY95" t="str">
        <v>PAGA</v>
      </c>
      <c r="AZ95" t="str">
        <v>TRANSFERENCIA</v>
      </c>
      <c r="BA95">
        <v>46081</v>
      </c>
      <c r="BB95">
        <v>237</v>
      </c>
      <c r="BC95">
        <v>46094</v>
      </c>
      <c r="BD95">
        <v>1083000</v>
      </c>
      <c r="BE95" t="str">
        <v>PAGA</v>
      </c>
      <c r="BF95" t="str">
        <v>TRANSFERENCIA</v>
      </c>
      <c r="BG95">
        <v>46112</v>
      </c>
      <c r="BH95">
        <v>206</v>
      </c>
      <c r="BI95">
        <v>46135</v>
      </c>
      <c r="BJ95">
        <v>1083000</v>
      </c>
      <c r="BK95" t="str">
        <v>PAGA</v>
      </c>
      <c r="BL95" t="str">
        <v>TRANSFERENCIA</v>
      </c>
      <c r="BM95">
        <v>46143</v>
      </c>
      <c r="BN95">
        <v>175</v>
      </c>
      <c r="BO95">
        <v>46256</v>
      </c>
      <c r="BP95">
        <v>1083000</v>
      </c>
      <c r="BQ95" t="str">
        <v>PAGA</v>
      </c>
      <c r="BR95" t="str">
        <v>TRANSFERENCIA</v>
      </c>
      <c r="BS95">
        <v>46174</v>
      </c>
      <c r="BT95">
        <v>144</v>
      </c>
      <c r="BW95" t="str">
        <v>VENCIDA</v>
      </c>
      <c r="BY95">
        <v>46205</v>
      </c>
      <c r="BZ95">
        <v>113</v>
      </c>
      <c r="CC95" t="str">
        <v>VENCIDA</v>
      </c>
      <c r="CE95">
        <v>46236</v>
      </c>
      <c r="CF95">
        <v>82</v>
      </c>
      <c r="CI95" t="str">
        <v>VENCIDA</v>
      </c>
      <c r="CK95">
        <v>46267</v>
      </c>
      <c r="CL95">
        <v>51</v>
      </c>
      <c r="CO95" t="str">
        <v>VENCIDA</v>
      </c>
      <c r="CQ95">
        <v>46298</v>
      </c>
      <c r="CR95">
        <v>20</v>
      </c>
      <c r="CU95" t="str">
        <v>VENCIDA</v>
      </c>
      <c r="CW95">
        <v>46329</v>
      </c>
      <c r="CX95">
        <v>-11</v>
      </c>
      <c r="DA95" t="str">
        <v>AL DÍA</v>
      </c>
      <c r="DC95">
        <v>46360</v>
      </c>
      <c r="DD95">
        <v>-42</v>
      </c>
      <c r="DG95" t="str">
        <v>AL DÍA</v>
      </c>
      <c r="DI95">
        <v>46391</v>
      </c>
      <c r="DJ95">
        <v>-73</v>
      </c>
      <c r="DM95" t="str">
        <v>AL DÍA</v>
      </c>
      <c r="DO95">
        <v>46422</v>
      </c>
      <c r="DP95">
        <v>-104</v>
      </c>
      <c r="DS95" t="str">
        <v>AL DÍA</v>
      </c>
      <c r="DU95">
        <v>46453</v>
      </c>
      <c r="DV95">
        <v>-135</v>
      </c>
      <c r="DY95" t="str">
        <v>AL DÍA</v>
      </c>
      <c r="EA95">
        <v>46484</v>
      </c>
      <c r="EB95">
        <v>-166</v>
      </c>
      <c r="EE95" t="str">
        <v>AL DÍA</v>
      </c>
      <c r="EG95">
        <v>46515</v>
      </c>
      <c r="EH95">
        <v>-197</v>
      </c>
      <c r="EK95" t="str">
        <v>AL DÍA</v>
      </c>
      <c r="EM95">
        <v>46546</v>
      </c>
      <c r="EN95">
        <v>-228</v>
      </c>
      <c r="EQ95" t="str">
        <v>AL DÍA</v>
      </c>
      <c r="ES95">
        <v>46577</v>
      </c>
      <c r="ET95">
        <v>-259</v>
      </c>
      <c r="EW95" t="str">
        <v>AL DÍA</v>
      </c>
      <c r="EY95" t="str">
        <v/>
      </c>
      <c r="EZ95" t="str">
        <v/>
      </c>
      <c r="FC95" t="str">
        <v>SIN ESTADO</v>
      </c>
      <c r="FE95" t="str">
        <v/>
      </c>
      <c r="FF95" t="str">
        <v/>
      </c>
      <c r="FI95" t="str">
        <v>SIN ESTADO</v>
      </c>
      <c r="FK95" t="str">
        <v/>
      </c>
      <c r="FL95" t="str">
        <v/>
      </c>
      <c r="FO95" t="str">
        <v>SIN ESTADO</v>
      </c>
      <c r="FQ95" t="str">
        <v/>
      </c>
      <c r="FR95" t="str">
        <v/>
      </c>
      <c r="FU95" t="str">
        <v>SIN ESTADO</v>
      </c>
      <c r="FW95" t="str">
        <v/>
      </c>
      <c r="FX95" t="str">
        <v/>
      </c>
      <c r="GA95" t="str">
        <v>SIN ESTADO</v>
      </c>
      <c r="GC95" t="str">
        <v/>
      </c>
      <c r="GD95" t="str">
        <v/>
      </c>
      <c r="GG95" t="str">
        <v>SIN ESTADO</v>
      </c>
      <c r="GI95" t="str">
        <v/>
      </c>
      <c r="GJ95" t="str">
        <v/>
      </c>
      <c r="GM95" t="str">
        <v>SIN ESTADO</v>
      </c>
      <c r="GO95" t="str">
        <v/>
      </c>
      <c r="GP95" t="str">
        <v/>
      </c>
      <c r="GS95" t="str">
        <v>SIN ESTADO</v>
      </c>
      <c r="GU95" t="str">
        <v/>
      </c>
      <c r="GV95" t="str">
        <v/>
      </c>
      <c r="GY95" t="str">
        <v>SIN ESTADO</v>
      </c>
      <c r="HA95" t="str">
        <v/>
      </c>
      <c r="HB95" t="str">
        <v/>
      </c>
      <c r="HE95" t="str">
        <v>SIN ESTADO</v>
      </c>
      <c r="HG95" t="str">
        <v/>
      </c>
      <c r="HH95" t="str">
        <v/>
      </c>
      <c r="HK95" t="str">
        <v>SIN ESTADO</v>
      </c>
      <c r="HM95" t="str">
        <v/>
      </c>
      <c r="HN95" t="str">
        <v/>
      </c>
      <c r="HQ95" t="str">
        <v>SIN ESTADO</v>
      </c>
      <c r="HS95">
        <v>10247600</v>
      </c>
      <c r="HU95">
        <v>1083333.3333333333</v>
      </c>
      <c r="HW95">
        <v>1083000</v>
      </c>
      <c r="HX95">
        <v>1</v>
      </c>
    </row>
    <row r="96">
      <c r="B96">
        <v>94</v>
      </c>
      <c r="C96" t="str">
        <v xml:space="preserve">LC1 - 11 - 10 </v>
      </c>
      <c r="D96" t="str">
        <v>EN NEGOCIACIÓN</v>
      </c>
      <c r="E96">
        <v>25000000</v>
      </c>
      <c r="F96">
        <v>25000000</v>
      </c>
      <c r="G96">
        <v>0</v>
      </c>
      <c r="H96">
        <v>0</v>
      </c>
      <c r="I96">
        <v>0</v>
      </c>
      <c r="K96" t="str">
        <v/>
      </c>
      <c r="L96" t="str">
        <v/>
      </c>
      <c r="O96" t="str">
        <v>SIN ESTADO</v>
      </c>
      <c r="Q96" t="str">
        <v/>
      </c>
      <c r="R96" t="str">
        <v/>
      </c>
      <c r="U96" t="str">
        <v>SIN ESTADO</v>
      </c>
      <c r="W96" t="str">
        <v/>
      </c>
      <c r="X96" t="str">
        <v/>
      </c>
      <c r="AA96" t="str">
        <v>SIN ESTADO</v>
      </c>
      <c r="AC96" t="str">
        <v/>
      </c>
      <c r="AD96" t="str">
        <v/>
      </c>
      <c r="AG96" t="str">
        <v>SIN ESTADO</v>
      </c>
      <c r="AI96" t="str">
        <v/>
      </c>
      <c r="AJ96" t="str">
        <v/>
      </c>
      <c r="AM96" t="str">
        <v>SIN ESTADO</v>
      </c>
      <c r="AO96" t="str">
        <v/>
      </c>
      <c r="AP96" t="str">
        <v/>
      </c>
      <c r="AS96" t="str">
        <v>SIN ESTADO</v>
      </c>
      <c r="AU96" t="str">
        <v/>
      </c>
      <c r="AV96" t="str">
        <v/>
      </c>
      <c r="AY96" t="str">
        <v>SIN ESTADO</v>
      </c>
      <c r="BA96" t="str">
        <v/>
      </c>
      <c r="BB96" t="str">
        <v/>
      </c>
      <c r="BE96" t="str">
        <v>SIN ESTADO</v>
      </c>
      <c r="BG96" t="str">
        <v/>
      </c>
      <c r="BH96" t="str">
        <v/>
      </c>
      <c r="BK96" t="str">
        <v>SIN ESTADO</v>
      </c>
      <c r="BM96" t="str">
        <v/>
      </c>
      <c r="BN96" t="str">
        <v/>
      </c>
      <c r="BQ96" t="str">
        <v>SIN ESTADO</v>
      </c>
      <c r="BS96" t="str">
        <v/>
      </c>
      <c r="BT96" t="str">
        <v/>
      </c>
      <c r="BW96" t="str">
        <v>SIN ESTADO</v>
      </c>
      <c r="BY96" t="str">
        <v/>
      </c>
      <c r="BZ96" t="str">
        <v/>
      </c>
      <c r="CC96" t="str">
        <v>SIN ESTADO</v>
      </c>
      <c r="CE96" t="str">
        <v/>
      </c>
      <c r="CF96" t="str">
        <v/>
      </c>
      <c r="CI96" t="str">
        <v>SIN ESTADO</v>
      </c>
      <c r="CK96" t="str">
        <v/>
      </c>
      <c r="CL96" t="str">
        <v/>
      </c>
      <c r="CO96" t="str">
        <v>SIN ESTADO</v>
      </c>
      <c r="CQ96" t="str">
        <v/>
      </c>
      <c r="CR96" t="str">
        <v/>
      </c>
      <c r="CU96" t="str">
        <v>SIN ESTADO</v>
      </c>
      <c r="CW96" t="str">
        <v/>
      </c>
      <c r="CX96" t="str">
        <v/>
      </c>
      <c r="DA96" t="str">
        <v>SIN ESTADO</v>
      </c>
      <c r="DC96" t="str">
        <v/>
      </c>
      <c r="DD96" t="str">
        <v/>
      </c>
      <c r="DG96" t="str">
        <v>SIN ESTADO</v>
      </c>
      <c r="DI96" t="str">
        <v/>
      </c>
      <c r="DJ96" t="str">
        <v/>
      </c>
      <c r="DM96" t="str">
        <v>SIN ESTADO</v>
      </c>
      <c r="DO96" t="str">
        <v/>
      </c>
      <c r="DP96" t="str">
        <v/>
      </c>
      <c r="DS96" t="str">
        <v>SIN ESTADO</v>
      </c>
      <c r="DU96" t="str">
        <v/>
      </c>
      <c r="DV96" t="str">
        <v/>
      </c>
      <c r="DY96" t="str">
        <v>SIN ESTADO</v>
      </c>
      <c r="EA96" t="str">
        <v/>
      </c>
      <c r="EB96" t="str">
        <v/>
      </c>
      <c r="EE96" t="str">
        <v>SIN ESTADO</v>
      </c>
      <c r="EG96" t="str">
        <v/>
      </c>
      <c r="EH96" t="str">
        <v/>
      </c>
      <c r="EK96" t="str">
        <v>SIN ESTADO</v>
      </c>
      <c r="EM96" t="str">
        <v/>
      </c>
      <c r="EN96" t="str">
        <v/>
      </c>
      <c r="EQ96" t="str">
        <v>SIN ESTADO</v>
      </c>
      <c r="ES96" t="str">
        <v/>
      </c>
      <c r="ET96" t="str">
        <v/>
      </c>
      <c r="EW96" t="str">
        <v>SIN ESTADO</v>
      </c>
      <c r="EY96" t="str">
        <v/>
      </c>
      <c r="EZ96" t="str">
        <v/>
      </c>
      <c r="FC96" t="str">
        <v>SIN ESTADO</v>
      </c>
      <c r="FE96" t="str">
        <v/>
      </c>
      <c r="FF96" t="str">
        <v/>
      </c>
      <c r="FI96" t="str">
        <v>SIN ESTADO</v>
      </c>
      <c r="FK96" t="str">
        <v/>
      </c>
      <c r="FL96" t="str">
        <v/>
      </c>
      <c r="FO96" t="str">
        <v>SIN ESTADO</v>
      </c>
      <c r="FQ96" t="str">
        <v/>
      </c>
      <c r="FR96" t="str">
        <v/>
      </c>
      <c r="FU96" t="str">
        <v>SIN ESTADO</v>
      </c>
      <c r="FW96" t="str">
        <v/>
      </c>
      <c r="FX96" t="str">
        <v/>
      </c>
      <c r="GA96" t="str">
        <v>SIN ESTADO</v>
      </c>
      <c r="GC96" t="str">
        <v/>
      </c>
      <c r="GD96" t="str">
        <v/>
      </c>
      <c r="GG96" t="str">
        <v>SIN ESTADO</v>
      </c>
      <c r="GI96" t="str">
        <v/>
      </c>
      <c r="GJ96" t="str">
        <v/>
      </c>
      <c r="GM96" t="str">
        <v>SIN ESTADO</v>
      </c>
      <c r="GO96" t="str">
        <v/>
      </c>
      <c r="GP96" t="str">
        <v/>
      </c>
      <c r="GS96" t="str">
        <v>SIN ESTADO</v>
      </c>
      <c r="GU96" t="str">
        <v/>
      </c>
      <c r="GV96" t="str">
        <v/>
      </c>
      <c r="GY96" t="str">
        <v>SIN ESTADO</v>
      </c>
      <c r="HA96" t="str">
        <v/>
      </c>
      <c r="HB96" t="str">
        <v/>
      </c>
      <c r="HE96" t="str">
        <v>SIN ESTADO</v>
      </c>
      <c r="HG96" t="str">
        <v/>
      </c>
      <c r="HH96" t="str">
        <v/>
      </c>
      <c r="HK96" t="str">
        <v>SIN ESTADO</v>
      </c>
      <c r="HM96" t="str">
        <v/>
      </c>
      <c r="HN96" t="str">
        <v/>
      </c>
      <c r="HQ96" t="str">
        <v>SIN ESTADO</v>
      </c>
      <c r="HS96">
        <v>0</v>
      </c>
      <c r="HU96">
        <v>0</v>
      </c>
      <c r="HW96">
        <v>0</v>
      </c>
      <c r="HX96">
        <v>0</v>
      </c>
    </row>
    <row r="97">
      <c r="B97">
        <v>95</v>
      </c>
      <c r="C97" t="str">
        <v xml:space="preserve">LC1 - 11 - 11 </v>
      </c>
      <c r="D97" t="str">
        <v>VENDIDO</v>
      </c>
      <c r="E97">
        <v>25000000</v>
      </c>
      <c r="F97">
        <v>21000000</v>
      </c>
      <c r="G97">
        <v>46045</v>
      </c>
      <c r="H97">
        <v>24</v>
      </c>
      <c r="I97" t="str">
        <v xml:space="preserve">23 DE CADA MES </v>
      </c>
      <c r="J97">
        <v>875000</v>
      </c>
      <c r="K97">
        <v>46076</v>
      </c>
      <c r="L97">
        <v>242</v>
      </c>
      <c r="M97">
        <v>46100</v>
      </c>
      <c r="N97">
        <v>875000</v>
      </c>
      <c r="O97" t="str">
        <v>PAGA</v>
      </c>
      <c r="P97" t="str">
        <v>TRANSFERENCIA</v>
      </c>
      <c r="Q97">
        <v>46107</v>
      </c>
      <c r="R97">
        <v>211</v>
      </c>
      <c r="S97">
        <v>46134</v>
      </c>
      <c r="T97">
        <v>875000</v>
      </c>
      <c r="U97" t="str">
        <v>PAGA</v>
      </c>
      <c r="V97" t="str">
        <v>TRANSFERENCIA</v>
      </c>
      <c r="W97">
        <v>46138</v>
      </c>
      <c r="X97">
        <v>180</v>
      </c>
      <c r="Y97">
        <v>46161</v>
      </c>
      <c r="Z97">
        <v>875000</v>
      </c>
      <c r="AA97" t="str">
        <v>PAGA</v>
      </c>
      <c r="AB97" t="str">
        <v>TRANSFERENCIA</v>
      </c>
      <c r="AC97">
        <v>46169</v>
      </c>
      <c r="AD97">
        <v>149</v>
      </c>
      <c r="AE97">
        <v>46192</v>
      </c>
      <c r="AF97">
        <v>875000</v>
      </c>
      <c r="AG97" t="str">
        <v>PAGA</v>
      </c>
      <c r="AH97" t="str">
        <v>TRANSFERENCIA</v>
      </c>
      <c r="AI97">
        <v>46200</v>
      </c>
      <c r="AJ97">
        <v>118</v>
      </c>
      <c r="AK97">
        <v>46227</v>
      </c>
      <c r="AL97">
        <v>875000</v>
      </c>
      <c r="AM97" t="str">
        <v>PAGA</v>
      </c>
      <c r="AN97" t="str">
        <v>TRANSFERENCIA</v>
      </c>
      <c r="AO97">
        <v>46231</v>
      </c>
      <c r="AP97">
        <v>87</v>
      </c>
      <c r="AQ97">
        <v>46253</v>
      </c>
      <c r="AR97">
        <v>875000</v>
      </c>
      <c r="AS97" t="str">
        <v>PAGA</v>
      </c>
      <c r="AT97" t="str">
        <v>TRANSFERENCIA</v>
      </c>
      <c r="AU97">
        <v>46262</v>
      </c>
      <c r="AV97">
        <v>56</v>
      </c>
      <c r="AY97" t="str">
        <v>VENCIDA</v>
      </c>
      <c r="BA97">
        <v>46293</v>
      </c>
      <c r="BB97">
        <v>25</v>
      </c>
      <c r="BE97" t="str">
        <v>VENCIDA</v>
      </c>
      <c r="BG97">
        <v>46324</v>
      </c>
      <c r="BH97">
        <v>-6</v>
      </c>
      <c r="BK97" t="str">
        <v>AL DÍA</v>
      </c>
      <c r="BM97">
        <v>46355</v>
      </c>
      <c r="BN97">
        <v>-37</v>
      </c>
      <c r="BQ97" t="str">
        <v>AL DÍA</v>
      </c>
      <c r="BS97">
        <v>46386</v>
      </c>
      <c r="BT97">
        <v>-68</v>
      </c>
      <c r="BW97" t="str">
        <v>AL DÍA</v>
      </c>
      <c r="BY97">
        <v>46417</v>
      </c>
      <c r="BZ97">
        <v>-99</v>
      </c>
      <c r="CC97" t="str">
        <v>AL DÍA</v>
      </c>
      <c r="CE97">
        <v>46448</v>
      </c>
      <c r="CF97">
        <v>-130</v>
      </c>
      <c r="CI97" t="str">
        <v>AL DÍA</v>
      </c>
      <c r="CK97">
        <v>46479</v>
      </c>
      <c r="CL97">
        <v>-161</v>
      </c>
      <c r="CO97" t="str">
        <v>AL DÍA</v>
      </c>
      <c r="CQ97">
        <v>46510</v>
      </c>
      <c r="CR97">
        <v>-192</v>
      </c>
      <c r="CU97" t="str">
        <v>AL DÍA</v>
      </c>
      <c r="CW97">
        <v>46541</v>
      </c>
      <c r="CX97">
        <v>-223</v>
      </c>
      <c r="DA97" t="str">
        <v>AL DÍA</v>
      </c>
      <c r="DC97">
        <v>46572</v>
      </c>
      <c r="DD97">
        <v>-254</v>
      </c>
      <c r="DG97" t="str">
        <v>AL DÍA</v>
      </c>
      <c r="DI97">
        <v>46603</v>
      </c>
      <c r="DJ97">
        <v>-285</v>
      </c>
      <c r="DM97" t="str">
        <v>AL DÍA</v>
      </c>
      <c r="DO97">
        <v>46634</v>
      </c>
      <c r="DP97">
        <v>-316</v>
      </c>
      <c r="DS97" t="str">
        <v>AL DÍA</v>
      </c>
      <c r="DU97">
        <v>46665</v>
      </c>
      <c r="DV97">
        <v>-347</v>
      </c>
      <c r="DY97" t="str">
        <v>AL DÍA</v>
      </c>
      <c r="EA97">
        <v>46696</v>
      </c>
      <c r="EB97">
        <v>-378</v>
      </c>
      <c r="EE97" t="str">
        <v>AL DÍA</v>
      </c>
      <c r="EG97">
        <v>46727</v>
      </c>
      <c r="EH97">
        <v>-409</v>
      </c>
      <c r="EK97" t="str">
        <v>AL DÍA</v>
      </c>
      <c r="EM97">
        <v>46758</v>
      </c>
      <c r="EN97">
        <v>-440</v>
      </c>
      <c r="EQ97" t="str">
        <v>AL DÍA</v>
      </c>
      <c r="ES97">
        <v>46789</v>
      </c>
      <c r="ET97">
        <v>-471</v>
      </c>
      <c r="EW97" t="str">
        <v>AL DÍA</v>
      </c>
      <c r="EY97" t="str">
        <v/>
      </c>
      <c r="EZ97" t="str">
        <v/>
      </c>
      <c r="FC97" t="str">
        <v>SIN ESTADO</v>
      </c>
      <c r="FE97" t="str">
        <v/>
      </c>
      <c r="FF97" t="str">
        <v/>
      </c>
      <c r="FI97" t="str">
        <v>SIN ESTADO</v>
      </c>
      <c r="FK97" t="str">
        <v/>
      </c>
      <c r="FL97" t="str">
        <v/>
      </c>
      <c r="FO97" t="str">
        <v>SIN ESTADO</v>
      </c>
      <c r="FQ97" t="str">
        <v/>
      </c>
      <c r="FR97" t="str">
        <v/>
      </c>
      <c r="FU97" t="str">
        <v>SIN ESTADO</v>
      </c>
      <c r="FW97" t="str">
        <v/>
      </c>
      <c r="FX97" t="str">
        <v/>
      </c>
      <c r="GA97" t="str">
        <v>SIN ESTADO</v>
      </c>
      <c r="GC97" t="str">
        <v/>
      </c>
      <c r="GD97" t="str">
        <v/>
      </c>
      <c r="GG97" t="str">
        <v>SIN ESTADO</v>
      </c>
      <c r="GI97" t="str">
        <v/>
      </c>
      <c r="GJ97" t="str">
        <v/>
      </c>
      <c r="GM97" t="str">
        <v>SIN ESTADO</v>
      </c>
      <c r="GO97" t="str">
        <v/>
      </c>
      <c r="GP97" t="str">
        <v/>
      </c>
      <c r="GS97" t="str">
        <v>SIN ESTADO</v>
      </c>
      <c r="GU97" t="str">
        <v/>
      </c>
      <c r="GV97" t="str">
        <v/>
      </c>
      <c r="GY97" t="str">
        <v>SIN ESTADO</v>
      </c>
      <c r="HA97" t="str">
        <v/>
      </c>
      <c r="HB97" t="str">
        <v/>
      </c>
      <c r="HE97" t="str">
        <v>SIN ESTADO</v>
      </c>
      <c r="HG97" t="str">
        <v/>
      </c>
      <c r="HH97" t="str">
        <v/>
      </c>
      <c r="HK97" t="str">
        <v>SIN ESTADO</v>
      </c>
      <c r="HM97" t="str">
        <v/>
      </c>
      <c r="HN97" t="str">
        <v/>
      </c>
      <c r="HQ97" t="str">
        <v>SIN ESTADO</v>
      </c>
      <c r="HS97">
        <v>5250000</v>
      </c>
      <c r="HU97">
        <v>875000</v>
      </c>
      <c r="HW97">
        <v>875000</v>
      </c>
      <c r="HX97">
        <v>1</v>
      </c>
    </row>
    <row r="98">
      <c r="B98">
        <v>96</v>
      </c>
      <c r="C98" t="str">
        <v xml:space="preserve">LC1 - 11 - 12 </v>
      </c>
      <c r="D98" t="str">
        <v>VENDIDO</v>
      </c>
      <c r="E98">
        <v>24500000</v>
      </c>
      <c r="F98">
        <v>20500000</v>
      </c>
      <c r="G98">
        <v>46057</v>
      </c>
      <c r="H98">
        <v>24</v>
      </c>
      <c r="I98" t="str">
        <v xml:space="preserve">04 DE CADA MES </v>
      </c>
      <c r="J98">
        <v>854166.6666666666</v>
      </c>
      <c r="K98">
        <v>46088</v>
      </c>
      <c r="L98">
        <v>230</v>
      </c>
      <c r="O98" t="str">
        <v>VENCIDA</v>
      </c>
      <c r="Q98">
        <v>46119</v>
      </c>
      <c r="R98">
        <v>199</v>
      </c>
      <c r="U98" t="str">
        <v>VENCIDA</v>
      </c>
      <c r="W98">
        <v>46150</v>
      </c>
      <c r="X98">
        <v>168</v>
      </c>
      <c r="AA98" t="str">
        <v>VENCIDA</v>
      </c>
      <c r="AC98">
        <v>46181</v>
      </c>
      <c r="AD98">
        <v>137</v>
      </c>
      <c r="AG98" t="str">
        <v>VENCIDA</v>
      </c>
      <c r="AI98">
        <v>46212</v>
      </c>
      <c r="AJ98">
        <v>106</v>
      </c>
      <c r="AM98" t="str">
        <v>VENCIDA</v>
      </c>
      <c r="AO98">
        <v>46243</v>
      </c>
      <c r="AP98">
        <v>75</v>
      </c>
      <c r="AS98" t="str">
        <v>VENCIDA</v>
      </c>
      <c r="AU98">
        <v>46274</v>
      </c>
      <c r="AV98">
        <v>44</v>
      </c>
      <c r="AY98" t="str">
        <v>VENCIDA</v>
      </c>
      <c r="BA98">
        <v>46305</v>
      </c>
      <c r="BB98">
        <v>13</v>
      </c>
      <c r="BE98" t="str">
        <v>VENCIDA</v>
      </c>
      <c r="BG98">
        <v>46336</v>
      </c>
      <c r="BH98">
        <v>-18</v>
      </c>
      <c r="BK98" t="str">
        <v>AL DÍA</v>
      </c>
      <c r="BM98">
        <v>46367</v>
      </c>
      <c r="BN98">
        <v>-49</v>
      </c>
      <c r="BQ98" t="str">
        <v>AL DÍA</v>
      </c>
      <c r="BS98">
        <v>46398</v>
      </c>
      <c r="BT98">
        <v>-80</v>
      </c>
      <c r="BW98" t="str">
        <v>AL DÍA</v>
      </c>
      <c r="BY98">
        <v>46429</v>
      </c>
      <c r="BZ98">
        <v>-111</v>
      </c>
      <c r="CC98" t="str">
        <v>AL DÍA</v>
      </c>
      <c r="CE98">
        <v>46460</v>
      </c>
      <c r="CF98">
        <v>-142</v>
      </c>
      <c r="CI98" t="str">
        <v>AL DÍA</v>
      </c>
      <c r="CK98">
        <v>46491</v>
      </c>
      <c r="CL98">
        <v>-173</v>
      </c>
      <c r="CO98" t="str">
        <v>AL DÍA</v>
      </c>
      <c r="CQ98">
        <v>46522</v>
      </c>
      <c r="CR98">
        <v>-204</v>
      </c>
      <c r="CU98" t="str">
        <v>AL DÍA</v>
      </c>
      <c r="CW98">
        <v>46553</v>
      </c>
      <c r="CX98">
        <v>-235</v>
      </c>
      <c r="DA98" t="str">
        <v>AL DÍA</v>
      </c>
      <c r="DC98">
        <v>46584</v>
      </c>
      <c r="DD98">
        <v>-266</v>
      </c>
      <c r="DG98" t="str">
        <v>AL DÍA</v>
      </c>
      <c r="DI98">
        <v>46615</v>
      </c>
      <c r="DJ98">
        <v>-297</v>
      </c>
      <c r="DM98" t="str">
        <v>AL DÍA</v>
      </c>
      <c r="DO98">
        <v>46646</v>
      </c>
      <c r="DP98">
        <v>-328</v>
      </c>
      <c r="DS98" t="str">
        <v>AL DÍA</v>
      </c>
      <c r="DU98">
        <v>46677</v>
      </c>
      <c r="DV98">
        <v>-359</v>
      </c>
      <c r="DY98" t="str">
        <v>AL DÍA</v>
      </c>
      <c r="EA98">
        <v>46708</v>
      </c>
      <c r="EB98">
        <v>-390</v>
      </c>
      <c r="EE98" t="str">
        <v>AL DÍA</v>
      </c>
      <c r="EG98">
        <v>46739</v>
      </c>
      <c r="EH98">
        <v>-421</v>
      </c>
      <c r="EK98" t="str">
        <v>AL DÍA</v>
      </c>
      <c r="EM98">
        <v>46770</v>
      </c>
      <c r="EN98">
        <v>-452</v>
      </c>
      <c r="EQ98" t="str">
        <v>AL DÍA</v>
      </c>
      <c r="ES98">
        <v>46801</v>
      </c>
      <c r="ET98">
        <v>-483</v>
      </c>
      <c r="EW98" t="str">
        <v>AL DÍA</v>
      </c>
      <c r="EY98" t="str">
        <v/>
      </c>
      <c r="EZ98" t="str">
        <v/>
      </c>
      <c r="FC98" t="str">
        <v>SIN ESTADO</v>
      </c>
      <c r="FE98" t="str">
        <v/>
      </c>
      <c r="FF98" t="str">
        <v/>
      </c>
      <c r="FI98" t="str">
        <v>SIN ESTADO</v>
      </c>
      <c r="FK98" t="str">
        <v/>
      </c>
      <c r="FL98" t="str">
        <v/>
      </c>
      <c r="FO98" t="str">
        <v>SIN ESTADO</v>
      </c>
      <c r="FQ98" t="str">
        <v/>
      </c>
      <c r="FR98" t="str">
        <v/>
      </c>
      <c r="FU98" t="str">
        <v>SIN ESTADO</v>
      </c>
      <c r="FW98" t="str">
        <v/>
      </c>
      <c r="FX98" t="str">
        <v/>
      </c>
      <c r="GA98" t="str">
        <v>SIN ESTADO</v>
      </c>
      <c r="GC98" t="str">
        <v/>
      </c>
      <c r="GD98" t="str">
        <v/>
      </c>
      <c r="GG98" t="str">
        <v>SIN ESTADO</v>
      </c>
      <c r="GI98" t="str">
        <v/>
      </c>
      <c r="GJ98" t="str">
        <v/>
      </c>
      <c r="GM98" t="str">
        <v>SIN ESTADO</v>
      </c>
      <c r="GO98" t="str">
        <v/>
      </c>
      <c r="GP98" t="str">
        <v/>
      </c>
      <c r="GS98" t="str">
        <v>SIN ESTADO</v>
      </c>
      <c r="GU98" t="str">
        <v/>
      </c>
      <c r="GV98" t="str">
        <v/>
      </c>
      <c r="GY98" t="str">
        <v>SIN ESTADO</v>
      </c>
      <c r="HA98" t="str">
        <v/>
      </c>
      <c r="HB98" t="str">
        <v/>
      </c>
      <c r="HE98" t="str">
        <v>SIN ESTADO</v>
      </c>
      <c r="HG98" t="str">
        <v/>
      </c>
      <c r="HH98" t="str">
        <v/>
      </c>
      <c r="HK98" t="str">
        <v>SIN ESTADO</v>
      </c>
      <c r="HM98" t="str">
        <v/>
      </c>
      <c r="HN98" t="str">
        <v/>
      </c>
      <c r="HQ98" t="str">
        <v>SIN ESTADO</v>
      </c>
      <c r="HS98">
        <v>0</v>
      </c>
      <c r="HU98">
        <v>854166.6666666666</v>
      </c>
      <c r="HW98">
        <v>0</v>
      </c>
      <c r="HX98">
        <v>0</v>
      </c>
    </row>
    <row r="99">
      <c r="B99">
        <v>97</v>
      </c>
      <c r="C99" t="str">
        <v xml:space="preserve">LC1 - 11 - 13 </v>
      </c>
      <c r="D99" t="str">
        <v>VENDIDO</v>
      </c>
      <c r="E99">
        <v>24500000</v>
      </c>
      <c r="F99">
        <v>20500000</v>
      </c>
      <c r="G99">
        <v>46057</v>
      </c>
      <c r="H99">
        <v>24</v>
      </c>
      <c r="I99" t="str">
        <v xml:space="preserve">04 DE CADA MES </v>
      </c>
      <c r="J99">
        <v>854166.6666666666</v>
      </c>
      <c r="K99">
        <v>46088</v>
      </c>
      <c r="L99">
        <v>230</v>
      </c>
      <c r="M99">
        <v>46163</v>
      </c>
      <c r="N99">
        <v>2562600</v>
      </c>
      <c r="O99" t="str">
        <v>PAGA</v>
      </c>
      <c r="P99" t="str">
        <v>TRANSFERENCIA</v>
      </c>
      <c r="Q99">
        <v>46119</v>
      </c>
      <c r="R99">
        <v>199</v>
      </c>
      <c r="S99">
        <v>46239</v>
      </c>
      <c r="T99">
        <v>854000</v>
      </c>
      <c r="U99" t="str">
        <v>PAGA</v>
      </c>
      <c r="V99" t="str">
        <v>TRANSFERENCIA</v>
      </c>
      <c r="W99">
        <v>46150</v>
      </c>
      <c r="X99">
        <v>168</v>
      </c>
      <c r="AA99" t="str">
        <v>VENCIDA</v>
      </c>
      <c r="AC99">
        <v>46181</v>
      </c>
      <c r="AD99">
        <v>137</v>
      </c>
      <c r="AG99" t="str">
        <v>VENCIDA</v>
      </c>
      <c r="AI99">
        <v>46212</v>
      </c>
      <c r="AJ99">
        <v>106</v>
      </c>
      <c r="AM99" t="str">
        <v>VENCIDA</v>
      </c>
      <c r="AO99">
        <v>46243</v>
      </c>
      <c r="AP99">
        <v>75</v>
      </c>
      <c r="AS99" t="str">
        <v>VENCIDA</v>
      </c>
      <c r="AU99">
        <v>46274</v>
      </c>
      <c r="AV99">
        <v>44</v>
      </c>
      <c r="AY99" t="str">
        <v>VENCIDA</v>
      </c>
      <c r="BA99">
        <v>46305</v>
      </c>
      <c r="BB99">
        <v>13</v>
      </c>
      <c r="BE99" t="str">
        <v>VENCIDA</v>
      </c>
      <c r="BG99">
        <v>46336</v>
      </c>
      <c r="BH99">
        <v>-18</v>
      </c>
      <c r="BK99" t="str">
        <v>AL DÍA</v>
      </c>
      <c r="BM99">
        <v>46367</v>
      </c>
      <c r="BN99">
        <v>-49</v>
      </c>
      <c r="BQ99" t="str">
        <v>AL DÍA</v>
      </c>
      <c r="BS99">
        <v>46398</v>
      </c>
      <c r="BT99">
        <v>-80</v>
      </c>
      <c r="BW99" t="str">
        <v>AL DÍA</v>
      </c>
      <c r="BY99">
        <v>46429</v>
      </c>
      <c r="BZ99">
        <v>-111</v>
      </c>
      <c r="CC99" t="str">
        <v>AL DÍA</v>
      </c>
      <c r="CE99">
        <v>46460</v>
      </c>
      <c r="CF99">
        <v>-142</v>
      </c>
      <c r="CI99" t="str">
        <v>AL DÍA</v>
      </c>
      <c r="CK99">
        <v>46491</v>
      </c>
      <c r="CL99">
        <v>-173</v>
      </c>
      <c r="CO99" t="str">
        <v>AL DÍA</v>
      </c>
      <c r="CQ99">
        <v>46522</v>
      </c>
      <c r="CR99">
        <v>-204</v>
      </c>
      <c r="CU99" t="str">
        <v>AL DÍA</v>
      </c>
      <c r="CW99">
        <v>46553</v>
      </c>
      <c r="CX99">
        <v>-235</v>
      </c>
      <c r="DA99" t="str">
        <v>AL DÍA</v>
      </c>
      <c r="DC99">
        <v>46584</v>
      </c>
      <c r="DD99">
        <v>-266</v>
      </c>
      <c r="DG99" t="str">
        <v>AL DÍA</v>
      </c>
      <c r="DI99">
        <v>46615</v>
      </c>
      <c r="DJ99">
        <v>-297</v>
      </c>
      <c r="DM99" t="str">
        <v>AL DÍA</v>
      </c>
      <c r="DO99">
        <v>46646</v>
      </c>
      <c r="DP99">
        <v>-328</v>
      </c>
      <c r="DS99" t="str">
        <v>AL DÍA</v>
      </c>
      <c r="DU99">
        <v>46677</v>
      </c>
      <c r="DV99">
        <v>-359</v>
      </c>
      <c r="DY99" t="str">
        <v>AL DÍA</v>
      </c>
      <c r="EA99">
        <v>46708</v>
      </c>
      <c r="EB99">
        <v>-390</v>
      </c>
      <c r="EE99" t="str">
        <v>AL DÍA</v>
      </c>
      <c r="EG99">
        <v>46739</v>
      </c>
      <c r="EH99">
        <v>-421</v>
      </c>
      <c r="EK99" t="str">
        <v>AL DÍA</v>
      </c>
      <c r="EM99">
        <v>46770</v>
      </c>
      <c r="EN99">
        <v>-452</v>
      </c>
      <c r="EQ99" t="str">
        <v>AL DÍA</v>
      </c>
      <c r="ES99">
        <v>46801</v>
      </c>
      <c r="ET99">
        <v>-483</v>
      </c>
      <c r="EW99" t="str">
        <v>AL DÍA</v>
      </c>
      <c r="EY99" t="str">
        <v/>
      </c>
      <c r="EZ99" t="str">
        <v/>
      </c>
      <c r="FC99" t="str">
        <v>SIN ESTADO</v>
      </c>
      <c r="FE99" t="str">
        <v/>
      </c>
      <c r="FF99" t="str">
        <v/>
      </c>
      <c r="FI99" t="str">
        <v>SIN ESTADO</v>
      </c>
      <c r="FK99" t="str">
        <v/>
      </c>
      <c r="FL99" t="str">
        <v/>
      </c>
      <c r="FO99" t="str">
        <v>SIN ESTADO</v>
      </c>
      <c r="FQ99" t="str">
        <v/>
      </c>
      <c r="FR99" t="str">
        <v/>
      </c>
      <c r="FU99" t="str">
        <v>SIN ESTADO</v>
      </c>
      <c r="FW99" t="str">
        <v/>
      </c>
      <c r="FX99" t="str">
        <v/>
      </c>
      <c r="GA99" t="str">
        <v>SIN ESTADO</v>
      </c>
      <c r="GC99" t="str">
        <v/>
      </c>
      <c r="GD99" t="str">
        <v/>
      </c>
      <c r="GG99" t="str">
        <v>SIN ESTADO</v>
      </c>
      <c r="GI99" t="str">
        <v/>
      </c>
      <c r="GJ99" t="str">
        <v/>
      </c>
      <c r="GM99" t="str">
        <v>SIN ESTADO</v>
      </c>
      <c r="GO99" t="str">
        <v/>
      </c>
      <c r="GP99" t="str">
        <v/>
      </c>
      <c r="GS99" t="str">
        <v>SIN ESTADO</v>
      </c>
      <c r="GU99" t="str">
        <v/>
      </c>
      <c r="GV99" t="str">
        <v/>
      </c>
      <c r="GY99" t="str">
        <v>SIN ESTADO</v>
      </c>
      <c r="HA99" t="str">
        <v/>
      </c>
      <c r="HB99" t="str">
        <v/>
      </c>
      <c r="HE99" t="str">
        <v>SIN ESTADO</v>
      </c>
      <c r="HG99" t="str">
        <v/>
      </c>
      <c r="HH99" t="str">
        <v/>
      </c>
      <c r="HK99" t="str">
        <v>SIN ESTADO</v>
      </c>
      <c r="HM99" t="str">
        <v/>
      </c>
      <c r="HN99" t="str">
        <v/>
      </c>
      <c r="HQ99" t="str">
        <v>SIN ESTADO</v>
      </c>
      <c r="HS99">
        <v>3416600</v>
      </c>
      <c r="HU99">
        <v>854166.6666666666</v>
      </c>
      <c r="HW99">
        <v>2562600</v>
      </c>
      <c r="HX99">
        <v>1</v>
      </c>
    </row>
    <row r="100">
      <c r="B100">
        <v>98</v>
      </c>
      <c r="C100" t="str">
        <v xml:space="preserve">LC1 - 11 - 14 </v>
      </c>
      <c r="D100" t="str">
        <v>VENDIDO</v>
      </c>
      <c r="E100">
        <v>49900000</v>
      </c>
      <c r="F100">
        <v>45900000</v>
      </c>
      <c r="G100">
        <v>46057</v>
      </c>
      <c r="H100">
        <v>24</v>
      </c>
      <c r="I100" t="str">
        <v xml:space="preserve">04 DE CADA MES </v>
      </c>
      <c r="J100">
        <v>1912500</v>
      </c>
      <c r="K100">
        <v>46088</v>
      </c>
      <c r="L100">
        <v>230</v>
      </c>
      <c r="O100" t="str">
        <v>VENCIDA</v>
      </c>
      <c r="Q100">
        <v>46119</v>
      </c>
      <c r="R100">
        <v>199</v>
      </c>
      <c r="U100" t="str">
        <v>VENCIDA</v>
      </c>
      <c r="W100">
        <v>46150</v>
      </c>
      <c r="X100">
        <v>168</v>
      </c>
      <c r="AA100" t="str">
        <v>VENCIDA</v>
      </c>
      <c r="AC100">
        <v>46181</v>
      </c>
      <c r="AD100">
        <v>137</v>
      </c>
      <c r="AG100" t="str">
        <v>VENCIDA</v>
      </c>
      <c r="AI100">
        <v>46212</v>
      </c>
      <c r="AJ100">
        <v>106</v>
      </c>
      <c r="AM100" t="str">
        <v>VENCIDA</v>
      </c>
      <c r="AO100">
        <v>46243</v>
      </c>
      <c r="AP100">
        <v>75</v>
      </c>
      <c r="AS100" t="str">
        <v>VENCIDA</v>
      </c>
      <c r="AU100">
        <v>46274</v>
      </c>
      <c r="AV100">
        <v>44</v>
      </c>
      <c r="AY100" t="str">
        <v>VENCIDA</v>
      </c>
      <c r="BA100">
        <v>46305</v>
      </c>
      <c r="BB100">
        <v>13</v>
      </c>
      <c r="BE100" t="str">
        <v>VENCIDA</v>
      </c>
      <c r="BG100">
        <v>46336</v>
      </c>
      <c r="BH100">
        <v>-18</v>
      </c>
      <c r="BK100" t="str">
        <v>AL DÍA</v>
      </c>
      <c r="BM100">
        <v>46367</v>
      </c>
      <c r="BN100">
        <v>-49</v>
      </c>
      <c r="BQ100" t="str">
        <v>AL DÍA</v>
      </c>
      <c r="BS100">
        <v>46398</v>
      </c>
      <c r="BT100">
        <v>-80</v>
      </c>
      <c r="BW100" t="str">
        <v>AL DÍA</v>
      </c>
      <c r="BY100">
        <v>46429</v>
      </c>
      <c r="BZ100">
        <v>-111</v>
      </c>
      <c r="CC100" t="str">
        <v>AL DÍA</v>
      </c>
      <c r="CE100">
        <v>46460</v>
      </c>
      <c r="CF100">
        <v>-142</v>
      </c>
      <c r="CI100" t="str">
        <v>AL DÍA</v>
      </c>
      <c r="CK100">
        <v>46491</v>
      </c>
      <c r="CL100">
        <v>-173</v>
      </c>
      <c r="CO100" t="str">
        <v>AL DÍA</v>
      </c>
      <c r="CQ100">
        <v>46522</v>
      </c>
      <c r="CR100">
        <v>-204</v>
      </c>
      <c r="CU100" t="str">
        <v>AL DÍA</v>
      </c>
      <c r="CW100">
        <v>46553</v>
      </c>
      <c r="CX100">
        <v>-235</v>
      </c>
      <c r="DA100" t="str">
        <v>AL DÍA</v>
      </c>
      <c r="DC100">
        <v>46584</v>
      </c>
      <c r="DD100">
        <v>-266</v>
      </c>
      <c r="DG100" t="str">
        <v>AL DÍA</v>
      </c>
      <c r="DI100">
        <v>46615</v>
      </c>
      <c r="DJ100">
        <v>-297</v>
      </c>
      <c r="DM100" t="str">
        <v>AL DÍA</v>
      </c>
      <c r="DO100">
        <v>46646</v>
      </c>
      <c r="DP100">
        <v>-328</v>
      </c>
      <c r="DS100" t="str">
        <v>AL DÍA</v>
      </c>
      <c r="DU100">
        <v>46677</v>
      </c>
      <c r="DV100">
        <v>-359</v>
      </c>
      <c r="DY100" t="str">
        <v>AL DÍA</v>
      </c>
      <c r="EA100">
        <v>46708</v>
      </c>
      <c r="EB100">
        <v>-390</v>
      </c>
      <c r="EE100" t="str">
        <v>AL DÍA</v>
      </c>
      <c r="EG100">
        <v>46739</v>
      </c>
      <c r="EH100">
        <v>-421</v>
      </c>
      <c r="EK100" t="str">
        <v>AL DÍA</v>
      </c>
      <c r="EM100">
        <v>46770</v>
      </c>
      <c r="EN100">
        <v>-452</v>
      </c>
      <c r="EQ100" t="str">
        <v>AL DÍA</v>
      </c>
      <c r="ES100">
        <v>46801</v>
      </c>
      <c r="ET100">
        <v>-483</v>
      </c>
      <c r="EW100" t="str">
        <v>AL DÍA</v>
      </c>
      <c r="EY100" t="str">
        <v/>
      </c>
      <c r="EZ100" t="str">
        <v/>
      </c>
      <c r="FC100" t="str">
        <v>SIN ESTADO</v>
      </c>
      <c r="FE100" t="str">
        <v/>
      </c>
      <c r="FF100" t="str">
        <v/>
      </c>
      <c r="FI100" t="str">
        <v>SIN ESTADO</v>
      </c>
      <c r="FK100" t="str">
        <v/>
      </c>
      <c r="FL100" t="str">
        <v/>
      </c>
      <c r="FO100" t="str">
        <v>SIN ESTADO</v>
      </c>
      <c r="FQ100" t="str">
        <v/>
      </c>
      <c r="FR100" t="str">
        <v/>
      </c>
      <c r="FU100" t="str">
        <v>SIN ESTADO</v>
      </c>
      <c r="FW100" t="str">
        <v/>
      </c>
      <c r="FX100" t="str">
        <v/>
      </c>
      <c r="GA100" t="str">
        <v>SIN ESTADO</v>
      </c>
      <c r="GC100" t="str">
        <v/>
      </c>
      <c r="GD100" t="str">
        <v/>
      </c>
      <c r="GG100" t="str">
        <v>SIN ESTADO</v>
      </c>
      <c r="GI100" t="str">
        <v/>
      </c>
      <c r="GJ100" t="str">
        <v/>
      </c>
      <c r="GM100" t="str">
        <v>SIN ESTADO</v>
      </c>
      <c r="GO100" t="str">
        <v/>
      </c>
      <c r="GP100" t="str">
        <v/>
      </c>
      <c r="GS100" t="str">
        <v>SIN ESTADO</v>
      </c>
      <c r="GU100" t="str">
        <v/>
      </c>
      <c r="GV100" t="str">
        <v/>
      </c>
      <c r="GY100" t="str">
        <v>SIN ESTADO</v>
      </c>
      <c r="HA100" t="str">
        <v/>
      </c>
      <c r="HB100" t="str">
        <v/>
      </c>
      <c r="HE100" t="str">
        <v>SIN ESTADO</v>
      </c>
      <c r="HG100" t="str">
        <v/>
      </c>
      <c r="HH100" t="str">
        <v/>
      </c>
      <c r="HK100" t="str">
        <v>SIN ESTADO</v>
      </c>
      <c r="HM100" t="str">
        <v/>
      </c>
      <c r="HN100" t="str">
        <v/>
      </c>
      <c r="HQ100" t="str">
        <v>SIN ESTADO</v>
      </c>
      <c r="HS100">
        <v>0</v>
      </c>
      <c r="HU100">
        <v>1912500</v>
      </c>
      <c r="HW100">
        <v>0</v>
      </c>
      <c r="HX100">
        <v>0</v>
      </c>
    </row>
    <row r="101">
      <c r="B101">
        <v>99</v>
      </c>
      <c r="C101" t="str">
        <v xml:space="preserve">LC1 - 12 - 1 </v>
      </c>
      <c r="D101" t="str">
        <v>VENDIDO</v>
      </c>
      <c r="E101">
        <v>30000000</v>
      </c>
      <c r="F101">
        <v>26000000</v>
      </c>
      <c r="G101">
        <v>45842</v>
      </c>
      <c r="H101">
        <v>24</v>
      </c>
      <c r="I101" t="str">
        <v xml:space="preserve">04 DE CADA MES </v>
      </c>
      <c r="J101">
        <v>1083333.3333333333</v>
      </c>
      <c r="K101">
        <v>45873</v>
      </c>
      <c r="L101">
        <v>445</v>
      </c>
      <c r="M101">
        <v>45873</v>
      </c>
      <c r="N101">
        <v>1100000</v>
      </c>
      <c r="O101" t="str">
        <v>PAGA</v>
      </c>
      <c r="P101" t="str">
        <v>TRANSFERENCIA</v>
      </c>
      <c r="Q101">
        <v>45904</v>
      </c>
      <c r="R101">
        <v>414</v>
      </c>
      <c r="S101">
        <v>45904</v>
      </c>
      <c r="T101">
        <v>1100000</v>
      </c>
      <c r="U101" t="str">
        <v>PAGA</v>
      </c>
      <c r="V101" t="str">
        <v>TRANSFERENCIA</v>
      </c>
      <c r="W101">
        <v>45935</v>
      </c>
      <c r="X101">
        <v>383</v>
      </c>
      <c r="Y101">
        <v>45937</v>
      </c>
      <c r="Z101">
        <v>1100000</v>
      </c>
      <c r="AA101" t="str">
        <v>PAGA</v>
      </c>
      <c r="AB101" t="str">
        <v>TRANSFERENCIA</v>
      </c>
      <c r="AC101">
        <v>45966</v>
      </c>
      <c r="AD101">
        <v>352</v>
      </c>
      <c r="AE101">
        <v>45974</v>
      </c>
      <c r="AF101">
        <v>1100000</v>
      </c>
      <c r="AG101" t="str">
        <v>PAGA</v>
      </c>
      <c r="AH101" t="str">
        <v>TRANSFERENCIA</v>
      </c>
      <c r="AI101">
        <v>45997</v>
      </c>
      <c r="AJ101">
        <v>321</v>
      </c>
      <c r="AK101">
        <v>45999</v>
      </c>
      <c r="AL101">
        <v>1100000</v>
      </c>
      <c r="AM101" t="str">
        <v>PAGA</v>
      </c>
      <c r="AN101" t="str">
        <v>TRANSFERENCIA</v>
      </c>
      <c r="AO101">
        <v>46028</v>
      </c>
      <c r="AP101">
        <v>290</v>
      </c>
      <c r="AQ101">
        <v>46035</v>
      </c>
      <c r="AR101">
        <v>1100000</v>
      </c>
      <c r="AS101" t="str">
        <v>PAGA</v>
      </c>
      <c r="AT101" t="str">
        <v>TRANSFERENCIA</v>
      </c>
      <c r="AU101">
        <v>46059</v>
      </c>
      <c r="AV101">
        <v>259</v>
      </c>
      <c r="AW101">
        <v>46065</v>
      </c>
      <c r="AX101">
        <v>1100000</v>
      </c>
      <c r="AY101" t="str">
        <v>PAGA</v>
      </c>
      <c r="AZ101" t="str">
        <v>TRANSFERENCIA</v>
      </c>
      <c r="BA101">
        <v>46090</v>
      </c>
      <c r="BB101">
        <v>228</v>
      </c>
      <c r="BC101">
        <v>46085</v>
      </c>
      <c r="BD101">
        <v>1100000</v>
      </c>
      <c r="BE101" t="str">
        <v>PAGA</v>
      </c>
      <c r="BF101" t="str">
        <v>TRANSFERENCIA</v>
      </c>
      <c r="BG101">
        <v>46121</v>
      </c>
      <c r="BH101">
        <v>197</v>
      </c>
      <c r="BI101">
        <v>46118</v>
      </c>
      <c r="BJ101">
        <v>1100000</v>
      </c>
      <c r="BK101" t="str">
        <v>PAGA</v>
      </c>
      <c r="BL101" t="str">
        <v>TRANSFERENCIA</v>
      </c>
      <c r="BM101">
        <v>46152</v>
      </c>
      <c r="BN101">
        <v>166</v>
      </c>
      <c r="BO101">
        <v>46153</v>
      </c>
      <c r="BP101">
        <v>1100000</v>
      </c>
      <c r="BQ101" t="str">
        <v>PAGA</v>
      </c>
      <c r="BR101" t="str">
        <v>TRANSFERENCIA</v>
      </c>
      <c r="BS101">
        <v>46183</v>
      </c>
      <c r="BT101">
        <v>135</v>
      </c>
      <c r="BU101">
        <v>46181</v>
      </c>
      <c r="BV101">
        <v>1000000</v>
      </c>
      <c r="BW101" t="str">
        <v>PAGA</v>
      </c>
      <c r="BX101" t="str">
        <v>TRANSFERENCIA</v>
      </c>
      <c r="BY101">
        <v>46214</v>
      </c>
      <c r="BZ101">
        <v>104</v>
      </c>
      <c r="CA101">
        <v>46218</v>
      </c>
      <c r="CB101">
        <v>1100000</v>
      </c>
      <c r="CC101" t="str">
        <v>PAGA</v>
      </c>
      <c r="CD101" t="str">
        <v>TRANSFERENCIA</v>
      </c>
      <c r="CE101">
        <v>46245</v>
      </c>
      <c r="CF101">
        <v>73</v>
      </c>
      <c r="CG101">
        <v>46236</v>
      </c>
      <c r="CH101">
        <v>1100000</v>
      </c>
      <c r="CI101" t="str">
        <v>PAGA</v>
      </c>
      <c r="CJ101" t="str">
        <v>TRANSFERENCIA</v>
      </c>
      <c r="CK101">
        <v>46276</v>
      </c>
      <c r="CL101">
        <v>42</v>
      </c>
      <c r="CM101">
        <v>46299</v>
      </c>
      <c r="CN101">
        <v>2200000</v>
      </c>
      <c r="CO101" t="str">
        <v>PAGA</v>
      </c>
      <c r="CP101" t="str">
        <v>TRANSFERENCIA</v>
      </c>
      <c r="CQ101">
        <v>46307</v>
      </c>
      <c r="CR101">
        <v>11</v>
      </c>
      <c r="CS101">
        <v>46299</v>
      </c>
      <c r="CU101" t="str">
        <v>PAGA</v>
      </c>
      <c r="CW101">
        <v>46338</v>
      </c>
      <c r="CX101">
        <v>-20</v>
      </c>
      <c r="DA101" t="str">
        <v>AL DÍA</v>
      </c>
      <c r="DC101">
        <v>46369</v>
      </c>
      <c r="DD101">
        <v>-51</v>
      </c>
      <c r="DG101" t="str">
        <v>AL DÍA</v>
      </c>
      <c r="DI101">
        <v>46400</v>
      </c>
      <c r="DJ101">
        <v>-82</v>
      </c>
      <c r="DM101" t="str">
        <v>AL DÍA</v>
      </c>
      <c r="DO101">
        <v>46431</v>
      </c>
      <c r="DP101">
        <v>-113</v>
      </c>
      <c r="DS101" t="str">
        <v>AL DÍA</v>
      </c>
      <c r="DU101">
        <v>46462</v>
      </c>
      <c r="DV101">
        <v>-144</v>
      </c>
      <c r="DY101" t="str">
        <v>AL DÍA</v>
      </c>
      <c r="EA101">
        <v>46493</v>
      </c>
      <c r="EB101">
        <v>-175</v>
      </c>
      <c r="EE101" t="str">
        <v>AL DÍA</v>
      </c>
      <c r="EG101">
        <v>46524</v>
      </c>
      <c r="EH101">
        <v>-206</v>
      </c>
      <c r="EK101" t="str">
        <v>AL DÍA</v>
      </c>
      <c r="EM101">
        <v>46555</v>
      </c>
      <c r="EN101">
        <v>-237</v>
      </c>
      <c r="EQ101" t="str">
        <v>AL DÍA</v>
      </c>
      <c r="ES101">
        <v>46586</v>
      </c>
      <c r="ET101">
        <v>-268</v>
      </c>
      <c r="EW101" t="str">
        <v>AL DÍA</v>
      </c>
      <c r="EY101" t="str">
        <v/>
      </c>
      <c r="EZ101" t="str">
        <v/>
      </c>
      <c r="FC101" t="str">
        <v>SIN ESTADO</v>
      </c>
      <c r="FE101" t="str">
        <v/>
      </c>
      <c r="FF101" t="str">
        <v/>
      </c>
      <c r="FI101" t="str">
        <v>SIN ESTADO</v>
      </c>
      <c r="FK101" t="str">
        <v/>
      </c>
      <c r="FL101" t="str">
        <v/>
      </c>
      <c r="FO101" t="str">
        <v>SIN ESTADO</v>
      </c>
      <c r="FQ101" t="str">
        <v/>
      </c>
      <c r="FR101" t="str">
        <v/>
      </c>
      <c r="FU101" t="str">
        <v>SIN ESTADO</v>
      </c>
      <c r="FW101" t="str">
        <v/>
      </c>
      <c r="FX101" t="str">
        <v/>
      </c>
      <c r="GA101" t="str">
        <v>SIN ESTADO</v>
      </c>
      <c r="GC101" t="str">
        <v/>
      </c>
      <c r="GD101" t="str">
        <v/>
      </c>
      <c r="GG101" t="str">
        <v>SIN ESTADO</v>
      </c>
      <c r="GI101" t="str">
        <v/>
      </c>
      <c r="GJ101" t="str">
        <v/>
      </c>
      <c r="GM101" t="str">
        <v>SIN ESTADO</v>
      </c>
      <c r="GO101" t="str">
        <v/>
      </c>
      <c r="GP101" t="str">
        <v/>
      </c>
      <c r="GS101" t="str">
        <v>SIN ESTADO</v>
      </c>
      <c r="GU101" t="str">
        <v/>
      </c>
      <c r="GV101" t="str">
        <v/>
      </c>
      <c r="GY101" t="str">
        <v>SIN ESTADO</v>
      </c>
      <c r="HA101" t="str">
        <v/>
      </c>
      <c r="HB101" t="str">
        <v/>
      </c>
      <c r="HE101" t="str">
        <v>SIN ESTADO</v>
      </c>
      <c r="HG101" t="str">
        <v/>
      </c>
      <c r="HH101" t="str">
        <v/>
      </c>
      <c r="HK101" t="str">
        <v>SIN ESTADO</v>
      </c>
      <c r="HM101" t="str">
        <v/>
      </c>
      <c r="HN101" t="str">
        <v/>
      </c>
      <c r="HQ101" t="str">
        <v>SIN ESTADO</v>
      </c>
      <c r="HS101">
        <v>16400000</v>
      </c>
      <c r="HU101">
        <v>1083333.3333333333</v>
      </c>
      <c r="HW101">
        <v>1100000</v>
      </c>
      <c r="HX101">
        <v>1</v>
      </c>
    </row>
    <row r="102">
      <c r="B102">
        <v>100</v>
      </c>
      <c r="C102" t="str">
        <v xml:space="preserve">LC1 - 12 - 2 </v>
      </c>
      <c r="D102" t="str">
        <v>VENDIDO</v>
      </c>
      <c r="E102">
        <v>25000000</v>
      </c>
      <c r="F102">
        <v>21000000</v>
      </c>
      <c r="G102">
        <v>45842</v>
      </c>
      <c r="H102">
        <v>24</v>
      </c>
      <c r="I102" t="str">
        <v xml:space="preserve">04 DE CADA MES </v>
      </c>
      <c r="J102">
        <v>875000</v>
      </c>
      <c r="K102">
        <v>45873</v>
      </c>
      <c r="L102">
        <v>445</v>
      </c>
      <c r="M102">
        <v>45873</v>
      </c>
      <c r="N102">
        <v>900000</v>
      </c>
      <c r="O102" t="str">
        <v>PAGA</v>
      </c>
      <c r="P102" t="str">
        <v>TRANSFERENCIA</v>
      </c>
      <c r="Q102">
        <v>45904</v>
      </c>
      <c r="R102">
        <v>414</v>
      </c>
      <c r="S102">
        <v>45904</v>
      </c>
      <c r="T102">
        <v>900000</v>
      </c>
      <c r="U102" t="str">
        <v>PAGA</v>
      </c>
      <c r="V102" t="str">
        <v>TRANSFERENCIA</v>
      </c>
      <c r="W102">
        <v>45935</v>
      </c>
      <c r="X102">
        <v>383</v>
      </c>
      <c r="Y102">
        <v>45937</v>
      </c>
      <c r="Z102">
        <v>900000</v>
      </c>
      <c r="AA102" t="str">
        <v>PAGA</v>
      </c>
      <c r="AB102" t="str">
        <v>TRANSFERENCIA</v>
      </c>
      <c r="AC102">
        <v>45966</v>
      </c>
      <c r="AD102">
        <v>352</v>
      </c>
      <c r="AE102">
        <v>45988</v>
      </c>
      <c r="AF102">
        <v>900000</v>
      </c>
      <c r="AG102" t="str">
        <v>PAGA</v>
      </c>
      <c r="AH102" t="str">
        <v>TRANSFERENCIA</v>
      </c>
      <c r="AI102">
        <v>45997</v>
      </c>
      <c r="AJ102">
        <v>321</v>
      </c>
      <c r="AK102">
        <v>45999</v>
      </c>
      <c r="AL102">
        <v>900000</v>
      </c>
      <c r="AM102" t="str">
        <v>PAGA</v>
      </c>
      <c r="AN102" t="str">
        <v>TRANSFERENCIA</v>
      </c>
      <c r="AO102">
        <v>46028</v>
      </c>
      <c r="AP102">
        <v>290</v>
      </c>
      <c r="AQ102">
        <v>46035</v>
      </c>
      <c r="AR102">
        <v>1000000</v>
      </c>
      <c r="AS102" t="str">
        <v>PAGA</v>
      </c>
      <c r="AT102" t="str">
        <v>TRANSFERENCIA</v>
      </c>
      <c r="AU102">
        <v>46059</v>
      </c>
      <c r="AV102">
        <v>259</v>
      </c>
      <c r="AW102">
        <v>46065</v>
      </c>
      <c r="AX102">
        <v>900000</v>
      </c>
      <c r="AY102" t="str">
        <v>PAGA</v>
      </c>
      <c r="AZ102" t="str">
        <v>TRANSFERENCIA</v>
      </c>
      <c r="BA102">
        <v>46090</v>
      </c>
      <c r="BB102">
        <v>228</v>
      </c>
      <c r="BC102">
        <v>46085</v>
      </c>
      <c r="BD102">
        <v>900000</v>
      </c>
      <c r="BE102" t="str">
        <v>PAGA</v>
      </c>
      <c r="BF102" t="str">
        <v>TRANSFERENCIA</v>
      </c>
      <c r="BG102">
        <v>46121</v>
      </c>
      <c r="BH102">
        <v>197</v>
      </c>
      <c r="BI102">
        <v>46118</v>
      </c>
      <c r="BJ102">
        <v>900000</v>
      </c>
      <c r="BK102" t="str">
        <v>PAGA</v>
      </c>
      <c r="BL102" t="str">
        <v>TRANSFERENCIA</v>
      </c>
      <c r="BM102">
        <v>46152</v>
      </c>
      <c r="BN102">
        <v>166</v>
      </c>
      <c r="BO102">
        <v>46153</v>
      </c>
      <c r="BP102">
        <v>900000</v>
      </c>
      <c r="BQ102" t="str">
        <v>PAGA</v>
      </c>
      <c r="BR102" t="str">
        <v>TRANSFERENCIA</v>
      </c>
      <c r="BS102">
        <v>46183</v>
      </c>
      <c r="BT102">
        <v>135</v>
      </c>
      <c r="BU102">
        <v>46181</v>
      </c>
      <c r="BV102">
        <v>1000000</v>
      </c>
      <c r="BW102" t="str">
        <v>PAGA</v>
      </c>
      <c r="BX102" t="str">
        <v>TRANSFERENCIA</v>
      </c>
      <c r="BY102">
        <v>46214</v>
      </c>
      <c r="BZ102">
        <v>104</v>
      </c>
      <c r="CA102">
        <v>46215</v>
      </c>
      <c r="CB102">
        <v>900000</v>
      </c>
      <c r="CC102" t="str">
        <v>PAGA</v>
      </c>
      <c r="CD102" t="str">
        <v>TRANSFERENCIA</v>
      </c>
      <c r="CE102">
        <v>46245</v>
      </c>
      <c r="CF102">
        <v>73</v>
      </c>
      <c r="CG102">
        <v>46236</v>
      </c>
      <c r="CH102">
        <v>900000</v>
      </c>
      <c r="CI102" t="str">
        <v>PAGA</v>
      </c>
      <c r="CJ102" t="str">
        <v>TRANSFERENCIA</v>
      </c>
      <c r="CK102">
        <v>46276</v>
      </c>
      <c r="CL102">
        <v>42</v>
      </c>
      <c r="CM102">
        <v>46301</v>
      </c>
      <c r="CN102">
        <v>1800000</v>
      </c>
      <c r="CO102" t="str">
        <v>PAGA</v>
      </c>
      <c r="CP102" t="str">
        <v>TRANSFERENCIA</v>
      </c>
      <c r="CQ102">
        <v>46307</v>
      </c>
      <c r="CR102">
        <v>11</v>
      </c>
      <c r="CS102">
        <v>46301</v>
      </c>
      <c r="CU102" t="str">
        <v>PAGA</v>
      </c>
      <c r="CW102">
        <v>46338</v>
      </c>
      <c r="CX102">
        <v>-20</v>
      </c>
      <c r="DA102" t="str">
        <v>AL DÍA</v>
      </c>
      <c r="DC102">
        <v>46369</v>
      </c>
      <c r="DD102">
        <v>-51</v>
      </c>
      <c r="DG102" t="str">
        <v>AL DÍA</v>
      </c>
      <c r="DI102">
        <v>46400</v>
      </c>
      <c r="DJ102">
        <v>-82</v>
      </c>
      <c r="DM102" t="str">
        <v>AL DÍA</v>
      </c>
      <c r="DO102">
        <v>46431</v>
      </c>
      <c r="DP102">
        <v>-113</v>
      </c>
      <c r="DS102" t="str">
        <v>AL DÍA</v>
      </c>
      <c r="DU102">
        <v>46462</v>
      </c>
      <c r="DV102">
        <v>-144</v>
      </c>
      <c r="DY102" t="str">
        <v>AL DÍA</v>
      </c>
      <c r="EA102">
        <v>46493</v>
      </c>
      <c r="EB102">
        <v>-175</v>
      </c>
      <c r="EE102" t="str">
        <v>AL DÍA</v>
      </c>
      <c r="EG102">
        <v>46524</v>
      </c>
      <c r="EH102">
        <v>-206</v>
      </c>
      <c r="EK102" t="str">
        <v>AL DÍA</v>
      </c>
      <c r="EM102">
        <v>46555</v>
      </c>
      <c r="EN102">
        <v>-237</v>
      </c>
      <c r="EQ102" t="str">
        <v>AL DÍA</v>
      </c>
      <c r="ES102">
        <v>46586</v>
      </c>
      <c r="ET102">
        <v>-268</v>
      </c>
      <c r="EW102" t="str">
        <v>AL DÍA</v>
      </c>
      <c r="EY102" t="str">
        <v/>
      </c>
      <c r="EZ102" t="str">
        <v/>
      </c>
      <c r="FC102" t="str">
        <v>SIN ESTADO</v>
      </c>
      <c r="FE102" t="str">
        <v/>
      </c>
      <c r="FF102" t="str">
        <v/>
      </c>
      <c r="FI102" t="str">
        <v>SIN ESTADO</v>
      </c>
      <c r="FK102" t="str">
        <v/>
      </c>
      <c r="FL102" t="str">
        <v/>
      </c>
      <c r="FO102" t="str">
        <v>SIN ESTADO</v>
      </c>
      <c r="FQ102" t="str">
        <v/>
      </c>
      <c r="FR102" t="str">
        <v/>
      </c>
      <c r="FU102" t="str">
        <v>SIN ESTADO</v>
      </c>
      <c r="FW102" t="str">
        <v/>
      </c>
      <c r="FX102" t="str">
        <v/>
      </c>
      <c r="GA102" t="str">
        <v>SIN ESTADO</v>
      </c>
      <c r="GC102" t="str">
        <v/>
      </c>
      <c r="GD102" t="str">
        <v/>
      </c>
      <c r="GG102" t="str">
        <v>SIN ESTADO</v>
      </c>
      <c r="GI102" t="str">
        <v/>
      </c>
      <c r="GJ102" t="str">
        <v/>
      </c>
      <c r="GM102" t="str">
        <v>SIN ESTADO</v>
      </c>
      <c r="GO102" t="str">
        <v/>
      </c>
      <c r="GP102" t="str">
        <v/>
      </c>
      <c r="GS102" t="str">
        <v>SIN ESTADO</v>
      </c>
      <c r="GU102" t="str">
        <v/>
      </c>
      <c r="GV102" t="str">
        <v/>
      </c>
      <c r="GY102" t="str">
        <v>SIN ESTADO</v>
      </c>
      <c r="HA102" t="str">
        <v/>
      </c>
      <c r="HB102" t="str">
        <v/>
      </c>
      <c r="HE102" t="str">
        <v>SIN ESTADO</v>
      </c>
      <c r="HG102" t="str">
        <v/>
      </c>
      <c r="HH102" t="str">
        <v/>
      </c>
      <c r="HK102" t="str">
        <v>SIN ESTADO</v>
      </c>
      <c r="HM102" t="str">
        <v/>
      </c>
      <c r="HN102" t="str">
        <v/>
      </c>
      <c r="HQ102" t="str">
        <v>SIN ESTADO</v>
      </c>
      <c r="HS102">
        <v>13700000</v>
      </c>
      <c r="HU102">
        <v>875000</v>
      </c>
      <c r="HW102">
        <v>900000</v>
      </c>
      <c r="HX102">
        <v>1</v>
      </c>
    </row>
    <row r="103">
      <c r="B103">
        <v>101</v>
      </c>
      <c r="C103" t="str">
        <v xml:space="preserve">LC1 - 12 - 3 </v>
      </c>
      <c r="D103" t="str">
        <v>VENDIDO</v>
      </c>
      <c r="E103">
        <v>25000000</v>
      </c>
      <c r="F103">
        <v>21000000</v>
      </c>
      <c r="G103">
        <v>45888</v>
      </c>
      <c r="H103">
        <v>24</v>
      </c>
      <c r="I103" t="str">
        <v xml:space="preserve">19 DE CADA MES </v>
      </c>
      <c r="J103">
        <v>875000</v>
      </c>
      <c r="K103">
        <v>45919</v>
      </c>
      <c r="L103">
        <v>399</v>
      </c>
      <c r="M103">
        <v>45920</v>
      </c>
      <c r="N103">
        <v>875000</v>
      </c>
      <c r="O103" t="str">
        <v>PAGA</v>
      </c>
      <c r="P103" t="str">
        <v>TRANSFERENCIA</v>
      </c>
      <c r="Q103">
        <v>45950</v>
      </c>
      <c r="R103">
        <v>368</v>
      </c>
      <c r="S103">
        <v>45951</v>
      </c>
      <c r="T103">
        <v>875000</v>
      </c>
      <c r="U103" t="str">
        <v>PAGA</v>
      </c>
      <c r="V103" t="str">
        <v>TRANSFERENCIA</v>
      </c>
      <c r="W103">
        <v>45981</v>
      </c>
      <c r="X103">
        <v>337</v>
      </c>
      <c r="Y103">
        <v>45987</v>
      </c>
      <c r="Z103">
        <v>875000</v>
      </c>
      <c r="AA103" t="str">
        <v>PAGA</v>
      </c>
      <c r="AB103" t="str">
        <v>TRANSFERENCIA</v>
      </c>
      <c r="AC103">
        <v>46012</v>
      </c>
      <c r="AD103">
        <v>306</v>
      </c>
      <c r="AE103">
        <v>45658</v>
      </c>
      <c r="AF103">
        <v>875000</v>
      </c>
      <c r="AG103" t="str">
        <v>PAGA</v>
      </c>
      <c r="AH103" t="str">
        <v>TRANSFERENCIA</v>
      </c>
      <c r="AI103">
        <v>46043</v>
      </c>
      <c r="AJ103">
        <v>275</v>
      </c>
      <c r="AK103">
        <v>46051</v>
      </c>
      <c r="AL103">
        <v>875000</v>
      </c>
      <c r="AM103" t="str">
        <v>PAGA</v>
      </c>
      <c r="AN103" t="str">
        <v>TRANSFERENCIA</v>
      </c>
      <c r="AO103">
        <v>46074</v>
      </c>
      <c r="AP103">
        <v>244</v>
      </c>
      <c r="AQ103">
        <v>46064</v>
      </c>
      <c r="AR103">
        <v>875000</v>
      </c>
      <c r="AS103" t="str">
        <v>PAGA</v>
      </c>
      <c r="AT103" t="str">
        <v>TRANSFERENCIA</v>
      </c>
      <c r="AU103">
        <v>46105</v>
      </c>
      <c r="AV103">
        <v>213</v>
      </c>
      <c r="AW103">
        <v>46107</v>
      </c>
      <c r="AX103">
        <v>875000</v>
      </c>
      <c r="AY103" t="str">
        <v>PAGA</v>
      </c>
      <c r="AZ103" t="str">
        <v>TRANSFERENCIA</v>
      </c>
      <c r="BA103">
        <v>46136</v>
      </c>
      <c r="BB103">
        <v>182</v>
      </c>
      <c r="BC103">
        <v>46167</v>
      </c>
      <c r="BD103">
        <v>875000</v>
      </c>
      <c r="BE103" t="str">
        <v>PAGA</v>
      </c>
      <c r="BF103" t="str">
        <v>TRANSFERENCIA</v>
      </c>
      <c r="BG103">
        <v>46167</v>
      </c>
      <c r="BH103">
        <v>151</v>
      </c>
      <c r="BI103">
        <v>46216</v>
      </c>
      <c r="BJ103">
        <v>875000</v>
      </c>
      <c r="BK103" t="str">
        <v>PAGA</v>
      </c>
      <c r="BL103" t="str">
        <v>TRANSFERENCIA</v>
      </c>
      <c r="BM103">
        <v>46198</v>
      </c>
      <c r="BN103">
        <v>120</v>
      </c>
      <c r="BO103">
        <v>46266</v>
      </c>
      <c r="BP103">
        <v>875000</v>
      </c>
      <c r="BQ103" t="str">
        <v>PAGA</v>
      </c>
      <c r="BR103" t="str">
        <v>TRANSFERENCIA</v>
      </c>
      <c r="BS103">
        <v>46229</v>
      </c>
      <c r="BT103">
        <v>89</v>
      </c>
      <c r="BU103">
        <v>46290</v>
      </c>
      <c r="BV103">
        <v>1750000</v>
      </c>
      <c r="BW103" t="str">
        <v>PAGA</v>
      </c>
      <c r="BX103" t="str">
        <v>TRANSFERENCIA</v>
      </c>
      <c r="BY103">
        <v>46260</v>
      </c>
      <c r="BZ103">
        <v>58</v>
      </c>
      <c r="CA103">
        <v>46290</v>
      </c>
      <c r="CC103" t="str">
        <v>PAGA</v>
      </c>
      <c r="CD103" t="str">
        <v>TRANSFERENCIA</v>
      </c>
      <c r="CE103">
        <v>46291</v>
      </c>
      <c r="CF103">
        <v>27</v>
      </c>
      <c r="CI103" t="str">
        <v>VENCIDA</v>
      </c>
      <c r="CK103">
        <v>46322</v>
      </c>
      <c r="CL103">
        <v>-4</v>
      </c>
      <c r="CO103" t="str">
        <v>POR VENCER</v>
      </c>
      <c r="CQ103">
        <v>46353</v>
      </c>
      <c r="CR103">
        <v>-35</v>
      </c>
      <c r="CU103" t="str">
        <v>AL DÍA</v>
      </c>
      <c r="CW103">
        <v>46384</v>
      </c>
      <c r="CX103">
        <v>-66</v>
      </c>
      <c r="DA103" t="str">
        <v>AL DÍA</v>
      </c>
      <c r="DC103">
        <v>46415</v>
      </c>
      <c r="DD103">
        <v>-97</v>
      </c>
      <c r="DG103" t="str">
        <v>AL DÍA</v>
      </c>
      <c r="DI103">
        <v>46446</v>
      </c>
      <c r="DJ103">
        <v>-128</v>
      </c>
      <c r="DM103" t="str">
        <v>AL DÍA</v>
      </c>
      <c r="DO103">
        <v>46477</v>
      </c>
      <c r="DP103">
        <v>-159</v>
      </c>
      <c r="DS103" t="str">
        <v>AL DÍA</v>
      </c>
      <c r="DU103">
        <v>46508</v>
      </c>
      <c r="DV103">
        <v>-190</v>
      </c>
      <c r="DY103" t="str">
        <v>AL DÍA</v>
      </c>
      <c r="EA103">
        <v>46539</v>
      </c>
      <c r="EB103">
        <v>-221</v>
      </c>
      <c r="EE103" t="str">
        <v>AL DÍA</v>
      </c>
      <c r="EG103">
        <v>46570</v>
      </c>
      <c r="EH103">
        <v>-252</v>
      </c>
      <c r="EK103" t="str">
        <v>AL DÍA</v>
      </c>
      <c r="EM103">
        <v>46601</v>
      </c>
      <c r="EN103">
        <v>-283</v>
      </c>
      <c r="EQ103" t="str">
        <v>AL DÍA</v>
      </c>
      <c r="ES103">
        <v>46632</v>
      </c>
      <c r="ET103">
        <v>-314</v>
      </c>
      <c r="EW103" t="str">
        <v>AL DÍA</v>
      </c>
      <c r="EY103" t="str">
        <v/>
      </c>
      <c r="EZ103" t="str">
        <v/>
      </c>
      <c r="FC103" t="str">
        <v>SIN ESTADO</v>
      </c>
      <c r="FE103" t="str">
        <v/>
      </c>
      <c r="FF103" t="str">
        <v/>
      </c>
      <c r="FI103" t="str">
        <v>SIN ESTADO</v>
      </c>
      <c r="FK103" t="str">
        <v/>
      </c>
      <c r="FL103" t="str">
        <v/>
      </c>
      <c r="FO103" t="str">
        <v>SIN ESTADO</v>
      </c>
      <c r="FQ103" t="str">
        <v/>
      </c>
      <c r="FR103" t="str">
        <v/>
      </c>
      <c r="FU103" t="str">
        <v>SIN ESTADO</v>
      </c>
      <c r="FW103" t="str">
        <v/>
      </c>
      <c r="FX103" t="str">
        <v/>
      </c>
      <c r="GA103" t="str">
        <v>SIN ESTADO</v>
      </c>
      <c r="GC103" t="str">
        <v/>
      </c>
      <c r="GD103" t="str">
        <v/>
      </c>
      <c r="GG103" t="str">
        <v>SIN ESTADO</v>
      </c>
      <c r="GI103" t="str">
        <v/>
      </c>
      <c r="GJ103" t="str">
        <v/>
      </c>
      <c r="GM103" t="str">
        <v>SIN ESTADO</v>
      </c>
      <c r="GO103" t="str">
        <v/>
      </c>
      <c r="GP103" t="str">
        <v/>
      </c>
      <c r="GS103" t="str">
        <v>SIN ESTADO</v>
      </c>
      <c r="GU103" t="str">
        <v/>
      </c>
      <c r="GV103" t="str">
        <v/>
      </c>
      <c r="GY103" t="str">
        <v>SIN ESTADO</v>
      </c>
      <c r="HA103" t="str">
        <v/>
      </c>
      <c r="HB103" t="str">
        <v/>
      </c>
      <c r="HE103" t="str">
        <v>SIN ESTADO</v>
      </c>
      <c r="HG103" t="str">
        <v/>
      </c>
      <c r="HH103" t="str">
        <v/>
      </c>
      <c r="HK103" t="str">
        <v>SIN ESTADO</v>
      </c>
      <c r="HM103" t="str">
        <v/>
      </c>
      <c r="HN103" t="str">
        <v/>
      </c>
      <c r="HQ103" t="str">
        <v>SIN ESTADO</v>
      </c>
      <c r="HS103">
        <v>10500000</v>
      </c>
      <c r="HU103">
        <v>875000</v>
      </c>
      <c r="HW103">
        <v>0</v>
      </c>
      <c r="HX103">
        <v>0</v>
      </c>
    </row>
    <row r="104">
      <c r="B104">
        <v>102</v>
      </c>
      <c r="C104" t="str">
        <v xml:space="preserve">LC1 - 12 - 4 </v>
      </c>
      <c r="D104" t="str">
        <v>VENDIDO</v>
      </c>
      <c r="E104">
        <v>25000000</v>
      </c>
      <c r="F104">
        <v>21000000</v>
      </c>
      <c r="G104">
        <v>45899</v>
      </c>
      <c r="H104">
        <v>24</v>
      </c>
      <c r="I104" t="str">
        <v xml:space="preserve">30 DE CADA MES </v>
      </c>
      <c r="J104">
        <v>875000</v>
      </c>
      <c r="K104">
        <v>45930</v>
      </c>
      <c r="L104">
        <v>388</v>
      </c>
      <c r="O104" t="str">
        <v>VENCIDA</v>
      </c>
      <c r="Q104">
        <v>45961</v>
      </c>
      <c r="R104">
        <v>357</v>
      </c>
      <c r="U104" t="str">
        <v>VENCIDA</v>
      </c>
      <c r="W104">
        <v>45992</v>
      </c>
      <c r="X104">
        <v>326</v>
      </c>
      <c r="AA104" t="str">
        <v>VENCIDA</v>
      </c>
      <c r="AC104">
        <v>46023</v>
      </c>
      <c r="AD104">
        <v>295</v>
      </c>
      <c r="AG104" t="str">
        <v>VENCIDA</v>
      </c>
      <c r="AI104">
        <v>46054</v>
      </c>
      <c r="AJ104">
        <v>264</v>
      </c>
      <c r="AM104" t="str">
        <v>VENCIDA</v>
      </c>
      <c r="AO104">
        <v>46085</v>
      </c>
      <c r="AP104">
        <v>233</v>
      </c>
      <c r="AS104" t="str">
        <v>VENCIDA</v>
      </c>
      <c r="AU104">
        <v>46116</v>
      </c>
      <c r="AV104">
        <v>202</v>
      </c>
      <c r="AY104" t="str">
        <v>VENCIDA</v>
      </c>
      <c r="BA104">
        <v>46147</v>
      </c>
      <c r="BB104">
        <v>171</v>
      </c>
      <c r="BE104" t="str">
        <v>VENCIDA</v>
      </c>
      <c r="BG104">
        <v>46178</v>
      </c>
      <c r="BH104">
        <v>140</v>
      </c>
      <c r="BK104" t="str">
        <v>VENCIDA</v>
      </c>
      <c r="BM104">
        <v>46209</v>
      </c>
      <c r="BN104">
        <v>109</v>
      </c>
      <c r="BQ104" t="str">
        <v>VENCIDA</v>
      </c>
      <c r="BS104">
        <v>46240</v>
      </c>
      <c r="BT104">
        <v>78</v>
      </c>
      <c r="BW104" t="str">
        <v>VENCIDA</v>
      </c>
      <c r="BY104">
        <v>46271</v>
      </c>
      <c r="BZ104">
        <v>47</v>
      </c>
      <c r="CC104" t="str">
        <v>VENCIDA</v>
      </c>
      <c r="CE104">
        <v>46302</v>
      </c>
      <c r="CF104">
        <v>16</v>
      </c>
      <c r="CI104" t="str">
        <v>VENCIDA</v>
      </c>
      <c r="CK104">
        <v>46333</v>
      </c>
      <c r="CL104">
        <v>-15</v>
      </c>
      <c r="CO104" t="str">
        <v>AL DÍA</v>
      </c>
      <c r="CQ104">
        <v>46364</v>
      </c>
      <c r="CR104">
        <v>-46</v>
      </c>
      <c r="CU104" t="str">
        <v>AL DÍA</v>
      </c>
      <c r="CW104">
        <v>46395</v>
      </c>
      <c r="CX104">
        <v>-77</v>
      </c>
      <c r="DA104" t="str">
        <v>AL DÍA</v>
      </c>
      <c r="DC104">
        <v>46426</v>
      </c>
      <c r="DD104">
        <v>-108</v>
      </c>
      <c r="DG104" t="str">
        <v>AL DÍA</v>
      </c>
      <c r="DI104">
        <v>46457</v>
      </c>
      <c r="DJ104">
        <v>-139</v>
      </c>
      <c r="DM104" t="str">
        <v>AL DÍA</v>
      </c>
      <c r="DO104">
        <v>46488</v>
      </c>
      <c r="DP104">
        <v>-170</v>
      </c>
      <c r="DS104" t="str">
        <v>AL DÍA</v>
      </c>
      <c r="DU104">
        <v>46519</v>
      </c>
      <c r="DV104">
        <v>-201</v>
      </c>
      <c r="DY104" t="str">
        <v>AL DÍA</v>
      </c>
      <c r="EA104">
        <v>46550</v>
      </c>
      <c r="EB104">
        <v>-232</v>
      </c>
      <c r="EE104" t="str">
        <v>AL DÍA</v>
      </c>
      <c r="EG104">
        <v>46581</v>
      </c>
      <c r="EH104">
        <v>-263</v>
      </c>
      <c r="EK104" t="str">
        <v>AL DÍA</v>
      </c>
      <c r="EM104">
        <v>46612</v>
      </c>
      <c r="EN104">
        <v>-294</v>
      </c>
      <c r="EQ104" t="str">
        <v>AL DÍA</v>
      </c>
      <c r="ES104">
        <v>46643</v>
      </c>
      <c r="ET104">
        <v>-325</v>
      </c>
      <c r="EW104" t="str">
        <v>AL DÍA</v>
      </c>
      <c r="EY104" t="str">
        <v/>
      </c>
      <c r="EZ104" t="str">
        <v/>
      </c>
      <c r="FC104" t="str">
        <v>SIN ESTADO</v>
      </c>
      <c r="FE104" t="str">
        <v/>
      </c>
      <c r="FF104" t="str">
        <v/>
      </c>
      <c r="FI104" t="str">
        <v>SIN ESTADO</v>
      </c>
      <c r="FK104" t="str">
        <v/>
      </c>
      <c r="FL104" t="str">
        <v/>
      </c>
      <c r="FO104" t="str">
        <v>SIN ESTADO</v>
      </c>
      <c r="FQ104" t="str">
        <v/>
      </c>
      <c r="FR104" t="str">
        <v/>
      </c>
      <c r="FU104" t="str">
        <v>SIN ESTADO</v>
      </c>
      <c r="FW104" t="str">
        <v/>
      </c>
      <c r="FX104" t="str">
        <v/>
      </c>
      <c r="GA104" t="str">
        <v>SIN ESTADO</v>
      </c>
      <c r="GC104" t="str">
        <v/>
      </c>
      <c r="GD104" t="str">
        <v/>
      </c>
      <c r="GG104" t="str">
        <v>SIN ESTADO</v>
      </c>
      <c r="GI104" t="str">
        <v/>
      </c>
      <c r="GJ104" t="str">
        <v/>
      </c>
      <c r="GM104" t="str">
        <v>SIN ESTADO</v>
      </c>
      <c r="GO104" t="str">
        <v/>
      </c>
      <c r="GP104" t="str">
        <v/>
      </c>
      <c r="GS104" t="str">
        <v>SIN ESTADO</v>
      </c>
      <c r="GU104" t="str">
        <v/>
      </c>
      <c r="GV104" t="str">
        <v/>
      </c>
      <c r="GY104" t="str">
        <v>SIN ESTADO</v>
      </c>
      <c r="HA104" t="str">
        <v/>
      </c>
      <c r="HB104" t="str">
        <v/>
      </c>
      <c r="HE104" t="str">
        <v>SIN ESTADO</v>
      </c>
      <c r="HG104" t="str">
        <v/>
      </c>
      <c r="HH104" t="str">
        <v/>
      </c>
      <c r="HK104" t="str">
        <v>SIN ESTADO</v>
      </c>
      <c r="HM104" t="str">
        <v/>
      </c>
      <c r="HN104" t="str">
        <v/>
      </c>
      <c r="HQ104" t="str">
        <v>SIN ESTADO</v>
      </c>
      <c r="HS104">
        <v>0</v>
      </c>
      <c r="HU104">
        <v>875000</v>
      </c>
      <c r="HW104">
        <v>0</v>
      </c>
      <c r="HX104">
        <v>0</v>
      </c>
    </row>
    <row r="105">
      <c r="B105">
        <v>103</v>
      </c>
      <c r="C105" t="str">
        <v xml:space="preserve">LC1 - 12 - 5 </v>
      </c>
      <c r="D105" t="str">
        <v>VENDIDO</v>
      </c>
      <c r="E105">
        <v>38178000</v>
      </c>
      <c r="F105">
        <v>34178000</v>
      </c>
      <c r="G105">
        <v>45899</v>
      </c>
      <c r="H105">
        <v>24</v>
      </c>
      <c r="I105" t="str">
        <v xml:space="preserve">30 DE CADA MES </v>
      </c>
      <c r="J105">
        <v>1424083.3333333333</v>
      </c>
      <c r="K105">
        <v>45930</v>
      </c>
      <c r="L105">
        <v>388</v>
      </c>
      <c r="O105" t="str">
        <v>VENCIDA</v>
      </c>
      <c r="Q105">
        <v>45961</v>
      </c>
      <c r="R105">
        <v>357</v>
      </c>
      <c r="U105" t="str">
        <v>VENCIDA</v>
      </c>
      <c r="W105">
        <v>45992</v>
      </c>
      <c r="X105">
        <v>326</v>
      </c>
      <c r="AA105" t="str">
        <v>VENCIDA</v>
      </c>
      <c r="AC105">
        <v>46023</v>
      </c>
      <c r="AD105">
        <v>295</v>
      </c>
      <c r="AG105" t="str">
        <v>VENCIDA</v>
      </c>
      <c r="AI105">
        <v>46054</v>
      </c>
      <c r="AJ105">
        <v>264</v>
      </c>
      <c r="AM105" t="str">
        <v>VENCIDA</v>
      </c>
      <c r="AO105">
        <v>46085</v>
      </c>
      <c r="AP105">
        <v>233</v>
      </c>
      <c r="AS105" t="str">
        <v>VENCIDA</v>
      </c>
      <c r="AU105">
        <v>46116</v>
      </c>
      <c r="AV105">
        <v>202</v>
      </c>
      <c r="AY105" t="str">
        <v>VENCIDA</v>
      </c>
      <c r="BA105">
        <v>46147</v>
      </c>
      <c r="BB105">
        <v>171</v>
      </c>
      <c r="BE105" t="str">
        <v>VENCIDA</v>
      </c>
      <c r="BG105">
        <v>46178</v>
      </c>
      <c r="BH105">
        <v>140</v>
      </c>
      <c r="BK105" t="str">
        <v>VENCIDA</v>
      </c>
      <c r="BM105">
        <v>46209</v>
      </c>
      <c r="BN105">
        <v>109</v>
      </c>
      <c r="BQ105" t="str">
        <v>VENCIDA</v>
      </c>
      <c r="BS105">
        <v>46240</v>
      </c>
      <c r="BT105">
        <v>78</v>
      </c>
      <c r="BW105" t="str">
        <v>VENCIDA</v>
      </c>
      <c r="BY105">
        <v>46271</v>
      </c>
      <c r="BZ105">
        <v>47</v>
      </c>
      <c r="CC105" t="str">
        <v>VENCIDA</v>
      </c>
      <c r="CE105">
        <v>46302</v>
      </c>
      <c r="CF105">
        <v>16</v>
      </c>
      <c r="CI105" t="str">
        <v>VENCIDA</v>
      </c>
      <c r="CK105">
        <v>46333</v>
      </c>
      <c r="CL105">
        <v>-15</v>
      </c>
      <c r="CO105" t="str">
        <v>AL DÍA</v>
      </c>
      <c r="CQ105">
        <v>46364</v>
      </c>
      <c r="CR105">
        <v>-46</v>
      </c>
      <c r="CU105" t="str">
        <v>AL DÍA</v>
      </c>
      <c r="CW105">
        <v>46395</v>
      </c>
      <c r="CX105">
        <v>-77</v>
      </c>
      <c r="DA105" t="str">
        <v>AL DÍA</v>
      </c>
      <c r="DC105">
        <v>46426</v>
      </c>
      <c r="DD105">
        <v>-108</v>
      </c>
      <c r="DG105" t="str">
        <v>AL DÍA</v>
      </c>
      <c r="DI105">
        <v>46457</v>
      </c>
      <c r="DJ105">
        <v>-139</v>
      </c>
      <c r="DM105" t="str">
        <v>AL DÍA</v>
      </c>
      <c r="DO105">
        <v>46488</v>
      </c>
      <c r="DP105">
        <v>-170</v>
      </c>
      <c r="DS105" t="str">
        <v>AL DÍA</v>
      </c>
      <c r="DU105">
        <v>46519</v>
      </c>
      <c r="DV105">
        <v>-201</v>
      </c>
      <c r="DY105" t="str">
        <v>AL DÍA</v>
      </c>
      <c r="EA105">
        <v>46550</v>
      </c>
      <c r="EB105">
        <v>-232</v>
      </c>
      <c r="EE105" t="str">
        <v>AL DÍA</v>
      </c>
      <c r="EG105">
        <v>46581</v>
      </c>
      <c r="EH105">
        <v>-263</v>
      </c>
      <c r="EK105" t="str">
        <v>AL DÍA</v>
      </c>
      <c r="EM105">
        <v>46612</v>
      </c>
      <c r="EN105">
        <v>-294</v>
      </c>
      <c r="EQ105" t="str">
        <v>AL DÍA</v>
      </c>
      <c r="ES105">
        <v>46643</v>
      </c>
      <c r="ET105">
        <v>-325</v>
      </c>
      <c r="EW105" t="str">
        <v>AL DÍA</v>
      </c>
      <c r="EY105" t="str">
        <v/>
      </c>
      <c r="EZ105" t="str">
        <v/>
      </c>
      <c r="FC105" t="str">
        <v>SIN ESTADO</v>
      </c>
      <c r="FE105" t="str">
        <v/>
      </c>
      <c r="FF105" t="str">
        <v/>
      </c>
      <c r="FI105" t="str">
        <v>SIN ESTADO</v>
      </c>
      <c r="FK105" t="str">
        <v/>
      </c>
      <c r="FL105" t="str">
        <v/>
      </c>
      <c r="FO105" t="str">
        <v>SIN ESTADO</v>
      </c>
      <c r="FQ105" t="str">
        <v/>
      </c>
      <c r="FR105" t="str">
        <v/>
      </c>
      <c r="FU105" t="str">
        <v>SIN ESTADO</v>
      </c>
      <c r="FW105" t="str">
        <v/>
      </c>
      <c r="FX105" t="str">
        <v/>
      </c>
      <c r="GA105" t="str">
        <v>SIN ESTADO</v>
      </c>
      <c r="GC105" t="str">
        <v/>
      </c>
      <c r="GD105" t="str">
        <v/>
      </c>
      <c r="GG105" t="str">
        <v>SIN ESTADO</v>
      </c>
      <c r="GI105" t="str">
        <v/>
      </c>
      <c r="GJ105" t="str">
        <v/>
      </c>
      <c r="GM105" t="str">
        <v>SIN ESTADO</v>
      </c>
      <c r="GO105" t="str">
        <v/>
      </c>
      <c r="GP105" t="str">
        <v/>
      </c>
      <c r="GS105" t="str">
        <v>SIN ESTADO</v>
      </c>
      <c r="GU105" t="str">
        <v/>
      </c>
      <c r="GV105" t="str">
        <v/>
      </c>
      <c r="GY105" t="str">
        <v>SIN ESTADO</v>
      </c>
      <c r="HA105" t="str">
        <v/>
      </c>
      <c r="HB105" t="str">
        <v/>
      </c>
      <c r="HE105" t="str">
        <v>SIN ESTADO</v>
      </c>
      <c r="HG105" t="str">
        <v/>
      </c>
      <c r="HH105" t="str">
        <v/>
      </c>
      <c r="HK105" t="str">
        <v>SIN ESTADO</v>
      </c>
      <c r="HM105" t="str">
        <v/>
      </c>
      <c r="HN105" t="str">
        <v/>
      </c>
      <c r="HQ105" t="str">
        <v>SIN ESTADO</v>
      </c>
      <c r="HS105">
        <v>0</v>
      </c>
      <c r="HU105">
        <v>1424083.3333333333</v>
      </c>
      <c r="HW105">
        <v>0</v>
      </c>
      <c r="HX105">
        <v>0</v>
      </c>
    </row>
    <row r="106">
      <c r="B106">
        <v>104</v>
      </c>
      <c r="C106" t="str">
        <v>LC1 - 12 - 6</v>
      </c>
      <c r="D106" t="str">
        <v>DISPONIBLE</v>
      </c>
      <c r="E106">
        <v>48676000</v>
      </c>
      <c r="F106">
        <v>48676000</v>
      </c>
      <c r="G106">
        <v>0</v>
      </c>
      <c r="H106">
        <v>0</v>
      </c>
      <c r="I106">
        <v>0</v>
      </c>
      <c r="K106" t="str">
        <v/>
      </c>
      <c r="L106" t="str">
        <v/>
      </c>
      <c r="O106" t="str">
        <v>SIN ESTADO</v>
      </c>
      <c r="Q106" t="str">
        <v/>
      </c>
      <c r="R106" t="str">
        <v/>
      </c>
      <c r="U106" t="str">
        <v>SIN ESTADO</v>
      </c>
      <c r="W106" t="str">
        <v/>
      </c>
      <c r="X106" t="str">
        <v/>
      </c>
      <c r="AA106" t="str">
        <v>SIN ESTADO</v>
      </c>
      <c r="AC106" t="str">
        <v/>
      </c>
      <c r="AD106" t="str">
        <v/>
      </c>
      <c r="AG106" t="str">
        <v>SIN ESTADO</v>
      </c>
      <c r="AI106" t="str">
        <v/>
      </c>
      <c r="AJ106" t="str">
        <v/>
      </c>
      <c r="AM106" t="str">
        <v>SIN ESTADO</v>
      </c>
      <c r="AO106" t="str">
        <v/>
      </c>
      <c r="AP106" t="str">
        <v/>
      </c>
      <c r="AS106" t="str">
        <v>SIN ESTADO</v>
      </c>
      <c r="AU106" t="str">
        <v/>
      </c>
      <c r="AV106" t="str">
        <v/>
      </c>
      <c r="AY106" t="str">
        <v>SIN ESTADO</v>
      </c>
      <c r="BA106" t="str">
        <v/>
      </c>
      <c r="BB106" t="str">
        <v/>
      </c>
      <c r="BE106" t="str">
        <v>SIN ESTADO</v>
      </c>
      <c r="BG106" t="str">
        <v/>
      </c>
      <c r="BH106" t="str">
        <v/>
      </c>
      <c r="BK106" t="str">
        <v>SIN ESTADO</v>
      </c>
      <c r="BM106" t="str">
        <v/>
      </c>
      <c r="BN106" t="str">
        <v/>
      </c>
      <c r="BQ106" t="str">
        <v>SIN ESTADO</v>
      </c>
      <c r="BS106" t="str">
        <v/>
      </c>
      <c r="BT106" t="str">
        <v/>
      </c>
      <c r="BW106" t="str">
        <v>SIN ESTADO</v>
      </c>
      <c r="BY106" t="str">
        <v/>
      </c>
      <c r="BZ106" t="str">
        <v/>
      </c>
      <c r="CC106" t="str">
        <v>SIN ESTADO</v>
      </c>
      <c r="CE106" t="str">
        <v/>
      </c>
      <c r="CF106" t="str">
        <v/>
      </c>
      <c r="CI106" t="str">
        <v>SIN ESTADO</v>
      </c>
      <c r="CK106" t="str">
        <v/>
      </c>
      <c r="CL106" t="str">
        <v/>
      </c>
      <c r="CO106" t="str">
        <v>SIN ESTADO</v>
      </c>
      <c r="CQ106" t="str">
        <v/>
      </c>
      <c r="CR106" t="str">
        <v/>
      </c>
      <c r="CU106" t="str">
        <v>SIN ESTADO</v>
      </c>
      <c r="CW106" t="str">
        <v/>
      </c>
      <c r="CX106" t="str">
        <v/>
      </c>
      <c r="DA106" t="str">
        <v>SIN ESTADO</v>
      </c>
      <c r="DC106" t="str">
        <v/>
      </c>
      <c r="DD106" t="str">
        <v/>
      </c>
      <c r="DG106" t="str">
        <v>SIN ESTADO</v>
      </c>
      <c r="DI106" t="str">
        <v/>
      </c>
      <c r="DJ106" t="str">
        <v/>
      </c>
      <c r="DM106" t="str">
        <v>SIN ESTADO</v>
      </c>
      <c r="DO106" t="str">
        <v/>
      </c>
      <c r="DP106" t="str">
        <v/>
      </c>
      <c r="DS106" t="str">
        <v>SIN ESTADO</v>
      </c>
      <c r="DU106" t="str">
        <v/>
      </c>
      <c r="DV106" t="str">
        <v/>
      </c>
      <c r="DY106" t="str">
        <v>SIN ESTADO</v>
      </c>
      <c r="EA106" t="str">
        <v/>
      </c>
      <c r="EB106" t="str">
        <v/>
      </c>
      <c r="EE106" t="str">
        <v>SIN ESTADO</v>
      </c>
      <c r="EG106" t="str">
        <v/>
      </c>
      <c r="EH106" t="str">
        <v/>
      </c>
      <c r="EK106" t="str">
        <v>SIN ESTADO</v>
      </c>
      <c r="EM106" t="str">
        <v/>
      </c>
      <c r="EN106" t="str">
        <v/>
      </c>
      <c r="EQ106" t="str">
        <v>SIN ESTADO</v>
      </c>
      <c r="ES106" t="str">
        <v/>
      </c>
      <c r="ET106" t="str">
        <v/>
      </c>
      <c r="EW106" t="str">
        <v>SIN ESTADO</v>
      </c>
      <c r="EY106" t="str">
        <v/>
      </c>
      <c r="EZ106" t="str">
        <v/>
      </c>
      <c r="FC106" t="str">
        <v>SIN ESTADO</v>
      </c>
      <c r="FE106" t="str">
        <v/>
      </c>
      <c r="FF106" t="str">
        <v/>
      </c>
      <c r="FI106" t="str">
        <v>SIN ESTADO</v>
      </c>
      <c r="FK106" t="str">
        <v/>
      </c>
      <c r="FL106" t="str">
        <v/>
      </c>
      <c r="FO106" t="str">
        <v>SIN ESTADO</v>
      </c>
      <c r="FQ106" t="str">
        <v/>
      </c>
      <c r="FR106" t="str">
        <v/>
      </c>
      <c r="FU106" t="str">
        <v>SIN ESTADO</v>
      </c>
      <c r="FW106" t="str">
        <v/>
      </c>
      <c r="FX106" t="str">
        <v/>
      </c>
      <c r="GA106" t="str">
        <v>SIN ESTADO</v>
      </c>
      <c r="GC106" t="str">
        <v/>
      </c>
      <c r="GD106" t="str">
        <v/>
      </c>
      <c r="GG106" t="str">
        <v>SIN ESTADO</v>
      </c>
      <c r="GI106" t="str">
        <v/>
      </c>
      <c r="GJ106" t="str">
        <v/>
      </c>
      <c r="GM106" t="str">
        <v>SIN ESTADO</v>
      </c>
      <c r="GO106" t="str">
        <v/>
      </c>
      <c r="GP106" t="str">
        <v/>
      </c>
      <c r="GS106" t="str">
        <v>SIN ESTADO</v>
      </c>
      <c r="GU106" t="str">
        <v/>
      </c>
      <c r="GV106" t="str">
        <v/>
      </c>
      <c r="GY106" t="str">
        <v>SIN ESTADO</v>
      </c>
      <c r="HA106" t="str">
        <v/>
      </c>
      <c r="HB106" t="str">
        <v/>
      </c>
      <c r="HE106" t="str">
        <v>SIN ESTADO</v>
      </c>
      <c r="HG106" t="str">
        <v/>
      </c>
      <c r="HH106" t="str">
        <v/>
      </c>
      <c r="HK106" t="str">
        <v>SIN ESTADO</v>
      </c>
      <c r="HM106" t="str">
        <v/>
      </c>
      <c r="HN106" t="str">
        <v/>
      </c>
      <c r="HQ106" t="str">
        <v>SIN ESTADO</v>
      </c>
      <c r="HS106">
        <v>0</v>
      </c>
      <c r="HU106">
        <v>0</v>
      </c>
      <c r="HW106">
        <v>0</v>
      </c>
      <c r="HX106">
        <v>0</v>
      </c>
    </row>
    <row r="107">
      <c r="B107">
        <v>105</v>
      </c>
      <c r="C107" t="str">
        <v xml:space="preserve">LC1 - 12 - 7 </v>
      </c>
      <c r="D107" t="str">
        <v>VENDIDO</v>
      </c>
      <c r="E107">
        <v>25000000</v>
      </c>
      <c r="F107">
        <v>21000000</v>
      </c>
      <c r="G107">
        <v>45985</v>
      </c>
      <c r="H107">
        <v>24</v>
      </c>
      <c r="I107" t="str">
        <v xml:space="preserve">24 DE CADA MES </v>
      </c>
      <c r="J107">
        <v>875000</v>
      </c>
      <c r="K107">
        <v>46016</v>
      </c>
      <c r="L107">
        <v>302</v>
      </c>
      <c r="M107">
        <v>46017</v>
      </c>
      <c r="N107">
        <v>875000</v>
      </c>
      <c r="O107" t="str">
        <v>PAGA</v>
      </c>
      <c r="P107" t="str">
        <v>TRANSFERENCIA</v>
      </c>
      <c r="Q107">
        <v>46047</v>
      </c>
      <c r="R107">
        <v>271</v>
      </c>
      <c r="S107">
        <v>46125</v>
      </c>
      <c r="T107">
        <v>4000000</v>
      </c>
      <c r="U107" t="str">
        <v>PAGA</v>
      </c>
      <c r="V107" t="str">
        <v>TRANSFERENCIA</v>
      </c>
      <c r="W107">
        <v>46078</v>
      </c>
      <c r="X107">
        <v>240</v>
      </c>
      <c r="Y107">
        <v>46125</v>
      </c>
      <c r="AA107" t="str">
        <v>PAGA</v>
      </c>
      <c r="AB107" t="str">
        <v>TRANSFERENCIA</v>
      </c>
      <c r="AC107">
        <v>46109</v>
      </c>
      <c r="AD107">
        <v>209</v>
      </c>
      <c r="AE107">
        <v>46125</v>
      </c>
      <c r="AG107" t="str">
        <v>PAGA</v>
      </c>
      <c r="AH107" t="str">
        <v>TRANSFERENCIA</v>
      </c>
      <c r="AI107">
        <v>46140</v>
      </c>
      <c r="AJ107">
        <v>178</v>
      </c>
      <c r="AK107">
        <v>46125</v>
      </c>
      <c r="AM107" t="str">
        <v>PAGA</v>
      </c>
      <c r="AO107">
        <v>46171</v>
      </c>
      <c r="AP107">
        <v>147</v>
      </c>
      <c r="AQ107">
        <v>46189</v>
      </c>
      <c r="AR107">
        <v>1800000</v>
      </c>
      <c r="AS107" t="str">
        <v>PAGA</v>
      </c>
      <c r="AU107">
        <v>46202</v>
      </c>
      <c r="AV107">
        <v>116</v>
      </c>
      <c r="AW107">
        <v>46189</v>
      </c>
      <c r="AY107" t="str">
        <v>PAGA</v>
      </c>
      <c r="BA107">
        <v>46233</v>
      </c>
      <c r="BB107">
        <v>85</v>
      </c>
      <c r="BC107">
        <v>46205</v>
      </c>
      <c r="BD107">
        <v>900000</v>
      </c>
      <c r="BE107" t="str">
        <v>PAGA</v>
      </c>
      <c r="BG107">
        <v>46264</v>
      </c>
      <c r="BH107">
        <v>54</v>
      </c>
      <c r="BK107" t="str">
        <v>VENCIDA</v>
      </c>
      <c r="BM107">
        <v>46295</v>
      </c>
      <c r="BN107">
        <v>23</v>
      </c>
      <c r="BQ107" t="str">
        <v>VENCIDA</v>
      </c>
      <c r="BS107">
        <v>46326</v>
      </c>
      <c r="BT107">
        <v>-8</v>
      </c>
      <c r="BW107" t="str">
        <v>AL DÍA</v>
      </c>
      <c r="BY107">
        <v>46357</v>
      </c>
      <c r="BZ107">
        <v>-39</v>
      </c>
      <c r="CC107" t="str">
        <v>AL DÍA</v>
      </c>
      <c r="CE107">
        <v>46388</v>
      </c>
      <c r="CF107">
        <v>-70</v>
      </c>
      <c r="CI107" t="str">
        <v>AL DÍA</v>
      </c>
      <c r="CK107">
        <v>46419</v>
      </c>
      <c r="CL107">
        <v>-101</v>
      </c>
      <c r="CO107" t="str">
        <v>AL DÍA</v>
      </c>
      <c r="CQ107">
        <v>46450</v>
      </c>
      <c r="CR107">
        <v>-132</v>
      </c>
      <c r="CU107" t="str">
        <v>AL DÍA</v>
      </c>
      <c r="CW107">
        <v>46481</v>
      </c>
      <c r="CX107">
        <v>-163</v>
      </c>
      <c r="DA107" t="str">
        <v>AL DÍA</v>
      </c>
      <c r="DC107">
        <v>46512</v>
      </c>
      <c r="DD107">
        <v>-194</v>
      </c>
      <c r="DG107" t="str">
        <v>AL DÍA</v>
      </c>
      <c r="DI107">
        <v>46543</v>
      </c>
      <c r="DJ107">
        <v>-225</v>
      </c>
      <c r="DM107" t="str">
        <v>AL DÍA</v>
      </c>
      <c r="DO107">
        <v>46574</v>
      </c>
      <c r="DP107">
        <v>-256</v>
      </c>
      <c r="DS107" t="str">
        <v>AL DÍA</v>
      </c>
      <c r="DU107">
        <v>46605</v>
      </c>
      <c r="DV107">
        <v>-287</v>
      </c>
      <c r="DY107" t="str">
        <v>AL DÍA</v>
      </c>
      <c r="EA107">
        <v>46636</v>
      </c>
      <c r="EB107">
        <v>-318</v>
      </c>
      <c r="EE107" t="str">
        <v>AL DÍA</v>
      </c>
      <c r="EG107">
        <v>46667</v>
      </c>
      <c r="EH107">
        <v>-349</v>
      </c>
      <c r="EK107" t="str">
        <v>AL DÍA</v>
      </c>
      <c r="EM107">
        <v>46698</v>
      </c>
      <c r="EN107">
        <v>-380</v>
      </c>
      <c r="EQ107" t="str">
        <v>AL DÍA</v>
      </c>
      <c r="ES107">
        <v>46729</v>
      </c>
      <c r="ET107">
        <v>-411</v>
      </c>
      <c r="EW107" t="str">
        <v>AL DÍA</v>
      </c>
      <c r="EY107" t="str">
        <v/>
      </c>
      <c r="EZ107" t="str">
        <v/>
      </c>
      <c r="FC107" t="str">
        <v>SIN ESTADO</v>
      </c>
      <c r="FE107" t="str">
        <v/>
      </c>
      <c r="FF107" t="str">
        <v/>
      </c>
      <c r="FI107" t="str">
        <v>SIN ESTADO</v>
      </c>
      <c r="FK107" t="str">
        <v/>
      </c>
      <c r="FL107" t="str">
        <v/>
      </c>
      <c r="FO107" t="str">
        <v>SIN ESTADO</v>
      </c>
      <c r="FQ107" t="str">
        <v/>
      </c>
      <c r="FR107" t="str">
        <v/>
      </c>
      <c r="FU107" t="str">
        <v>SIN ESTADO</v>
      </c>
      <c r="FW107" t="str">
        <v/>
      </c>
      <c r="FX107" t="str">
        <v/>
      </c>
      <c r="GA107" t="str">
        <v>SIN ESTADO</v>
      </c>
      <c r="GC107" t="str">
        <v/>
      </c>
      <c r="GD107" t="str">
        <v/>
      </c>
      <c r="GG107" t="str">
        <v>SIN ESTADO</v>
      </c>
      <c r="GI107" t="str">
        <v/>
      </c>
      <c r="GJ107" t="str">
        <v/>
      </c>
      <c r="GM107" t="str">
        <v>SIN ESTADO</v>
      </c>
      <c r="GO107" t="str">
        <v/>
      </c>
      <c r="GP107" t="str">
        <v/>
      </c>
      <c r="GS107" t="str">
        <v>SIN ESTADO</v>
      </c>
      <c r="GU107" t="str">
        <v/>
      </c>
      <c r="GV107" t="str">
        <v/>
      </c>
      <c r="GY107" t="str">
        <v>SIN ESTADO</v>
      </c>
      <c r="HA107" t="str">
        <v/>
      </c>
      <c r="HB107" t="str">
        <v/>
      </c>
      <c r="HE107" t="str">
        <v>SIN ESTADO</v>
      </c>
      <c r="HG107" t="str">
        <v/>
      </c>
      <c r="HH107" t="str">
        <v/>
      </c>
      <c r="HK107" t="str">
        <v>SIN ESTADO</v>
      </c>
      <c r="HM107" t="str">
        <v/>
      </c>
      <c r="HN107" t="str">
        <v/>
      </c>
      <c r="HQ107" t="str">
        <v>SIN ESTADO</v>
      </c>
      <c r="HS107">
        <v>7575000</v>
      </c>
      <c r="HU107">
        <v>875000</v>
      </c>
      <c r="HW107">
        <v>0</v>
      </c>
      <c r="HX107">
        <v>0</v>
      </c>
    </row>
    <row r="108">
      <c r="B108">
        <v>106</v>
      </c>
      <c r="C108" t="str">
        <v xml:space="preserve">LC1 - 12 - 8 </v>
      </c>
      <c r="D108" t="str">
        <v>VENDIDO</v>
      </c>
      <c r="E108">
        <v>25000000</v>
      </c>
      <c r="F108">
        <v>21000000</v>
      </c>
      <c r="G108">
        <v>46021</v>
      </c>
      <c r="H108">
        <v>24</v>
      </c>
      <c r="I108" t="str">
        <v xml:space="preserve">30 DE CADA MES </v>
      </c>
      <c r="J108">
        <v>875000</v>
      </c>
      <c r="K108">
        <v>46052</v>
      </c>
      <c r="L108">
        <v>266</v>
      </c>
      <c r="O108" t="str">
        <v>VENCIDA</v>
      </c>
      <c r="Q108">
        <v>46083</v>
      </c>
      <c r="R108">
        <v>235</v>
      </c>
      <c r="U108" t="str">
        <v>VENCIDA</v>
      </c>
      <c r="W108">
        <v>46114</v>
      </c>
      <c r="X108">
        <v>204</v>
      </c>
      <c r="AA108" t="str">
        <v>VENCIDA</v>
      </c>
      <c r="AC108">
        <v>46145</v>
      </c>
      <c r="AD108">
        <v>173</v>
      </c>
      <c r="AG108" t="str">
        <v>VENCIDA</v>
      </c>
      <c r="AI108">
        <v>46176</v>
      </c>
      <c r="AJ108">
        <v>142</v>
      </c>
      <c r="AM108" t="str">
        <v>VENCIDA</v>
      </c>
      <c r="AO108">
        <v>46207</v>
      </c>
      <c r="AP108">
        <v>111</v>
      </c>
      <c r="AS108" t="str">
        <v>VENCIDA</v>
      </c>
      <c r="AU108">
        <v>46238</v>
      </c>
      <c r="AV108">
        <v>80</v>
      </c>
      <c r="AY108" t="str">
        <v>VENCIDA</v>
      </c>
      <c r="BA108">
        <v>46269</v>
      </c>
      <c r="BB108">
        <v>49</v>
      </c>
      <c r="BE108" t="str">
        <v>VENCIDA</v>
      </c>
      <c r="BG108">
        <v>46300</v>
      </c>
      <c r="BH108">
        <v>18</v>
      </c>
      <c r="BK108" t="str">
        <v>VENCIDA</v>
      </c>
      <c r="BM108">
        <v>46331</v>
      </c>
      <c r="BN108">
        <v>-13</v>
      </c>
      <c r="BQ108" t="str">
        <v>AL DÍA</v>
      </c>
      <c r="BS108">
        <v>46362</v>
      </c>
      <c r="BT108">
        <v>-44</v>
      </c>
      <c r="BW108" t="str">
        <v>AL DÍA</v>
      </c>
      <c r="BY108">
        <v>46393</v>
      </c>
      <c r="BZ108">
        <v>-75</v>
      </c>
      <c r="CC108" t="str">
        <v>AL DÍA</v>
      </c>
      <c r="CE108">
        <v>46424</v>
      </c>
      <c r="CF108">
        <v>-106</v>
      </c>
      <c r="CI108" t="str">
        <v>AL DÍA</v>
      </c>
      <c r="CK108">
        <v>46455</v>
      </c>
      <c r="CL108">
        <v>-137</v>
      </c>
      <c r="CO108" t="str">
        <v>AL DÍA</v>
      </c>
      <c r="CQ108">
        <v>46486</v>
      </c>
      <c r="CR108">
        <v>-168</v>
      </c>
      <c r="CU108" t="str">
        <v>AL DÍA</v>
      </c>
      <c r="CW108">
        <v>46517</v>
      </c>
      <c r="CX108">
        <v>-199</v>
      </c>
      <c r="DA108" t="str">
        <v>AL DÍA</v>
      </c>
      <c r="DC108">
        <v>46548</v>
      </c>
      <c r="DD108">
        <v>-230</v>
      </c>
      <c r="DG108" t="str">
        <v>AL DÍA</v>
      </c>
      <c r="DI108">
        <v>46579</v>
      </c>
      <c r="DJ108">
        <v>-261</v>
      </c>
      <c r="DM108" t="str">
        <v>AL DÍA</v>
      </c>
      <c r="DO108">
        <v>46610</v>
      </c>
      <c r="DP108">
        <v>-292</v>
      </c>
      <c r="DS108" t="str">
        <v>AL DÍA</v>
      </c>
      <c r="DU108">
        <v>46641</v>
      </c>
      <c r="DV108">
        <v>-323</v>
      </c>
      <c r="DY108" t="str">
        <v>AL DÍA</v>
      </c>
      <c r="EA108">
        <v>46672</v>
      </c>
      <c r="EB108">
        <v>-354</v>
      </c>
      <c r="EE108" t="str">
        <v>AL DÍA</v>
      </c>
      <c r="EG108">
        <v>46703</v>
      </c>
      <c r="EH108">
        <v>-385</v>
      </c>
      <c r="EK108" t="str">
        <v>AL DÍA</v>
      </c>
      <c r="EM108">
        <v>46734</v>
      </c>
      <c r="EN108">
        <v>-416</v>
      </c>
      <c r="EQ108" t="str">
        <v>AL DÍA</v>
      </c>
      <c r="ES108">
        <v>46765</v>
      </c>
      <c r="ET108">
        <v>-447</v>
      </c>
      <c r="EW108" t="str">
        <v>AL DÍA</v>
      </c>
      <c r="EY108" t="str">
        <v/>
      </c>
      <c r="EZ108" t="str">
        <v/>
      </c>
      <c r="FC108" t="str">
        <v>SIN ESTADO</v>
      </c>
      <c r="FE108" t="str">
        <v/>
      </c>
      <c r="FF108" t="str">
        <v/>
      </c>
      <c r="FI108" t="str">
        <v>SIN ESTADO</v>
      </c>
      <c r="FK108" t="str">
        <v/>
      </c>
      <c r="FL108" t="str">
        <v/>
      </c>
      <c r="FO108" t="str">
        <v>SIN ESTADO</v>
      </c>
      <c r="FQ108" t="str">
        <v/>
      </c>
      <c r="FR108" t="str">
        <v/>
      </c>
      <c r="FU108" t="str">
        <v>SIN ESTADO</v>
      </c>
      <c r="FW108" t="str">
        <v/>
      </c>
      <c r="FX108" t="str">
        <v/>
      </c>
      <c r="GA108" t="str">
        <v>SIN ESTADO</v>
      </c>
      <c r="GC108" t="str">
        <v/>
      </c>
      <c r="GD108" t="str">
        <v/>
      </c>
      <c r="GG108" t="str">
        <v>SIN ESTADO</v>
      </c>
      <c r="GI108" t="str">
        <v/>
      </c>
      <c r="GJ108" t="str">
        <v/>
      </c>
      <c r="GM108" t="str">
        <v>SIN ESTADO</v>
      </c>
      <c r="GO108" t="str">
        <v/>
      </c>
      <c r="GP108" t="str">
        <v/>
      </c>
      <c r="GS108" t="str">
        <v>SIN ESTADO</v>
      </c>
      <c r="GU108" t="str">
        <v/>
      </c>
      <c r="GV108" t="str">
        <v/>
      </c>
      <c r="GY108" t="str">
        <v>SIN ESTADO</v>
      </c>
      <c r="HA108" t="str">
        <v/>
      </c>
      <c r="HB108" t="str">
        <v/>
      </c>
      <c r="HE108" t="str">
        <v>SIN ESTADO</v>
      </c>
      <c r="HG108" t="str">
        <v/>
      </c>
      <c r="HH108" t="str">
        <v/>
      </c>
      <c r="HK108" t="str">
        <v>SIN ESTADO</v>
      </c>
      <c r="HM108" t="str">
        <v/>
      </c>
      <c r="HN108" t="str">
        <v/>
      </c>
      <c r="HQ108" t="str">
        <v>SIN ESTADO</v>
      </c>
      <c r="HS108">
        <v>0</v>
      </c>
      <c r="HU108">
        <v>875000</v>
      </c>
      <c r="HW108">
        <v>0</v>
      </c>
      <c r="HX108">
        <v>0</v>
      </c>
    </row>
    <row r="109">
      <c r="B109">
        <v>107</v>
      </c>
      <c r="C109" t="str">
        <v xml:space="preserve">LC1 - 12 - 9 </v>
      </c>
      <c r="D109" t="str">
        <v>VENDIDO</v>
      </c>
      <c r="E109">
        <v>25000000</v>
      </c>
      <c r="F109">
        <v>21000000</v>
      </c>
      <c r="G109">
        <v>46072</v>
      </c>
      <c r="H109">
        <v>24</v>
      </c>
      <c r="I109" t="str">
        <v xml:space="preserve">19 DE CADA MES </v>
      </c>
      <c r="J109">
        <v>875000</v>
      </c>
      <c r="K109">
        <v>46103</v>
      </c>
      <c r="L109">
        <v>215</v>
      </c>
      <c r="O109" t="str">
        <v>VENCIDA</v>
      </c>
      <c r="Q109">
        <v>46134</v>
      </c>
      <c r="R109">
        <v>184</v>
      </c>
      <c r="U109" t="str">
        <v>VENCIDA</v>
      </c>
      <c r="W109">
        <v>46165</v>
      </c>
      <c r="X109">
        <v>153</v>
      </c>
      <c r="AA109" t="str">
        <v>VENCIDA</v>
      </c>
      <c r="AC109">
        <v>46196</v>
      </c>
      <c r="AD109">
        <v>122</v>
      </c>
      <c r="AG109" t="str">
        <v>VENCIDA</v>
      </c>
      <c r="AI109">
        <v>46227</v>
      </c>
      <c r="AJ109">
        <v>91</v>
      </c>
      <c r="AM109" t="str">
        <v>VENCIDA</v>
      </c>
      <c r="AO109">
        <v>46258</v>
      </c>
      <c r="AP109">
        <v>60</v>
      </c>
      <c r="AS109" t="str">
        <v>VENCIDA</v>
      </c>
      <c r="AU109">
        <v>46289</v>
      </c>
      <c r="AV109">
        <v>29</v>
      </c>
      <c r="AY109" t="str">
        <v>VENCIDA</v>
      </c>
      <c r="BA109">
        <v>46320</v>
      </c>
      <c r="BB109">
        <v>-2</v>
      </c>
      <c r="BE109" t="str">
        <v>POR VENCER</v>
      </c>
      <c r="BG109">
        <v>46351</v>
      </c>
      <c r="BH109">
        <v>-33</v>
      </c>
      <c r="BK109" t="str">
        <v>AL DÍA</v>
      </c>
      <c r="BM109">
        <v>46382</v>
      </c>
      <c r="BN109">
        <v>-64</v>
      </c>
      <c r="BQ109" t="str">
        <v>AL DÍA</v>
      </c>
      <c r="BS109">
        <v>46413</v>
      </c>
      <c r="BT109">
        <v>-95</v>
      </c>
      <c r="BW109" t="str">
        <v>AL DÍA</v>
      </c>
      <c r="BY109">
        <v>46444</v>
      </c>
      <c r="BZ109">
        <v>-126</v>
      </c>
      <c r="CC109" t="str">
        <v>AL DÍA</v>
      </c>
      <c r="CE109">
        <v>46475</v>
      </c>
      <c r="CF109">
        <v>-157</v>
      </c>
      <c r="CI109" t="str">
        <v>AL DÍA</v>
      </c>
      <c r="CK109">
        <v>46506</v>
      </c>
      <c r="CL109">
        <v>-188</v>
      </c>
      <c r="CO109" t="str">
        <v>AL DÍA</v>
      </c>
      <c r="CQ109">
        <v>46537</v>
      </c>
      <c r="CR109">
        <v>-219</v>
      </c>
      <c r="CU109" t="str">
        <v>AL DÍA</v>
      </c>
      <c r="CW109">
        <v>46568</v>
      </c>
      <c r="CX109">
        <v>-250</v>
      </c>
      <c r="DA109" t="str">
        <v>AL DÍA</v>
      </c>
      <c r="DC109">
        <v>46599</v>
      </c>
      <c r="DD109">
        <v>-281</v>
      </c>
      <c r="DG109" t="str">
        <v>AL DÍA</v>
      </c>
      <c r="DI109">
        <v>46630</v>
      </c>
      <c r="DJ109">
        <v>-312</v>
      </c>
      <c r="DM109" t="str">
        <v>AL DÍA</v>
      </c>
      <c r="DO109">
        <v>46661</v>
      </c>
      <c r="DP109">
        <v>-343</v>
      </c>
      <c r="DS109" t="str">
        <v>AL DÍA</v>
      </c>
      <c r="DU109">
        <v>46692</v>
      </c>
      <c r="DV109">
        <v>-374</v>
      </c>
      <c r="DY109" t="str">
        <v>AL DÍA</v>
      </c>
      <c r="EA109">
        <v>46723</v>
      </c>
      <c r="EB109">
        <v>-405</v>
      </c>
      <c r="EE109" t="str">
        <v>AL DÍA</v>
      </c>
      <c r="EG109">
        <v>46754</v>
      </c>
      <c r="EH109">
        <v>-436</v>
      </c>
      <c r="EK109" t="str">
        <v>AL DÍA</v>
      </c>
      <c r="EM109">
        <v>46785</v>
      </c>
      <c r="EN109">
        <v>-467</v>
      </c>
      <c r="EQ109" t="str">
        <v>AL DÍA</v>
      </c>
      <c r="ES109">
        <v>46816</v>
      </c>
      <c r="ET109">
        <v>-498</v>
      </c>
      <c r="EW109" t="str">
        <v>AL DÍA</v>
      </c>
      <c r="EY109" t="str">
        <v/>
      </c>
      <c r="EZ109" t="str">
        <v/>
      </c>
      <c r="FC109" t="str">
        <v>SIN ESTADO</v>
      </c>
      <c r="FE109" t="str">
        <v/>
      </c>
      <c r="FF109" t="str">
        <v/>
      </c>
      <c r="FI109" t="str">
        <v>SIN ESTADO</v>
      </c>
      <c r="FK109" t="str">
        <v/>
      </c>
      <c r="FL109" t="str">
        <v/>
      </c>
      <c r="FO109" t="str">
        <v>SIN ESTADO</v>
      </c>
      <c r="FQ109" t="str">
        <v/>
      </c>
      <c r="FR109" t="str">
        <v/>
      </c>
      <c r="FU109" t="str">
        <v>SIN ESTADO</v>
      </c>
      <c r="FW109" t="str">
        <v/>
      </c>
      <c r="FX109" t="str">
        <v/>
      </c>
      <c r="GA109" t="str">
        <v>SIN ESTADO</v>
      </c>
      <c r="GC109" t="str">
        <v/>
      </c>
      <c r="GD109" t="str">
        <v/>
      </c>
      <c r="GG109" t="str">
        <v>SIN ESTADO</v>
      </c>
      <c r="GI109" t="str">
        <v/>
      </c>
      <c r="GJ109" t="str">
        <v/>
      </c>
      <c r="GM109" t="str">
        <v>SIN ESTADO</v>
      </c>
      <c r="GO109" t="str">
        <v/>
      </c>
      <c r="GP109" t="str">
        <v/>
      </c>
      <c r="GS109" t="str">
        <v>SIN ESTADO</v>
      </c>
      <c r="GU109" t="str">
        <v/>
      </c>
      <c r="GV109" t="str">
        <v/>
      </c>
      <c r="GY109" t="str">
        <v>SIN ESTADO</v>
      </c>
      <c r="HA109" t="str">
        <v/>
      </c>
      <c r="HB109" t="str">
        <v/>
      </c>
      <c r="HE109" t="str">
        <v>SIN ESTADO</v>
      </c>
      <c r="HG109" t="str">
        <v/>
      </c>
      <c r="HH109" t="str">
        <v/>
      </c>
      <c r="HK109" t="str">
        <v>SIN ESTADO</v>
      </c>
      <c r="HM109" t="str">
        <v/>
      </c>
      <c r="HN109" t="str">
        <v/>
      </c>
      <c r="HQ109" t="str">
        <v>SIN ESTADO</v>
      </c>
      <c r="HS109">
        <v>0</v>
      </c>
      <c r="HU109">
        <v>875000</v>
      </c>
      <c r="HW109">
        <v>0</v>
      </c>
      <c r="HX109">
        <v>0</v>
      </c>
    </row>
    <row r="110">
      <c r="B110">
        <v>108</v>
      </c>
      <c r="C110" t="str">
        <v xml:space="preserve">LC1 - 12 - 10 </v>
      </c>
      <c r="D110" t="str">
        <v>VENDIDO</v>
      </c>
      <c r="E110">
        <v>25000000</v>
      </c>
      <c r="F110">
        <v>21000000</v>
      </c>
      <c r="G110">
        <v>45845</v>
      </c>
      <c r="H110">
        <v>24</v>
      </c>
      <c r="I110" t="str">
        <v xml:space="preserve">07 DE CADA MES </v>
      </c>
      <c r="J110">
        <v>875000</v>
      </c>
      <c r="K110">
        <v>45876</v>
      </c>
      <c r="L110">
        <v>442</v>
      </c>
      <c r="M110">
        <v>45881</v>
      </c>
      <c r="N110">
        <v>880000</v>
      </c>
      <c r="O110" t="str">
        <v>PAGA</v>
      </c>
      <c r="P110" t="str">
        <v>TRANSFERENCIA</v>
      </c>
      <c r="Q110">
        <v>45907</v>
      </c>
      <c r="R110">
        <v>411</v>
      </c>
      <c r="S110">
        <v>45916</v>
      </c>
      <c r="T110">
        <v>880000</v>
      </c>
      <c r="U110" t="str">
        <v>PAGA</v>
      </c>
      <c r="V110" t="str">
        <v>TRANSFERENCIA</v>
      </c>
      <c r="W110">
        <v>45938</v>
      </c>
      <c r="X110">
        <v>380</v>
      </c>
      <c r="Y110">
        <v>45961</v>
      </c>
      <c r="Z110">
        <v>875000</v>
      </c>
      <c r="AA110" t="str">
        <v>PAGA</v>
      </c>
      <c r="AB110" t="str">
        <v>TRANSFERENCIA</v>
      </c>
      <c r="AC110">
        <v>45969</v>
      </c>
      <c r="AD110">
        <v>349</v>
      </c>
      <c r="AE110">
        <v>46008</v>
      </c>
      <c r="AF110">
        <v>880000</v>
      </c>
      <c r="AG110" t="str">
        <v>PAGA</v>
      </c>
      <c r="AH110" t="str">
        <v>TRANSFERENCIA</v>
      </c>
      <c r="AI110">
        <v>46000</v>
      </c>
      <c r="AJ110">
        <v>318</v>
      </c>
      <c r="AK110">
        <v>46067</v>
      </c>
      <c r="AL110">
        <v>880000</v>
      </c>
      <c r="AM110" t="str">
        <v>PAGA</v>
      </c>
      <c r="AN110" t="str">
        <v>TRANSFERENCIA</v>
      </c>
      <c r="AO110">
        <v>46031</v>
      </c>
      <c r="AP110">
        <v>287</v>
      </c>
      <c r="AQ110">
        <v>46174</v>
      </c>
      <c r="AR110">
        <v>1500000</v>
      </c>
      <c r="AS110" t="str">
        <v>PAGA</v>
      </c>
      <c r="AT110" t="str">
        <v>TRANSFERENCIA</v>
      </c>
      <c r="AU110">
        <v>46062</v>
      </c>
      <c r="AV110">
        <v>256</v>
      </c>
      <c r="AW110">
        <v>46209</v>
      </c>
      <c r="AX110">
        <v>1000000</v>
      </c>
      <c r="AY110" t="str">
        <v>PAGA</v>
      </c>
      <c r="AZ110" t="str">
        <v>TRANSFERENCIA</v>
      </c>
      <c r="BA110">
        <v>46093</v>
      </c>
      <c r="BB110">
        <v>225</v>
      </c>
      <c r="BC110">
        <v>46265</v>
      </c>
      <c r="BD110">
        <v>2000000</v>
      </c>
      <c r="BE110" t="str">
        <v>PAGA</v>
      </c>
      <c r="BF110" t="str">
        <v>TRANSFERENCIA</v>
      </c>
      <c r="BG110">
        <v>46124</v>
      </c>
      <c r="BH110">
        <v>194</v>
      </c>
      <c r="BI110">
        <v>46265</v>
      </c>
      <c r="BK110" t="str">
        <v>PAGA</v>
      </c>
      <c r="BM110">
        <v>46155</v>
      </c>
      <c r="BN110">
        <v>163</v>
      </c>
      <c r="BO110">
        <v>46288</v>
      </c>
      <c r="BP110">
        <v>900000</v>
      </c>
      <c r="BQ110" t="str">
        <v>PAGA</v>
      </c>
      <c r="BR110" t="str">
        <v>TRANSFERENCIA</v>
      </c>
      <c r="BS110">
        <v>46186</v>
      </c>
      <c r="BT110">
        <v>132</v>
      </c>
      <c r="BW110" t="str">
        <v>VENCIDA</v>
      </c>
      <c r="BY110">
        <v>46217</v>
      </c>
      <c r="BZ110">
        <v>101</v>
      </c>
      <c r="CC110" t="str">
        <v>VENCIDA</v>
      </c>
      <c r="CE110">
        <v>46248</v>
      </c>
      <c r="CF110">
        <v>70</v>
      </c>
      <c r="CI110" t="str">
        <v>VENCIDA</v>
      </c>
      <c r="CK110">
        <v>46279</v>
      </c>
      <c r="CL110">
        <v>39</v>
      </c>
      <c r="CO110" t="str">
        <v>VENCIDA</v>
      </c>
      <c r="CQ110">
        <v>46310</v>
      </c>
      <c r="CR110">
        <v>8</v>
      </c>
      <c r="CU110" t="str">
        <v>VENCIDA</v>
      </c>
      <c r="CW110">
        <v>46341</v>
      </c>
      <c r="CX110">
        <v>-23</v>
      </c>
      <c r="DA110" t="str">
        <v>AL DÍA</v>
      </c>
      <c r="DC110">
        <v>46372</v>
      </c>
      <c r="DD110">
        <v>-54</v>
      </c>
      <c r="DG110" t="str">
        <v>AL DÍA</v>
      </c>
      <c r="DI110">
        <v>46403</v>
      </c>
      <c r="DJ110">
        <v>-85</v>
      </c>
      <c r="DM110" t="str">
        <v>AL DÍA</v>
      </c>
      <c r="DO110">
        <v>46434</v>
      </c>
      <c r="DP110">
        <v>-116</v>
      </c>
      <c r="DS110" t="str">
        <v>AL DÍA</v>
      </c>
      <c r="DU110">
        <v>46465</v>
      </c>
      <c r="DV110">
        <v>-147</v>
      </c>
      <c r="DY110" t="str">
        <v>AL DÍA</v>
      </c>
      <c r="EA110">
        <v>46496</v>
      </c>
      <c r="EB110">
        <v>-178</v>
      </c>
      <c r="EE110" t="str">
        <v>AL DÍA</v>
      </c>
      <c r="EG110">
        <v>46527</v>
      </c>
      <c r="EH110">
        <v>-209</v>
      </c>
      <c r="EK110" t="str">
        <v>AL DÍA</v>
      </c>
      <c r="EM110">
        <v>46558</v>
      </c>
      <c r="EN110">
        <v>-240</v>
      </c>
      <c r="EQ110" t="str">
        <v>AL DÍA</v>
      </c>
      <c r="ES110">
        <v>46589</v>
      </c>
      <c r="ET110">
        <v>-271</v>
      </c>
      <c r="EW110" t="str">
        <v>AL DÍA</v>
      </c>
      <c r="EY110" t="str">
        <v/>
      </c>
      <c r="EZ110" t="str">
        <v/>
      </c>
      <c r="FC110" t="str">
        <v>SIN ESTADO</v>
      </c>
      <c r="FE110" t="str">
        <v/>
      </c>
      <c r="FF110" t="str">
        <v/>
      </c>
      <c r="FI110" t="str">
        <v>SIN ESTADO</v>
      </c>
      <c r="FK110" t="str">
        <v/>
      </c>
      <c r="FL110" t="str">
        <v/>
      </c>
      <c r="FO110" t="str">
        <v>SIN ESTADO</v>
      </c>
      <c r="FQ110" t="str">
        <v/>
      </c>
      <c r="FR110" t="str">
        <v/>
      </c>
      <c r="FU110" t="str">
        <v>SIN ESTADO</v>
      </c>
      <c r="FW110" t="str">
        <v/>
      </c>
      <c r="FX110" t="str">
        <v/>
      </c>
      <c r="GA110" t="str">
        <v>SIN ESTADO</v>
      </c>
      <c r="GC110" t="str">
        <v/>
      </c>
      <c r="GD110" t="str">
        <v/>
      </c>
      <c r="GG110" t="str">
        <v>SIN ESTADO</v>
      </c>
      <c r="GI110" t="str">
        <v/>
      </c>
      <c r="GJ110" t="str">
        <v/>
      </c>
      <c r="GM110" t="str">
        <v>SIN ESTADO</v>
      </c>
      <c r="GO110" t="str">
        <v/>
      </c>
      <c r="GP110" t="str">
        <v/>
      </c>
      <c r="GS110" t="str">
        <v>SIN ESTADO</v>
      </c>
      <c r="GU110" t="str">
        <v/>
      </c>
      <c r="GV110" t="str">
        <v/>
      </c>
      <c r="GY110" t="str">
        <v>SIN ESTADO</v>
      </c>
      <c r="HA110" t="str">
        <v/>
      </c>
      <c r="HB110" t="str">
        <v/>
      </c>
      <c r="HE110" t="str">
        <v>SIN ESTADO</v>
      </c>
      <c r="HG110" t="str">
        <v/>
      </c>
      <c r="HH110" t="str">
        <v/>
      </c>
      <c r="HK110" t="str">
        <v>SIN ESTADO</v>
      </c>
      <c r="HM110" t="str">
        <v/>
      </c>
      <c r="HN110" t="str">
        <v/>
      </c>
      <c r="HQ110" t="str">
        <v>SIN ESTADO</v>
      </c>
      <c r="HS110">
        <v>9795000</v>
      </c>
      <c r="HU110">
        <v>875000</v>
      </c>
      <c r="HW110">
        <v>1760000</v>
      </c>
      <c r="HX110">
        <v>2</v>
      </c>
    </row>
    <row r="111">
      <c r="B111">
        <v>109</v>
      </c>
      <c r="C111" t="str">
        <v xml:space="preserve">LC1 - 13 - 1 </v>
      </c>
      <c r="D111" t="str">
        <v>VENDIDO</v>
      </c>
      <c r="E111">
        <v>35000000</v>
      </c>
      <c r="F111">
        <v>31000000</v>
      </c>
      <c r="G111">
        <v>46296</v>
      </c>
      <c r="H111">
        <v>24</v>
      </c>
      <c r="I111" t="str">
        <v>1 DE CADA MES</v>
      </c>
      <c r="J111">
        <v>1291700</v>
      </c>
      <c r="K111">
        <v>46327</v>
      </c>
      <c r="L111">
        <v>-9</v>
      </c>
      <c r="O111" t="str">
        <v>AL DÍA</v>
      </c>
      <c r="Q111">
        <v>46358</v>
      </c>
      <c r="R111">
        <v>-40</v>
      </c>
      <c r="U111" t="str">
        <v>AL DÍA</v>
      </c>
      <c r="W111">
        <v>46389</v>
      </c>
      <c r="X111">
        <v>-71</v>
      </c>
      <c r="AA111" t="str">
        <v>AL DÍA</v>
      </c>
      <c r="AC111">
        <v>46420</v>
      </c>
      <c r="AD111">
        <v>-102</v>
      </c>
      <c r="AG111" t="str">
        <v>AL DÍA</v>
      </c>
      <c r="AI111">
        <v>46451</v>
      </c>
      <c r="AJ111">
        <v>-133</v>
      </c>
      <c r="AM111" t="str">
        <v>AL DÍA</v>
      </c>
      <c r="AO111">
        <v>46482</v>
      </c>
      <c r="AP111">
        <v>-164</v>
      </c>
      <c r="AS111" t="str">
        <v>AL DÍA</v>
      </c>
      <c r="AU111">
        <v>46513</v>
      </c>
      <c r="AV111">
        <v>-195</v>
      </c>
      <c r="AY111" t="str">
        <v>AL DÍA</v>
      </c>
      <c r="BA111">
        <v>46544</v>
      </c>
      <c r="BB111">
        <v>-226</v>
      </c>
      <c r="BE111" t="str">
        <v>AL DÍA</v>
      </c>
      <c r="BG111">
        <v>46575</v>
      </c>
      <c r="BH111">
        <v>-257</v>
      </c>
      <c r="BK111" t="str">
        <v>AL DÍA</v>
      </c>
      <c r="BM111">
        <v>46606</v>
      </c>
      <c r="BN111">
        <v>-288</v>
      </c>
      <c r="BQ111" t="str">
        <v>AL DÍA</v>
      </c>
      <c r="BS111">
        <v>46637</v>
      </c>
      <c r="BT111">
        <v>-319</v>
      </c>
      <c r="BW111" t="str">
        <v>AL DÍA</v>
      </c>
      <c r="BY111">
        <v>46668</v>
      </c>
      <c r="BZ111">
        <v>-350</v>
      </c>
      <c r="CC111" t="str">
        <v>AL DÍA</v>
      </c>
      <c r="CE111">
        <v>46699</v>
      </c>
      <c r="CF111">
        <v>-381</v>
      </c>
      <c r="CI111" t="str">
        <v>AL DÍA</v>
      </c>
      <c r="CK111">
        <v>46730</v>
      </c>
      <c r="CL111">
        <v>-412</v>
      </c>
      <c r="CO111" t="str">
        <v>AL DÍA</v>
      </c>
      <c r="CQ111">
        <v>46761</v>
      </c>
      <c r="CR111">
        <v>-443</v>
      </c>
      <c r="CU111" t="str">
        <v>AL DÍA</v>
      </c>
      <c r="CW111">
        <v>46792</v>
      </c>
      <c r="CX111">
        <v>-474</v>
      </c>
      <c r="DA111" t="str">
        <v>AL DÍA</v>
      </c>
      <c r="DC111">
        <v>46823</v>
      </c>
      <c r="DD111">
        <v>-505</v>
      </c>
      <c r="DG111" t="str">
        <v>AL DÍA</v>
      </c>
      <c r="DI111">
        <v>46854</v>
      </c>
      <c r="DJ111">
        <v>-536</v>
      </c>
      <c r="DM111" t="str">
        <v>AL DÍA</v>
      </c>
      <c r="DO111">
        <v>46885</v>
      </c>
      <c r="DP111">
        <v>-567</v>
      </c>
      <c r="DS111" t="str">
        <v>AL DÍA</v>
      </c>
      <c r="DU111">
        <v>46916</v>
      </c>
      <c r="DV111">
        <v>-598</v>
      </c>
      <c r="DY111" t="str">
        <v>AL DÍA</v>
      </c>
      <c r="EA111">
        <v>46947</v>
      </c>
      <c r="EB111">
        <v>-629</v>
      </c>
      <c r="EE111" t="str">
        <v>AL DÍA</v>
      </c>
      <c r="EG111">
        <v>46978</v>
      </c>
      <c r="EH111">
        <v>-660</v>
      </c>
      <c r="EK111" t="str">
        <v>AL DÍA</v>
      </c>
      <c r="EM111">
        <v>47009</v>
      </c>
      <c r="EN111">
        <v>-691</v>
      </c>
      <c r="EQ111" t="str">
        <v>AL DÍA</v>
      </c>
      <c r="ES111">
        <v>47040</v>
      </c>
      <c r="ET111">
        <v>-722</v>
      </c>
      <c r="EW111" t="str">
        <v>AL DÍA</v>
      </c>
      <c r="EY111" t="str">
        <v/>
      </c>
      <c r="EZ111" t="str">
        <v/>
      </c>
      <c r="FC111" t="str">
        <v>SIN ESTADO</v>
      </c>
      <c r="FE111" t="str">
        <v/>
      </c>
      <c r="FF111" t="str">
        <v/>
      </c>
      <c r="FI111" t="str">
        <v>SIN ESTADO</v>
      </c>
      <c r="FK111" t="str">
        <v/>
      </c>
      <c r="FL111" t="str">
        <v/>
      </c>
      <c r="FO111" t="str">
        <v>SIN ESTADO</v>
      </c>
      <c r="FQ111" t="str">
        <v/>
      </c>
      <c r="FR111" t="str">
        <v/>
      </c>
      <c r="FU111" t="str">
        <v>SIN ESTADO</v>
      </c>
      <c r="FW111" t="str">
        <v/>
      </c>
      <c r="FX111" t="str">
        <v/>
      </c>
      <c r="GA111" t="str">
        <v>SIN ESTADO</v>
      </c>
      <c r="GC111" t="str">
        <v/>
      </c>
      <c r="GD111" t="str">
        <v/>
      </c>
      <c r="GG111" t="str">
        <v>SIN ESTADO</v>
      </c>
      <c r="GI111" t="str">
        <v/>
      </c>
      <c r="GJ111" t="str">
        <v/>
      </c>
      <c r="GM111" t="str">
        <v>SIN ESTADO</v>
      </c>
      <c r="GO111" t="str">
        <v/>
      </c>
      <c r="GP111" t="str">
        <v/>
      </c>
      <c r="GS111" t="str">
        <v>SIN ESTADO</v>
      </c>
      <c r="GU111" t="str">
        <v/>
      </c>
      <c r="GV111" t="str">
        <v/>
      </c>
      <c r="GY111" t="str">
        <v>SIN ESTADO</v>
      </c>
      <c r="HA111" t="str">
        <v/>
      </c>
      <c r="HB111" t="str">
        <v/>
      </c>
      <c r="HE111" t="str">
        <v>SIN ESTADO</v>
      </c>
      <c r="HG111" t="str">
        <v/>
      </c>
      <c r="HH111" t="str">
        <v/>
      </c>
      <c r="HK111" t="str">
        <v>SIN ESTADO</v>
      </c>
      <c r="HM111" t="str">
        <v/>
      </c>
      <c r="HN111" t="str">
        <v/>
      </c>
      <c r="HQ111" t="str">
        <v>SIN ESTADO</v>
      </c>
      <c r="HS111">
        <v>0</v>
      </c>
      <c r="HU111">
        <v>1291700</v>
      </c>
      <c r="HW111">
        <v>0</v>
      </c>
      <c r="HX111">
        <v>0</v>
      </c>
    </row>
    <row r="112">
      <c r="B112">
        <v>110</v>
      </c>
      <c r="C112" t="str">
        <v xml:space="preserve">LC1 - 13 - 2 - 3 - 4 Y 5 </v>
      </c>
      <c r="D112" t="str">
        <v>VENDIDO</v>
      </c>
      <c r="E112">
        <v>124903000</v>
      </c>
      <c r="F112">
        <v>104903000</v>
      </c>
      <c r="G112">
        <v>45856</v>
      </c>
      <c r="H112">
        <v>24</v>
      </c>
      <c r="I112" t="str">
        <v xml:space="preserve">18 DE CADA MES </v>
      </c>
      <c r="J112">
        <v>4370958.333333333</v>
      </c>
      <c r="K112">
        <v>45887</v>
      </c>
      <c r="L112">
        <v>431</v>
      </c>
      <c r="M112">
        <v>45866</v>
      </c>
      <c r="N112">
        <v>3964742</v>
      </c>
      <c r="O112" t="str">
        <v>PAGA</v>
      </c>
      <c r="P112" t="str">
        <v>TRANSFERENCIA</v>
      </c>
      <c r="Q112">
        <v>45918</v>
      </c>
      <c r="R112">
        <v>400</v>
      </c>
      <c r="S112">
        <v>45866</v>
      </c>
      <c r="T112">
        <v>3964742</v>
      </c>
      <c r="U112" t="str">
        <v>PAGA</v>
      </c>
      <c r="V112" t="str">
        <v>TRANSFERENCIA</v>
      </c>
      <c r="W112">
        <v>45949</v>
      </c>
      <c r="X112">
        <v>369</v>
      </c>
      <c r="Y112">
        <v>45874</v>
      </c>
      <c r="Z112">
        <v>5000000</v>
      </c>
      <c r="AA112" t="str">
        <v>PAGA</v>
      </c>
      <c r="AB112" t="str">
        <v>TRANSFERENCIA</v>
      </c>
      <c r="AC112">
        <v>45980</v>
      </c>
      <c r="AD112">
        <v>338</v>
      </c>
      <c r="AE112">
        <v>45874</v>
      </c>
      <c r="AF112">
        <v>5000000</v>
      </c>
      <c r="AG112" t="str">
        <v>PAGA</v>
      </c>
      <c r="AH112" t="str">
        <v>TRANSFERENCIA</v>
      </c>
      <c r="AI112">
        <v>46011</v>
      </c>
      <c r="AJ112">
        <v>307</v>
      </c>
      <c r="AK112">
        <v>45874</v>
      </c>
      <c r="AL112">
        <v>5000000</v>
      </c>
      <c r="AM112" t="str">
        <v>PAGA</v>
      </c>
      <c r="AN112" t="str">
        <v>TRANSFERENCIA</v>
      </c>
      <c r="AO112">
        <v>46042</v>
      </c>
      <c r="AP112">
        <v>276</v>
      </c>
      <c r="AQ112">
        <v>45874</v>
      </c>
      <c r="AR112">
        <v>5000000</v>
      </c>
      <c r="AS112" t="str">
        <v>PAGA</v>
      </c>
      <c r="AT112" t="str">
        <v>TRANSFERENCIA</v>
      </c>
      <c r="AU112">
        <v>46073</v>
      </c>
      <c r="AV112">
        <v>245</v>
      </c>
      <c r="AW112">
        <v>45874</v>
      </c>
      <c r="AX112">
        <v>5000000</v>
      </c>
      <c r="AY112" t="str">
        <v>PAGA</v>
      </c>
      <c r="AZ112" t="str">
        <v>TRANSFERENCIA</v>
      </c>
      <c r="BA112">
        <v>46104</v>
      </c>
      <c r="BB112">
        <v>214</v>
      </c>
      <c r="BC112">
        <v>45874</v>
      </c>
      <c r="BD112">
        <v>5000000</v>
      </c>
      <c r="BE112" t="str">
        <v>PAGA</v>
      </c>
      <c r="BF112" t="str">
        <v>TRANSFERENCIA</v>
      </c>
      <c r="BG112">
        <v>46135</v>
      </c>
      <c r="BH112">
        <v>183</v>
      </c>
      <c r="BI112">
        <v>45972</v>
      </c>
      <c r="BJ112">
        <v>5000000</v>
      </c>
      <c r="BK112" t="str">
        <v>PAGA</v>
      </c>
      <c r="BL112" t="str">
        <v>TRANSFERENCIA</v>
      </c>
      <c r="BM112">
        <v>46166</v>
      </c>
      <c r="BN112">
        <v>152</v>
      </c>
      <c r="BO112">
        <v>45972</v>
      </c>
      <c r="BP112">
        <v>5000000</v>
      </c>
      <c r="BQ112" t="str">
        <v>PAGA</v>
      </c>
      <c r="BR112" t="str">
        <v>TRANSFERENCIA</v>
      </c>
      <c r="BS112">
        <v>46197</v>
      </c>
      <c r="BT112">
        <v>121</v>
      </c>
      <c r="BU112">
        <v>45972</v>
      </c>
      <c r="BV112">
        <v>5000000</v>
      </c>
      <c r="BW112" t="str">
        <v>PAGA</v>
      </c>
      <c r="BX112" t="str">
        <v>TRANSFERENCIA</v>
      </c>
      <c r="BY112">
        <v>46228</v>
      </c>
      <c r="BZ112">
        <v>90</v>
      </c>
      <c r="CA112">
        <v>46008</v>
      </c>
      <c r="CB112">
        <v>5000000</v>
      </c>
      <c r="CC112" t="str">
        <v>PAGA</v>
      </c>
      <c r="CD112" t="str">
        <v>TRANSFERENCIA</v>
      </c>
      <c r="CE112">
        <v>46259</v>
      </c>
      <c r="CF112">
        <v>59</v>
      </c>
      <c r="CG112">
        <v>46008</v>
      </c>
      <c r="CH112">
        <v>5000000</v>
      </c>
      <c r="CI112" t="str">
        <v>PAGA</v>
      </c>
      <c r="CJ112" t="str">
        <v>TRANSFERENCIA</v>
      </c>
      <c r="CK112">
        <v>46290</v>
      </c>
      <c r="CL112">
        <v>28</v>
      </c>
      <c r="CM112">
        <v>46008</v>
      </c>
      <c r="CN112">
        <v>5000000</v>
      </c>
      <c r="CO112" t="str">
        <v>PAGA</v>
      </c>
      <c r="CP112" t="str">
        <v>TRANSFERENCIA</v>
      </c>
      <c r="CQ112">
        <v>46321</v>
      </c>
      <c r="CR112">
        <v>-3</v>
      </c>
      <c r="CS112">
        <v>46118</v>
      </c>
      <c r="CT112">
        <v>5000000</v>
      </c>
      <c r="CU112" t="str">
        <v>PAGA</v>
      </c>
      <c r="CV112" t="str">
        <v>TRANSFERENCIA</v>
      </c>
      <c r="CW112">
        <v>46352</v>
      </c>
      <c r="CX112">
        <v>-34</v>
      </c>
      <c r="CY112">
        <v>46259</v>
      </c>
      <c r="CZ112">
        <v>5000000</v>
      </c>
      <c r="DA112" t="str">
        <v>PAGA</v>
      </c>
      <c r="DB112" t="str">
        <v>TRANSFERENCIA</v>
      </c>
      <c r="DC112">
        <v>46383</v>
      </c>
      <c r="DD112">
        <v>-65</v>
      </c>
      <c r="DE112">
        <v>46282</v>
      </c>
      <c r="DF112">
        <v>1550000</v>
      </c>
      <c r="DG112" t="str">
        <v>PAGA</v>
      </c>
      <c r="DH112" t="str">
        <v>TRANSFERENCIA</v>
      </c>
      <c r="DI112">
        <v>46414</v>
      </c>
      <c r="DJ112">
        <v>-96</v>
      </c>
      <c r="DK112">
        <v>46285</v>
      </c>
      <c r="DL112">
        <v>1582500</v>
      </c>
      <c r="DM112" t="str">
        <v>PAGA</v>
      </c>
      <c r="DN112" t="str">
        <v>TRANSFERENCIA</v>
      </c>
      <c r="DO112">
        <v>46445</v>
      </c>
      <c r="DP112">
        <v>-127</v>
      </c>
      <c r="DQ112">
        <v>46294</v>
      </c>
      <c r="DR112">
        <v>1650000</v>
      </c>
      <c r="DS112" t="str">
        <v>PAGA</v>
      </c>
      <c r="DT112" t="str">
        <v>TRANSFERENCIA</v>
      </c>
      <c r="DU112">
        <v>46476</v>
      </c>
      <c r="DV112">
        <v>-158</v>
      </c>
      <c r="DW112">
        <v>46306</v>
      </c>
      <c r="DX112">
        <v>1597500</v>
      </c>
      <c r="DY112" t="str">
        <v>PAGA</v>
      </c>
      <c r="DZ112" t="str">
        <v>TRANSFERENCIA</v>
      </c>
      <c r="EA112">
        <v>46507</v>
      </c>
      <c r="EB112">
        <v>-189</v>
      </c>
      <c r="EC112">
        <v>46314</v>
      </c>
      <c r="ED112">
        <v>1575000</v>
      </c>
      <c r="EE112" t="str">
        <v>PAGA</v>
      </c>
      <c r="EF112" t="str">
        <v>TRANSFERENCIA</v>
      </c>
      <c r="EG112">
        <v>46538</v>
      </c>
      <c r="EH112">
        <v>-220</v>
      </c>
      <c r="EK112" t="str">
        <v>AL DÍA</v>
      </c>
      <c r="EM112">
        <v>46569</v>
      </c>
      <c r="EN112">
        <v>-251</v>
      </c>
      <c r="EQ112" t="str">
        <v>AL DÍA</v>
      </c>
      <c r="ES112">
        <v>46600</v>
      </c>
      <c r="ET112">
        <v>-282</v>
      </c>
      <c r="EW112" t="str">
        <v>AL DÍA</v>
      </c>
      <c r="EY112" t="str">
        <v/>
      </c>
      <c r="EZ112" t="str">
        <v/>
      </c>
      <c r="FC112" t="str">
        <v>SIN ESTADO</v>
      </c>
      <c r="FE112" t="str">
        <v/>
      </c>
      <c r="FF112" t="str">
        <v/>
      </c>
      <c r="FI112" t="str">
        <v>SIN ESTADO</v>
      </c>
      <c r="FK112" t="str">
        <v/>
      </c>
      <c r="FL112" t="str">
        <v/>
      </c>
      <c r="FO112" t="str">
        <v>SIN ESTADO</v>
      </c>
      <c r="FQ112" t="str">
        <v/>
      </c>
      <c r="FR112" t="str">
        <v/>
      </c>
      <c r="FU112" t="str">
        <v>SIN ESTADO</v>
      </c>
      <c r="FW112" t="str">
        <v/>
      </c>
      <c r="FX112" t="str">
        <v/>
      </c>
      <c r="GA112" t="str">
        <v>SIN ESTADO</v>
      </c>
      <c r="GC112" t="str">
        <v/>
      </c>
      <c r="GD112" t="str">
        <v/>
      </c>
      <c r="GG112" t="str">
        <v>SIN ESTADO</v>
      </c>
      <c r="GI112" t="str">
        <v/>
      </c>
      <c r="GJ112" t="str">
        <v/>
      </c>
      <c r="GM112" t="str">
        <v>SIN ESTADO</v>
      </c>
      <c r="GO112" t="str">
        <v/>
      </c>
      <c r="GP112" t="str">
        <v/>
      </c>
      <c r="GS112" t="str">
        <v>SIN ESTADO</v>
      </c>
      <c r="GU112" t="str">
        <v/>
      </c>
      <c r="GV112" t="str">
        <v/>
      </c>
      <c r="GY112" t="str">
        <v>SIN ESTADO</v>
      </c>
      <c r="HA112" t="str">
        <v/>
      </c>
      <c r="HB112" t="str">
        <v/>
      </c>
      <c r="HE112" t="str">
        <v>SIN ESTADO</v>
      </c>
      <c r="HG112" t="str">
        <v/>
      </c>
      <c r="HH112" t="str">
        <v/>
      </c>
      <c r="HK112" t="str">
        <v>SIN ESTADO</v>
      </c>
      <c r="HM112" t="str">
        <v/>
      </c>
      <c r="HN112" t="str">
        <v/>
      </c>
      <c r="HQ112" t="str">
        <v>SIN ESTADO</v>
      </c>
      <c r="HS112">
        <v>85884484</v>
      </c>
      <c r="HU112">
        <v>4370958.333333333</v>
      </c>
      <c r="HW112">
        <v>3964742</v>
      </c>
      <c r="HX112">
        <v>1</v>
      </c>
    </row>
    <row r="113">
      <c r="B113">
        <v>111</v>
      </c>
      <c r="C113" t="str">
        <v xml:space="preserve">LC1 - 13 - 6 </v>
      </c>
      <c r="D113" t="str">
        <v>EN NEGOCIACIÓN</v>
      </c>
      <c r="E113">
        <v>38872000</v>
      </c>
      <c r="F113">
        <v>38872000</v>
      </c>
      <c r="G113">
        <v>0</v>
      </c>
      <c r="H113">
        <v>0</v>
      </c>
      <c r="I113">
        <v>0</v>
      </c>
      <c r="K113" t="str">
        <v/>
      </c>
      <c r="L113" t="str">
        <v/>
      </c>
      <c r="O113" t="str">
        <v>SIN ESTADO</v>
      </c>
      <c r="Q113" t="str">
        <v/>
      </c>
      <c r="R113" t="str">
        <v/>
      </c>
      <c r="U113" t="str">
        <v>SIN ESTADO</v>
      </c>
      <c r="W113" t="str">
        <v/>
      </c>
      <c r="X113" t="str">
        <v/>
      </c>
      <c r="AA113" t="str">
        <v>SIN ESTADO</v>
      </c>
      <c r="AC113" t="str">
        <v/>
      </c>
      <c r="AD113" t="str">
        <v/>
      </c>
      <c r="AG113" t="str">
        <v>SIN ESTADO</v>
      </c>
      <c r="AI113" t="str">
        <v/>
      </c>
      <c r="AJ113" t="str">
        <v/>
      </c>
      <c r="AM113" t="str">
        <v>SIN ESTADO</v>
      </c>
      <c r="AO113" t="str">
        <v/>
      </c>
      <c r="AP113" t="str">
        <v/>
      </c>
      <c r="AS113" t="str">
        <v>SIN ESTADO</v>
      </c>
      <c r="AU113" t="str">
        <v/>
      </c>
      <c r="AV113" t="str">
        <v/>
      </c>
      <c r="AY113" t="str">
        <v>SIN ESTADO</v>
      </c>
      <c r="BA113" t="str">
        <v/>
      </c>
      <c r="BB113" t="str">
        <v/>
      </c>
      <c r="BE113" t="str">
        <v>SIN ESTADO</v>
      </c>
      <c r="BG113" t="str">
        <v/>
      </c>
      <c r="BH113" t="str">
        <v/>
      </c>
      <c r="BK113" t="str">
        <v>SIN ESTADO</v>
      </c>
      <c r="BM113" t="str">
        <v/>
      </c>
      <c r="BN113" t="str">
        <v/>
      </c>
      <c r="BQ113" t="str">
        <v>SIN ESTADO</v>
      </c>
      <c r="BS113" t="str">
        <v/>
      </c>
      <c r="BT113" t="str">
        <v/>
      </c>
      <c r="BW113" t="str">
        <v>SIN ESTADO</v>
      </c>
      <c r="BY113" t="str">
        <v/>
      </c>
      <c r="BZ113" t="str">
        <v/>
      </c>
      <c r="CC113" t="str">
        <v>SIN ESTADO</v>
      </c>
      <c r="CE113" t="str">
        <v/>
      </c>
      <c r="CF113" t="str">
        <v/>
      </c>
      <c r="CI113" t="str">
        <v>SIN ESTADO</v>
      </c>
      <c r="CK113" t="str">
        <v/>
      </c>
      <c r="CL113" t="str">
        <v/>
      </c>
      <c r="CO113" t="str">
        <v>SIN ESTADO</v>
      </c>
      <c r="CQ113" t="str">
        <v/>
      </c>
      <c r="CR113" t="str">
        <v/>
      </c>
      <c r="CU113" t="str">
        <v>SIN ESTADO</v>
      </c>
      <c r="CW113" t="str">
        <v/>
      </c>
      <c r="CX113" t="str">
        <v/>
      </c>
      <c r="DA113" t="str">
        <v>SIN ESTADO</v>
      </c>
      <c r="DC113" t="str">
        <v/>
      </c>
      <c r="DD113" t="str">
        <v/>
      </c>
      <c r="DG113" t="str">
        <v>SIN ESTADO</v>
      </c>
      <c r="DI113" t="str">
        <v/>
      </c>
      <c r="DJ113" t="str">
        <v/>
      </c>
      <c r="DM113" t="str">
        <v>SIN ESTADO</v>
      </c>
      <c r="DO113" t="str">
        <v/>
      </c>
      <c r="DP113" t="str">
        <v/>
      </c>
      <c r="DS113" t="str">
        <v>SIN ESTADO</v>
      </c>
      <c r="DU113" t="str">
        <v/>
      </c>
      <c r="DV113" t="str">
        <v/>
      </c>
      <c r="DY113" t="str">
        <v>SIN ESTADO</v>
      </c>
      <c r="EA113" t="str">
        <v/>
      </c>
      <c r="EB113" t="str">
        <v/>
      </c>
      <c r="EE113" t="str">
        <v>SIN ESTADO</v>
      </c>
      <c r="EG113" t="str">
        <v/>
      </c>
      <c r="EH113" t="str">
        <v/>
      </c>
      <c r="EK113" t="str">
        <v>SIN ESTADO</v>
      </c>
      <c r="EM113" t="str">
        <v/>
      </c>
      <c r="EN113" t="str">
        <v/>
      </c>
      <c r="EQ113" t="str">
        <v>SIN ESTADO</v>
      </c>
      <c r="ES113" t="str">
        <v/>
      </c>
      <c r="ET113" t="str">
        <v/>
      </c>
      <c r="EW113" t="str">
        <v>SIN ESTADO</v>
      </c>
      <c r="EY113" t="str">
        <v/>
      </c>
      <c r="EZ113" t="str">
        <v/>
      </c>
      <c r="FC113" t="str">
        <v>SIN ESTADO</v>
      </c>
      <c r="FE113" t="str">
        <v/>
      </c>
      <c r="FF113" t="str">
        <v/>
      </c>
      <c r="FI113" t="str">
        <v>SIN ESTADO</v>
      </c>
      <c r="FK113" t="str">
        <v/>
      </c>
      <c r="FL113" t="str">
        <v/>
      </c>
      <c r="FO113" t="str">
        <v>SIN ESTADO</v>
      </c>
      <c r="FQ113" t="str">
        <v/>
      </c>
      <c r="FR113" t="str">
        <v/>
      </c>
      <c r="FU113" t="str">
        <v>SIN ESTADO</v>
      </c>
      <c r="FW113" t="str">
        <v/>
      </c>
      <c r="FX113" t="str">
        <v/>
      </c>
      <c r="GA113" t="str">
        <v>SIN ESTADO</v>
      </c>
      <c r="GC113" t="str">
        <v/>
      </c>
      <c r="GD113" t="str">
        <v/>
      </c>
      <c r="GG113" t="str">
        <v>SIN ESTADO</v>
      </c>
      <c r="GI113" t="str">
        <v/>
      </c>
      <c r="GJ113" t="str">
        <v/>
      </c>
      <c r="GM113" t="str">
        <v>SIN ESTADO</v>
      </c>
      <c r="GO113" t="str">
        <v/>
      </c>
      <c r="GP113" t="str">
        <v/>
      </c>
      <c r="GS113" t="str">
        <v>SIN ESTADO</v>
      </c>
      <c r="GU113" t="str">
        <v/>
      </c>
      <c r="GV113" t="str">
        <v/>
      </c>
      <c r="GY113" t="str">
        <v>SIN ESTADO</v>
      </c>
      <c r="HA113" t="str">
        <v/>
      </c>
      <c r="HB113" t="str">
        <v/>
      </c>
      <c r="HE113" t="str">
        <v>SIN ESTADO</v>
      </c>
      <c r="HG113" t="str">
        <v/>
      </c>
      <c r="HH113" t="str">
        <v/>
      </c>
      <c r="HK113" t="str">
        <v>SIN ESTADO</v>
      </c>
      <c r="HM113" t="str">
        <v/>
      </c>
      <c r="HN113" t="str">
        <v/>
      </c>
      <c r="HQ113" t="str">
        <v>SIN ESTADO</v>
      </c>
      <c r="HS113">
        <v>0</v>
      </c>
      <c r="HU113">
        <v>0</v>
      </c>
      <c r="HW113">
        <v>0</v>
      </c>
      <c r="HX113">
        <v>0</v>
      </c>
    </row>
    <row r="114">
      <c r="B114">
        <v>112</v>
      </c>
      <c r="C114" t="str">
        <v xml:space="preserve">LC1 - 13 - 7 </v>
      </c>
      <c r="D114" t="str">
        <v>EN NEGOCIACIÓN</v>
      </c>
      <c r="E114">
        <v>25000000</v>
      </c>
      <c r="F114">
        <v>25000000</v>
      </c>
      <c r="G114">
        <v>0</v>
      </c>
      <c r="H114">
        <v>0</v>
      </c>
      <c r="I114">
        <v>0</v>
      </c>
      <c r="K114" t="str">
        <v/>
      </c>
      <c r="L114" t="str">
        <v/>
      </c>
      <c r="O114" t="str">
        <v>SIN ESTADO</v>
      </c>
      <c r="Q114" t="str">
        <v/>
      </c>
      <c r="R114" t="str">
        <v/>
      </c>
      <c r="U114" t="str">
        <v>SIN ESTADO</v>
      </c>
      <c r="W114" t="str">
        <v/>
      </c>
      <c r="X114" t="str">
        <v/>
      </c>
      <c r="AA114" t="str">
        <v>SIN ESTADO</v>
      </c>
      <c r="AC114" t="str">
        <v/>
      </c>
      <c r="AD114" t="str">
        <v/>
      </c>
      <c r="AG114" t="str">
        <v>SIN ESTADO</v>
      </c>
      <c r="AI114" t="str">
        <v/>
      </c>
      <c r="AJ114" t="str">
        <v/>
      </c>
      <c r="AM114" t="str">
        <v>SIN ESTADO</v>
      </c>
      <c r="AO114" t="str">
        <v/>
      </c>
      <c r="AP114" t="str">
        <v/>
      </c>
      <c r="AS114" t="str">
        <v>SIN ESTADO</v>
      </c>
      <c r="AU114" t="str">
        <v/>
      </c>
      <c r="AV114" t="str">
        <v/>
      </c>
      <c r="AY114" t="str">
        <v>SIN ESTADO</v>
      </c>
      <c r="BA114" t="str">
        <v/>
      </c>
      <c r="BB114" t="str">
        <v/>
      </c>
      <c r="BE114" t="str">
        <v>SIN ESTADO</v>
      </c>
      <c r="BG114" t="str">
        <v/>
      </c>
      <c r="BH114" t="str">
        <v/>
      </c>
      <c r="BK114" t="str">
        <v>SIN ESTADO</v>
      </c>
      <c r="BM114" t="str">
        <v/>
      </c>
      <c r="BN114" t="str">
        <v/>
      </c>
      <c r="BQ114" t="str">
        <v>SIN ESTADO</v>
      </c>
      <c r="BS114" t="str">
        <v/>
      </c>
      <c r="BT114" t="str">
        <v/>
      </c>
      <c r="BW114" t="str">
        <v>SIN ESTADO</v>
      </c>
      <c r="BY114" t="str">
        <v/>
      </c>
      <c r="BZ114" t="str">
        <v/>
      </c>
      <c r="CC114" t="str">
        <v>SIN ESTADO</v>
      </c>
      <c r="CE114" t="str">
        <v/>
      </c>
      <c r="CF114" t="str">
        <v/>
      </c>
      <c r="CI114" t="str">
        <v>SIN ESTADO</v>
      </c>
      <c r="CK114" t="str">
        <v/>
      </c>
      <c r="CL114" t="str">
        <v/>
      </c>
      <c r="CO114" t="str">
        <v>SIN ESTADO</v>
      </c>
      <c r="CQ114" t="str">
        <v/>
      </c>
      <c r="CR114" t="str">
        <v/>
      </c>
      <c r="CU114" t="str">
        <v>SIN ESTADO</v>
      </c>
      <c r="CW114" t="str">
        <v/>
      </c>
      <c r="CX114" t="str">
        <v/>
      </c>
      <c r="DA114" t="str">
        <v>SIN ESTADO</v>
      </c>
      <c r="DC114" t="str">
        <v/>
      </c>
      <c r="DD114" t="str">
        <v/>
      </c>
      <c r="DG114" t="str">
        <v>SIN ESTADO</v>
      </c>
      <c r="DI114" t="str">
        <v/>
      </c>
      <c r="DJ114" t="str">
        <v/>
      </c>
      <c r="DM114" t="str">
        <v>SIN ESTADO</v>
      </c>
      <c r="DO114" t="str">
        <v/>
      </c>
      <c r="DP114" t="str">
        <v/>
      </c>
      <c r="DS114" t="str">
        <v>SIN ESTADO</v>
      </c>
      <c r="DU114" t="str">
        <v/>
      </c>
      <c r="DV114" t="str">
        <v/>
      </c>
      <c r="DY114" t="str">
        <v>SIN ESTADO</v>
      </c>
      <c r="EA114" t="str">
        <v/>
      </c>
      <c r="EB114" t="str">
        <v/>
      </c>
      <c r="EE114" t="str">
        <v>SIN ESTADO</v>
      </c>
      <c r="EG114" t="str">
        <v/>
      </c>
      <c r="EH114" t="str">
        <v/>
      </c>
      <c r="EK114" t="str">
        <v>SIN ESTADO</v>
      </c>
      <c r="EM114" t="str">
        <v/>
      </c>
      <c r="EN114" t="str">
        <v/>
      </c>
      <c r="EQ114" t="str">
        <v>SIN ESTADO</v>
      </c>
      <c r="ES114" t="str">
        <v/>
      </c>
      <c r="ET114" t="str">
        <v/>
      </c>
      <c r="EW114" t="str">
        <v>SIN ESTADO</v>
      </c>
      <c r="EY114" t="str">
        <v/>
      </c>
      <c r="EZ114" t="str">
        <v/>
      </c>
      <c r="FC114" t="str">
        <v>SIN ESTADO</v>
      </c>
      <c r="FE114" t="str">
        <v/>
      </c>
      <c r="FF114" t="str">
        <v/>
      </c>
      <c r="FI114" t="str">
        <v>SIN ESTADO</v>
      </c>
      <c r="FK114" t="str">
        <v/>
      </c>
      <c r="FL114" t="str">
        <v/>
      </c>
      <c r="FO114" t="str">
        <v>SIN ESTADO</v>
      </c>
      <c r="FQ114" t="str">
        <v/>
      </c>
      <c r="FR114" t="str">
        <v/>
      </c>
      <c r="FU114" t="str">
        <v>SIN ESTADO</v>
      </c>
      <c r="FW114" t="str">
        <v/>
      </c>
      <c r="FX114" t="str">
        <v/>
      </c>
      <c r="GA114" t="str">
        <v>SIN ESTADO</v>
      </c>
      <c r="GC114" t="str">
        <v/>
      </c>
      <c r="GD114" t="str">
        <v/>
      </c>
      <c r="GG114" t="str">
        <v>SIN ESTADO</v>
      </c>
      <c r="GI114" t="str">
        <v/>
      </c>
      <c r="GJ114" t="str">
        <v/>
      </c>
      <c r="GM114" t="str">
        <v>SIN ESTADO</v>
      </c>
      <c r="GO114" t="str">
        <v/>
      </c>
      <c r="GP114" t="str">
        <v/>
      </c>
      <c r="GS114" t="str">
        <v>SIN ESTADO</v>
      </c>
      <c r="GU114" t="str">
        <v/>
      </c>
      <c r="GV114" t="str">
        <v/>
      </c>
      <c r="GY114" t="str">
        <v>SIN ESTADO</v>
      </c>
      <c r="HA114" t="str">
        <v/>
      </c>
      <c r="HB114" t="str">
        <v/>
      </c>
      <c r="HE114" t="str">
        <v>SIN ESTADO</v>
      </c>
      <c r="HG114" t="str">
        <v/>
      </c>
      <c r="HH114" t="str">
        <v/>
      </c>
      <c r="HK114" t="str">
        <v>SIN ESTADO</v>
      </c>
      <c r="HM114" t="str">
        <v/>
      </c>
      <c r="HN114" t="str">
        <v/>
      </c>
      <c r="HQ114" t="str">
        <v>SIN ESTADO</v>
      </c>
      <c r="HS114">
        <v>0</v>
      </c>
      <c r="HU114">
        <v>0</v>
      </c>
      <c r="HW114">
        <v>0</v>
      </c>
      <c r="HX114">
        <v>0</v>
      </c>
    </row>
    <row r="115">
      <c r="B115">
        <v>113</v>
      </c>
      <c r="C115" t="str">
        <v xml:space="preserve">LC1 - 13 - 8 </v>
      </c>
      <c r="D115" t="str">
        <v>VENDIDO</v>
      </c>
      <c r="E115">
        <v>25000000</v>
      </c>
      <c r="F115">
        <v>20000000</v>
      </c>
      <c r="G115">
        <v>45856</v>
      </c>
      <c r="H115">
        <v>24</v>
      </c>
      <c r="I115" t="str">
        <v xml:space="preserve">18 DE CADA MES </v>
      </c>
      <c r="J115">
        <v>833333.3333333334</v>
      </c>
      <c r="K115">
        <v>45887</v>
      </c>
      <c r="L115">
        <v>431</v>
      </c>
      <c r="M115">
        <v>45887</v>
      </c>
      <c r="N115">
        <v>1000000</v>
      </c>
      <c r="O115" t="str">
        <v>PAGA</v>
      </c>
      <c r="P115" t="str">
        <v>TRANSFERENCIA</v>
      </c>
      <c r="Q115">
        <v>45918</v>
      </c>
      <c r="R115">
        <v>400</v>
      </c>
      <c r="S115">
        <v>45917</v>
      </c>
      <c r="T115">
        <v>850850</v>
      </c>
      <c r="U115" t="str">
        <v>PAGA</v>
      </c>
      <c r="V115" t="str">
        <v>TRANSFERENCIA</v>
      </c>
      <c r="W115">
        <v>45949</v>
      </c>
      <c r="X115">
        <v>369</v>
      </c>
      <c r="Y115">
        <v>45947</v>
      </c>
      <c r="Z115">
        <v>850000</v>
      </c>
      <c r="AA115" t="str">
        <v>PAGA</v>
      </c>
      <c r="AB115" t="str">
        <v>TRANSFERENCIA</v>
      </c>
      <c r="AC115">
        <v>45980</v>
      </c>
      <c r="AD115">
        <v>338</v>
      </c>
      <c r="AE115">
        <v>45979</v>
      </c>
      <c r="AF115">
        <v>850000</v>
      </c>
      <c r="AG115" t="str">
        <v>PAGA</v>
      </c>
      <c r="AH115" t="str">
        <v>TRANSFERENCIA</v>
      </c>
      <c r="AI115">
        <v>46011</v>
      </c>
      <c r="AJ115">
        <v>307</v>
      </c>
      <c r="AK115">
        <v>46007</v>
      </c>
      <c r="AL115">
        <v>850000</v>
      </c>
      <c r="AM115" t="str">
        <v>PAGA</v>
      </c>
      <c r="AN115" t="str">
        <v>TRANSFERENCIA</v>
      </c>
      <c r="AO115">
        <v>46042</v>
      </c>
      <c r="AP115">
        <v>276</v>
      </c>
      <c r="AQ115">
        <v>45675</v>
      </c>
      <c r="AR115">
        <v>850000</v>
      </c>
      <c r="AS115" t="str">
        <v>PAGA</v>
      </c>
      <c r="AT115" t="str">
        <v>TRANSFERENCIA</v>
      </c>
      <c r="AU115">
        <v>46073</v>
      </c>
      <c r="AV115">
        <v>245</v>
      </c>
      <c r="AW115">
        <v>46072</v>
      </c>
      <c r="AX115">
        <v>850000</v>
      </c>
      <c r="AY115" t="str">
        <v>PAGA</v>
      </c>
      <c r="AZ115" t="str">
        <v>TRANSFERENCIA</v>
      </c>
      <c r="BA115">
        <v>46104</v>
      </c>
      <c r="BB115">
        <v>214</v>
      </c>
      <c r="BC115">
        <v>46100</v>
      </c>
      <c r="BD115">
        <v>850000</v>
      </c>
      <c r="BE115" t="str">
        <v>PAGA</v>
      </c>
      <c r="BF115" t="str">
        <v>TRANSFERENCIA</v>
      </c>
      <c r="BG115">
        <v>46135</v>
      </c>
      <c r="BH115">
        <v>183</v>
      </c>
      <c r="BI115">
        <v>46129</v>
      </c>
      <c r="BJ115">
        <v>850000</v>
      </c>
      <c r="BK115" t="str">
        <v>PAGA</v>
      </c>
      <c r="BL115" t="str">
        <v>TRANSFERENCIA</v>
      </c>
      <c r="BM115">
        <v>46166</v>
      </c>
      <c r="BN115">
        <v>152</v>
      </c>
      <c r="BO115">
        <v>46160</v>
      </c>
      <c r="BP115">
        <v>850000</v>
      </c>
      <c r="BQ115" t="str">
        <v>PAGA</v>
      </c>
      <c r="BR115" t="str">
        <v>TRANSFERENCIA</v>
      </c>
      <c r="BS115">
        <v>46197</v>
      </c>
      <c r="BT115">
        <v>121</v>
      </c>
      <c r="BU115">
        <v>46192</v>
      </c>
      <c r="BV115">
        <v>850000</v>
      </c>
      <c r="BW115" t="str">
        <v>PAGA</v>
      </c>
      <c r="BX115" t="str">
        <v>TRANSFERENCIA</v>
      </c>
      <c r="BY115">
        <v>46228</v>
      </c>
      <c r="BZ115">
        <v>90</v>
      </c>
      <c r="CA115">
        <v>46222</v>
      </c>
      <c r="CB115">
        <v>800000</v>
      </c>
      <c r="CC115" t="str">
        <v>PAGA</v>
      </c>
      <c r="CD115" t="str">
        <v>TRANSFERENCIA</v>
      </c>
      <c r="CE115">
        <v>46259</v>
      </c>
      <c r="CF115">
        <v>59</v>
      </c>
      <c r="CG115">
        <v>46253</v>
      </c>
      <c r="CH115">
        <v>850000</v>
      </c>
      <c r="CI115" t="str">
        <v>PAGA</v>
      </c>
      <c r="CJ115" t="str">
        <v>TRANSFERENCIA</v>
      </c>
      <c r="CK115">
        <v>46290</v>
      </c>
      <c r="CL115">
        <v>28</v>
      </c>
      <c r="CM115">
        <v>46284</v>
      </c>
      <c r="CN115">
        <v>800000</v>
      </c>
      <c r="CO115" t="str">
        <v>PAGA</v>
      </c>
      <c r="CP115" t="str">
        <v>TRANSFERENCIA</v>
      </c>
      <c r="CQ115">
        <v>46321</v>
      </c>
      <c r="CR115">
        <v>-3</v>
      </c>
      <c r="CS115">
        <v>46315</v>
      </c>
      <c r="CT115">
        <v>800000</v>
      </c>
      <c r="CU115" t="str">
        <v>PAGA</v>
      </c>
      <c r="CV115" t="str">
        <v>TRANSFERENCIA</v>
      </c>
      <c r="CW115">
        <v>46352</v>
      </c>
      <c r="CX115">
        <v>-34</v>
      </c>
      <c r="DA115" t="str">
        <v>AL DÍA</v>
      </c>
      <c r="DC115">
        <v>46383</v>
      </c>
      <c r="DD115">
        <v>-65</v>
      </c>
      <c r="DG115" t="str">
        <v>AL DÍA</v>
      </c>
      <c r="DI115">
        <v>46414</v>
      </c>
      <c r="DJ115">
        <v>-96</v>
      </c>
      <c r="DM115" t="str">
        <v>AL DÍA</v>
      </c>
      <c r="DO115">
        <v>46445</v>
      </c>
      <c r="DP115">
        <v>-127</v>
      </c>
      <c r="DS115" t="str">
        <v>AL DÍA</v>
      </c>
      <c r="DU115">
        <v>46476</v>
      </c>
      <c r="DV115">
        <v>-158</v>
      </c>
      <c r="DY115" t="str">
        <v>AL DÍA</v>
      </c>
      <c r="EA115">
        <v>46507</v>
      </c>
      <c r="EB115">
        <v>-189</v>
      </c>
      <c r="EE115" t="str">
        <v>AL DÍA</v>
      </c>
      <c r="EG115">
        <v>46538</v>
      </c>
      <c r="EH115">
        <v>-220</v>
      </c>
      <c r="EK115" t="str">
        <v>AL DÍA</v>
      </c>
      <c r="EM115">
        <v>46569</v>
      </c>
      <c r="EN115">
        <v>-251</v>
      </c>
      <c r="EQ115" t="str">
        <v>AL DÍA</v>
      </c>
      <c r="ES115">
        <v>46600</v>
      </c>
      <c r="ET115">
        <v>-282</v>
      </c>
      <c r="EW115" t="str">
        <v>AL DÍA</v>
      </c>
      <c r="EY115" t="str">
        <v/>
      </c>
      <c r="EZ115" t="str">
        <v/>
      </c>
      <c r="FC115" t="str">
        <v>SIN ESTADO</v>
      </c>
      <c r="FE115" t="str">
        <v/>
      </c>
      <c r="FF115" t="str">
        <v/>
      </c>
      <c r="FI115" t="str">
        <v>SIN ESTADO</v>
      </c>
      <c r="FK115" t="str">
        <v/>
      </c>
      <c r="FL115" t="str">
        <v/>
      </c>
      <c r="FO115" t="str">
        <v>SIN ESTADO</v>
      </c>
      <c r="FQ115" t="str">
        <v/>
      </c>
      <c r="FR115" t="str">
        <v/>
      </c>
      <c r="FU115" t="str">
        <v>SIN ESTADO</v>
      </c>
      <c r="FW115" t="str">
        <v/>
      </c>
      <c r="FX115" t="str">
        <v/>
      </c>
      <c r="GA115" t="str">
        <v>SIN ESTADO</v>
      </c>
      <c r="GC115" t="str">
        <v/>
      </c>
      <c r="GD115" t="str">
        <v/>
      </c>
      <c r="GG115" t="str">
        <v>SIN ESTADO</v>
      </c>
      <c r="GI115" t="str">
        <v/>
      </c>
      <c r="GJ115" t="str">
        <v/>
      </c>
      <c r="GM115" t="str">
        <v>SIN ESTADO</v>
      </c>
      <c r="GO115" t="str">
        <v/>
      </c>
      <c r="GP115" t="str">
        <v/>
      </c>
      <c r="GS115" t="str">
        <v>SIN ESTADO</v>
      </c>
      <c r="GU115" t="str">
        <v/>
      </c>
      <c r="GV115" t="str">
        <v/>
      </c>
      <c r="GY115" t="str">
        <v>SIN ESTADO</v>
      </c>
      <c r="HA115" t="str">
        <v/>
      </c>
      <c r="HB115" t="str">
        <v/>
      </c>
      <c r="HE115" t="str">
        <v>SIN ESTADO</v>
      </c>
      <c r="HG115" t="str">
        <v/>
      </c>
      <c r="HH115" t="str">
        <v/>
      </c>
      <c r="HK115" t="str">
        <v>SIN ESTADO</v>
      </c>
      <c r="HM115" t="str">
        <v/>
      </c>
      <c r="HN115" t="str">
        <v/>
      </c>
      <c r="HQ115" t="str">
        <v>SIN ESTADO</v>
      </c>
      <c r="HS115">
        <v>12750850</v>
      </c>
      <c r="HU115">
        <v>833333.3333333334</v>
      </c>
      <c r="HW115">
        <v>1000000</v>
      </c>
      <c r="HX115">
        <v>1</v>
      </c>
    </row>
    <row r="116">
      <c r="B116">
        <v>114</v>
      </c>
      <c r="C116" t="str">
        <v xml:space="preserve">LC1 - 13 - 9 </v>
      </c>
      <c r="D116" t="str">
        <v>VENDIDO</v>
      </c>
      <c r="E116">
        <v>25000000</v>
      </c>
      <c r="F116">
        <v>21000000</v>
      </c>
      <c r="G116">
        <v>45850</v>
      </c>
      <c r="H116">
        <v>24</v>
      </c>
      <c r="I116" t="str">
        <v xml:space="preserve">12 DE CADA MES </v>
      </c>
      <c r="J116">
        <v>875000</v>
      </c>
      <c r="K116">
        <v>45881</v>
      </c>
      <c r="L116">
        <v>437</v>
      </c>
      <c r="M116">
        <v>45900</v>
      </c>
      <c r="N116">
        <v>875000</v>
      </c>
      <c r="O116" t="str">
        <v>PAGA</v>
      </c>
      <c r="P116" t="str">
        <v>TRANSFERENCIA</v>
      </c>
      <c r="Q116">
        <v>45912</v>
      </c>
      <c r="R116">
        <v>406</v>
      </c>
      <c r="S116">
        <v>45930</v>
      </c>
      <c r="T116">
        <v>875000</v>
      </c>
      <c r="U116" t="str">
        <v>PAGA</v>
      </c>
      <c r="V116" t="str">
        <v>TRANSFERENCIA</v>
      </c>
      <c r="W116">
        <v>45943</v>
      </c>
      <c r="X116">
        <v>375</v>
      </c>
      <c r="Y116">
        <v>45961</v>
      </c>
      <c r="Z116">
        <v>875000</v>
      </c>
      <c r="AA116" t="str">
        <v>PAGA</v>
      </c>
      <c r="AB116" t="str">
        <v>TRANSFERENCIA</v>
      </c>
      <c r="AC116">
        <v>45974</v>
      </c>
      <c r="AD116">
        <v>344</v>
      </c>
      <c r="AE116">
        <v>45991</v>
      </c>
      <c r="AF116">
        <v>875000</v>
      </c>
      <c r="AG116" t="str">
        <v>PAGA</v>
      </c>
      <c r="AH116" t="str">
        <v>TRANSFERENCIA</v>
      </c>
      <c r="AI116">
        <v>46005</v>
      </c>
      <c r="AJ116">
        <v>313</v>
      </c>
      <c r="AK116">
        <v>45660</v>
      </c>
      <c r="AL116">
        <v>875000</v>
      </c>
      <c r="AM116" t="str">
        <v>PAGA</v>
      </c>
      <c r="AN116" t="str">
        <v>TRANSFERENCIA</v>
      </c>
      <c r="AO116">
        <v>46036</v>
      </c>
      <c r="AP116">
        <v>282</v>
      </c>
      <c r="AQ116">
        <v>46053</v>
      </c>
      <c r="AR116">
        <v>875000</v>
      </c>
      <c r="AS116" t="str">
        <v>PAGA</v>
      </c>
      <c r="AT116" t="str">
        <v>TRANSFERENCIA</v>
      </c>
      <c r="AU116">
        <v>46067</v>
      </c>
      <c r="AV116">
        <v>251</v>
      </c>
      <c r="AW116">
        <v>46080</v>
      </c>
      <c r="AX116">
        <v>875000</v>
      </c>
      <c r="AY116" t="str">
        <v>PAGA</v>
      </c>
      <c r="AZ116" t="str">
        <v>TRANSFERENCIA</v>
      </c>
      <c r="BA116">
        <v>46098</v>
      </c>
      <c r="BB116">
        <v>220</v>
      </c>
      <c r="BC116">
        <v>46112</v>
      </c>
      <c r="BD116">
        <v>875000</v>
      </c>
      <c r="BE116" t="str">
        <v>PAGA</v>
      </c>
      <c r="BF116" t="str">
        <v>TRANSFERENCIA</v>
      </c>
      <c r="BG116">
        <v>46129</v>
      </c>
      <c r="BH116">
        <v>189</v>
      </c>
      <c r="BI116">
        <v>46144</v>
      </c>
      <c r="BJ116">
        <v>875000</v>
      </c>
      <c r="BK116" t="str">
        <v>PAGA</v>
      </c>
      <c r="BL116" t="str">
        <v>TRANSFERENCIA</v>
      </c>
      <c r="BM116">
        <v>46160</v>
      </c>
      <c r="BN116">
        <v>158</v>
      </c>
      <c r="BO116">
        <v>46172</v>
      </c>
      <c r="BP116">
        <v>875000</v>
      </c>
      <c r="BQ116" t="str">
        <v>PAGA</v>
      </c>
      <c r="BR116" t="str">
        <v>TRANSFERENCIA</v>
      </c>
      <c r="BS116">
        <v>46191</v>
      </c>
      <c r="BT116">
        <v>127</v>
      </c>
      <c r="BU116">
        <v>46203</v>
      </c>
      <c r="BV116">
        <v>875000</v>
      </c>
      <c r="BW116" t="str">
        <v>PAGA</v>
      </c>
      <c r="BX116" t="str">
        <v>TRANSFERENCIA</v>
      </c>
      <c r="BY116">
        <v>46222</v>
      </c>
      <c r="BZ116">
        <v>96</v>
      </c>
      <c r="CA116">
        <v>46235</v>
      </c>
      <c r="CB116">
        <v>875000</v>
      </c>
      <c r="CC116" t="str">
        <v>PAGA</v>
      </c>
      <c r="CD116" t="str">
        <v>TRANSFERENCIA</v>
      </c>
      <c r="CE116">
        <v>46253</v>
      </c>
      <c r="CF116">
        <v>65</v>
      </c>
      <c r="CG116">
        <v>46265</v>
      </c>
      <c r="CH116">
        <v>875000</v>
      </c>
      <c r="CI116" t="str">
        <v>PAGA</v>
      </c>
      <c r="CJ116" t="str">
        <v>TRANSFERENCIA</v>
      </c>
      <c r="CK116">
        <v>46284</v>
      </c>
      <c r="CL116">
        <v>34</v>
      </c>
      <c r="CM116">
        <v>46295</v>
      </c>
      <c r="CN116">
        <v>875000</v>
      </c>
      <c r="CO116" t="str">
        <v>PAGA</v>
      </c>
      <c r="CP116" t="str">
        <v>TRANSFERENCIA</v>
      </c>
      <c r="CQ116">
        <v>46315</v>
      </c>
      <c r="CR116">
        <v>3</v>
      </c>
      <c r="CU116" t="str">
        <v>VENCIDA</v>
      </c>
      <c r="CW116">
        <v>46346</v>
      </c>
      <c r="CX116">
        <v>-28</v>
      </c>
      <c r="DA116" t="str">
        <v>AL DÍA</v>
      </c>
      <c r="DC116">
        <v>46377</v>
      </c>
      <c r="DD116">
        <v>-59</v>
      </c>
      <c r="DG116" t="str">
        <v>AL DÍA</v>
      </c>
      <c r="DI116">
        <v>46408</v>
      </c>
      <c r="DJ116">
        <v>-90</v>
      </c>
      <c r="DM116" t="str">
        <v>AL DÍA</v>
      </c>
      <c r="DO116">
        <v>46439</v>
      </c>
      <c r="DP116">
        <v>-121</v>
      </c>
      <c r="DS116" t="str">
        <v>AL DÍA</v>
      </c>
      <c r="DU116">
        <v>46470</v>
      </c>
      <c r="DV116">
        <v>-152</v>
      </c>
      <c r="DY116" t="str">
        <v>AL DÍA</v>
      </c>
      <c r="EA116">
        <v>46501</v>
      </c>
      <c r="EB116">
        <v>-183</v>
      </c>
      <c r="EE116" t="str">
        <v>AL DÍA</v>
      </c>
      <c r="EG116">
        <v>46532</v>
      </c>
      <c r="EH116">
        <v>-214</v>
      </c>
      <c r="EK116" t="str">
        <v>AL DÍA</v>
      </c>
      <c r="EM116">
        <v>46563</v>
      </c>
      <c r="EN116">
        <v>-245</v>
      </c>
      <c r="EQ116" t="str">
        <v>AL DÍA</v>
      </c>
      <c r="ES116">
        <v>46594</v>
      </c>
      <c r="ET116">
        <v>-276</v>
      </c>
      <c r="EW116" t="str">
        <v>AL DÍA</v>
      </c>
      <c r="EY116" t="str">
        <v/>
      </c>
      <c r="EZ116" t="str">
        <v/>
      </c>
      <c r="FC116" t="str">
        <v>SIN ESTADO</v>
      </c>
      <c r="FE116" t="str">
        <v/>
      </c>
      <c r="FF116" t="str">
        <v/>
      </c>
      <c r="FI116" t="str">
        <v>SIN ESTADO</v>
      </c>
      <c r="FK116" t="str">
        <v/>
      </c>
      <c r="FL116" t="str">
        <v/>
      </c>
      <c r="FO116" t="str">
        <v>SIN ESTADO</v>
      </c>
      <c r="FQ116" t="str">
        <v/>
      </c>
      <c r="FR116" t="str">
        <v/>
      </c>
      <c r="FU116" t="str">
        <v>SIN ESTADO</v>
      </c>
      <c r="FW116" t="str">
        <v/>
      </c>
      <c r="FX116" t="str">
        <v/>
      </c>
      <c r="GA116" t="str">
        <v>SIN ESTADO</v>
      </c>
      <c r="GC116" t="str">
        <v/>
      </c>
      <c r="GD116" t="str">
        <v/>
      </c>
      <c r="GG116" t="str">
        <v>SIN ESTADO</v>
      </c>
      <c r="GI116" t="str">
        <v/>
      </c>
      <c r="GJ116" t="str">
        <v/>
      </c>
      <c r="GM116" t="str">
        <v>SIN ESTADO</v>
      </c>
      <c r="GO116" t="str">
        <v/>
      </c>
      <c r="GP116" t="str">
        <v/>
      </c>
      <c r="GS116" t="str">
        <v>SIN ESTADO</v>
      </c>
      <c r="GU116" t="str">
        <v/>
      </c>
      <c r="GV116" t="str">
        <v/>
      </c>
      <c r="GY116" t="str">
        <v>SIN ESTADO</v>
      </c>
      <c r="HA116" t="str">
        <v/>
      </c>
      <c r="HB116" t="str">
        <v/>
      </c>
      <c r="HE116" t="str">
        <v>SIN ESTADO</v>
      </c>
      <c r="HG116" t="str">
        <v/>
      </c>
      <c r="HH116" t="str">
        <v/>
      </c>
      <c r="HK116" t="str">
        <v>SIN ESTADO</v>
      </c>
      <c r="HM116" t="str">
        <v/>
      </c>
      <c r="HN116" t="str">
        <v/>
      </c>
      <c r="HQ116" t="str">
        <v>SIN ESTADO</v>
      </c>
      <c r="HS116">
        <v>12250000</v>
      </c>
      <c r="HU116">
        <v>875000</v>
      </c>
      <c r="HW116">
        <v>1750000</v>
      </c>
      <c r="HX116">
        <v>2</v>
      </c>
    </row>
    <row r="117">
      <c r="B117">
        <v>115</v>
      </c>
      <c r="C117" t="str">
        <v xml:space="preserve">LC1 - 13 - 10 </v>
      </c>
      <c r="D117" t="str">
        <v>VENDIDO</v>
      </c>
      <c r="E117">
        <v>35000000</v>
      </c>
      <c r="F117">
        <v>20000000</v>
      </c>
      <c r="G117">
        <v>46258</v>
      </c>
      <c r="H117">
        <v>24</v>
      </c>
      <c r="I117" t="str">
        <v>5 DE CADA MES</v>
      </c>
      <c r="J117">
        <v>833300</v>
      </c>
      <c r="K117">
        <v>46289</v>
      </c>
      <c r="L117">
        <v>29</v>
      </c>
      <c r="M117">
        <v>46303</v>
      </c>
      <c r="N117">
        <v>833300</v>
      </c>
      <c r="O117" t="str">
        <v>PAGA</v>
      </c>
      <c r="P117" t="str">
        <v>TRANSFERENCIA</v>
      </c>
      <c r="Q117">
        <v>46320</v>
      </c>
      <c r="R117">
        <v>-2</v>
      </c>
      <c r="U117" t="str">
        <v>POR VENCER</v>
      </c>
      <c r="V117" t="str">
        <v>TRANSFERENCIA</v>
      </c>
      <c r="W117">
        <v>46351</v>
      </c>
      <c r="X117">
        <v>-33</v>
      </c>
      <c r="AA117" t="str">
        <v>AL DÍA</v>
      </c>
      <c r="AB117" t="str">
        <v>TRANSFERENCIA</v>
      </c>
      <c r="AC117">
        <v>46382</v>
      </c>
      <c r="AD117">
        <v>-64</v>
      </c>
      <c r="AG117" t="str">
        <v>AL DÍA</v>
      </c>
      <c r="AI117">
        <v>46413</v>
      </c>
      <c r="AJ117">
        <v>-95</v>
      </c>
      <c r="AM117" t="str">
        <v>AL DÍA</v>
      </c>
      <c r="AO117">
        <v>46444</v>
      </c>
      <c r="AP117">
        <v>-126</v>
      </c>
      <c r="AS117" t="str">
        <v>AL DÍA</v>
      </c>
      <c r="AU117">
        <v>46475</v>
      </c>
      <c r="AV117">
        <v>-157</v>
      </c>
      <c r="AY117" t="str">
        <v>AL DÍA</v>
      </c>
      <c r="BA117">
        <v>46506</v>
      </c>
      <c r="BB117">
        <v>-188</v>
      </c>
      <c r="BE117" t="str">
        <v>AL DÍA</v>
      </c>
      <c r="BG117">
        <v>46537</v>
      </c>
      <c r="BH117">
        <v>-219</v>
      </c>
      <c r="BK117" t="str">
        <v>AL DÍA</v>
      </c>
      <c r="BM117">
        <v>46568</v>
      </c>
      <c r="BN117">
        <v>-250</v>
      </c>
      <c r="BQ117" t="str">
        <v>AL DÍA</v>
      </c>
      <c r="BS117">
        <v>46599</v>
      </c>
      <c r="BT117">
        <v>-281</v>
      </c>
      <c r="BW117" t="str">
        <v>AL DÍA</v>
      </c>
      <c r="BY117">
        <v>46630</v>
      </c>
      <c r="BZ117">
        <v>-312</v>
      </c>
      <c r="CC117" t="str">
        <v>AL DÍA</v>
      </c>
      <c r="CE117">
        <v>46661</v>
      </c>
      <c r="CF117">
        <v>-343</v>
      </c>
      <c r="CI117" t="str">
        <v>AL DÍA</v>
      </c>
      <c r="CK117">
        <v>46692</v>
      </c>
      <c r="CL117">
        <v>-374</v>
      </c>
      <c r="CO117" t="str">
        <v>AL DÍA</v>
      </c>
      <c r="CQ117">
        <v>46723</v>
      </c>
      <c r="CR117">
        <v>-405</v>
      </c>
      <c r="CU117" t="str">
        <v>AL DÍA</v>
      </c>
      <c r="CW117">
        <v>46754</v>
      </c>
      <c r="CX117">
        <v>-436</v>
      </c>
      <c r="DA117" t="str">
        <v>AL DÍA</v>
      </c>
      <c r="DC117">
        <v>46785</v>
      </c>
      <c r="DD117">
        <v>-467</v>
      </c>
      <c r="DG117" t="str">
        <v>AL DÍA</v>
      </c>
      <c r="DI117">
        <v>46816</v>
      </c>
      <c r="DJ117">
        <v>-498</v>
      </c>
      <c r="DM117" t="str">
        <v>AL DÍA</v>
      </c>
      <c r="DO117">
        <v>46847</v>
      </c>
      <c r="DP117">
        <v>-529</v>
      </c>
      <c r="DS117" t="str">
        <v>AL DÍA</v>
      </c>
      <c r="DU117">
        <v>46878</v>
      </c>
      <c r="DV117">
        <v>-560</v>
      </c>
      <c r="DY117" t="str">
        <v>AL DÍA</v>
      </c>
      <c r="EA117">
        <v>46909</v>
      </c>
      <c r="EB117">
        <v>-591</v>
      </c>
      <c r="EE117" t="str">
        <v>AL DÍA</v>
      </c>
      <c r="EG117">
        <v>46940</v>
      </c>
      <c r="EH117">
        <v>-622</v>
      </c>
      <c r="EK117" t="str">
        <v>AL DÍA</v>
      </c>
      <c r="EM117">
        <v>46971</v>
      </c>
      <c r="EN117">
        <v>-653</v>
      </c>
      <c r="EQ117" t="str">
        <v>AL DÍA</v>
      </c>
      <c r="ES117">
        <v>47002</v>
      </c>
      <c r="ET117">
        <v>-684</v>
      </c>
      <c r="EW117" t="str">
        <v>AL DÍA</v>
      </c>
      <c r="EY117" t="str">
        <v/>
      </c>
      <c r="EZ117" t="str">
        <v/>
      </c>
      <c r="FC117" t="str">
        <v>SIN ESTADO</v>
      </c>
      <c r="FE117" t="str">
        <v/>
      </c>
      <c r="FF117" t="str">
        <v/>
      </c>
      <c r="FI117" t="str">
        <v>SIN ESTADO</v>
      </c>
      <c r="FK117" t="str">
        <v/>
      </c>
      <c r="FL117" t="str">
        <v/>
      </c>
      <c r="FO117" t="str">
        <v>SIN ESTADO</v>
      </c>
      <c r="FQ117" t="str">
        <v/>
      </c>
      <c r="FR117" t="str">
        <v/>
      </c>
      <c r="FU117" t="str">
        <v>SIN ESTADO</v>
      </c>
      <c r="FW117" t="str">
        <v/>
      </c>
      <c r="FX117" t="str">
        <v/>
      </c>
      <c r="GA117" t="str">
        <v>SIN ESTADO</v>
      </c>
      <c r="GC117" t="str">
        <v/>
      </c>
      <c r="GD117" t="str">
        <v/>
      </c>
      <c r="GG117" t="str">
        <v>SIN ESTADO</v>
      </c>
      <c r="GI117" t="str">
        <v/>
      </c>
      <c r="GJ117" t="str">
        <v/>
      </c>
      <c r="GM117" t="str">
        <v>SIN ESTADO</v>
      </c>
      <c r="GO117" t="str">
        <v/>
      </c>
      <c r="GP117" t="str">
        <v/>
      </c>
      <c r="GS117" t="str">
        <v>SIN ESTADO</v>
      </c>
      <c r="GU117" t="str">
        <v/>
      </c>
      <c r="GV117" t="str">
        <v/>
      </c>
      <c r="GY117" t="str">
        <v>SIN ESTADO</v>
      </c>
      <c r="HA117" t="str">
        <v/>
      </c>
      <c r="HB117" t="str">
        <v/>
      </c>
      <c r="HE117" t="str">
        <v>SIN ESTADO</v>
      </c>
      <c r="HG117" t="str">
        <v/>
      </c>
      <c r="HH117" t="str">
        <v/>
      </c>
      <c r="HK117" t="str">
        <v>SIN ESTADO</v>
      </c>
      <c r="HM117" t="str">
        <v/>
      </c>
      <c r="HN117" t="str">
        <v/>
      </c>
      <c r="HQ117" t="str">
        <v>SIN ESTADO</v>
      </c>
      <c r="HS117">
        <v>833300</v>
      </c>
      <c r="HU117">
        <v>833300</v>
      </c>
      <c r="HW117">
        <v>0</v>
      </c>
      <c r="HX117">
        <v>0</v>
      </c>
    </row>
    <row r="118">
      <c r="B118">
        <v>116</v>
      </c>
      <c r="C118" t="str">
        <v>LC1 - 14 - 1</v>
      </c>
      <c r="D118" t="str">
        <v>VENDIDO</v>
      </c>
      <c r="E118">
        <v>41670000</v>
      </c>
      <c r="F118">
        <v>37670000</v>
      </c>
      <c r="G118">
        <v>46189</v>
      </c>
      <c r="H118">
        <v>1</v>
      </c>
      <c r="I118" t="str">
        <v>16 DE CADA MES</v>
      </c>
      <c r="J118">
        <v>37670000</v>
      </c>
      <c r="K118">
        <v>46220</v>
      </c>
      <c r="L118">
        <v>98</v>
      </c>
      <c r="O118" t="str">
        <v>VENCIDA</v>
      </c>
      <c r="Q118" t="str">
        <v/>
      </c>
      <c r="R118" t="str">
        <v/>
      </c>
      <c r="U118" t="str">
        <v>SIN ESTADO</v>
      </c>
      <c r="W118" t="str">
        <v/>
      </c>
      <c r="X118" t="str">
        <v/>
      </c>
      <c r="AA118" t="str">
        <v>SIN ESTADO</v>
      </c>
      <c r="AC118" t="str">
        <v/>
      </c>
      <c r="AD118" t="str">
        <v/>
      </c>
      <c r="AG118" t="str">
        <v>SIN ESTADO</v>
      </c>
      <c r="AI118" t="str">
        <v/>
      </c>
      <c r="AJ118" t="str">
        <v/>
      </c>
      <c r="AM118" t="str">
        <v>SIN ESTADO</v>
      </c>
      <c r="AO118" t="str">
        <v/>
      </c>
      <c r="AP118" t="str">
        <v/>
      </c>
      <c r="AS118" t="str">
        <v>SIN ESTADO</v>
      </c>
      <c r="AU118" t="str">
        <v/>
      </c>
      <c r="AV118" t="str">
        <v/>
      </c>
      <c r="AY118" t="str">
        <v>SIN ESTADO</v>
      </c>
      <c r="BA118" t="str">
        <v/>
      </c>
      <c r="BB118" t="str">
        <v/>
      </c>
      <c r="BE118" t="str">
        <v>SIN ESTADO</v>
      </c>
      <c r="BG118" t="str">
        <v/>
      </c>
      <c r="BH118" t="str">
        <v/>
      </c>
      <c r="BK118" t="str">
        <v>SIN ESTADO</v>
      </c>
      <c r="BM118" t="str">
        <v/>
      </c>
      <c r="BN118" t="str">
        <v/>
      </c>
      <c r="BQ118" t="str">
        <v>SIN ESTADO</v>
      </c>
      <c r="BS118" t="str">
        <v/>
      </c>
      <c r="BT118" t="str">
        <v/>
      </c>
      <c r="BW118" t="str">
        <v>SIN ESTADO</v>
      </c>
      <c r="BY118" t="str">
        <v/>
      </c>
      <c r="BZ118" t="str">
        <v/>
      </c>
      <c r="CC118" t="str">
        <v>SIN ESTADO</v>
      </c>
      <c r="CE118" t="str">
        <v/>
      </c>
      <c r="CF118" t="str">
        <v/>
      </c>
      <c r="CI118" t="str">
        <v>SIN ESTADO</v>
      </c>
      <c r="CK118" t="str">
        <v/>
      </c>
      <c r="CL118" t="str">
        <v/>
      </c>
      <c r="CO118" t="str">
        <v>SIN ESTADO</v>
      </c>
      <c r="CQ118" t="str">
        <v/>
      </c>
      <c r="CR118" t="str">
        <v/>
      </c>
      <c r="CU118" t="str">
        <v>SIN ESTADO</v>
      </c>
      <c r="CW118" t="str">
        <v/>
      </c>
      <c r="CX118" t="str">
        <v/>
      </c>
      <c r="DA118" t="str">
        <v>SIN ESTADO</v>
      </c>
      <c r="DC118" t="str">
        <v/>
      </c>
      <c r="DD118" t="str">
        <v/>
      </c>
      <c r="DG118" t="str">
        <v>SIN ESTADO</v>
      </c>
      <c r="DI118" t="str">
        <v/>
      </c>
      <c r="DJ118" t="str">
        <v/>
      </c>
      <c r="DM118" t="str">
        <v>SIN ESTADO</v>
      </c>
      <c r="DO118" t="str">
        <v/>
      </c>
      <c r="DP118" t="str">
        <v/>
      </c>
      <c r="DS118" t="str">
        <v>SIN ESTADO</v>
      </c>
      <c r="DU118" t="str">
        <v/>
      </c>
      <c r="DV118" t="str">
        <v/>
      </c>
      <c r="DY118" t="str">
        <v>SIN ESTADO</v>
      </c>
      <c r="EA118" t="str">
        <v/>
      </c>
      <c r="EB118" t="str">
        <v/>
      </c>
      <c r="EE118" t="str">
        <v>SIN ESTADO</v>
      </c>
      <c r="EG118" t="str">
        <v/>
      </c>
      <c r="EH118" t="str">
        <v/>
      </c>
      <c r="EK118" t="str">
        <v>SIN ESTADO</v>
      </c>
      <c r="EM118" t="str">
        <v/>
      </c>
      <c r="EN118" t="str">
        <v/>
      </c>
      <c r="EQ118" t="str">
        <v>SIN ESTADO</v>
      </c>
      <c r="ES118" t="str">
        <v/>
      </c>
      <c r="ET118" t="str">
        <v/>
      </c>
      <c r="EW118" t="str">
        <v>SIN ESTADO</v>
      </c>
      <c r="EY118" t="str">
        <v/>
      </c>
      <c r="EZ118" t="str">
        <v/>
      </c>
      <c r="FC118" t="str">
        <v>SIN ESTADO</v>
      </c>
      <c r="FE118" t="str">
        <v/>
      </c>
      <c r="FF118" t="str">
        <v/>
      </c>
      <c r="FI118" t="str">
        <v>SIN ESTADO</v>
      </c>
      <c r="FK118" t="str">
        <v/>
      </c>
      <c r="FL118" t="str">
        <v/>
      </c>
      <c r="FO118" t="str">
        <v>SIN ESTADO</v>
      </c>
      <c r="FQ118" t="str">
        <v/>
      </c>
      <c r="FR118" t="str">
        <v/>
      </c>
      <c r="FU118" t="str">
        <v>SIN ESTADO</v>
      </c>
      <c r="FW118" t="str">
        <v/>
      </c>
      <c r="FX118" t="str">
        <v/>
      </c>
      <c r="GA118" t="str">
        <v>SIN ESTADO</v>
      </c>
      <c r="GC118" t="str">
        <v/>
      </c>
      <c r="GD118" t="str">
        <v/>
      </c>
      <c r="GG118" t="str">
        <v>SIN ESTADO</v>
      </c>
      <c r="GI118" t="str">
        <v/>
      </c>
      <c r="GJ118" t="str">
        <v/>
      </c>
      <c r="GM118" t="str">
        <v>SIN ESTADO</v>
      </c>
      <c r="GO118" t="str">
        <v/>
      </c>
      <c r="GP118" t="str">
        <v/>
      </c>
      <c r="GS118" t="str">
        <v>SIN ESTADO</v>
      </c>
      <c r="GU118" t="str">
        <v/>
      </c>
      <c r="GV118" t="str">
        <v/>
      </c>
      <c r="GY118" t="str">
        <v>SIN ESTADO</v>
      </c>
      <c r="HA118" t="str">
        <v/>
      </c>
      <c r="HB118" t="str">
        <v/>
      </c>
      <c r="HE118" t="str">
        <v>SIN ESTADO</v>
      </c>
      <c r="HG118" t="str">
        <v/>
      </c>
      <c r="HH118" t="str">
        <v/>
      </c>
      <c r="HK118" t="str">
        <v>SIN ESTADO</v>
      </c>
      <c r="HM118" t="str">
        <v/>
      </c>
      <c r="HN118" t="str">
        <v/>
      </c>
      <c r="HQ118" t="str">
        <v>SIN ESTADO</v>
      </c>
      <c r="HS118">
        <v>0</v>
      </c>
      <c r="HU118">
        <v>37670000</v>
      </c>
      <c r="HW118">
        <v>0</v>
      </c>
      <c r="HX118">
        <v>0</v>
      </c>
    </row>
    <row r="119">
      <c r="B119">
        <v>117</v>
      </c>
      <c r="C119" t="str">
        <v xml:space="preserve">LC1 - 14 - 2 </v>
      </c>
      <c r="D119" t="str">
        <v>VENDIDO</v>
      </c>
      <c r="E119">
        <v>25000000</v>
      </c>
      <c r="F119">
        <v>21000000</v>
      </c>
      <c r="G119">
        <v>45874</v>
      </c>
      <c r="H119">
        <v>15</v>
      </c>
      <c r="I119" t="str">
        <v xml:space="preserve">05 DE CADA MES </v>
      </c>
      <c r="J119">
        <v>1400000</v>
      </c>
      <c r="K119">
        <v>45905</v>
      </c>
      <c r="L119">
        <v>413</v>
      </c>
      <c r="M119">
        <v>45921</v>
      </c>
      <c r="N119">
        <v>1400000</v>
      </c>
      <c r="O119" t="str">
        <v>PAGA</v>
      </c>
      <c r="P119" t="str">
        <v>TRANSFERENCIA</v>
      </c>
      <c r="Q119">
        <v>45936</v>
      </c>
      <c r="R119">
        <v>382</v>
      </c>
      <c r="S119">
        <v>45952</v>
      </c>
      <c r="T119">
        <v>1400000</v>
      </c>
      <c r="U119" t="str">
        <v>PAGA</v>
      </c>
      <c r="V119" t="str">
        <v>TRANSFERENCIA</v>
      </c>
      <c r="W119">
        <v>45967</v>
      </c>
      <c r="X119">
        <v>351</v>
      </c>
      <c r="Y119">
        <v>45982</v>
      </c>
      <c r="Z119">
        <v>1400000</v>
      </c>
      <c r="AA119" t="str">
        <v>PAGA</v>
      </c>
      <c r="AB119" t="str">
        <v>TRANSFERENCIA</v>
      </c>
      <c r="AC119">
        <v>45998</v>
      </c>
      <c r="AD119">
        <v>320</v>
      </c>
      <c r="AE119">
        <v>46017</v>
      </c>
      <c r="AF119">
        <v>1400000</v>
      </c>
      <c r="AG119" t="str">
        <v>PAGA</v>
      </c>
      <c r="AH119" t="str">
        <v>TRANSFERENCIA</v>
      </c>
      <c r="AI119">
        <v>46029</v>
      </c>
      <c r="AJ119">
        <v>289</v>
      </c>
      <c r="AK119">
        <v>46053</v>
      </c>
      <c r="AL119">
        <v>1400000</v>
      </c>
      <c r="AM119" t="str">
        <v>PAGA</v>
      </c>
      <c r="AN119" t="str">
        <v>TRANSFERENCIA</v>
      </c>
      <c r="AO119">
        <v>46060</v>
      </c>
      <c r="AP119">
        <v>258</v>
      </c>
      <c r="AQ119">
        <v>46081</v>
      </c>
      <c r="AR119">
        <v>1400000</v>
      </c>
      <c r="AS119" t="str">
        <v>PAGA</v>
      </c>
      <c r="AT119" t="str">
        <v>TRANSFERENCIA</v>
      </c>
      <c r="AU119">
        <v>46091</v>
      </c>
      <c r="AV119">
        <v>227</v>
      </c>
      <c r="AW119">
        <v>46112</v>
      </c>
      <c r="AX119">
        <v>1400000</v>
      </c>
      <c r="AY119" t="str">
        <v>PAGA</v>
      </c>
      <c r="AZ119" t="str">
        <v>TRANSFERENCIA</v>
      </c>
      <c r="BA119">
        <v>46122</v>
      </c>
      <c r="BB119">
        <v>196</v>
      </c>
      <c r="BC119">
        <v>46142</v>
      </c>
      <c r="BD119">
        <v>1400000</v>
      </c>
      <c r="BE119" t="str">
        <v>PAGA</v>
      </c>
      <c r="BF119" t="str">
        <v>TRANSFERENCIA</v>
      </c>
      <c r="BG119">
        <v>46153</v>
      </c>
      <c r="BH119">
        <v>165</v>
      </c>
      <c r="BI119">
        <v>46175</v>
      </c>
      <c r="BJ119">
        <v>1400000</v>
      </c>
      <c r="BK119" t="str">
        <v>PAGA</v>
      </c>
      <c r="BL119" t="str">
        <v>TRANSFERENCIA</v>
      </c>
      <c r="BM119">
        <v>46184</v>
      </c>
      <c r="BN119">
        <v>134</v>
      </c>
      <c r="BO119">
        <v>46222</v>
      </c>
      <c r="BP119">
        <v>1400000</v>
      </c>
      <c r="BQ119" t="str">
        <v>PAGA</v>
      </c>
      <c r="BR119" t="str">
        <v>TRANSFERENCIA</v>
      </c>
      <c r="BS119">
        <v>46215</v>
      </c>
      <c r="BT119">
        <v>103</v>
      </c>
      <c r="BU119">
        <v>46265</v>
      </c>
      <c r="BV119">
        <v>2800000</v>
      </c>
      <c r="BW119" t="str">
        <v>PAGA</v>
      </c>
      <c r="BX119" t="str">
        <v>TRANSFERENCIA</v>
      </c>
      <c r="BY119">
        <v>46246</v>
      </c>
      <c r="BZ119">
        <v>72</v>
      </c>
      <c r="CA119">
        <v>46265</v>
      </c>
      <c r="CC119" t="str">
        <v>PAGA</v>
      </c>
      <c r="CE119">
        <v>46277</v>
      </c>
      <c r="CF119">
        <v>41</v>
      </c>
      <c r="CG119">
        <v>46290</v>
      </c>
      <c r="CH119">
        <v>1400000</v>
      </c>
      <c r="CI119" t="str">
        <v>PAGA</v>
      </c>
      <c r="CJ119" t="str">
        <v>TRANSFERENCIA</v>
      </c>
      <c r="CK119">
        <v>46308</v>
      </c>
      <c r="CL119">
        <v>10</v>
      </c>
      <c r="CO119" t="str">
        <v>VENCIDA</v>
      </c>
      <c r="CQ119">
        <v>46339</v>
      </c>
      <c r="CR119">
        <v>-21</v>
      </c>
      <c r="CU119" t="str">
        <v>AL DÍA</v>
      </c>
      <c r="CW119" t="str">
        <v/>
      </c>
      <c r="CX119" t="str">
        <v/>
      </c>
      <c r="DA119" t="str">
        <v>SIN ESTADO</v>
      </c>
      <c r="DC119" t="str">
        <v/>
      </c>
      <c r="DD119" t="str">
        <v/>
      </c>
      <c r="DG119" t="str">
        <v>SIN ESTADO</v>
      </c>
      <c r="DI119" t="str">
        <v/>
      </c>
      <c r="DJ119" t="str">
        <v/>
      </c>
      <c r="DM119" t="str">
        <v>SIN ESTADO</v>
      </c>
      <c r="DO119" t="str">
        <v/>
      </c>
      <c r="DP119" t="str">
        <v/>
      </c>
      <c r="DS119" t="str">
        <v>SIN ESTADO</v>
      </c>
      <c r="DU119" t="str">
        <v/>
      </c>
      <c r="DV119" t="str">
        <v/>
      </c>
      <c r="DY119" t="str">
        <v>SIN ESTADO</v>
      </c>
      <c r="EA119" t="str">
        <v/>
      </c>
      <c r="EB119" t="str">
        <v/>
      </c>
      <c r="EE119" t="str">
        <v>SIN ESTADO</v>
      </c>
      <c r="EG119" t="str">
        <v/>
      </c>
      <c r="EH119" t="str">
        <v/>
      </c>
      <c r="EK119" t="str">
        <v>SIN ESTADO</v>
      </c>
      <c r="EM119" t="str">
        <v/>
      </c>
      <c r="EN119" t="str">
        <v/>
      </c>
      <c r="EQ119" t="str">
        <v>SIN ESTADO</v>
      </c>
      <c r="ES119" t="str">
        <v/>
      </c>
      <c r="ET119" t="str">
        <v/>
      </c>
      <c r="EW119" t="str">
        <v>SIN ESTADO</v>
      </c>
      <c r="EY119" t="str">
        <v/>
      </c>
      <c r="EZ119" t="str">
        <v/>
      </c>
      <c r="FC119" t="str">
        <v>SIN ESTADO</v>
      </c>
      <c r="FE119" t="str">
        <v/>
      </c>
      <c r="FF119" t="str">
        <v/>
      </c>
      <c r="FI119" t="str">
        <v>SIN ESTADO</v>
      </c>
      <c r="FK119" t="str">
        <v/>
      </c>
      <c r="FL119" t="str">
        <v/>
      </c>
      <c r="FO119" t="str">
        <v>SIN ESTADO</v>
      </c>
      <c r="FQ119" t="str">
        <v/>
      </c>
      <c r="FR119" t="str">
        <v/>
      </c>
      <c r="FU119" t="str">
        <v>SIN ESTADO</v>
      </c>
      <c r="FW119" t="str">
        <v/>
      </c>
      <c r="FX119" t="str">
        <v/>
      </c>
      <c r="GA119" t="str">
        <v>SIN ESTADO</v>
      </c>
      <c r="GC119" t="str">
        <v/>
      </c>
      <c r="GD119" t="str">
        <v/>
      </c>
      <c r="GG119" t="str">
        <v>SIN ESTADO</v>
      </c>
      <c r="GI119" t="str">
        <v/>
      </c>
      <c r="GJ119" t="str">
        <v/>
      </c>
      <c r="GM119" t="str">
        <v>SIN ESTADO</v>
      </c>
      <c r="GO119" t="str">
        <v/>
      </c>
      <c r="GP119" t="str">
        <v/>
      </c>
      <c r="GS119" t="str">
        <v>SIN ESTADO</v>
      </c>
      <c r="GU119" t="str">
        <v/>
      </c>
      <c r="GV119" t="str">
        <v/>
      </c>
      <c r="GY119" t="str">
        <v>SIN ESTADO</v>
      </c>
      <c r="HA119" t="str">
        <v/>
      </c>
      <c r="HB119" t="str">
        <v/>
      </c>
      <c r="HE119" t="str">
        <v>SIN ESTADO</v>
      </c>
      <c r="HG119" t="str">
        <v/>
      </c>
      <c r="HH119" t="str">
        <v/>
      </c>
      <c r="HK119" t="str">
        <v>SIN ESTADO</v>
      </c>
      <c r="HM119" t="str">
        <v/>
      </c>
      <c r="HN119" t="str">
        <v/>
      </c>
      <c r="HQ119" t="str">
        <v>SIN ESTADO</v>
      </c>
      <c r="HS119">
        <v>18200000</v>
      </c>
      <c r="HU119">
        <v>1400000</v>
      </c>
      <c r="HW119">
        <v>2800000</v>
      </c>
      <c r="HX119">
        <v>2</v>
      </c>
    </row>
    <row r="120">
      <c r="B120">
        <v>118</v>
      </c>
      <c r="C120" t="str">
        <v xml:space="preserve">LC1 - 14 - 3 </v>
      </c>
      <c r="D120" t="str">
        <v>VENDIDO</v>
      </c>
      <c r="E120">
        <v>25000000</v>
      </c>
      <c r="F120">
        <v>21000000</v>
      </c>
      <c r="G120">
        <v>46028</v>
      </c>
      <c r="H120">
        <v>24</v>
      </c>
      <c r="I120" t="str">
        <v xml:space="preserve">06 DE CADA MES </v>
      </c>
      <c r="J120">
        <v>875000</v>
      </c>
      <c r="K120">
        <v>46059</v>
      </c>
      <c r="L120">
        <v>259</v>
      </c>
      <c r="M120">
        <v>46059</v>
      </c>
      <c r="N120">
        <v>875000</v>
      </c>
      <c r="O120" t="str">
        <v>PAGA</v>
      </c>
      <c r="P120" t="str">
        <v>TRANSFERENCIA</v>
      </c>
      <c r="Q120">
        <v>46090</v>
      </c>
      <c r="R120">
        <v>228</v>
      </c>
      <c r="S120">
        <v>46080</v>
      </c>
      <c r="T120">
        <v>875000</v>
      </c>
      <c r="U120" t="str">
        <v>PAGA</v>
      </c>
      <c r="V120" t="str">
        <v>TRANSFERENCIA</v>
      </c>
      <c r="W120">
        <v>46121</v>
      </c>
      <c r="X120">
        <v>197</v>
      </c>
      <c r="Y120">
        <v>46116</v>
      </c>
      <c r="Z120">
        <v>875000</v>
      </c>
      <c r="AA120" t="str">
        <v>PAGA</v>
      </c>
      <c r="AB120" t="str">
        <v>TRANSFERENCIA</v>
      </c>
      <c r="AC120">
        <v>46152</v>
      </c>
      <c r="AD120">
        <v>166</v>
      </c>
      <c r="AE120">
        <v>46142</v>
      </c>
      <c r="AF120">
        <v>875000</v>
      </c>
      <c r="AG120" t="str">
        <v>PAGA</v>
      </c>
      <c r="AH120" t="str">
        <v>TRANSFERENCIA</v>
      </c>
      <c r="AI120">
        <v>46183</v>
      </c>
      <c r="AJ120">
        <v>135</v>
      </c>
      <c r="AK120">
        <v>46176</v>
      </c>
      <c r="AL120">
        <v>875000</v>
      </c>
      <c r="AM120" t="str">
        <v>PAGA</v>
      </c>
      <c r="AN120" t="str">
        <v>TRANSFERENCIA</v>
      </c>
      <c r="AO120">
        <v>46214</v>
      </c>
      <c r="AP120">
        <v>104</v>
      </c>
      <c r="AQ120">
        <v>46209</v>
      </c>
      <c r="AR120">
        <v>875000</v>
      </c>
      <c r="AS120" t="str">
        <v>PAGA</v>
      </c>
      <c r="AT120" t="str">
        <v>TRANSFERENCIA</v>
      </c>
      <c r="AU120">
        <v>46245</v>
      </c>
      <c r="AV120">
        <v>73</v>
      </c>
      <c r="AW120">
        <v>46262</v>
      </c>
      <c r="AX120">
        <v>875000</v>
      </c>
      <c r="AY120" t="str">
        <v>PAGA</v>
      </c>
      <c r="AZ120" t="str">
        <v>TRANSFERENCIA</v>
      </c>
      <c r="BA120">
        <v>46276</v>
      </c>
      <c r="BB120">
        <v>42</v>
      </c>
      <c r="BC120">
        <v>46295</v>
      </c>
      <c r="BD120">
        <v>875000</v>
      </c>
      <c r="BE120" t="str">
        <v>PAGA</v>
      </c>
      <c r="BF120" t="str">
        <v>TRANSFERENCIA</v>
      </c>
      <c r="BG120">
        <v>46307</v>
      </c>
      <c r="BH120">
        <v>11</v>
      </c>
      <c r="BI120">
        <v>46296</v>
      </c>
      <c r="BJ120">
        <v>1000000</v>
      </c>
      <c r="BK120" t="str">
        <v>PAGA</v>
      </c>
      <c r="BL120" t="str">
        <v>TRANSFERENCIA</v>
      </c>
      <c r="BM120">
        <v>46338</v>
      </c>
      <c r="BN120">
        <v>-20</v>
      </c>
      <c r="BQ120" t="str">
        <v>AL DÍA</v>
      </c>
      <c r="BS120">
        <v>46369</v>
      </c>
      <c r="BT120">
        <v>-51</v>
      </c>
      <c r="BW120" t="str">
        <v>AL DÍA</v>
      </c>
      <c r="BY120">
        <v>46400</v>
      </c>
      <c r="BZ120">
        <v>-82</v>
      </c>
      <c r="CC120" t="str">
        <v>AL DÍA</v>
      </c>
      <c r="CE120">
        <v>46431</v>
      </c>
      <c r="CF120">
        <v>-113</v>
      </c>
      <c r="CI120" t="str">
        <v>AL DÍA</v>
      </c>
      <c r="CK120">
        <v>46462</v>
      </c>
      <c r="CL120">
        <v>-144</v>
      </c>
      <c r="CO120" t="str">
        <v>AL DÍA</v>
      </c>
      <c r="CQ120">
        <v>46493</v>
      </c>
      <c r="CR120">
        <v>-175</v>
      </c>
      <c r="CU120" t="str">
        <v>AL DÍA</v>
      </c>
      <c r="CW120">
        <v>46524</v>
      </c>
      <c r="CX120">
        <v>-206</v>
      </c>
      <c r="DA120" t="str">
        <v>AL DÍA</v>
      </c>
      <c r="DC120">
        <v>46555</v>
      </c>
      <c r="DD120">
        <v>-237</v>
      </c>
      <c r="DG120" t="str">
        <v>AL DÍA</v>
      </c>
      <c r="DI120">
        <v>46586</v>
      </c>
      <c r="DJ120">
        <v>-268</v>
      </c>
      <c r="DM120" t="str">
        <v>AL DÍA</v>
      </c>
      <c r="DO120">
        <v>46617</v>
      </c>
      <c r="DP120">
        <v>-299</v>
      </c>
      <c r="DS120" t="str">
        <v>AL DÍA</v>
      </c>
      <c r="DU120">
        <v>46648</v>
      </c>
      <c r="DV120">
        <v>-330</v>
      </c>
      <c r="DY120" t="str">
        <v>AL DÍA</v>
      </c>
      <c r="EA120">
        <v>46679</v>
      </c>
      <c r="EB120">
        <v>-361</v>
      </c>
      <c r="EE120" t="str">
        <v>AL DÍA</v>
      </c>
      <c r="EG120">
        <v>46710</v>
      </c>
      <c r="EH120">
        <v>-392</v>
      </c>
      <c r="EK120" t="str">
        <v>AL DÍA</v>
      </c>
      <c r="EM120">
        <v>46741</v>
      </c>
      <c r="EN120">
        <v>-423</v>
      </c>
      <c r="EQ120" t="str">
        <v>AL DÍA</v>
      </c>
      <c r="ES120">
        <v>46772</v>
      </c>
      <c r="ET120">
        <v>-454</v>
      </c>
      <c r="EW120" t="str">
        <v>AL DÍA</v>
      </c>
      <c r="EY120" t="str">
        <v/>
      </c>
      <c r="EZ120" t="str">
        <v/>
      </c>
      <c r="FC120" t="str">
        <v>SIN ESTADO</v>
      </c>
      <c r="FE120" t="str">
        <v/>
      </c>
      <c r="FF120" t="str">
        <v/>
      </c>
      <c r="FI120" t="str">
        <v>SIN ESTADO</v>
      </c>
      <c r="FK120" t="str">
        <v/>
      </c>
      <c r="FL120" t="str">
        <v/>
      </c>
      <c r="FO120" t="str">
        <v>SIN ESTADO</v>
      </c>
      <c r="FQ120" t="str">
        <v/>
      </c>
      <c r="FR120" t="str">
        <v/>
      </c>
      <c r="FU120" t="str">
        <v>SIN ESTADO</v>
      </c>
      <c r="FW120" t="str">
        <v/>
      </c>
      <c r="FX120" t="str">
        <v/>
      </c>
      <c r="GA120" t="str">
        <v>SIN ESTADO</v>
      </c>
      <c r="GC120" t="str">
        <v/>
      </c>
      <c r="GD120" t="str">
        <v/>
      </c>
      <c r="GG120" t="str">
        <v>SIN ESTADO</v>
      </c>
      <c r="GI120" t="str">
        <v/>
      </c>
      <c r="GJ120" t="str">
        <v/>
      </c>
      <c r="GM120" t="str">
        <v>SIN ESTADO</v>
      </c>
      <c r="GO120" t="str">
        <v/>
      </c>
      <c r="GP120" t="str">
        <v/>
      </c>
      <c r="GS120" t="str">
        <v>SIN ESTADO</v>
      </c>
      <c r="GU120" t="str">
        <v/>
      </c>
      <c r="GV120" t="str">
        <v/>
      </c>
      <c r="GY120" t="str">
        <v>SIN ESTADO</v>
      </c>
      <c r="HA120" t="str">
        <v/>
      </c>
      <c r="HB120" t="str">
        <v/>
      </c>
      <c r="HE120" t="str">
        <v>SIN ESTADO</v>
      </c>
      <c r="HG120" t="str">
        <v/>
      </c>
      <c r="HH120" t="str">
        <v/>
      </c>
      <c r="HK120" t="str">
        <v>SIN ESTADO</v>
      </c>
      <c r="HM120" t="str">
        <v/>
      </c>
      <c r="HN120" t="str">
        <v/>
      </c>
      <c r="HQ120" t="str">
        <v>SIN ESTADO</v>
      </c>
      <c r="HS120">
        <v>8000000</v>
      </c>
      <c r="HU120">
        <v>875000</v>
      </c>
      <c r="HW120">
        <v>875000</v>
      </c>
      <c r="HX120">
        <v>1</v>
      </c>
    </row>
    <row r="121">
      <c r="B121">
        <v>119</v>
      </c>
      <c r="C121" t="str">
        <v xml:space="preserve">LC1 - 14 - 4 </v>
      </c>
      <c r="D121" t="str">
        <v>VENDIDO</v>
      </c>
      <c r="E121">
        <v>25000000</v>
      </c>
      <c r="F121">
        <v>20000000</v>
      </c>
      <c r="G121">
        <v>46178</v>
      </c>
      <c r="H121">
        <v>24</v>
      </c>
      <c r="I121" t="str">
        <v xml:space="preserve">05 DE CADA MES </v>
      </c>
      <c r="J121">
        <v>833333.3333333334</v>
      </c>
      <c r="K121">
        <v>46209</v>
      </c>
      <c r="L121">
        <v>109</v>
      </c>
      <c r="M121">
        <v>46186</v>
      </c>
      <c r="N121">
        <v>875000</v>
      </c>
      <c r="O121" t="str">
        <v>PAGA</v>
      </c>
      <c r="P121" t="str">
        <v>TRANSFERENCIA</v>
      </c>
      <c r="Q121">
        <v>46240</v>
      </c>
      <c r="R121">
        <v>78</v>
      </c>
      <c r="S121">
        <v>46211</v>
      </c>
      <c r="T121">
        <v>875000</v>
      </c>
      <c r="U121" t="str">
        <v>PAGA</v>
      </c>
      <c r="V121" t="str">
        <v>TRANSFERENCIA</v>
      </c>
      <c r="W121">
        <v>46271</v>
      </c>
      <c r="X121">
        <v>47</v>
      </c>
      <c r="Y121">
        <v>46244</v>
      </c>
      <c r="Z121">
        <v>875000</v>
      </c>
      <c r="AA121" t="str">
        <v>PAGA</v>
      </c>
      <c r="AB121" t="str">
        <v>TRANSFERENCIA</v>
      </c>
      <c r="AC121">
        <v>46302</v>
      </c>
      <c r="AD121">
        <v>16</v>
      </c>
      <c r="AE121">
        <v>46244</v>
      </c>
      <c r="AF121">
        <v>875000</v>
      </c>
      <c r="AG121" t="str">
        <v>PAGA</v>
      </c>
      <c r="AH121" t="str">
        <v>TRANSFERENCIA</v>
      </c>
      <c r="AI121">
        <v>46333</v>
      </c>
      <c r="AJ121">
        <v>-15</v>
      </c>
      <c r="AK121">
        <v>46308</v>
      </c>
      <c r="AL121">
        <v>833000</v>
      </c>
      <c r="AM121" t="str">
        <v>PAGA</v>
      </c>
      <c r="AN121" t="str">
        <v>TRANSFERENCIA</v>
      </c>
      <c r="AO121">
        <v>46364</v>
      </c>
      <c r="AP121">
        <v>-46</v>
      </c>
      <c r="AS121" t="str">
        <v>AL DÍA</v>
      </c>
      <c r="AU121">
        <v>46395</v>
      </c>
      <c r="AV121">
        <v>-77</v>
      </c>
      <c r="AY121" t="str">
        <v>AL DÍA</v>
      </c>
      <c r="BA121">
        <v>46426</v>
      </c>
      <c r="BB121">
        <v>-108</v>
      </c>
      <c r="BE121" t="str">
        <v>AL DÍA</v>
      </c>
      <c r="BG121">
        <v>46457</v>
      </c>
      <c r="BH121">
        <v>-139</v>
      </c>
      <c r="BK121" t="str">
        <v>AL DÍA</v>
      </c>
      <c r="BM121">
        <v>46488</v>
      </c>
      <c r="BN121">
        <v>-170</v>
      </c>
      <c r="BQ121" t="str">
        <v>AL DÍA</v>
      </c>
      <c r="BS121">
        <v>46519</v>
      </c>
      <c r="BT121">
        <v>-201</v>
      </c>
      <c r="BW121" t="str">
        <v>AL DÍA</v>
      </c>
      <c r="BY121">
        <v>46550</v>
      </c>
      <c r="BZ121">
        <v>-232</v>
      </c>
      <c r="CC121" t="str">
        <v>AL DÍA</v>
      </c>
      <c r="CE121">
        <v>46581</v>
      </c>
      <c r="CF121">
        <v>-263</v>
      </c>
      <c r="CI121" t="str">
        <v>AL DÍA</v>
      </c>
      <c r="CK121">
        <v>46612</v>
      </c>
      <c r="CL121">
        <v>-294</v>
      </c>
      <c r="CO121" t="str">
        <v>AL DÍA</v>
      </c>
      <c r="CQ121">
        <v>46643</v>
      </c>
      <c r="CR121">
        <v>-325</v>
      </c>
      <c r="CU121" t="str">
        <v>AL DÍA</v>
      </c>
      <c r="CW121">
        <v>46674</v>
      </c>
      <c r="CX121">
        <v>-356</v>
      </c>
      <c r="DA121" t="str">
        <v>AL DÍA</v>
      </c>
      <c r="DC121">
        <v>46705</v>
      </c>
      <c r="DD121">
        <v>-387</v>
      </c>
      <c r="DG121" t="str">
        <v>AL DÍA</v>
      </c>
      <c r="DI121">
        <v>46736</v>
      </c>
      <c r="DJ121">
        <v>-418</v>
      </c>
      <c r="DM121" t="str">
        <v>AL DÍA</v>
      </c>
      <c r="DO121">
        <v>46767</v>
      </c>
      <c r="DP121">
        <v>-449</v>
      </c>
      <c r="DS121" t="str">
        <v>AL DÍA</v>
      </c>
      <c r="DU121">
        <v>46798</v>
      </c>
      <c r="DV121">
        <v>-480</v>
      </c>
      <c r="DY121" t="str">
        <v>AL DÍA</v>
      </c>
      <c r="EA121">
        <v>46829</v>
      </c>
      <c r="EB121">
        <v>-511</v>
      </c>
      <c r="EE121" t="str">
        <v>AL DÍA</v>
      </c>
      <c r="EG121">
        <v>46860</v>
      </c>
      <c r="EH121">
        <v>-542</v>
      </c>
      <c r="EK121" t="str">
        <v>AL DÍA</v>
      </c>
      <c r="EM121">
        <v>46891</v>
      </c>
      <c r="EN121">
        <v>-573</v>
      </c>
      <c r="EQ121" t="str">
        <v>AL DÍA</v>
      </c>
      <c r="ES121">
        <v>46922</v>
      </c>
      <c r="ET121">
        <v>-604</v>
      </c>
      <c r="EW121" t="str">
        <v>AL DÍA</v>
      </c>
      <c r="EY121" t="str">
        <v/>
      </c>
      <c r="EZ121" t="str">
        <v/>
      </c>
      <c r="FC121" t="str">
        <v>SIN ESTADO</v>
      </c>
      <c r="FE121" t="str">
        <v/>
      </c>
      <c r="FF121" t="str">
        <v/>
      </c>
      <c r="FI121" t="str">
        <v>SIN ESTADO</v>
      </c>
      <c r="FK121" t="str">
        <v/>
      </c>
      <c r="FL121" t="str">
        <v/>
      </c>
      <c r="FO121" t="str">
        <v>SIN ESTADO</v>
      </c>
      <c r="FQ121" t="str">
        <v/>
      </c>
      <c r="FR121" t="str">
        <v/>
      </c>
      <c r="FU121" t="str">
        <v>SIN ESTADO</v>
      </c>
      <c r="FW121" t="str">
        <v/>
      </c>
      <c r="FX121" t="str">
        <v/>
      </c>
      <c r="GA121" t="str">
        <v>SIN ESTADO</v>
      </c>
      <c r="GC121" t="str">
        <v/>
      </c>
      <c r="GD121" t="str">
        <v/>
      </c>
      <c r="GG121" t="str">
        <v>SIN ESTADO</v>
      </c>
      <c r="GI121" t="str">
        <v/>
      </c>
      <c r="GJ121" t="str">
        <v/>
      </c>
      <c r="GM121" t="str">
        <v>SIN ESTADO</v>
      </c>
      <c r="GO121" t="str">
        <v/>
      </c>
      <c r="GP121" t="str">
        <v/>
      </c>
      <c r="GS121" t="str">
        <v>SIN ESTADO</v>
      </c>
      <c r="GU121" t="str">
        <v/>
      </c>
      <c r="GV121" t="str">
        <v/>
      </c>
      <c r="GY121" t="str">
        <v>SIN ESTADO</v>
      </c>
      <c r="HA121" t="str">
        <v/>
      </c>
      <c r="HB121" t="str">
        <v/>
      </c>
      <c r="HE121" t="str">
        <v>SIN ESTADO</v>
      </c>
      <c r="HG121" t="str">
        <v/>
      </c>
      <c r="HH121" t="str">
        <v/>
      </c>
      <c r="HK121" t="str">
        <v>SIN ESTADO</v>
      </c>
      <c r="HM121" t="str">
        <v/>
      </c>
      <c r="HN121" t="str">
        <v/>
      </c>
      <c r="HQ121" t="str">
        <v>SIN ESTADO</v>
      </c>
      <c r="HS121">
        <v>4333000</v>
      </c>
      <c r="HU121">
        <v>833333.3333333334</v>
      </c>
      <c r="HW121">
        <v>1750000</v>
      </c>
      <c r="HX121">
        <v>2</v>
      </c>
    </row>
    <row r="122">
      <c r="B122">
        <v>120</v>
      </c>
      <c r="C122" t="str">
        <v xml:space="preserve">LC1 - 14 - 5 </v>
      </c>
      <c r="D122" t="str">
        <v>VENDIDO</v>
      </c>
      <c r="E122">
        <v>25000000</v>
      </c>
      <c r="F122">
        <v>20000000</v>
      </c>
      <c r="G122">
        <v>46064</v>
      </c>
      <c r="H122">
        <v>24</v>
      </c>
      <c r="I122" t="str">
        <v xml:space="preserve">11 DE CADA MES </v>
      </c>
      <c r="J122">
        <v>833333.3333333334</v>
      </c>
      <c r="K122">
        <v>46095</v>
      </c>
      <c r="L122">
        <v>223</v>
      </c>
      <c r="M122">
        <v>46092</v>
      </c>
      <c r="N122">
        <v>833000</v>
      </c>
      <c r="O122" t="str">
        <v>PAGA</v>
      </c>
      <c r="P122" t="str">
        <v>TRANSFERENCIA</v>
      </c>
      <c r="Q122">
        <v>46126</v>
      </c>
      <c r="R122">
        <v>192</v>
      </c>
      <c r="S122">
        <v>46124</v>
      </c>
      <c r="T122">
        <v>830000</v>
      </c>
      <c r="U122" t="str">
        <v>PAGA</v>
      </c>
      <c r="V122" t="str">
        <v>TRANSFERENCIA</v>
      </c>
      <c r="W122">
        <v>46157</v>
      </c>
      <c r="X122">
        <v>161</v>
      </c>
      <c r="Y122">
        <v>46154</v>
      </c>
      <c r="Z122">
        <v>836000</v>
      </c>
      <c r="AA122" t="str">
        <v>PAGA</v>
      </c>
      <c r="AB122" t="str">
        <v>TRANSFERENCIA</v>
      </c>
      <c r="AC122">
        <v>46188</v>
      </c>
      <c r="AD122">
        <v>130</v>
      </c>
      <c r="AE122">
        <v>46186</v>
      </c>
      <c r="AF122">
        <v>833000</v>
      </c>
      <c r="AG122" t="str">
        <v>PAGA</v>
      </c>
      <c r="AH122" t="str">
        <v>TRANSFERENCIA</v>
      </c>
      <c r="AI122">
        <v>46219</v>
      </c>
      <c r="AJ122">
        <v>99</v>
      </c>
      <c r="AK122">
        <v>46216</v>
      </c>
      <c r="AL122">
        <v>833000</v>
      </c>
      <c r="AM122" t="str">
        <v>PAGA</v>
      </c>
      <c r="AN122" t="str">
        <v>TRANSFERENCIA</v>
      </c>
      <c r="AO122">
        <v>46250</v>
      </c>
      <c r="AP122">
        <v>68</v>
      </c>
      <c r="AQ122">
        <v>46247</v>
      </c>
      <c r="AR122">
        <v>833000</v>
      </c>
      <c r="AS122" t="str">
        <v>PAGA</v>
      </c>
      <c r="AT122" t="str">
        <v>TRANSFERENCIA</v>
      </c>
      <c r="AU122">
        <v>46281</v>
      </c>
      <c r="AV122">
        <v>37</v>
      </c>
      <c r="AW122">
        <v>46278</v>
      </c>
      <c r="AX122">
        <v>833000</v>
      </c>
      <c r="AY122" t="str">
        <v>PAGA</v>
      </c>
      <c r="AZ122" t="str">
        <v>TRANSFERENCIA</v>
      </c>
      <c r="BA122">
        <v>46312</v>
      </c>
      <c r="BB122">
        <v>6</v>
      </c>
      <c r="BE122" t="str">
        <v>VENCIDA</v>
      </c>
      <c r="BG122">
        <v>46343</v>
      </c>
      <c r="BH122">
        <v>-25</v>
      </c>
      <c r="BK122" t="str">
        <v>AL DÍA</v>
      </c>
      <c r="BM122">
        <v>46374</v>
      </c>
      <c r="BN122">
        <v>-56</v>
      </c>
      <c r="BQ122" t="str">
        <v>AL DÍA</v>
      </c>
      <c r="BS122">
        <v>46405</v>
      </c>
      <c r="BT122">
        <v>-87</v>
      </c>
      <c r="BW122" t="str">
        <v>AL DÍA</v>
      </c>
      <c r="BY122">
        <v>46436</v>
      </c>
      <c r="BZ122">
        <v>-118</v>
      </c>
      <c r="CC122" t="str">
        <v>AL DÍA</v>
      </c>
      <c r="CE122">
        <v>46467</v>
      </c>
      <c r="CF122">
        <v>-149</v>
      </c>
      <c r="CI122" t="str">
        <v>AL DÍA</v>
      </c>
      <c r="CK122">
        <v>46498</v>
      </c>
      <c r="CL122">
        <v>-180</v>
      </c>
      <c r="CO122" t="str">
        <v>AL DÍA</v>
      </c>
      <c r="CQ122">
        <v>46529</v>
      </c>
      <c r="CR122">
        <v>-211</v>
      </c>
      <c r="CU122" t="str">
        <v>AL DÍA</v>
      </c>
      <c r="CW122">
        <v>46560</v>
      </c>
      <c r="CX122">
        <v>-242</v>
      </c>
      <c r="DA122" t="str">
        <v>AL DÍA</v>
      </c>
      <c r="DC122">
        <v>46591</v>
      </c>
      <c r="DD122">
        <v>-273</v>
      </c>
      <c r="DG122" t="str">
        <v>AL DÍA</v>
      </c>
      <c r="DI122">
        <v>46622</v>
      </c>
      <c r="DJ122">
        <v>-304</v>
      </c>
      <c r="DM122" t="str">
        <v>AL DÍA</v>
      </c>
      <c r="DO122">
        <v>46653</v>
      </c>
      <c r="DP122">
        <v>-335</v>
      </c>
      <c r="DS122" t="str">
        <v>AL DÍA</v>
      </c>
      <c r="DU122">
        <v>46684</v>
      </c>
      <c r="DV122">
        <v>-366</v>
      </c>
      <c r="DY122" t="str">
        <v>AL DÍA</v>
      </c>
      <c r="EA122">
        <v>46715</v>
      </c>
      <c r="EB122">
        <v>-397</v>
      </c>
      <c r="EE122" t="str">
        <v>AL DÍA</v>
      </c>
      <c r="EG122">
        <v>46746</v>
      </c>
      <c r="EH122">
        <v>-428</v>
      </c>
      <c r="EK122" t="str">
        <v>AL DÍA</v>
      </c>
      <c r="EM122">
        <v>46777</v>
      </c>
      <c r="EN122">
        <v>-459</v>
      </c>
      <c r="EQ122" t="str">
        <v>AL DÍA</v>
      </c>
      <c r="ES122">
        <v>46808</v>
      </c>
      <c r="ET122">
        <v>-490</v>
      </c>
      <c r="EW122" t="str">
        <v>AL DÍA</v>
      </c>
      <c r="EY122" t="str">
        <v/>
      </c>
      <c r="EZ122" t="str">
        <v/>
      </c>
      <c r="FC122" t="str">
        <v>SIN ESTADO</v>
      </c>
      <c r="FE122" t="str">
        <v/>
      </c>
      <c r="FF122" t="str">
        <v/>
      </c>
      <c r="FI122" t="str">
        <v>SIN ESTADO</v>
      </c>
      <c r="FK122" t="str">
        <v/>
      </c>
      <c r="FL122" t="str">
        <v/>
      </c>
      <c r="FO122" t="str">
        <v>SIN ESTADO</v>
      </c>
      <c r="FQ122" t="str">
        <v/>
      </c>
      <c r="FR122" t="str">
        <v/>
      </c>
      <c r="FU122" t="str">
        <v>SIN ESTADO</v>
      </c>
      <c r="FW122" t="str">
        <v/>
      </c>
      <c r="FX122" t="str">
        <v/>
      </c>
      <c r="GA122" t="str">
        <v>SIN ESTADO</v>
      </c>
      <c r="GC122" t="str">
        <v/>
      </c>
      <c r="GD122" t="str">
        <v/>
      </c>
      <c r="GG122" t="str">
        <v>SIN ESTADO</v>
      </c>
      <c r="GI122" t="str">
        <v/>
      </c>
      <c r="GJ122" t="str">
        <v/>
      </c>
      <c r="GM122" t="str">
        <v>SIN ESTADO</v>
      </c>
      <c r="GO122" t="str">
        <v/>
      </c>
      <c r="GP122" t="str">
        <v/>
      </c>
      <c r="GS122" t="str">
        <v>SIN ESTADO</v>
      </c>
      <c r="GU122" t="str">
        <v/>
      </c>
      <c r="GV122" t="str">
        <v/>
      </c>
      <c r="GY122" t="str">
        <v>SIN ESTADO</v>
      </c>
      <c r="HA122" t="str">
        <v/>
      </c>
      <c r="HB122" t="str">
        <v/>
      </c>
      <c r="HE122" t="str">
        <v>SIN ESTADO</v>
      </c>
      <c r="HG122" t="str">
        <v/>
      </c>
      <c r="HH122" t="str">
        <v/>
      </c>
      <c r="HK122" t="str">
        <v>SIN ESTADO</v>
      </c>
      <c r="HM122" t="str">
        <v/>
      </c>
      <c r="HN122" t="str">
        <v/>
      </c>
      <c r="HQ122" t="str">
        <v>SIN ESTADO</v>
      </c>
      <c r="HS122">
        <v>5831000</v>
      </c>
      <c r="HU122">
        <v>833333.3333333334</v>
      </c>
      <c r="HW122">
        <v>833000</v>
      </c>
      <c r="HX122">
        <v>1</v>
      </c>
    </row>
    <row r="123">
      <c r="B123">
        <v>121</v>
      </c>
      <c r="C123" t="str">
        <v xml:space="preserve">LC1 - 14 - 6 </v>
      </c>
      <c r="D123" t="str">
        <v>VENDIDO</v>
      </c>
      <c r="E123">
        <v>25000000</v>
      </c>
      <c r="F123">
        <v>4500000</v>
      </c>
      <c r="G123">
        <v>46254</v>
      </c>
      <c r="H123">
        <v>24</v>
      </c>
      <c r="I123" t="str">
        <v>20 DE CADA MES</v>
      </c>
      <c r="J123">
        <v>187500</v>
      </c>
      <c r="K123">
        <v>46285</v>
      </c>
      <c r="L123">
        <v>33</v>
      </c>
      <c r="M123">
        <v>46188</v>
      </c>
      <c r="N123">
        <v>200000</v>
      </c>
      <c r="O123" t="str">
        <v>PAGA</v>
      </c>
      <c r="P123" t="str">
        <v>TRANSFERENCIA</v>
      </c>
      <c r="Q123">
        <v>46316</v>
      </c>
      <c r="R123">
        <v>2</v>
      </c>
      <c r="U123" t="str">
        <v>VENCIDA</v>
      </c>
      <c r="W123">
        <v>46347</v>
      </c>
      <c r="X123">
        <v>-29</v>
      </c>
      <c r="AA123" t="str">
        <v>AL DÍA</v>
      </c>
      <c r="AC123">
        <v>46378</v>
      </c>
      <c r="AD123">
        <v>-60</v>
      </c>
      <c r="AG123" t="str">
        <v>AL DÍA</v>
      </c>
      <c r="AI123">
        <v>46409</v>
      </c>
      <c r="AJ123">
        <v>-91</v>
      </c>
      <c r="AM123" t="str">
        <v>AL DÍA</v>
      </c>
      <c r="AO123">
        <v>46440</v>
      </c>
      <c r="AP123">
        <v>-122</v>
      </c>
      <c r="AS123" t="str">
        <v>AL DÍA</v>
      </c>
      <c r="AU123">
        <v>46471</v>
      </c>
      <c r="AV123">
        <v>-153</v>
      </c>
      <c r="AY123" t="str">
        <v>AL DÍA</v>
      </c>
      <c r="BA123">
        <v>46502</v>
      </c>
      <c r="BB123">
        <v>-184</v>
      </c>
      <c r="BE123" t="str">
        <v>AL DÍA</v>
      </c>
      <c r="BG123">
        <v>46533</v>
      </c>
      <c r="BH123">
        <v>-215</v>
      </c>
      <c r="BK123" t="str">
        <v>AL DÍA</v>
      </c>
      <c r="BM123">
        <v>46564</v>
      </c>
      <c r="BN123">
        <v>-246</v>
      </c>
      <c r="BQ123" t="str">
        <v>AL DÍA</v>
      </c>
      <c r="BS123">
        <v>46595</v>
      </c>
      <c r="BT123">
        <v>-277</v>
      </c>
      <c r="BW123" t="str">
        <v>AL DÍA</v>
      </c>
      <c r="BY123">
        <v>46626</v>
      </c>
      <c r="BZ123">
        <v>-308</v>
      </c>
      <c r="CC123" t="str">
        <v>AL DÍA</v>
      </c>
      <c r="CE123">
        <v>46657</v>
      </c>
      <c r="CF123">
        <v>-339</v>
      </c>
      <c r="CI123" t="str">
        <v>AL DÍA</v>
      </c>
      <c r="CK123">
        <v>46688</v>
      </c>
      <c r="CL123">
        <v>-370</v>
      </c>
      <c r="CO123" t="str">
        <v>AL DÍA</v>
      </c>
      <c r="CQ123">
        <v>46719</v>
      </c>
      <c r="CR123">
        <v>-401</v>
      </c>
      <c r="CU123" t="str">
        <v>AL DÍA</v>
      </c>
      <c r="CW123">
        <v>46750</v>
      </c>
      <c r="CX123">
        <v>-432</v>
      </c>
      <c r="DA123" t="str">
        <v>AL DÍA</v>
      </c>
      <c r="DC123">
        <v>46781</v>
      </c>
      <c r="DD123">
        <v>-463</v>
      </c>
      <c r="DG123" t="str">
        <v>AL DÍA</v>
      </c>
      <c r="DI123">
        <v>46812</v>
      </c>
      <c r="DJ123">
        <v>-494</v>
      </c>
      <c r="DM123" t="str">
        <v>AL DÍA</v>
      </c>
      <c r="DO123">
        <v>46843</v>
      </c>
      <c r="DP123">
        <v>-525</v>
      </c>
      <c r="DS123" t="str">
        <v>AL DÍA</v>
      </c>
      <c r="DU123">
        <v>46874</v>
      </c>
      <c r="DV123">
        <v>-556</v>
      </c>
      <c r="DY123" t="str">
        <v>AL DÍA</v>
      </c>
      <c r="EA123">
        <v>46905</v>
      </c>
      <c r="EB123">
        <v>-587</v>
      </c>
      <c r="EE123" t="str">
        <v>AL DÍA</v>
      </c>
      <c r="EG123">
        <v>46936</v>
      </c>
      <c r="EH123">
        <v>-618</v>
      </c>
      <c r="EK123" t="str">
        <v>AL DÍA</v>
      </c>
      <c r="EM123">
        <v>46967</v>
      </c>
      <c r="EN123">
        <v>-649</v>
      </c>
      <c r="EQ123" t="str">
        <v>AL DÍA</v>
      </c>
      <c r="ES123">
        <v>46998</v>
      </c>
      <c r="ET123">
        <v>-680</v>
      </c>
      <c r="EW123" t="str">
        <v>AL DÍA</v>
      </c>
      <c r="EY123" t="str">
        <v/>
      </c>
      <c r="EZ123" t="str">
        <v/>
      </c>
      <c r="FC123" t="str">
        <v>SIN ESTADO</v>
      </c>
      <c r="FE123" t="str">
        <v/>
      </c>
      <c r="FF123" t="str">
        <v/>
      </c>
      <c r="FI123" t="str">
        <v>SIN ESTADO</v>
      </c>
      <c r="FK123" t="str">
        <v/>
      </c>
      <c r="FL123" t="str">
        <v/>
      </c>
      <c r="FO123" t="str">
        <v>SIN ESTADO</v>
      </c>
      <c r="FQ123" t="str">
        <v/>
      </c>
      <c r="FR123" t="str">
        <v/>
      </c>
      <c r="FU123" t="str">
        <v>SIN ESTADO</v>
      </c>
      <c r="FW123" t="str">
        <v/>
      </c>
      <c r="FX123" t="str">
        <v/>
      </c>
      <c r="GA123" t="str">
        <v>SIN ESTADO</v>
      </c>
      <c r="GC123" t="str">
        <v/>
      </c>
      <c r="GD123" t="str">
        <v/>
      </c>
      <c r="GG123" t="str">
        <v>SIN ESTADO</v>
      </c>
      <c r="GI123" t="str">
        <v/>
      </c>
      <c r="GJ123" t="str">
        <v/>
      </c>
      <c r="GM123" t="str">
        <v>SIN ESTADO</v>
      </c>
      <c r="GO123" t="str">
        <v/>
      </c>
      <c r="GP123" t="str">
        <v/>
      </c>
      <c r="GS123" t="str">
        <v>SIN ESTADO</v>
      </c>
      <c r="GU123" t="str">
        <v/>
      </c>
      <c r="GV123" t="str">
        <v/>
      </c>
      <c r="GY123" t="str">
        <v>SIN ESTADO</v>
      </c>
      <c r="HA123" t="str">
        <v/>
      </c>
      <c r="HB123" t="str">
        <v/>
      </c>
      <c r="HE123" t="str">
        <v>SIN ESTADO</v>
      </c>
      <c r="HG123" t="str">
        <v/>
      </c>
      <c r="HH123" t="str">
        <v/>
      </c>
      <c r="HK123" t="str">
        <v>SIN ESTADO</v>
      </c>
      <c r="HM123" t="str">
        <v/>
      </c>
      <c r="HN123" t="str">
        <v/>
      </c>
      <c r="HQ123" t="str">
        <v>SIN ESTADO</v>
      </c>
      <c r="HS123">
        <v>200000</v>
      </c>
      <c r="HU123">
        <v>187500</v>
      </c>
      <c r="HW123">
        <v>0</v>
      </c>
      <c r="HX123">
        <v>0</v>
      </c>
    </row>
    <row r="124">
      <c r="B124">
        <v>122</v>
      </c>
      <c r="C124" t="str">
        <v xml:space="preserve">LC1 - 14 - 7 </v>
      </c>
      <c r="D124" t="str">
        <v>VENDIDO</v>
      </c>
      <c r="E124">
        <v>25000000</v>
      </c>
      <c r="F124">
        <v>21000000</v>
      </c>
      <c r="G124">
        <v>46063</v>
      </c>
      <c r="H124">
        <v>24</v>
      </c>
      <c r="I124" t="str">
        <v xml:space="preserve">10 DE CADA MES </v>
      </c>
      <c r="J124">
        <v>875000</v>
      </c>
      <c r="K124">
        <v>46094</v>
      </c>
      <c r="L124">
        <v>224</v>
      </c>
      <c r="M124">
        <v>46089</v>
      </c>
      <c r="N124">
        <v>875000</v>
      </c>
      <c r="O124" t="str">
        <v>PAGA</v>
      </c>
      <c r="P124" t="str">
        <v>TRANSFERENCIA</v>
      </c>
      <c r="Q124">
        <v>46125</v>
      </c>
      <c r="R124">
        <v>193</v>
      </c>
      <c r="S124">
        <v>46124</v>
      </c>
      <c r="T124">
        <v>875000</v>
      </c>
      <c r="U124" t="str">
        <v>PAGA</v>
      </c>
      <c r="V124" t="str">
        <v>TRANSFERENCIA</v>
      </c>
      <c r="W124">
        <v>46156</v>
      </c>
      <c r="X124">
        <v>162</v>
      </c>
      <c r="Y124">
        <v>46150</v>
      </c>
      <c r="Z124">
        <v>875000</v>
      </c>
      <c r="AA124" t="str">
        <v>PAGA</v>
      </c>
      <c r="AB124" t="str">
        <v>TRANSFERENCIA</v>
      </c>
      <c r="AC124">
        <v>46187</v>
      </c>
      <c r="AD124">
        <v>131</v>
      </c>
      <c r="AE124">
        <v>46178</v>
      </c>
      <c r="AF124">
        <v>875000</v>
      </c>
      <c r="AG124" t="str">
        <v>PAGA</v>
      </c>
      <c r="AH124" t="str">
        <v>TRANSFERENCIA</v>
      </c>
      <c r="AI124">
        <v>46218</v>
      </c>
      <c r="AJ124">
        <v>100</v>
      </c>
      <c r="AK124">
        <v>46299</v>
      </c>
      <c r="AL124">
        <v>875000</v>
      </c>
      <c r="AM124" t="str">
        <v>PAGA</v>
      </c>
      <c r="AN124" t="str">
        <v>TRANSFERENCIA</v>
      </c>
      <c r="AO124">
        <v>46249</v>
      </c>
      <c r="AP124">
        <v>69</v>
      </c>
      <c r="AS124" t="str">
        <v>VENCIDA</v>
      </c>
      <c r="AU124">
        <v>46280</v>
      </c>
      <c r="AV124">
        <v>38</v>
      </c>
      <c r="AY124" t="str">
        <v>VENCIDA</v>
      </c>
      <c r="BA124">
        <v>46311</v>
      </c>
      <c r="BB124">
        <v>7</v>
      </c>
      <c r="BE124" t="str">
        <v>VENCIDA</v>
      </c>
      <c r="BG124">
        <v>46342</v>
      </c>
      <c r="BH124">
        <v>-24</v>
      </c>
      <c r="BK124" t="str">
        <v>AL DÍA</v>
      </c>
      <c r="BM124">
        <v>46373</v>
      </c>
      <c r="BN124">
        <v>-55</v>
      </c>
      <c r="BQ124" t="str">
        <v>AL DÍA</v>
      </c>
      <c r="BS124">
        <v>46404</v>
      </c>
      <c r="BT124">
        <v>-86</v>
      </c>
      <c r="BW124" t="str">
        <v>AL DÍA</v>
      </c>
      <c r="BY124">
        <v>46435</v>
      </c>
      <c r="BZ124">
        <v>-117</v>
      </c>
      <c r="CC124" t="str">
        <v>AL DÍA</v>
      </c>
      <c r="CE124">
        <v>46466</v>
      </c>
      <c r="CF124">
        <v>-148</v>
      </c>
      <c r="CI124" t="str">
        <v>AL DÍA</v>
      </c>
      <c r="CK124">
        <v>46497</v>
      </c>
      <c r="CL124">
        <v>-179</v>
      </c>
      <c r="CO124" t="str">
        <v>AL DÍA</v>
      </c>
      <c r="CQ124">
        <v>46528</v>
      </c>
      <c r="CR124">
        <v>-210</v>
      </c>
      <c r="CU124" t="str">
        <v>AL DÍA</v>
      </c>
      <c r="CW124">
        <v>46559</v>
      </c>
      <c r="CX124">
        <v>-241</v>
      </c>
      <c r="DA124" t="str">
        <v>AL DÍA</v>
      </c>
      <c r="DC124">
        <v>46590</v>
      </c>
      <c r="DD124">
        <v>-272</v>
      </c>
      <c r="DG124" t="str">
        <v>AL DÍA</v>
      </c>
      <c r="DI124">
        <v>46621</v>
      </c>
      <c r="DJ124">
        <v>-303</v>
      </c>
      <c r="DM124" t="str">
        <v>AL DÍA</v>
      </c>
      <c r="DO124">
        <v>46652</v>
      </c>
      <c r="DP124">
        <v>-334</v>
      </c>
      <c r="DS124" t="str">
        <v>AL DÍA</v>
      </c>
      <c r="DU124">
        <v>46683</v>
      </c>
      <c r="DV124">
        <v>-365</v>
      </c>
      <c r="DY124" t="str">
        <v>AL DÍA</v>
      </c>
      <c r="EA124">
        <v>46714</v>
      </c>
      <c r="EB124">
        <v>-396</v>
      </c>
      <c r="EE124" t="str">
        <v>AL DÍA</v>
      </c>
      <c r="EG124">
        <v>46745</v>
      </c>
      <c r="EH124">
        <v>-427</v>
      </c>
      <c r="EK124" t="str">
        <v>AL DÍA</v>
      </c>
      <c r="EM124">
        <v>46776</v>
      </c>
      <c r="EN124">
        <v>-458</v>
      </c>
      <c r="EQ124" t="str">
        <v>AL DÍA</v>
      </c>
      <c r="ES124">
        <v>46807</v>
      </c>
      <c r="ET124">
        <v>-489</v>
      </c>
      <c r="EW124" t="str">
        <v>AL DÍA</v>
      </c>
      <c r="EY124" t="str">
        <v/>
      </c>
      <c r="EZ124" t="str">
        <v/>
      </c>
      <c r="FC124" t="str">
        <v>SIN ESTADO</v>
      </c>
      <c r="FE124" t="str">
        <v/>
      </c>
      <c r="FF124" t="str">
        <v/>
      </c>
      <c r="FI124" t="str">
        <v>SIN ESTADO</v>
      </c>
      <c r="FK124" t="str">
        <v/>
      </c>
      <c r="FL124" t="str">
        <v/>
      </c>
      <c r="FO124" t="str">
        <v>SIN ESTADO</v>
      </c>
      <c r="FQ124" t="str">
        <v/>
      </c>
      <c r="FR124" t="str">
        <v/>
      </c>
      <c r="FU124" t="str">
        <v>SIN ESTADO</v>
      </c>
      <c r="FW124" t="str">
        <v/>
      </c>
      <c r="FX124" t="str">
        <v/>
      </c>
      <c r="GA124" t="str">
        <v>SIN ESTADO</v>
      </c>
      <c r="GC124" t="str">
        <v/>
      </c>
      <c r="GD124" t="str">
        <v/>
      </c>
      <c r="GG124" t="str">
        <v>SIN ESTADO</v>
      </c>
      <c r="GI124" t="str">
        <v/>
      </c>
      <c r="GJ124" t="str">
        <v/>
      </c>
      <c r="GM124" t="str">
        <v>SIN ESTADO</v>
      </c>
      <c r="GO124" t="str">
        <v/>
      </c>
      <c r="GP124" t="str">
        <v/>
      </c>
      <c r="GS124" t="str">
        <v>SIN ESTADO</v>
      </c>
      <c r="GU124" t="str">
        <v/>
      </c>
      <c r="GV124" t="str">
        <v/>
      </c>
      <c r="GY124" t="str">
        <v>SIN ESTADO</v>
      </c>
      <c r="HA124" t="str">
        <v/>
      </c>
      <c r="HB124" t="str">
        <v/>
      </c>
      <c r="HE124" t="str">
        <v>SIN ESTADO</v>
      </c>
      <c r="HG124" t="str">
        <v/>
      </c>
      <c r="HH124" t="str">
        <v/>
      </c>
      <c r="HK124" t="str">
        <v>SIN ESTADO</v>
      </c>
      <c r="HM124" t="str">
        <v/>
      </c>
      <c r="HN124" t="str">
        <v/>
      </c>
      <c r="HQ124" t="str">
        <v>SIN ESTADO</v>
      </c>
      <c r="HS124">
        <v>4375000</v>
      </c>
      <c r="HU124">
        <v>875000</v>
      </c>
      <c r="HW124">
        <v>0</v>
      </c>
      <c r="HX124">
        <v>0</v>
      </c>
    </row>
    <row r="125">
      <c r="B125">
        <v>123</v>
      </c>
      <c r="C125" t="str">
        <v xml:space="preserve">LC1 - 14 - 8 </v>
      </c>
      <c r="D125" t="str">
        <v>VENDIDO</v>
      </c>
      <c r="E125">
        <v>25000000</v>
      </c>
      <c r="F125">
        <v>21000000</v>
      </c>
      <c r="G125">
        <v>46006</v>
      </c>
      <c r="H125">
        <v>24</v>
      </c>
      <c r="I125" t="str">
        <v xml:space="preserve">15 DE CADA MES </v>
      </c>
      <c r="J125">
        <v>875000</v>
      </c>
      <c r="K125">
        <v>46037</v>
      </c>
      <c r="L125">
        <v>281</v>
      </c>
      <c r="M125">
        <v>46037</v>
      </c>
      <c r="N125">
        <v>875000</v>
      </c>
      <c r="O125" t="str">
        <v>PAGA</v>
      </c>
      <c r="P125" t="str">
        <v>TRANSFERENCIA</v>
      </c>
      <c r="Q125">
        <v>46068</v>
      </c>
      <c r="R125">
        <v>250</v>
      </c>
      <c r="S125">
        <v>46068</v>
      </c>
      <c r="T125">
        <v>875000</v>
      </c>
      <c r="U125" t="str">
        <v>PAGA</v>
      </c>
      <c r="V125" t="str">
        <v>TRANSFERENCIA</v>
      </c>
      <c r="W125">
        <v>46099</v>
      </c>
      <c r="X125">
        <v>219</v>
      </c>
      <c r="Y125">
        <v>46097</v>
      </c>
      <c r="Z125">
        <v>875000</v>
      </c>
      <c r="AA125" t="str">
        <v>PAGA</v>
      </c>
      <c r="AB125" t="str">
        <v>TRANSFERENCIA</v>
      </c>
      <c r="AC125">
        <v>46130</v>
      </c>
      <c r="AD125">
        <v>188</v>
      </c>
      <c r="AE125">
        <v>46128</v>
      </c>
      <c r="AF125">
        <v>875000</v>
      </c>
      <c r="AG125" t="str">
        <v>PAGA</v>
      </c>
      <c r="AH125" t="str">
        <v>TRANSFERENCIA</v>
      </c>
      <c r="AI125">
        <v>46161</v>
      </c>
      <c r="AJ125">
        <v>157</v>
      </c>
      <c r="AK125">
        <v>46157</v>
      </c>
      <c r="AL125">
        <v>875000</v>
      </c>
      <c r="AM125" t="str">
        <v>PAGA</v>
      </c>
      <c r="AN125" t="str">
        <v>TRANSFERENCIA</v>
      </c>
      <c r="AO125">
        <v>46192</v>
      </c>
      <c r="AP125">
        <v>126</v>
      </c>
      <c r="AQ125">
        <v>46190</v>
      </c>
      <c r="AR125">
        <v>875000</v>
      </c>
      <c r="AS125" t="str">
        <v>PAGA</v>
      </c>
      <c r="AT125" t="str">
        <v>TRANSFERENCIA</v>
      </c>
      <c r="AU125">
        <v>46223</v>
      </c>
      <c r="AV125">
        <v>95</v>
      </c>
      <c r="AW125">
        <v>46220</v>
      </c>
      <c r="AX125">
        <v>875000</v>
      </c>
      <c r="AY125" t="str">
        <v>PAGA</v>
      </c>
      <c r="AZ125" t="str">
        <v>TRANSFERENCIA</v>
      </c>
      <c r="BA125">
        <v>46254</v>
      </c>
      <c r="BB125">
        <v>64</v>
      </c>
      <c r="BC125">
        <v>46254</v>
      </c>
      <c r="BD125">
        <v>875000</v>
      </c>
      <c r="BE125" t="str">
        <v>PAGA</v>
      </c>
      <c r="BF125" t="str">
        <v>TRANSFERENCIA</v>
      </c>
      <c r="BG125">
        <v>46285</v>
      </c>
      <c r="BH125">
        <v>33</v>
      </c>
      <c r="BK125" t="str">
        <v>VENCIDA</v>
      </c>
      <c r="BM125">
        <v>46316</v>
      </c>
      <c r="BN125">
        <v>2</v>
      </c>
      <c r="BQ125" t="str">
        <v>VENCIDA</v>
      </c>
      <c r="BS125">
        <v>46347</v>
      </c>
      <c r="BT125">
        <v>-29</v>
      </c>
      <c r="BW125" t="str">
        <v>AL DÍA</v>
      </c>
      <c r="BY125">
        <v>46378</v>
      </c>
      <c r="BZ125">
        <v>-60</v>
      </c>
      <c r="CC125" t="str">
        <v>AL DÍA</v>
      </c>
      <c r="CE125">
        <v>46409</v>
      </c>
      <c r="CF125">
        <v>-91</v>
      </c>
      <c r="CI125" t="str">
        <v>AL DÍA</v>
      </c>
      <c r="CK125">
        <v>46440</v>
      </c>
      <c r="CL125">
        <v>-122</v>
      </c>
      <c r="CO125" t="str">
        <v>AL DÍA</v>
      </c>
      <c r="CQ125">
        <v>46471</v>
      </c>
      <c r="CR125">
        <v>-153</v>
      </c>
      <c r="CU125" t="str">
        <v>AL DÍA</v>
      </c>
      <c r="CW125">
        <v>46502</v>
      </c>
      <c r="CX125">
        <v>-184</v>
      </c>
      <c r="DA125" t="str">
        <v>AL DÍA</v>
      </c>
      <c r="DC125">
        <v>46533</v>
      </c>
      <c r="DD125">
        <v>-215</v>
      </c>
      <c r="DG125" t="str">
        <v>AL DÍA</v>
      </c>
      <c r="DI125">
        <v>46564</v>
      </c>
      <c r="DJ125">
        <v>-246</v>
      </c>
      <c r="DM125" t="str">
        <v>AL DÍA</v>
      </c>
      <c r="DO125">
        <v>46595</v>
      </c>
      <c r="DP125">
        <v>-277</v>
      </c>
      <c r="DS125" t="str">
        <v>AL DÍA</v>
      </c>
      <c r="DU125">
        <v>46626</v>
      </c>
      <c r="DV125">
        <v>-308</v>
      </c>
      <c r="DY125" t="str">
        <v>AL DÍA</v>
      </c>
      <c r="EA125">
        <v>46657</v>
      </c>
      <c r="EB125">
        <v>-339</v>
      </c>
      <c r="EE125" t="str">
        <v>AL DÍA</v>
      </c>
      <c r="EG125">
        <v>46688</v>
      </c>
      <c r="EH125">
        <v>-370</v>
      </c>
      <c r="EK125" t="str">
        <v>AL DÍA</v>
      </c>
      <c r="EM125">
        <v>46719</v>
      </c>
      <c r="EN125">
        <v>-401</v>
      </c>
      <c r="EQ125" t="str">
        <v>AL DÍA</v>
      </c>
      <c r="ES125">
        <v>46750</v>
      </c>
      <c r="ET125">
        <v>-432</v>
      </c>
      <c r="EW125" t="str">
        <v>AL DÍA</v>
      </c>
      <c r="EY125" t="str">
        <v/>
      </c>
      <c r="EZ125" t="str">
        <v/>
      </c>
      <c r="FC125" t="str">
        <v>SIN ESTADO</v>
      </c>
      <c r="FE125" t="str">
        <v/>
      </c>
      <c r="FF125" t="str">
        <v/>
      </c>
      <c r="FI125" t="str">
        <v>SIN ESTADO</v>
      </c>
      <c r="FK125" t="str">
        <v/>
      </c>
      <c r="FL125" t="str">
        <v/>
      </c>
      <c r="FO125" t="str">
        <v>SIN ESTADO</v>
      </c>
      <c r="FQ125" t="str">
        <v/>
      </c>
      <c r="FR125" t="str">
        <v/>
      </c>
      <c r="FU125" t="str">
        <v>SIN ESTADO</v>
      </c>
      <c r="FW125" t="str">
        <v/>
      </c>
      <c r="FX125" t="str">
        <v/>
      </c>
      <c r="GA125" t="str">
        <v>SIN ESTADO</v>
      </c>
      <c r="GC125" t="str">
        <v/>
      </c>
      <c r="GD125" t="str">
        <v/>
      </c>
      <c r="GG125" t="str">
        <v>SIN ESTADO</v>
      </c>
      <c r="GI125" t="str">
        <v/>
      </c>
      <c r="GJ125" t="str">
        <v/>
      </c>
      <c r="GM125" t="str">
        <v>SIN ESTADO</v>
      </c>
      <c r="GO125" t="str">
        <v/>
      </c>
      <c r="GP125" t="str">
        <v/>
      </c>
      <c r="GS125" t="str">
        <v>SIN ESTADO</v>
      </c>
      <c r="GU125" t="str">
        <v/>
      </c>
      <c r="GV125" t="str">
        <v/>
      </c>
      <c r="GY125" t="str">
        <v>SIN ESTADO</v>
      </c>
      <c r="HA125" t="str">
        <v/>
      </c>
      <c r="HB125" t="str">
        <v/>
      </c>
      <c r="HE125" t="str">
        <v>SIN ESTADO</v>
      </c>
      <c r="HG125" t="str">
        <v/>
      </c>
      <c r="HH125" t="str">
        <v/>
      </c>
      <c r="HK125" t="str">
        <v>SIN ESTADO</v>
      </c>
      <c r="HM125" t="str">
        <v/>
      </c>
      <c r="HN125" t="str">
        <v/>
      </c>
      <c r="HQ125" t="str">
        <v>SIN ESTADO</v>
      </c>
      <c r="HS125">
        <v>7000000</v>
      </c>
      <c r="HU125">
        <v>875000</v>
      </c>
      <c r="HW125">
        <v>875000</v>
      </c>
      <c r="HX125">
        <v>1</v>
      </c>
    </row>
    <row r="126">
      <c r="B126">
        <v>124</v>
      </c>
      <c r="C126" t="str">
        <v xml:space="preserve">LC1 - 14 - 9 </v>
      </c>
      <c r="D126" t="str">
        <v>VENDIDO</v>
      </c>
      <c r="E126">
        <v>25000000</v>
      </c>
      <c r="F126">
        <v>21000000</v>
      </c>
      <c r="G126">
        <v>45974</v>
      </c>
      <c r="H126">
        <v>24</v>
      </c>
      <c r="I126" t="str">
        <v xml:space="preserve">13 DE CADA MES </v>
      </c>
      <c r="J126">
        <v>875000</v>
      </c>
      <c r="K126">
        <v>46005</v>
      </c>
      <c r="L126">
        <v>313</v>
      </c>
      <c r="M126">
        <v>46008</v>
      </c>
      <c r="N126">
        <v>875000</v>
      </c>
      <c r="O126" t="str">
        <v>PAGA</v>
      </c>
      <c r="P126" t="str">
        <v>TRANSFERENCIA</v>
      </c>
      <c r="Q126">
        <v>46036</v>
      </c>
      <c r="R126">
        <v>282</v>
      </c>
      <c r="S126">
        <v>46042</v>
      </c>
      <c r="T126">
        <v>875000</v>
      </c>
      <c r="U126" t="str">
        <v>PAGA</v>
      </c>
      <c r="V126" t="str">
        <v>TRANSFERENCIA</v>
      </c>
      <c r="W126">
        <v>46067</v>
      </c>
      <c r="X126">
        <v>251</v>
      </c>
      <c r="Y126">
        <v>46074</v>
      </c>
      <c r="Z126">
        <v>875000</v>
      </c>
      <c r="AA126" t="str">
        <v>PAGA</v>
      </c>
      <c r="AB126" t="str">
        <v>TRANSFERENCIA</v>
      </c>
      <c r="AC126">
        <v>46098</v>
      </c>
      <c r="AD126">
        <v>220</v>
      </c>
      <c r="AE126">
        <v>46101</v>
      </c>
      <c r="AF126">
        <v>875000</v>
      </c>
      <c r="AG126" t="str">
        <v>PAGA</v>
      </c>
      <c r="AH126" t="str">
        <v>TRANSFERENCIA</v>
      </c>
      <c r="AI126">
        <v>46129</v>
      </c>
      <c r="AJ126">
        <v>189</v>
      </c>
      <c r="AK126">
        <v>46133</v>
      </c>
      <c r="AL126">
        <v>875000</v>
      </c>
      <c r="AM126" t="str">
        <v>PAGA</v>
      </c>
      <c r="AN126" t="str">
        <v>TRANSFERENCIA</v>
      </c>
      <c r="AO126">
        <v>46160</v>
      </c>
      <c r="AP126">
        <v>158</v>
      </c>
      <c r="AQ126">
        <v>46157</v>
      </c>
      <c r="AR126">
        <v>875000</v>
      </c>
      <c r="AS126" t="str">
        <v>PAGA</v>
      </c>
      <c r="AT126" t="str">
        <v>TRANSFERENCIA</v>
      </c>
      <c r="AU126">
        <v>46191</v>
      </c>
      <c r="AV126">
        <v>127</v>
      </c>
      <c r="AW126">
        <v>46195</v>
      </c>
      <c r="AX126">
        <v>875000</v>
      </c>
      <c r="AY126" t="str">
        <v>PAGA</v>
      </c>
      <c r="AZ126" t="str">
        <v>TRANSFERENCIA</v>
      </c>
      <c r="BA126">
        <v>46222</v>
      </c>
      <c r="BB126">
        <v>96</v>
      </c>
      <c r="BC126">
        <v>46226</v>
      </c>
      <c r="BD126">
        <v>875000</v>
      </c>
      <c r="BE126" t="str">
        <v>PAGA</v>
      </c>
      <c r="BF126" t="str">
        <v>TRANSFERENCIA</v>
      </c>
      <c r="BG126">
        <v>46253</v>
      </c>
      <c r="BH126">
        <v>65</v>
      </c>
      <c r="BI126">
        <v>46247</v>
      </c>
      <c r="BJ126">
        <v>875000</v>
      </c>
      <c r="BK126" t="str">
        <v>PAGA</v>
      </c>
      <c r="BL126" t="str">
        <v>TRANSFERENCIA</v>
      </c>
      <c r="BM126">
        <v>46284</v>
      </c>
      <c r="BN126">
        <v>34</v>
      </c>
      <c r="BO126">
        <v>46288</v>
      </c>
      <c r="BP126">
        <v>875000</v>
      </c>
      <c r="BQ126" t="str">
        <v>PAGA</v>
      </c>
      <c r="BR126" t="str">
        <v>TRANSFERENCIA</v>
      </c>
      <c r="BS126">
        <v>46315</v>
      </c>
      <c r="BT126">
        <v>3</v>
      </c>
      <c r="BW126" t="str">
        <v>VENCIDA</v>
      </c>
      <c r="BY126">
        <v>46346</v>
      </c>
      <c r="BZ126">
        <v>-28</v>
      </c>
      <c r="CC126" t="str">
        <v>AL DÍA</v>
      </c>
      <c r="CE126">
        <v>46377</v>
      </c>
      <c r="CF126">
        <v>-59</v>
      </c>
      <c r="CI126" t="str">
        <v>AL DÍA</v>
      </c>
      <c r="CK126">
        <v>46408</v>
      </c>
      <c r="CL126">
        <v>-90</v>
      </c>
      <c r="CO126" t="str">
        <v>AL DÍA</v>
      </c>
      <c r="CQ126">
        <v>46439</v>
      </c>
      <c r="CR126">
        <v>-121</v>
      </c>
      <c r="CU126" t="str">
        <v>AL DÍA</v>
      </c>
      <c r="CW126">
        <v>46470</v>
      </c>
      <c r="CX126">
        <v>-152</v>
      </c>
      <c r="DA126" t="str">
        <v>AL DÍA</v>
      </c>
      <c r="DC126">
        <v>46501</v>
      </c>
      <c r="DD126">
        <v>-183</v>
      </c>
      <c r="DG126" t="str">
        <v>AL DÍA</v>
      </c>
      <c r="DI126">
        <v>46532</v>
      </c>
      <c r="DJ126">
        <v>-214</v>
      </c>
      <c r="DM126" t="str">
        <v>AL DÍA</v>
      </c>
      <c r="DO126">
        <v>46563</v>
      </c>
      <c r="DP126">
        <v>-245</v>
      </c>
      <c r="DS126" t="str">
        <v>AL DÍA</v>
      </c>
      <c r="DU126">
        <v>46594</v>
      </c>
      <c r="DV126">
        <v>-276</v>
      </c>
      <c r="DY126" t="str">
        <v>AL DÍA</v>
      </c>
      <c r="EA126">
        <v>46625</v>
      </c>
      <c r="EB126">
        <v>-307</v>
      </c>
      <c r="EE126" t="str">
        <v>AL DÍA</v>
      </c>
      <c r="EG126">
        <v>46656</v>
      </c>
      <c r="EH126">
        <v>-338</v>
      </c>
      <c r="EK126" t="str">
        <v>AL DÍA</v>
      </c>
      <c r="EM126">
        <v>46687</v>
      </c>
      <c r="EN126">
        <v>-369</v>
      </c>
      <c r="EQ126" t="str">
        <v>AL DÍA</v>
      </c>
      <c r="ES126">
        <v>46718</v>
      </c>
      <c r="ET126">
        <v>-400</v>
      </c>
      <c r="EW126" t="str">
        <v>AL DÍA</v>
      </c>
      <c r="EY126" t="str">
        <v/>
      </c>
      <c r="EZ126" t="str">
        <v/>
      </c>
      <c r="FC126" t="str">
        <v>SIN ESTADO</v>
      </c>
      <c r="FE126" t="str">
        <v/>
      </c>
      <c r="FF126" t="str">
        <v/>
      </c>
      <c r="FI126" t="str">
        <v>SIN ESTADO</v>
      </c>
      <c r="FK126" t="str">
        <v/>
      </c>
      <c r="FL126" t="str">
        <v/>
      </c>
      <c r="FO126" t="str">
        <v>SIN ESTADO</v>
      </c>
      <c r="FQ126" t="str">
        <v/>
      </c>
      <c r="FR126" t="str">
        <v/>
      </c>
      <c r="FU126" t="str">
        <v>SIN ESTADO</v>
      </c>
      <c r="FW126" t="str">
        <v/>
      </c>
      <c r="FX126" t="str">
        <v/>
      </c>
      <c r="GA126" t="str">
        <v>SIN ESTADO</v>
      </c>
      <c r="GC126" t="str">
        <v/>
      </c>
      <c r="GD126" t="str">
        <v/>
      </c>
      <c r="GG126" t="str">
        <v>SIN ESTADO</v>
      </c>
      <c r="GI126" t="str">
        <v/>
      </c>
      <c r="GJ126" t="str">
        <v/>
      </c>
      <c r="GM126" t="str">
        <v>SIN ESTADO</v>
      </c>
      <c r="GO126" t="str">
        <v/>
      </c>
      <c r="GP126" t="str">
        <v/>
      </c>
      <c r="GS126" t="str">
        <v>SIN ESTADO</v>
      </c>
      <c r="GU126" t="str">
        <v/>
      </c>
      <c r="GV126" t="str">
        <v/>
      </c>
      <c r="GY126" t="str">
        <v>SIN ESTADO</v>
      </c>
      <c r="HA126" t="str">
        <v/>
      </c>
      <c r="HB126" t="str">
        <v/>
      </c>
      <c r="HE126" t="str">
        <v>SIN ESTADO</v>
      </c>
      <c r="HG126" t="str">
        <v/>
      </c>
      <c r="HH126" t="str">
        <v/>
      </c>
      <c r="HK126" t="str">
        <v>SIN ESTADO</v>
      </c>
      <c r="HM126" t="str">
        <v/>
      </c>
      <c r="HN126" t="str">
        <v/>
      </c>
      <c r="HQ126" t="str">
        <v>SIN ESTADO</v>
      </c>
      <c r="HS126">
        <v>8750000</v>
      </c>
      <c r="HU126">
        <v>875000</v>
      </c>
      <c r="HW126">
        <v>875000</v>
      </c>
      <c r="HX126">
        <v>1</v>
      </c>
    </row>
    <row r="127">
      <c r="B127">
        <v>125</v>
      </c>
      <c r="C127" t="str">
        <v xml:space="preserve">LC1 - 14 - 10 </v>
      </c>
      <c r="D127" t="str">
        <v>VENDIDO</v>
      </c>
      <c r="E127">
        <v>25000000</v>
      </c>
      <c r="F127">
        <v>21000000</v>
      </c>
      <c r="G127">
        <v>45974</v>
      </c>
      <c r="H127">
        <v>24</v>
      </c>
      <c r="I127" t="str">
        <v xml:space="preserve">13 DE CADA MES </v>
      </c>
      <c r="J127">
        <v>875000</v>
      </c>
      <c r="K127">
        <v>46005</v>
      </c>
      <c r="L127">
        <v>313</v>
      </c>
      <c r="M127">
        <v>46014</v>
      </c>
      <c r="N127">
        <v>875000</v>
      </c>
      <c r="O127" t="str">
        <v>PAGA</v>
      </c>
      <c r="P127" t="str">
        <v>TRANSFERENCIA</v>
      </c>
      <c r="Q127">
        <v>46036</v>
      </c>
      <c r="R127">
        <v>282</v>
      </c>
      <c r="S127">
        <v>46041</v>
      </c>
      <c r="T127">
        <v>875000</v>
      </c>
      <c r="U127" t="str">
        <v>PAGA</v>
      </c>
      <c r="V127" t="str">
        <v>TRANSFERENCIA</v>
      </c>
      <c r="W127">
        <v>46067</v>
      </c>
      <c r="X127">
        <v>251</v>
      </c>
      <c r="Y127">
        <v>46073</v>
      </c>
      <c r="Z127">
        <v>875000</v>
      </c>
      <c r="AA127" t="str">
        <v>PAGA</v>
      </c>
      <c r="AB127" t="str">
        <v>TRANSFERENCIA</v>
      </c>
      <c r="AC127">
        <v>46098</v>
      </c>
      <c r="AD127">
        <v>220</v>
      </c>
      <c r="AE127">
        <v>46101</v>
      </c>
      <c r="AF127">
        <v>875000</v>
      </c>
      <c r="AG127" t="str">
        <v>PAGA</v>
      </c>
      <c r="AH127" t="str">
        <v>TRANSFERENCIA</v>
      </c>
      <c r="AI127">
        <v>46129</v>
      </c>
      <c r="AJ127">
        <v>189</v>
      </c>
      <c r="AK127">
        <v>46131</v>
      </c>
      <c r="AL127">
        <v>875000</v>
      </c>
      <c r="AM127" t="str">
        <v>PAGA</v>
      </c>
      <c r="AN127" t="str">
        <v>TRANSFERENCIA</v>
      </c>
      <c r="AO127">
        <v>46160</v>
      </c>
      <c r="AP127">
        <v>158</v>
      </c>
      <c r="AQ127">
        <v>46163</v>
      </c>
      <c r="AR127">
        <v>875000</v>
      </c>
      <c r="AS127" t="str">
        <v>PAGA</v>
      </c>
      <c r="AT127" t="str">
        <v>TRANSFERENCIA</v>
      </c>
      <c r="AU127">
        <v>46191</v>
      </c>
      <c r="AV127">
        <v>127</v>
      </c>
      <c r="AW127">
        <v>46195</v>
      </c>
      <c r="AX127">
        <v>875000</v>
      </c>
      <c r="AY127" t="str">
        <v>PAGA</v>
      </c>
      <c r="AZ127" t="str">
        <v>TRANSFERENCIA</v>
      </c>
      <c r="BA127">
        <v>46222</v>
      </c>
      <c r="BB127">
        <v>96</v>
      </c>
      <c r="BC127">
        <v>46225</v>
      </c>
      <c r="BD127">
        <v>875000</v>
      </c>
      <c r="BE127" t="str">
        <v>PAGA</v>
      </c>
      <c r="BF127" t="str">
        <v>TRANSFERENCIA</v>
      </c>
      <c r="BG127">
        <v>46253</v>
      </c>
      <c r="BH127">
        <v>65</v>
      </c>
      <c r="BI127">
        <v>46259</v>
      </c>
      <c r="BJ127">
        <v>875000</v>
      </c>
      <c r="BK127" t="str">
        <v>PAGA</v>
      </c>
      <c r="BL127" t="str">
        <v>TRANSFERENCIA</v>
      </c>
      <c r="BM127">
        <v>46284</v>
      </c>
      <c r="BN127">
        <v>34</v>
      </c>
      <c r="BO127">
        <v>46290</v>
      </c>
      <c r="BP127">
        <v>875000</v>
      </c>
      <c r="BQ127" t="str">
        <v>PAGA</v>
      </c>
      <c r="BR127" t="str">
        <v>TRANSFERENCIA</v>
      </c>
      <c r="BS127">
        <v>46315</v>
      </c>
      <c r="BT127">
        <v>3</v>
      </c>
      <c r="BW127" t="str">
        <v>VENCIDA</v>
      </c>
      <c r="BY127">
        <v>46346</v>
      </c>
      <c r="BZ127">
        <v>-28</v>
      </c>
      <c r="CC127" t="str">
        <v>AL DÍA</v>
      </c>
      <c r="CE127">
        <v>46377</v>
      </c>
      <c r="CF127">
        <v>-59</v>
      </c>
      <c r="CI127" t="str">
        <v>AL DÍA</v>
      </c>
      <c r="CK127">
        <v>46408</v>
      </c>
      <c r="CL127">
        <v>-90</v>
      </c>
      <c r="CO127" t="str">
        <v>AL DÍA</v>
      </c>
      <c r="CQ127">
        <v>46439</v>
      </c>
      <c r="CR127">
        <v>-121</v>
      </c>
      <c r="CU127" t="str">
        <v>AL DÍA</v>
      </c>
      <c r="CW127">
        <v>46470</v>
      </c>
      <c r="CX127">
        <v>-152</v>
      </c>
      <c r="DA127" t="str">
        <v>AL DÍA</v>
      </c>
      <c r="DC127">
        <v>46501</v>
      </c>
      <c r="DD127">
        <v>-183</v>
      </c>
      <c r="DG127" t="str">
        <v>AL DÍA</v>
      </c>
      <c r="DI127">
        <v>46532</v>
      </c>
      <c r="DJ127">
        <v>-214</v>
      </c>
      <c r="DM127" t="str">
        <v>AL DÍA</v>
      </c>
      <c r="DO127">
        <v>46563</v>
      </c>
      <c r="DP127">
        <v>-245</v>
      </c>
      <c r="DS127" t="str">
        <v>AL DÍA</v>
      </c>
      <c r="DU127">
        <v>46594</v>
      </c>
      <c r="DV127">
        <v>-276</v>
      </c>
      <c r="DY127" t="str">
        <v>AL DÍA</v>
      </c>
      <c r="EA127">
        <v>46625</v>
      </c>
      <c r="EB127">
        <v>-307</v>
      </c>
      <c r="EE127" t="str">
        <v>AL DÍA</v>
      </c>
      <c r="EG127">
        <v>46656</v>
      </c>
      <c r="EH127">
        <v>-338</v>
      </c>
      <c r="EK127" t="str">
        <v>AL DÍA</v>
      </c>
      <c r="EM127">
        <v>46687</v>
      </c>
      <c r="EN127">
        <v>-369</v>
      </c>
      <c r="EQ127" t="str">
        <v>AL DÍA</v>
      </c>
      <c r="ES127">
        <v>46718</v>
      </c>
      <c r="ET127">
        <v>-400</v>
      </c>
      <c r="EW127" t="str">
        <v>AL DÍA</v>
      </c>
      <c r="EY127" t="str">
        <v/>
      </c>
      <c r="EZ127" t="str">
        <v/>
      </c>
      <c r="FC127" t="str">
        <v>SIN ESTADO</v>
      </c>
      <c r="FE127" t="str">
        <v/>
      </c>
      <c r="FF127" t="str">
        <v/>
      </c>
      <c r="FI127" t="str">
        <v>SIN ESTADO</v>
      </c>
      <c r="FK127" t="str">
        <v/>
      </c>
      <c r="FL127" t="str">
        <v/>
      </c>
      <c r="FO127" t="str">
        <v>SIN ESTADO</v>
      </c>
      <c r="FQ127" t="str">
        <v/>
      </c>
      <c r="FR127" t="str">
        <v/>
      </c>
      <c r="FU127" t="str">
        <v>SIN ESTADO</v>
      </c>
      <c r="FW127" t="str">
        <v/>
      </c>
      <c r="FX127" t="str">
        <v/>
      </c>
      <c r="GA127" t="str">
        <v>SIN ESTADO</v>
      </c>
      <c r="GC127" t="str">
        <v/>
      </c>
      <c r="GD127" t="str">
        <v/>
      </c>
      <c r="GG127" t="str">
        <v>SIN ESTADO</v>
      </c>
      <c r="GI127" t="str">
        <v/>
      </c>
      <c r="GJ127" t="str">
        <v/>
      </c>
      <c r="GM127" t="str">
        <v>SIN ESTADO</v>
      </c>
      <c r="GO127" t="str">
        <v/>
      </c>
      <c r="GP127" t="str">
        <v/>
      </c>
      <c r="GS127" t="str">
        <v>SIN ESTADO</v>
      </c>
      <c r="GU127" t="str">
        <v/>
      </c>
      <c r="GV127" t="str">
        <v/>
      </c>
      <c r="GY127" t="str">
        <v>SIN ESTADO</v>
      </c>
      <c r="HA127" t="str">
        <v/>
      </c>
      <c r="HB127" t="str">
        <v/>
      </c>
      <c r="HE127" t="str">
        <v>SIN ESTADO</v>
      </c>
      <c r="HG127" t="str">
        <v/>
      </c>
      <c r="HH127" t="str">
        <v/>
      </c>
      <c r="HK127" t="str">
        <v>SIN ESTADO</v>
      </c>
      <c r="HM127" t="str">
        <v/>
      </c>
      <c r="HN127" t="str">
        <v/>
      </c>
      <c r="HQ127" t="str">
        <v>SIN ESTADO</v>
      </c>
      <c r="HS127">
        <v>8750000</v>
      </c>
      <c r="HU127">
        <v>875000</v>
      </c>
      <c r="HW127">
        <v>875000</v>
      </c>
      <c r="HX127">
        <v>1</v>
      </c>
    </row>
    <row r="128">
      <c r="B128">
        <v>126</v>
      </c>
      <c r="C128" t="str">
        <v xml:space="preserve">LC1 - 14 - 11 Y 12 </v>
      </c>
      <c r="D128" t="str">
        <v>VENDIDO</v>
      </c>
      <c r="E128">
        <v>55000000</v>
      </c>
      <c r="F128">
        <v>46000000</v>
      </c>
      <c r="G128">
        <v>45824</v>
      </c>
      <c r="H128">
        <v>24</v>
      </c>
      <c r="I128" t="str">
        <v xml:space="preserve">16 DE CADA MES </v>
      </c>
      <c r="J128">
        <v>1916666.6666666667</v>
      </c>
      <c r="K128">
        <v>45855</v>
      </c>
      <c r="L128">
        <v>463</v>
      </c>
      <c r="M128">
        <v>45853</v>
      </c>
      <c r="N128">
        <v>2018000</v>
      </c>
      <c r="O128" t="str">
        <v>PAGA</v>
      </c>
      <c r="P128" t="str">
        <v>TRANSFERENCIA</v>
      </c>
      <c r="Q128">
        <v>45886</v>
      </c>
      <c r="R128">
        <v>432</v>
      </c>
      <c r="S128">
        <v>46251</v>
      </c>
      <c r="T128">
        <v>2000000</v>
      </c>
      <c r="U128" t="str">
        <v>PAGA</v>
      </c>
      <c r="V128" t="str">
        <v>TRANSFERENCIA</v>
      </c>
      <c r="W128">
        <v>45917</v>
      </c>
      <c r="X128">
        <v>401</v>
      </c>
      <c r="Y128">
        <v>46281</v>
      </c>
      <c r="Z128">
        <v>2000000</v>
      </c>
      <c r="AA128" t="str">
        <v>PAGA</v>
      </c>
      <c r="AB128" t="str">
        <v>TRANSFERENCIA</v>
      </c>
      <c r="AC128">
        <v>45948</v>
      </c>
      <c r="AD128">
        <v>370</v>
      </c>
      <c r="AE128">
        <v>46311</v>
      </c>
      <c r="AF128">
        <v>2000000</v>
      </c>
      <c r="AG128" t="str">
        <v>PAGA</v>
      </c>
      <c r="AH128" t="str">
        <v>TRANSFERENCIA</v>
      </c>
      <c r="AI128">
        <v>45979</v>
      </c>
      <c r="AJ128">
        <v>339</v>
      </c>
      <c r="AK128">
        <v>45977</v>
      </c>
      <c r="AL128">
        <v>2000000</v>
      </c>
      <c r="AM128" t="str">
        <v>PAGA</v>
      </c>
      <c r="AN128" t="str">
        <v>TRANSFERENCIA</v>
      </c>
      <c r="AO128">
        <v>46010</v>
      </c>
      <c r="AP128">
        <v>308</v>
      </c>
      <c r="AQ128">
        <v>46008</v>
      </c>
      <c r="AR128">
        <v>2000000</v>
      </c>
      <c r="AS128" t="str">
        <v>PAGA</v>
      </c>
      <c r="AT128" t="str">
        <v>TRANSFERENCIA</v>
      </c>
      <c r="AU128">
        <v>46041</v>
      </c>
      <c r="AV128">
        <v>277</v>
      </c>
      <c r="AW128">
        <v>46039</v>
      </c>
      <c r="AX128">
        <v>2000000</v>
      </c>
      <c r="AY128" t="str">
        <v>PAGA</v>
      </c>
      <c r="AZ128" t="str">
        <v>TRANSFERENCIA</v>
      </c>
      <c r="BA128">
        <v>46072</v>
      </c>
      <c r="BB128">
        <v>246</v>
      </c>
      <c r="BC128">
        <v>46068</v>
      </c>
      <c r="BD128">
        <v>2000000</v>
      </c>
      <c r="BE128" t="str">
        <v>PAGA</v>
      </c>
      <c r="BF128" t="str">
        <v>TRANSFERENCIA</v>
      </c>
      <c r="BG128">
        <v>46103</v>
      </c>
      <c r="BH128">
        <v>215</v>
      </c>
      <c r="BI128">
        <v>46096</v>
      </c>
      <c r="BJ128">
        <v>2000000</v>
      </c>
      <c r="BK128" t="str">
        <v>PAGA</v>
      </c>
      <c r="BL128" t="str">
        <v>TRANSFERENCIA</v>
      </c>
      <c r="BM128">
        <v>46134</v>
      </c>
      <c r="BN128">
        <v>184</v>
      </c>
      <c r="BO128">
        <v>46128</v>
      </c>
      <c r="BP128">
        <v>2000000</v>
      </c>
      <c r="BQ128" t="str">
        <v>PAGA</v>
      </c>
      <c r="BR128" t="str">
        <v>TRANSFERENCIA</v>
      </c>
      <c r="BS128">
        <v>46165</v>
      </c>
      <c r="BT128">
        <v>153</v>
      </c>
      <c r="BU128">
        <v>46159</v>
      </c>
      <c r="BV128">
        <v>2000000</v>
      </c>
      <c r="BW128" t="str">
        <v>PAGA</v>
      </c>
      <c r="BX128" t="str">
        <v>TRANSFERENCIA</v>
      </c>
      <c r="BY128">
        <v>46196</v>
      </c>
      <c r="BZ128">
        <v>122</v>
      </c>
      <c r="CA128">
        <v>46188</v>
      </c>
      <c r="CB128">
        <v>2000000</v>
      </c>
      <c r="CC128" t="str">
        <v>PAGA</v>
      </c>
      <c r="CD128" t="str">
        <v>TRANSFERENCIA</v>
      </c>
      <c r="CE128">
        <v>46227</v>
      </c>
      <c r="CF128">
        <v>91</v>
      </c>
      <c r="CG128">
        <v>46235</v>
      </c>
      <c r="CH128">
        <v>2000000</v>
      </c>
      <c r="CI128" t="str">
        <v>PAGA</v>
      </c>
      <c r="CJ128" t="str">
        <v>TRANSFERENCIA</v>
      </c>
      <c r="CK128">
        <v>46258</v>
      </c>
      <c r="CL128">
        <v>60</v>
      </c>
      <c r="CM128">
        <v>46250</v>
      </c>
      <c r="CN128">
        <v>2000000</v>
      </c>
      <c r="CO128" t="str">
        <v>PAGA</v>
      </c>
      <c r="CP128" t="str">
        <v>TRANSFERENCIA</v>
      </c>
      <c r="CQ128">
        <v>46289</v>
      </c>
      <c r="CR128">
        <v>29</v>
      </c>
      <c r="CS128">
        <v>46282</v>
      </c>
      <c r="CT128">
        <v>2000000</v>
      </c>
      <c r="CU128" t="str">
        <v>PAGA</v>
      </c>
      <c r="CV128" t="str">
        <v>TRANSFERENCIA</v>
      </c>
      <c r="CW128">
        <v>46320</v>
      </c>
      <c r="CX128">
        <v>-2</v>
      </c>
      <c r="DA128" t="str">
        <v>POR VENCER</v>
      </c>
      <c r="DC128">
        <v>46351</v>
      </c>
      <c r="DD128">
        <v>-33</v>
      </c>
      <c r="DG128" t="str">
        <v>AL DÍA</v>
      </c>
      <c r="DI128">
        <v>46382</v>
      </c>
      <c r="DJ128">
        <v>-64</v>
      </c>
      <c r="DM128" t="str">
        <v>AL DÍA</v>
      </c>
      <c r="DO128">
        <v>46413</v>
      </c>
      <c r="DP128">
        <v>-95</v>
      </c>
      <c r="DS128" t="str">
        <v>AL DÍA</v>
      </c>
      <c r="DU128">
        <v>46444</v>
      </c>
      <c r="DV128">
        <v>-126</v>
      </c>
      <c r="DY128" t="str">
        <v>AL DÍA</v>
      </c>
      <c r="EA128">
        <v>46475</v>
      </c>
      <c r="EB128">
        <v>-157</v>
      </c>
      <c r="EE128" t="str">
        <v>AL DÍA</v>
      </c>
      <c r="EG128">
        <v>46506</v>
      </c>
      <c r="EH128">
        <v>-188</v>
      </c>
      <c r="EK128" t="str">
        <v>AL DÍA</v>
      </c>
      <c r="EM128">
        <v>46537</v>
      </c>
      <c r="EN128">
        <v>-219</v>
      </c>
      <c r="EQ128" t="str">
        <v>AL DÍA</v>
      </c>
      <c r="ES128">
        <v>46568</v>
      </c>
      <c r="ET128">
        <v>-250</v>
      </c>
      <c r="EW128" t="str">
        <v>AL DÍA</v>
      </c>
      <c r="EY128" t="str">
        <v/>
      </c>
      <c r="EZ128" t="str">
        <v/>
      </c>
      <c r="FC128" t="str">
        <v>SIN ESTADO</v>
      </c>
      <c r="FE128" t="str">
        <v/>
      </c>
      <c r="FF128" t="str">
        <v/>
      </c>
      <c r="FI128" t="str">
        <v>SIN ESTADO</v>
      </c>
      <c r="FK128" t="str">
        <v/>
      </c>
      <c r="FL128" t="str">
        <v/>
      </c>
      <c r="FO128" t="str">
        <v>SIN ESTADO</v>
      </c>
      <c r="FQ128" t="str">
        <v/>
      </c>
      <c r="FR128" t="str">
        <v/>
      </c>
      <c r="FU128" t="str">
        <v>SIN ESTADO</v>
      </c>
      <c r="FW128" t="str">
        <v/>
      </c>
      <c r="FX128" t="str">
        <v/>
      </c>
      <c r="GA128" t="str">
        <v>SIN ESTADO</v>
      </c>
      <c r="GC128" t="str">
        <v/>
      </c>
      <c r="GD128" t="str">
        <v/>
      </c>
      <c r="GG128" t="str">
        <v>SIN ESTADO</v>
      </c>
      <c r="GI128" t="str">
        <v/>
      </c>
      <c r="GJ128" t="str">
        <v/>
      </c>
      <c r="GM128" t="str">
        <v>SIN ESTADO</v>
      </c>
      <c r="GO128" t="str">
        <v/>
      </c>
      <c r="GP128" t="str">
        <v/>
      </c>
      <c r="GS128" t="str">
        <v>SIN ESTADO</v>
      </c>
      <c r="GU128" t="str">
        <v/>
      </c>
      <c r="GV128" t="str">
        <v/>
      </c>
      <c r="GY128" t="str">
        <v>SIN ESTADO</v>
      </c>
      <c r="HA128" t="str">
        <v/>
      </c>
      <c r="HB128" t="str">
        <v/>
      </c>
      <c r="HE128" t="str">
        <v>SIN ESTADO</v>
      </c>
      <c r="HG128" t="str">
        <v/>
      </c>
      <c r="HH128" t="str">
        <v/>
      </c>
      <c r="HK128" t="str">
        <v>SIN ESTADO</v>
      </c>
      <c r="HM128" t="str">
        <v/>
      </c>
      <c r="HN128" t="str">
        <v/>
      </c>
      <c r="HQ128" t="str">
        <v>SIN ESTADO</v>
      </c>
      <c r="HS128">
        <v>30018000</v>
      </c>
      <c r="HU128">
        <v>1916666.6666666667</v>
      </c>
      <c r="HW128">
        <v>6054000</v>
      </c>
      <c r="HX128">
        <v>3</v>
      </c>
    </row>
    <row r="129">
      <c r="B129">
        <v>127</v>
      </c>
      <c r="C129" t="str">
        <v xml:space="preserve">LC1 - 14 - 13 Y 14 </v>
      </c>
      <c r="D129" t="str">
        <v>VENDIDO</v>
      </c>
      <c r="E129">
        <v>55000000</v>
      </c>
      <c r="F129">
        <v>44000000</v>
      </c>
      <c r="G129">
        <v>45824</v>
      </c>
      <c r="H129">
        <v>24</v>
      </c>
      <c r="I129" t="str">
        <v xml:space="preserve">16 DE CADA MES </v>
      </c>
      <c r="J129">
        <v>1833333.3333333333</v>
      </c>
      <c r="K129">
        <v>45855</v>
      </c>
      <c r="L129">
        <v>463</v>
      </c>
      <c r="M129">
        <v>45857</v>
      </c>
      <c r="N129">
        <v>1833300</v>
      </c>
      <c r="O129" t="str">
        <v>PAGA</v>
      </c>
      <c r="P129" t="str">
        <v>EFECTIVO</v>
      </c>
      <c r="Q129">
        <v>45886</v>
      </c>
      <c r="R129">
        <v>432</v>
      </c>
      <c r="S129">
        <v>45888</v>
      </c>
      <c r="T129">
        <v>1833300</v>
      </c>
      <c r="U129" t="str">
        <v>PAGA</v>
      </c>
      <c r="V129" t="str">
        <v>EFECTIVO</v>
      </c>
      <c r="W129">
        <v>45917</v>
      </c>
      <c r="X129">
        <v>401</v>
      </c>
      <c r="Y129">
        <v>45918</v>
      </c>
      <c r="Z129">
        <v>1840000</v>
      </c>
      <c r="AA129" t="str">
        <v>PAGA</v>
      </c>
      <c r="AB129" t="str">
        <v>TRANSFERENCIA</v>
      </c>
      <c r="AC129">
        <v>45948</v>
      </c>
      <c r="AD129">
        <v>370</v>
      </c>
      <c r="AE129">
        <v>46311</v>
      </c>
      <c r="AF129">
        <v>2000000</v>
      </c>
      <c r="AG129" t="str">
        <v>PAGA</v>
      </c>
      <c r="AH129" t="str">
        <v>TRANSFERENCIA</v>
      </c>
      <c r="AI129">
        <v>45979</v>
      </c>
      <c r="AJ129">
        <v>339</v>
      </c>
      <c r="AK129">
        <v>45977</v>
      </c>
      <c r="AL129">
        <v>1840000</v>
      </c>
      <c r="AM129" t="str">
        <v>PAGA</v>
      </c>
      <c r="AN129" t="str">
        <v>TRANSFERENCIA</v>
      </c>
      <c r="AO129">
        <v>46010</v>
      </c>
      <c r="AP129">
        <v>308</v>
      </c>
      <c r="AQ129">
        <v>46375</v>
      </c>
      <c r="AR129">
        <v>1900000</v>
      </c>
      <c r="AS129" t="str">
        <v>PAGA</v>
      </c>
      <c r="AT129" t="str">
        <v>TRANSFERENCIA</v>
      </c>
      <c r="AU129">
        <v>46041</v>
      </c>
      <c r="AV129">
        <v>277</v>
      </c>
      <c r="AW129">
        <v>46041</v>
      </c>
      <c r="AX129">
        <v>1833300</v>
      </c>
      <c r="AY129" t="str">
        <v>PAGA</v>
      </c>
      <c r="AZ129" t="str">
        <v>EFECTIVO</v>
      </c>
      <c r="BA129">
        <v>46072</v>
      </c>
      <c r="BB129">
        <v>246</v>
      </c>
      <c r="BC129">
        <v>46076</v>
      </c>
      <c r="BD129">
        <v>2000000</v>
      </c>
      <c r="BE129" t="str">
        <v>PAGA</v>
      </c>
      <c r="BF129" t="str">
        <v>EFECTIVO</v>
      </c>
      <c r="BG129">
        <v>46103</v>
      </c>
      <c r="BH129">
        <v>215</v>
      </c>
      <c r="BI129">
        <v>46103</v>
      </c>
      <c r="BJ129">
        <v>1840000</v>
      </c>
      <c r="BK129" t="str">
        <v>PAGA</v>
      </c>
      <c r="BL129" t="str">
        <v>TRANSFERENCIA</v>
      </c>
      <c r="BM129">
        <v>46134</v>
      </c>
      <c r="BN129">
        <v>184</v>
      </c>
      <c r="BO129">
        <v>46132</v>
      </c>
      <c r="BP129">
        <v>2000000</v>
      </c>
      <c r="BQ129" t="str">
        <v>PAGA</v>
      </c>
      <c r="BR129" t="str">
        <v>TRANSFERENCIA</v>
      </c>
      <c r="BS129">
        <v>46165</v>
      </c>
      <c r="BT129">
        <v>153</v>
      </c>
      <c r="BU129">
        <v>46232</v>
      </c>
      <c r="BV129">
        <v>2000000</v>
      </c>
      <c r="BW129" t="str">
        <v>PAGA</v>
      </c>
      <c r="BX129" t="str">
        <v>TRANSFERENCIA</v>
      </c>
      <c r="BY129">
        <v>46196</v>
      </c>
      <c r="BZ129">
        <v>122</v>
      </c>
      <c r="CC129" t="str">
        <v>VENCIDA</v>
      </c>
      <c r="CE129">
        <v>46227</v>
      </c>
      <c r="CF129">
        <v>91</v>
      </c>
      <c r="CI129" t="str">
        <v>VENCIDA</v>
      </c>
      <c r="CK129">
        <v>46258</v>
      </c>
      <c r="CL129">
        <v>60</v>
      </c>
      <c r="CO129" t="str">
        <v>VENCIDA</v>
      </c>
      <c r="CQ129">
        <v>46289</v>
      </c>
      <c r="CR129">
        <v>29</v>
      </c>
      <c r="CU129" t="str">
        <v>VENCIDA</v>
      </c>
      <c r="CW129">
        <v>46320</v>
      </c>
      <c r="CX129">
        <v>-2</v>
      </c>
      <c r="DA129" t="str">
        <v>POR VENCER</v>
      </c>
      <c r="DC129">
        <v>46351</v>
      </c>
      <c r="DD129">
        <v>-33</v>
      </c>
      <c r="DG129" t="str">
        <v>AL DÍA</v>
      </c>
      <c r="DI129">
        <v>46382</v>
      </c>
      <c r="DJ129">
        <v>-64</v>
      </c>
      <c r="DM129" t="str">
        <v>AL DÍA</v>
      </c>
      <c r="DO129">
        <v>46413</v>
      </c>
      <c r="DP129">
        <v>-95</v>
      </c>
      <c r="DS129" t="str">
        <v>AL DÍA</v>
      </c>
      <c r="DU129">
        <v>46444</v>
      </c>
      <c r="DV129">
        <v>-126</v>
      </c>
      <c r="DY129" t="str">
        <v>AL DÍA</v>
      </c>
      <c r="EA129">
        <v>46475</v>
      </c>
      <c r="EB129">
        <v>-157</v>
      </c>
      <c r="EE129" t="str">
        <v>AL DÍA</v>
      </c>
      <c r="EG129">
        <v>46506</v>
      </c>
      <c r="EH129">
        <v>-188</v>
      </c>
      <c r="EK129" t="str">
        <v>AL DÍA</v>
      </c>
      <c r="EM129">
        <v>46537</v>
      </c>
      <c r="EN129">
        <v>-219</v>
      </c>
      <c r="EQ129" t="str">
        <v>AL DÍA</v>
      </c>
      <c r="ES129">
        <v>46568</v>
      </c>
      <c r="ET129">
        <v>-250</v>
      </c>
      <c r="EW129" t="str">
        <v>AL DÍA</v>
      </c>
      <c r="EY129" t="str">
        <v/>
      </c>
      <c r="EZ129" t="str">
        <v/>
      </c>
      <c r="FC129" t="str">
        <v>SIN ESTADO</v>
      </c>
      <c r="FE129" t="str">
        <v/>
      </c>
      <c r="FF129" t="str">
        <v/>
      </c>
      <c r="FI129" t="str">
        <v>SIN ESTADO</v>
      </c>
      <c r="FK129" t="str">
        <v/>
      </c>
      <c r="FL129" t="str">
        <v/>
      </c>
      <c r="FO129" t="str">
        <v>SIN ESTADO</v>
      </c>
      <c r="FQ129" t="str">
        <v/>
      </c>
      <c r="FR129" t="str">
        <v/>
      </c>
      <c r="FU129" t="str">
        <v>SIN ESTADO</v>
      </c>
      <c r="FW129" t="str">
        <v/>
      </c>
      <c r="FX129" t="str">
        <v/>
      </c>
      <c r="GA129" t="str">
        <v>SIN ESTADO</v>
      </c>
      <c r="GC129" t="str">
        <v/>
      </c>
      <c r="GD129" t="str">
        <v/>
      </c>
      <c r="GG129" t="str">
        <v>SIN ESTADO</v>
      </c>
      <c r="GI129" t="str">
        <v/>
      </c>
      <c r="GJ129" t="str">
        <v/>
      </c>
      <c r="GM129" t="str">
        <v>SIN ESTADO</v>
      </c>
      <c r="GO129" t="str">
        <v/>
      </c>
      <c r="GP129" t="str">
        <v/>
      </c>
      <c r="GS129" t="str">
        <v>SIN ESTADO</v>
      </c>
      <c r="GU129" t="str">
        <v/>
      </c>
      <c r="GV129" t="str">
        <v/>
      </c>
      <c r="GY129" t="str">
        <v>SIN ESTADO</v>
      </c>
      <c r="HA129" t="str">
        <v/>
      </c>
      <c r="HB129" t="str">
        <v/>
      </c>
      <c r="HE129" t="str">
        <v>SIN ESTADO</v>
      </c>
      <c r="HG129" t="str">
        <v/>
      </c>
      <c r="HH129" t="str">
        <v/>
      </c>
      <c r="HK129" t="str">
        <v>SIN ESTADO</v>
      </c>
      <c r="HM129" t="str">
        <v/>
      </c>
      <c r="HN129" t="str">
        <v/>
      </c>
      <c r="HQ129" t="str">
        <v>SIN ESTADO</v>
      </c>
      <c r="HS129">
        <v>20919900</v>
      </c>
      <c r="HU129">
        <v>1833333.3333333333</v>
      </c>
      <c r="HW129">
        <v>0</v>
      </c>
      <c r="HX129">
        <v>0</v>
      </c>
    </row>
    <row r="130">
      <c r="B130">
        <v>128</v>
      </c>
      <c r="C130" t="str">
        <v xml:space="preserve">LC1 - 14 - 15 </v>
      </c>
      <c r="D130" t="str">
        <v>VENDIDO</v>
      </c>
      <c r="E130">
        <v>28000000</v>
      </c>
      <c r="F130">
        <v>21000000</v>
      </c>
      <c r="G130">
        <v>45843</v>
      </c>
      <c r="H130">
        <v>24</v>
      </c>
      <c r="I130" t="str">
        <v xml:space="preserve">05 DE CADA MES </v>
      </c>
      <c r="J130">
        <v>875000</v>
      </c>
      <c r="K130">
        <v>45874</v>
      </c>
      <c r="L130">
        <v>444</v>
      </c>
      <c r="M130">
        <v>45896</v>
      </c>
      <c r="N130">
        <v>875000</v>
      </c>
      <c r="O130" t="str">
        <v>PAGA</v>
      </c>
      <c r="P130" t="str">
        <v>TRANSFERENCIA</v>
      </c>
      <c r="Q130">
        <v>45905</v>
      </c>
      <c r="R130">
        <v>413</v>
      </c>
      <c r="S130">
        <v>45932</v>
      </c>
      <c r="T130">
        <v>875000</v>
      </c>
      <c r="U130" t="str">
        <v>PAGA</v>
      </c>
      <c r="V130" t="str">
        <v>TRANSFERENCIA</v>
      </c>
      <c r="W130">
        <v>45936</v>
      </c>
      <c r="X130">
        <v>382</v>
      </c>
      <c r="Y130">
        <v>45968</v>
      </c>
      <c r="Z130">
        <v>875000</v>
      </c>
      <c r="AA130" t="str">
        <v>PAGA</v>
      </c>
      <c r="AB130" t="str">
        <v>TRANSFERENCIA</v>
      </c>
      <c r="AC130">
        <v>45967</v>
      </c>
      <c r="AD130">
        <v>351</v>
      </c>
      <c r="AE130">
        <v>46086</v>
      </c>
      <c r="AF130">
        <v>875000</v>
      </c>
      <c r="AG130" t="str">
        <v>PAGA</v>
      </c>
      <c r="AH130" t="str">
        <v>TRANSFERENCIA</v>
      </c>
      <c r="AI130">
        <v>45998</v>
      </c>
      <c r="AJ130">
        <v>320</v>
      </c>
      <c r="AK130">
        <v>46117</v>
      </c>
      <c r="AL130">
        <v>875000</v>
      </c>
      <c r="AM130" t="str">
        <v>PAGA</v>
      </c>
      <c r="AN130" t="str">
        <v>TRANSFERENCIA</v>
      </c>
      <c r="AO130">
        <v>46029</v>
      </c>
      <c r="AP130">
        <v>289</v>
      </c>
      <c r="AQ130">
        <v>46284</v>
      </c>
      <c r="AR130">
        <v>1650000</v>
      </c>
      <c r="AS130" t="str">
        <v>PAGA</v>
      </c>
      <c r="AT130" t="str">
        <v>TRANSFERENCIA</v>
      </c>
      <c r="AU130">
        <v>46060</v>
      </c>
      <c r="AV130">
        <v>258</v>
      </c>
      <c r="AW130">
        <v>46284</v>
      </c>
      <c r="AY130" t="str">
        <v>PAGA</v>
      </c>
      <c r="BA130">
        <v>46091</v>
      </c>
      <c r="BB130">
        <v>227</v>
      </c>
      <c r="BE130" t="str">
        <v>VENCIDA</v>
      </c>
      <c r="BG130">
        <v>46122</v>
      </c>
      <c r="BH130">
        <v>196</v>
      </c>
      <c r="BK130" t="str">
        <v>VENCIDA</v>
      </c>
      <c r="BM130">
        <v>46153</v>
      </c>
      <c r="BN130">
        <v>165</v>
      </c>
      <c r="BQ130" t="str">
        <v>VENCIDA</v>
      </c>
      <c r="BS130">
        <v>46184</v>
      </c>
      <c r="BT130">
        <v>134</v>
      </c>
      <c r="BW130" t="str">
        <v>VENCIDA</v>
      </c>
      <c r="BY130">
        <v>46215</v>
      </c>
      <c r="BZ130">
        <v>103</v>
      </c>
      <c r="CC130" t="str">
        <v>VENCIDA</v>
      </c>
      <c r="CE130">
        <v>46246</v>
      </c>
      <c r="CF130">
        <v>72</v>
      </c>
      <c r="CI130" t="str">
        <v>VENCIDA</v>
      </c>
      <c r="CK130">
        <v>46277</v>
      </c>
      <c r="CL130">
        <v>41</v>
      </c>
      <c r="CO130" t="str">
        <v>VENCIDA</v>
      </c>
      <c r="CQ130">
        <v>46308</v>
      </c>
      <c r="CR130">
        <v>10</v>
      </c>
      <c r="CU130" t="str">
        <v>VENCIDA</v>
      </c>
      <c r="CW130">
        <v>46339</v>
      </c>
      <c r="CX130">
        <v>-21</v>
      </c>
      <c r="DA130" t="str">
        <v>AL DÍA</v>
      </c>
      <c r="DC130">
        <v>46370</v>
      </c>
      <c r="DD130">
        <v>-52</v>
      </c>
      <c r="DG130" t="str">
        <v>AL DÍA</v>
      </c>
      <c r="DI130">
        <v>46401</v>
      </c>
      <c r="DJ130">
        <v>-83</v>
      </c>
      <c r="DM130" t="str">
        <v>AL DÍA</v>
      </c>
      <c r="DO130">
        <v>46432</v>
      </c>
      <c r="DP130">
        <v>-114</v>
      </c>
      <c r="DS130" t="str">
        <v>AL DÍA</v>
      </c>
      <c r="DU130">
        <v>46463</v>
      </c>
      <c r="DV130">
        <v>-145</v>
      </c>
      <c r="DY130" t="str">
        <v>AL DÍA</v>
      </c>
      <c r="EA130">
        <v>46494</v>
      </c>
      <c r="EB130">
        <v>-176</v>
      </c>
      <c r="EE130" t="str">
        <v>AL DÍA</v>
      </c>
      <c r="EG130">
        <v>46525</v>
      </c>
      <c r="EH130">
        <v>-207</v>
      </c>
      <c r="EK130" t="str">
        <v>AL DÍA</v>
      </c>
      <c r="EM130">
        <v>46556</v>
      </c>
      <c r="EN130">
        <v>-238</v>
      </c>
      <c r="EQ130" t="str">
        <v>AL DÍA</v>
      </c>
      <c r="ES130">
        <v>46587</v>
      </c>
      <c r="ET130">
        <v>-269</v>
      </c>
      <c r="EW130" t="str">
        <v>AL DÍA</v>
      </c>
      <c r="EY130" t="str">
        <v/>
      </c>
      <c r="EZ130" t="str">
        <v/>
      </c>
      <c r="FC130" t="str">
        <v>SIN ESTADO</v>
      </c>
      <c r="FE130" t="str">
        <v/>
      </c>
      <c r="FF130" t="str">
        <v/>
      </c>
      <c r="FI130" t="str">
        <v>SIN ESTADO</v>
      </c>
      <c r="FK130" t="str">
        <v/>
      </c>
      <c r="FL130" t="str">
        <v/>
      </c>
      <c r="FO130" t="str">
        <v>SIN ESTADO</v>
      </c>
      <c r="FQ130" t="str">
        <v/>
      </c>
      <c r="FR130" t="str">
        <v/>
      </c>
      <c r="FU130" t="str">
        <v>SIN ESTADO</v>
      </c>
      <c r="FW130" t="str">
        <v/>
      </c>
      <c r="FX130" t="str">
        <v/>
      </c>
      <c r="GA130" t="str">
        <v>SIN ESTADO</v>
      </c>
      <c r="GC130" t="str">
        <v/>
      </c>
      <c r="GD130" t="str">
        <v/>
      </c>
      <c r="GG130" t="str">
        <v>SIN ESTADO</v>
      </c>
      <c r="GI130" t="str">
        <v/>
      </c>
      <c r="GJ130" t="str">
        <v/>
      </c>
      <c r="GM130" t="str">
        <v>SIN ESTADO</v>
      </c>
      <c r="GO130" t="str">
        <v/>
      </c>
      <c r="GP130" t="str">
        <v/>
      </c>
      <c r="GS130" t="str">
        <v>SIN ESTADO</v>
      </c>
      <c r="GU130" t="str">
        <v/>
      </c>
      <c r="GV130" t="str">
        <v/>
      </c>
      <c r="GY130" t="str">
        <v>SIN ESTADO</v>
      </c>
      <c r="HA130" t="str">
        <v/>
      </c>
      <c r="HB130" t="str">
        <v/>
      </c>
      <c r="HE130" t="str">
        <v>SIN ESTADO</v>
      </c>
      <c r="HG130" t="str">
        <v/>
      </c>
      <c r="HH130" t="str">
        <v/>
      </c>
      <c r="HK130" t="str">
        <v>SIN ESTADO</v>
      </c>
      <c r="HM130" t="str">
        <v/>
      </c>
      <c r="HN130" t="str">
        <v/>
      </c>
      <c r="HQ130" t="str">
        <v>SIN ESTADO</v>
      </c>
      <c r="HS130">
        <v>6025000</v>
      </c>
      <c r="HU130">
        <v>875000</v>
      </c>
      <c r="HW130">
        <v>0</v>
      </c>
      <c r="HX130">
        <v>0</v>
      </c>
    </row>
    <row r="131">
      <c r="B131">
        <v>129</v>
      </c>
      <c r="C131" t="str">
        <v xml:space="preserve">LC1 - 14 - 16 </v>
      </c>
      <c r="D131" t="str">
        <v>VENDIDO</v>
      </c>
      <c r="E131">
        <v>25000000</v>
      </c>
      <c r="F131">
        <v>21000000</v>
      </c>
      <c r="G131">
        <v>45882</v>
      </c>
      <c r="H131">
        <v>24</v>
      </c>
      <c r="I131" t="str">
        <v xml:space="preserve">13 DE CADA MES </v>
      </c>
      <c r="J131">
        <v>875000</v>
      </c>
      <c r="K131">
        <v>45913</v>
      </c>
      <c r="L131">
        <v>405</v>
      </c>
      <c r="M131">
        <v>45916</v>
      </c>
      <c r="N131">
        <v>875000</v>
      </c>
      <c r="O131" t="str">
        <v>PAGA</v>
      </c>
      <c r="P131" t="str">
        <v>TRANSFERENCIA</v>
      </c>
      <c r="Q131">
        <v>45944</v>
      </c>
      <c r="R131">
        <v>374</v>
      </c>
      <c r="S131">
        <v>45951</v>
      </c>
      <c r="T131">
        <v>870000</v>
      </c>
      <c r="U131" t="str">
        <v>PAGA</v>
      </c>
      <c r="V131" t="str">
        <v>TRANSFERENCIA</v>
      </c>
      <c r="W131">
        <v>45975</v>
      </c>
      <c r="X131">
        <v>343</v>
      </c>
      <c r="Y131">
        <v>45982</v>
      </c>
      <c r="Z131">
        <v>880000</v>
      </c>
      <c r="AA131" t="str">
        <v>PAGA</v>
      </c>
      <c r="AB131" t="str">
        <v>TRANSFERENCIA</v>
      </c>
      <c r="AC131">
        <v>46006</v>
      </c>
      <c r="AD131">
        <v>312</v>
      </c>
      <c r="AE131">
        <v>46007</v>
      </c>
      <c r="AF131">
        <v>875000</v>
      </c>
      <c r="AG131" t="str">
        <v>PAGA</v>
      </c>
      <c r="AH131" t="str">
        <v>TRANSFERENCIA</v>
      </c>
      <c r="AI131">
        <v>46037</v>
      </c>
      <c r="AJ131">
        <v>281</v>
      </c>
      <c r="AK131">
        <v>45673</v>
      </c>
      <c r="AL131">
        <v>875000</v>
      </c>
      <c r="AM131" t="str">
        <v>PAGA</v>
      </c>
      <c r="AN131" t="str">
        <v>TRANSFERENCIA</v>
      </c>
      <c r="AO131">
        <v>46068</v>
      </c>
      <c r="AP131">
        <v>250</v>
      </c>
      <c r="AQ131">
        <v>46076</v>
      </c>
      <c r="AR131">
        <v>875000</v>
      </c>
      <c r="AS131" t="str">
        <v>PAGA</v>
      </c>
      <c r="AT131" t="str">
        <v>TRANSFERENCIA</v>
      </c>
      <c r="AU131">
        <v>46099</v>
      </c>
      <c r="AV131">
        <v>219</v>
      </c>
      <c r="AW131">
        <v>46134</v>
      </c>
      <c r="AX131">
        <v>875000</v>
      </c>
      <c r="AY131" t="str">
        <v>PAGA</v>
      </c>
      <c r="AZ131" t="str">
        <v>TRANSFERENCIA</v>
      </c>
      <c r="BA131">
        <v>46130</v>
      </c>
      <c r="BB131">
        <v>188</v>
      </c>
      <c r="BC131">
        <v>46166</v>
      </c>
      <c r="BD131">
        <v>875000</v>
      </c>
      <c r="BE131" t="str">
        <v>PAGA</v>
      </c>
      <c r="BF131" t="str">
        <v>TRANSFERENCIA</v>
      </c>
      <c r="BG131">
        <v>46161</v>
      </c>
      <c r="BH131">
        <v>157</v>
      </c>
      <c r="BI131">
        <v>46206</v>
      </c>
      <c r="BJ131">
        <v>875000</v>
      </c>
      <c r="BK131" t="str">
        <v>PAGA</v>
      </c>
      <c r="BL131" t="str">
        <v>TRANSFERENCIA</v>
      </c>
      <c r="BM131">
        <v>46192</v>
      </c>
      <c r="BN131">
        <v>126</v>
      </c>
      <c r="BO131">
        <v>46221</v>
      </c>
      <c r="BP131">
        <v>875000</v>
      </c>
      <c r="BQ131" t="str">
        <v>PAGA</v>
      </c>
      <c r="BR131" t="str">
        <v>TRANSFERENCIA</v>
      </c>
      <c r="BS131">
        <v>46223</v>
      </c>
      <c r="BT131">
        <v>95</v>
      </c>
      <c r="BU131">
        <v>46263</v>
      </c>
      <c r="BV131">
        <v>875000</v>
      </c>
      <c r="BW131" t="str">
        <v>PAGA</v>
      </c>
      <c r="BX131" t="str">
        <v>TRANSFERENCIA</v>
      </c>
      <c r="BY131">
        <v>46254</v>
      </c>
      <c r="BZ131">
        <v>64</v>
      </c>
      <c r="CC131" t="str">
        <v>VENCIDA</v>
      </c>
      <c r="CE131">
        <v>46285</v>
      </c>
      <c r="CF131">
        <v>33</v>
      </c>
      <c r="CI131" t="str">
        <v>VENCIDA</v>
      </c>
      <c r="CK131">
        <v>46316</v>
      </c>
      <c r="CL131">
        <v>2</v>
      </c>
      <c r="CO131" t="str">
        <v>VENCIDA</v>
      </c>
      <c r="CQ131">
        <v>46347</v>
      </c>
      <c r="CR131">
        <v>-29</v>
      </c>
      <c r="CU131" t="str">
        <v>AL DÍA</v>
      </c>
      <c r="CW131">
        <v>46378</v>
      </c>
      <c r="CX131">
        <v>-60</v>
      </c>
      <c r="DA131" t="str">
        <v>AL DÍA</v>
      </c>
      <c r="DC131">
        <v>46409</v>
      </c>
      <c r="DD131">
        <v>-91</v>
      </c>
      <c r="DG131" t="str">
        <v>AL DÍA</v>
      </c>
      <c r="DI131">
        <v>46440</v>
      </c>
      <c r="DJ131">
        <v>-122</v>
      </c>
      <c r="DM131" t="str">
        <v>AL DÍA</v>
      </c>
      <c r="DO131">
        <v>46471</v>
      </c>
      <c r="DP131">
        <v>-153</v>
      </c>
      <c r="DS131" t="str">
        <v>AL DÍA</v>
      </c>
      <c r="DU131">
        <v>46502</v>
      </c>
      <c r="DV131">
        <v>-184</v>
      </c>
      <c r="DY131" t="str">
        <v>AL DÍA</v>
      </c>
      <c r="EA131">
        <v>46533</v>
      </c>
      <c r="EB131">
        <v>-215</v>
      </c>
      <c r="EE131" t="str">
        <v>AL DÍA</v>
      </c>
      <c r="EG131">
        <v>46564</v>
      </c>
      <c r="EH131">
        <v>-246</v>
      </c>
      <c r="EK131" t="str">
        <v>AL DÍA</v>
      </c>
      <c r="EM131">
        <v>46595</v>
      </c>
      <c r="EN131">
        <v>-277</v>
      </c>
      <c r="EQ131" t="str">
        <v>AL DÍA</v>
      </c>
      <c r="ES131">
        <v>46626</v>
      </c>
      <c r="ET131">
        <v>-308</v>
      </c>
      <c r="EW131" t="str">
        <v>AL DÍA</v>
      </c>
      <c r="EY131" t="str">
        <v/>
      </c>
      <c r="EZ131" t="str">
        <v/>
      </c>
      <c r="FC131" t="str">
        <v>SIN ESTADO</v>
      </c>
      <c r="FE131" t="str">
        <v/>
      </c>
      <c r="FF131" t="str">
        <v/>
      </c>
      <c r="FI131" t="str">
        <v>SIN ESTADO</v>
      </c>
      <c r="FK131" t="str">
        <v/>
      </c>
      <c r="FL131" t="str">
        <v/>
      </c>
      <c r="FO131" t="str">
        <v>SIN ESTADO</v>
      </c>
      <c r="FQ131" t="str">
        <v/>
      </c>
      <c r="FR131" t="str">
        <v/>
      </c>
      <c r="FU131" t="str">
        <v>SIN ESTADO</v>
      </c>
      <c r="FW131" t="str">
        <v/>
      </c>
      <c r="FX131" t="str">
        <v/>
      </c>
      <c r="GA131" t="str">
        <v>SIN ESTADO</v>
      </c>
      <c r="GC131" t="str">
        <v/>
      </c>
      <c r="GD131" t="str">
        <v/>
      </c>
      <c r="GG131" t="str">
        <v>SIN ESTADO</v>
      </c>
      <c r="GI131" t="str">
        <v/>
      </c>
      <c r="GJ131" t="str">
        <v/>
      </c>
      <c r="GM131" t="str">
        <v>SIN ESTADO</v>
      </c>
      <c r="GO131" t="str">
        <v/>
      </c>
      <c r="GP131" t="str">
        <v/>
      </c>
      <c r="GS131" t="str">
        <v>SIN ESTADO</v>
      </c>
      <c r="GU131" t="str">
        <v/>
      </c>
      <c r="GV131" t="str">
        <v/>
      </c>
      <c r="GY131" t="str">
        <v>SIN ESTADO</v>
      </c>
      <c r="HA131" t="str">
        <v/>
      </c>
      <c r="HB131" t="str">
        <v/>
      </c>
      <c r="HE131" t="str">
        <v>SIN ESTADO</v>
      </c>
      <c r="HG131" t="str">
        <v/>
      </c>
      <c r="HH131" t="str">
        <v/>
      </c>
      <c r="HK131" t="str">
        <v>SIN ESTADO</v>
      </c>
      <c r="HM131" t="str">
        <v/>
      </c>
      <c r="HN131" t="str">
        <v/>
      </c>
      <c r="HQ131" t="str">
        <v>SIN ESTADO</v>
      </c>
      <c r="HS131">
        <v>9625000</v>
      </c>
      <c r="HU131">
        <v>875000</v>
      </c>
      <c r="HW131">
        <v>875000</v>
      </c>
      <c r="HX131">
        <v>1</v>
      </c>
    </row>
    <row r="132">
      <c r="B132">
        <v>130</v>
      </c>
      <c r="C132" t="str">
        <v xml:space="preserve">LC1 - 14 - 17 </v>
      </c>
      <c r="D132" t="str">
        <v>VENDIDO</v>
      </c>
      <c r="E132">
        <v>25000000</v>
      </c>
      <c r="F132">
        <v>21000000</v>
      </c>
      <c r="G132">
        <v>45894</v>
      </c>
      <c r="H132">
        <v>24</v>
      </c>
      <c r="I132" t="str">
        <v xml:space="preserve">25 DE CADA MES </v>
      </c>
      <c r="J132">
        <v>875000</v>
      </c>
      <c r="K132">
        <v>45925</v>
      </c>
      <c r="L132">
        <v>393</v>
      </c>
      <c r="M132">
        <v>45936</v>
      </c>
      <c r="N132">
        <v>875000</v>
      </c>
      <c r="O132" t="str">
        <v>PAGA</v>
      </c>
      <c r="P132" t="str">
        <v>TRANSFERENCIA</v>
      </c>
      <c r="Q132">
        <v>45956</v>
      </c>
      <c r="R132">
        <v>362</v>
      </c>
      <c r="S132">
        <v>46062</v>
      </c>
      <c r="T132">
        <v>900000</v>
      </c>
      <c r="U132" t="str">
        <v>PAGA</v>
      </c>
      <c r="V132" t="str">
        <v>TRANSFERENCIA</v>
      </c>
      <c r="W132">
        <v>45987</v>
      </c>
      <c r="X132">
        <v>331</v>
      </c>
      <c r="Y132">
        <v>46069</v>
      </c>
      <c r="Z132">
        <v>800000</v>
      </c>
      <c r="AA132" t="str">
        <v>PAGA</v>
      </c>
      <c r="AB132" t="str">
        <v>TRANSFERENCIA</v>
      </c>
      <c r="AC132">
        <v>46018</v>
      </c>
      <c r="AD132">
        <v>300</v>
      </c>
      <c r="AE132">
        <v>46145</v>
      </c>
      <c r="AF132">
        <v>900000</v>
      </c>
      <c r="AG132" t="str">
        <v>PAGA</v>
      </c>
      <c r="AH132" t="str">
        <v>TRANSFERENCIA</v>
      </c>
      <c r="AI132">
        <v>46049</v>
      </c>
      <c r="AJ132">
        <v>269</v>
      </c>
      <c r="AK132">
        <v>46154</v>
      </c>
      <c r="AL132">
        <v>220000</v>
      </c>
      <c r="AM132" t="str">
        <v>PAGA</v>
      </c>
      <c r="AN132" t="str">
        <v>TRANSFERENCIA</v>
      </c>
      <c r="AO132">
        <v>46080</v>
      </c>
      <c r="AP132">
        <v>238</v>
      </c>
      <c r="AQ132">
        <v>46161</v>
      </c>
      <c r="AR132">
        <v>240000</v>
      </c>
      <c r="AS132" t="str">
        <v>PAGA</v>
      </c>
      <c r="AT132" t="str">
        <v>TRANSFERENCIA</v>
      </c>
      <c r="AU132">
        <v>46111</v>
      </c>
      <c r="AV132">
        <v>207</v>
      </c>
      <c r="AW132">
        <v>46167</v>
      </c>
      <c r="AX132">
        <v>240000</v>
      </c>
      <c r="AY132" t="str">
        <v>PAGA</v>
      </c>
      <c r="AZ132" t="str">
        <v>TRANSFERENCIA</v>
      </c>
      <c r="BA132">
        <v>46142</v>
      </c>
      <c r="BB132">
        <v>176</v>
      </c>
      <c r="BC132">
        <v>46174</v>
      </c>
      <c r="BD132">
        <v>220000</v>
      </c>
      <c r="BE132" t="str">
        <v>PAGA</v>
      </c>
      <c r="BF132" t="str">
        <v>TRANSFERENCIA</v>
      </c>
      <c r="BG132">
        <v>46173</v>
      </c>
      <c r="BH132">
        <v>145</v>
      </c>
      <c r="BI132">
        <v>46182</v>
      </c>
      <c r="BJ132">
        <v>220000</v>
      </c>
      <c r="BK132" t="str">
        <v>PAGA</v>
      </c>
      <c r="BL132" t="str">
        <v>TRANSFERENCIA</v>
      </c>
      <c r="BM132">
        <v>46204</v>
      </c>
      <c r="BN132">
        <v>114</v>
      </c>
      <c r="BO132">
        <v>46190</v>
      </c>
      <c r="BP132">
        <v>200000</v>
      </c>
      <c r="BQ132" t="str">
        <v>PAGA</v>
      </c>
      <c r="BR132" t="str">
        <v>TRANSFERENCIA</v>
      </c>
      <c r="BS132">
        <v>46235</v>
      </c>
      <c r="BT132">
        <v>83</v>
      </c>
      <c r="BU132">
        <v>46196</v>
      </c>
      <c r="BV132">
        <v>200000</v>
      </c>
      <c r="BW132" t="str">
        <v>PAGA</v>
      </c>
      <c r="BX132" t="str">
        <v>TRANSFERENCIA</v>
      </c>
      <c r="BY132">
        <v>46266</v>
      </c>
      <c r="BZ132">
        <v>52</v>
      </c>
      <c r="CA132">
        <v>46244</v>
      </c>
      <c r="CB132">
        <v>300000</v>
      </c>
      <c r="CC132" t="str">
        <v>PAGA</v>
      </c>
      <c r="CD132" t="str">
        <v>TRANSFERENCIA</v>
      </c>
      <c r="CE132">
        <v>46297</v>
      </c>
      <c r="CF132">
        <v>21</v>
      </c>
      <c r="CG132">
        <v>46258</v>
      </c>
      <c r="CH132">
        <v>300000</v>
      </c>
      <c r="CI132" t="str">
        <v>PAGA</v>
      </c>
      <c r="CJ132" t="str">
        <v>TRANSFERENCIA</v>
      </c>
      <c r="CK132">
        <v>46328</v>
      </c>
      <c r="CL132">
        <v>-10</v>
      </c>
      <c r="CM132">
        <v>46276</v>
      </c>
      <c r="CN132">
        <v>300000</v>
      </c>
      <c r="CO132" t="str">
        <v>PAGA</v>
      </c>
      <c r="CP132" t="str">
        <v>TRANSFERENCIA</v>
      </c>
      <c r="CQ132">
        <v>46359</v>
      </c>
      <c r="CR132">
        <v>-41</v>
      </c>
      <c r="CS132">
        <v>46286</v>
      </c>
      <c r="CT132">
        <v>300000</v>
      </c>
      <c r="CU132" t="str">
        <v>PAGA</v>
      </c>
      <c r="CV132" t="str">
        <v>TRANSFERENCIA</v>
      </c>
      <c r="CW132">
        <v>46390</v>
      </c>
      <c r="CX132">
        <v>-72</v>
      </c>
      <c r="CY132">
        <v>46298</v>
      </c>
      <c r="CZ132">
        <v>300000</v>
      </c>
      <c r="DA132" t="str">
        <v>PAGA</v>
      </c>
      <c r="DB132" t="str">
        <v>TRANSFERENCIA</v>
      </c>
      <c r="DC132">
        <v>46421</v>
      </c>
      <c r="DD132">
        <v>-103</v>
      </c>
      <c r="DG132" t="str">
        <v>AL DÍA</v>
      </c>
      <c r="DI132">
        <v>46452</v>
      </c>
      <c r="DJ132">
        <v>-134</v>
      </c>
      <c r="DM132" t="str">
        <v>AL DÍA</v>
      </c>
      <c r="DO132">
        <v>46483</v>
      </c>
      <c r="DP132">
        <v>-165</v>
      </c>
      <c r="DS132" t="str">
        <v>AL DÍA</v>
      </c>
      <c r="DU132">
        <v>46514</v>
      </c>
      <c r="DV132">
        <v>-196</v>
      </c>
      <c r="DY132" t="str">
        <v>AL DÍA</v>
      </c>
      <c r="EA132">
        <v>46545</v>
      </c>
      <c r="EB132">
        <v>-227</v>
      </c>
      <c r="EE132" t="str">
        <v>AL DÍA</v>
      </c>
      <c r="EG132">
        <v>46576</v>
      </c>
      <c r="EH132">
        <v>-258</v>
      </c>
      <c r="EK132" t="str">
        <v>AL DÍA</v>
      </c>
      <c r="EM132">
        <v>46607</v>
      </c>
      <c r="EN132">
        <v>-289</v>
      </c>
      <c r="EQ132" t="str">
        <v>AL DÍA</v>
      </c>
      <c r="ES132">
        <v>46638</v>
      </c>
      <c r="ET132">
        <v>-320</v>
      </c>
      <c r="EW132" t="str">
        <v>AL DÍA</v>
      </c>
      <c r="EY132" t="str">
        <v/>
      </c>
      <c r="EZ132" t="str">
        <v/>
      </c>
      <c r="FC132" t="str">
        <v>SIN ESTADO</v>
      </c>
      <c r="FE132" t="str">
        <v/>
      </c>
      <c r="FF132" t="str">
        <v/>
      </c>
      <c r="FI132" t="str">
        <v>SIN ESTADO</v>
      </c>
      <c r="FK132" t="str">
        <v/>
      </c>
      <c r="FL132" t="str">
        <v/>
      </c>
      <c r="FO132" t="str">
        <v>SIN ESTADO</v>
      </c>
      <c r="FQ132" t="str">
        <v/>
      </c>
      <c r="FR132" t="str">
        <v/>
      </c>
      <c r="FU132" t="str">
        <v>SIN ESTADO</v>
      </c>
      <c r="FW132" t="str">
        <v/>
      </c>
      <c r="FX132" t="str">
        <v/>
      </c>
      <c r="GA132" t="str">
        <v>SIN ESTADO</v>
      </c>
      <c r="GC132" t="str">
        <v/>
      </c>
      <c r="GD132" t="str">
        <v/>
      </c>
      <c r="GG132" t="str">
        <v>SIN ESTADO</v>
      </c>
      <c r="GI132" t="str">
        <v/>
      </c>
      <c r="GJ132" t="str">
        <v/>
      </c>
      <c r="GM132" t="str">
        <v>SIN ESTADO</v>
      </c>
      <c r="GO132" t="str">
        <v/>
      </c>
      <c r="GP132" t="str">
        <v/>
      </c>
      <c r="GS132" t="str">
        <v>SIN ESTADO</v>
      </c>
      <c r="GU132" t="str">
        <v/>
      </c>
      <c r="GV132" t="str">
        <v/>
      </c>
      <c r="GY132" t="str">
        <v>SIN ESTADO</v>
      </c>
      <c r="HA132" t="str">
        <v/>
      </c>
      <c r="HB132" t="str">
        <v/>
      </c>
      <c r="HE132" t="str">
        <v>SIN ESTADO</v>
      </c>
      <c r="HG132" t="str">
        <v/>
      </c>
      <c r="HH132" t="str">
        <v/>
      </c>
      <c r="HK132" t="str">
        <v>SIN ESTADO</v>
      </c>
      <c r="HM132" t="str">
        <v/>
      </c>
      <c r="HN132" t="str">
        <v/>
      </c>
      <c r="HQ132" t="str">
        <v>SIN ESTADO</v>
      </c>
      <c r="HS132">
        <v>6515000</v>
      </c>
      <c r="HU132">
        <v>875000</v>
      </c>
      <c r="HW132">
        <v>1750000</v>
      </c>
      <c r="HX132">
        <v>2</v>
      </c>
    </row>
    <row r="133">
      <c r="B133">
        <v>131</v>
      </c>
      <c r="C133" t="str">
        <v xml:space="preserve">LC1 - 14 - 18 - 19 Y 20 </v>
      </c>
      <c r="D133" t="str">
        <v>VENDIDO</v>
      </c>
      <c r="E133">
        <v>75000000</v>
      </c>
      <c r="F133">
        <v>63000000</v>
      </c>
      <c r="G133">
        <v>45850</v>
      </c>
      <c r="H133">
        <v>24</v>
      </c>
      <c r="I133" t="str">
        <v xml:space="preserve">12 DE CADA MES </v>
      </c>
      <c r="J133">
        <v>2625000</v>
      </c>
      <c r="K133">
        <v>45881</v>
      </c>
      <c r="L133">
        <v>437</v>
      </c>
      <c r="M133">
        <v>45881</v>
      </c>
      <c r="N133">
        <v>2625000</v>
      </c>
      <c r="O133" t="str">
        <v>PAGA</v>
      </c>
      <c r="P133" t="str">
        <v>TRANSFERENCIA</v>
      </c>
      <c r="Q133">
        <v>45912</v>
      </c>
      <c r="R133">
        <v>406</v>
      </c>
      <c r="S133">
        <v>45912</v>
      </c>
      <c r="T133">
        <v>2625000</v>
      </c>
      <c r="U133" t="str">
        <v>PAGA</v>
      </c>
      <c r="V133" t="str">
        <v>TRANSFERENCIA</v>
      </c>
      <c r="W133">
        <v>45943</v>
      </c>
      <c r="X133">
        <v>375</v>
      </c>
      <c r="Y133">
        <v>45941</v>
      </c>
      <c r="Z133">
        <v>2625000</v>
      </c>
      <c r="AA133" t="str">
        <v>PAGA</v>
      </c>
      <c r="AB133" t="str">
        <v>TRANSFERENCIA</v>
      </c>
      <c r="AC133">
        <v>45974</v>
      </c>
      <c r="AD133">
        <v>344</v>
      </c>
      <c r="AE133">
        <v>45975</v>
      </c>
      <c r="AF133">
        <v>2625000</v>
      </c>
      <c r="AG133" t="str">
        <v>PAGA</v>
      </c>
      <c r="AH133" t="str">
        <v>TRANSFERENCIA</v>
      </c>
      <c r="AI133">
        <v>46005</v>
      </c>
      <c r="AJ133">
        <v>313</v>
      </c>
      <c r="AK133">
        <v>46002</v>
      </c>
      <c r="AL133">
        <v>2625000</v>
      </c>
      <c r="AM133" t="str">
        <v>PAGA</v>
      </c>
      <c r="AN133" t="str">
        <v>TRANSFERENCIA</v>
      </c>
      <c r="AO133">
        <v>46036</v>
      </c>
      <c r="AP133">
        <v>282</v>
      </c>
      <c r="AQ133">
        <v>45670</v>
      </c>
      <c r="AR133">
        <v>2625000</v>
      </c>
      <c r="AS133" t="str">
        <v>PAGA</v>
      </c>
      <c r="AT133" t="str">
        <v>TRANSFERENCIA</v>
      </c>
      <c r="AU133">
        <v>46067</v>
      </c>
      <c r="AV133">
        <v>251</v>
      </c>
      <c r="AW133">
        <v>46070</v>
      </c>
      <c r="AX133">
        <v>2625000</v>
      </c>
      <c r="AY133" t="str">
        <v>PAGA</v>
      </c>
      <c r="AZ133" t="str">
        <v>TRANSFERENCIA</v>
      </c>
      <c r="BA133">
        <v>46098</v>
      </c>
      <c r="BB133">
        <v>220</v>
      </c>
      <c r="BC133">
        <v>46092</v>
      </c>
      <c r="BD133">
        <v>2625000</v>
      </c>
      <c r="BE133" t="str">
        <v>PAGA</v>
      </c>
      <c r="BF133" t="str">
        <v>TRANSFERENCIA</v>
      </c>
      <c r="BG133">
        <v>46129</v>
      </c>
      <c r="BH133">
        <v>189</v>
      </c>
      <c r="BI133">
        <v>46126</v>
      </c>
      <c r="BJ133">
        <v>2625000</v>
      </c>
      <c r="BK133" t="str">
        <v>PAGA</v>
      </c>
      <c r="BL133" t="str">
        <v>TRANSFERENCIA</v>
      </c>
      <c r="BM133">
        <v>46160</v>
      </c>
      <c r="BN133">
        <v>158</v>
      </c>
      <c r="BO133">
        <v>46156</v>
      </c>
      <c r="BP133">
        <v>2625000</v>
      </c>
      <c r="BQ133" t="str">
        <v>PAGA</v>
      </c>
      <c r="BR133" t="str">
        <v>TRANSFERENCIA</v>
      </c>
      <c r="BS133">
        <v>46191</v>
      </c>
      <c r="BT133">
        <v>127</v>
      </c>
      <c r="BU133">
        <v>46189</v>
      </c>
      <c r="BV133">
        <v>2625000</v>
      </c>
      <c r="BW133" t="str">
        <v>PAGA</v>
      </c>
      <c r="BX133" t="str">
        <v>TRANSFERENCIA</v>
      </c>
      <c r="BY133">
        <v>46222</v>
      </c>
      <c r="BZ133">
        <v>96</v>
      </c>
      <c r="CA133">
        <v>46219</v>
      </c>
      <c r="CB133">
        <v>2625000</v>
      </c>
      <c r="CC133" t="str">
        <v>PAGA</v>
      </c>
      <c r="CD133" t="str">
        <v>TRANSFERENCIA</v>
      </c>
      <c r="CE133">
        <v>46253</v>
      </c>
      <c r="CF133">
        <v>65</v>
      </c>
      <c r="CG133">
        <v>46248</v>
      </c>
      <c r="CH133">
        <v>2625000</v>
      </c>
      <c r="CI133" t="str">
        <v>PAGA</v>
      </c>
      <c r="CJ133" t="str">
        <v>TRANSFERENCIA</v>
      </c>
      <c r="CK133">
        <v>46284</v>
      </c>
      <c r="CL133">
        <v>34</v>
      </c>
      <c r="CO133" t="str">
        <v>VENCIDA</v>
      </c>
      <c r="CQ133">
        <v>46315</v>
      </c>
      <c r="CR133">
        <v>3</v>
      </c>
      <c r="CU133" t="str">
        <v>VENCIDA</v>
      </c>
      <c r="CW133">
        <v>46346</v>
      </c>
      <c r="CX133">
        <v>-28</v>
      </c>
      <c r="DA133" t="str">
        <v>AL DÍA</v>
      </c>
      <c r="DC133">
        <v>46377</v>
      </c>
      <c r="DD133">
        <v>-59</v>
      </c>
      <c r="DG133" t="str">
        <v>AL DÍA</v>
      </c>
      <c r="DI133">
        <v>46408</v>
      </c>
      <c r="DJ133">
        <v>-90</v>
      </c>
      <c r="DM133" t="str">
        <v>AL DÍA</v>
      </c>
      <c r="DO133">
        <v>46439</v>
      </c>
      <c r="DP133">
        <v>-121</v>
      </c>
      <c r="DS133" t="str">
        <v>AL DÍA</v>
      </c>
      <c r="DU133">
        <v>46470</v>
      </c>
      <c r="DV133">
        <v>-152</v>
      </c>
      <c r="DY133" t="str">
        <v>AL DÍA</v>
      </c>
      <c r="EA133">
        <v>46501</v>
      </c>
      <c r="EB133">
        <v>-183</v>
      </c>
      <c r="EE133" t="str">
        <v>AL DÍA</v>
      </c>
      <c r="EG133">
        <v>46532</v>
      </c>
      <c r="EH133">
        <v>-214</v>
      </c>
      <c r="EK133" t="str">
        <v>AL DÍA</v>
      </c>
      <c r="EM133">
        <v>46563</v>
      </c>
      <c r="EN133">
        <v>-245</v>
      </c>
      <c r="EQ133" t="str">
        <v>AL DÍA</v>
      </c>
      <c r="ES133">
        <v>46594</v>
      </c>
      <c r="ET133">
        <v>-276</v>
      </c>
      <c r="EW133" t="str">
        <v>AL DÍA</v>
      </c>
      <c r="EY133" t="str">
        <v/>
      </c>
      <c r="EZ133" t="str">
        <v/>
      </c>
      <c r="FC133" t="str">
        <v>SIN ESTADO</v>
      </c>
      <c r="FE133" t="str">
        <v/>
      </c>
      <c r="FF133" t="str">
        <v/>
      </c>
      <c r="FI133" t="str">
        <v>SIN ESTADO</v>
      </c>
      <c r="FK133" t="str">
        <v/>
      </c>
      <c r="FL133" t="str">
        <v/>
      </c>
      <c r="FO133" t="str">
        <v>SIN ESTADO</v>
      </c>
      <c r="FQ133" t="str">
        <v/>
      </c>
      <c r="FR133" t="str">
        <v/>
      </c>
      <c r="FU133" t="str">
        <v>SIN ESTADO</v>
      </c>
      <c r="FW133" t="str">
        <v/>
      </c>
      <c r="FX133" t="str">
        <v/>
      </c>
      <c r="GA133" t="str">
        <v>SIN ESTADO</v>
      </c>
      <c r="GC133" t="str">
        <v/>
      </c>
      <c r="GD133" t="str">
        <v/>
      </c>
      <c r="GG133" t="str">
        <v>SIN ESTADO</v>
      </c>
      <c r="GI133" t="str">
        <v/>
      </c>
      <c r="GJ133" t="str">
        <v/>
      </c>
      <c r="GM133" t="str">
        <v>SIN ESTADO</v>
      </c>
      <c r="GO133" t="str">
        <v/>
      </c>
      <c r="GP133" t="str">
        <v/>
      </c>
      <c r="GS133" t="str">
        <v>SIN ESTADO</v>
      </c>
      <c r="GU133" t="str">
        <v/>
      </c>
      <c r="GV133" t="str">
        <v/>
      </c>
      <c r="GY133" t="str">
        <v>SIN ESTADO</v>
      </c>
      <c r="HA133" t="str">
        <v/>
      </c>
      <c r="HB133" t="str">
        <v/>
      </c>
      <c r="HE133" t="str">
        <v>SIN ESTADO</v>
      </c>
      <c r="HG133" t="str">
        <v/>
      </c>
      <c r="HH133" t="str">
        <v/>
      </c>
      <c r="HK133" t="str">
        <v>SIN ESTADO</v>
      </c>
      <c r="HM133" t="str">
        <v/>
      </c>
      <c r="HN133" t="str">
        <v/>
      </c>
      <c r="HQ133" t="str">
        <v>SIN ESTADO</v>
      </c>
      <c r="HS133">
        <v>34125000</v>
      </c>
      <c r="HU133">
        <v>2625000</v>
      </c>
      <c r="HW133">
        <v>2625000</v>
      </c>
      <c r="HX133">
        <v>1</v>
      </c>
    </row>
    <row r="134">
      <c r="B134">
        <v>132</v>
      </c>
      <c r="C134" t="str">
        <v xml:space="preserve">LC1 - 14 - 21 </v>
      </c>
      <c r="D134" t="str">
        <v>VENDIDO</v>
      </c>
      <c r="E134">
        <v>71365000</v>
      </c>
      <c r="F134">
        <v>67365000</v>
      </c>
      <c r="G134">
        <v>45945</v>
      </c>
      <c r="H134">
        <v>24</v>
      </c>
      <c r="I134" t="str">
        <v xml:space="preserve">15 DE CADA MES </v>
      </c>
      <c r="J134">
        <v>2806875</v>
      </c>
      <c r="K134">
        <v>45976</v>
      </c>
      <c r="L134">
        <v>342</v>
      </c>
      <c r="M134">
        <v>45981</v>
      </c>
      <c r="N134">
        <v>2807000</v>
      </c>
      <c r="O134" t="str">
        <v>PAGA</v>
      </c>
      <c r="P134" t="str">
        <v>TRANSFERENCIA</v>
      </c>
      <c r="Q134">
        <v>46007</v>
      </c>
      <c r="R134">
        <v>311</v>
      </c>
      <c r="S134">
        <v>46010</v>
      </c>
      <c r="T134">
        <v>2807000</v>
      </c>
      <c r="U134" t="str">
        <v>PAGA</v>
      </c>
      <c r="V134" t="str">
        <v>TRANSFERENCIA</v>
      </c>
      <c r="W134">
        <v>46038</v>
      </c>
      <c r="X134">
        <v>280</v>
      </c>
      <c r="Y134">
        <v>46042</v>
      </c>
      <c r="Z134">
        <v>2807000</v>
      </c>
      <c r="AA134" t="str">
        <v>PAGA</v>
      </c>
      <c r="AB134" t="str">
        <v>TRANSFERENCIA</v>
      </c>
      <c r="AC134">
        <v>46069</v>
      </c>
      <c r="AD134">
        <v>249</v>
      </c>
      <c r="AE134">
        <v>46105</v>
      </c>
      <c r="AF134">
        <v>2810000</v>
      </c>
      <c r="AG134" t="str">
        <v>PAGA</v>
      </c>
      <c r="AH134" t="str">
        <v>TRANSFERENCIA</v>
      </c>
      <c r="AI134">
        <v>46100</v>
      </c>
      <c r="AJ134">
        <v>218</v>
      </c>
      <c r="AK134">
        <v>46135</v>
      </c>
      <c r="AL134">
        <v>2807000</v>
      </c>
      <c r="AM134" t="str">
        <v>PAGA</v>
      </c>
      <c r="AN134" t="str">
        <v>TRANSFERENCIA</v>
      </c>
      <c r="AO134">
        <v>46131</v>
      </c>
      <c r="AP134">
        <v>187</v>
      </c>
      <c r="AQ134">
        <v>46182</v>
      </c>
      <c r="AR134">
        <v>2810000</v>
      </c>
      <c r="AS134" t="str">
        <v>PAGA</v>
      </c>
      <c r="AT134" t="str">
        <v>TRANSFERENCIA</v>
      </c>
      <c r="AU134">
        <v>46162</v>
      </c>
      <c r="AV134">
        <v>156</v>
      </c>
      <c r="AW134">
        <v>46224</v>
      </c>
      <c r="AX134">
        <v>2810000</v>
      </c>
      <c r="AY134" t="str">
        <v>PAGA</v>
      </c>
      <c r="AZ134" t="str">
        <v>TRANSFERENCIA</v>
      </c>
      <c r="BA134">
        <v>46193</v>
      </c>
      <c r="BB134">
        <v>125</v>
      </c>
      <c r="BC134">
        <v>46258</v>
      </c>
      <c r="BD134">
        <v>2810000</v>
      </c>
      <c r="BE134" t="str">
        <v>PAGA</v>
      </c>
      <c r="BF134" t="str">
        <v>TRANSFERENCIA</v>
      </c>
      <c r="BG134">
        <v>46224</v>
      </c>
      <c r="BH134">
        <v>94</v>
      </c>
      <c r="BK134" t="str">
        <v>VENCIDA</v>
      </c>
      <c r="BM134">
        <v>46255</v>
      </c>
      <c r="BN134">
        <v>63</v>
      </c>
      <c r="BQ134" t="str">
        <v>VENCIDA</v>
      </c>
      <c r="BS134">
        <v>46286</v>
      </c>
      <c r="BT134">
        <v>32</v>
      </c>
      <c r="BW134" t="str">
        <v>VENCIDA</v>
      </c>
      <c r="BY134">
        <v>46317</v>
      </c>
      <c r="BZ134">
        <v>1</v>
      </c>
      <c r="CC134" t="str">
        <v>VENCIDA</v>
      </c>
      <c r="CE134">
        <v>46348</v>
      </c>
      <c r="CF134">
        <v>-30</v>
      </c>
      <c r="CI134" t="str">
        <v>AL DÍA</v>
      </c>
      <c r="CK134">
        <v>46379</v>
      </c>
      <c r="CL134">
        <v>-61</v>
      </c>
      <c r="CO134" t="str">
        <v>AL DÍA</v>
      </c>
      <c r="CQ134">
        <v>46410</v>
      </c>
      <c r="CR134">
        <v>-92</v>
      </c>
      <c r="CU134" t="str">
        <v>AL DÍA</v>
      </c>
      <c r="CW134">
        <v>46441</v>
      </c>
      <c r="CX134">
        <v>-123</v>
      </c>
      <c r="DA134" t="str">
        <v>AL DÍA</v>
      </c>
      <c r="DC134">
        <v>46472</v>
      </c>
      <c r="DD134">
        <v>-154</v>
      </c>
      <c r="DG134" t="str">
        <v>AL DÍA</v>
      </c>
      <c r="DI134">
        <v>46503</v>
      </c>
      <c r="DJ134">
        <v>-185</v>
      </c>
      <c r="DM134" t="str">
        <v>AL DÍA</v>
      </c>
      <c r="DO134">
        <v>46534</v>
      </c>
      <c r="DP134">
        <v>-216</v>
      </c>
      <c r="DS134" t="str">
        <v>AL DÍA</v>
      </c>
      <c r="DU134">
        <v>46565</v>
      </c>
      <c r="DV134">
        <v>-247</v>
      </c>
      <c r="DY134" t="str">
        <v>AL DÍA</v>
      </c>
      <c r="EA134">
        <v>46596</v>
      </c>
      <c r="EB134">
        <v>-278</v>
      </c>
      <c r="EE134" t="str">
        <v>AL DÍA</v>
      </c>
      <c r="EG134">
        <v>46627</v>
      </c>
      <c r="EH134">
        <v>-309</v>
      </c>
      <c r="EK134" t="str">
        <v>AL DÍA</v>
      </c>
      <c r="EM134">
        <v>46658</v>
      </c>
      <c r="EN134">
        <v>-340</v>
      </c>
      <c r="EQ134" t="str">
        <v>AL DÍA</v>
      </c>
      <c r="ES134">
        <v>46689</v>
      </c>
      <c r="ET134">
        <v>-371</v>
      </c>
      <c r="EW134" t="str">
        <v>AL DÍA</v>
      </c>
      <c r="EY134" t="str">
        <v/>
      </c>
      <c r="EZ134" t="str">
        <v/>
      </c>
      <c r="FC134" t="str">
        <v>SIN ESTADO</v>
      </c>
      <c r="FE134" t="str">
        <v/>
      </c>
      <c r="FF134" t="str">
        <v/>
      </c>
      <c r="FI134" t="str">
        <v>SIN ESTADO</v>
      </c>
      <c r="FK134" t="str">
        <v/>
      </c>
      <c r="FL134" t="str">
        <v/>
      </c>
      <c r="FO134" t="str">
        <v>SIN ESTADO</v>
      </c>
      <c r="FQ134" t="str">
        <v/>
      </c>
      <c r="FR134" t="str">
        <v/>
      </c>
      <c r="FU134" t="str">
        <v>SIN ESTADO</v>
      </c>
      <c r="FW134" t="str">
        <v/>
      </c>
      <c r="FX134" t="str">
        <v/>
      </c>
      <c r="GA134" t="str">
        <v>SIN ESTADO</v>
      </c>
      <c r="GC134" t="str">
        <v/>
      </c>
      <c r="GD134" t="str">
        <v/>
      </c>
      <c r="GG134" t="str">
        <v>SIN ESTADO</v>
      </c>
      <c r="GI134" t="str">
        <v/>
      </c>
      <c r="GJ134" t="str">
        <v/>
      </c>
      <c r="GM134" t="str">
        <v>SIN ESTADO</v>
      </c>
      <c r="GO134" t="str">
        <v/>
      </c>
      <c r="GP134" t="str">
        <v/>
      </c>
      <c r="GS134" t="str">
        <v>SIN ESTADO</v>
      </c>
      <c r="GU134" t="str">
        <v/>
      </c>
      <c r="GV134" t="str">
        <v/>
      </c>
      <c r="GY134" t="str">
        <v>SIN ESTADO</v>
      </c>
      <c r="HA134" t="str">
        <v/>
      </c>
      <c r="HB134" t="str">
        <v/>
      </c>
      <c r="HE134" t="str">
        <v>SIN ESTADO</v>
      </c>
      <c r="HG134" t="str">
        <v/>
      </c>
      <c r="HH134" t="str">
        <v/>
      </c>
      <c r="HK134" t="str">
        <v>SIN ESTADO</v>
      </c>
      <c r="HM134" t="str">
        <v/>
      </c>
      <c r="HN134" t="str">
        <v/>
      </c>
      <c r="HQ134" t="str">
        <v>SIN ESTADO</v>
      </c>
      <c r="HS134">
        <v>22468000</v>
      </c>
      <c r="HU134">
        <v>2806875</v>
      </c>
      <c r="HW134">
        <v>2807000</v>
      </c>
      <c r="HX134">
        <v>1</v>
      </c>
    </row>
    <row r="135">
      <c r="B135">
        <v>133</v>
      </c>
      <c r="C135" t="str">
        <v xml:space="preserve">LC1 - 15 - 1 </v>
      </c>
      <c r="D135" t="str">
        <v>EN NEGOCIACIÓN</v>
      </c>
      <c r="E135">
        <v>22078000</v>
      </c>
      <c r="F135">
        <v>22078000</v>
      </c>
      <c r="G135">
        <v>0</v>
      </c>
      <c r="H135">
        <v>0</v>
      </c>
      <c r="I135">
        <v>0</v>
      </c>
      <c r="K135" t="str">
        <v/>
      </c>
      <c r="L135" t="str">
        <v/>
      </c>
      <c r="O135" t="str">
        <v>SIN ESTADO</v>
      </c>
      <c r="Q135" t="str">
        <v/>
      </c>
      <c r="R135" t="str">
        <v/>
      </c>
      <c r="U135" t="str">
        <v>SIN ESTADO</v>
      </c>
      <c r="W135" t="str">
        <v/>
      </c>
      <c r="X135" t="str">
        <v/>
      </c>
      <c r="AA135" t="str">
        <v>SIN ESTADO</v>
      </c>
      <c r="AC135" t="str">
        <v/>
      </c>
      <c r="AD135" t="str">
        <v/>
      </c>
      <c r="AG135" t="str">
        <v>SIN ESTADO</v>
      </c>
      <c r="AI135" t="str">
        <v/>
      </c>
      <c r="AJ135" t="str">
        <v/>
      </c>
      <c r="AM135" t="str">
        <v>SIN ESTADO</v>
      </c>
      <c r="AO135" t="str">
        <v/>
      </c>
      <c r="AP135" t="str">
        <v/>
      </c>
      <c r="AS135" t="str">
        <v>SIN ESTADO</v>
      </c>
      <c r="AU135" t="str">
        <v/>
      </c>
      <c r="AV135" t="str">
        <v/>
      </c>
      <c r="AY135" t="str">
        <v>SIN ESTADO</v>
      </c>
      <c r="BA135" t="str">
        <v/>
      </c>
      <c r="BB135" t="str">
        <v/>
      </c>
      <c r="BE135" t="str">
        <v>SIN ESTADO</v>
      </c>
      <c r="BG135" t="str">
        <v/>
      </c>
      <c r="BH135" t="str">
        <v/>
      </c>
      <c r="BK135" t="str">
        <v>SIN ESTADO</v>
      </c>
      <c r="BM135" t="str">
        <v/>
      </c>
      <c r="BN135" t="str">
        <v/>
      </c>
      <c r="BQ135" t="str">
        <v>SIN ESTADO</v>
      </c>
      <c r="BS135" t="str">
        <v/>
      </c>
      <c r="BT135" t="str">
        <v/>
      </c>
      <c r="BW135" t="str">
        <v>SIN ESTADO</v>
      </c>
      <c r="BY135" t="str">
        <v/>
      </c>
      <c r="BZ135" t="str">
        <v/>
      </c>
      <c r="CC135" t="str">
        <v>SIN ESTADO</v>
      </c>
      <c r="CE135" t="str">
        <v/>
      </c>
      <c r="CF135" t="str">
        <v/>
      </c>
      <c r="CI135" t="str">
        <v>SIN ESTADO</v>
      </c>
      <c r="CK135" t="str">
        <v/>
      </c>
      <c r="CL135" t="str">
        <v/>
      </c>
      <c r="CO135" t="str">
        <v>SIN ESTADO</v>
      </c>
      <c r="CQ135" t="str">
        <v/>
      </c>
      <c r="CR135" t="str">
        <v/>
      </c>
      <c r="CU135" t="str">
        <v>SIN ESTADO</v>
      </c>
      <c r="CW135" t="str">
        <v/>
      </c>
      <c r="CX135" t="str">
        <v/>
      </c>
      <c r="DA135" t="str">
        <v>SIN ESTADO</v>
      </c>
      <c r="DC135" t="str">
        <v/>
      </c>
      <c r="DD135" t="str">
        <v/>
      </c>
      <c r="DG135" t="str">
        <v>SIN ESTADO</v>
      </c>
      <c r="DI135" t="str">
        <v/>
      </c>
      <c r="DJ135" t="str">
        <v/>
      </c>
      <c r="DM135" t="str">
        <v>SIN ESTADO</v>
      </c>
      <c r="DO135" t="str">
        <v/>
      </c>
      <c r="DP135" t="str">
        <v/>
      </c>
      <c r="DS135" t="str">
        <v>SIN ESTADO</v>
      </c>
      <c r="DU135" t="str">
        <v/>
      </c>
      <c r="DV135" t="str">
        <v/>
      </c>
      <c r="DY135" t="str">
        <v>SIN ESTADO</v>
      </c>
      <c r="EA135" t="str">
        <v/>
      </c>
      <c r="EB135" t="str">
        <v/>
      </c>
      <c r="EE135" t="str">
        <v>SIN ESTADO</v>
      </c>
      <c r="EG135" t="str">
        <v/>
      </c>
      <c r="EH135" t="str">
        <v/>
      </c>
      <c r="EK135" t="str">
        <v>SIN ESTADO</v>
      </c>
      <c r="EM135" t="str">
        <v/>
      </c>
      <c r="EN135" t="str">
        <v/>
      </c>
      <c r="EQ135" t="str">
        <v>SIN ESTADO</v>
      </c>
      <c r="ES135" t="str">
        <v/>
      </c>
      <c r="ET135" t="str">
        <v/>
      </c>
      <c r="EW135" t="str">
        <v>SIN ESTADO</v>
      </c>
      <c r="EY135" t="str">
        <v/>
      </c>
      <c r="EZ135" t="str">
        <v/>
      </c>
      <c r="FC135" t="str">
        <v>SIN ESTADO</v>
      </c>
      <c r="FE135" t="str">
        <v/>
      </c>
      <c r="FF135" t="str">
        <v/>
      </c>
      <c r="FI135" t="str">
        <v>SIN ESTADO</v>
      </c>
      <c r="FK135" t="str">
        <v/>
      </c>
      <c r="FL135" t="str">
        <v/>
      </c>
      <c r="FO135" t="str">
        <v>SIN ESTADO</v>
      </c>
      <c r="FQ135" t="str">
        <v/>
      </c>
      <c r="FR135" t="str">
        <v/>
      </c>
      <c r="FU135" t="str">
        <v>SIN ESTADO</v>
      </c>
      <c r="FW135" t="str">
        <v/>
      </c>
      <c r="FX135" t="str">
        <v/>
      </c>
      <c r="GA135" t="str">
        <v>SIN ESTADO</v>
      </c>
      <c r="GC135" t="str">
        <v/>
      </c>
      <c r="GD135" t="str">
        <v/>
      </c>
      <c r="GG135" t="str">
        <v>SIN ESTADO</v>
      </c>
      <c r="GI135" t="str">
        <v/>
      </c>
      <c r="GJ135" t="str">
        <v/>
      </c>
      <c r="GM135" t="str">
        <v>SIN ESTADO</v>
      </c>
      <c r="GO135" t="str">
        <v/>
      </c>
      <c r="GP135" t="str">
        <v/>
      </c>
      <c r="GS135" t="str">
        <v>SIN ESTADO</v>
      </c>
      <c r="GU135" t="str">
        <v/>
      </c>
      <c r="GV135" t="str">
        <v/>
      </c>
      <c r="GY135" t="str">
        <v>SIN ESTADO</v>
      </c>
      <c r="HA135" t="str">
        <v/>
      </c>
      <c r="HB135" t="str">
        <v/>
      </c>
      <c r="HE135" t="str">
        <v>SIN ESTADO</v>
      </c>
      <c r="HG135" t="str">
        <v/>
      </c>
      <c r="HH135" t="str">
        <v/>
      </c>
      <c r="HK135" t="str">
        <v>SIN ESTADO</v>
      </c>
      <c r="HM135" t="str">
        <v/>
      </c>
      <c r="HN135" t="str">
        <v/>
      </c>
      <c r="HQ135" t="str">
        <v>SIN ESTADO</v>
      </c>
      <c r="HS135">
        <v>0</v>
      </c>
      <c r="HU135">
        <v>0</v>
      </c>
      <c r="HW135">
        <v>0</v>
      </c>
      <c r="HX135">
        <v>0</v>
      </c>
    </row>
    <row r="136">
      <c r="B136">
        <v>134</v>
      </c>
      <c r="C136" t="str">
        <v xml:space="preserve">LC1 - 15 - 2 </v>
      </c>
      <c r="D136" t="str">
        <v>EN NEGOCIACIÓN</v>
      </c>
      <c r="E136">
        <v>25000000</v>
      </c>
      <c r="F136">
        <v>25000000</v>
      </c>
      <c r="G136">
        <v>0</v>
      </c>
      <c r="H136">
        <v>0</v>
      </c>
      <c r="I136">
        <v>0</v>
      </c>
      <c r="K136" t="str">
        <v/>
      </c>
      <c r="L136" t="str">
        <v/>
      </c>
      <c r="O136" t="str">
        <v>SIN ESTADO</v>
      </c>
      <c r="Q136" t="str">
        <v/>
      </c>
      <c r="R136" t="str">
        <v/>
      </c>
      <c r="U136" t="str">
        <v>SIN ESTADO</v>
      </c>
      <c r="W136" t="str">
        <v/>
      </c>
      <c r="X136" t="str">
        <v/>
      </c>
      <c r="AA136" t="str">
        <v>SIN ESTADO</v>
      </c>
      <c r="AC136" t="str">
        <v/>
      </c>
      <c r="AD136" t="str">
        <v/>
      </c>
      <c r="AG136" t="str">
        <v>SIN ESTADO</v>
      </c>
      <c r="AI136" t="str">
        <v/>
      </c>
      <c r="AJ136" t="str">
        <v/>
      </c>
      <c r="AM136" t="str">
        <v>SIN ESTADO</v>
      </c>
      <c r="AO136" t="str">
        <v/>
      </c>
      <c r="AP136" t="str">
        <v/>
      </c>
      <c r="AS136" t="str">
        <v>SIN ESTADO</v>
      </c>
      <c r="AU136" t="str">
        <v/>
      </c>
      <c r="AV136" t="str">
        <v/>
      </c>
      <c r="AY136" t="str">
        <v>SIN ESTADO</v>
      </c>
      <c r="BA136" t="str">
        <v/>
      </c>
      <c r="BB136" t="str">
        <v/>
      </c>
      <c r="BE136" t="str">
        <v>SIN ESTADO</v>
      </c>
      <c r="BG136" t="str">
        <v/>
      </c>
      <c r="BH136" t="str">
        <v/>
      </c>
      <c r="BK136" t="str">
        <v>SIN ESTADO</v>
      </c>
      <c r="BM136" t="str">
        <v/>
      </c>
      <c r="BN136" t="str">
        <v/>
      </c>
      <c r="BQ136" t="str">
        <v>SIN ESTADO</v>
      </c>
      <c r="BS136" t="str">
        <v/>
      </c>
      <c r="BT136" t="str">
        <v/>
      </c>
      <c r="BW136" t="str">
        <v>SIN ESTADO</v>
      </c>
      <c r="BY136" t="str">
        <v/>
      </c>
      <c r="BZ136" t="str">
        <v/>
      </c>
      <c r="CC136" t="str">
        <v>SIN ESTADO</v>
      </c>
      <c r="CE136" t="str">
        <v/>
      </c>
      <c r="CF136" t="str">
        <v/>
      </c>
      <c r="CI136" t="str">
        <v>SIN ESTADO</v>
      </c>
      <c r="CK136" t="str">
        <v/>
      </c>
      <c r="CL136" t="str">
        <v/>
      </c>
      <c r="CO136" t="str">
        <v>SIN ESTADO</v>
      </c>
      <c r="CQ136" t="str">
        <v/>
      </c>
      <c r="CR136" t="str">
        <v/>
      </c>
      <c r="CU136" t="str">
        <v>SIN ESTADO</v>
      </c>
      <c r="CW136" t="str">
        <v/>
      </c>
      <c r="CX136" t="str">
        <v/>
      </c>
      <c r="DA136" t="str">
        <v>SIN ESTADO</v>
      </c>
      <c r="DC136" t="str">
        <v/>
      </c>
      <c r="DD136" t="str">
        <v/>
      </c>
      <c r="DG136" t="str">
        <v>SIN ESTADO</v>
      </c>
      <c r="DI136" t="str">
        <v/>
      </c>
      <c r="DJ136" t="str">
        <v/>
      </c>
      <c r="DM136" t="str">
        <v>SIN ESTADO</v>
      </c>
      <c r="DO136" t="str">
        <v/>
      </c>
      <c r="DP136" t="str">
        <v/>
      </c>
      <c r="DS136" t="str">
        <v>SIN ESTADO</v>
      </c>
      <c r="DU136" t="str">
        <v/>
      </c>
      <c r="DV136" t="str">
        <v/>
      </c>
      <c r="DY136" t="str">
        <v>SIN ESTADO</v>
      </c>
      <c r="EA136" t="str">
        <v/>
      </c>
      <c r="EB136" t="str">
        <v/>
      </c>
      <c r="EE136" t="str">
        <v>SIN ESTADO</v>
      </c>
      <c r="EG136" t="str">
        <v/>
      </c>
      <c r="EH136" t="str">
        <v/>
      </c>
      <c r="EK136" t="str">
        <v>SIN ESTADO</v>
      </c>
      <c r="EM136" t="str">
        <v/>
      </c>
      <c r="EN136" t="str">
        <v/>
      </c>
      <c r="EQ136" t="str">
        <v>SIN ESTADO</v>
      </c>
      <c r="ES136" t="str">
        <v/>
      </c>
      <c r="ET136" t="str">
        <v/>
      </c>
      <c r="EW136" t="str">
        <v>SIN ESTADO</v>
      </c>
      <c r="EY136" t="str">
        <v/>
      </c>
      <c r="EZ136" t="str">
        <v/>
      </c>
      <c r="FC136" t="str">
        <v>SIN ESTADO</v>
      </c>
      <c r="FE136" t="str">
        <v/>
      </c>
      <c r="FF136" t="str">
        <v/>
      </c>
      <c r="FI136" t="str">
        <v>SIN ESTADO</v>
      </c>
      <c r="FK136" t="str">
        <v/>
      </c>
      <c r="FL136" t="str">
        <v/>
      </c>
      <c r="FO136" t="str">
        <v>SIN ESTADO</v>
      </c>
      <c r="FQ136" t="str">
        <v/>
      </c>
      <c r="FR136" t="str">
        <v/>
      </c>
      <c r="FU136" t="str">
        <v>SIN ESTADO</v>
      </c>
      <c r="FW136" t="str">
        <v/>
      </c>
      <c r="FX136" t="str">
        <v/>
      </c>
      <c r="GA136" t="str">
        <v>SIN ESTADO</v>
      </c>
      <c r="GC136" t="str">
        <v/>
      </c>
      <c r="GD136" t="str">
        <v/>
      </c>
      <c r="GG136" t="str">
        <v>SIN ESTADO</v>
      </c>
      <c r="GI136" t="str">
        <v/>
      </c>
      <c r="GJ136" t="str">
        <v/>
      </c>
      <c r="GM136" t="str">
        <v>SIN ESTADO</v>
      </c>
      <c r="GO136" t="str">
        <v/>
      </c>
      <c r="GP136" t="str">
        <v/>
      </c>
      <c r="GS136" t="str">
        <v>SIN ESTADO</v>
      </c>
      <c r="GU136" t="str">
        <v/>
      </c>
      <c r="GV136" t="str">
        <v/>
      </c>
      <c r="GY136" t="str">
        <v>SIN ESTADO</v>
      </c>
      <c r="HA136" t="str">
        <v/>
      </c>
      <c r="HB136" t="str">
        <v/>
      </c>
      <c r="HE136" t="str">
        <v>SIN ESTADO</v>
      </c>
      <c r="HG136" t="str">
        <v/>
      </c>
      <c r="HH136" t="str">
        <v/>
      </c>
      <c r="HK136" t="str">
        <v>SIN ESTADO</v>
      </c>
      <c r="HM136" t="str">
        <v/>
      </c>
      <c r="HN136" t="str">
        <v/>
      </c>
      <c r="HQ136" t="str">
        <v>SIN ESTADO</v>
      </c>
      <c r="HS136">
        <v>0</v>
      </c>
      <c r="HU136">
        <v>0</v>
      </c>
      <c r="HW136">
        <v>0</v>
      </c>
      <c r="HX136">
        <v>0</v>
      </c>
    </row>
    <row r="137">
      <c r="B137">
        <v>135</v>
      </c>
      <c r="C137" t="str">
        <v xml:space="preserve">LC1 - 15 - 3 </v>
      </c>
      <c r="D137" t="str">
        <v>VENDIDO</v>
      </c>
      <c r="E137">
        <v>25000000</v>
      </c>
      <c r="F137">
        <v>20000000</v>
      </c>
      <c r="G137">
        <v>45981</v>
      </c>
      <c r="H137">
        <v>24</v>
      </c>
      <c r="I137" t="str">
        <v xml:space="preserve">20 DE CADA MES </v>
      </c>
      <c r="J137">
        <v>833333.3333333334</v>
      </c>
      <c r="K137">
        <v>46012</v>
      </c>
      <c r="L137">
        <v>306</v>
      </c>
      <c r="M137">
        <v>46041</v>
      </c>
      <c r="N137">
        <v>833300</v>
      </c>
      <c r="O137" t="str">
        <v>PAGA</v>
      </c>
      <c r="P137" t="str">
        <v>EFECTIVO</v>
      </c>
      <c r="Q137">
        <v>46043</v>
      </c>
      <c r="R137">
        <v>275</v>
      </c>
      <c r="S137">
        <v>46074</v>
      </c>
      <c r="T137">
        <v>840000</v>
      </c>
      <c r="U137" t="str">
        <v>PAGA</v>
      </c>
      <c r="V137" t="str">
        <v>TRANSFERENCIA</v>
      </c>
      <c r="W137">
        <v>46074</v>
      </c>
      <c r="X137">
        <v>244</v>
      </c>
      <c r="Y137">
        <v>46176</v>
      </c>
      <c r="Z137">
        <v>840000</v>
      </c>
      <c r="AA137" t="str">
        <v>PAGA</v>
      </c>
      <c r="AB137" t="str">
        <v>TRANSFERENCIA</v>
      </c>
      <c r="AC137">
        <v>46105</v>
      </c>
      <c r="AD137">
        <v>213</v>
      </c>
      <c r="AE137">
        <v>46232</v>
      </c>
      <c r="AF137">
        <v>840000</v>
      </c>
      <c r="AG137" t="str">
        <v>PAGA</v>
      </c>
      <c r="AH137" t="str">
        <v>TRANSFERENCIA</v>
      </c>
      <c r="AI137">
        <v>46136</v>
      </c>
      <c r="AJ137">
        <v>182</v>
      </c>
      <c r="AK137">
        <v>46287</v>
      </c>
      <c r="AL137">
        <v>850000</v>
      </c>
      <c r="AM137" t="str">
        <v>PAGA</v>
      </c>
      <c r="AN137" t="str">
        <v>TRANSFERENCIA</v>
      </c>
      <c r="AO137">
        <v>46167</v>
      </c>
      <c r="AP137">
        <v>151</v>
      </c>
      <c r="AS137" t="str">
        <v>VENCIDA</v>
      </c>
      <c r="AU137">
        <v>46198</v>
      </c>
      <c r="AV137">
        <v>120</v>
      </c>
      <c r="AY137" t="str">
        <v>VENCIDA</v>
      </c>
      <c r="BA137">
        <v>46229</v>
      </c>
      <c r="BB137">
        <v>89</v>
      </c>
      <c r="BE137" t="str">
        <v>VENCIDA</v>
      </c>
      <c r="BG137">
        <v>46260</v>
      </c>
      <c r="BH137">
        <v>58</v>
      </c>
      <c r="BK137" t="str">
        <v>VENCIDA</v>
      </c>
      <c r="BM137">
        <v>46291</v>
      </c>
      <c r="BN137">
        <v>27</v>
      </c>
      <c r="BQ137" t="str">
        <v>VENCIDA</v>
      </c>
      <c r="BS137">
        <v>46322</v>
      </c>
      <c r="BT137">
        <v>-4</v>
      </c>
      <c r="BW137" t="str">
        <v>POR VENCER</v>
      </c>
      <c r="BY137">
        <v>46353</v>
      </c>
      <c r="BZ137">
        <v>-35</v>
      </c>
      <c r="CC137" t="str">
        <v>AL DÍA</v>
      </c>
      <c r="CE137">
        <v>46384</v>
      </c>
      <c r="CF137">
        <v>-66</v>
      </c>
      <c r="CI137" t="str">
        <v>AL DÍA</v>
      </c>
      <c r="CK137">
        <v>46415</v>
      </c>
      <c r="CL137">
        <v>-97</v>
      </c>
      <c r="CO137" t="str">
        <v>AL DÍA</v>
      </c>
      <c r="CQ137">
        <v>46446</v>
      </c>
      <c r="CR137">
        <v>-128</v>
      </c>
      <c r="CU137" t="str">
        <v>AL DÍA</v>
      </c>
      <c r="CW137">
        <v>46477</v>
      </c>
      <c r="CX137">
        <v>-159</v>
      </c>
      <c r="DA137" t="str">
        <v>AL DÍA</v>
      </c>
      <c r="DC137">
        <v>46508</v>
      </c>
      <c r="DD137">
        <v>-190</v>
      </c>
      <c r="DG137" t="str">
        <v>AL DÍA</v>
      </c>
      <c r="DI137">
        <v>46539</v>
      </c>
      <c r="DJ137">
        <v>-221</v>
      </c>
      <c r="DM137" t="str">
        <v>AL DÍA</v>
      </c>
      <c r="DO137">
        <v>46570</v>
      </c>
      <c r="DP137">
        <v>-252</v>
      </c>
      <c r="DS137" t="str">
        <v>AL DÍA</v>
      </c>
      <c r="DU137">
        <v>46601</v>
      </c>
      <c r="DV137">
        <v>-283</v>
      </c>
      <c r="DY137" t="str">
        <v>AL DÍA</v>
      </c>
      <c r="EA137">
        <v>46632</v>
      </c>
      <c r="EB137">
        <v>-314</v>
      </c>
      <c r="EE137" t="str">
        <v>AL DÍA</v>
      </c>
      <c r="EG137">
        <v>46663</v>
      </c>
      <c r="EH137">
        <v>-345</v>
      </c>
      <c r="EK137" t="str">
        <v>AL DÍA</v>
      </c>
      <c r="EM137">
        <v>46694</v>
      </c>
      <c r="EN137">
        <v>-376</v>
      </c>
      <c r="EQ137" t="str">
        <v>AL DÍA</v>
      </c>
      <c r="ES137">
        <v>46725</v>
      </c>
      <c r="ET137">
        <v>-407</v>
      </c>
      <c r="EW137" t="str">
        <v>AL DÍA</v>
      </c>
      <c r="EY137" t="str">
        <v/>
      </c>
      <c r="EZ137" t="str">
        <v/>
      </c>
      <c r="FC137" t="str">
        <v>SIN ESTADO</v>
      </c>
      <c r="FE137" t="str">
        <v/>
      </c>
      <c r="FF137" t="str">
        <v/>
      </c>
      <c r="FI137" t="str">
        <v>SIN ESTADO</v>
      </c>
      <c r="FK137" t="str">
        <v/>
      </c>
      <c r="FL137" t="str">
        <v/>
      </c>
      <c r="FO137" t="str">
        <v>SIN ESTADO</v>
      </c>
      <c r="FQ137" t="str">
        <v/>
      </c>
      <c r="FR137" t="str">
        <v/>
      </c>
      <c r="FU137" t="str">
        <v>SIN ESTADO</v>
      </c>
      <c r="FW137" t="str">
        <v/>
      </c>
      <c r="FX137" t="str">
        <v/>
      </c>
      <c r="GA137" t="str">
        <v>SIN ESTADO</v>
      </c>
      <c r="GC137" t="str">
        <v/>
      </c>
      <c r="GD137" t="str">
        <v/>
      </c>
      <c r="GG137" t="str">
        <v>SIN ESTADO</v>
      </c>
      <c r="GI137" t="str">
        <v/>
      </c>
      <c r="GJ137" t="str">
        <v/>
      </c>
      <c r="GM137" t="str">
        <v>SIN ESTADO</v>
      </c>
      <c r="GO137" t="str">
        <v/>
      </c>
      <c r="GP137" t="str">
        <v/>
      </c>
      <c r="GS137" t="str">
        <v>SIN ESTADO</v>
      </c>
      <c r="GU137" t="str">
        <v/>
      </c>
      <c r="GV137" t="str">
        <v/>
      </c>
      <c r="GY137" t="str">
        <v>SIN ESTADO</v>
      </c>
      <c r="HA137" t="str">
        <v/>
      </c>
      <c r="HB137" t="str">
        <v/>
      </c>
      <c r="HE137" t="str">
        <v>SIN ESTADO</v>
      </c>
      <c r="HG137" t="str">
        <v/>
      </c>
      <c r="HH137" t="str">
        <v/>
      </c>
      <c r="HK137" t="str">
        <v>SIN ESTADO</v>
      </c>
      <c r="HM137" t="str">
        <v/>
      </c>
      <c r="HN137" t="str">
        <v/>
      </c>
      <c r="HQ137" t="str">
        <v>SIN ESTADO</v>
      </c>
      <c r="HS137">
        <v>4203300</v>
      </c>
      <c r="HU137">
        <v>833333.3333333334</v>
      </c>
      <c r="HW137">
        <v>0</v>
      </c>
      <c r="HX137">
        <v>0</v>
      </c>
    </row>
    <row r="138">
      <c r="B138">
        <v>136</v>
      </c>
      <c r="C138" t="str">
        <v xml:space="preserve">LC1 - 15 - 4 </v>
      </c>
      <c r="D138" t="str">
        <v>VENDIDO</v>
      </c>
      <c r="E138">
        <v>25000000</v>
      </c>
      <c r="F138">
        <v>21000000</v>
      </c>
      <c r="G138">
        <v>46094</v>
      </c>
      <c r="H138">
        <v>24</v>
      </c>
      <c r="I138" t="str">
        <v xml:space="preserve">13 DE CADA MES </v>
      </c>
      <c r="J138">
        <v>875000</v>
      </c>
      <c r="K138">
        <v>46125</v>
      </c>
      <c r="L138">
        <v>193</v>
      </c>
      <c r="M138">
        <v>46127</v>
      </c>
      <c r="N138">
        <v>875000</v>
      </c>
      <c r="O138" t="str">
        <v>PAGA</v>
      </c>
      <c r="P138" t="str">
        <v>TRANSFERENCIA</v>
      </c>
      <c r="Q138">
        <v>46156</v>
      </c>
      <c r="R138">
        <v>162</v>
      </c>
      <c r="U138" t="str">
        <v>VENCIDA</v>
      </c>
      <c r="W138">
        <v>46187</v>
      </c>
      <c r="X138">
        <v>131</v>
      </c>
      <c r="AA138" t="str">
        <v>VENCIDA</v>
      </c>
      <c r="AC138">
        <v>46218</v>
      </c>
      <c r="AD138">
        <v>100</v>
      </c>
      <c r="AG138" t="str">
        <v>VENCIDA</v>
      </c>
      <c r="AI138">
        <v>46249</v>
      </c>
      <c r="AJ138">
        <v>69</v>
      </c>
      <c r="AM138" t="str">
        <v>VENCIDA</v>
      </c>
      <c r="AO138">
        <v>46280</v>
      </c>
      <c r="AP138">
        <v>38</v>
      </c>
      <c r="AS138" t="str">
        <v>VENCIDA</v>
      </c>
      <c r="AU138">
        <v>46311</v>
      </c>
      <c r="AV138">
        <v>7</v>
      </c>
      <c r="AY138" t="str">
        <v>VENCIDA</v>
      </c>
      <c r="BA138">
        <v>46342</v>
      </c>
      <c r="BB138">
        <v>-24</v>
      </c>
      <c r="BE138" t="str">
        <v>AL DÍA</v>
      </c>
      <c r="BG138">
        <v>46373</v>
      </c>
      <c r="BH138">
        <v>-55</v>
      </c>
      <c r="BK138" t="str">
        <v>AL DÍA</v>
      </c>
      <c r="BM138">
        <v>46404</v>
      </c>
      <c r="BN138">
        <v>-86</v>
      </c>
      <c r="BQ138" t="str">
        <v>AL DÍA</v>
      </c>
      <c r="BS138">
        <v>46435</v>
      </c>
      <c r="BT138">
        <v>-117</v>
      </c>
      <c r="BW138" t="str">
        <v>AL DÍA</v>
      </c>
      <c r="BY138">
        <v>46466</v>
      </c>
      <c r="BZ138">
        <v>-148</v>
      </c>
      <c r="CC138" t="str">
        <v>AL DÍA</v>
      </c>
      <c r="CE138">
        <v>46497</v>
      </c>
      <c r="CF138">
        <v>-179</v>
      </c>
      <c r="CI138" t="str">
        <v>AL DÍA</v>
      </c>
      <c r="CK138">
        <v>46528</v>
      </c>
      <c r="CL138">
        <v>-210</v>
      </c>
      <c r="CO138" t="str">
        <v>AL DÍA</v>
      </c>
      <c r="CQ138">
        <v>46559</v>
      </c>
      <c r="CR138">
        <v>-241</v>
      </c>
      <c r="CU138" t="str">
        <v>AL DÍA</v>
      </c>
      <c r="CW138">
        <v>46590</v>
      </c>
      <c r="CX138">
        <v>-272</v>
      </c>
      <c r="DA138" t="str">
        <v>AL DÍA</v>
      </c>
      <c r="DC138">
        <v>46621</v>
      </c>
      <c r="DD138">
        <v>-303</v>
      </c>
      <c r="DG138" t="str">
        <v>AL DÍA</v>
      </c>
      <c r="DI138">
        <v>46652</v>
      </c>
      <c r="DJ138">
        <v>-334</v>
      </c>
      <c r="DM138" t="str">
        <v>AL DÍA</v>
      </c>
      <c r="DO138">
        <v>46683</v>
      </c>
      <c r="DP138">
        <v>-365</v>
      </c>
      <c r="DS138" t="str">
        <v>AL DÍA</v>
      </c>
      <c r="DU138">
        <v>46714</v>
      </c>
      <c r="DV138">
        <v>-396</v>
      </c>
      <c r="DY138" t="str">
        <v>AL DÍA</v>
      </c>
      <c r="EA138">
        <v>46745</v>
      </c>
      <c r="EB138">
        <v>-427</v>
      </c>
      <c r="EE138" t="str">
        <v>AL DÍA</v>
      </c>
      <c r="EG138">
        <v>46776</v>
      </c>
      <c r="EH138">
        <v>-458</v>
      </c>
      <c r="EK138" t="str">
        <v>AL DÍA</v>
      </c>
      <c r="EM138">
        <v>46807</v>
      </c>
      <c r="EN138">
        <v>-489</v>
      </c>
      <c r="EQ138" t="str">
        <v>AL DÍA</v>
      </c>
      <c r="ES138">
        <v>46838</v>
      </c>
      <c r="ET138">
        <v>-520</v>
      </c>
      <c r="EW138" t="str">
        <v>AL DÍA</v>
      </c>
      <c r="EY138" t="str">
        <v/>
      </c>
      <c r="EZ138" t="str">
        <v/>
      </c>
      <c r="FC138" t="str">
        <v>SIN ESTADO</v>
      </c>
      <c r="FE138" t="str">
        <v/>
      </c>
      <c r="FF138" t="str">
        <v/>
      </c>
      <c r="FI138" t="str">
        <v>SIN ESTADO</v>
      </c>
      <c r="FK138" t="str">
        <v/>
      </c>
      <c r="FL138" t="str">
        <v/>
      </c>
      <c r="FO138" t="str">
        <v>SIN ESTADO</v>
      </c>
      <c r="FQ138" t="str">
        <v/>
      </c>
      <c r="FR138" t="str">
        <v/>
      </c>
      <c r="FU138" t="str">
        <v>SIN ESTADO</v>
      </c>
      <c r="FW138" t="str">
        <v/>
      </c>
      <c r="FX138" t="str">
        <v/>
      </c>
      <c r="GA138" t="str">
        <v>SIN ESTADO</v>
      </c>
      <c r="GC138" t="str">
        <v/>
      </c>
      <c r="GD138" t="str">
        <v/>
      </c>
      <c r="GG138" t="str">
        <v>SIN ESTADO</v>
      </c>
      <c r="GI138" t="str">
        <v/>
      </c>
      <c r="GJ138" t="str">
        <v/>
      </c>
      <c r="GM138" t="str">
        <v>SIN ESTADO</v>
      </c>
      <c r="GO138" t="str">
        <v/>
      </c>
      <c r="GP138" t="str">
        <v/>
      </c>
      <c r="GS138" t="str">
        <v>SIN ESTADO</v>
      </c>
      <c r="GU138" t="str">
        <v/>
      </c>
      <c r="GV138" t="str">
        <v/>
      </c>
      <c r="GY138" t="str">
        <v>SIN ESTADO</v>
      </c>
      <c r="HA138" t="str">
        <v/>
      </c>
      <c r="HB138" t="str">
        <v/>
      </c>
      <c r="HE138" t="str">
        <v>SIN ESTADO</v>
      </c>
      <c r="HG138" t="str">
        <v/>
      </c>
      <c r="HH138" t="str">
        <v/>
      </c>
      <c r="HK138" t="str">
        <v>SIN ESTADO</v>
      </c>
      <c r="HM138" t="str">
        <v/>
      </c>
      <c r="HN138" t="str">
        <v/>
      </c>
      <c r="HQ138" t="str">
        <v>SIN ESTADO</v>
      </c>
      <c r="HS138">
        <v>875000</v>
      </c>
      <c r="HU138">
        <v>875000</v>
      </c>
      <c r="HW138">
        <v>0</v>
      </c>
      <c r="HX138">
        <v>0</v>
      </c>
    </row>
    <row r="139">
      <c r="B139">
        <v>137</v>
      </c>
      <c r="C139" t="str">
        <v xml:space="preserve">LC1 - 15 - 5 </v>
      </c>
      <c r="D139" t="str">
        <v>EN NEGOCIACIÓN</v>
      </c>
      <c r="E139">
        <v>25000000</v>
      </c>
      <c r="F139">
        <v>25000000</v>
      </c>
      <c r="G139">
        <v>0</v>
      </c>
      <c r="H139">
        <v>0</v>
      </c>
      <c r="I139">
        <v>0</v>
      </c>
      <c r="K139" t="str">
        <v/>
      </c>
      <c r="L139" t="str">
        <v/>
      </c>
      <c r="O139" t="str">
        <v>SIN ESTADO</v>
      </c>
      <c r="Q139" t="str">
        <v/>
      </c>
      <c r="R139" t="str">
        <v/>
      </c>
      <c r="U139" t="str">
        <v>SIN ESTADO</v>
      </c>
      <c r="W139" t="str">
        <v/>
      </c>
      <c r="X139" t="str">
        <v/>
      </c>
      <c r="AA139" t="str">
        <v>SIN ESTADO</v>
      </c>
      <c r="AC139" t="str">
        <v/>
      </c>
      <c r="AD139" t="str">
        <v/>
      </c>
      <c r="AG139" t="str">
        <v>SIN ESTADO</v>
      </c>
      <c r="AI139" t="str">
        <v/>
      </c>
      <c r="AJ139" t="str">
        <v/>
      </c>
      <c r="AM139" t="str">
        <v>SIN ESTADO</v>
      </c>
      <c r="AO139" t="str">
        <v/>
      </c>
      <c r="AP139" t="str">
        <v/>
      </c>
      <c r="AS139" t="str">
        <v>SIN ESTADO</v>
      </c>
      <c r="AU139" t="str">
        <v/>
      </c>
      <c r="AV139" t="str">
        <v/>
      </c>
      <c r="AY139" t="str">
        <v>SIN ESTADO</v>
      </c>
      <c r="BA139" t="str">
        <v/>
      </c>
      <c r="BB139" t="str">
        <v/>
      </c>
      <c r="BE139" t="str">
        <v>SIN ESTADO</v>
      </c>
      <c r="BG139" t="str">
        <v/>
      </c>
      <c r="BH139" t="str">
        <v/>
      </c>
      <c r="BK139" t="str">
        <v>SIN ESTADO</v>
      </c>
      <c r="BM139" t="str">
        <v/>
      </c>
      <c r="BN139" t="str">
        <v/>
      </c>
      <c r="BQ139" t="str">
        <v>SIN ESTADO</v>
      </c>
      <c r="BS139" t="str">
        <v/>
      </c>
      <c r="BT139" t="str">
        <v/>
      </c>
      <c r="BW139" t="str">
        <v>SIN ESTADO</v>
      </c>
      <c r="BY139" t="str">
        <v/>
      </c>
      <c r="BZ139" t="str">
        <v/>
      </c>
      <c r="CC139" t="str">
        <v>SIN ESTADO</v>
      </c>
      <c r="CE139" t="str">
        <v/>
      </c>
      <c r="CF139" t="str">
        <v/>
      </c>
      <c r="CI139" t="str">
        <v>SIN ESTADO</v>
      </c>
      <c r="CK139" t="str">
        <v/>
      </c>
      <c r="CL139" t="str">
        <v/>
      </c>
      <c r="CO139" t="str">
        <v>SIN ESTADO</v>
      </c>
      <c r="CQ139" t="str">
        <v/>
      </c>
      <c r="CR139" t="str">
        <v/>
      </c>
      <c r="CU139" t="str">
        <v>SIN ESTADO</v>
      </c>
      <c r="CW139" t="str">
        <v/>
      </c>
      <c r="CX139" t="str">
        <v/>
      </c>
      <c r="DA139" t="str">
        <v>SIN ESTADO</v>
      </c>
      <c r="DC139" t="str">
        <v/>
      </c>
      <c r="DD139" t="str">
        <v/>
      </c>
      <c r="DG139" t="str">
        <v>SIN ESTADO</v>
      </c>
      <c r="DI139" t="str">
        <v/>
      </c>
      <c r="DJ139" t="str">
        <v/>
      </c>
      <c r="DM139" t="str">
        <v>SIN ESTADO</v>
      </c>
      <c r="DO139" t="str">
        <v/>
      </c>
      <c r="DP139" t="str">
        <v/>
      </c>
      <c r="DS139" t="str">
        <v>SIN ESTADO</v>
      </c>
      <c r="DU139" t="str">
        <v/>
      </c>
      <c r="DV139" t="str">
        <v/>
      </c>
      <c r="DY139" t="str">
        <v>SIN ESTADO</v>
      </c>
      <c r="EA139" t="str">
        <v/>
      </c>
      <c r="EB139" t="str">
        <v/>
      </c>
      <c r="EE139" t="str">
        <v>SIN ESTADO</v>
      </c>
      <c r="EG139" t="str">
        <v/>
      </c>
      <c r="EH139" t="str">
        <v/>
      </c>
      <c r="EK139" t="str">
        <v>SIN ESTADO</v>
      </c>
      <c r="EM139" t="str">
        <v/>
      </c>
      <c r="EN139" t="str">
        <v/>
      </c>
      <c r="EQ139" t="str">
        <v>SIN ESTADO</v>
      </c>
      <c r="ES139" t="str">
        <v/>
      </c>
      <c r="ET139" t="str">
        <v/>
      </c>
      <c r="EW139" t="str">
        <v>SIN ESTADO</v>
      </c>
      <c r="EY139" t="str">
        <v/>
      </c>
      <c r="EZ139" t="str">
        <v/>
      </c>
      <c r="FC139" t="str">
        <v>SIN ESTADO</v>
      </c>
      <c r="FE139" t="str">
        <v/>
      </c>
      <c r="FF139" t="str">
        <v/>
      </c>
      <c r="FI139" t="str">
        <v>SIN ESTADO</v>
      </c>
      <c r="FK139" t="str">
        <v/>
      </c>
      <c r="FL139" t="str">
        <v/>
      </c>
      <c r="FO139" t="str">
        <v>SIN ESTADO</v>
      </c>
      <c r="FQ139" t="str">
        <v/>
      </c>
      <c r="FR139" t="str">
        <v/>
      </c>
      <c r="FU139" t="str">
        <v>SIN ESTADO</v>
      </c>
      <c r="FW139" t="str">
        <v/>
      </c>
      <c r="FX139" t="str">
        <v/>
      </c>
      <c r="GA139" t="str">
        <v>SIN ESTADO</v>
      </c>
      <c r="GC139" t="str">
        <v/>
      </c>
      <c r="GD139" t="str">
        <v/>
      </c>
      <c r="GG139" t="str">
        <v>SIN ESTADO</v>
      </c>
      <c r="GI139" t="str">
        <v/>
      </c>
      <c r="GJ139" t="str">
        <v/>
      </c>
      <c r="GM139" t="str">
        <v>SIN ESTADO</v>
      </c>
      <c r="GO139" t="str">
        <v/>
      </c>
      <c r="GP139" t="str">
        <v/>
      </c>
      <c r="GS139" t="str">
        <v>SIN ESTADO</v>
      </c>
      <c r="GU139" t="str">
        <v/>
      </c>
      <c r="GV139" t="str">
        <v/>
      </c>
      <c r="GY139" t="str">
        <v>SIN ESTADO</v>
      </c>
      <c r="HA139" t="str">
        <v/>
      </c>
      <c r="HB139" t="str">
        <v/>
      </c>
      <c r="HE139" t="str">
        <v>SIN ESTADO</v>
      </c>
      <c r="HG139" t="str">
        <v/>
      </c>
      <c r="HH139" t="str">
        <v/>
      </c>
      <c r="HK139" t="str">
        <v>SIN ESTADO</v>
      </c>
      <c r="HM139" t="str">
        <v/>
      </c>
      <c r="HN139" t="str">
        <v/>
      </c>
      <c r="HQ139" t="str">
        <v>SIN ESTADO</v>
      </c>
      <c r="HS139">
        <v>0</v>
      </c>
      <c r="HU139">
        <v>0</v>
      </c>
      <c r="HW139">
        <v>0</v>
      </c>
      <c r="HX139">
        <v>0</v>
      </c>
    </row>
    <row r="140">
      <c r="B140">
        <v>138</v>
      </c>
      <c r="C140" t="str">
        <v xml:space="preserve">LC1 - 15 - 6 </v>
      </c>
      <c r="D140" t="str">
        <v>VENDIDO</v>
      </c>
      <c r="E140">
        <v>25000000</v>
      </c>
      <c r="F140">
        <v>21000000</v>
      </c>
      <c r="G140">
        <v>46080</v>
      </c>
      <c r="H140">
        <v>24</v>
      </c>
      <c r="I140" t="str">
        <v xml:space="preserve">27 DE CADA MES </v>
      </c>
      <c r="J140">
        <v>875000</v>
      </c>
      <c r="K140">
        <v>46111</v>
      </c>
      <c r="L140">
        <v>207</v>
      </c>
      <c r="O140" t="str">
        <v>VENCIDA</v>
      </c>
      <c r="Q140">
        <v>46142</v>
      </c>
      <c r="R140">
        <v>176</v>
      </c>
      <c r="U140" t="str">
        <v>VENCIDA</v>
      </c>
      <c r="W140">
        <v>46173</v>
      </c>
      <c r="X140">
        <v>145</v>
      </c>
      <c r="AA140" t="str">
        <v>VENCIDA</v>
      </c>
      <c r="AC140">
        <v>46204</v>
      </c>
      <c r="AD140">
        <v>114</v>
      </c>
      <c r="AG140" t="str">
        <v>VENCIDA</v>
      </c>
      <c r="AI140">
        <v>46235</v>
      </c>
      <c r="AJ140">
        <v>83</v>
      </c>
      <c r="AM140" t="str">
        <v>VENCIDA</v>
      </c>
      <c r="AO140">
        <v>46266</v>
      </c>
      <c r="AP140">
        <v>52</v>
      </c>
      <c r="AS140" t="str">
        <v>VENCIDA</v>
      </c>
      <c r="AU140">
        <v>46297</v>
      </c>
      <c r="AV140">
        <v>21</v>
      </c>
      <c r="AY140" t="str">
        <v>VENCIDA</v>
      </c>
      <c r="BA140">
        <v>46328</v>
      </c>
      <c r="BB140">
        <v>-10</v>
      </c>
      <c r="BE140" t="str">
        <v>AL DÍA</v>
      </c>
      <c r="BG140">
        <v>46359</v>
      </c>
      <c r="BH140">
        <v>-41</v>
      </c>
      <c r="BK140" t="str">
        <v>AL DÍA</v>
      </c>
      <c r="BM140">
        <v>46390</v>
      </c>
      <c r="BN140">
        <v>-72</v>
      </c>
      <c r="BQ140" t="str">
        <v>AL DÍA</v>
      </c>
      <c r="BS140">
        <v>46421</v>
      </c>
      <c r="BT140">
        <v>-103</v>
      </c>
      <c r="BW140" t="str">
        <v>AL DÍA</v>
      </c>
      <c r="BY140">
        <v>46452</v>
      </c>
      <c r="BZ140">
        <v>-134</v>
      </c>
      <c r="CC140" t="str">
        <v>AL DÍA</v>
      </c>
      <c r="CE140">
        <v>46483</v>
      </c>
      <c r="CF140">
        <v>-165</v>
      </c>
      <c r="CI140" t="str">
        <v>AL DÍA</v>
      </c>
      <c r="CK140">
        <v>46514</v>
      </c>
      <c r="CL140">
        <v>-196</v>
      </c>
      <c r="CO140" t="str">
        <v>AL DÍA</v>
      </c>
      <c r="CQ140">
        <v>46545</v>
      </c>
      <c r="CR140">
        <v>-227</v>
      </c>
      <c r="CU140" t="str">
        <v>AL DÍA</v>
      </c>
      <c r="CW140">
        <v>46576</v>
      </c>
      <c r="CX140">
        <v>-258</v>
      </c>
      <c r="DA140" t="str">
        <v>AL DÍA</v>
      </c>
      <c r="DC140">
        <v>46607</v>
      </c>
      <c r="DD140">
        <v>-289</v>
      </c>
      <c r="DG140" t="str">
        <v>AL DÍA</v>
      </c>
      <c r="DI140">
        <v>46638</v>
      </c>
      <c r="DJ140">
        <v>-320</v>
      </c>
      <c r="DM140" t="str">
        <v>AL DÍA</v>
      </c>
      <c r="DO140">
        <v>46669</v>
      </c>
      <c r="DP140">
        <v>-351</v>
      </c>
      <c r="DS140" t="str">
        <v>AL DÍA</v>
      </c>
      <c r="DU140">
        <v>46700</v>
      </c>
      <c r="DV140">
        <v>-382</v>
      </c>
      <c r="DY140" t="str">
        <v>AL DÍA</v>
      </c>
      <c r="EA140">
        <v>46731</v>
      </c>
      <c r="EB140">
        <v>-413</v>
      </c>
      <c r="EE140" t="str">
        <v>AL DÍA</v>
      </c>
      <c r="EG140">
        <v>46762</v>
      </c>
      <c r="EH140">
        <v>-444</v>
      </c>
      <c r="EK140" t="str">
        <v>AL DÍA</v>
      </c>
      <c r="EM140">
        <v>46793</v>
      </c>
      <c r="EN140">
        <v>-475</v>
      </c>
      <c r="EQ140" t="str">
        <v>AL DÍA</v>
      </c>
      <c r="ES140">
        <v>46824</v>
      </c>
      <c r="ET140">
        <v>-506</v>
      </c>
      <c r="EW140" t="str">
        <v>AL DÍA</v>
      </c>
      <c r="EY140" t="str">
        <v/>
      </c>
      <c r="EZ140" t="str">
        <v/>
      </c>
      <c r="FC140" t="str">
        <v>SIN ESTADO</v>
      </c>
      <c r="FE140" t="str">
        <v/>
      </c>
      <c r="FF140" t="str">
        <v/>
      </c>
      <c r="FI140" t="str">
        <v>SIN ESTADO</v>
      </c>
      <c r="FK140" t="str">
        <v/>
      </c>
      <c r="FL140" t="str">
        <v/>
      </c>
      <c r="FO140" t="str">
        <v>SIN ESTADO</v>
      </c>
      <c r="FQ140" t="str">
        <v/>
      </c>
      <c r="FR140" t="str">
        <v/>
      </c>
      <c r="FU140" t="str">
        <v>SIN ESTADO</v>
      </c>
      <c r="FW140" t="str">
        <v/>
      </c>
      <c r="FX140" t="str">
        <v/>
      </c>
      <c r="GA140" t="str">
        <v>SIN ESTADO</v>
      </c>
      <c r="GC140" t="str">
        <v/>
      </c>
      <c r="GD140" t="str">
        <v/>
      </c>
      <c r="GG140" t="str">
        <v>SIN ESTADO</v>
      </c>
      <c r="GI140" t="str">
        <v/>
      </c>
      <c r="GJ140" t="str">
        <v/>
      </c>
      <c r="GM140" t="str">
        <v>SIN ESTADO</v>
      </c>
      <c r="GO140" t="str">
        <v/>
      </c>
      <c r="GP140" t="str">
        <v/>
      </c>
      <c r="GS140" t="str">
        <v>SIN ESTADO</v>
      </c>
      <c r="GU140" t="str">
        <v/>
      </c>
      <c r="GV140" t="str">
        <v/>
      </c>
      <c r="GY140" t="str">
        <v>SIN ESTADO</v>
      </c>
      <c r="HA140" t="str">
        <v/>
      </c>
      <c r="HB140" t="str">
        <v/>
      </c>
      <c r="HE140" t="str">
        <v>SIN ESTADO</v>
      </c>
      <c r="HG140" t="str">
        <v/>
      </c>
      <c r="HH140" t="str">
        <v/>
      </c>
      <c r="HK140" t="str">
        <v>SIN ESTADO</v>
      </c>
      <c r="HM140" t="str">
        <v/>
      </c>
      <c r="HN140" t="str">
        <v/>
      </c>
      <c r="HQ140" t="str">
        <v>SIN ESTADO</v>
      </c>
      <c r="HS140">
        <v>0</v>
      </c>
      <c r="HU140">
        <v>875000</v>
      </c>
      <c r="HW140">
        <v>0</v>
      </c>
      <c r="HX140">
        <v>0</v>
      </c>
    </row>
    <row r="141">
      <c r="B141">
        <v>139</v>
      </c>
      <c r="C141" t="str">
        <v xml:space="preserve">LC1 - 15 - 7 Y 20 </v>
      </c>
      <c r="D141" t="str">
        <v>VENDIDO</v>
      </c>
      <c r="E141">
        <v>50000000</v>
      </c>
      <c r="F141">
        <v>42000000</v>
      </c>
      <c r="G141">
        <v>46086</v>
      </c>
      <c r="H141">
        <v>24</v>
      </c>
      <c r="I141" t="str">
        <v xml:space="preserve">05 DE CADA MES </v>
      </c>
      <c r="J141">
        <v>1750000</v>
      </c>
      <c r="K141">
        <v>46117</v>
      </c>
      <c r="L141">
        <v>201</v>
      </c>
      <c r="M141">
        <v>46118</v>
      </c>
      <c r="N141">
        <v>1700000</v>
      </c>
      <c r="O141" t="str">
        <v>PAGA</v>
      </c>
      <c r="P141" t="str">
        <v>TRANSFERENCIA</v>
      </c>
      <c r="Q141">
        <v>46148</v>
      </c>
      <c r="R141">
        <v>170</v>
      </c>
      <c r="S141">
        <v>46148</v>
      </c>
      <c r="T141">
        <v>1700000</v>
      </c>
      <c r="U141" t="str">
        <v>PAGA</v>
      </c>
      <c r="V141" t="str">
        <v>TRANSFERENCIA</v>
      </c>
      <c r="W141">
        <v>46179</v>
      </c>
      <c r="X141">
        <v>139</v>
      </c>
      <c r="Y141">
        <v>46178</v>
      </c>
      <c r="Z141">
        <v>1700000</v>
      </c>
      <c r="AA141" t="str">
        <v>PAGA</v>
      </c>
      <c r="AB141" t="str">
        <v>TRANSFERENCIA</v>
      </c>
      <c r="AC141">
        <v>46210</v>
      </c>
      <c r="AD141">
        <v>108</v>
      </c>
      <c r="AE141">
        <v>46207</v>
      </c>
      <c r="AF141">
        <v>1700000</v>
      </c>
      <c r="AG141" t="str">
        <v>PAGA</v>
      </c>
      <c r="AH141" t="str">
        <v>TRANSFERENCIA</v>
      </c>
      <c r="AI141">
        <v>46241</v>
      </c>
      <c r="AJ141">
        <v>77</v>
      </c>
      <c r="AK141">
        <v>46239</v>
      </c>
      <c r="AL141">
        <v>1700000</v>
      </c>
      <c r="AM141" t="str">
        <v>PAGA</v>
      </c>
      <c r="AN141" t="str">
        <v>TRANSFERENCIA</v>
      </c>
      <c r="AO141">
        <v>46272</v>
      </c>
      <c r="AP141">
        <v>46</v>
      </c>
      <c r="AQ141">
        <v>46273</v>
      </c>
      <c r="AR141">
        <v>1700000</v>
      </c>
      <c r="AS141" t="str">
        <v>PAGA</v>
      </c>
      <c r="AT141" t="str">
        <v>TRANSFERENCIA</v>
      </c>
      <c r="AU141">
        <v>46303</v>
      </c>
      <c r="AV141">
        <v>15</v>
      </c>
      <c r="AW141">
        <v>46300</v>
      </c>
      <c r="AX141">
        <v>1150000</v>
      </c>
      <c r="AY141" t="str">
        <v>PAGA</v>
      </c>
      <c r="AZ141" t="str">
        <v>TRANSFERENCIA</v>
      </c>
      <c r="BA141">
        <v>46334</v>
      </c>
      <c r="BB141">
        <v>-16</v>
      </c>
      <c r="BC141">
        <v>46303</v>
      </c>
      <c r="BD141">
        <v>550000</v>
      </c>
      <c r="BE141" t="str">
        <v>PAGA</v>
      </c>
      <c r="BF141" t="str">
        <v>TRANSFERENCIA</v>
      </c>
      <c r="BG141">
        <v>46365</v>
      </c>
      <c r="BH141">
        <v>-47</v>
      </c>
      <c r="BK141" t="str">
        <v>AL DÍA</v>
      </c>
      <c r="BM141">
        <v>46396</v>
      </c>
      <c r="BN141">
        <v>-78</v>
      </c>
      <c r="BQ141" t="str">
        <v>AL DÍA</v>
      </c>
      <c r="BS141">
        <v>46427</v>
      </c>
      <c r="BT141">
        <v>-109</v>
      </c>
      <c r="BW141" t="str">
        <v>AL DÍA</v>
      </c>
      <c r="BY141">
        <v>46458</v>
      </c>
      <c r="BZ141">
        <v>-140</v>
      </c>
      <c r="CC141" t="str">
        <v>AL DÍA</v>
      </c>
      <c r="CE141">
        <v>46489</v>
      </c>
      <c r="CF141">
        <v>-171</v>
      </c>
      <c r="CI141" t="str">
        <v>AL DÍA</v>
      </c>
      <c r="CK141">
        <v>46520</v>
      </c>
      <c r="CL141">
        <v>-202</v>
      </c>
      <c r="CO141" t="str">
        <v>AL DÍA</v>
      </c>
      <c r="CQ141">
        <v>46551</v>
      </c>
      <c r="CR141">
        <v>-233</v>
      </c>
      <c r="CU141" t="str">
        <v>AL DÍA</v>
      </c>
      <c r="CW141">
        <v>46582</v>
      </c>
      <c r="CX141">
        <v>-264</v>
      </c>
      <c r="DA141" t="str">
        <v>AL DÍA</v>
      </c>
      <c r="DC141">
        <v>46613</v>
      </c>
      <c r="DD141">
        <v>-295</v>
      </c>
      <c r="DG141" t="str">
        <v>AL DÍA</v>
      </c>
      <c r="DI141">
        <v>46644</v>
      </c>
      <c r="DJ141">
        <v>-326</v>
      </c>
      <c r="DM141" t="str">
        <v>AL DÍA</v>
      </c>
      <c r="DO141">
        <v>46675</v>
      </c>
      <c r="DP141">
        <v>-357</v>
      </c>
      <c r="DS141" t="str">
        <v>AL DÍA</v>
      </c>
      <c r="DU141">
        <v>46706</v>
      </c>
      <c r="DV141">
        <v>-388</v>
      </c>
      <c r="DY141" t="str">
        <v>AL DÍA</v>
      </c>
      <c r="EA141">
        <v>46737</v>
      </c>
      <c r="EB141">
        <v>-419</v>
      </c>
      <c r="EE141" t="str">
        <v>AL DÍA</v>
      </c>
      <c r="EG141">
        <v>46768</v>
      </c>
      <c r="EH141">
        <v>-450</v>
      </c>
      <c r="EK141" t="str">
        <v>AL DÍA</v>
      </c>
      <c r="EM141">
        <v>46799</v>
      </c>
      <c r="EN141">
        <v>-481</v>
      </c>
      <c r="EQ141" t="str">
        <v>AL DÍA</v>
      </c>
      <c r="ES141">
        <v>46830</v>
      </c>
      <c r="ET141">
        <v>-512</v>
      </c>
      <c r="EW141" t="str">
        <v>AL DÍA</v>
      </c>
      <c r="EY141" t="str">
        <v/>
      </c>
      <c r="EZ141" t="str">
        <v/>
      </c>
      <c r="FC141" t="str">
        <v>SIN ESTADO</v>
      </c>
      <c r="FE141" t="str">
        <v/>
      </c>
      <c r="FF141" t="str">
        <v/>
      </c>
      <c r="FI141" t="str">
        <v>SIN ESTADO</v>
      </c>
      <c r="FK141" t="str">
        <v/>
      </c>
      <c r="FL141" t="str">
        <v/>
      </c>
      <c r="FO141" t="str">
        <v>SIN ESTADO</v>
      </c>
      <c r="FQ141" t="str">
        <v/>
      </c>
      <c r="FR141" t="str">
        <v/>
      </c>
      <c r="FU141" t="str">
        <v>SIN ESTADO</v>
      </c>
      <c r="FW141" t="str">
        <v/>
      </c>
      <c r="FX141" t="str">
        <v/>
      </c>
      <c r="GA141" t="str">
        <v>SIN ESTADO</v>
      </c>
      <c r="GC141" t="str">
        <v/>
      </c>
      <c r="GD141" t="str">
        <v/>
      </c>
      <c r="GG141" t="str">
        <v>SIN ESTADO</v>
      </c>
      <c r="GI141" t="str">
        <v/>
      </c>
      <c r="GJ141" t="str">
        <v/>
      </c>
      <c r="GM141" t="str">
        <v>SIN ESTADO</v>
      </c>
      <c r="GO141" t="str">
        <v/>
      </c>
      <c r="GP141" t="str">
        <v/>
      </c>
      <c r="GS141" t="str">
        <v>SIN ESTADO</v>
      </c>
      <c r="GU141" t="str">
        <v/>
      </c>
      <c r="GV141" t="str">
        <v/>
      </c>
      <c r="GY141" t="str">
        <v>SIN ESTADO</v>
      </c>
      <c r="HA141" t="str">
        <v/>
      </c>
      <c r="HB141" t="str">
        <v/>
      </c>
      <c r="HE141" t="str">
        <v>SIN ESTADO</v>
      </c>
      <c r="HG141" t="str">
        <v/>
      </c>
      <c r="HH141" t="str">
        <v/>
      </c>
      <c r="HK141" t="str">
        <v>SIN ESTADO</v>
      </c>
      <c r="HM141" t="str">
        <v/>
      </c>
      <c r="HN141" t="str">
        <v/>
      </c>
      <c r="HQ141" t="str">
        <v>SIN ESTADO</v>
      </c>
      <c r="HS141">
        <v>11900000</v>
      </c>
      <c r="HU141">
        <v>1750000</v>
      </c>
      <c r="HW141">
        <v>1700000</v>
      </c>
      <c r="HX141">
        <v>1</v>
      </c>
    </row>
    <row r="142">
      <c r="B142">
        <v>140</v>
      </c>
      <c r="C142" t="str">
        <v>LC1 - 15 - 8</v>
      </c>
      <c r="D142" t="str">
        <v>VENDIDO</v>
      </c>
      <c r="E142">
        <v>25000000</v>
      </c>
      <c r="F142">
        <v>21000000</v>
      </c>
      <c r="G142">
        <v>46049</v>
      </c>
      <c r="H142">
        <v>24</v>
      </c>
      <c r="I142" t="str">
        <v xml:space="preserve">27 DE CADA MES </v>
      </c>
      <c r="J142">
        <v>875000</v>
      </c>
      <c r="K142">
        <v>46080</v>
      </c>
      <c r="L142">
        <v>238</v>
      </c>
      <c r="M142">
        <v>46066</v>
      </c>
      <c r="N142">
        <v>875000</v>
      </c>
      <c r="O142" t="str">
        <v>PAGA</v>
      </c>
      <c r="P142" t="str">
        <v>EFECTIVO</v>
      </c>
      <c r="Q142">
        <v>46111</v>
      </c>
      <c r="R142">
        <v>207</v>
      </c>
      <c r="S142">
        <v>46066</v>
      </c>
      <c r="T142">
        <v>875000</v>
      </c>
      <c r="U142" t="str">
        <v>PAGA</v>
      </c>
      <c r="V142" t="str">
        <v>EFECTIVO</v>
      </c>
      <c r="W142">
        <v>46142</v>
      </c>
      <c r="X142">
        <v>176</v>
      </c>
      <c r="Y142">
        <v>46092</v>
      </c>
      <c r="Z142">
        <v>875000</v>
      </c>
      <c r="AA142" t="str">
        <v>PAGA</v>
      </c>
      <c r="AB142" t="str">
        <v>TRANSFERENCIA</v>
      </c>
      <c r="AC142">
        <v>46173</v>
      </c>
      <c r="AD142">
        <v>145</v>
      </c>
      <c r="AE142">
        <v>46167</v>
      </c>
      <c r="AF142">
        <v>875000</v>
      </c>
      <c r="AG142" t="str">
        <v>PAGA</v>
      </c>
      <c r="AH142" t="str">
        <v>TRANSFERENCIA</v>
      </c>
      <c r="AI142">
        <v>46204</v>
      </c>
      <c r="AJ142">
        <v>114</v>
      </c>
      <c r="AK142">
        <v>46196</v>
      </c>
      <c r="AL142">
        <v>875000</v>
      </c>
      <c r="AM142" t="str">
        <v>PAGA</v>
      </c>
      <c r="AN142" t="str">
        <v>TRANSFERENCIA</v>
      </c>
      <c r="AO142">
        <v>46235</v>
      </c>
      <c r="AP142">
        <v>83</v>
      </c>
      <c r="AQ142">
        <v>46218</v>
      </c>
      <c r="AR142">
        <v>875000</v>
      </c>
      <c r="AS142" t="str">
        <v>PAGA</v>
      </c>
      <c r="AT142" t="str">
        <v>TRANSFERENCIA</v>
      </c>
      <c r="AU142">
        <v>46266</v>
      </c>
      <c r="AV142">
        <v>52</v>
      </c>
      <c r="AW142">
        <v>46253</v>
      </c>
      <c r="AX142">
        <v>8750000</v>
      </c>
      <c r="AY142" t="str">
        <v>PAGA</v>
      </c>
      <c r="AZ142" t="str">
        <v>TRANSFERENCIA</v>
      </c>
      <c r="BA142">
        <v>46297</v>
      </c>
      <c r="BB142">
        <v>21</v>
      </c>
      <c r="BC142">
        <v>46286</v>
      </c>
      <c r="BD142">
        <v>875000</v>
      </c>
      <c r="BE142" t="str">
        <v>PAGA</v>
      </c>
      <c r="BF142" t="str">
        <v>TRANSFERENCIA</v>
      </c>
      <c r="BG142">
        <v>46328</v>
      </c>
      <c r="BH142">
        <v>-10</v>
      </c>
      <c r="BI142">
        <v>46314</v>
      </c>
      <c r="BJ142">
        <v>875000</v>
      </c>
      <c r="BK142" t="str">
        <v>PAGA</v>
      </c>
      <c r="BL142" t="str">
        <v>TRANSFERENCIA</v>
      </c>
      <c r="BM142">
        <v>46359</v>
      </c>
      <c r="BN142">
        <v>-41</v>
      </c>
      <c r="BQ142" t="str">
        <v>AL DÍA</v>
      </c>
      <c r="BS142">
        <v>46390</v>
      </c>
      <c r="BT142">
        <v>-72</v>
      </c>
      <c r="BW142" t="str">
        <v>AL DÍA</v>
      </c>
      <c r="BY142">
        <v>46421</v>
      </c>
      <c r="BZ142">
        <v>-103</v>
      </c>
      <c r="CC142" t="str">
        <v>AL DÍA</v>
      </c>
      <c r="CE142">
        <v>46452</v>
      </c>
      <c r="CF142">
        <v>-134</v>
      </c>
      <c r="CI142" t="str">
        <v>AL DÍA</v>
      </c>
      <c r="CK142">
        <v>46483</v>
      </c>
      <c r="CL142">
        <v>-165</v>
      </c>
      <c r="CO142" t="str">
        <v>AL DÍA</v>
      </c>
      <c r="CQ142">
        <v>46514</v>
      </c>
      <c r="CR142">
        <v>-196</v>
      </c>
      <c r="CU142" t="str">
        <v>AL DÍA</v>
      </c>
      <c r="CW142">
        <v>46545</v>
      </c>
      <c r="CX142">
        <v>-227</v>
      </c>
      <c r="DA142" t="str">
        <v>AL DÍA</v>
      </c>
      <c r="DC142">
        <v>46576</v>
      </c>
      <c r="DD142">
        <v>-258</v>
      </c>
      <c r="DG142" t="str">
        <v>AL DÍA</v>
      </c>
      <c r="DI142">
        <v>46607</v>
      </c>
      <c r="DJ142">
        <v>-289</v>
      </c>
      <c r="DM142" t="str">
        <v>AL DÍA</v>
      </c>
      <c r="DO142">
        <v>46638</v>
      </c>
      <c r="DP142">
        <v>-320</v>
      </c>
      <c r="DS142" t="str">
        <v>AL DÍA</v>
      </c>
      <c r="DU142">
        <v>46669</v>
      </c>
      <c r="DV142">
        <v>-351</v>
      </c>
      <c r="DY142" t="str">
        <v>AL DÍA</v>
      </c>
      <c r="EA142">
        <v>46700</v>
      </c>
      <c r="EB142">
        <v>-382</v>
      </c>
      <c r="EE142" t="str">
        <v>AL DÍA</v>
      </c>
      <c r="EG142">
        <v>46731</v>
      </c>
      <c r="EH142">
        <v>-413</v>
      </c>
      <c r="EK142" t="str">
        <v>AL DÍA</v>
      </c>
      <c r="EM142">
        <v>46762</v>
      </c>
      <c r="EN142">
        <v>-444</v>
      </c>
      <c r="EQ142" t="str">
        <v>AL DÍA</v>
      </c>
      <c r="ES142">
        <v>46793</v>
      </c>
      <c r="ET142">
        <v>-475</v>
      </c>
      <c r="EW142" t="str">
        <v>AL DÍA</v>
      </c>
      <c r="EY142" t="str">
        <v/>
      </c>
      <c r="EZ142" t="str">
        <v/>
      </c>
      <c r="FC142" t="str">
        <v>SIN ESTADO</v>
      </c>
      <c r="FE142" t="str">
        <v/>
      </c>
      <c r="FF142" t="str">
        <v/>
      </c>
      <c r="FI142" t="str">
        <v>SIN ESTADO</v>
      </c>
      <c r="FK142" t="str">
        <v/>
      </c>
      <c r="FL142" t="str">
        <v/>
      </c>
      <c r="FO142" t="str">
        <v>SIN ESTADO</v>
      </c>
      <c r="FQ142" t="str">
        <v/>
      </c>
      <c r="FR142" t="str">
        <v/>
      </c>
      <c r="FU142" t="str">
        <v>SIN ESTADO</v>
      </c>
      <c r="FW142" t="str">
        <v/>
      </c>
      <c r="FX142" t="str">
        <v/>
      </c>
      <c r="GA142" t="str">
        <v>SIN ESTADO</v>
      </c>
      <c r="GC142" t="str">
        <v/>
      </c>
      <c r="GD142" t="str">
        <v/>
      </c>
      <c r="GG142" t="str">
        <v>SIN ESTADO</v>
      </c>
      <c r="GI142" t="str">
        <v/>
      </c>
      <c r="GJ142" t="str">
        <v/>
      </c>
      <c r="GM142" t="str">
        <v>SIN ESTADO</v>
      </c>
      <c r="GO142" t="str">
        <v/>
      </c>
      <c r="GP142" t="str">
        <v/>
      </c>
      <c r="GS142" t="str">
        <v>SIN ESTADO</v>
      </c>
      <c r="GU142" t="str">
        <v/>
      </c>
      <c r="GV142" t="str">
        <v/>
      </c>
      <c r="GY142" t="str">
        <v>SIN ESTADO</v>
      </c>
      <c r="HA142" t="str">
        <v/>
      </c>
      <c r="HB142" t="str">
        <v/>
      </c>
      <c r="HE142" t="str">
        <v>SIN ESTADO</v>
      </c>
      <c r="HG142" t="str">
        <v/>
      </c>
      <c r="HH142" t="str">
        <v/>
      </c>
      <c r="HK142" t="str">
        <v>SIN ESTADO</v>
      </c>
      <c r="HM142" t="str">
        <v/>
      </c>
      <c r="HN142" t="str">
        <v/>
      </c>
      <c r="HQ142" t="str">
        <v>SIN ESTADO</v>
      </c>
      <c r="HS142">
        <v>15750000</v>
      </c>
      <c r="HU142">
        <v>875000</v>
      </c>
      <c r="HW142">
        <v>875000</v>
      </c>
      <c r="HX142">
        <v>1</v>
      </c>
    </row>
    <row r="143">
      <c r="B143">
        <v>141</v>
      </c>
      <c r="C143" t="str">
        <v>LC1 - 15 - 9</v>
      </c>
      <c r="D143" t="str">
        <v>VENDIDO</v>
      </c>
      <c r="E143">
        <v>25000000</v>
      </c>
      <c r="F143">
        <v>21000000</v>
      </c>
      <c r="G143">
        <v>46094</v>
      </c>
      <c r="H143">
        <v>24</v>
      </c>
      <c r="I143" t="str">
        <v xml:space="preserve">13 DE CADA MES </v>
      </c>
      <c r="J143">
        <v>875000</v>
      </c>
      <c r="K143">
        <v>46125</v>
      </c>
      <c r="L143">
        <v>193</v>
      </c>
      <c r="M143">
        <v>46195</v>
      </c>
      <c r="N143">
        <v>1000000</v>
      </c>
      <c r="O143" t="str">
        <v>PAGA</v>
      </c>
      <c r="P143" t="str">
        <v>TRANSFERENCIA</v>
      </c>
      <c r="Q143">
        <v>46156</v>
      </c>
      <c r="R143">
        <v>162</v>
      </c>
      <c r="S143">
        <v>46258</v>
      </c>
      <c r="T143">
        <v>1000000</v>
      </c>
      <c r="U143" t="str">
        <v>PAGA</v>
      </c>
      <c r="V143" t="str">
        <v>TRANSFERENCIA</v>
      </c>
      <c r="W143">
        <v>46187</v>
      </c>
      <c r="X143">
        <v>131</v>
      </c>
      <c r="Y143">
        <v>46281</v>
      </c>
      <c r="Z143">
        <v>4750000</v>
      </c>
      <c r="AA143" t="str">
        <v>PAGA</v>
      </c>
      <c r="AB143" t="str">
        <v>TRANSFERENCIA</v>
      </c>
      <c r="AC143">
        <v>46218</v>
      </c>
      <c r="AD143">
        <v>100</v>
      </c>
      <c r="AE143">
        <v>46281</v>
      </c>
      <c r="AG143" t="str">
        <v>PAGA</v>
      </c>
      <c r="AI143">
        <v>46249</v>
      </c>
      <c r="AJ143">
        <v>69</v>
      </c>
      <c r="AK143">
        <v>46281</v>
      </c>
      <c r="AM143" t="str">
        <v>PAGA</v>
      </c>
      <c r="AO143">
        <v>46280</v>
      </c>
      <c r="AP143">
        <v>38</v>
      </c>
      <c r="AQ143">
        <v>46281</v>
      </c>
      <c r="AS143" t="str">
        <v>PAGA</v>
      </c>
      <c r="AU143">
        <v>46311</v>
      </c>
      <c r="AV143">
        <v>7</v>
      </c>
      <c r="AW143">
        <v>46281</v>
      </c>
      <c r="AY143" t="str">
        <v>PAGA</v>
      </c>
      <c r="BA143">
        <v>46342</v>
      </c>
      <c r="BB143">
        <v>-24</v>
      </c>
      <c r="BC143">
        <v>46281</v>
      </c>
      <c r="BE143" t="str">
        <v>PAGA</v>
      </c>
      <c r="BG143">
        <v>46373</v>
      </c>
      <c r="BH143">
        <v>-55</v>
      </c>
      <c r="BI143">
        <v>46308</v>
      </c>
      <c r="BJ143">
        <v>4750000</v>
      </c>
      <c r="BK143" t="str">
        <v>PAGA</v>
      </c>
      <c r="BL143" t="str">
        <v>TRANSFERENCIA</v>
      </c>
      <c r="BM143">
        <v>46404</v>
      </c>
      <c r="BN143">
        <v>-86</v>
      </c>
      <c r="BQ143" t="str">
        <v>AL DÍA</v>
      </c>
      <c r="BS143">
        <v>46435</v>
      </c>
      <c r="BT143">
        <v>-117</v>
      </c>
      <c r="BW143" t="str">
        <v>AL DÍA</v>
      </c>
      <c r="BY143">
        <v>46466</v>
      </c>
      <c r="BZ143">
        <v>-148</v>
      </c>
      <c r="CC143" t="str">
        <v>AL DÍA</v>
      </c>
      <c r="CE143">
        <v>46497</v>
      </c>
      <c r="CF143">
        <v>-179</v>
      </c>
      <c r="CI143" t="str">
        <v>AL DÍA</v>
      </c>
      <c r="CK143">
        <v>46528</v>
      </c>
      <c r="CL143">
        <v>-210</v>
      </c>
      <c r="CO143" t="str">
        <v>AL DÍA</v>
      </c>
      <c r="CQ143">
        <v>46559</v>
      </c>
      <c r="CR143">
        <v>-241</v>
      </c>
      <c r="CU143" t="str">
        <v>AL DÍA</v>
      </c>
      <c r="CW143">
        <v>46590</v>
      </c>
      <c r="CX143">
        <v>-272</v>
      </c>
      <c r="DA143" t="str">
        <v>AL DÍA</v>
      </c>
      <c r="DC143">
        <v>46621</v>
      </c>
      <c r="DD143">
        <v>-303</v>
      </c>
      <c r="DG143" t="str">
        <v>AL DÍA</v>
      </c>
      <c r="DI143">
        <v>46652</v>
      </c>
      <c r="DJ143">
        <v>-334</v>
      </c>
      <c r="DM143" t="str">
        <v>AL DÍA</v>
      </c>
      <c r="DO143">
        <v>46683</v>
      </c>
      <c r="DP143">
        <v>-365</v>
      </c>
      <c r="DS143" t="str">
        <v>AL DÍA</v>
      </c>
      <c r="DU143">
        <v>46714</v>
      </c>
      <c r="DV143">
        <v>-396</v>
      </c>
      <c r="DY143" t="str">
        <v>AL DÍA</v>
      </c>
      <c r="EA143">
        <v>46745</v>
      </c>
      <c r="EB143">
        <v>-427</v>
      </c>
      <c r="EE143" t="str">
        <v>AL DÍA</v>
      </c>
      <c r="EG143">
        <v>46776</v>
      </c>
      <c r="EH143">
        <v>-458</v>
      </c>
      <c r="EK143" t="str">
        <v>AL DÍA</v>
      </c>
      <c r="EM143">
        <v>46807</v>
      </c>
      <c r="EN143">
        <v>-489</v>
      </c>
      <c r="EQ143" t="str">
        <v>AL DÍA</v>
      </c>
      <c r="ES143">
        <v>46838</v>
      </c>
      <c r="ET143">
        <v>-520</v>
      </c>
      <c r="EW143" t="str">
        <v>AL DÍA</v>
      </c>
      <c r="EY143" t="str">
        <v/>
      </c>
      <c r="EZ143" t="str">
        <v/>
      </c>
      <c r="FC143" t="str">
        <v>SIN ESTADO</v>
      </c>
      <c r="FE143" t="str">
        <v/>
      </c>
      <c r="FF143" t="str">
        <v/>
      </c>
      <c r="FI143" t="str">
        <v>SIN ESTADO</v>
      </c>
      <c r="FK143" t="str">
        <v/>
      </c>
      <c r="FL143" t="str">
        <v/>
      </c>
      <c r="FO143" t="str">
        <v>SIN ESTADO</v>
      </c>
      <c r="FQ143" t="str">
        <v/>
      </c>
      <c r="FR143" t="str">
        <v/>
      </c>
      <c r="FU143" t="str">
        <v>SIN ESTADO</v>
      </c>
      <c r="FW143" t="str">
        <v/>
      </c>
      <c r="FX143" t="str">
        <v/>
      </c>
      <c r="GA143" t="str">
        <v>SIN ESTADO</v>
      </c>
      <c r="GC143" t="str">
        <v/>
      </c>
      <c r="GD143" t="str">
        <v/>
      </c>
      <c r="GG143" t="str">
        <v>SIN ESTADO</v>
      </c>
      <c r="GI143" t="str">
        <v/>
      </c>
      <c r="GJ143" t="str">
        <v/>
      </c>
      <c r="GM143" t="str">
        <v>SIN ESTADO</v>
      </c>
      <c r="GO143" t="str">
        <v/>
      </c>
      <c r="GP143" t="str">
        <v/>
      </c>
      <c r="GS143" t="str">
        <v>SIN ESTADO</v>
      </c>
      <c r="GU143" t="str">
        <v/>
      </c>
      <c r="GV143" t="str">
        <v/>
      </c>
      <c r="GY143" t="str">
        <v>SIN ESTADO</v>
      </c>
      <c r="HA143" t="str">
        <v/>
      </c>
      <c r="HB143" t="str">
        <v/>
      </c>
      <c r="HE143" t="str">
        <v>SIN ESTADO</v>
      </c>
      <c r="HG143" t="str">
        <v/>
      </c>
      <c r="HH143" t="str">
        <v/>
      </c>
      <c r="HK143" t="str">
        <v>SIN ESTADO</v>
      </c>
      <c r="HM143" t="str">
        <v/>
      </c>
      <c r="HN143" t="str">
        <v/>
      </c>
      <c r="HQ143" t="str">
        <v>SIN ESTADO</v>
      </c>
      <c r="HS143">
        <v>11500000</v>
      </c>
      <c r="HU143">
        <v>875000</v>
      </c>
      <c r="HW143">
        <v>1000000</v>
      </c>
      <c r="HX143">
        <v>1</v>
      </c>
    </row>
    <row r="144">
      <c r="B144">
        <v>142</v>
      </c>
      <c r="C144" t="str">
        <v xml:space="preserve">LC1 - 15 - 10 </v>
      </c>
      <c r="D144" t="str">
        <v>VENDIDO</v>
      </c>
      <c r="E144">
        <v>25000000</v>
      </c>
      <c r="F144">
        <v>21000000</v>
      </c>
      <c r="G144">
        <v>46076</v>
      </c>
      <c r="H144">
        <v>24</v>
      </c>
      <c r="I144" t="str">
        <v xml:space="preserve">23 DE CADA MES </v>
      </c>
      <c r="J144">
        <v>875000</v>
      </c>
      <c r="K144">
        <v>46107</v>
      </c>
      <c r="L144">
        <v>211</v>
      </c>
      <c r="M144">
        <v>46056</v>
      </c>
      <c r="N144">
        <v>1000000</v>
      </c>
      <c r="O144" t="str">
        <v>PAGA</v>
      </c>
      <c r="P144" t="str">
        <v>TRANSFERENCIA</v>
      </c>
      <c r="Q144">
        <v>46138</v>
      </c>
      <c r="R144">
        <v>180</v>
      </c>
      <c r="S144">
        <v>46074</v>
      </c>
      <c r="T144">
        <v>800000</v>
      </c>
      <c r="U144" t="str">
        <v>PAGA</v>
      </c>
      <c r="V144" t="str">
        <v>TRANSFERENCIA</v>
      </c>
      <c r="W144">
        <v>46169</v>
      </c>
      <c r="X144">
        <v>149</v>
      </c>
      <c r="AA144" t="str">
        <v>VENCIDA</v>
      </c>
      <c r="AC144">
        <v>46200</v>
      </c>
      <c r="AD144">
        <v>118</v>
      </c>
      <c r="AG144" t="str">
        <v>VENCIDA</v>
      </c>
      <c r="AI144">
        <v>46231</v>
      </c>
      <c r="AJ144">
        <v>87</v>
      </c>
      <c r="AM144" t="str">
        <v>VENCIDA</v>
      </c>
      <c r="AO144">
        <v>46262</v>
      </c>
      <c r="AP144">
        <v>56</v>
      </c>
      <c r="AS144" t="str">
        <v>VENCIDA</v>
      </c>
      <c r="AU144">
        <v>46293</v>
      </c>
      <c r="AV144">
        <v>25</v>
      </c>
      <c r="AY144" t="str">
        <v>VENCIDA</v>
      </c>
      <c r="BA144">
        <v>46324</v>
      </c>
      <c r="BB144">
        <v>-6</v>
      </c>
      <c r="BE144" t="str">
        <v>AL DÍA</v>
      </c>
      <c r="BG144">
        <v>46355</v>
      </c>
      <c r="BH144">
        <v>-37</v>
      </c>
      <c r="BK144" t="str">
        <v>AL DÍA</v>
      </c>
      <c r="BM144">
        <v>46386</v>
      </c>
      <c r="BN144">
        <v>-68</v>
      </c>
      <c r="BQ144" t="str">
        <v>AL DÍA</v>
      </c>
      <c r="BS144">
        <v>46417</v>
      </c>
      <c r="BT144">
        <v>-99</v>
      </c>
      <c r="BW144" t="str">
        <v>AL DÍA</v>
      </c>
      <c r="BY144">
        <v>46448</v>
      </c>
      <c r="BZ144">
        <v>-130</v>
      </c>
      <c r="CC144" t="str">
        <v>AL DÍA</v>
      </c>
      <c r="CE144">
        <v>46479</v>
      </c>
      <c r="CF144">
        <v>-161</v>
      </c>
      <c r="CI144" t="str">
        <v>AL DÍA</v>
      </c>
      <c r="CK144">
        <v>46510</v>
      </c>
      <c r="CL144">
        <v>-192</v>
      </c>
      <c r="CO144" t="str">
        <v>AL DÍA</v>
      </c>
      <c r="CQ144">
        <v>46541</v>
      </c>
      <c r="CR144">
        <v>-223</v>
      </c>
      <c r="CU144" t="str">
        <v>AL DÍA</v>
      </c>
      <c r="CW144">
        <v>46572</v>
      </c>
      <c r="CX144">
        <v>-254</v>
      </c>
      <c r="DA144" t="str">
        <v>AL DÍA</v>
      </c>
      <c r="DC144">
        <v>46603</v>
      </c>
      <c r="DD144">
        <v>-285</v>
      </c>
      <c r="DG144" t="str">
        <v>AL DÍA</v>
      </c>
      <c r="DI144">
        <v>46634</v>
      </c>
      <c r="DJ144">
        <v>-316</v>
      </c>
      <c r="DM144" t="str">
        <v>AL DÍA</v>
      </c>
      <c r="DO144">
        <v>46665</v>
      </c>
      <c r="DP144">
        <v>-347</v>
      </c>
      <c r="DS144" t="str">
        <v>AL DÍA</v>
      </c>
      <c r="DU144">
        <v>46696</v>
      </c>
      <c r="DV144">
        <v>-378</v>
      </c>
      <c r="DY144" t="str">
        <v>AL DÍA</v>
      </c>
      <c r="EA144">
        <v>46727</v>
      </c>
      <c r="EB144">
        <v>-409</v>
      </c>
      <c r="EE144" t="str">
        <v>AL DÍA</v>
      </c>
      <c r="EG144">
        <v>46758</v>
      </c>
      <c r="EH144">
        <v>-440</v>
      </c>
      <c r="EK144" t="str">
        <v>AL DÍA</v>
      </c>
      <c r="EM144">
        <v>46789</v>
      </c>
      <c r="EN144">
        <v>-471</v>
      </c>
      <c r="EQ144" t="str">
        <v>AL DÍA</v>
      </c>
      <c r="ES144">
        <v>46820</v>
      </c>
      <c r="ET144">
        <v>-502</v>
      </c>
      <c r="EW144" t="str">
        <v>AL DÍA</v>
      </c>
      <c r="EY144" t="str">
        <v/>
      </c>
      <c r="EZ144" t="str">
        <v/>
      </c>
      <c r="FC144" t="str">
        <v>SIN ESTADO</v>
      </c>
      <c r="FE144" t="str">
        <v/>
      </c>
      <c r="FF144" t="str">
        <v/>
      </c>
      <c r="FI144" t="str">
        <v>SIN ESTADO</v>
      </c>
      <c r="FK144" t="str">
        <v/>
      </c>
      <c r="FL144" t="str">
        <v/>
      </c>
      <c r="FO144" t="str">
        <v>SIN ESTADO</v>
      </c>
      <c r="FQ144" t="str">
        <v/>
      </c>
      <c r="FR144" t="str">
        <v/>
      </c>
      <c r="FU144" t="str">
        <v>SIN ESTADO</v>
      </c>
      <c r="FW144" t="str">
        <v/>
      </c>
      <c r="FX144" t="str">
        <v/>
      </c>
      <c r="GA144" t="str">
        <v>SIN ESTADO</v>
      </c>
      <c r="GC144" t="str">
        <v/>
      </c>
      <c r="GD144" t="str">
        <v/>
      </c>
      <c r="GG144" t="str">
        <v>SIN ESTADO</v>
      </c>
      <c r="GI144" t="str">
        <v/>
      </c>
      <c r="GJ144" t="str">
        <v/>
      </c>
      <c r="GM144" t="str">
        <v>SIN ESTADO</v>
      </c>
      <c r="GO144" t="str">
        <v/>
      </c>
      <c r="GP144" t="str">
        <v/>
      </c>
      <c r="GS144" t="str">
        <v>SIN ESTADO</v>
      </c>
      <c r="GU144" t="str">
        <v/>
      </c>
      <c r="GV144" t="str">
        <v/>
      </c>
      <c r="GY144" t="str">
        <v>SIN ESTADO</v>
      </c>
      <c r="HA144" t="str">
        <v/>
      </c>
      <c r="HB144" t="str">
        <v/>
      </c>
      <c r="HE144" t="str">
        <v>SIN ESTADO</v>
      </c>
      <c r="HG144" t="str">
        <v/>
      </c>
      <c r="HH144" t="str">
        <v/>
      </c>
      <c r="HK144" t="str">
        <v>SIN ESTADO</v>
      </c>
      <c r="HM144" t="str">
        <v/>
      </c>
      <c r="HN144" t="str">
        <v/>
      </c>
      <c r="HQ144" t="str">
        <v>SIN ESTADO</v>
      </c>
      <c r="HS144">
        <v>1800000</v>
      </c>
      <c r="HU144">
        <v>875000</v>
      </c>
      <c r="HW144">
        <v>0</v>
      </c>
      <c r="HX144">
        <v>0</v>
      </c>
    </row>
    <row r="145">
      <c r="B145">
        <v>143</v>
      </c>
      <c r="C145" t="str">
        <v xml:space="preserve">LC1 - 15 - 11 </v>
      </c>
      <c r="D145" t="str">
        <v>VENDIDO</v>
      </c>
      <c r="E145">
        <v>25000000</v>
      </c>
      <c r="F145">
        <v>25000000</v>
      </c>
      <c r="G145">
        <v>0</v>
      </c>
      <c r="H145">
        <v>0</v>
      </c>
      <c r="I145">
        <v>0</v>
      </c>
      <c r="K145" t="str">
        <v/>
      </c>
      <c r="L145" t="str">
        <v/>
      </c>
      <c r="O145" t="str">
        <v>SIN ESTADO</v>
      </c>
      <c r="Q145" t="str">
        <v/>
      </c>
      <c r="R145" t="str">
        <v/>
      </c>
      <c r="U145" t="str">
        <v>SIN ESTADO</v>
      </c>
      <c r="W145" t="str">
        <v/>
      </c>
      <c r="X145" t="str">
        <v/>
      </c>
      <c r="AA145" t="str">
        <v>SIN ESTADO</v>
      </c>
      <c r="AC145" t="str">
        <v/>
      </c>
      <c r="AD145" t="str">
        <v/>
      </c>
      <c r="AG145" t="str">
        <v>SIN ESTADO</v>
      </c>
      <c r="AI145" t="str">
        <v/>
      </c>
      <c r="AJ145" t="str">
        <v/>
      </c>
      <c r="AM145" t="str">
        <v>SIN ESTADO</v>
      </c>
      <c r="AO145" t="str">
        <v/>
      </c>
      <c r="AP145" t="str">
        <v/>
      </c>
      <c r="AS145" t="str">
        <v>SIN ESTADO</v>
      </c>
      <c r="AU145" t="str">
        <v/>
      </c>
      <c r="AV145" t="str">
        <v/>
      </c>
      <c r="AY145" t="str">
        <v>SIN ESTADO</v>
      </c>
      <c r="BA145" t="str">
        <v/>
      </c>
      <c r="BB145" t="str">
        <v/>
      </c>
      <c r="BE145" t="str">
        <v>SIN ESTADO</v>
      </c>
      <c r="BG145" t="str">
        <v/>
      </c>
      <c r="BH145" t="str">
        <v/>
      </c>
      <c r="BK145" t="str">
        <v>SIN ESTADO</v>
      </c>
      <c r="BM145" t="str">
        <v/>
      </c>
      <c r="BN145" t="str">
        <v/>
      </c>
      <c r="BQ145" t="str">
        <v>SIN ESTADO</v>
      </c>
      <c r="BS145" t="str">
        <v/>
      </c>
      <c r="BT145" t="str">
        <v/>
      </c>
      <c r="BW145" t="str">
        <v>SIN ESTADO</v>
      </c>
      <c r="BY145" t="str">
        <v/>
      </c>
      <c r="BZ145" t="str">
        <v/>
      </c>
      <c r="CC145" t="str">
        <v>SIN ESTADO</v>
      </c>
      <c r="CE145" t="str">
        <v/>
      </c>
      <c r="CF145" t="str">
        <v/>
      </c>
      <c r="CI145" t="str">
        <v>SIN ESTADO</v>
      </c>
      <c r="CK145" t="str">
        <v/>
      </c>
      <c r="CL145" t="str">
        <v/>
      </c>
      <c r="CO145" t="str">
        <v>SIN ESTADO</v>
      </c>
      <c r="CQ145" t="str">
        <v/>
      </c>
      <c r="CR145" t="str">
        <v/>
      </c>
      <c r="CU145" t="str">
        <v>SIN ESTADO</v>
      </c>
      <c r="CW145" t="str">
        <v/>
      </c>
      <c r="CX145" t="str">
        <v/>
      </c>
      <c r="DA145" t="str">
        <v>SIN ESTADO</v>
      </c>
      <c r="DC145" t="str">
        <v/>
      </c>
      <c r="DD145" t="str">
        <v/>
      </c>
      <c r="DG145" t="str">
        <v>SIN ESTADO</v>
      </c>
      <c r="DI145" t="str">
        <v/>
      </c>
      <c r="DJ145" t="str">
        <v/>
      </c>
      <c r="DM145" t="str">
        <v>SIN ESTADO</v>
      </c>
      <c r="DO145" t="str">
        <v/>
      </c>
      <c r="DP145" t="str">
        <v/>
      </c>
      <c r="DS145" t="str">
        <v>SIN ESTADO</v>
      </c>
      <c r="DU145" t="str">
        <v/>
      </c>
      <c r="DV145" t="str">
        <v/>
      </c>
      <c r="DY145" t="str">
        <v>SIN ESTADO</v>
      </c>
      <c r="EA145" t="str">
        <v/>
      </c>
      <c r="EB145" t="str">
        <v/>
      </c>
      <c r="EE145" t="str">
        <v>SIN ESTADO</v>
      </c>
      <c r="EG145" t="str">
        <v/>
      </c>
      <c r="EH145" t="str">
        <v/>
      </c>
      <c r="EK145" t="str">
        <v>SIN ESTADO</v>
      </c>
      <c r="EM145" t="str">
        <v/>
      </c>
      <c r="EN145" t="str">
        <v/>
      </c>
      <c r="EQ145" t="str">
        <v>SIN ESTADO</v>
      </c>
      <c r="ES145" t="str">
        <v/>
      </c>
      <c r="ET145" t="str">
        <v/>
      </c>
      <c r="EW145" t="str">
        <v>SIN ESTADO</v>
      </c>
      <c r="EY145" t="str">
        <v/>
      </c>
      <c r="EZ145" t="str">
        <v/>
      </c>
      <c r="FC145" t="str">
        <v>SIN ESTADO</v>
      </c>
      <c r="FE145" t="str">
        <v/>
      </c>
      <c r="FF145" t="str">
        <v/>
      </c>
      <c r="FI145" t="str">
        <v>SIN ESTADO</v>
      </c>
      <c r="FK145" t="str">
        <v/>
      </c>
      <c r="FL145" t="str">
        <v/>
      </c>
      <c r="FO145" t="str">
        <v>SIN ESTADO</v>
      </c>
      <c r="FQ145" t="str">
        <v/>
      </c>
      <c r="FR145" t="str">
        <v/>
      </c>
      <c r="FU145" t="str">
        <v>SIN ESTADO</v>
      </c>
      <c r="FW145" t="str">
        <v/>
      </c>
      <c r="FX145" t="str">
        <v/>
      </c>
      <c r="GA145" t="str">
        <v>SIN ESTADO</v>
      </c>
      <c r="GC145" t="str">
        <v/>
      </c>
      <c r="GD145" t="str">
        <v/>
      </c>
      <c r="GG145" t="str">
        <v>SIN ESTADO</v>
      </c>
      <c r="GI145" t="str">
        <v/>
      </c>
      <c r="GJ145" t="str">
        <v/>
      </c>
      <c r="GM145" t="str">
        <v>SIN ESTADO</v>
      </c>
      <c r="GO145" t="str">
        <v/>
      </c>
      <c r="GP145" t="str">
        <v/>
      </c>
      <c r="GS145" t="str">
        <v>SIN ESTADO</v>
      </c>
      <c r="GU145" t="str">
        <v/>
      </c>
      <c r="GV145" t="str">
        <v/>
      </c>
      <c r="GY145" t="str">
        <v>SIN ESTADO</v>
      </c>
      <c r="HA145" t="str">
        <v/>
      </c>
      <c r="HB145" t="str">
        <v/>
      </c>
      <c r="HE145" t="str">
        <v>SIN ESTADO</v>
      </c>
      <c r="HG145" t="str">
        <v/>
      </c>
      <c r="HH145" t="str">
        <v/>
      </c>
      <c r="HK145" t="str">
        <v>SIN ESTADO</v>
      </c>
      <c r="HM145" t="str">
        <v/>
      </c>
      <c r="HN145" t="str">
        <v/>
      </c>
      <c r="HQ145" t="str">
        <v>SIN ESTADO</v>
      </c>
      <c r="HS145">
        <v>0</v>
      </c>
      <c r="HU145">
        <v>0</v>
      </c>
      <c r="HW145">
        <v>0</v>
      </c>
      <c r="HX145">
        <v>0</v>
      </c>
    </row>
    <row r="146">
      <c r="B146">
        <v>144</v>
      </c>
      <c r="C146" t="str">
        <v xml:space="preserve">LC1 - 15 - 12 </v>
      </c>
      <c r="D146" t="str">
        <v>VENDIDO</v>
      </c>
      <c r="E146">
        <v>25000000</v>
      </c>
      <c r="F146">
        <v>25000000</v>
      </c>
      <c r="G146">
        <v>0</v>
      </c>
      <c r="H146">
        <v>0</v>
      </c>
      <c r="I146">
        <v>0</v>
      </c>
      <c r="K146" t="str">
        <v/>
      </c>
      <c r="L146" t="str">
        <v/>
      </c>
      <c r="O146" t="str">
        <v>SIN ESTADO</v>
      </c>
      <c r="Q146" t="str">
        <v/>
      </c>
      <c r="R146" t="str">
        <v/>
      </c>
      <c r="U146" t="str">
        <v>SIN ESTADO</v>
      </c>
      <c r="W146" t="str">
        <v/>
      </c>
      <c r="X146" t="str">
        <v/>
      </c>
      <c r="AA146" t="str">
        <v>SIN ESTADO</v>
      </c>
      <c r="AC146" t="str">
        <v/>
      </c>
      <c r="AD146" t="str">
        <v/>
      </c>
      <c r="AG146" t="str">
        <v>SIN ESTADO</v>
      </c>
      <c r="AI146" t="str">
        <v/>
      </c>
      <c r="AJ146" t="str">
        <v/>
      </c>
      <c r="AM146" t="str">
        <v>SIN ESTADO</v>
      </c>
      <c r="AO146" t="str">
        <v/>
      </c>
      <c r="AP146" t="str">
        <v/>
      </c>
      <c r="AS146" t="str">
        <v>SIN ESTADO</v>
      </c>
      <c r="AU146" t="str">
        <v/>
      </c>
      <c r="AV146" t="str">
        <v/>
      </c>
      <c r="AY146" t="str">
        <v>SIN ESTADO</v>
      </c>
      <c r="BA146" t="str">
        <v/>
      </c>
      <c r="BB146" t="str">
        <v/>
      </c>
      <c r="BE146" t="str">
        <v>SIN ESTADO</v>
      </c>
      <c r="BG146" t="str">
        <v/>
      </c>
      <c r="BH146" t="str">
        <v/>
      </c>
      <c r="BK146" t="str">
        <v>SIN ESTADO</v>
      </c>
      <c r="BM146" t="str">
        <v/>
      </c>
      <c r="BN146" t="str">
        <v/>
      </c>
      <c r="BQ146" t="str">
        <v>SIN ESTADO</v>
      </c>
      <c r="BS146" t="str">
        <v/>
      </c>
      <c r="BT146" t="str">
        <v/>
      </c>
      <c r="BW146" t="str">
        <v>SIN ESTADO</v>
      </c>
      <c r="BY146" t="str">
        <v/>
      </c>
      <c r="BZ146" t="str">
        <v/>
      </c>
      <c r="CC146" t="str">
        <v>SIN ESTADO</v>
      </c>
      <c r="CE146" t="str">
        <v/>
      </c>
      <c r="CF146" t="str">
        <v/>
      </c>
      <c r="CI146" t="str">
        <v>SIN ESTADO</v>
      </c>
      <c r="CK146" t="str">
        <v/>
      </c>
      <c r="CL146" t="str">
        <v/>
      </c>
      <c r="CO146" t="str">
        <v>SIN ESTADO</v>
      </c>
      <c r="CQ146" t="str">
        <v/>
      </c>
      <c r="CR146" t="str">
        <v/>
      </c>
      <c r="CU146" t="str">
        <v>SIN ESTADO</v>
      </c>
      <c r="CW146" t="str">
        <v/>
      </c>
      <c r="CX146" t="str">
        <v/>
      </c>
      <c r="DA146" t="str">
        <v>SIN ESTADO</v>
      </c>
      <c r="DC146" t="str">
        <v/>
      </c>
      <c r="DD146" t="str">
        <v/>
      </c>
      <c r="DG146" t="str">
        <v>SIN ESTADO</v>
      </c>
      <c r="DI146" t="str">
        <v/>
      </c>
      <c r="DJ146" t="str">
        <v/>
      </c>
      <c r="DM146" t="str">
        <v>SIN ESTADO</v>
      </c>
      <c r="DO146" t="str">
        <v/>
      </c>
      <c r="DP146" t="str">
        <v/>
      </c>
      <c r="DS146" t="str">
        <v>SIN ESTADO</v>
      </c>
      <c r="DU146" t="str">
        <v/>
      </c>
      <c r="DV146" t="str">
        <v/>
      </c>
      <c r="DY146" t="str">
        <v>SIN ESTADO</v>
      </c>
      <c r="EA146" t="str">
        <v/>
      </c>
      <c r="EB146" t="str">
        <v/>
      </c>
      <c r="EE146" t="str">
        <v>SIN ESTADO</v>
      </c>
      <c r="EG146" t="str">
        <v/>
      </c>
      <c r="EH146" t="str">
        <v/>
      </c>
      <c r="EK146" t="str">
        <v>SIN ESTADO</v>
      </c>
      <c r="EM146" t="str">
        <v/>
      </c>
      <c r="EN146" t="str">
        <v/>
      </c>
      <c r="EQ146" t="str">
        <v>SIN ESTADO</v>
      </c>
      <c r="ES146" t="str">
        <v/>
      </c>
      <c r="ET146" t="str">
        <v/>
      </c>
      <c r="EW146" t="str">
        <v>SIN ESTADO</v>
      </c>
      <c r="EY146" t="str">
        <v/>
      </c>
      <c r="EZ146" t="str">
        <v/>
      </c>
      <c r="FC146" t="str">
        <v>SIN ESTADO</v>
      </c>
      <c r="FE146" t="str">
        <v/>
      </c>
      <c r="FF146" t="str">
        <v/>
      </c>
      <c r="FI146" t="str">
        <v>SIN ESTADO</v>
      </c>
      <c r="FK146" t="str">
        <v/>
      </c>
      <c r="FL146" t="str">
        <v/>
      </c>
      <c r="FO146" t="str">
        <v>SIN ESTADO</v>
      </c>
      <c r="FQ146" t="str">
        <v/>
      </c>
      <c r="FR146" t="str">
        <v/>
      </c>
      <c r="FU146" t="str">
        <v>SIN ESTADO</v>
      </c>
      <c r="FW146" t="str">
        <v/>
      </c>
      <c r="FX146" t="str">
        <v/>
      </c>
      <c r="GA146" t="str">
        <v>SIN ESTADO</v>
      </c>
      <c r="GC146" t="str">
        <v/>
      </c>
      <c r="GD146" t="str">
        <v/>
      </c>
      <c r="GG146" t="str">
        <v>SIN ESTADO</v>
      </c>
      <c r="GI146" t="str">
        <v/>
      </c>
      <c r="GJ146" t="str">
        <v/>
      </c>
      <c r="GM146" t="str">
        <v>SIN ESTADO</v>
      </c>
      <c r="GO146" t="str">
        <v/>
      </c>
      <c r="GP146" t="str">
        <v/>
      </c>
      <c r="GS146" t="str">
        <v>SIN ESTADO</v>
      </c>
      <c r="GU146" t="str">
        <v/>
      </c>
      <c r="GV146" t="str">
        <v/>
      </c>
      <c r="GY146" t="str">
        <v>SIN ESTADO</v>
      </c>
      <c r="HA146" t="str">
        <v/>
      </c>
      <c r="HB146" t="str">
        <v/>
      </c>
      <c r="HE146" t="str">
        <v>SIN ESTADO</v>
      </c>
      <c r="HG146" t="str">
        <v/>
      </c>
      <c r="HH146" t="str">
        <v/>
      </c>
      <c r="HK146" t="str">
        <v>SIN ESTADO</v>
      </c>
      <c r="HM146" t="str">
        <v/>
      </c>
      <c r="HN146" t="str">
        <v/>
      </c>
      <c r="HQ146" t="str">
        <v>SIN ESTADO</v>
      </c>
      <c r="HS146">
        <v>0</v>
      </c>
      <c r="HU146">
        <v>0</v>
      </c>
      <c r="HW146">
        <v>0</v>
      </c>
      <c r="HX146">
        <v>0</v>
      </c>
    </row>
    <row r="147">
      <c r="B147">
        <v>145</v>
      </c>
      <c r="C147" t="str">
        <v xml:space="preserve">LC1 - 15 - 13 </v>
      </c>
      <c r="D147" t="str">
        <v>VENDIDO</v>
      </c>
      <c r="E147">
        <v>30000000</v>
      </c>
      <c r="F147">
        <v>26000000</v>
      </c>
      <c r="G147">
        <v>45864</v>
      </c>
      <c r="H147">
        <v>24</v>
      </c>
      <c r="I147" t="str">
        <v xml:space="preserve">26 DE CADA MES </v>
      </c>
      <c r="J147">
        <v>1083333.3333333333</v>
      </c>
      <c r="K147">
        <v>45895</v>
      </c>
      <c r="L147">
        <v>423</v>
      </c>
      <c r="M147">
        <v>45908</v>
      </c>
      <c r="N147">
        <v>1083400</v>
      </c>
      <c r="O147" t="str">
        <v>PAGA</v>
      </c>
      <c r="P147" t="str">
        <v>TRANSFERENCIA</v>
      </c>
      <c r="Q147">
        <v>45926</v>
      </c>
      <c r="R147">
        <v>392</v>
      </c>
      <c r="S147">
        <v>45927</v>
      </c>
      <c r="T147">
        <v>1083400</v>
      </c>
      <c r="U147" t="str">
        <v>PAGA</v>
      </c>
      <c r="V147" t="str">
        <v>TRANSFERENCIA</v>
      </c>
      <c r="W147">
        <v>45957</v>
      </c>
      <c r="X147">
        <v>361</v>
      </c>
      <c r="Y147">
        <v>45959</v>
      </c>
      <c r="Z147">
        <v>1083400</v>
      </c>
      <c r="AA147" t="str">
        <v>PAGA</v>
      </c>
      <c r="AB147" t="str">
        <v>TRANSFERENCIA</v>
      </c>
      <c r="AC147">
        <v>45988</v>
      </c>
      <c r="AD147">
        <v>330</v>
      </c>
      <c r="AE147">
        <v>45988</v>
      </c>
      <c r="AF147">
        <v>1083400</v>
      </c>
      <c r="AG147" t="str">
        <v>PAGA</v>
      </c>
      <c r="AH147" t="str">
        <v>TRANSFERENCIA</v>
      </c>
      <c r="AI147">
        <v>46019</v>
      </c>
      <c r="AJ147">
        <v>299</v>
      </c>
      <c r="AK147">
        <v>46019</v>
      </c>
      <c r="AL147">
        <v>1083400</v>
      </c>
      <c r="AM147" t="str">
        <v>PAGA</v>
      </c>
      <c r="AN147" t="str">
        <v>TRANSFERENCIA</v>
      </c>
      <c r="AO147">
        <v>46050</v>
      </c>
      <c r="AP147">
        <v>268</v>
      </c>
      <c r="AQ147">
        <v>46054</v>
      </c>
      <c r="AR147">
        <v>1083400</v>
      </c>
      <c r="AS147" t="str">
        <v>PAGA</v>
      </c>
      <c r="AT147" t="str">
        <v>TRANSFERENCIA</v>
      </c>
      <c r="AU147">
        <v>46081</v>
      </c>
      <c r="AV147">
        <v>237</v>
      </c>
      <c r="AW147">
        <v>46111</v>
      </c>
      <c r="AX147">
        <v>1083400</v>
      </c>
      <c r="AY147" t="str">
        <v>PAGA</v>
      </c>
      <c r="AZ147" t="str">
        <v>TRANSFERENCIA</v>
      </c>
      <c r="BA147">
        <v>46112</v>
      </c>
      <c r="BB147">
        <v>206</v>
      </c>
      <c r="BC147">
        <v>46143</v>
      </c>
      <c r="BD147">
        <v>1083400</v>
      </c>
      <c r="BE147" t="str">
        <v>PAGA</v>
      </c>
      <c r="BF147" t="str">
        <v>TRANSFERENCIA</v>
      </c>
      <c r="BG147">
        <v>46143</v>
      </c>
      <c r="BH147">
        <v>175</v>
      </c>
      <c r="BI147">
        <v>46171</v>
      </c>
      <c r="BJ147">
        <v>1083400</v>
      </c>
      <c r="BK147" t="str">
        <v>PAGA</v>
      </c>
      <c r="BL147" t="str">
        <v>TRANSFERENCIA</v>
      </c>
      <c r="BM147">
        <v>46174</v>
      </c>
      <c r="BN147">
        <v>144</v>
      </c>
      <c r="BO147">
        <v>46204</v>
      </c>
      <c r="BP147">
        <v>1083400</v>
      </c>
      <c r="BQ147" t="str">
        <v>PAGA</v>
      </c>
      <c r="BS147">
        <v>46205</v>
      </c>
      <c r="BT147">
        <v>113</v>
      </c>
      <c r="BU147">
        <v>46233</v>
      </c>
      <c r="BV147">
        <v>1083000</v>
      </c>
      <c r="BW147" t="str">
        <v>PAGA</v>
      </c>
      <c r="BX147" t="str">
        <v>TRANSFERENCIA</v>
      </c>
      <c r="BY147">
        <v>46236</v>
      </c>
      <c r="BZ147">
        <v>82</v>
      </c>
      <c r="CA147">
        <v>46261</v>
      </c>
      <c r="CB147">
        <v>1083400</v>
      </c>
      <c r="CC147" t="str">
        <v>PAGA</v>
      </c>
      <c r="CD147" t="str">
        <v>TRANSFERENCIA</v>
      </c>
      <c r="CE147">
        <v>46267</v>
      </c>
      <c r="CF147">
        <v>51</v>
      </c>
      <c r="CG147">
        <v>46295</v>
      </c>
      <c r="CH147">
        <v>1083400</v>
      </c>
      <c r="CI147" t="str">
        <v>PAGA</v>
      </c>
      <c r="CJ147" t="str">
        <v>TRANSFERENCIA</v>
      </c>
      <c r="CK147">
        <v>46298</v>
      </c>
      <c r="CL147">
        <v>20</v>
      </c>
      <c r="CO147" t="str">
        <v>VENCIDA</v>
      </c>
      <c r="CQ147">
        <v>46329</v>
      </c>
      <c r="CR147">
        <v>-11</v>
      </c>
      <c r="CU147" t="str">
        <v>AL DÍA</v>
      </c>
      <c r="CW147">
        <v>46360</v>
      </c>
      <c r="CX147">
        <v>-42</v>
      </c>
      <c r="DA147" t="str">
        <v>AL DÍA</v>
      </c>
      <c r="DC147">
        <v>46391</v>
      </c>
      <c r="DD147">
        <v>-73</v>
      </c>
      <c r="DG147" t="str">
        <v>AL DÍA</v>
      </c>
      <c r="DI147">
        <v>46422</v>
      </c>
      <c r="DJ147">
        <v>-104</v>
      </c>
      <c r="DM147" t="str">
        <v>AL DÍA</v>
      </c>
      <c r="DO147">
        <v>46453</v>
      </c>
      <c r="DP147">
        <v>-135</v>
      </c>
      <c r="DS147" t="str">
        <v>AL DÍA</v>
      </c>
      <c r="DU147">
        <v>46484</v>
      </c>
      <c r="DV147">
        <v>-166</v>
      </c>
      <c r="DY147" t="str">
        <v>AL DÍA</v>
      </c>
      <c r="EA147">
        <v>46515</v>
      </c>
      <c r="EB147">
        <v>-197</v>
      </c>
      <c r="EE147" t="str">
        <v>AL DÍA</v>
      </c>
      <c r="EG147">
        <v>46546</v>
      </c>
      <c r="EH147">
        <v>-228</v>
      </c>
      <c r="EK147" t="str">
        <v>AL DÍA</v>
      </c>
      <c r="EM147">
        <v>46577</v>
      </c>
      <c r="EN147">
        <v>-259</v>
      </c>
      <c r="EQ147" t="str">
        <v>AL DÍA</v>
      </c>
      <c r="ES147">
        <v>46608</v>
      </c>
      <c r="ET147">
        <v>-290</v>
      </c>
      <c r="EW147" t="str">
        <v>AL DÍA</v>
      </c>
      <c r="EY147" t="str">
        <v/>
      </c>
      <c r="EZ147" t="str">
        <v/>
      </c>
      <c r="FC147" t="str">
        <v>SIN ESTADO</v>
      </c>
      <c r="FE147" t="str">
        <v/>
      </c>
      <c r="FF147" t="str">
        <v/>
      </c>
      <c r="FI147" t="str">
        <v>SIN ESTADO</v>
      </c>
      <c r="FK147" t="str">
        <v/>
      </c>
      <c r="FL147" t="str">
        <v/>
      </c>
      <c r="FO147" t="str">
        <v>SIN ESTADO</v>
      </c>
      <c r="FQ147" t="str">
        <v/>
      </c>
      <c r="FR147" t="str">
        <v/>
      </c>
      <c r="FU147" t="str">
        <v>SIN ESTADO</v>
      </c>
      <c r="FW147" t="str">
        <v/>
      </c>
      <c r="FX147" t="str">
        <v/>
      </c>
      <c r="GA147" t="str">
        <v>SIN ESTADO</v>
      </c>
      <c r="GC147" t="str">
        <v/>
      </c>
      <c r="GD147" t="str">
        <v/>
      </c>
      <c r="GG147" t="str">
        <v>SIN ESTADO</v>
      </c>
      <c r="GI147" t="str">
        <v/>
      </c>
      <c r="GJ147" t="str">
        <v/>
      </c>
      <c r="GM147" t="str">
        <v>SIN ESTADO</v>
      </c>
      <c r="GO147" t="str">
        <v/>
      </c>
      <c r="GP147" t="str">
        <v/>
      </c>
      <c r="GS147" t="str">
        <v>SIN ESTADO</v>
      </c>
      <c r="GU147" t="str">
        <v/>
      </c>
      <c r="GV147" t="str">
        <v/>
      </c>
      <c r="GY147" t="str">
        <v>SIN ESTADO</v>
      </c>
      <c r="HA147" t="str">
        <v/>
      </c>
      <c r="HB147" t="str">
        <v/>
      </c>
      <c r="HE147" t="str">
        <v>SIN ESTADO</v>
      </c>
      <c r="HG147" t="str">
        <v/>
      </c>
      <c r="HH147" t="str">
        <v/>
      </c>
      <c r="HK147" t="str">
        <v>SIN ESTADO</v>
      </c>
      <c r="HM147" t="str">
        <v/>
      </c>
      <c r="HN147" t="str">
        <v/>
      </c>
      <c r="HQ147" t="str">
        <v>SIN ESTADO</v>
      </c>
      <c r="HS147">
        <v>14083800</v>
      </c>
      <c r="HU147">
        <v>1083333.3333333333</v>
      </c>
      <c r="HW147">
        <v>1083400</v>
      </c>
      <c r="HX147">
        <v>1</v>
      </c>
    </row>
    <row r="148">
      <c r="B148">
        <v>146</v>
      </c>
      <c r="C148" t="str">
        <v xml:space="preserve">LC1 - 15 - 14 </v>
      </c>
      <c r="D148" t="str">
        <v>VENDIDO</v>
      </c>
      <c r="E148">
        <v>30000000</v>
      </c>
      <c r="F148">
        <v>26000000</v>
      </c>
      <c r="G148">
        <v>45834</v>
      </c>
      <c r="H148">
        <v>24</v>
      </c>
      <c r="I148" t="str">
        <v xml:space="preserve">26 DE CADA MES </v>
      </c>
      <c r="J148">
        <v>1083333.3333333333</v>
      </c>
      <c r="K148">
        <v>45865</v>
      </c>
      <c r="L148">
        <v>453</v>
      </c>
      <c r="M148">
        <v>45864</v>
      </c>
      <c r="N148">
        <v>1083000</v>
      </c>
      <c r="O148" t="str">
        <v>PAGA</v>
      </c>
      <c r="P148" t="str">
        <v>TRANSFERENCIA</v>
      </c>
      <c r="Q148">
        <v>45896</v>
      </c>
      <c r="R148">
        <v>422</v>
      </c>
      <c r="S148">
        <v>45895</v>
      </c>
      <c r="T148">
        <v>1083000</v>
      </c>
      <c r="U148" t="str">
        <v>PAGA</v>
      </c>
      <c r="V148" t="str">
        <v>TRANSFERENCIA</v>
      </c>
      <c r="W148">
        <v>45927</v>
      </c>
      <c r="X148">
        <v>391</v>
      </c>
      <c r="Y148">
        <v>46352</v>
      </c>
      <c r="Z148">
        <v>1083000</v>
      </c>
      <c r="AA148" t="str">
        <v>PAGA</v>
      </c>
      <c r="AB148" t="str">
        <v>EFECTIVO</v>
      </c>
      <c r="AC148">
        <v>45958</v>
      </c>
      <c r="AD148">
        <v>360</v>
      </c>
      <c r="AE148">
        <v>46018</v>
      </c>
      <c r="AF148">
        <v>1000000</v>
      </c>
      <c r="AG148" t="str">
        <v>PAGA</v>
      </c>
      <c r="AH148" t="str">
        <v>EFECTIVO</v>
      </c>
      <c r="AI148">
        <v>45989</v>
      </c>
      <c r="AJ148">
        <v>329</v>
      </c>
      <c r="AK148">
        <v>46049</v>
      </c>
      <c r="AL148">
        <v>1083000</v>
      </c>
      <c r="AM148" t="str">
        <v>PAGA</v>
      </c>
      <c r="AN148" t="str">
        <v>EFECTIVO</v>
      </c>
      <c r="AO148">
        <v>46020</v>
      </c>
      <c r="AP148">
        <v>298</v>
      </c>
      <c r="AQ148">
        <v>46108</v>
      </c>
      <c r="AR148">
        <v>1083000</v>
      </c>
      <c r="AS148" t="str">
        <v>PAGA</v>
      </c>
      <c r="AT148" t="str">
        <v>EFECTIVO</v>
      </c>
      <c r="AU148">
        <v>46051</v>
      </c>
      <c r="AV148">
        <v>267</v>
      </c>
      <c r="AW148">
        <v>46142</v>
      </c>
      <c r="AX148">
        <v>1000000</v>
      </c>
      <c r="AY148" t="str">
        <v>PAGA</v>
      </c>
      <c r="AZ148" t="str">
        <v>EFECTIVO</v>
      </c>
      <c r="BA148">
        <v>46082</v>
      </c>
      <c r="BB148">
        <v>236</v>
      </c>
      <c r="BC148">
        <v>46170</v>
      </c>
      <c r="BD148">
        <v>1000000</v>
      </c>
      <c r="BE148" t="str">
        <v>PAGA</v>
      </c>
      <c r="BG148">
        <v>46113</v>
      </c>
      <c r="BH148">
        <v>205</v>
      </c>
      <c r="BI148">
        <v>46233</v>
      </c>
      <c r="BJ148">
        <v>1000000</v>
      </c>
      <c r="BK148" t="str">
        <v>PAGA</v>
      </c>
      <c r="BL148" t="str">
        <v>TRANSFERENCIA</v>
      </c>
      <c r="BM148">
        <v>46144</v>
      </c>
      <c r="BN148">
        <v>174</v>
      </c>
      <c r="BO148">
        <v>338429</v>
      </c>
      <c r="BP148">
        <v>1000000</v>
      </c>
      <c r="BQ148" t="str">
        <v>PAGA</v>
      </c>
      <c r="BS148">
        <v>46175</v>
      </c>
      <c r="BT148">
        <v>143</v>
      </c>
      <c r="BU148">
        <v>46265</v>
      </c>
      <c r="BV148">
        <v>1000000</v>
      </c>
      <c r="BW148" t="str">
        <v>PAGA</v>
      </c>
      <c r="BX148" t="str">
        <v>TRANSFERENCIA</v>
      </c>
      <c r="BY148">
        <v>46206</v>
      </c>
      <c r="BZ148">
        <v>112</v>
      </c>
      <c r="CA148">
        <v>46266</v>
      </c>
      <c r="CB148">
        <v>1000000</v>
      </c>
      <c r="CC148" t="str">
        <v>PAGA</v>
      </c>
      <c r="CD148" t="str">
        <v>TRANSFERENCIA</v>
      </c>
      <c r="CE148">
        <v>46237</v>
      </c>
      <c r="CF148">
        <v>81</v>
      </c>
      <c r="CG148">
        <v>46297</v>
      </c>
      <c r="CH148">
        <v>1000000</v>
      </c>
      <c r="CI148" t="str">
        <v>PAGA</v>
      </c>
      <c r="CJ148" t="str">
        <v>TRANSFERENCIA</v>
      </c>
      <c r="CK148">
        <v>46268</v>
      </c>
      <c r="CL148">
        <v>50</v>
      </c>
      <c r="CO148" t="str">
        <v>VENCIDA</v>
      </c>
      <c r="CQ148">
        <v>46299</v>
      </c>
      <c r="CR148">
        <v>19</v>
      </c>
      <c r="CU148" t="str">
        <v>VENCIDA</v>
      </c>
      <c r="CW148">
        <v>46330</v>
      </c>
      <c r="CX148">
        <v>-12</v>
      </c>
      <c r="DA148" t="str">
        <v>AL DÍA</v>
      </c>
      <c r="DC148">
        <v>46361</v>
      </c>
      <c r="DD148">
        <v>-43</v>
      </c>
      <c r="DG148" t="str">
        <v>AL DÍA</v>
      </c>
      <c r="DI148">
        <v>46392</v>
      </c>
      <c r="DJ148">
        <v>-74</v>
      </c>
      <c r="DM148" t="str">
        <v>AL DÍA</v>
      </c>
      <c r="DO148">
        <v>46423</v>
      </c>
      <c r="DP148">
        <v>-105</v>
      </c>
      <c r="DS148" t="str">
        <v>AL DÍA</v>
      </c>
      <c r="DU148">
        <v>46454</v>
      </c>
      <c r="DV148">
        <v>-136</v>
      </c>
      <c r="DY148" t="str">
        <v>AL DÍA</v>
      </c>
      <c r="EA148">
        <v>46485</v>
      </c>
      <c r="EB148">
        <v>-167</v>
      </c>
      <c r="EE148" t="str">
        <v>AL DÍA</v>
      </c>
      <c r="EG148">
        <v>46516</v>
      </c>
      <c r="EH148">
        <v>-198</v>
      </c>
      <c r="EK148" t="str">
        <v>AL DÍA</v>
      </c>
      <c r="EM148">
        <v>46547</v>
      </c>
      <c r="EN148">
        <v>-229</v>
      </c>
      <c r="EQ148" t="str">
        <v>AL DÍA</v>
      </c>
      <c r="ES148">
        <v>46578</v>
      </c>
      <c r="ET148">
        <v>-260</v>
      </c>
      <c r="EW148" t="str">
        <v>AL DÍA</v>
      </c>
      <c r="EY148" t="str">
        <v/>
      </c>
      <c r="EZ148" t="str">
        <v/>
      </c>
      <c r="FC148" t="str">
        <v>SIN ESTADO</v>
      </c>
      <c r="FE148" t="str">
        <v/>
      </c>
      <c r="FF148" t="str">
        <v/>
      </c>
      <c r="FI148" t="str">
        <v>SIN ESTADO</v>
      </c>
      <c r="FK148" t="str">
        <v/>
      </c>
      <c r="FL148" t="str">
        <v/>
      </c>
      <c r="FO148" t="str">
        <v>SIN ESTADO</v>
      </c>
      <c r="FQ148" t="str">
        <v/>
      </c>
      <c r="FR148" t="str">
        <v/>
      </c>
      <c r="FU148" t="str">
        <v>SIN ESTADO</v>
      </c>
      <c r="FW148" t="str">
        <v/>
      </c>
      <c r="FX148" t="str">
        <v/>
      </c>
      <c r="GA148" t="str">
        <v>SIN ESTADO</v>
      </c>
      <c r="GC148" t="str">
        <v/>
      </c>
      <c r="GD148" t="str">
        <v/>
      </c>
      <c r="GG148" t="str">
        <v>SIN ESTADO</v>
      </c>
      <c r="GI148" t="str">
        <v/>
      </c>
      <c r="GJ148" t="str">
        <v/>
      </c>
      <c r="GM148" t="str">
        <v>SIN ESTADO</v>
      </c>
      <c r="GO148" t="str">
        <v/>
      </c>
      <c r="GP148" t="str">
        <v/>
      </c>
      <c r="GS148" t="str">
        <v>SIN ESTADO</v>
      </c>
      <c r="GU148" t="str">
        <v/>
      </c>
      <c r="GV148" t="str">
        <v/>
      </c>
      <c r="GY148" t="str">
        <v>SIN ESTADO</v>
      </c>
      <c r="HA148" t="str">
        <v/>
      </c>
      <c r="HB148" t="str">
        <v/>
      </c>
      <c r="HE148" t="str">
        <v>SIN ESTADO</v>
      </c>
      <c r="HG148" t="str">
        <v/>
      </c>
      <c r="HH148" t="str">
        <v/>
      </c>
      <c r="HK148" t="str">
        <v>SIN ESTADO</v>
      </c>
      <c r="HM148" t="str">
        <v/>
      </c>
      <c r="HN148" t="str">
        <v/>
      </c>
      <c r="HQ148" t="str">
        <v>SIN ESTADO</v>
      </c>
      <c r="HS148">
        <v>13415000</v>
      </c>
      <c r="HU148">
        <v>1083333.3333333333</v>
      </c>
      <c r="HW148">
        <v>1083000</v>
      </c>
      <c r="HX148">
        <v>1</v>
      </c>
    </row>
    <row r="149">
      <c r="B149">
        <v>147</v>
      </c>
      <c r="C149" t="str">
        <v xml:space="preserve">LC1 - 15 - 15 </v>
      </c>
      <c r="D149" t="str">
        <v>EN NEGOCIACIÓN</v>
      </c>
      <c r="E149">
        <v>25000000</v>
      </c>
      <c r="F149">
        <v>25000000</v>
      </c>
      <c r="G149">
        <v>0</v>
      </c>
      <c r="H149">
        <v>0</v>
      </c>
      <c r="I149">
        <v>0</v>
      </c>
      <c r="K149" t="str">
        <v/>
      </c>
      <c r="L149" t="str">
        <v/>
      </c>
      <c r="O149" t="str">
        <v>SIN ESTADO</v>
      </c>
      <c r="Q149" t="str">
        <v/>
      </c>
      <c r="R149" t="str">
        <v/>
      </c>
      <c r="U149" t="str">
        <v>SIN ESTADO</v>
      </c>
      <c r="W149" t="str">
        <v/>
      </c>
      <c r="X149" t="str">
        <v/>
      </c>
      <c r="AA149" t="str">
        <v>SIN ESTADO</v>
      </c>
      <c r="AC149" t="str">
        <v/>
      </c>
      <c r="AD149" t="str">
        <v/>
      </c>
      <c r="AG149" t="str">
        <v>SIN ESTADO</v>
      </c>
      <c r="AI149" t="str">
        <v/>
      </c>
      <c r="AJ149" t="str">
        <v/>
      </c>
      <c r="AM149" t="str">
        <v>SIN ESTADO</v>
      </c>
      <c r="AO149" t="str">
        <v/>
      </c>
      <c r="AP149" t="str">
        <v/>
      </c>
      <c r="AS149" t="str">
        <v>SIN ESTADO</v>
      </c>
      <c r="AU149" t="str">
        <v/>
      </c>
      <c r="AV149" t="str">
        <v/>
      </c>
      <c r="AY149" t="str">
        <v>SIN ESTADO</v>
      </c>
      <c r="BA149" t="str">
        <v/>
      </c>
      <c r="BB149" t="str">
        <v/>
      </c>
      <c r="BE149" t="str">
        <v>SIN ESTADO</v>
      </c>
      <c r="BG149" t="str">
        <v/>
      </c>
      <c r="BH149" t="str">
        <v/>
      </c>
      <c r="BK149" t="str">
        <v>SIN ESTADO</v>
      </c>
      <c r="BM149" t="str">
        <v/>
      </c>
      <c r="BN149" t="str">
        <v/>
      </c>
      <c r="BQ149" t="str">
        <v>SIN ESTADO</v>
      </c>
      <c r="BS149" t="str">
        <v/>
      </c>
      <c r="BT149" t="str">
        <v/>
      </c>
      <c r="BW149" t="str">
        <v>SIN ESTADO</v>
      </c>
      <c r="BY149" t="str">
        <v/>
      </c>
      <c r="BZ149" t="str">
        <v/>
      </c>
      <c r="CC149" t="str">
        <v>SIN ESTADO</v>
      </c>
      <c r="CE149" t="str">
        <v/>
      </c>
      <c r="CF149" t="str">
        <v/>
      </c>
      <c r="CI149" t="str">
        <v>SIN ESTADO</v>
      </c>
      <c r="CK149" t="str">
        <v/>
      </c>
      <c r="CL149" t="str">
        <v/>
      </c>
      <c r="CO149" t="str">
        <v>SIN ESTADO</v>
      </c>
      <c r="CQ149" t="str">
        <v/>
      </c>
      <c r="CR149" t="str">
        <v/>
      </c>
      <c r="CU149" t="str">
        <v>SIN ESTADO</v>
      </c>
      <c r="CW149" t="str">
        <v/>
      </c>
      <c r="CX149" t="str">
        <v/>
      </c>
      <c r="DA149" t="str">
        <v>SIN ESTADO</v>
      </c>
      <c r="DC149" t="str">
        <v/>
      </c>
      <c r="DD149" t="str">
        <v/>
      </c>
      <c r="DG149" t="str">
        <v>SIN ESTADO</v>
      </c>
      <c r="DI149" t="str">
        <v/>
      </c>
      <c r="DJ149" t="str">
        <v/>
      </c>
      <c r="DM149" t="str">
        <v>SIN ESTADO</v>
      </c>
      <c r="DO149" t="str">
        <v/>
      </c>
      <c r="DP149" t="str">
        <v/>
      </c>
      <c r="DS149" t="str">
        <v>SIN ESTADO</v>
      </c>
      <c r="DU149" t="str">
        <v/>
      </c>
      <c r="DV149" t="str">
        <v/>
      </c>
      <c r="DY149" t="str">
        <v>SIN ESTADO</v>
      </c>
      <c r="EA149" t="str">
        <v/>
      </c>
      <c r="EB149" t="str">
        <v/>
      </c>
      <c r="EE149" t="str">
        <v>SIN ESTADO</v>
      </c>
      <c r="EG149" t="str">
        <v/>
      </c>
      <c r="EH149" t="str">
        <v/>
      </c>
      <c r="EK149" t="str">
        <v>SIN ESTADO</v>
      </c>
      <c r="EM149" t="str">
        <v/>
      </c>
      <c r="EN149" t="str">
        <v/>
      </c>
      <c r="EQ149" t="str">
        <v>SIN ESTADO</v>
      </c>
      <c r="ES149" t="str">
        <v/>
      </c>
      <c r="ET149" t="str">
        <v/>
      </c>
      <c r="EW149" t="str">
        <v>SIN ESTADO</v>
      </c>
      <c r="EY149" t="str">
        <v/>
      </c>
      <c r="EZ149" t="str">
        <v/>
      </c>
      <c r="FC149" t="str">
        <v>SIN ESTADO</v>
      </c>
      <c r="FE149" t="str">
        <v/>
      </c>
      <c r="FF149" t="str">
        <v/>
      </c>
      <c r="FI149" t="str">
        <v>SIN ESTADO</v>
      </c>
      <c r="FK149" t="str">
        <v/>
      </c>
      <c r="FL149" t="str">
        <v/>
      </c>
      <c r="FO149" t="str">
        <v>SIN ESTADO</v>
      </c>
      <c r="FQ149" t="str">
        <v/>
      </c>
      <c r="FR149" t="str">
        <v/>
      </c>
      <c r="FU149" t="str">
        <v>SIN ESTADO</v>
      </c>
      <c r="FW149" t="str">
        <v/>
      </c>
      <c r="FX149" t="str">
        <v/>
      </c>
      <c r="GA149" t="str">
        <v>SIN ESTADO</v>
      </c>
      <c r="GC149" t="str">
        <v/>
      </c>
      <c r="GD149" t="str">
        <v/>
      </c>
      <c r="GG149" t="str">
        <v>SIN ESTADO</v>
      </c>
      <c r="GI149" t="str">
        <v/>
      </c>
      <c r="GJ149" t="str">
        <v/>
      </c>
      <c r="GM149" t="str">
        <v>SIN ESTADO</v>
      </c>
      <c r="GO149" t="str">
        <v/>
      </c>
      <c r="GP149" t="str">
        <v/>
      </c>
      <c r="GS149" t="str">
        <v>SIN ESTADO</v>
      </c>
      <c r="GU149" t="str">
        <v/>
      </c>
      <c r="GV149" t="str">
        <v/>
      </c>
      <c r="GY149" t="str">
        <v>SIN ESTADO</v>
      </c>
      <c r="HA149" t="str">
        <v/>
      </c>
      <c r="HB149" t="str">
        <v/>
      </c>
      <c r="HE149" t="str">
        <v>SIN ESTADO</v>
      </c>
      <c r="HG149" t="str">
        <v/>
      </c>
      <c r="HH149" t="str">
        <v/>
      </c>
      <c r="HK149" t="str">
        <v>SIN ESTADO</v>
      </c>
      <c r="HM149" t="str">
        <v/>
      </c>
      <c r="HN149" t="str">
        <v/>
      </c>
      <c r="HQ149" t="str">
        <v>SIN ESTADO</v>
      </c>
      <c r="HS149">
        <v>0</v>
      </c>
      <c r="HU149">
        <v>0</v>
      </c>
      <c r="HW149">
        <v>0</v>
      </c>
      <c r="HX149">
        <v>0</v>
      </c>
    </row>
    <row r="150">
      <c r="B150">
        <v>148</v>
      </c>
      <c r="C150" t="str">
        <v xml:space="preserve">LC1 - 15 - 16 </v>
      </c>
      <c r="D150" t="str">
        <v>VENDIDO</v>
      </c>
      <c r="E150">
        <v>25000000</v>
      </c>
      <c r="F150">
        <v>25000000</v>
      </c>
      <c r="G150">
        <v>0</v>
      </c>
      <c r="H150">
        <v>0</v>
      </c>
      <c r="I150">
        <v>0</v>
      </c>
      <c r="K150" t="str">
        <v/>
      </c>
      <c r="L150" t="str">
        <v/>
      </c>
      <c r="O150" t="str">
        <v>SIN ESTADO</v>
      </c>
      <c r="Q150" t="str">
        <v/>
      </c>
      <c r="R150" t="str">
        <v/>
      </c>
      <c r="U150" t="str">
        <v>SIN ESTADO</v>
      </c>
      <c r="W150" t="str">
        <v/>
      </c>
      <c r="X150" t="str">
        <v/>
      </c>
      <c r="AA150" t="str">
        <v>SIN ESTADO</v>
      </c>
      <c r="AC150" t="str">
        <v/>
      </c>
      <c r="AD150" t="str">
        <v/>
      </c>
      <c r="AG150" t="str">
        <v>SIN ESTADO</v>
      </c>
      <c r="AI150" t="str">
        <v/>
      </c>
      <c r="AJ150" t="str">
        <v/>
      </c>
      <c r="AM150" t="str">
        <v>SIN ESTADO</v>
      </c>
      <c r="AO150" t="str">
        <v/>
      </c>
      <c r="AP150" t="str">
        <v/>
      </c>
      <c r="AS150" t="str">
        <v>SIN ESTADO</v>
      </c>
      <c r="AU150" t="str">
        <v/>
      </c>
      <c r="AV150" t="str">
        <v/>
      </c>
      <c r="AY150" t="str">
        <v>SIN ESTADO</v>
      </c>
      <c r="BA150" t="str">
        <v/>
      </c>
      <c r="BB150" t="str">
        <v/>
      </c>
      <c r="BE150" t="str">
        <v>SIN ESTADO</v>
      </c>
      <c r="BG150" t="str">
        <v/>
      </c>
      <c r="BH150" t="str">
        <v/>
      </c>
      <c r="BK150" t="str">
        <v>SIN ESTADO</v>
      </c>
      <c r="BM150" t="str">
        <v/>
      </c>
      <c r="BN150" t="str">
        <v/>
      </c>
      <c r="BQ150" t="str">
        <v>SIN ESTADO</v>
      </c>
      <c r="BS150" t="str">
        <v/>
      </c>
      <c r="BT150" t="str">
        <v/>
      </c>
      <c r="BW150" t="str">
        <v>SIN ESTADO</v>
      </c>
      <c r="BY150" t="str">
        <v/>
      </c>
      <c r="BZ150" t="str">
        <v/>
      </c>
      <c r="CC150" t="str">
        <v>SIN ESTADO</v>
      </c>
      <c r="CE150" t="str">
        <v/>
      </c>
      <c r="CF150" t="str">
        <v/>
      </c>
      <c r="CI150" t="str">
        <v>SIN ESTADO</v>
      </c>
      <c r="CK150" t="str">
        <v/>
      </c>
      <c r="CL150" t="str">
        <v/>
      </c>
      <c r="CO150" t="str">
        <v>SIN ESTADO</v>
      </c>
      <c r="CQ150" t="str">
        <v/>
      </c>
      <c r="CR150" t="str">
        <v/>
      </c>
      <c r="CU150" t="str">
        <v>SIN ESTADO</v>
      </c>
      <c r="CW150" t="str">
        <v/>
      </c>
      <c r="CX150" t="str">
        <v/>
      </c>
      <c r="DA150" t="str">
        <v>SIN ESTADO</v>
      </c>
      <c r="DC150" t="str">
        <v/>
      </c>
      <c r="DD150" t="str">
        <v/>
      </c>
      <c r="DG150" t="str">
        <v>SIN ESTADO</v>
      </c>
      <c r="DI150" t="str">
        <v/>
      </c>
      <c r="DJ150" t="str">
        <v/>
      </c>
      <c r="DM150" t="str">
        <v>SIN ESTADO</v>
      </c>
      <c r="DO150" t="str">
        <v/>
      </c>
      <c r="DP150" t="str">
        <v/>
      </c>
      <c r="DS150" t="str">
        <v>SIN ESTADO</v>
      </c>
      <c r="DU150" t="str">
        <v/>
      </c>
      <c r="DV150" t="str">
        <v/>
      </c>
      <c r="DY150" t="str">
        <v>SIN ESTADO</v>
      </c>
      <c r="EA150" t="str">
        <v/>
      </c>
      <c r="EB150" t="str">
        <v/>
      </c>
      <c r="EE150" t="str">
        <v>SIN ESTADO</v>
      </c>
      <c r="EG150" t="str">
        <v/>
      </c>
      <c r="EH150" t="str">
        <v/>
      </c>
      <c r="EK150" t="str">
        <v>SIN ESTADO</v>
      </c>
      <c r="EM150" t="str">
        <v/>
      </c>
      <c r="EN150" t="str">
        <v/>
      </c>
      <c r="EQ150" t="str">
        <v>SIN ESTADO</v>
      </c>
      <c r="ES150" t="str">
        <v/>
      </c>
      <c r="ET150" t="str">
        <v/>
      </c>
      <c r="EW150" t="str">
        <v>SIN ESTADO</v>
      </c>
      <c r="EY150" t="str">
        <v/>
      </c>
      <c r="EZ150" t="str">
        <v/>
      </c>
      <c r="FC150" t="str">
        <v>SIN ESTADO</v>
      </c>
      <c r="FE150" t="str">
        <v/>
      </c>
      <c r="FF150" t="str">
        <v/>
      </c>
      <c r="FI150" t="str">
        <v>SIN ESTADO</v>
      </c>
      <c r="FK150" t="str">
        <v/>
      </c>
      <c r="FL150" t="str">
        <v/>
      </c>
      <c r="FO150" t="str">
        <v>SIN ESTADO</v>
      </c>
      <c r="FQ150" t="str">
        <v/>
      </c>
      <c r="FR150" t="str">
        <v/>
      </c>
      <c r="FU150" t="str">
        <v>SIN ESTADO</v>
      </c>
      <c r="FW150" t="str">
        <v/>
      </c>
      <c r="FX150" t="str">
        <v/>
      </c>
      <c r="GA150" t="str">
        <v>SIN ESTADO</v>
      </c>
      <c r="GC150" t="str">
        <v/>
      </c>
      <c r="GD150" t="str">
        <v/>
      </c>
      <c r="GG150" t="str">
        <v>SIN ESTADO</v>
      </c>
      <c r="GI150" t="str">
        <v/>
      </c>
      <c r="GJ150" t="str">
        <v/>
      </c>
      <c r="GM150" t="str">
        <v>SIN ESTADO</v>
      </c>
      <c r="GO150" t="str">
        <v/>
      </c>
      <c r="GP150" t="str">
        <v/>
      </c>
      <c r="GS150" t="str">
        <v>SIN ESTADO</v>
      </c>
      <c r="GU150" t="str">
        <v/>
      </c>
      <c r="GV150" t="str">
        <v/>
      </c>
      <c r="GY150" t="str">
        <v>SIN ESTADO</v>
      </c>
      <c r="HA150" t="str">
        <v/>
      </c>
      <c r="HB150" t="str">
        <v/>
      </c>
      <c r="HE150" t="str">
        <v>SIN ESTADO</v>
      </c>
      <c r="HG150" t="str">
        <v/>
      </c>
      <c r="HH150" t="str">
        <v/>
      </c>
      <c r="HK150" t="str">
        <v>SIN ESTADO</v>
      </c>
      <c r="HM150" t="str">
        <v/>
      </c>
      <c r="HN150" t="str">
        <v/>
      </c>
      <c r="HQ150" t="str">
        <v>SIN ESTADO</v>
      </c>
      <c r="HS150">
        <v>0</v>
      </c>
      <c r="HU150">
        <v>0</v>
      </c>
      <c r="HW150">
        <v>0</v>
      </c>
      <c r="HX150">
        <v>0</v>
      </c>
    </row>
    <row r="151">
      <c r="B151">
        <v>149</v>
      </c>
      <c r="C151" t="str">
        <v xml:space="preserve">LC1 - 15 - 17 </v>
      </c>
      <c r="D151" t="str">
        <v>VENDIDO</v>
      </c>
      <c r="E151">
        <v>25000000</v>
      </c>
      <c r="F151">
        <v>20000000</v>
      </c>
      <c r="G151">
        <v>46018</v>
      </c>
      <c r="H151">
        <v>24</v>
      </c>
      <c r="I151" t="str">
        <v xml:space="preserve">27 DE CADA MES </v>
      </c>
      <c r="J151">
        <v>833333.3333333334</v>
      </c>
      <c r="K151">
        <v>46049</v>
      </c>
      <c r="L151">
        <v>269</v>
      </c>
      <c r="M151">
        <v>46057</v>
      </c>
      <c r="N151">
        <v>1000000</v>
      </c>
      <c r="O151" t="str">
        <v>PAGA</v>
      </c>
      <c r="P151" t="str">
        <v>TRANSFERENCIA</v>
      </c>
      <c r="Q151">
        <v>46080</v>
      </c>
      <c r="R151">
        <v>238</v>
      </c>
      <c r="S151">
        <v>46083</v>
      </c>
      <c r="T151">
        <v>1000000</v>
      </c>
      <c r="U151" t="str">
        <v>PAGA</v>
      </c>
      <c r="V151" t="str">
        <v>TRANSFERENCIA</v>
      </c>
      <c r="W151">
        <v>46111</v>
      </c>
      <c r="X151">
        <v>207</v>
      </c>
      <c r="Y151">
        <v>46083</v>
      </c>
      <c r="Z151">
        <v>1000000</v>
      </c>
      <c r="AA151" t="str">
        <v>PAGA</v>
      </c>
      <c r="AB151" t="str">
        <v>TRANSFERENCIA</v>
      </c>
      <c r="AC151">
        <v>46142</v>
      </c>
      <c r="AD151">
        <v>176</v>
      </c>
      <c r="AE151">
        <v>46140</v>
      </c>
      <c r="AF151">
        <v>1000000</v>
      </c>
      <c r="AG151" t="str">
        <v>PAGA</v>
      </c>
      <c r="AH151" t="str">
        <v>TRANSFERENCIA</v>
      </c>
      <c r="AI151">
        <v>46173</v>
      </c>
      <c r="AJ151">
        <v>145</v>
      </c>
      <c r="AK151">
        <v>46190</v>
      </c>
      <c r="AL151">
        <v>1000000</v>
      </c>
      <c r="AM151" t="str">
        <v>PAGA</v>
      </c>
      <c r="AN151" t="str">
        <v>TRANSFERENCIA</v>
      </c>
      <c r="AO151">
        <v>46204</v>
      </c>
      <c r="AP151">
        <v>114</v>
      </c>
      <c r="AQ151">
        <v>46233</v>
      </c>
      <c r="AR151">
        <v>1000000</v>
      </c>
      <c r="AS151" t="str">
        <v>PAGA</v>
      </c>
      <c r="AT151" t="str">
        <v>TRANSFERENCIA</v>
      </c>
      <c r="AU151">
        <v>46235</v>
      </c>
      <c r="AV151">
        <v>83</v>
      </c>
      <c r="AW151">
        <v>46281</v>
      </c>
      <c r="AX151">
        <v>1000000</v>
      </c>
      <c r="AY151" t="str">
        <v>PAGA</v>
      </c>
      <c r="AZ151" t="str">
        <v>TRANSFERENCIA</v>
      </c>
      <c r="BA151">
        <v>46266</v>
      </c>
      <c r="BB151">
        <v>52</v>
      </c>
      <c r="BC151">
        <v>46301</v>
      </c>
      <c r="BD151">
        <v>1000000</v>
      </c>
      <c r="BE151" t="str">
        <v>PAGA</v>
      </c>
      <c r="BF151" t="str">
        <v>TRANSFERENCIA</v>
      </c>
      <c r="BG151">
        <v>46297</v>
      </c>
      <c r="BH151">
        <v>21</v>
      </c>
      <c r="BK151" t="str">
        <v>VENCIDA</v>
      </c>
      <c r="BM151">
        <v>46328</v>
      </c>
      <c r="BN151">
        <v>-10</v>
      </c>
      <c r="BQ151" t="str">
        <v>AL DÍA</v>
      </c>
      <c r="BS151">
        <v>46359</v>
      </c>
      <c r="BT151">
        <v>-41</v>
      </c>
      <c r="BW151" t="str">
        <v>AL DÍA</v>
      </c>
      <c r="BY151">
        <v>46390</v>
      </c>
      <c r="BZ151">
        <v>-72</v>
      </c>
      <c r="CC151" t="str">
        <v>AL DÍA</v>
      </c>
      <c r="CE151">
        <v>46421</v>
      </c>
      <c r="CF151">
        <v>-103</v>
      </c>
      <c r="CI151" t="str">
        <v>AL DÍA</v>
      </c>
      <c r="CK151">
        <v>46452</v>
      </c>
      <c r="CL151">
        <v>-134</v>
      </c>
      <c r="CO151" t="str">
        <v>AL DÍA</v>
      </c>
      <c r="CQ151">
        <v>46483</v>
      </c>
      <c r="CR151">
        <v>-165</v>
      </c>
      <c r="CU151" t="str">
        <v>AL DÍA</v>
      </c>
      <c r="CW151">
        <v>46514</v>
      </c>
      <c r="CX151">
        <v>-196</v>
      </c>
      <c r="DA151" t="str">
        <v>AL DÍA</v>
      </c>
      <c r="DC151">
        <v>46545</v>
      </c>
      <c r="DD151">
        <v>-227</v>
      </c>
      <c r="DG151" t="str">
        <v>AL DÍA</v>
      </c>
      <c r="DI151">
        <v>46576</v>
      </c>
      <c r="DJ151">
        <v>-258</v>
      </c>
      <c r="DM151" t="str">
        <v>AL DÍA</v>
      </c>
      <c r="DO151">
        <v>46607</v>
      </c>
      <c r="DP151">
        <v>-289</v>
      </c>
      <c r="DS151" t="str">
        <v>AL DÍA</v>
      </c>
      <c r="DU151">
        <v>46638</v>
      </c>
      <c r="DV151">
        <v>-320</v>
      </c>
      <c r="DY151" t="str">
        <v>AL DÍA</v>
      </c>
      <c r="EA151">
        <v>46669</v>
      </c>
      <c r="EB151">
        <v>-351</v>
      </c>
      <c r="EE151" t="str">
        <v>AL DÍA</v>
      </c>
      <c r="EG151">
        <v>46700</v>
      </c>
      <c r="EH151">
        <v>-382</v>
      </c>
      <c r="EK151" t="str">
        <v>AL DÍA</v>
      </c>
      <c r="EM151">
        <v>46731</v>
      </c>
      <c r="EN151">
        <v>-413</v>
      </c>
      <c r="EQ151" t="str">
        <v>AL DÍA</v>
      </c>
      <c r="ES151">
        <v>46762</v>
      </c>
      <c r="ET151">
        <v>-444</v>
      </c>
      <c r="EW151" t="str">
        <v>AL DÍA</v>
      </c>
      <c r="EY151" t="str">
        <v/>
      </c>
      <c r="EZ151" t="str">
        <v/>
      </c>
      <c r="FC151" t="str">
        <v>SIN ESTADO</v>
      </c>
      <c r="FE151" t="str">
        <v/>
      </c>
      <c r="FF151" t="str">
        <v/>
      </c>
      <c r="FI151" t="str">
        <v>SIN ESTADO</v>
      </c>
      <c r="FK151" t="str">
        <v/>
      </c>
      <c r="FL151" t="str">
        <v/>
      </c>
      <c r="FO151" t="str">
        <v>SIN ESTADO</v>
      </c>
      <c r="FQ151" t="str">
        <v/>
      </c>
      <c r="FR151" t="str">
        <v/>
      </c>
      <c r="FU151" t="str">
        <v>SIN ESTADO</v>
      </c>
      <c r="FW151" t="str">
        <v/>
      </c>
      <c r="FX151" t="str">
        <v/>
      </c>
      <c r="GA151" t="str">
        <v>SIN ESTADO</v>
      </c>
      <c r="GC151" t="str">
        <v/>
      </c>
      <c r="GD151" t="str">
        <v/>
      </c>
      <c r="GG151" t="str">
        <v>SIN ESTADO</v>
      </c>
      <c r="GI151" t="str">
        <v/>
      </c>
      <c r="GJ151" t="str">
        <v/>
      </c>
      <c r="GM151" t="str">
        <v>SIN ESTADO</v>
      </c>
      <c r="GO151" t="str">
        <v/>
      </c>
      <c r="GP151" t="str">
        <v/>
      </c>
      <c r="GS151" t="str">
        <v>SIN ESTADO</v>
      </c>
      <c r="GU151" t="str">
        <v/>
      </c>
      <c r="GV151" t="str">
        <v/>
      </c>
      <c r="GY151" t="str">
        <v>SIN ESTADO</v>
      </c>
      <c r="HA151" t="str">
        <v/>
      </c>
      <c r="HB151" t="str">
        <v/>
      </c>
      <c r="HE151" t="str">
        <v>SIN ESTADO</v>
      </c>
      <c r="HG151" t="str">
        <v/>
      </c>
      <c r="HH151" t="str">
        <v/>
      </c>
      <c r="HK151" t="str">
        <v>SIN ESTADO</v>
      </c>
      <c r="HM151" t="str">
        <v/>
      </c>
      <c r="HN151" t="str">
        <v/>
      </c>
      <c r="HQ151" t="str">
        <v>SIN ESTADO</v>
      </c>
      <c r="HS151">
        <v>8000000</v>
      </c>
      <c r="HU151">
        <v>833333.3333333334</v>
      </c>
      <c r="HW151">
        <v>0</v>
      </c>
      <c r="HX151">
        <v>0</v>
      </c>
    </row>
    <row r="152">
      <c r="B152">
        <v>150</v>
      </c>
      <c r="C152" t="str">
        <v xml:space="preserve">LC1 - 15 - 18 </v>
      </c>
      <c r="D152" t="str">
        <v>VENDIDO</v>
      </c>
      <c r="E152">
        <v>25000000</v>
      </c>
      <c r="F152">
        <v>21000000</v>
      </c>
      <c r="G152">
        <v>46039</v>
      </c>
      <c r="H152">
        <v>24</v>
      </c>
      <c r="I152" t="str">
        <v xml:space="preserve">17 DE CADA MES </v>
      </c>
      <c r="J152">
        <v>875000</v>
      </c>
      <c r="K152">
        <v>46070</v>
      </c>
      <c r="L152">
        <v>248</v>
      </c>
      <c r="M152">
        <v>46072</v>
      </c>
      <c r="N152">
        <v>875000</v>
      </c>
      <c r="O152" t="str">
        <v>PAGA</v>
      </c>
      <c r="P152" t="str">
        <v>TRANSFERENCIA</v>
      </c>
      <c r="Q152">
        <v>46101</v>
      </c>
      <c r="R152">
        <v>217</v>
      </c>
      <c r="S152">
        <v>46149</v>
      </c>
      <c r="T152">
        <v>875000</v>
      </c>
      <c r="U152" t="str">
        <v>PAGA</v>
      </c>
      <c r="V152" t="str">
        <v>TRANSFERENCIA</v>
      </c>
      <c r="W152">
        <v>46132</v>
      </c>
      <c r="X152">
        <v>186</v>
      </c>
      <c r="Y152">
        <v>46174</v>
      </c>
      <c r="Z152">
        <v>875000</v>
      </c>
      <c r="AA152" t="str">
        <v>PAGA</v>
      </c>
      <c r="AB152" t="str">
        <v>TRANSFERENCIA</v>
      </c>
      <c r="AC152">
        <v>46163</v>
      </c>
      <c r="AD152">
        <v>155</v>
      </c>
      <c r="AE152">
        <v>46175</v>
      </c>
      <c r="AF152">
        <v>875000</v>
      </c>
      <c r="AG152" t="str">
        <v>PAGA</v>
      </c>
      <c r="AH152" t="str">
        <v>TRANSFERENCIA</v>
      </c>
      <c r="AI152">
        <v>46194</v>
      </c>
      <c r="AJ152">
        <v>124</v>
      </c>
      <c r="AK152">
        <v>46192</v>
      </c>
      <c r="AL152">
        <v>875000</v>
      </c>
      <c r="AM152" t="str">
        <v>PAGA</v>
      </c>
      <c r="AN152" t="str">
        <v>TRANSFERENCIA</v>
      </c>
      <c r="AO152">
        <v>46225</v>
      </c>
      <c r="AP152">
        <v>93</v>
      </c>
      <c r="AS152" t="str">
        <v>VENCIDA</v>
      </c>
      <c r="AU152">
        <v>46256</v>
      </c>
      <c r="AV152">
        <v>62</v>
      </c>
      <c r="AY152" t="str">
        <v>VENCIDA</v>
      </c>
      <c r="BA152">
        <v>46287</v>
      </c>
      <c r="BB152">
        <v>31</v>
      </c>
      <c r="BE152" t="str">
        <v>VENCIDA</v>
      </c>
      <c r="BG152">
        <v>46318</v>
      </c>
      <c r="BH152">
        <v>0</v>
      </c>
      <c r="BK152" t="str">
        <v>POR VENCER</v>
      </c>
      <c r="BM152">
        <v>46349</v>
      </c>
      <c r="BN152">
        <v>-31</v>
      </c>
      <c r="BQ152" t="str">
        <v>AL DÍA</v>
      </c>
      <c r="BS152">
        <v>46380</v>
      </c>
      <c r="BT152">
        <v>-62</v>
      </c>
      <c r="BW152" t="str">
        <v>AL DÍA</v>
      </c>
      <c r="BY152">
        <v>46411</v>
      </c>
      <c r="BZ152">
        <v>-93</v>
      </c>
      <c r="CC152" t="str">
        <v>AL DÍA</v>
      </c>
      <c r="CE152">
        <v>46442</v>
      </c>
      <c r="CF152">
        <v>-124</v>
      </c>
      <c r="CI152" t="str">
        <v>AL DÍA</v>
      </c>
      <c r="CK152">
        <v>46473</v>
      </c>
      <c r="CL152">
        <v>-155</v>
      </c>
      <c r="CO152" t="str">
        <v>AL DÍA</v>
      </c>
      <c r="CQ152">
        <v>46504</v>
      </c>
      <c r="CR152">
        <v>-186</v>
      </c>
      <c r="CU152" t="str">
        <v>AL DÍA</v>
      </c>
      <c r="CW152">
        <v>46535</v>
      </c>
      <c r="CX152">
        <v>-217</v>
      </c>
      <c r="DA152" t="str">
        <v>AL DÍA</v>
      </c>
      <c r="DC152">
        <v>46566</v>
      </c>
      <c r="DD152">
        <v>-248</v>
      </c>
      <c r="DG152" t="str">
        <v>AL DÍA</v>
      </c>
      <c r="DI152">
        <v>46597</v>
      </c>
      <c r="DJ152">
        <v>-279</v>
      </c>
      <c r="DM152" t="str">
        <v>AL DÍA</v>
      </c>
      <c r="DO152">
        <v>46628</v>
      </c>
      <c r="DP152">
        <v>-310</v>
      </c>
      <c r="DS152" t="str">
        <v>AL DÍA</v>
      </c>
      <c r="DU152">
        <v>46659</v>
      </c>
      <c r="DV152">
        <v>-341</v>
      </c>
      <c r="DY152" t="str">
        <v>AL DÍA</v>
      </c>
      <c r="EA152">
        <v>46690</v>
      </c>
      <c r="EB152">
        <v>-372</v>
      </c>
      <c r="EE152" t="str">
        <v>AL DÍA</v>
      </c>
      <c r="EG152">
        <v>46721</v>
      </c>
      <c r="EH152">
        <v>-403</v>
      </c>
      <c r="EK152" t="str">
        <v>AL DÍA</v>
      </c>
      <c r="EM152">
        <v>46752</v>
      </c>
      <c r="EN152">
        <v>-434</v>
      </c>
      <c r="EQ152" t="str">
        <v>AL DÍA</v>
      </c>
      <c r="ES152">
        <v>46783</v>
      </c>
      <c r="ET152">
        <v>-465</v>
      </c>
      <c r="EW152" t="str">
        <v>AL DÍA</v>
      </c>
      <c r="EY152" t="str">
        <v/>
      </c>
      <c r="EZ152" t="str">
        <v/>
      </c>
      <c r="FC152" t="str">
        <v>SIN ESTADO</v>
      </c>
      <c r="FE152" t="str">
        <v/>
      </c>
      <c r="FF152" t="str">
        <v/>
      </c>
      <c r="FI152" t="str">
        <v>SIN ESTADO</v>
      </c>
      <c r="FK152" t="str">
        <v/>
      </c>
      <c r="FL152" t="str">
        <v/>
      </c>
      <c r="FO152" t="str">
        <v>SIN ESTADO</v>
      </c>
      <c r="FQ152" t="str">
        <v/>
      </c>
      <c r="FR152" t="str">
        <v/>
      </c>
      <c r="FU152" t="str">
        <v>SIN ESTADO</v>
      </c>
      <c r="FW152" t="str">
        <v/>
      </c>
      <c r="FX152" t="str">
        <v/>
      </c>
      <c r="GA152" t="str">
        <v>SIN ESTADO</v>
      </c>
      <c r="GC152" t="str">
        <v/>
      </c>
      <c r="GD152" t="str">
        <v/>
      </c>
      <c r="GG152" t="str">
        <v>SIN ESTADO</v>
      </c>
      <c r="GI152" t="str">
        <v/>
      </c>
      <c r="GJ152" t="str">
        <v/>
      </c>
      <c r="GM152" t="str">
        <v>SIN ESTADO</v>
      </c>
      <c r="GO152" t="str">
        <v/>
      </c>
      <c r="GP152" t="str">
        <v/>
      </c>
      <c r="GS152" t="str">
        <v>SIN ESTADO</v>
      </c>
      <c r="GU152" t="str">
        <v/>
      </c>
      <c r="GV152" t="str">
        <v/>
      </c>
      <c r="GY152" t="str">
        <v>SIN ESTADO</v>
      </c>
      <c r="HA152" t="str">
        <v/>
      </c>
      <c r="HB152" t="str">
        <v/>
      </c>
      <c r="HE152" t="str">
        <v>SIN ESTADO</v>
      </c>
      <c r="HG152" t="str">
        <v/>
      </c>
      <c r="HH152" t="str">
        <v/>
      </c>
      <c r="HK152" t="str">
        <v>SIN ESTADO</v>
      </c>
      <c r="HM152" t="str">
        <v/>
      </c>
      <c r="HN152" t="str">
        <v/>
      </c>
      <c r="HQ152" t="str">
        <v>SIN ESTADO</v>
      </c>
      <c r="HS152">
        <v>4375000</v>
      </c>
      <c r="HU152">
        <v>875000</v>
      </c>
      <c r="HW152">
        <v>0</v>
      </c>
      <c r="HX152">
        <v>0</v>
      </c>
    </row>
    <row r="153">
      <c r="B153">
        <v>151</v>
      </c>
      <c r="C153" t="str">
        <v xml:space="preserve">LC1 - 15 - 19 </v>
      </c>
      <c r="D153" t="str">
        <v>VENDIDO</v>
      </c>
      <c r="E153">
        <v>25000000</v>
      </c>
      <c r="F153">
        <v>25000000</v>
      </c>
      <c r="G153">
        <v>46088</v>
      </c>
      <c r="H153">
        <v>24</v>
      </c>
      <c r="I153" t="str">
        <v>15 DE CADA MES</v>
      </c>
      <c r="J153">
        <v>1043000</v>
      </c>
      <c r="K153">
        <v>46190</v>
      </c>
      <c r="L153">
        <v>128</v>
      </c>
      <c r="M153">
        <v>46190</v>
      </c>
      <c r="N153">
        <v>1043000</v>
      </c>
      <c r="O153" t="str">
        <v>PAGA</v>
      </c>
      <c r="P153" t="str">
        <v>TRANSFERENCIA</v>
      </c>
      <c r="Q153">
        <v>46221</v>
      </c>
      <c r="R153">
        <v>97</v>
      </c>
      <c r="S153">
        <v>46230</v>
      </c>
      <c r="T153">
        <v>1043000</v>
      </c>
      <c r="U153" t="str">
        <v>PAGA</v>
      </c>
      <c r="V153" t="str">
        <v>TRANSFERENCIA</v>
      </c>
      <c r="W153">
        <v>46252</v>
      </c>
      <c r="X153">
        <v>66</v>
      </c>
      <c r="Y153">
        <v>46253</v>
      </c>
      <c r="Z153">
        <v>1043000</v>
      </c>
      <c r="AA153" t="str">
        <v>PAGA</v>
      </c>
      <c r="AB153" t="str">
        <v>TRANSFERENCIA</v>
      </c>
      <c r="AC153">
        <v>46283</v>
      </c>
      <c r="AD153">
        <v>35</v>
      </c>
      <c r="AE153">
        <v>46291</v>
      </c>
      <c r="AF153">
        <v>1043000</v>
      </c>
      <c r="AG153" t="str">
        <v>PAGA</v>
      </c>
      <c r="AH153" t="str">
        <v>TRANSFERENCIA</v>
      </c>
      <c r="AI153">
        <v>46314</v>
      </c>
      <c r="AJ153">
        <v>4</v>
      </c>
      <c r="AM153" t="str">
        <v>VENCIDA</v>
      </c>
      <c r="AO153">
        <v>46345</v>
      </c>
      <c r="AP153">
        <v>-27</v>
      </c>
      <c r="AS153" t="str">
        <v>AL DÍA</v>
      </c>
      <c r="AU153">
        <v>46376</v>
      </c>
      <c r="AV153">
        <v>-58</v>
      </c>
      <c r="AY153" t="str">
        <v>AL DÍA</v>
      </c>
      <c r="BA153">
        <v>46407</v>
      </c>
      <c r="BB153">
        <v>-89</v>
      </c>
      <c r="BE153" t="str">
        <v>AL DÍA</v>
      </c>
      <c r="BG153">
        <v>46438</v>
      </c>
      <c r="BH153">
        <v>-120</v>
      </c>
      <c r="BK153" t="str">
        <v>AL DÍA</v>
      </c>
      <c r="BM153">
        <v>46469</v>
      </c>
      <c r="BN153">
        <v>-151</v>
      </c>
      <c r="BQ153" t="str">
        <v>AL DÍA</v>
      </c>
      <c r="BS153">
        <v>46500</v>
      </c>
      <c r="BT153">
        <v>-182</v>
      </c>
      <c r="BW153" t="str">
        <v>AL DÍA</v>
      </c>
      <c r="BY153">
        <v>46531</v>
      </c>
      <c r="BZ153">
        <v>-213</v>
      </c>
      <c r="CC153" t="str">
        <v>AL DÍA</v>
      </c>
      <c r="CE153">
        <v>46562</v>
      </c>
      <c r="CF153">
        <v>-244</v>
      </c>
      <c r="CI153" t="str">
        <v>AL DÍA</v>
      </c>
      <c r="CK153">
        <v>46593</v>
      </c>
      <c r="CL153">
        <v>-275</v>
      </c>
      <c r="CO153" t="str">
        <v>AL DÍA</v>
      </c>
      <c r="CQ153">
        <v>46624</v>
      </c>
      <c r="CR153">
        <v>-306</v>
      </c>
      <c r="CU153" t="str">
        <v>AL DÍA</v>
      </c>
      <c r="CW153">
        <v>46655</v>
      </c>
      <c r="CX153">
        <v>-337</v>
      </c>
      <c r="DA153" t="str">
        <v>AL DÍA</v>
      </c>
      <c r="DC153">
        <v>46686</v>
      </c>
      <c r="DD153">
        <v>-368</v>
      </c>
      <c r="DG153" t="str">
        <v>AL DÍA</v>
      </c>
      <c r="DI153">
        <v>46717</v>
      </c>
      <c r="DJ153">
        <v>-399</v>
      </c>
      <c r="DM153" t="str">
        <v>AL DÍA</v>
      </c>
      <c r="DO153">
        <v>46748</v>
      </c>
      <c r="DP153">
        <v>-430</v>
      </c>
      <c r="DS153" t="str">
        <v>AL DÍA</v>
      </c>
      <c r="DU153">
        <v>46779</v>
      </c>
      <c r="DV153">
        <v>-461</v>
      </c>
      <c r="DY153" t="str">
        <v>AL DÍA</v>
      </c>
      <c r="EA153">
        <v>46810</v>
      </c>
      <c r="EB153">
        <v>-492</v>
      </c>
      <c r="EE153" t="str">
        <v>AL DÍA</v>
      </c>
      <c r="EG153">
        <v>46841</v>
      </c>
      <c r="EH153">
        <v>-523</v>
      </c>
      <c r="EK153" t="str">
        <v>AL DÍA</v>
      </c>
      <c r="EM153">
        <v>46872</v>
      </c>
      <c r="EN153">
        <v>-554</v>
      </c>
      <c r="EQ153" t="str">
        <v>AL DÍA</v>
      </c>
      <c r="ES153">
        <v>46903</v>
      </c>
      <c r="ET153">
        <v>-585</v>
      </c>
      <c r="EW153" t="str">
        <v>AL DÍA</v>
      </c>
      <c r="EY153" t="str">
        <v/>
      </c>
      <c r="EZ153" t="str">
        <v/>
      </c>
      <c r="FC153" t="str">
        <v>SIN ESTADO</v>
      </c>
      <c r="FE153" t="str">
        <v/>
      </c>
      <c r="FF153" t="str">
        <v/>
      </c>
      <c r="FI153" t="str">
        <v>SIN ESTADO</v>
      </c>
      <c r="FK153" t="str">
        <v/>
      </c>
      <c r="FL153" t="str">
        <v/>
      </c>
      <c r="FO153" t="str">
        <v>SIN ESTADO</v>
      </c>
      <c r="FQ153" t="str">
        <v/>
      </c>
      <c r="FR153" t="str">
        <v/>
      </c>
      <c r="FU153" t="str">
        <v>SIN ESTADO</v>
      </c>
      <c r="FW153" t="str">
        <v/>
      </c>
      <c r="FX153" t="str">
        <v/>
      </c>
      <c r="GA153" t="str">
        <v>SIN ESTADO</v>
      </c>
      <c r="GC153" t="str">
        <v/>
      </c>
      <c r="GD153" t="str">
        <v/>
      </c>
      <c r="GG153" t="str">
        <v>SIN ESTADO</v>
      </c>
      <c r="GI153" t="str">
        <v/>
      </c>
      <c r="GJ153" t="str">
        <v/>
      </c>
      <c r="GM153" t="str">
        <v>SIN ESTADO</v>
      </c>
      <c r="GO153" t="str">
        <v/>
      </c>
      <c r="GP153" t="str">
        <v/>
      </c>
      <c r="GS153" t="str">
        <v>SIN ESTADO</v>
      </c>
      <c r="GU153" t="str">
        <v/>
      </c>
      <c r="GV153" t="str">
        <v/>
      </c>
      <c r="GY153" t="str">
        <v>SIN ESTADO</v>
      </c>
      <c r="HA153" t="str">
        <v/>
      </c>
      <c r="HB153" t="str">
        <v/>
      </c>
      <c r="HE153" t="str">
        <v>SIN ESTADO</v>
      </c>
      <c r="HG153" t="str">
        <v/>
      </c>
      <c r="HH153" t="str">
        <v/>
      </c>
      <c r="HK153" t="str">
        <v>SIN ESTADO</v>
      </c>
      <c r="HM153" t="str">
        <v/>
      </c>
      <c r="HN153" t="str">
        <v/>
      </c>
      <c r="HQ153" t="str">
        <v>SIN ESTADO</v>
      </c>
      <c r="HS153">
        <v>4172000</v>
      </c>
      <c r="HU153">
        <v>1043000</v>
      </c>
      <c r="HW153">
        <v>1043000</v>
      </c>
      <c r="HX153">
        <v>1</v>
      </c>
    </row>
    <row r="154">
      <c r="B154">
        <v>152</v>
      </c>
      <c r="C154" t="str">
        <v xml:space="preserve">LC1 - 15 - 21 </v>
      </c>
      <c r="D154" t="str">
        <v xml:space="preserve">CEDIDO EN FORMA DE PAGO </v>
      </c>
      <c r="E154">
        <v>25000000</v>
      </c>
      <c r="F154">
        <v>25000000</v>
      </c>
      <c r="G154">
        <v>0</v>
      </c>
      <c r="H154">
        <v>0</v>
      </c>
      <c r="I154">
        <v>0</v>
      </c>
      <c r="J154">
        <v>0</v>
      </c>
      <c r="K154" t="str">
        <v/>
      </c>
      <c r="L154" t="str">
        <v/>
      </c>
      <c r="O154" t="str">
        <v>SIN ESTADO</v>
      </c>
      <c r="Q154" t="str">
        <v/>
      </c>
      <c r="R154" t="str">
        <v/>
      </c>
      <c r="U154" t="str">
        <v>SIN ESTADO</v>
      </c>
      <c r="W154" t="str">
        <v/>
      </c>
      <c r="X154" t="str">
        <v/>
      </c>
      <c r="AA154" t="str">
        <v>SIN ESTADO</v>
      </c>
      <c r="AC154" t="str">
        <v/>
      </c>
      <c r="AD154" t="str">
        <v/>
      </c>
      <c r="AG154" t="str">
        <v>SIN ESTADO</v>
      </c>
      <c r="AI154" t="str">
        <v/>
      </c>
      <c r="AJ154" t="str">
        <v/>
      </c>
      <c r="AM154" t="str">
        <v>SIN ESTADO</v>
      </c>
      <c r="AO154" t="str">
        <v/>
      </c>
      <c r="AP154" t="str">
        <v/>
      </c>
      <c r="AS154" t="str">
        <v>SIN ESTADO</v>
      </c>
      <c r="AU154" t="str">
        <v/>
      </c>
      <c r="AV154" t="str">
        <v/>
      </c>
      <c r="AY154" t="str">
        <v>SIN ESTADO</v>
      </c>
      <c r="BA154" t="str">
        <v/>
      </c>
      <c r="BB154" t="str">
        <v/>
      </c>
      <c r="BE154" t="str">
        <v>SIN ESTADO</v>
      </c>
      <c r="BG154" t="str">
        <v/>
      </c>
      <c r="BH154" t="str">
        <v/>
      </c>
      <c r="BK154" t="str">
        <v>SIN ESTADO</v>
      </c>
      <c r="BM154" t="str">
        <v/>
      </c>
      <c r="BN154" t="str">
        <v/>
      </c>
      <c r="BQ154" t="str">
        <v>SIN ESTADO</v>
      </c>
      <c r="BS154" t="str">
        <v/>
      </c>
      <c r="BT154" t="str">
        <v/>
      </c>
      <c r="BW154" t="str">
        <v>SIN ESTADO</v>
      </c>
      <c r="BY154" t="str">
        <v/>
      </c>
      <c r="BZ154" t="str">
        <v/>
      </c>
      <c r="CC154" t="str">
        <v>SIN ESTADO</v>
      </c>
      <c r="CE154" t="str">
        <v/>
      </c>
      <c r="CF154" t="str">
        <v/>
      </c>
      <c r="CI154" t="str">
        <v>SIN ESTADO</v>
      </c>
      <c r="CK154" t="str">
        <v/>
      </c>
      <c r="CL154" t="str">
        <v/>
      </c>
      <c r="CO154" t="str">
        <v>SIN ESTADO</v>
      </c>
      <c r="CQ154" t="str">
        <v/>
      </c>
      <c r="CR154" t="str">
        <v/>
      </c>
      <c r="CU154" t="str">
        <v>SIN ESTADO</v>
      </c>
      <c r="CW154" t="str">
        <v/>
      </c>
      <c r="CX154" t="str">
        <v/>
      </c>
      <c r="DA154" t="str">
        <v>SIN ESTADO</v>
      </c>
      <c r="DC154" t="str">
        <v/>
      </c>
      <c r="DD154" t="str">
        <v/>
      </c>
      <c r="DG154" t="str">
        <v>SIN ESTADO</v>
      </c>
      <c r="DI154" t="str">
        <v/>
      </c>
      <c r="DJ154" t="str">
        <v/>
      </c>
      <c r="DM154" t="str">
        <v>SIN ESTADO</v>
      </c>
      <c r="DO154" t="str">
        <v/>
      </c>
      <c r="DP154" t="str">
        <v/>
      </c>
      <c r="DS154" t="str">
        <v>SIN ESTADO</v>
      </c>
      <c r="DU154" t="str">
        <v/>
      </c>
      <c r="DV154" t="str">
        <v/>
      </c>
      <c r="DY154" t="str">
        <v>SIN ESTADO</v>
      </c>
      <c r="EA154" t="str">
        <v/>
      </c>
      <c r="EB154" t="str">
        <v/>
      </c>
      <c r="EE154" t="str">
        <v>SIN ESTADO</v>
      </c>
      <c r="EG154" t="str">
        <v/>
      </c>
      <c r="EH154" t="str">
        <v/>
      </c>
      <c r="EK154" t="str">
        <v>SIN ESTADO</v>
      </c>
      <c r="EM154" t="str">
        <v/>
      </c>
      <c r="EN154" t="str">
        <v/>
      </c>
      <c r="EQ154" t="str">
        <v>SIN ESTADO</v>
      </c>
      <c r="ES154" t="str">
        <v/>
      </c>
      <c r="ET154" t="str">
        <v/>
      </c>
      <c r="EW154" t="str">
        <v>SIN ESTADO</v>
      </c>
      <c r="EY154" t="str">
        <v/>
      </c>
      <c r="EZ154" t="str">
        <v/>
      </c>
      <c r="FC154" t="str">
        <v>SIN ESTADO</v>
      </c>
      <c r="FE154" t="str">
        <v/>
      </c>
      <c r="FF154" t="str">
        <v/>
      </c>
      <c r="FI154" t="str">
        <v>SIN ESTADO</v>
      </c>
      <c r="FK154" t="str">
        <v/>
      </c>
      <c r="FL154" t="str">
        <v/>
      </c>
      <c r="FO154" t="str">
        <v>SIN ESTADO</v>
      </c>
      <c r="FQ154" t="str">
        <v/>
      </c>
      <c r="FR154" t="str">
        <v/>
      </c>
      <c r="FU154" t="str">
        <v>SIN ESTADO</v>
      </c>
      <c r="FW154" t="str">
        <v/>
      </c>
      <c r="FX154" t="str">
        <v/>
      </c>
      <c r="GA154" t="str">
        <v>SIN ESTADO</v>
      </c>
      <c r="GC154" t="str">
        <v/>
      </c>
      <c r="GD154" t="str">
        <v/>
      </c>
      <c r="GG154" t="str">
        <v>SIN ESTADO</v>
      </c>
      <c r="GI154" t="str">
        <v/>
      </c>
      <c r="GJ154" t="str">
        <v/>
      </c>
      <c r="GM154" t="str">
        <v>SIN ESTADO</v>
      </c>
      <c r="GO154" t="str">
        <v/>
      </c>
      <c r="GP154" t="str">
        <v/>
      </c>
      <c r="GS154" t="str">
        <v>SIN ESTADO</v>
      </c>
      <c r="GU154" t="str">
        <v/>
      </c>
      <c r="GV154" t="str">
        <v/>
      </c>
      <c r="GY154" t="str">
        <v>SIN ESTADO</v>
      </c>
      <c r="HA154" t="str">
        <v/>
      </c>
      <c r="HB154" t="str">
        <v/>
      </c>
      <c r="HE154" t="str">
        <v>SIN ESTADO</v>
      </c>
      <c r="HG154" t="str">
        <v/>
      </c>
      <c r="HH154" t="str">
        <v/>
      </c>
      <c r="HK154" t="str">
        <v>SIN ESTADO</v>
      </c>
      <c r="HM154" t="str">
        <v/>
      </c>
      <c r="HN154" t="str">
        <v/>
      </c>
      <c r="HQ154" t="str">
        <v>SIN ESTADO</v>
      </c>
      <c r="HS154">
        <v>0</v>
      </c>
      <c r="HU154">
        <v>0</v>
      </c>
      <c r="HW154">
        <v>0</v>
      </c>
      <c r="HX154">
        <v>0</v>
      </c>
    </row>
    <row r="155">
      <c r="B155">
        <v>153</v>
      </c>
      <c r="C155" t="str">
        <v xml:space="preserve">LC1 - 15 - 22 </v>
      </c>
      <c r="D155" t="str">
        <v>VENDIDO</v>
      </c>
      <c r="E155">
        <v>25000000</v>
      </c>
      <c r="F155">
        <v>25000000</v>
      </c>
      <c r="G155">
        <v>0</v>
      </c>
      <c r="H155">
        <v>0</v>
      </c>
      <c r="I155">
        <v>0</v>
      </c>
      <c r="J155">
        <v>0</v>
      </c>
      <c r="K155" t="str">
        <v/>
      </c>
      <c r="L155" t="str">
        <v/>
      </c>
      <c r="O155" t="str">
        <v>SIN ESTADO</v>
      </c>
      <c r="Q155" t="str">
        <v/>
      </c>
      <c r="R155" t="str">
        <v/>
      </c>
      <c r="U155" t="str">
        <v>SIN ESTADO</v>
      </c>
      <c r="W155" t="str">
        <v/>
      </c>
      <c r="X155" t="str">
        <v/>
      </c>
      <c r="AA155" t="str">
        <v>SIN ESTADO</v>
      </c>
      <c r="AC155" t="str">
        <v/>
      </c>
      <c r="AD155" t="str">
        <v/>
      </c>
      <c r="AG155" t="str">
        <v>SIN ESTADO</v>
      </c>
      <c r="AI155" t="str">
        <v/>
      </c>
      <c r="AJ155" t="str">
        <v/>
      </c>
      <c r="AM155" t="str">
        <v>SIN ESTADO</v>
      </c>
      <c r="AO155" t="str">
        <v/>
      </c>
      <c r="AP155" t="str">
        <v/>
      </c>
      <c r="AS155" t="str">
        <v>SIN ESTADO</v>
      </c>
      <c r="AU155" t="str">
        <v/>
      </c>
      <c r="AV155" t="str">
        <v/>
      </c>
      <c r="AY155" t="str">
        <v>SIN ESTADO</v>
      </c>
      <c r="BA155" t="str">
        <v/>
      </c>
      <c r="BB155" t="str">
        <v/>
      </c>
      <c r="BE155" t="str">
        <v>SIN ESTADO</v>
      </c>
      <c r="BG155" t="str">
        <v/>
      </c>
      <c r="BH155" t="str">
        <v/>
      </c>
      <c r="BK155" t="str">
        <v>SIN ESTADO</v>
      </c>
      <c r="BM155" t="str">
        <v/>
      </c>
      <c r="BN155" t="str">
        <v/>
      </c>
      <c r="BQ155" t="str">
        <v>SIN ESTADO</v>
      </c>
      <c r="BS155" t="str">
        <v/>
      </c>
      <c r="BT155" t="str">
        <v/>
      </c>
      <c r="BW155" t="str">
        <v>SIN ESTADO</v>
      </c>
      <c r="BY155" t="str">
        <v/>
      </c>
      <c r="BZ155" t="str">
        <v/>
      </c>
      <c r="CC155" t="str">
        <v>SIN ESTADO</v>
      </c>
      <c r="CE155" t="str">
        <v/>
      </c>
      <c r="CF155" t="str">
        <v/>
      </c>
      <c r="CI155" t="str">
        <v>SIN ESTADO</v>
      </c>
      <c r="CK155" t="str">
        <v/>
      </c>
      <c r="CL155" t="str">
        <v/>
      </c>
      <c r="CO155" t="str">
        <v>SIN ESTADO</v>
      </c>
      <c r="CQ155" t="str">
        <v/>
      </c>
      <c r="CR155" t="str">
        <v/>
      </c>
      <c r="CU155" t="str">
        <v>SIN ESTADO</v>
      </c>
      <c r="CW155" t="str">
        <v/>
      </c>
      <c r="CX155" t="str">
        <v/>
      </c>
      <c r="DA155" t="str">
        <v>SIN ESTADO</v>
      </c>
      <c r="DC155" t="str">
        <v/>
      </c>
      <c r="DD155" t="str">
        <v/>
      </c>
      <c r="DG155" t="str">
        <v>SIN ESTADO</v>
      </c>
      <c r="DI155" t="str">
        <v/>
      </c>
      <c r="DJ155" t="str">
        <v/>
      </c>
      <c r="DM155" t="str">
        <v>SIN ESTADO</v>
      </c>
      <c r="DO155" t="str">
        <v/>
      </c>
      <c r="DP155" t="str">
        <v/>
      </c>
      <c r="DS155" t="str">
        <v>SIN ESTADO</v>
      </c>
      <c r="DU155" t="str">
        <v/>
      </c>
      <c r="DV155" t="str">
        <v/>
      </c>
      <c r="DY155" t="str">
        <v>SIN ESTADO</v>
      </c>
      <c r="EA155" t="str">
        <v/>
      </c>
      <c r="EB155" t="str">
        <v/>
      </c>
      <c r="EE155" t="str">
        <v>SIN ESTADO</v>
      </c>
      <c r="EG155" t="str">
        <v/>
      </c>
      <c r="EH155" t="str">
        <v/>
      </c>
      <c r="EK155" t="str">
        <v>SIN ESTADO</v>
      </c>
      <c r="EM155" t="str">
        <v/>
      </c>
      <c r="EN155" t="str">
        <v/>
      </c>
      <c r="EQ155" t="str">
        <v>SIN ESTADO</v>
      </c>
      <c r="ES155" t="str">
        <v/>
      </c>
      <c r="ET155" t="str">
        <v/>
      </c>
      <c r="EW155" t="str">
        <v>SIN ESTADO</v>
      </c>
      <c r="EY155" t="str">
        <v/>
      </c>
      <c r="EZ155" t="str">
        <v/>
      </c>
      <c r="FC155" t="str">
        <v>SIN ESTADO</v>
      </c>
      <c r="FE155" t="str">
        <v/>
      </c>
      <c r="FF155" t="str">
        <v/>
      </c>
      <c r="FI155" t="str">
        <v>SIN ESTADO</v>
      </c>
      <c r="FK155" t="str">
        <v/>
      </c>
      <c r="FL155" t="str">
        <v/>
      </c>
      <c r="FO155" t="str">
        <v>SIN ESTADO</v>
      </c>
      <c r="FQ155" t="str">
        <v/>
      </c>
      <c r="FR155" t="str">
        <v/>
      </c>
      <c r="FU155" t="str">
        <v>SIN ESTADO</v>
      </c>
      <c r="FW155" t="str">
        <v/>
      </c>
      <c r="FX155" t="str">
        <v/>
      </c>
      <c r="GA155" t="str">
        <v>SIN ESTADO</v>
      </c>
      <c r="GC155" t="str">
        <v/>
      </c>
      <c r="GD155" t="str">
        <v/>
      </c>
      <c r="GG155" t="str">
        <v>SIN ESTADO</v>
      </c>
      <c r="GI155" t="str">
        <v/>
      </c>
      <c r="GJ155" t="str">
        <v/>
      </c>
      <c r="GM155" t="str">
        <v>SIN ESTADO</v>
      </c>
      <c r="GO155" t="str">
        <v/>
      </c>
      <c r="GP155" t="str">
        <v/>
      </c>
      <c r="GS155" t="str">
        <v>SIN ESTADO</v>
      </c>
      <c r="GU155" t="str">
        <v/>
      </c>
      <c r="GV155" t="str">
        <v/>
      </c>
      <c r="GY155" t="str">
        <v>SIN ESTADO</v>
      </c>
      <c r="HA155" t="str">
        <v/>
      </c>
      <c r="HB155" t="str">
        <v/>
      </c>
      <c r="HE155" t="str">
        <v>SIN ESTADO</v>
      </c>
      <c r="HG155" t="str">
        <v/>
      </c>
      <c r="HH155" t="str">
        <v/>
      </c>
      <c r="HK155" t="str">
        <v>SIN ESTADO</v>
      </c>
      <c r="HM155" t="str">
        <v/>
      </c>
      <c r="HN155" t="str">
        <v/>
      </c>
      <c r="HQ155" t="str">
        <v>SIN ESTADO</v>
      </c>
      <c r="HS155">
        <v>0</v>
      </c>
      <c r="HU155">
        <v>0</v>
      </c>
      <c r="HW155">
        <v>0</v>
      </c>
      <c r="HX155">
        <v>0</v>
      </c>
    </row>
    <row r="156">
      <c r="B156">
        <v>154</v>
      </c>
      <c r="C156" t="str">
        <v>LC1 - 15 - 23</v>
      </c>
      <c r="D156" t="str">
        <v>VENDIDO</v>
      </c>
      <c r="E156">
        <v>25000000</v>
      </c>
      <c r="F156">
        <v>19048478</v>
      </c>
      <c r="G156">
        <v>46060</v>
      </c>
      <c r="H156">
        <v>30</v>
      </c>
      <c r="I156" t="str">
        <v xml:space="preserve">07 DE CADA MES </v>
      </c>
      <c r="J156">
        <v>634949.2666666667</v>
      </c>
      <c r="K156">
        <v>46091</v>
      </c>
      <c r="L156">
        <v>227</v>
      </c>
      <c r="M156">
        <v>46077</v>
      </c>
      <c r="N156">
        <v>1100000</v>
      </c>
      <c r="O156" t="str">
        <v>PAGA</v>
      </c>
      <c r="P156" t="str">
        <v>EFECTIVO</v>
      </c>
      <c r="Q156">
        <v>46122</v>
      </c>
      <c r="R156">
        <v>196</v>
      </c>
      <c r="S156">
        <v>46139</v>
      </c>
      <c r="T156">
        <v>487200</v>
      </c>
      <c r="U156" t="str">
        <v>PAGA</v>
      </c>
      <c r="V156" t="str">
        <v>EFECTIVO</v>
      </c>
      <c r="W156">
        <v>46153</v>
      </c>
      <c r="X156">
        <v>165</v>
      </c>
      <c r="Y156">
        <v>46139</v>
      </c>
      <c r="Z156">
        <v>800000</v>
      </c>
      <c r="AA156" t="str">
        <v>PAGA</v>
      </c>
      <c r="AB156" t="str">
        <v>TRANSFERENCIA</v>
      </c>
      <c r="AC156">
        <v>46184</v>
      </c>
      <c r="AD156">
        <v>134</v>
      </c>
      <c r="AE156">
        <v>46139</v>
      </c>
      <c r="AF156">
        <v>800000</v>
      </c>
      <c r="AG156" t="str">
        <v>PAGA</v>
      </c>
      <c r="AH156" t="str">
        <v>TRANSFERENCIA</v>
      </c>
      <c r="AI156">
        <v>46215</v>
      </c>
      <c r="AJ156">
        <v>103</v>
      </c>
      <c r="AK156">
        <v>46247</v>
      </c>
      <c r="AL156">
        <v>800000</v>
      </c>
      <c r="AM156" t="str">
        <v>PAGA</v>
      </c>
      <c r="AN156" t="str">
        <v>TRANSFERENCIA</v>
      </c>
      <c r="AO156">
        <v>46246</v>
      </c>
      <c r="AP156">
        <v>72</v>
      </c>
      <c r="AQ156">
        <v>46267</v>
      </c>
      <c r="AR156">
        <v>1600000</v>
      </c>
      <c r="AS156" t="str">
        <v>PAGA</v>
      </c>
      <c r="AU156">
        <v>46277</v>
      </c>
      <c r="AV156">
        <v>41</v>
      </c>
      <c r="AW156">
        <v>46267</v>
      </c>
      <c r="AY156" t="str">
        <v>PAGA</v>
      </c>
      <c r="BA156">
        <v>46308</v>
      </c>
      <c r="BB156">
        <v>10</v>
      </c>
      <c r="BC156">
        <v>46267</v>
      </c>
      <c r="BE156" t="str">
        <v>PAGA</v>
      </c>
      <c r="BG156">
        <v>46339</v>
      </c>
      <c r="BH156">
        <v>-21</v>
      </c>
      <c r="BK156" t="str">
        <v>AL DÍA</v>
      </c>
      <c r="BM156">
        <v>46370</v>
      </c>
      <c r="BN156">
        <v>-52</v>
      </c>
      <c r="BQ156" t="str">
        <v>AL DÍA</v>
      </c>
      <c r="BS156">
        <v>46401</v>
      </c>
      <c r="BT156">
        <v>-83</v>
      </c>
      <c r="BW156" t="str">
        <v>AL DÍA</v>
      </c>
      <c r="BY156">
        <v>46432</v>
      </c>
      <c r="BZ156">
        <v>-114</v>
      </c>
      <c r="CC156" t="str">
        <v>AL DÍA</v>
      </c>
      <c r="CE156">
        <v>46463</v>
      </c>
      <c r="CF156">
        <v>-145</v>
      </c>
      <c r="CI156" t="str">
        <v>AL DÍA</v>
      </c>
      <c r="CK156">
        <v>46494</v>
      </c>
      <c r="CL156">
        <v>-176</v>
      </c>
      <c r="CO156" t="str">
        <v>AL DÍA</v>
      </c>
      <c r="CQ156">
        <v>46525</v>
      </c>
      <c r="CR156">
        <v>-207</v>
      </c>
      <c r="CU156" t="str">
        <v>AL DÍA</v>
      </c>
      <c r="CW156">
        <v>46556</v>
      </c>
      <c r="CX156">
        <v>-238</v>
      </c>
      <c r="DA156" t="str">
        <v>AL DÍA</v>
      </c>
      <c r="DC156">
        <v>46587</v>
      </c>
      <c r="DD156">
        <v>-269</v>
      </c>
      <c r="DG156" t="str">
        <v>AL DÍA</v>
      </c>
      <c r="DI156">
        <v>46618</v>
      </c>
      <c r="DJ156">
        <v>-300</v>
      </c>
      <c r="DM156" t="str">
        <v>AL DÍA</v>
      </c>
      <c r="DO156">
        <v>46649</v>
      </c>
      <c r="DP156">
        <v>-331</v>
      </c>
      <c r="DS156" t="str">
        <v>AL DÍA</v>
      </c>
      <c r="DU156">
        <v>46680</v>
      </c>
      <c r="DV156">
        <v>-362</v>
      </c>
      <c r="DY156" t="str">
        <v>AL DÍA</v>
      </c>
      <c r="EA156">
        <v>46711</v>
      </c>
      <c r="EB156">
        <v>-393</v>
      </c>
      <c r="EE156" t="str">
        <v>AL DÍA</v>
      </c>
      <c r="EG156">
        <v>46742</v>
      </c>
      <c r="EH156">
        <v>-424</v>
      </c>
      <c r="EK156" t="str">
        <v>AL DÍA</v>
      </c>
      <c r="EM156">
        <v>46773</v>
      </c>
      <c r="EN156">
        <v>-455</v>
      </c>
      <c r="EQ156" t="str">
        <v>AL DÍA</v>
      </c>
      <c r="ES156">
        <v>46804</v>
      </c>
      <c r="ET156">
        <v>-486</v>
      </c>
      <c r="EW156" t="str">
        <v>AL DÍA</v>
      </c>
      <c r="EY156">
        <v>46835</v>
      </c>
      <c r="EZ156">
        <v>-517</v>
      </c>
      <c r="FC156" t="str">
        <v>AL DÍA</v>
      </c>
      <c r="FE156">
        <v>46866</v>
      </c>
      <c r="FF156">
        <v>-548</v>
      </c>
      <c r="FI156" t="str">
        <v>AL DÍA</v>
      </c>
      <c r="FK156">
        <v>46897</v>
      </c>
      <c r="FL156">
        <v>-579</v>
      </c>
      <c r="FO156" t="str">
        <v>AL DÍA</v>
      </c>
      <c r="FQ156">
        <v>46928</v>
      </c>
      <c r="FR156">
        <v>-610</v>
      </c>
      <c r="FU156" t="str">
        <v>AL DÍA</v>
      </c>
      <c r="FW156">
        <v>46959</v>
      </c>
      <c r="FX156">
        <v>-641</v>
      </c>
      <c r="GA156" t="str">
        <v>AL DÍA</v>
      </c>
      <c r="GC156">
        <v>46990</v>
      </c>
      <c r="GD156">
        <v>-672</v>
      </c>
      <c r="GG156" t="str">
        <v>AL DÍA</v>
      </c>
      <c r="GI156" t="str">
        <v/>
      </c>
      <c r="GJ156" t="str">
        <v/>
      </c>
      <c r="GM156" t="str">
        <v>SIN ESTADO</v>
      </c>
      <c r="GO156" t="str">
        <v/>
      </c>
      <c r="GP156" t="str">
        <v/>
      </c>
      <c r="GS156" t="str">
        <v>SIN ESTADO</v>
      </c>
      <c r="GU156" t="str">
        <v/>
      </c>
      <c r="GV156" t="str">
        <v/>
      </c>
      <c r="GY156" t="str">
        <v>SIN ESTADO</v>
      </c>
      <c r="HA156" t="str">
        <v/>
      </c>
      <c r="HB156" t="str">
        <v/>
      </c>
      <c r="HE156" t="str">
        <v>SIN ESTADO</v>
      </c>
      <c r="HG156" t="str">
        <v/>
      </c>
      <c r="HH156" t="str">
        <v/>
      </c>
      <c r="HK156" t="str">
        <v>SIN ESTADO</v>
      </c>
      <c r="HM156" t="str">
        <v/>
      </c>
      <c r="HN156" t="str">
        <v/>
      </c>
      <c r="HQ156" t="str">
        <v>SIN ESTADO</v>
      </c>
      <c r="HS156">
        <v>5587200</v>
      </c>
      <c r="HU156">
        <v>634949.2666666667</v>
      </c>
      <c r="HW156">
        <v>1100000</v>
      </c>
      <c r="HX156">
        <v>1</v>
      </c>
    </row>
    <row r="157">
      <c r="B157">
        <v>155</v>
      </c>
      <c r="C157" t="str">
        <v xml:space="preserve">LC1 - 15 - 24 </v>
      </c>
      <c r="D157" t="str">
        <v>VENDIDO</v>
      </c>
      <c r="E157">
        <v>25000000</v>
      </c>
      <c r="F157">
        <v>21000000</v>
      </c>
      <c r="G157">
        <v>46109</v>
      </c>
      <c r="H157">
        <v>24</v>
      </c>
      <c r="I157" t="str">
        <v xml:space="preserve">28 DE CADA MES </v>
      </c>
      <c r="J157">
        <v>875000</v>
      </c>
      <c r="K157">
        <v>46140</v>
      </c>
      <c r="L157">
        <v>178</v>
      </c>
      <c r="M157">
        <v>46136</v>
      </c>
      <c r="N157">
        <v>875000</v>
      </c>
      <c r="O157" t="str">
        <v>PAGA</v>
      </c>
      <c r="P157" t="str">
        <v>TRANSFERENCIA</v>
      </c>
      <c r="Q157">
        <v>46171</v>
      </c>
      <c r="R157">
        <v>147</v>
      </c>
      <c r="S157">
        <v>46168</v>
      </c>
      <c r="T157">
        <v>875000</v>
      </c>
      <c r="U157" t="str">
        <v>PAGA</v>
      </c>
      <c r="V157" t="str">
        <v>TRANSFERENCIA</v>
      </c>
      <c r="W157">
        <v>46202</v>
      </c>
      <c r="X157">
        <v>116</v>
      </c>
      <c r="Y157">
        <v>46202</v>
      </c>
      <c r="Z157">
        <v>875000</v>
      </c>
      <c r="AA157" t="str">
        <v>PAGA</v>
      </c>
      <c r="AB157" t="str">
        <v>TRANSFERENCIA</v>
      </c>
      <c r="AC157">
        <v>46233</v>
      </c>
      <c r="AD157">
        <v>85</v>
      </c>
      <c r="AE157">
        <v>46230</v>
      </c>
      <c r="AF157">
        <v>875000</v>
      </c>
      <c r="AG157" t="str">
        <v>PAGA</v>
      </c>
      <c r="AH157" t="str">
        <v>TRANSFERENCIA</v>
      </c>
      <c r="AI157">
        <v>46264</v>
      </c>
      <c r="AJ157">
        <v>54</v>
      </c>
      <c r="AK157">
        <v>46261</v>
      </c>
      <c r="AL157">
        <v>875000</v>
      </c>
      <c r="AM157" t="str">
        <v>PAGA</v>
      </c>
      <c r="AN157" t="str">
        <v>TRANSFERENCIA</v>
      </c>
      <c r="AO157">
        <v>46295</v>
      </c>
      <c r="AP157">
        <v>23</v>
      </c>
      <c r="AQ157">
        <v>46296</v>
      </c>
      <c r="AR157">
        <v>875000</v>
      </c>
      <c r="AS157" t="str">
        <v>PAGA</v>
      </c>
      <c r="AT157" t="str">
        <v>TRANSFERENCIA</v>
      </c>
      <c r="AU157">
        <v>46326</v>
      </c>
      <c r="AV157">
        <v>-8</v>
      </c>
      <c r="AY157" t="str">
        <v>AL DÍA</v>
      </c>
      <c r="BA157">
        <v>46357</v>
      </c>
      <c r="BB157">
        <v>-39</v>
      </c>
      <c r="BE157" t="str">
        <v>AL DÍA</v>
      </c>
      <c r="BG157">
        <v>46388</v>
      </c>
      <c r="BH157">
        <v>-70</v>
      </c>
      <c r="BK157" t="str">
        <v>AL DÍA</v>
      </c>
      <c r="BM157">
        <v>46419</v>
      </c>
      <c r="BN157">
        <v>-101</v>
      </c>
      <c r="BQ157" t="str">
        <v>AL DÍA</v>
      </c>
      <c r="BS157">
        <v>46450</v>
      </c>
      <c r="BT157">
        <v>-132</v>
      </c>
      <c r="BW157" t="str">
        <v>AL DÍA</v>
      </c>
      <c r="BY157">
        <v>46481</v>
      </c>
      <c r="BZ157">
        <v>-163</v>
      </c>
      <c r="CC157" t="str">
        <v>AL DÍA</v>
      </c>
      <c r="CE157">
        <v>46512</v>
      </c>
      <c r="CF157">
        <v>-194</v>
      </c>
      <c r="CI157" t="str">
        <v>AL DÍA</v>
      </c>
      <c r="CK157">
        <v>46543</v>
      </c>
      <c r="CL157">
        <v>-225</v>
      </c>
      <c r="CO157" t="str">
        <v>AL DÍA</v>
      </c>
      <c r="CQ157">
        <v>46574</v>
      </c>
      <c r="CR157">
        <v>-256</v>
      </c>
      <c r="CU157" t="str">
        <v>AL DÍA</v>
      </c>
      <c r="CW157">
        <v>46605</v>
      </c>
      <c r="CX157">
        <v>-287</v>
      </c>
      <c r="DA157" t="str">
        <v>AL DÍA</v>
      </c>
      <c r="DC157">
        <v>46636</v>
      </c>
      <c r="DD157">
        <v>-318</v>
      </c>
      <c r="DG157" t="str">
        <v>AL DÍA</v>
      </c>
      <c r="DI157">
        <v>46667</v>
      </c>
      <c r="DJ157">
        <v>-349</v>
      </c>
      <c r="DM157" t="str">
        <v>AL DÍA</v>
      </c>
      <c r="DO157">
        <v>46698</v>
      </c>
      <c r="DP157">
        <v>-380</v>
      </c>
      <c r="DS157" t="str">
        <v>AL DÍA</v>
      </c>
      <c r="DU157">
        <v>46729</v>
      </c>
      <c r="DV157">
        <v>-411</v>
      </c>
      <c r="DY157" t="str">
        <v>AL DÍA</v>
      </c>
      <c r="EA157">
        <v>46760</v>
      </c>
      <c r="EB157">
        <v>-442</v>
      </c>
      <c r="EE157" t="str">
        <v>AL DÍA</v>
      </c>
      <c r="EG157">
        <v>46791</v>
      </c>
      <c r="EH157">
        <v>-473</v>
      </c>
      <c r="EK157" t="str">
        <v>AL DÍA</v>
      </c>
      <c r="EM157">
        <v>46822</v>
      </c>
      <c r="EN157">
        <v>-504</v>
      </c>
      <c r="EQ157" t="str">
        <v>AL DÍA</v>
      </c>
      <c r="ES157">
        <v>46853</v>
      </c>
      <c r="ET157">
        <v>-535</v>
      </c>
      <c r="EW157" t="str">
        <v>AL DÍA</v>
      </c>
      <c r="EY157" t="str">
        <v/>
      </c>
      <c r="EZ157" t="str">
        <v/>
      </c>
      <c r="FC157" t="str">
        <v>SIN ESTADO</v>
      </c>
      <c r="FE157" t="str">
        <v/>
      </c>
      <c r="FF157" t="str">
        <v/>
      </c>
      <c r="FI157" t="str">
        <v>SIN ESTADO</v>
      </c>
      <c r="FK157" t="str">
        <v/>
      </c>
      <c r="FL157" t="str">
        <v/>
      </c>
      <c r="FO157" t="str">
        <v>SIN ESTADO</v>
      </c>
      <c r="FQ157" t="str">
        <v/>
      </c>
      <c r="FR157" t="str">
        <v/>
      </c>
      <c r="FU157" t="str">
        <v>SIN ESTADO</v>
      </c>
      <c r="FW157" t="str">
        <v/>
      </c>
      <c r="FX157" t="str">
        <v/>
      </c>
      <c r="GA157" t="str">
        <v>SIN ESTADO</v>
      </c>
      <c r="GC157" t="str">
        <v/>
      </c>
      <c r="GD157" t="str">
        <v/>
      </c>
      <c r="GG157" t="str">
        <v>SIN ESTADO</v>
      </c>
      <c r="GI157" t="str">
        <v/>
      </c>
      <c r="GJ157" t="str">
        <v/>
      </c>
      <c r="GM157" t="str">
        <v>SIN ESTADO</v>
      </c>
      <c r="GO157" t="str">
        <v/>
      </c>
      <c r="GP157" t="str">
        <v/>
      </c>
      <c r="GS157" t="str">
        <v>SIN ESTADO</v>
      </c>
      <c r="GU157" t="str">
        <v/>
      </c>
      <c r="GV157" t="str">
        <v/>
      </c>
      <c r="GY157" t="str">
        <v>SIN ESTADO</v>
      </c>
      <c r="HA157" t="str">
        <v/>
      </c>
      <c r="HB157" t="str">
        <v/>
      </c>
      <c r="HE157" t="str">
        <v>SIN ESTADO</v>
      </c>
      <c r="HG157" t="str">
        <v/>
      </c>
      <c r="HH157" t="str">
        <v/>
      </c>
      <c r="HK157" t="str">
        <v>SIN ESTADO</v>
      </c>
      <c r="HM157" t="str">
        <v/>
      </c>
      <c r="HN157" t="str">
        <v/>
      </c>
      <c r="HQ157" t="str">
        <v>SIN ESTADO</v>
      </c>
      <c r="HS157">
        <v>5250000</v>
      </c>
      <c r="HU157">
        <v>875000</v>
      </c>
      <c r="HW157">
        <v>875000</v>
      </c>
      <c r="HX157">
        <v>1</v>
      </c>
    </row>
    <row r="158">
      <c r="B158">
        <v>156</v>
      </c>
      <c r="C158" t="str">
        <v xml:space="preserve">LC1 - 15 - 25 </v>
      </c>
      <c r="D158" t="str">
        <v>VENDIDO</v>
      </c>
      <c r="E158">
        <v>25000000</v>
      </c>
      <c r="F158">
        <v>0</v>
      </c>
      <c r="G158">
        <v>46079</v>
      </c>
      <c r="H158">
        <v>0</v>
      </c>
      <c r="I158">
        <v>0</v>
      </c>
      <c r="K158" t="str">
        <v/>
      </c>
      <c r="L158" t="str">
        <v/>
      </c>
      <c r="M158">
        <v>46079</v>
      </c>
      <c r="O158" t="str">
        <v>SIN ESTADO</v>
      </c>
      <c r="P158" t="str">
        <v>EFECTIVO</v>
      </c>
      <c r="Q158" t="str">
        <v/>
      </c>
      <c r="R158" t="str">
        <v/>
      </c>
      <c r="U158" t="str">
        <v>SIN ESTADO</v>
      </c>
      <c r="W158" t="str">
        <v/>
      </c>
      <c r="X158" t="str">
        <v/>
      </c>
      <c r="AA158" t="str">
        <v>SIN ESTADO</v>
      </c>
      <c r="AC158" t="str">
        <v/>
      </c>
      <c r="AD158" t="str">
        <v/>
      </c>
      <c r="AG158" t="str">
        <v>SIN ESTADO</v>
      </c>
      <c r="AI158" t="str">
        <v/>
      </c>
      <c r="AJ158" t="str">
        <v/>
      </c>
      <c r="AM158" t="str">
        <v>SIN ESTADO</v>
      </c>
      <c r="AO158" t="str">
        <v/>
      </c>
      <c r="AP158" t="str">
        <v/>
      </c>
      <c r="AS158" t="str">
        <v>SIN ESTADO</v>
      </c>
      <c r="AU158" t="str">
        <v/>
      </c>
      <c r="AV158" t="str">
        <v/>
      </c>
      <c r="AY158" t="str">
        <v>SIN ESTADO</v>
      </c>
      <c r="BA158" t="str">
        <v/>
      </c>
      <c r="BB158" t="str">
        <v/>
      </c>
      <c r="BE158" t="str">
        <v>SIN ESTADO</v>
      </c>
      <c r="BG158" t="str">
        <v/>
      </c>
      <c r="BH158" t="str">
        <v/>
      </c>
      <c r="BK158" t="str">
        <v>SIN ESTADO</v>
      </c>
      <c r="BM158" t="str">
        <v/>
      </c>
      <c r="BN158" t="str">
        <v/>
      </c>
      <c r="BQ158" t="str">
        <v>SIN ESTADO</v>
      </c>
      <c r="BS158" t="str">
        <v/>
      </c>
      <c r="BT158" t="str">
        <v/>
      </c>
      <c r="BW158" t="str">
        <v>SIN ESTADO</v>
      </c>
      <c r="BY158" t="str">
        <v/>
      </c>
      <c r="BZ158" t="str">
        <v/>
      </c>
      <c r="CC158" t="str">
        <v>SIN ESTADO</v>
      </c>
      <c r="CE158" t="str">
        <v/>
      </c>
      <c r="CF158" t="str">
        <v/>
      </c>
      <c r="CI158" t="str">
        <v>SIN ESTADO</v>
      </c>
      <c r="CK158" t="str">
        <v/>
      </c>
      <c r="CL158" t="str">
        <v/>
      </c>
      <c r="CO158" t="str">
        <v>SIN ESTADO</v>
      </c>
      <c r="CQ158" t="str">
        <v/>
      </c>
      <c r="CR158" t="str">
        <v/>
      </c>
      <c r="CU158" t="str">
        <v>SIN ESTADO</v>
      </c>
      <c r="CW158" t="str">
        <v/>
      </c>
      <c r="CX158" t="str">
        <v/>
      </c>
      <c r="DA158" t="str">
        <v>SIN ESTADO</v>
      </c>
      <c r="DC158" t="str">
        <v/>
      </c>
      <c r="DD158" t="str">
        <v/>
      </c>
      <c r="DG158" t="str">
        <v>SIN ESTADO</v>
      </c>
      <c r="DI158" t="str">
        <v/>
      </c>
      <c r="DJ158" t="str">
        <v/>
      </c>
      <c r="DM158" t="str">
        <v>SIN ESTADO</v>
      </c>
      <c r="DO158" t="str">
        <v/>
      </c>
      <c r="DP158" t="str">
        <v/>
      </c>
      <c r="DS158" t="str">
        <v>SIN ESTADO</v>
      </c>
      <c r="DU158" t="str">
        <v/>
      </c>
      <c r="DV158" t="str">
        <v/>
      </c>
      <c r="DY158" t="str">
        <v>SIN ESTADO</v>
      </c>
      <c r="EA158" t="str">
        <v/>
      </c>
      <c r="EB158" t="str">
        <v/>
      </c>
      <c r="EE158" t="str">
        <v>SIN ESTADO</v>
      </c>
      <c r="EG158" t="str">
        <v/>
      </c>
      <c r="EH158" t="str">
        <v/>
      </c>
      <c r="EK158" t="str">
        <v>SIN ESTADO</v>
      </c>
      <c r="EM158" t="str">
        <v/>
      </c>
      <c r="EN158" t="str">
        <v/>
      </c>
      <c r="EQ158" t="str">
        <v>SIN ESTADO</v>
      </c>
      <c r="ES158" t="str">
        <v/>
      </c>
      <c r="ET158" t="str">
        <v/>
      </c>
      <c r="EW158" t="str">
        <v>SIN ESTADO</v>
      </c>
      <c r="EY158" t="str">
        <v/>
      </c>
      <c r="EZ158" t="str">
        <v/>
      </c>
      <c r="FC158" t="str">
        <v>SIN ESTADO</v>
      </c>
      <c r="FE158" t="str">
        <v/>
      </c>
      <c r="FF158" t="str">
        <v/>
      </c>
      <c r="FI158" t="str">
        <v>SIN ESTADO</v>
      </c>
      <c r="FK158" t="str">
        <v/>
      </c>
      <c r="FL158" t="str">
        <v/>
      </c>
      <c r="FO158" t="str">
        <v>SIN ESTADO</v>
      </c>
      <c r="FQ158" t="str">
        <v/>
      </c>
      <c r="FR158" t="str">
        <v/>
      </c>
      <c r="FU158" t="str">
        <v>SIN ESTADO</v>
      </c>
      <c r="FW158" t="str">
        <v/>
      </c>
      <c r="FX158" t="str">
        <v/>
      </c>
      <c r="GA158" t="str">
        <v>SIN ESTADO</v>
      </c>
      <c r="GC158" t="str">
        <v/>
      </c>
      <c r="GD158" t="str">
        <v/>
      </c>
      <c r="GG158" t="str">
        <v>SIN ESTADO</v>
      </c>
      <c r="GI158" t="str">
        <v/>
      </c>
      <c r="GJ158" t="str">
        <v/>
      </c>
      <c r="GM158" t="str">
        <v>SIN ESTADO</v>
      </c>
      <c r="GO158" t="str">
        <v/>
      </c>
      <c r="GP158" t="str">
        <v/>
      </c>
      <c r="GS158" t="str">
        <v>SIN ESTADO</v>
      </c>
      <c r="GU158" t="str">
        <v/>
      </c>
      <c r="GV158" t="str">
        <v/>
      </c>
      <c r="GY158" t="str">
        <v>SIN ESTADO</v>
      </c>
      <c r="HA158" t="str">
        <v/>
      </c>
      <c r="HB158" t="str">
        <v/>
      </c>
      <c r="HE158" t="str">
        <v>SIN ESTADO</v>
      </c>
      <c r="HG158" t="str">
        <v/>
      </c>
      <c r="HH158" t="str">
        <v/>
      </c>
      <c r="HK158" t="str">
        <v>SIN ESTADO</v>
      </c>
      <c r="HM158" t="str">
        <v/>
      </c>
      <c r="HN158" t="str">
        <v/>
      </c>
      <c r="HQ158" t="str">
        <v>SIN ESTADO</v>
      </c>
      <c r="HS158">
        <v>0</v>
      </c>
      <c r="HU158">
        <v>0</v>
      </c>
      <c r="HW158">
        <v>0</v>
      </c>
      <c r="HX158">
        <v>0</v>
      </c>
    </row>
    <row r="159">
      <c r="B159">
        <v>157</v>
      </c>
      <c r="C159" t="str">
        <v xml:space="preserve">LC1 - 15 - 26 </v>
      </c>
      <c r="D159" t="str">
        <v>VENDIDO</v>
      </c>
      <c r="E159">
        <v>25000000</v>
      </c>
      <c r="F159">
        <v>21000000</v>
      </c>
      <c r="G159">
        <v>45946</v>
      </c>
      <c r="H159">
        <v>24</v>
      </c>
      <c r="I159" t="str">
        <v xml:space="preserve">16 DE CADA MES </v>
      </c>
      <c r="J159">
        <v>875000</v>
      </c>
      <c r="K159">
        <v>45977</v>
      </c>
      <c r="L159">
        <v>341</v>
      </c>
      <c r="M159">
        <v>45981</v>
      </c>
      <c r="N159">
        <v>1200000</v>
      </c>
      <c r="O159" t="str">
        <v>PAGA</v>
      </c>
      <c r="P159" t="str">
        <v>TRANSFERENCIA</v>
      </c>
      <c r="Q159">
        <v>46008</v>
      </c>
      <c r="R159">
        <v>310</v>
      </c>
      <c r="S159">
        <v>46000</v>
      </c>
      <c r="T159">
        <v>1200000</v>
      </c>
      <c r="U159" t="str">
        <v>PAGA</v>
      </c>
      <c r="V159" t="str">
        <v>TRANSFERENCIA</v>
      </c>
      <c r="W159">
        <v>46039</v>
      </c>
      <c r="X159">
        <v>279</v>
      </c>
      <c r="Y159">
        <v>46066</v>
      </c>
      <c r="Z159">
        <v>1000000</v>
      </c>
      <c r="AA159" t="str">
        <v>PAGA</v>
      </c>
      <c r="AB159" t="str">
        <v>TRANSFERENCIA</v>
      </c>
      <c r="AC159">
        <v>46070</v>
      </c>
      <c r="AD159">
        <v>248</v>
      </c>
      <c r="AE159">
        <v>46119</v>
      </c>
      <c r="AF159">
        <v>1200000</v>
      </c>
      <c r="AG159" t="str">
        <v>PAGA</v>
      </c>
      <c r="AH159" t="str">
        <v>TRANSFERENCIA</v>
      </c>
      <c r="AI159">
        <v>46101</v>
      </c>
      <c r="AJ159">
        <v>217</v>
      </c>
      <c r="AK159">
        <v>46171</v>
      </c>
      <c r="AL159">
        <v>1000000</v>
      </c>
      <c r="AM159" t="str">
        <v>PAGA</v>
      </c>
      <c r="AN159" t="str">
        <v>TRANSFERENCIA</v>
      </c>
      <c r="AO159">
        <v>46132</v>
      </c>
      <c r="AP159">
        <v>186</v>
      </c>
      <c r="AQ159">
        <v>46217</v>
      </c>
      <c r="AR159">
        <v>10000000</v>
      </c>
      <c r="AS159" t="str">
        <v>PAGA</v>
      </c>
      <c r="AT159" t="str">
        <v>TRANSFERENCIA</v>
      </c>
      <c r="AU159">
        <v>46163</v>
      </c>
      <c r="AV159">
        <v>155</v>
      </c>
      <c r="AW159">
        <v>46217</v>
      </c>
      <c r="AY159" t="str">
        <v>PAGA</v>
      </c>
      <c r="BA159">
        <v>46194</v>
      </c>
      <c r="BB159">
        <v>124</v>
      </c>
      <c r="BC159">
        <v>46217</v>
      </c>
      <c r="BE159" t="str">
        <v>PAGA</v>
      </c>
      <c r="BG159">
        <v>46225</v>
      </c>
      <c r="BH159">
        <v>93</v>
      </c>
      <c r="BI159">
        <v>46217</v>
      </c>
      <c r="BK159" t="str">
        <v>PAGA</v>
      </c>
      <c r="BM159">
        <v>46256</v>
      </c>
      <c r="BN159">
        <v>62</v>
      </c>
      <c r="BO159">
        <v>46217</v>
      </c>
      <c r="BQ159" t="str">
        <v>PAGA</v>
      </c>
      <c r="BS159">
        <v>46287</v>
      </c>
      <c r="BT159">
        <v>31</v>
      </c>
      <c r="BU159">
        <v>46217</v>
      </c>
      <c r="BW159" t="str">
        <v>PAGA</v>
      </c>
      <c r="BY159">
        <v>46318</v>
      </c>
      <c r="BZ159">
        <v>0</v>
      </c>
      <c r="CA159">
        <v>46217</v>
      </c>
      <c r="CC159" t="str">
        <v>PAGA</v>
      </c>
      <c r="CE159">
        <v>46349</v>
      </c>
      <c r="CF159">
        <v>-31</v>
      </c>
      <c r="CG159">
        <v>46217</v>
      </c>
      <c r="CI159" t="str">
        <v>PAGA</v>
      </c>
      <c r="CK159">
        <v>46380</v>
      </c>
      <c r="CL159">
        <v>-62</v>
      </c>
      <c r="CM159">
        <v>46217</v>
      </c>
      <c r="CO159" t="str">
        <v>PAGA</v>
      </c>
      <c r="CQ159">
        <v>46411</v>
      </c>
      <c r="CR159">
        <v>-93</v>
      </c>
      <c r="CS159">
        <v>46217</v>
      </c>
      <c r="CU159" t="str">
        <v>PAGA</v>
      </c>
      <c r="CW159">
        <v>46442</v>
      </c>
      <c r="CX159">
        <v>-124</v>
      </c>
      <c r="CY159">
        <v>46217</v>
      </c>
      <c r="DA159" t="str">
        <v>PAGA</v>
      </c>
      <c r="DC159">
        <v>46473</v>
      </c>
      <c r="DD159">
        <v>-155</v>
      </c>
      <c r="DG159" t="str">
        <v>AL DÍA</v>
      </c>
      <c r="DI159">
        <v>46504</v>
      </c>
      <c r="DJ159">
        <v>-186</v>
      </c>
      <c r="DM159" t="str">
        <v>AL DÍA</v>
      </c>
      <c r="DO159">
        <v>46535</v>
      </c>
      <c r="DP159">
        <v>-217</v>
      </c>
      <c r="DS159" t="str">
        <v>AL DÍA</v>
      </c>
      <c r="DU159">
        <v>46566</v>
      </c>
      <c r="DV159">
        <v>-248</v>
      </c>
      <c r="DY159" t="str">
        <v>AL DÍA</v>
      </c>
      <c r="EA159">
        <v>46597</v>
      </c>
      <c r="EB159">
        <v>-279</v>
      </c>
      <c r="EE159" t="str">
        <v>AL DÍA</v>
      </c>
      <c r="EG159">
        <v>46628</v>
      </c>
      <c r="EH159">
        <v>-310</v>
      </c>
      <c r="EK159" t="str">
        <v>AL DÍA</v>
      </c>
      <c r="EM159">
        <v>46659</v>
      </c>
      <c r="EN159">
        <v>-341</v>
      </c>
      <c r="EQ159" t="str">
        <v>AL DÍA</v>
      </c>
      <c r="ES159">
        <v>46690</v>
      </c>
      <c r="ET159">
        <v>-372</v>
      </c>
      <c r="EW159" t="str">
        <v>AL DÍA</v>
      </c>
      <c r="EY159" t="str">
        <v/>
      </c>
      <c r="EZ159" t="str">
        <v/>
      </c>
      <c r="FC159" t="str">
        <v>SIN ESTADO</v>
      </c>
      <c r="FE159" t="str">
        <v/>
      </c>
      <c r="FF159" t="str">
        <v/>
      </c>
      <c r="FI159" t="str">
        <v>SIN ESTADO</v>
      </c>
      <c r="FK159" t="str">
        <v/>
      </c>
      <c r="FL159" t="str">
        <v/>
      </c>
      <c r="FO159" t="str">
        <v>SIN ESTADO</v>
      </c>
      <c r="FQ159" t="str">
        <v/>
      </c>
      <c r="FR159" t="str">
        <v/>
      </c>
      <c r="FU159" t="str">
        <v>SIN ESTADO</v>
      </c>
      <c r="FW159" t="str">
        <v/>
      </c>
      <c r="FX159" t="str">
        <v/>
      </c>
      <c r="GA159" t="str">
        <v>SIN ESTADO</v>
      </c>
      <c r="GC159" t="str">
        <v/>
      </c>
      <c r="GD159" t="str">
        <v/>
      </c>
      <c r="GG159" t="str">
        <v>SIN ESTADO</v>
      </c>
      <c r="GI159" t="str">
        <v/>
      </c>
      <c r="GJ159" t="str">
        <v/>
      </c>
      <c r="GM159" t="str">
        <v>SIN ESTADO</v>
      </c>
      <c r="GO159" t="str">
        <v/>
      </c>
      <c r="GP159" t="str">
        <v/>
      </c>
      <c r="GS159" t="str">
        <v>SIN ESTADO</v>
      </c>
      <c r="GU159" t="str">
        <v/>
      </c>
      <c r="GV159" t="str">
        <v/>
      </c>
      <c r="GY159" t="str">
        <v>SIN ESTADO</v>
      </c>
      <c r="HA159" t="str">
        <v/>
      </c>
      <c r="HB159" t="str">
        <v/>
      </c>
      <c r="HE159" t="str">
        <v>SIN ESTADO</v>
      </c>
      <c r="HG159" t="str">
        <v/>
      </c>
      <c r="HH159" t="str">
        <v/>
      </c>
      <c r="HK159" t="str">
        <v>SIN ESTADO</v>
      </c>
      <c r="HM159" t="str">
        <v/>
      </c>
      <c r="HN159" t="str">
        <v/>
      </c>
      <c r="HQ159" t="str">
        <v>SIN ESTADO</v>
      </c>
      <c r="HS159">
        <v>15600000</v>
      </c>
      <c r="HU159">
        <v>875000</v>
      </c>
      <c r="HW159">
        <v>0</v>
      </c>
      <c r="HX159">
        <v>0</v>
      </c>
    </row>
    <row r="160">
      <c r="B160">
        <v>158</v>
      </c>
      <c r="C160" t="str">
        <v xml:space="preserve">LC1 - 15 - 27 </v>
      </c>
      <c r="D160" t="str">
        <v>EN NEGOCIACIÓN</v>
      </c>
      <c r="E160">
        <v>41600000</v>
      </c>
      <c r="F160">
        <v>41600000</v>
      </c>
      <c r="G160">
        <v>0</v>
      </c>
      <c r="H160">
        <v>0</v>
      </c>
      <c r="I160">
        <v>0</v>
      </c>
      <c r="K160" t="str">
        <v/>
      </c>
      <c r="L160" t="str">
        <v/>
      </c>
      <c r="O160" t="str">
        <v>SIN ESTADO</v>
      </c>
      <c r="Q160" t="str">
        <v/>
      </c>
      <c r="R160" t="str">
        <v/>
      </c>
      <c r="U160" t="str">
        <v>SIN ESTADO</v>
      </c>
      <c r="W160" t="str">
        <v/>
      </c>
      <c r="X160" t="str">
        <v/>
      </c>
      <c r="AA160" t="str">
        <v>SIN ESTADO</v>
      </c>
      <c r="AC160" t="str">
        <v/>
      </c>
      <c r="AD160" t="str">
        <v/>
      </c>
      <c r="AG160" t="str">
        <v>SIN ESTADO</v>
      </c>
      <c r="AI160" t="str">
        <v/>
      </c>
      <c r="AJ160" t="str">
        <v/>
      </c>
      <c r="AM160" t="str">
        <v>SIN ESTADO</v>
      </c>
      <c r="AO160" t="str">
        <v/>
      </c>
      <c r="AP160" t="str">
        <v/>
      </c>
      <c r="AS160" t="str">
        <v>SIN ESTADO</v>
      </c>
      <c r="AU160" t="str">
        <v/>
      </c>
      <c r="AV160" t="str">
        <v/>
      </c>
      <c r="AY160" t="str">
        <v>SIN ESTADO</v>
      </c>
      <c r="BA160" t="str">
        <v/>
      </c>
      <c r="BB160" t="str">
        <v/>
      </c>
      <c r="BE160" t="str">
        <v>SIN ESTADO</v>
      </c>
      <c r="BG160" t="str">
        <v/>
      </c>
      <c r="BH160" t="str">
        <v/>
      </c>
      <c r="BK160" t="str">
        <v>SIN ESTADO</v>
      </c>
      <c r="BM160" t="str">
        <v/>
      </c>
      <c r="BN160" t="str">
        <v/>
      </c>
      <c r="BQ160" t="str">
        <v>SIN ESTADO</v>
      </c>
      <c r="BS160" t="str">
        <v/>
      </c>
      <c r="BT160" t="str">
        <v/>
      </c>
      <c r="BW160" t="str">
        <v>SIN ESTADO</v>
      </c>
      <c r="BY160" t="str">
        <v/>
      </c>
      <c r="BZ160" t="str">
        <v/>
      </c>
      <c r="CC160" t="str">
        <v>SIN ESTADO</v>
      </c>
      <c r="CE160" t="str">
        <v/>
      </c>
      <c r="CF160" t="str">
        <v/>
      </c>
      <c r="CI160" t="str">
        <v>SIN ESTADO</v>
      </c>
      <c r="CK160" t="str">
        <v/>
      </c>
      <c r="CL160" t="str">
        <v/>
      </c>
      <c r="CO160" t="str">
        <v>SIN ESTADO</v>
      </c>
      <c r="CQ160" t="str">
        <v/>
      </c>
      <c r="CR160" t="str">
        <v/>
      </c>
      <c r="CU160" t="str">
        <v>SIN ESTADO</v>
      </c>
      <c r="CW160" t="str">
        <v/>
      </c>
      <c r="CX160" t="str">
        <v/>
      </c>
      <c r="DA160" t="str">
        <v>SIN ESTADO</v>
      </c>
      <c r="DC160" t="str">
        <v/>
      </c>
      <c r="DD160" t="str">
        <v/>
      </c>
      <c r="DG160" t="str">
        <v>SIN ESTADO</v>
      </c>
      <c r="DI160" t="str">
        <v/>
      </c>
      <c r="DJ160" t="str">
        <v/>
      </c>
      <c r="DM160" t="str">
        <v>SIN ESTADO</v>
      </c>
      <c r="DO160" t="str">
        <v/>
      </c>
      <c r="DP160" t="str">
        <v/>
      </c>
      <c r="DS160" t="str">
        <v>SIN ESTADO</v>
      </c>
      <c r="DU160" t="str">
        <v/>
      </c>
      <c r="DV160" t="str">
        <v/>
      </c>
      <c r="DY160" t="str">
        <v>SIN ESTADO</v>
      </c>
      <c r="EA160" t="str">
        <v/>
      </c>
      <c r="EB160" t="str">
        <v/>
      </c>
      <c r="EE160" t="str">
        <v>SIN ESTADO</v>
      </c>
      <c r="EG160" t="str">
        <v/>
      </c>
      <c r="EH160" t="str">
        <v/>
      </c>
      <c r="EK160" t="str">
        <v>SIN ESTADO</v>
      </c>
      <c r="EM160" t="str">
        <v/>
      </c>
      <c r="EN160" t="str">
        <v/>
      </c>
      <c r="EQ160" t="str">
        <v>SIN ESTADO</v>
      </c>
      <c r="ES160" t="str">
        <v/>
      </c>
      <c r="ET160" t="str">
        <v/>
      </c>
      <c r="EW160" t="str">
        <v>SIN ESTADO</v>
      </c>
      <c r="EY160" t="str">
        <v/>
      </c>
      <c r="EZ160" t="str">
        <v/>
      </c>
      <c r="FC160" t="str">
        <v>SIN ESTADO</v>
      </c>
      <c r="FE160" t="str">
        <v/>
      </c>
      <c r="FF160" t="str">
        <v/>
      </c>
      <c r="FI160" t="str">
        <v>SIN ESTADO</v>
      </c>
      <c r="FK160" t="str">
        <v/>
      </c>
      <c r="FL160" t="str">
        <v/>
      </c>
      <c r="FO160" t="str">
        <v>SIN ESTADO</v>
      </c>
      <c r="FQ160" t="str">
        <v/>
      </c>
      <c r="FR160" t="str">
        <v/>
      </c>
      <c r="FU160" t="str">
        <v>SIN ESTADO</v>
      </c>
      <c r="FW160" t="str">
        <v/>
      </c>
      <c r="FX160" t="str">
        <v/>
      </c>
      <c r="GA160" t="str">
        <v>SIN ESTADO</v>
      </c>
      <c r="GC160" t="str">
        <v/>
      </c>
      <c r="GD160" t="str">
        <v/>
      </c>
      <c r="GG160" t="str">
        <v>SIN ESTADO</v>
      </c>
      <c r="GI160" t="str">
        <v/>
      </c>
      <c r="GJ160" t="str">
        <v/>
      </c>
      <c r="GM160" t="str">
        <v>SIN ESTADO</v>
      </c>
      <c r="GO160" t="str">
        <v/>
      </c>
      <c r="GP160" t="str">
        <v/>
      </c>
      <c r="GS160" t="str">
        <v>SIN ESTADO</v>
      </c>
      <c r="GU160" t="str">
        <v/>
      </c>
      <c r="GV160" t="str">
        <v/>
      </c>
      <c r="GY160" t="str">
        <v>SIN ESTADO</v>
      </c>
      <c r="HA160" t="str">
        <v/>
      </c>
      <c r="HB160" t="str">
        <v/>
      </c>
      <c r="HE160" t="str">
        <v>SIN ESTADO</v>
      </c>
      <c r="HG160" t="str">
        <v/>
      </c>
      <c r="HH160" t="str">
        <v/>
      </c>
      <c r="HK160" t="str">
        <v>SIN ESTADO</v>
      </c>
      <c r="HM160" t="str">
        <v/>
      </c>
      <c r="HN160" t="str">
        <v/>
      </c>
      <c r="HQ160" t="str">
        <v>SIN ESTADO</v>
      </c>
      <c r="HS160">
        <v>0</v>
      </c>
      <c r="HU160">
        <v>0</v>
      </c>
      <c r="HW160">
        <v>0</v>
      </c>
      <c r="HX160">
        <v>0</v>
      </c>
    </row>
    <row r="161">
      <c r="B161">
        <v>159</v>
      </c>
      <c r="C161" t="str">
        <v xml:space="preserve">LC1 - 16 - 1 Y 2 </v>
      </c>
      <c r="D161" t="str">
        <v>VENDIDO</v>
      </c>
      <c r="E161">
        <v>55000000</v>
      </c>
      <c r="F161">
        <v>47000000</v>
      </c>
      <c r="G161">
        <v>45870</v>
      </c>
      <c r="H161">
        <v>24</v>
      </c>
      <c r="I161" t="str">
        <v xml:space="preserve">01 DE CADA MES </v>
      </c>
      <c r="J161">
        <v>1958333.3333333333</v>
      </c>
      <c r="K161">
        <v>45901</v>
      </c>
      <c r="L161">
        <v>417</v>
      </c>
      <c r="M161">
        <v>45899</v>
      </c>
      <c r="N161">
        <v>1958500</v>
      </c>
      <c r="O161" t="str">
        <v>PAGA</v>
      </c>
      <c r="P161" t="str">
        <v>TRANSFERENCIA</v>
      </c>
      <c r="Q161">
        <v>45932</v>
      </c>
      <c r="R161">
        <v>386</v>
      </c>
      <c r="S161">
        <v>45929</v>
      </c>
      <c r="T161">
        <v>1958300</v>
      </c>
      <c r="U161" t="str">
        <v>PAGA</v>
      </c>
      <c r="V161" t="str">
        <v>TRANSFERENCIA</v>
      </c>
      <c r="W161">
        <v>45963</v>
      </c>
      <c r="X161">
        <v>355</v>
      </c>
      <c r="Y161">
        <v>46327</v>
      </c>
      <c r="Z161">
        <v>1958400</v>
      </c>
      <c r="AA161" t="str">
        <v>PAGA</v>
      </c>
      <c r="AB161" t="str">
        <v>TRANSFERENCIA</v>
      </c>
      <c r="AC161">
        <v>45994</v>
      </c>
      <c r="AD161">
        <v>324</v>
      </c>
      <c r="AE161">
        <v>45988</v>
      </c>
      <c r="AF161">
        <v>1958300</v>
      </c>
      <c r="AG161" t="str">
        <v>PAGA</v>
      </c>
      <c r="AH161" t="str">
        <v>TRANSFERENCIA</v>
      </c>
      <c r="AI161">
        <v>46025</v>
      </c>
      <c r="AJ161">
        <v>293</v>
      </c>
      <c r="AK161">
        <v>46031</v>
      </c>
      <c r="AL161">
        <v>1958300</v>
      </c>
      <c r="AM161" t="str">
        <v>PAGA</v>
      </c>
      <c r="AN161" t="str">
        <v>TRANSFERENCIA</v>
      </c>
      <c r="AO161">
        <v>46056</v>
      </c>
      <c r="AP161">
        <v>262</v>
      </c>
      <c r="AQ161">
        <v>46065</v>
      </c>
      <c r="AR161">
        <v>1958300</v>
      </c>
      <c r="AS161" t="str">
        <v>PAGA</v>
      </c>
      <c r="AT161" t="str">
        <v>TRANSFERENCIA</v>
      </c>
      <c r="AU161">
        <v>46087</v>
      </c>
      <c r="AV161">
        <v>231</v>
      </c>
      <c r="AW161">
        <v>46118</v>
      </c>
      <c r="AX161">
        <v>1958300</v>
      </c>
      <c r="AY161" t="str">
        <v>PAGA</v>
      </c>
      <c r="AZ161" t="str">
        <v>TRANSFERENCIA</v>
      </c>
      <c r="BA161">
        <v>46118</v>
      </c>
      <c r="BB161">
        <v>200</v>
      </c>
      <c r="BC161">
        <v>46123</v>
      </c>
      <c r="BD161">
        <v>1958300</v>
      </c>
      <c r="BE161" t="str">
        <v>PAGA</v>
      </c>
      <c r="BF161" t="str">
        <v>TRANSFERENCIA</v>
      </c>
      <c r="BG161">
        <v>46149</v>
      </c>
      <c r="BH161">
        <v>169</v>
      </c>
      <c r="BI161">
        <v>46146</v>
      </c>
      <c r="BJ161">
        <v>1958300</v>
      </c>
      <c r="BK161" t="str">
        <v>PAGA</v>
      </c>
      <c r="BL161" t="str">
        <v>TRANSFERENCIA</v>
      </c>
      <c r="BM161">
        <v>46180</v>
      </c>
      <c r="BN161">
        <v>138</v>
      </c>
      <c r="BO161">
        <v>46193</v>
      </c>
      <c r="BP161">
        <v>1958400</v>
      </c>
      <c r="BQ161" t="str">
        <v>PAGA</v>
      </c>
      <c r="BR161" t="str">
        <v>TRANSFERENCIA</v>
      </c>
      <c r="BS161">
        <v>46211</v>
      </c>
      <c r="BT161">
        <v>107</v>
      </c>
      <c r="BU161">
        <v>46204</v>
      </c>
      <c r="BV161">
        <v>1958400</v>
      </c>
      <c r="BW161" t="str">
        <v>PAGA</v>
      </c>
      <c r="BX161" t="str">
        <v>TRANSFERENCIA</v>
      </c>
      <c r="BY161">
        <v>46242</v>
      </c>
      <c r="BZ161">
        <v>76</v>
      </c>
      <c r="CA161">
        <v>46284</v>
      </c>
      <c r="CB161">
        <v>1958300</v>
      </c>
      <c r="CC161" t="str">
        <v>PAGA</v>
      </c>
      <c r="CD161" t="str">
        <v>TRANSFERENCIA</v>
      </c>
      <c r="CE161">
        <v>46273</v>
      </c>
      <c r="CF161">
        <v>45</v>
      </c>
      <c r="CG161">
        <v>46303</v>
      </c>
      <c r="CH161">
        <v>1958300</v>
      </c>
      <c r="CI161" t="str">
        <v>PAGA</v>
      </c>
      <c r="CJ161" t="str">
        <v>TRANSFERENCIA</v>
      </c>
      <c r="CK161">
        <v>46304</v>
      </c>
      <c r="CL161">
        <v>14</v>
      </c>
      <c r="CO161" t="str">
        <v>VENCIDA</v>
      </c>
      <c r="CQ161">
        <v>46335</v>
      </c>
      <c r="CR161">
        <v>-17</v>
      </c>
      <c r="CU161" t="str">
        <v>AL DÍA</v>
      </c>
      <c r="CW161">
        <v>46366</v>
      </c>
      <c r="CX161">
        <v>-48</v>
      </c>
      <c r="DA161" t="str">
        <v>AL DÍA</v>
      </c>
      <c r="DC161">
        <v>46397</v>
      </c>
      <c r="DD161">
        <v>-79</v>
      </c>
      <c r="DG161" t="str">
        <v>AL DÍA</v>
      </c>
      <c r="DI161">
        <v>46428</v>
      </c>
      <c r="DJ161">
        <v>-110</v>
      </c>
      <c r="DM161" t="str">
        <v>AL DÍA</v>
      </c>
      <c r="DO161">
        <v>46459</v>
      </c>
      <c r="DP161">
        <v>-141</v>
      </c>
      <c r="DS161" t="str">
        <v>AL DÍA</v>
      </c>
      <c r="DU161">
        <v>46490</v>
      </c>
      <c r="DV161">
        <v>-172</v>
      </c>
      <c r="DY161" t="str">
        <v>AL DÍA</v>
      </c>
      <c r="EA161">
        <v>46521</v>
      </c>
      <c r="EB161">
        <v>-203</v>
      </c>
      <c r="EE161" t="str">
        <v>AL DÍA</v>
      </c>
      <c r="EG161">
        <v>46552</v>
      </c>
      <c r="EH161">
        <v>-234</v>
      </c>
      <c r="EK161" t="str">
        <v>AL DÍA</v>
      </c>
      <c r="EM161">
        <v>46583</v>
      </c>
      <c r="EN161">
        <v>-265</v>
      </c>
      <c r="EQ161" t="str">
        <v>AL DÍA</v>
      </c>
      <c r="ES161">
        <v>46614</v>
      </c>
      <c r="ET161">
        <v>-296</v>
      </c>
      <c r="EW161" t="str">
        <v>AL DÍA</v>
      </c>
      <c r="EY161" t="str">
        <v/>
      </c>
      <c r="EZ161" t="str">
        <v/>
      </c>
      <c r="FC161" t="str">
        <v>SIN ESTADO</v>
      </c>
      <c r="FE161" t="str">
        <v/>
      </c>
      <c r="FF161" t="str">
        <v/>
      </c>
      <c r="FI161" t="str">
        <v>SIN ESTADO</v>
      </c>
      <c r="FK161" t="str">
        <v/>
      </c>
      <c r="FL161" t="str">
        <v/>
      </c>
      <c r="FO161" t="str">
        <v>SIN ESTADO</v>
      </c>
      <c r="FQ161" t="str">
        <v/>
      </c>
      <c r="FR161" t="str">
        <v/>
      </c>
      <c r="FU161" t="str">
        <v>SIN ESTADO</v>
      </c>
      <c r="FW161" t="str">
        <v/>
      </c>
      <c r="FX161" t="str">
        <v/>
      </c>
      <c r="GA161" t="str">
        <v>SIN ESTADO</v>
      </c>
      <c r="GC161" t="str">
        <v/>
      </c>
      <c r="GD161" t="str">
        <v/>
      </c>
      <c r="GG161" t="str">
        <v>SIN ESTADO</v>
      </c>
      <c r="GI161" t="str">
        <v/>
      </c>
      <c r="GJ161" t="str">
        <v/>
      </c>
      <c r="GM161" t="str">
        <v>SIN ESTADO</v>
      </c>
      <c r="GO161" t="str">
        <v/>
      </c>
      <c r="GP161" t="str">
        <v/>
      </c>
      <c r="GS161" t="str">
        <v>SIN ESTADO</v>
      </c>
      <c r="GU161" t="str">
        <v/>
      </c>
      <c r="GV161" t="str">
        <v/>
      </c>
      <c r="GY161" t="str">
        <v>SIN ESTADO</v>
      </c>
      <c r="HA161" t="str">
        <v/>
      </c>
      <c r="HB161" t="str">
        <v/>
      </c>
      <c r="HE161" t="str">
        <v>SIN ESTADO</v>
      </c>
      <c r="HG161" t="str">
        <v/>
      </c>
      <c r="HH161" t="str">
        <v/>
      </c>
      <c r="HK161" t="str">
        <v>SIN ESTADO</v>
      </c>
      <c r="HM161" t="str">
        <v/>
      </c>
      <c r="HN161" t="str">
        <v/>
      </c>
      <c r="HQ161" t="str">
        <v>SIN ESTADO</v>
      </c>
      <c r="HS161">
        <v>25458400</v>
      </c>
      <c r="HU161">
        <v>1958333.3333333333</v>
      </c>
      <c r="HW161">
        <v>0</v>
      </c>
      <c r="HX161">
        <v>0</v>
      </c>
    </row>
    <row r="162">
      <c r="B162">
        <v>160</v>
      </c>
      <c r="C162" t="str">
        <v xml:space="preserve">LC1 - 16 - 3 </v>
      </c>
      <c r="D162" t="str">
        <v>VENDIDO</v>
      </c>
      <c r="E162">
        <v>25000000</v>
      </c>
      <c r="F162">
        <v>0</v>
      </c>
      <c r="G162">
        <v>46085</v>
      </c>
      <c r="H162">
        <v>0</v>
      </c>
      <c r="I162">
        <v>0</v>
      </c>
      <c r="K162" t="str">
        <v/>
      </c>
      <c r="L162" t="str">
        <v/>
      </c>
      <c r="M162">
        <v>46085</v>
      </c>
      <c r="O162" t="str">
        <v>SIN ESTADO</v>
      </c>
      <c r="P162" t="str">
        <v>EFECTIVO</v>
      </c>
      <c r="Q162" t="str">
        <v/>
      </c>
      <c r="R162" t="str">
        <v/>
      </c>
      <c r="U162" t="str">
        <v>SIN ESTADO</v>
      </c>
      <c r="W162" t="str">
        <v/>
      </c>
      <c r="X162" t="str">
        <v/>
      </c>
      <c r="AA162" t="str">
        <v>SIN ESTADO</v>
      </c>
      <c r="AC162" t="str">
        <v/>
      </c>
      <c r="AD162" t="str">
        <v/>
      </c>
      <c r="AG162" t="str">
        <v>SIN ESTADO</v>
      </c>
      <c r="AI162" t="str">
        <v/>
      </c>
      <c r="AJ162" t="str">
        <v/>
      </c>
      <c r="AM162" t="str">
        <v>SIN ESTADO</v>
      </c>
      <c r="AO162" t="str">
        <v/>
      </c>
      <c r="AP162" t="str">
        <v/>
      </c>
      <c r="AS162" t="str">
        <v>SIN ESTADO</v>
      </c>
      <c r="AU162" t="str">
        <v/>
      </c>
      <c r="AV162" t="str">
        <v/>
      </c>
      <c r="AY162" t="str">
        <v>SIN ESTADO</v>
      </c>
      <c r="BA162" t="str">
        <v/>
      </c>
      <c r="BB162" t="str">
        <v/>
      </c>
      <c r="BE162" t="str">
        <v>SIN ESTADO</v>
      </c>
      <c r="BG162" t="str">
        <v/>
      </c>
      <c r="BH162" t="str">
        <v/>
      </c>
      <c r="BK162" t="str">
        <v>SIN ESTADO</v>
      </c>
      <c r="BM162" t="str">
        <v/>
      </c>
      <c r="BN162" t="str">
        <v/>
      </c>
      <c r="BQ162" t="str">
        <v>SIN ESTADO</v>
      </c>
      <c r="BS162" t="str">
        <v/>
      </c>
      <c r="BT162" t="str">
        <v/>
      </c>
      <c r="BW162" t="str">
        <v>SIN ESTADO</v>
      </c>
      <c r="BY162" t="str">
        <v/>
      </c>
      <c r="BZ162" t="str">
        <v/>
      </c>
      <c r="CC162" t="str">
        <v>SIN ESTADO</v>
      </c>
      <c r="CE162" t="str">
        <v/>
      </c>
      <c r="CF162" t="str">
        <v/>
      </c>
      <c r="CI162" t="str">
        <v>SIN ESTADO</v>
      </c>
      <c r="CK162" t="str">
        <v/>
      </c>
      <c r="CL162" t="str">
        <v/>
      </c>
      <c r="CO162" t="str">
        <v>SIN ESTADO</v>
      </c>
      <c r="CQ162" t="str">
        <v/>
      </c>
      <c r="CR162" t="str">
        <v/>
      </c>
      <c r="CU162" t="str">
        <v>SIN ESTADO</v>
      </c>
      <c r="CW162" t="str">
        <v/>
      </c>
      <c r="CX162" t="str">
        <v/>
      </c>
      <c r="DA162" t="str">
        <v>SIN ESTADO</v>
      </c>
      <c r="DC162" t="str">
        <v/>
      </c>
      <c r="DD162" t="str">
        <v/>
      </c>
      <c r="DG162" t="str">
        <v>SIN ESTADO</v>
      </c>
      <c r="DI162" t="str">
        <v/>
      </c>
      <c r="DJ162" t="str">
        <v/>
      </c>
      <c r="DM162" t="str">
        <v>SIN ESTADO</v>
      </c>
      <c r="DO162" t="str">
        <v/>
      </c>
      <c r="DP162" t="str">
        <v/>
      </c>
      <c r="DS162" t="str">
        <v>SIN ESTADO</v>
      </c>
      <c r="DU162" t="str">
        <v/>
      </c>
      <c r="DV162" t="str">
        <v/>
      </c>
      <c r="DY162" t="str">
        <v>SIN ESTADO</v>
      </c>
      <c r="EA162" t="str">
        <v/>
      </c>
      <c r="EB162" t="str">
        <v/>
      </c>
      <c r="EE162" t="str">
        <v>SIN ESTADO</v>
      </c>
      <c r="EG162" t="str">
        <v/>
      </c>
      <c r="EH162" t="str">
        <v/>
      </c>
      <c r="EK162" t="str">
        <v>SIN ESTADO</v>
      </c>
      <c r="EM162" t="str">
        <v/>
      </c>
      <c r="EN162" t="str">
        <v/>
      </c>
      <c r="EQ162" t="str">
        <v>SIN ESTADO</v>
      </c>
      <c r="ES162" t="str">
        <v/>
      </c>
      <c r="ET162" t="str">
        <v/>
      </c>
      <c r="EW162" t="str">
        <v>SIN ESTADO</v>
      </c>
      <c r="EY162" t="str">
        <v/>
      </c>
      <c r="EZ162" t="str">
        <v/>
      </c>
      <c r="FC162" t="str">
        <v>SIN ESTADO</v>
      </c>
      <c r="FE162" t="str">
        <v/>
      </c>
      <c r="FF162" t="str">
        <v/>
      </c>
      <c r="FI162" t="str">
        <v>SIN ESTADO</v>
      </c>
      <c r="FK162" t="str">
        <v/>
      </c>
      <c r="FL162" t="str">
        <v/>
      </c>
      <c r="FO162" t="str">
        <v>SIN ESTADO</v>
      </c>
      <c r="FQ162" t="str">
        <v/>
      </c>
      <c r="FR162" t="str">
        <v/>
      </c>
      <c r="FU162" t="str">
        <v>SIN ESTADO</v>
      </c>
      <c r="FW162" t="str">
        <v/>
      </c>
      <c r="FX162" t="str">
        <v/>
      </c>
      <c r="GA162" t="str">
        <v>SIN ESTADO</v>
      </c>
      <c r="GC162" t="str">
        <v/>
      </c>
      <c r="GD162" t="str">
        <v/>
      </c>
      <c r="GG162" t="str">
        <v>SIN ESTADO</v>
      </c>
      <c r="GI162" t="str">
        <v/>
      </c>
      <c r="GJ162" t="str">
        <v/>
      </c>
      <c r="GM162" t="str">
        <v>SIN ESTADO</v>
      </c>
      <c r="GO162" t="str">
        <v/>
      </c>
      <c r="GP162" t="str">
        <v/>
      </c>
      <c r="GS162" t="str">
        <v>SIN ESTADO</v>
      </c>
      <c r="GU162" t="str">
        <v/>
      </c>
      <c r="GV162" t="str">
        <v/>
      </c>
      <c r="GY162" t="str">
        <v>SIN ESTADO</v>
      </c>
      <c r="HA162" t="str">
        <v/>
      </c>
      <c r="HB162" t="str">
        <v/>
      </c>
      <c r="HE162" t="str">
        <v>SIN ESTADO</v>
      </c>
      <c r="HG162" t="str">
        <v/>
      </c>
      <c r="HH162" t="str">
        <v/>
      </c>
      <c r="HK162" t="str">
        <v>SIN ESTADO</v>
      </c>
      <c r="HM162" t="str">
        <v/>
      </c>
      <c r="HN162" t="str">
        <v/>
      </c>
      <c r="HQ162" t="str">
        <v>SIN ESTADO</v>
      </c>
      <c r="HS162">
        <v>0</v>
      </c>
      <c r="HU162">
        <v>0</v>
      </c>
      <c r="HW162">
        <v>0</v>
      </c>
      <c r="HX162">
        <v>0</v>
      </c>
    </row>
    <row r="163">
      <c r="B163">
        <v>161</v>
      </c>
      <c r="C163" t="str">
        <v xml:space="preserve">LC1 - 16 - 4 </v>
      </c>
      <c r="D163" t="str">
        <v>VENDIDO</v>
      </c>
      <c r="E163">
        <v>24000000</v>
      </c>
      <c r="F163">
        <v>20000000</v>
      </c>
      <c r="G163">
        <v>45960</v>
      </c>
      <c r="H163">
        <v>24</v>
      </c>
      <c r="I163" t="str">
        <v xml:space="preserve">30 DE CADA MES </v>
      </c>
      <c r="J163">
        <v>833333.3333333334</v>
      </c>
      <c r="K163">
        <v>45991</v>
      </c>
      <c r="L163">
        <v>327</v>
      </c>
      <c r="M163">
        <v>46017</v>
      </c>
      <c r="N163">
        <v>875000</v>
      </c>
      <c r="O163" t="str">
        <v>PAGA</v>
      </c>
      <c r="P163" t="str">
        <v>TRANSFERENCIA</v>
      </c>
      <c r="Q163">
        <v>46022</v>
      </c>
      <c r="R163">
        <v>296</v>
      </c>
      <c r="S163">
        <v>46043</v>
      </c>
      <c r="T163">
        <v>875000</v>
      </c>
      <c r="U163" t="str">
        <v>PAGA</v>
      </c>
      <c r="V163" t="str">
        <v>TRANSFERENCIA</v>
      </c>
      <c r="W163">
        <v>46053</v>
      </c>
      <c r="X163">
        <v>265</v>
      </c>
      <c r="Y163">
        <v>46080</v>
      </c>
      <c r="Z163">
        <v>875000</v>
      </c>
      <c r="AA163" t="str">
        <v>PAGA</v>
      </c>
      <c r="AB163" t="str">
        <v>TRANSFERENCIA</v>
      </c>
      <c r="AC163">
        <v>46084</v>
      </c>
      <c r="AD163">
        <v>234</v>
      </c>
      <c r="AE163">
        <v>46111</v>
      </c>
      <c r="AF163">
        <v>875000</v>
      </c>
      <c r="AG163" t="str">
        <v>PAGA</v>
      </c>
      <c r="AH163" t="str">
        <v>TRANSFERENCIA</v>
      </c>
      <c r="AI163">
        <v>46115</v>
      </c>
      <c r="AJ163">
        <v>203</v>
      </c>
      <c r="AK163">
        <v>46172</v>
      </c>
      <c r="AL163">
        <v>875000</v>
      </c>
      <c r="AM163" t="str">
        <v>PAGA</v>
      </c>
      <c r="AN163" t="str">
        <v>TRANSFERENCIA</v>
      </c>
      <c r="AO163">
        <v>46146</v>
      </c>
      <c r="AP163">
        <v>172</v>
      </c>
      <c r="AQ163">
        <v>46203</v>
      </c>
      <c r="AR163">
        <v>875000</v>
      </c>
      <c r="AS163" t="str">
        <v>PAGA</v>
      </c>
      <c r="AT163" t="str">
        <v>TRANSFERENCIA</v>
      </c>
      <c r="AU163">
        <v>46177</v>
      </c>
      <c r="AV163">
        <v>141</v>
      </c>
      <c r="AW163">
        <v>46233</v>
      </c>
      <c r="AX163">
        <v>875000</v>
      </c>
      <c r="AY163" t="str">
        <v>PAGA</v>
      </c>
      <c r="AZ163" t="str">
        <v>TRANSFERENCIA</v>
      </c>
      <c r="BA163">
        <v>46208</v>
      </c>
      <c r="BB163">
        <v>110</v>
      </c>
      <c r="BC163">
        <v>46264</v>
      </c>
      <c r="BD163">
        <v>875000</v>
      </c>
      <c r="BE163" t="str">
        <v>PAGA</v>
      </c>
      <c r="BF163" t="str">
        <v>TRANSFERENCIA</v>
      </c>
      <c r="BG163">
        <v>46239</v>
      </c>
      <c r="BH163">
        <v>79</v>
      </c>
      <c r="BI163">
        <v>46264</v>
      </c>
      <c r="BJ163">
        <v>875000</v>
      </c>
      <c r="BK163" t="str">
        <v>PAGA</v>
      </c>
      <c r="BL163" t="str">
        <v>TRANSFERENCIA</v>
      </c>
      <c r="BM163">
        <v>46270</v>
      </c>
      <c r="BN163">
        <v>48</v>
      </c>
      <c r="BO163">
        <v>46295</v>
      </c>
      <c r="BP163">
        <v>875000</v>
      </c>
      <c r="BQ163" t="str">
        <v>PAGA</v>
      </c>
      <c r="BR163" t="str">
        <v>TRANSFERENCIA</v>
      </c>
      <c r="BS163">
        <v>46301</v>
      </c>
      <c r="BT163">
        <v>17</v>
      </c>
      <c r="BW163" t="str">
        <v>VENCIDA</v>
      </c>
      <c r="BY163">
        <v>46332</v>
      </c>
      <c r="BZ163">
        <v>-14</v>
      </c>
      <c r="CC163" t="str">
        <v>AL DÍA</v>
      </c>
      <c r="CE163">
        <v>46363</v>
      </c>
      <c r="CF163">
        <v>-45</v>
      </c>
      <c r="CI163" t="str">
        <v>AL DÍA</v>
      </c>
      <c r="CK163">
        <v>46394</v>
      </c>
      <c r="CL163">
        <v>-76</v>
      </c>
      <c r="CO163" t="str">
        <v>AL DÍA</v>
      </c>
      <c r="CQ163">
        <v>46425</v>
      </c>
      <c r="CR163">
        <v>-107</v>
      </c>
      <c r="CU163" t="str">
        <v>AL DÍA</v>
      </c>
      <c r="CW163">
        <v>46456</v>
      </c>
      <c r="CX163">
        <v>-138</v>
      </c>
      <c r="DA163" t="str">
        <v>AL DÍA</v>
      </c>
      <c r="DC163">
        <v>46487</v>
      </c>
      <c r="DD163">
        <v>-169</v>
      </c>
      <c r="DG163" t="str">
        <v>AL DÍA</v>
      </c>
      <c r="DI163">
        <v>46518</v>
      </c>
      <c r="DJ163">
        <v>-200</v>
      </c>
      <c r="DM163" t="str">
        <v>AL DÍA</v>
      </c>
      <c r="DO163">
        <v>46549</v>
      </c>
      <c r="DP163">
        <v>-231</v>
      </c>
      <c r="DS163" t="str">
        <v>AL DÍA</v>
      </c>
      <c r="DU163">
        <v>46580</v>
      </c>
      <c r="DV163">
        <v>-262</v>
      </c>
      <c r="DY163" t="str">
        <v>AL DÍA</v>
      </c>
      <c r="EA163">
        <v>46611</v>
      </c>
      <c r="EB163">
        <v>-293</v>
      </c>
      <c r="EE163" t="str">
        <v>AL DÍA</v>
      </c>
      <c r="EG163">
        <v>46642</v>
      </c>
      <c r="EH163">
        <v>-324</v>
      </c>
      <c r="EK163" t="str">
        <v>AL DÍA</v>
      </c>
      <c r="EM163">
        <v>46673</v>
      </c>
      <c r="EN163">
        <v>-355</v>
      </c>
      <c r="EQ163" t="str">
        <v>AL DÍA</v>
      </c>
      <c r="ES163">
        <v>46704</v>
      </c>
      <c r="ET163">
        <v>-386</v>
      </c>
      <c r="EW163" t="str">
        <v>AL DÍA</v>
      </c>
      <c r="EY163" t="str">
        <v/>
      </c>
      <c r="EZ163" t="str">
        <v/>
      </c>
      <c r="FC163" t="str">
        <v>SIN ESTADO</v>
      </c>
      <c r="FE163" t="str">
        <v/>
      </c>
      <c r="FF163" t="str">
        <v/>
      </c>
      <c r="FI163" t="str">
        <v>SIN ESTADO</v>
      </c>
      <c r="FK163" t="str">
        <v/>
      </c>
      <c r="FL163" t="str">
        <v/>
      </c>
      <c r="FO163" t="str">
        <v>SIN ESTADO</v>
      </c>
      <c r="FQ163" t="str">
        <v/>
      </c>
      <c r="FR163" t="str">
        <v/>
      </c>
      <c r="FU163" t="str">
        <v>SIN ESTADO</v>
      </c>
      <c r="FW163" t="str">
        <v/>
      </c>
      <c r="FX163" t="str">
        <v/>
      </c>
      <c r="GA163" t="str">
        <v>SIN ESTADO</v>
      </c>
      <c r="GC163" t="str">
        <v/>
      </c>
      <c r="GD163" t="str">
        <v/>
      </c>
      <c r="GG163" t="str">
        <v>SIN ESTADO</v>
      </c>
      <c r="GI163" t="str">
        <v/>
      </c>
      <c r="GJ163" t="str">
        <v/>
      </c>
      <c r="GM163" t="str">
        <v>SIN ESTADO</v>
      </c>
      <c r="GO163" t="str">
        <v/>
      </c>
      <c r="GP163" t="str">
        <v/>
      </c>
      <c r="GS163" t="str">
        <v>SIN ESTADO</v>
      </c>
      <c r="GU163" t="str">
        <v/>
      </c>
      <c r="GV163" t="str">
        <v/>
      </c>
      <c r="GY163" t="str">
        <v>SIN ESTADO</v>
      </c>
      <c r="HA163" t="str">
        <v/>
      </c>
      <c r="HB163" t="str">
        <v/>
      </c>
      <c r="HE163" t="str">
        <v>SIN ESTADO</v>
      </c>
      <c r="HG163" t="str">
        <v/>
      </c>
      <c r="HH163" t="str">
        <v/>
      </c>
      <c r="HK163" t="str">
        <v>SIN ESTADO</v>
      </c>
      <c r="HM163" t="str">
        <v/>
      </c>
      <c r="HN163" t="str">
        <v/>
      </c>
      <c r="HQ163" t="str">
        <v>SIN ESTADO</v>
      </c>
      <c r="HS163">
        <v>8750000</v>
      </c>
      <c r="HU163">
        <v>833333.3333333334</v>
      </c>
      <c r="HW163">
        <v>1750000</v>
      </c>
      <c r="HX163">
        <v>2</v>
      </c>
    </row>
    <row r="164">
      <c r="B164">
        <v>162</v>
      </c>
      <c r="C164" t="str">
        <v xml:space="preserve">LC1 - 16 - 5 </v>
      </c>
      <c r="D164" t="str">
        <v>VENDIDO</v>
      </c>
      <c r="E164">
        <v>24000000</v>
      </c>
      <c r="F164">
        <v>20000000</v>
      </c>
      <c r="G164">
        <v>45960</v>
      </c>
      <c r="H164">
        <v>24</v>
      </c>
      <c r="I164" t="str">
        <v xml:space="preserve">30 DE CADA MES </v>
      </c>
      <c r="J164">
        <v>833333.3333333334</v>
      </c>
      <c r="K164">
        <v>45991</v>
      </c>
      <c r="L164">
        <v>327</v>
      </c>
      <c r="M164">
        <v>45953</v>
      </c>
      <c r="N164">
        <v>650000</v>
      </c>
      <c r="O164" t="str">
        <v>PAGA</v>
      </c>
      <c r="P164" t="str">
        <v>EFECTIVO</v>
      </c>
      <c r="Q164">
        <v>46022</v>
      </c>
      <c r="R164">
        <v>296</v>
      </c>
      <c r="S164">
        <v>45987</v>
      </c>
      <c r="T164">
        <v>850000</v>
      </c>
      <c r="U164" t="str">
        <v>PAGA</v>
      </c>
      <c r="V164" t="str">
        <v>TRANSFERENCIA</v>
      </c>
      <c r="W164">
        <v>46053</v>
      </c>
      <c r="X164">
        <v>265</v>
      </c>
      <c r="Y164">
        <v>46049</v>
      </c>
      <c r="Z164">
        <v>850000</v>
      </c>
      <c r="AA164" t="str">
        <v>PAGA</v>
      </c>
      <c r="AB164" t="str">
        <v>TRANSFERENCIA</v>
      </c>
      <c r="AC164">
        <v>46084</v>
      </c>
      <c r="AD164">
        <v>234</v>
      </c>
      <c r="AE164">
        <v>46079</v>
      </c>
      <c r="AF164">
        <v>850000</v>
      </c>
      <c r="AG164" t="str">
        <v>PAGA</v>
      </c>
      <c r="AH164" t="str">
        <v>TRANSFERENCIA</v>
      </c>
      <c r="AI164">
        <v>46115</v>
      </c>
      <c r="AJ164">
        <v>203</v>
      </c>
      <c r="AK164">
        <v>46110</v>
      </c>
      <c r="AL164">
        <v>850000</v>
      </c>
      <c r="AM164" t="str">
        <v>PAGA</v>
      </c>
      <c r="AN164" t="str">
        <v>TRANSFERENCIA</v>
      </c>
      <c r="AO164">
        <v>46146</v>
      </c>
      <c r="AP164">
        <v>172</v>
      </c>
      <c r="AQ164">
        <v>46173</v>
      </c>
      <c r="AR164">
        <v>850000</v>
      </c>
      <c r="AS164" t="str">
        <v>PAGA</v>
      </c>
      <c r="AT164" t="str">
        <v>TRANSFERENCIA</v>
      </c>
      <c r="AU164">
        <v>46177</v>
      </c>
      <c r="AV164">
        <v>141</v>
      </c>
      <c r="AW164">
        <v>46203</v>
      </c>
      <c r="AX164">
        <v>850000</v>
      </c>
      <c r="AY164" t="str">
        <v>PAGA</v>
      </c>
      <c r="AZ164" t="str">
        <v>TRANSFERENCIA</v>
      </c>
      <c r="BA164">
        <v>46208</v>
      </c>
      <c r="BB164">
        <v>110</v>
      </c>
      <c r="BC164">
        <v>46233</v>
      </c>
      <c r="BD164">
        <v>850000</v>
      </c>
      <c r="BE164" t="str">
        <v>PAGA</v>
      </c>
      <c r="BF164" t="str">
        <v>TRANSFERENCIA</v>
      </c>
      <c r="BG164">
        <v>46239</v>
      </c>
      <c r="BH164">
        <v>79</v>
      </c>
      <c r="BI164">
        <v>46262</v>
      </c>
      <c r="BJ164">
        <v>850000</v>
      </c>
      <c r="BK164" t="str">
        <v>PAGA</v>
      </c>
      <c r="BL164" t="str">
        <v>TRANSFERENCIA</v>
      </c>
      <c r="BM164">
        <v>46270</v>
      </c>
      <c r="BN164">
        <v>48</v>
      </c>
      <c r="BO164">
        <v>46290</v>
      </c>
      <c r="BP164">
        <v>850000</v>
      </c>
      <c r="BQ164" t="str">
        <v>PAGA</v>
      </c>
      <c r="BR164" t="str">
        <v>TRANSFERENCIA</v>
      </c>
      <c r="BS164">
        <v>46301</v>
      </c>
      <c r="BT164">
        <v>17</v>
      </c>
      <c r="BW164" t="str">
        <v>VENCIDA</v>
      </c>
      <c r="BY164">
        <v>46332</v>
      </c>
      <c r="BZ164">
        <v>-14</v>
      </c>
      <c r="CC164" t="str">
        <v>AL DÍA</v>
      </c>
      <c r="CE164">
        <v>46363</v>
      </c>
      <c r="CF164">
        <v>-45</v>
      </c>
      <c r="CI164" t="str">
        <v>AL DÍA</v>
      </c>
      <c r="CK164">
        <v>46394</v>
      </c>
      <c r="CL164">
        <v>-76</v>
      </c>
      <c r="CO164" t="str">
        <v>AL DÍA</v>
      </c>
      <c r="CQ164">
        <v>46425</v>
      </c>
      <c r="CR164">
        <v>-107</v>
      </c>
      <c r="CU164" t="str">
        <v>AL DÍA</v>
      </c>
      <c r="CW164">
        <v>46456</v>
      </c>
      <c r="CX164">
        <v>-138</v>
      </c>
      <c r="DA164" t="str">
        <v>AL DÍA</v>
      </c>
      <c r="DC164">
        <v>46487</v>
      </c>
      <c r="DD164">
        <v>-169</v>
      </c>
      <c r="DG164" t="str">
        <v>AL DÍA</v>
      </c>
      <c r="DI164">
        <v>46518</v>
      </c>
      <c r="DJ164">
        <v>-200</v>
      </c>
      <c r="DM164" t="str">
        <v>AL DÍA</v>
      </c>
      <c r="DO164">
        <v>46549</v>
      </c>
      <c r="DP164">
        <v>-231</v>
      </c>
      <c r="DS164" t="str">
        <v>AL DÍA</v>
      </c>
      <c r="DU164">
        <v>46580</v>
      </c>
      <c r="DV164">
        <v>-262</v>
      </c>
      <c r="DY164" t="str">
        <v>AL DÍA</v>
      </c>
      <c r="EA164">
        <v>46611</v>
      </c>
      <c r="EB164">
        <v>-293</v>
      </c>
      <c r="EE164" t="str">
        <v>AL DÍA</v>
      </c>
      <c r="EG164">
        <v>46642</v>
      </c>
      <c r="EH164">
        <v>-324</v>
      </c>
      <c r="EK164" t="str">
        <v>AL DÍA</v>
      </c>
      <c r="EM164">
        <v>46673</v>
      </c>
      <c r="EN164">
        <v>-355</v>
      </c>
      <c r="EQ164" t="str">
        <v>AL DÍA</v>
      </c>
      <c r="ES164">
        <v>46704</v>
      </c>
      <c r="ET164">
        <v>-386</v>
      </c>
      <c r="EW164" t="str">
        <v>AL DÍA</v>
      </c>
      <c r="EY164" t="str">
        <v/>
      </c>
      <c r="EZ164" t="str">
        <v/>
      </c>
      <c r="FC164" t="str">
        <v>SIN ESTADO</v>
      </c>
      <c r="FE164" t="str">
        <v/>
      </c>
      <c r="FF164" t="str">
        <v/>
      </c>
      <c r="FI164" t="str">
        <v>SIN ESTADO</v>
      </c>
      <c r="FK164" t="str">
        <v/>
      </c>
      <c r="FL164" t="str">
        <v/>
      </c>
      <c r="FO164" t="str">
        <v>SIN ESTADO</v>
      </c>
      <c r="FQ164" t="str">
        <v/>
      </c>
      <c r="FR164" t="str">
        <v/>
      </c>
      <c r="FU164" t="str">
        <v>SIN ESTADO</v>
      </c>
      <c r="FW164" t="str">
        <v/>
      </c>
      <c r="FX164" t="str">
        <v/>
      </c>
      <c r="GA164" t="str">
        <v>SIN ESTADO</v>
      </c>
      <c r="GC164" t="str">
        <v/>
      </c>
      <c r="GD164" t="str">
        <v/>
      </c>
      <c r="GG164" t="str">
        <v>SIN ESTADO</v>
      </c>
      <c r="GI164" t="str">
        <v/>
      </c>
      <c r="GJ164" t="str">
        <v/>
      </c>
      <c r="GM164" t="str">
        <v>SIN ESTADO</v>
      </c>
      <c r="GO164" t="str">
        <v/>
      </c>
      <c r="GP164" t="str">
        <v/>
      </c>
      <c r="GS164" t="str">
        <v>SIN ESTADO</v>
      </c>
      <c r="GU164" t="str">
        <v/>
      </c>
      <c r="GV164" t="str">
        <v/>
      </c>
      <c r="GY164" t="str">
        <v>SIN ESTADO</v>
      </c>
      <c r="HA164" t="str">
        <v/>
      </c>
      <c r="HB164" t="str">
        <v/>
      </c>
      <c r="HE164" t="str">
        <v>SIN ESTADO</v>
      </c>
      <c r="HG164" t="str">
        <v/>
      </c>
      <c r="HH164" t="str">
        <v/>
      </c>
      <c r="HK164" t="str">
        <v>SIN ESTADO</v>
      </c>
      <c r="HM164" t="str">
        <v/>
      </c>
      <c r="HN164" t="str">
        <v/>
      </c>
      <c r="HQ164" t="str">
        <v>SIN ESTADO</v>
      </c>
      <c r="HS164">
        <v>8300000</v>
      </c>
      <c r="HU164">
        <v>833333.3333333334</v>
      </c>
      <c r="HW164">
        <v>650000</v>
      </c>
      <c r="HX164">
        <v>1</v>
      </c>
    </row>
    <row r="165">
      <c r="B165">
        <v>163</v>
      </c>
      <c r="C165" t="str">
        <v xml:space="preserve">LC1 - 16 - 6 </v>
      </c>
      <c r="D165" t="str">
        <v>VENDIDO</v>
      </c>
      <c r="E165">
        <v>25000000</v>
      </c>
      <c r="F165">
        <v>21000000</v>
      </c>
      <c r="G165">
        <v>45884</v>
      </c>
      <c r="H165">
        <v>24</v>
      </c>
      <c r="I165" t="str">
        <v xml:space="preserve">15 DE CADA MES </v>
      </c>
      <c r="J165">
        <v>875000</v>
      </c>
      <c r="K165">
        <v>45915</v>
      </c>
      <c r="L165">
        <v>403</v>
      </c>
      <c r="M165">
        <v>45917</v>
      </c>
      <c r="N165">
        <v>800000</v>
      </c>
      <c r="O165" t="str">
        <v>PAGA</v>
      </c>
      <c r="P165" t="str">
        <v>TRANSFERENCIA</v>
      </c>
      <c r="Q165">
        <v>45946</v>
      </c>
      <c r="R165">
        <v>372</v>
      </c>
      <c r="S165">
        <v>46020</v>
      </c>
      <c r="T165">
        <v>1000000</v>
      </c>
      <c r="U165" t="str">
        <v>PAGA</v>
      </c>
      <c r="V165" t="str">
        <v>TRANSFERENCIA</v>
      </c>
      <c r="W165">
        <v>45977</v>
      </c>
      <c r="X165">
        <v>341</v>
      </c>
      <c r="Y165">
        <v>46300</v>
      </c>
      <c r="Z165">
        <v>1100000</v>
      </c>
      <c r="AA165" t="str">
        <v>PAGA</v>
      </c>
      <c r="AB165" t="str">
        <v>TRANSFERENCIA</v>
      </c>
      <c r="AC165">
        <v>46008</v>
      </c>
      <c r="AD165">
        <v>310</v>
      </c>
      <c r="AG165" t="str">
        <v>VENCIDA</v>
      </c>
      <c r="AI165">
        <v>46039</v>
      </c>
      <c r="AJ165">
        <v>279</v>
      </c>
      <c r="AM165" t="str">
        <v>VENCIDA</v>
      </c>
      <c r="AO165">
        <v>46070</v>
      </c>
      <c r="AP165">
        <v>248</v>
      </c>
      <c r="AS165" t="str">
        <v>VENCIDA</v>
      </c>
      <c r="AU165">
        <v>46101</v>
      </c>
      <c r="AV165">
        <v>217</v>
      </c>
      <c r="AY165" t="str">
        <v>VENCIDA</v>
      </c>
      <c r="BA165">
        <v>46132</v>
      </c>
      <c r="BB165">
        <v>186</v>
      </c>
      <c r="BE165" t="str">
        <v>VENCIDA</v>
      </c>
      <c r="BG165">
        <v>46163</v>
      </c>
      <c r="BH165">
        <v>155</v>
      </c>
      <c r="BK165" t="str">
        <v>VENCIDA</v>
      </c>
      <c r="BM165">
        <v>46194</v>
      </c>
      <c r="BN165">
        <v>124</v>
      </c>
      <c r="BQ165" t="str">
        <v>VENCIDA</v>
      </c>
      <c r="BS165">
        <v>46225</v>
      </c>
      <c r="BT165">
        <v>93</v>
      </c>
      <c r="BW165" t="str">
        <v>VENCIDA</v>
      </c>
      <c r="BY165">
        <v>46256</v>
      </c>
      <c r="BZ165">
        <v>62</v>
      </c>
      <c r="CC165" t="str">
        <v>VENCIDA</v>
      </c>
      <c r="CE165">
        <v>46287</v>
      </c>
      <c r="CF165">
        <v>31</v>
      </c>
      <c r="CI165" t="str">
        <v>VENCIDA</v>
      </c>
      <c r="CK165">
        <v>46318</v>
      </c>
      <c r="CL165">
        <v>0</v>
      </c>
      <c r="CO165" t="str">
        <v>POR VENCER</v>
      </c>
      <c r="CQ165">
        <v>46349</v>
      </c>
      <c r="CR165">
        <v>-31</v>
      </c>
      <c r="CU165" t="str">
        <v>AL DÍA</v>
      </c>
      <c r="CW165">
        <v>46380</v>
      </c>
      <c r="CX165">
        <v>-62</v>
      </c>
      <c r="DA165" t="str">
        <v>AL DÍA</v>
      </c>
      <c r="DC165">
        <v>46411</v>
      </c>
      <c r="DD165">
        <v>-93</v>
      </c>
      <c r="DG165" t="str">
        <v>AL DÍA</v>
      </c>
      <c r="DI165">
        <v>46442</v>
      </c>
      <c r="DJ165">
        <v>-124</v>
      </c>
      <c r="DM165" t="str">
        <v>AL DÍA</v>
      </c>
      <c r="DO165">
        <v>46473</v>
      </c>
      <c r="DP165">
        <v>-155</v>
      </c>
      <c r="DS165" t="str">
        <v>AL DÍA</v>
      </c>
      <c r="DU165">
        <v>46504</v>
      </c>
      <c r="DV165">
        <v>-186</v>
      </c>
      <c r="DY165" t="str">
        <v>AL DÍA</v>
      </c>
      <c r="EA165">
        <v>46535</v>
      </c>
      <c r="EB165">
        <v>-217</v>
      </c>
      <c r="EE165" t="str">
        <v>AL DÍA</v>
      </c>
      <c r="EG165">
        <v>46566</v>
      </c>
      <c r="EH165">
        <v>-248</v>
      </c>
      <c r="EK165" t="str">
        <v>AL DÍA</v>
      </c>
      <c r="EM165">
        <v>46597</v>
      </c>
      <c r="EN165">
        <v>-279</v>
      </c>
      <c r="EQ165" t="str">
        <v>AL DÍA</v>
      </c>
      <c r="ES165">
        <v>46628</v>
      </c>
      <c r="ET165">
        <v>-310</v>
      </c>
      <c r="EW165" t="str">
        <v>AL DÍA</v>
      </c>
      <c r="EY165" t="str">
        <v/>
      </c>
      <c r="EZ165" t="str">
        <v/>
      </c>
      <c r="FC165" t="str">
        <v>SIN ESTADO</v>
      </c>
      <c r="FE165" t="str">
        <v/>
      </c>
      <c r="FF165" t="str">
        <v/>
      </c>
      <c r="FI165" t="str">
        <v>SIN ESTADO</v>
      </c>
      <c r="FK165" t="str">
        <v/>
      </c>
      <c r="FL165" t="str">
        <v/>
      </c>
      <c r="FO165" t="str">
        <v>SIN ESTADO</v>
      </c>
      <c r="FQ165" t="str">
        <v/>
      </c>
      <c r="FR165" t="str">
        <v/>
      </c>
      <c r="FU165" t="str">
        <v>SIN ESTADO</v>
      </c>
      <c r="FW165" t="str">
        <v/>
      </c>
      <c r="FX165" t="str">
        <v/>
      </c>
      <c r="GA165" t="str">
        <v>SIN ESTADO</v>
      </c>
      <c r="GC165" t="str">
        <v/>
      </c>
      <c r="GD165" t="str">
        <v/>
      </c>
      <c r="GG165" t="str">
        <v>SIN ESTADO</v>
      </c>
      <c r="GI165" t="str">
        <v/>
      </c>
      <c r="GJ165" t="str">
        <v/>
      </c>
      <c r="GM165" t="str">
        <v>SIN ESTADO</v>
      </c>
      <c r="GO165" t="str">
        <v/>
      </c>
      <c r="GP165" t="str">
        <v/>
      </c>
      <c r="GS165" t="str">
        <v>SIN ESTADO</v>
      </c>
      <c r="GU165" t="str">
        <v/>
      </c>
      <c r="GV165" t="str">
        <v/>
      </c>
      <c r="GY165" t="str">
        <v>SIN ESTADO</v>
      </c>
      <c r="HA165" t="str">
        <v/>
      </c>
      <c r="HB165" t="str">
        <v/>
      </c>
      <c r="HE165" t="str">
        <v>SIN ESTADO</v>
      </c>
      <c r="HG165" t="str">
        <v/>
      </c>
      <c r="HH165" t="str">
        <v/>
      </c>
      <c r="HK165" t="str">
        <v>SIN ESTADO</v>
      </c>
      <c r="HM165" t="str">
        <v/>
      </c>
      <c r="HN165" t="str">
        <v/>
      </c>
      <c r="HQ165" t="str">
        <v>SIN ESTADO</v>
      </c>
      <c r="HS165">
        <v>2900000</v>
      </c>
      <c r="HU165">
        <v>875000</v>
      </c>
      <c r="HW165">
        <v>0</v>
      </c>
      <c r="HX165">
        <v>0</v>
      </c>
    </row>
    <row r="166">
      <c r="B166">
        <v>164</v>
      </c>
      <c r="C166" t="str">
        <v xml:space="preserve">LC1 - 16 - 7 </v>
      </c>
      <c r="D166" t="str">
        <v>VENDIDO</v>
      </c>
      <c r="E166">
        <v>25000000</v>
      </c>
      <c r="F166">
        <v>21000000</v>
      </c>
      <c r="G166">
        <v>45920</v>
      </c>
      <c r="H166">
        <v>24</v>
      </c>
      <c r="I166" t="str">
        <v xml:space="preserve">20 DE CADA MES </v>
      </c>
      <c r="J166">
        <v>875000</v>
      </c>
      <c r="K166">
        <v>45951</v>
      </c>
      <c r="L166">
        <v>367</v>
      </c>
      <c r="M166">
        <v>45945</v>
      </c>
      <c r="N166">
        <v>875000</v>
      </c>
      <c r="O166" t="str">
        <v>PAGA</v>
      </c>
      <c r="P166" t="str">
        <v>TRANSFERENCIA</v>
      </c>
      <c r="Q166">
        <v>45982</v>
      </c>
      <c r="R166">
        <v>336</v>
      </c>
      <c r="S166">
        <v>45979</v>
      </c>
      <c r="T166">
        <v>875000</v>
      </c>
      <c r="U166" t="str">
        <v>PAGA</v>
      </c>
      <c r="V166" t="str">
        <v>TRANSFERENCIA</v>
      </c>
      <c r="W166">
        <v>46013</v>
      </c>
      <c r="X166">
        <v>305</v>
      </c>
      <c r="Y166">
        <v>46008</v>
      </c>
      <c r="Z166">
        <v>875000</v>
      </c>
      <c r="AA166" t="str">
        <v>PAGA</v>
      </c>
      <c r="AB166" t="str">
        <v>TRANSFERENCIA</v>
      </c>
      <c r="AC166">
        <v>46044</v>
      </c>
      <c r="AD166">
        <v>274</v>
      </c>
      <c r="AE166">
        <v>45674</v>
      </c>
      <c r="AF166">
        <v>875000</v>
      </c>
      <c r="AG166" t="str">
        <v>PAGA</v>
      </c>
      <c r="AH166" t="str">
        <v>TRANSFERENCIA</v>
      </c>
      <c r="AI166">
        <v>46075</v>
      </c>
      <c r="AJ166">
        <v>243</v>
      </c>
      <c r="AK166">
        <v>46069</v>
      </c>
      <c r="AL166">
        <v>875000</v>
      </c>
      <c r="AM166" t="str">
        <v>PAGA</v>
      </c>
      <c r="AN166" t="str">
        <v>TRANSFERENCIA</v>
      </c>
      <c r="AO166">
        <v>46106</v>
      </c>
      <c r="AP166">
        <v>212</v>
      </c>
      <c r="AQ166">
        <v>46097</v>
      </c>
      <c r="AR166">
        <v>875000</v>
      </c>
      <c r="AS166" t="str">
        <v>PAGA</v>
      </c>
      <c r="AT166" t="str">
        <v>TRANSFERENCIA</v>
      </c>
      <c r="AU166">
        <v>46137</v>
      </c>
      <c r="AV166">
        <v>181</v>
      </c>
      <c r="AW166">
        <v>46129</v>
      </c>
      <c r="AX166">
        <v>875000</v>
      </c>
      <c r="AY166" t="str">
        <v>PAGA</v>
      </c>
      <c r="AZ166" t="str">
        <v>TRANSFERENCIA</v>
      </c>
      <c r="BA166">
        <v>46168</v>
      </c>
      <c r="BB166">
        <v>150</v>
      </c>
      <c r="BC166">
        <v>46160</v>
      </c>
      <c r="BD166">
        <v>875000</v>
      </c>
      <c r="BE166" t="str">
        <v>PAGA</v>
      </c>
      <c r="BF166" t="str">
        <v>TRANSFERENCIA</v>
      </c>
      <c r="BG166">
        <v>46199</v>
      </c>
      <c r="BH166">
        <v>119</v>
      </c>
      <c r="BI166">
        <v>46186</v>
      </c>
      <c r="BJ166">
        <v>14000000</v>
      </c>
      <c r="BK166" t="str">
        <v>PAGA</v>
      </c>
      <c r="BL166" t="str">
        <v>EFECTIVO</v>
      </c>
      <c r="BM166">
        <v>46230</v>
      </c>
      <c r="BN166">
        <v>88</v>
      </c>
      <c r="BQ166" t="str">
        <v>VENCIDA</v>
      </c>
      <c r="BS166">
        <v>46261</v>
      </c>
      <c r="BT166">
        <v>57</v>
      </c>
      <c r="BW166" t="str">
        <v>VENCIDA</v>
      </c>
      <c r="BY166">
        <v>46292</v>
      </c>
      <c r="BZ166">
        <v>26</v>
      </c>
      <c r="CC166" t="str">
        <v>VENCIDA</v>
      </c>
      <c r="CE166">
        <v>46323</v>
      </c>
      <c r="CF166">
        <v>-5</v>
      </c>
      <c r="CI166" t="str">
        <v>POR VENCER</v>
      </c>
      <c r="CK166">
        <v>46354</v>
      </c>
      <c r="CL166">
        <v>-36</v>
      </c>
      <c r="CO166" t="str">
        <v>AL DÍA</v>
      </c>
      <c r="CQ166">
        <v>46385</v>
      </c>
      <c r="CR166">
        <v>-67</v>
      </c>
      <c r="CU166" t="str">
        <v>AL DÍA</v>
      </c>
      <c r="CW166">
        <v>46416</v>
      </c>
      <c r="CX166">
        <v>-98</v>
      </c>
      <c r="DA166" t="str">
        <v>AL DÍA</v>
      </c>
      <c r="DC166">
        <v>46447</v>
      </c>
      <c r="DD166">
        <v>-129</v>
      </c>
      <c r="DG166" t="str">
        <v>AL DÍA</v>
      </c>
      <c r="DI166">
        <v>46478</v>
      </c>
      <c r="DJ166">
        <v>-160</v>
      </c>
      <c r="DM166" t="str">
        <v>AL DÍA</v>
      </c>
      <c r="DO166">
        <v>46509</v>
      </c>
      <c r="DP166">
        <v>-191</v>
      </c>
      <c r="DS166" t="str">
        <v>AL DÍA</v>
      </c>
      <c r="DU166">
        <v>46540</v>
      </c>
      <c r="DV166">
        <v>-222</v>
      </c>
      <c r="DY166" t="str">
        <v>AL DÍA</v>
      </c>
      <c r="EA166">
        <v>46571</v>
      </c>
      <c r="EB166">
        <v>-253</v>
      </c>
      <c r="EE166" t="str">
        <v>AL DÍA</v>
      </c>
      <c r="EG166">
        <v>46602</v>
      </c>
      <c r="EH166">
        <v>-284</v>
      </c>
      <c r="EK166" t="str">
        <v>AL DÍA</v>
      </c>
      <c r="EM166">
        <v>46633</v>
      </c>
      <c r="EN166">
        <v>-315</v>
      </c>
      <c r="EQ166" t="str">
        <v>AL DÍA</v>
      </c>
      <c r="ES166">
        <v>46664</v>
      </c>
      <c r="ET166">
        <v>-346</v>
      </c>
      <c r="EW166" t="str">
        <v>AL DÍA</v>
      </c>
      <c r="EY166" t="str">
        <v/>
      </c>
      <c r="EZ166" t="str">
        <v/>
      </c>
      <c r="FC166" t="str">
        <v>SIN ESTADO</v>
      </c>
      <c r="FE166" t="str">
        <v/>
      </c>
      <c r="FF166" t="str">
        <v/>
      </c>
      <c r="FI166" t="str">
        <v>SIN ESTADO</v>
      </c>
      <c r="FK166" t="str">
        <v/>
      </c>
      <c r="FL166" t="str">
        <v/>
      </c>
      <c r="FO166" t="str">
        <v>SIN ESTADO</v>
      </c>
      <c r="FQ166" t="str">
        <v/>
      </c>
      <c r="FR166" t="str">
        <v/>
      </c>
      <c r="FU166" t="str">
        <v>SIN ESTADO</v>
      </c>
      <c r="FW166" t="str">
        <v/>
      </c>
      <c r="FX166" t="str">
        <v/>
      </c>
      <c r="GA166" t="str">
        <v>SIN ESTADO</v>
      </c>
      <c r="GC166" t="str">
        <v/>
      </c>
      <c r="GD166" t="str">
        <v/>
      </c>
      <c r="GG166" t="str">
        <v>SIN ESTADO</v>
      </c>
      <c r="GI166" t="str">
        <v/>
      </c>
      <c r="GJ166" t="str">
        <v/>
      </c>
      <c r="GM166" t="str">
        <v>SIN ESTADO</v>
      </c>
      <c r="GO166" t="str">
        <v/>
      </c>
      <c r="GP166" t="str">
        <v/>
      </c>
      <c r="GS166" t="str">
        <v>SIN ESTADO</v>
      </c>
      <c r="GU166" t="str">
        <v/>
      </c>
      <c r="GV166" t="str">
        <v/>
      </c>
      <c r="GY166" t="str">
        <v>SIN ESTADO</v>
      </c>
      <c r="HA166" t="str">
        <v/>
      </c>
      <c r="HB166" t="str">
        <v/>
      </c>
      <c r="HE166" t="str">
        <v>SIN ESTADO</v>
      </c>
      <c r="HG166" t="str">
        <v/>
      </c>
      <c r="HH166" t="str">
        <v/>
      </c>
      <c r="HK166" t="str">
        <v>SIN ESTADO</v>
      </c>
      <c r="HM166" t="str">
        <v/>
      </c>
      <c r="HN166" t="str">
        <v/>
      </c>
      <c r="HQ166" t="str">
        <v>SIN ESTADO</v>
      </c>
      <c r="HS166">
        <v>21000000</v>
      </c>
      <c r="HU166">
        <v>875000</v>
      </c>
      <c r="HW166">
        <v>0</v>
      </c>
      <c r="HX166">
        <v>0</v>
      </c>
    </row>
    <row r="167">
      <c r="B167">
        <v>165</v>
      </c>
      <c r="C167" t="str">
        <v xml:space="preserve">LC1 - 16 - 8 </v>
      </c>
      <c r="D167" t="str">
        <v>VENDIDO</v>
      </c>
      <c r="E167">
        <v>25000000</v>
      </c>
      <c r="F167">
        <v>21000000</v>
      </c>
      <c r="G167">
        <v>46218</v>
      </c>
      <c r="H167">
        <v>24</v>
      </c>
      <c r="I167" t="str">
        <v>26 de cada mes</v>
      </c>
      <c r="J167">
        <v>875000</v>
      </c>
      <c r="K167">
        <v>46249</v>
      </c>
      <c r="L167">
        <v>69</v>
      </c>
      <c r="M167">
        <v>46298</v>
      </c>
      <c r="N167">
        <v>875000</v>
      </c>
      <c r="O167" t="str">
        <v>PAGA</v>
      </c>
      <c r="P167" t="str">
        <v>TRANSFERENCIA</v>
      </c>
      <c r="Q167">
        <v>46280</v>
      </c>
      <c r="R167">
        <v>38</v>
      </c>
      <c r="U167" t="str">
        <v>VENCIDA</v>
      </c>
      <c r="W167">
        <v>46311</v>
      </c>
      <c r="X167">
        <v>7</v>
      </c>
      <c r="AA167" t="str">
        <v>VENCIDA</v>
      </c>
      <c r="AC167">
        <v>46342</v>
      </c>
      <c r="AD167">
        <v>-24</v>
      </c>
      <c r="AG167" t="str">
        <v>AL DÍA</v>
      </c>
      <c r="AI167">
        <v>46373</v>
      </c>
      <c r="AJ167">
        <v>-55</v>
      </c>
      <c r="AM167" t="str">
        <v>AL DÍA</v>
      </c>
      <c r="AO167">
        <v>46404</v>
      </c>
      <c r="AP167">
        <v>-86</v>
      </c>
      <c r="AS167" t="str">
        <v>AL DÍA</v>
      </c>
      <c r="AU167">
        <v>46435</v>
      </c>
      <c r="AV167">
        <v>-117</v>
      </c>
      <c r="AY167" t="str">
        <v>AL DÍA</v>
      </c>
      <c r="BA167">
        <v>46466</v>
      </c>
      <c r="BB167">
        <v>-148</v>
      </c>
      <c r="BE167" t="str">
        <v>AL DÍA</v>
      </c>
      <c r="BG167">
        <v>46497</v>
      </c>
      <c r="BH167">
        <v>-179</v>
      </c>
      <c r="BK167" t="str">
        <v>AL DÍA</v>
      </c>
      <c r="BM167">
        <v>46528</v>
      </c>
      <c r="BN167">
        <v>-210</v>
      </c>
      <c r="BQ167" t="str">
        <v>AL DÍA</v>
      </c>
      <c r="BS167">
        <v>46559</v>
      </c>
      <c r="BT167">
        <v>-241</v>
      </c>
      <c r="BW167" t="str">
        <v>AL DÍA</v>
      </c>
      <c r="BY167">
        <v>46590</v>
      </c>
      <c r="BZ167">
        <v>-272</v>
      </c>
      <c r="CC167" t="str">
        <v>AL DÍA</v>
      </c>
      <c r="CE167">
        <v>46621</v>
      </c>
      <c r="CF167">
        <v>-303</v>
      </c>
      <c r="CI167" t="str">
        <v>AL DÍA</v>
      </c>
      <c r="CK167">
        <v>46652</v>
      </c>
      <c r="CL167">
        <v>-334</v>
      </c>
      <c r="CO167" t="str">
        <v>AL DÍA</v>
      </c>
      <c r="CQ167">
        <v>46683</v>
      </c>
      <c r="CR167">
        <v>-365</v>
      </c>
      <c r="CU167" t="str">
        <v>AL DÍA</v>
      </c>
      <c r="CW167">
        <v>46714</v>
      </c>
      <c r="CX167">
        <v>-396</v>
      </c>
      <c r="DA167" t="str">
        <v>AL DÍA</v>
      </c>
      <c r="DC167">
        <v>46745</v>
      </c>
      <c r="DD167">
        <v>-427</v>
      </c>
      <c r="DG167" t="str">
        <v>AL DÍA</v>
      </c>
      <c r="DI167">
        <v>46776</v>
      </c>
      <c r="DJ167">
        <v>-458</v>
      </c>
      <c r="DM167" t="str">
        <v>AL DÍA</v>
      </c>
      <c r="DO167">
        <v>46807</v>
      </c>
      <c r="DP167">
        <v>-489</v>
      </c>
      <c r="DS167" t="str">
        <v>AL DÍA</v>
      </c>
      <c r="DU167">
        <v>46838</v>
      </c>
      <c r="DV167">
        <v>-520</v>
      </c>
      <c r="DY167" t="str">
        <v>AL DÍA</v>
      </c>
      <c r="EA167">
        <v>46869</v>
      </c>
      <c r="EB167">
        <v>-551</v>
      </c>
      <c r="EE167" t="str">
        <v>AL DÍA</v>
      </c>
      <c r="EG167">
        <v>46900</v>
      </c>
      <c r="EH167">
        <v>-582</v>
      </c>
      <c r="EK167" t="str">
        <v>AL DÍA</v>
      </c>
      <c r="EM167">
        <v>46931</v>
      </c>
      <c r="EN167">
        <v>-613</v>
      </c>
      <c r="EQ167" t="str">
        <v>AL DÍA</v>
      </c>
      <c r="ES167">
        <v>46962</v>
      </c>
      <c r="ET167">
        <v>-644</v>
      </c>
      <c r="EW167" t="str">
        <v>AL DÍA</v>
      </c>
      <c r="EY167" t="str">
        <v/>
      </c>
      <c r="EZ167" t="str">
        <v/>
      </c>
      <c r="FC167" t="str">
        <v>SIN ESTADO</v>
      </c>
      <c r="FE167" t="str">
        <v/>
      </c>
      <c r="FF167" t="str">
        <v/>
      </c>
      <c r="FI167" t="str">
        <v>SIN ESTADO</v>
      </c>
      <c r="FK167" t="str">
        <v/>
      </c>
      <c r="FL167" t="str">
        <v/>
      </c>
      <c r="FO167" t="str">
        <v>SIN ESTADO</v>
      </c>
      <c r="FQ167" t="str">
        <v/>
      </c>
      <c r="FR167" t="str">
        <v/>
      </c>
      <c r="FU167" t="str">
        <v>SIN ESTADO</v>
      </c>
      <c r="FW167" t="str">
        <v/>
      </c>
      <c r="FX167" t="str">
        <v/>
      </c>
      <c r="GA167" t="str">
        <v>SIN ESTADO</v>
      </c>
      <c r="GC167" t="str">
        <v/>
      </c>
      <c r="GD167" t="str">
        <v/>
      </c>
      <c r="GG167" t="str">
        <v>SIN ESTADO</v>
      </c>
      <c r="GI167" t="str">
        <v/>
      </c>
      <c r="GJ167" t="str">
        <v/>
      </c>
      <c r="GM167" t="str">
        <v>SIN ESTADO</v>
      </c>
      <c r="GO167" t="str">
        <v/>
      </c>
      <c r="GP167" t="str">
        <v/>
      </c>
      <c r="GS167" t="str">
        <v>SIN ESTADO</v>
      </c>
      <c r="GU167" t="str">
        <v/>
      </c>
      <c r="GV167" t="str">
        <v/>
      </c>
      <c r="GY167" t="str">
        <v>SIN ESTADO</v>
      </c>
      <c r="HA167" t="str">
        <v/>
      </c>
      <c r="HB167" t="str">
        <v/>
      </c>
      <c r="HE167" t="str">
        <v>SIN ESTADO</v>
      </c>
      <c r="HG167" t="str">
        <v/>
      </c>
      <c r="HH167" t="str">
        <v/>
      </c>
      <c r="HK167" t="str">
        <v>SIN ESTADO</v>
      </c>
      <c r="HM167" t="str">
        <v/>
      </c>
      <c r="HN167" t="str">
        <v/>
      </c>
      <c r="HQ167" t="str">
        <v>SIN ESTADO</v>
      </c>
      <c r="HS167">
        <v>875000</v>
      </c>
      <c r="HU167">
        <v>875000</v>
      </c>
      <c r="HW167">
        <v>0</v>
      </c>
      <c r="HX167">
        <v>0</v>
      </c>
    </row>
    <row r="168">
      <c r="B168">
        <v>166</v>
      </c>
      <c r="C168" t="str">
        <v xml:space="preserve">LC1 - 16 - 9 </v>
      </c>
      <c r="D168" t="str">
        <v>VENDIDO</v>
      </c>
      <c r="E168">
        <v>25000000</v>
      </c>
      <c r="F168">
        <v>21000000</v>
      </c>
      <c r="G168">
        <v>45909</v>
      </c>
      <c r="H168">
        <v>24</v>
      </c>
      <c r="I168" t="str">
        <v xml:space="preserve">09 DE CADA MES </v>
      </c>
      <c r="J168">
        <v>875000</v>
      </c>
      <c r="K168">
        <v>45940</v>
      </c>
      <c r="L168">
        <v>378</v>
      </c>
      <c r="M168">
        <v>45935</v>
      </c>
      <c r="N168">
        <v>870000</v>
      </c>
      <c r="O168" t="str">
        <v>PAGA</v>
      </c>
      <c r="P168" t="str">
        <v>TRANSFERENCIA</v>
      </c>
      <c r="Q168">
        <v>45971</v>
      </c>
      <c r="R168">
        <v>347</v>
      </c>
      <c r="S168">
        <v>45977</v>
      </c>
      <c r="T168">
        <v>870000</v>
      </c>
      <c r="U168" t="str">
        <v>PAGA</v>
      </c>
      <c r="V168" t="str">
        <v>TRANSFERENCIA</v>
      </c>
      <c r="W168">
        <v>46002</v>
      </c>
      <c r="X168">
        <v>316</v>
      </c>
      <c r="Y168">
        <v>46070</v>
      </c>
      <c r="Z168">
        <v>870000</v>
      </c>
      <c r="AA168" t="str">
        <v>PAGA</v>
      </c>
      <c r="AB168" t="str">
        <v>TRANSFERENCIA</v>
      </c>
      <c r="AC168">
        <v>46033</v>
      </c>
      <c r="AD168">
        <v>285</v>
      </c>
      <c r="AE168">
        <v>46038</v>
      </c>
      <c r="AF168">
        <v>870000</v>
      </c>
      <c r="AG168" t="str">
        <v>PAGA</v>
      </c>
      <c r="AH168" t="str">
        <v>TRANSFERENCIA</v>
      </c>
      <c r="AI168">
        <v>46064</v>
      </c>
      <c r="AJ168">
        <v>254</v>
      </c>
      <c r="AK168">
        <v>46070</v>
      </c>
      <c r="AL168">
        <v>1740000</v>
      </c>
      <c r="AM168" t="str">
        <v>PAGA</v>
      </c>
      <c r="AN168" t="str">
        <v>TRANSFERENCIA</v>
      </c>
      <c r="AO168">
        <v>46095</v>
      </c>
      <c r="AP168">
        <v>223</v>
      </c>
      <c r="AQ168">
        <v>46070</v>
      </c>
      <c r="AS168" t="str">
        <v>PAGA</v>
      </c>
      <c r="AT168" t="str">
        <v>TRANSFERENCIA</v>
      </c>
      <c r="AU168">
        <v>46126</v>
      </c>
      <c r="AV168">
        <v>192</v>
      </c>
      <c r="AW168">
        <v>46122</v>
      </c>
      <c r="AX168">
        <v>780000</v>
      </c>
      <c r="AY168" t="str">
        <v>PAGA</v>
      </c>
      <c r="AZ168" t="str">
        <v>TRANSFERENCIA</v>
      </c>
      <c r="BA168">
        <v>46157</v>
      </c>
      <c r="BB168">
        <v>161</v>
      </c>
      <c r="BC168">
        <v>46153</v>
      </c>
      <c r="BD168">
        <v>870000</v>
      </c>
      <c r="BE168" t="str">
        <v>PAGA</v>
      </c>
      <c r="BF168" t="str">
        <v>TRANSFERENCIA</v>
      </c>
      <c r="BG168">
        <v>46188</v>
      </c>
      <c r="BH168">
        <v>130</v>
      </c>
      <c r="BI168">
        <v>46204</v>
      </c>
      <c r="BJ168">
        <v>1600000</v>
      </c>
      <c r="BK168" t="str">
        <v>PAGA</v>
      </c>
      <c r="BL168" t="str">
        <v>TRANSFERENCIA</v>
      </c>
      <c r="BM168">
        <v>46219</v>
      </c>
      <c r="BN168">
        <v>99</v>
      </c>
      <c r="BO168">
        <v>46204</v>
      </c>
      <c r="BQ168" t="str">
        <v>PAGA</v>
      </c>
      <c r="BR168" t="str">
        <v>TRANSFERENCIA</v>
      </c>
      <c r="BS168">
        <v>46250</v>
      </c>
      <c r="BT168">
        <v>68</v>
      </c>
      <c r="BU168">
        <v>46274</v>
      </c>
      <c r="BV168">
        <v>800000</v>
      </c>
      <c r="BW168" t="str">
        <v>PAGA</v>
      </c>
      <c r="BX168" t="str">
        <v>TRANSFERENCIA</v>
      </c>
      <c r="BY168">
        <v>46281</v>
      </c>
      <c r="BZ168">
        <v>37</v>
      </c>
      <c r="CA168">
        <v>46308</v>
      </c>
      <c r="CB168">
        <v>800000</v>
      </c>
      <c r="CC168" t="str">
        <v>PAGA</v>
      </c>
      <c r="CD168" t="str">
        <v>TRANSFERENCIA</v>
      </c>
      <c r="CE168">
        <v>46312</v>
      </c>
      <c r="CF168">
        <v>6</v>
      </c>
      <c r="CI168" t="str">
        <v>VENCIDA</v>
      </c>
      <c r="CK168">
        <v>46343</v>
      </c>
      <c r="CL168">
        <v>-25</v>
      </c>
      <c r="CO168" t="str">
        <v>AL DÍA</v>
      </c>
      <c r="CQ168">
        <v>46374</v>
      </c>
      <c r="CR168">
        <v>-56</v>
      </c>
      <c r="CU168" t="str">
        <v>AL DÍA</v>
      </c>
      <c r="CW168">
        <v>46405</v>
      </c>
      <c r="CX168">
        <v>-87</v>
      </c>
      <c r="DA168" t="str">
        <v>AL DÍA</v>
      </c>
      <c r="DC168">
        <v>46436</v>
      </c>
      <c r="DD168">
        <v>-118</v>
      </c>
      <c r="DG168" t="str">
        <v>AL DÍA</v>
      </c>
      <c r="DI168">
        <v>46467</v>
      </c>
      <c r="DJ168">
        <v>-149</v>
      </c>
      <c r="DM168" t="str">
        <v>AL DÍA</v>
      </c>
      <c r="DO168">
        <v>46498</v>
      </c>
      <c r="DP168">
        <v>-180</v>
      </c>
      <c r="DS168" t="str">
        <v>AL DÍA</v>
      </c>
      <c r="DU168">
        <v>46529</v>
      </c>
      <c r="DV168">
        <v>-211</v>
      </c>
      <c r="DY168" t="str">
        <v>AL DÍA</v>
      </c>
      <c r="EA168">
        <v>46560</v>
      </c>
      <c r="EB168">
        <v>-242</v>
      </c>
      <c r="EE168" t="str">
        <v>AL DÍA</v>
      </c>
      <c r="EG168">
        <v>46591</v>
      </c>
      <c r="EH168">
        <v>-273</v>
      </c>
      <c r="EK168" t="str">
        <v>AL DÍA</v>
      </c>
      <c r="EM168">
        <v>46622</v>
      </c>
      <c r="EN168">
        <v>-304</v>
      </c>
      <c r="EQ168" t="str">
        <v>AL DÍA</v>
      </c>
      <c r="ES168">
        <v>46653</v>
      </c>
      <c r="ET168">
        <v>-335</v>
      </c>
      <c r="EW168" t="str">
        <v>AL DÍA</v>
      </c>
      <c r="EY168" t="str">
        <v/>
      </c>
      <c r="EZ168" t="str">
        <v/>
      </c>
      <c r="FC168" t="str">
        <v>SIN ESTADO</v>
      </c>
      <c r="FE168" t="str">
        <v/>
      </c>
      <c r="FF168" t="str">
        <v/>
      </c>
      <c r="FI168" t="str">
        <v>SIN ESTADO</v>
      </c>
      <c r="FK168" t="str">
        <v/>
      </c>
      <c r="FL168" t="str">
        <v/>
      </c>
      <c r="FO168" t="str">
        <v>SIN ESTADO</v>
      </c>
      <c r="FQ168" t="str">
        <v/>
      </c>
      <c r="FR168" t="str">
        <v/>
      </c>
      <c r="FU168" t="str">
        <v>SIN ESTADO</v>
      </c>
      <c r="FW168" t="str">
        <v/>
      </c>
      <c r="FX168" t="str">
        <v/>
      </c>
      <c r="GA168" t="str">
        <v>SIN ESTADO</v>
      </c>
      <c r="GC168" t="str">
        <v/>
      </c>
      <c r="GD168" t="str">
        <v/>
      </c>
      <c r="GG168" t="str">
        <v>SIN ESTADO</v>
      </c>
      <c r="GI168" t="str">
        <v/>
      </c>
      <c r="GJ168" t="str">
        <v/>
      </c>
      <c r="GM168" t="str">
        <v>SIN ESTADO</v>
      </c>
      <c r="GO168" t="str">
        <v/>
      </c>
      <c r="GP168" t="str">
        <v/>
      </c>
      <c r="GS168" t="str">
        <v>SIN ESTADO</v>
      </c>
      <c r="GU168" t="str">
        <v/>
      </c>
      <c r="GV168" t="str">
        <v/>
      </c>
      <c r="GY168" t="str">
        <v>SIN ESTADO</v>
      </c>
      <c r="HA168" t="str">
        <v/>
      </c>
      <c r="HB168" t="str">
        <v/>
      </c>
      <c r="HE168" t="str">
        <v>SIN ESTADO</v>
      </c>
      <c r="HG168" t="str">
        <v/>
      </c>
      <c r="HH168" t="str">
        <v/>
      </c>
      <c r="HK168" t="str">
        <v>SIN ESTADO</v>
      </c>
      <c r="HM168" t="str">
        <v/>
      </c>
      <c r="HN168" t="str">
        <v/>
      </c>
      <c r="HQ168" t="str">
        <v>SIN ESTADO</v>
      </c>
      <c r="HS168">
        <v>10070000</v>
      </c>
      <c r="HU168">
        <v>875000</v>
      </c>
      <c r="HW168">
        <v>0</v>
      </c>
      <c r="HX168">
        <v>0</v>
      </c>
    </row>
    <row r="169">
      <c r="B169">
        <v>167</v>
      </c>
      <c r="C169" t="str">
        <v>LC1 - 16 - 10</v>
      </c>
      <c r="D169" t="str">
        <v xml:space="preserve">CEDIDO EN FORMA DE PAGO </v>
      </c>
      <c r="E169">
        <v>30000000</v>
      </c>
      <c r="F169">
        <v>30000000</v>
      </c>
      <c r="G169">
        <v>0</v>
      </c>
      <c r="H169">
        <v>0</v>
      </c>
      <c r="I169">
        <v>0</v>
      </c>
      <c r="K169" t="str">
        <v/>
      </c>
      <c r="L169" t="str">
        <v/>
      </c>
      <c r="O169" t="str">
        <v>SIN ESTADO</v>
      </c>
      <c r="Q169" t="str">
        <v/>
      </c>
      <c r="R169" t="str">
        <v/>
      </c>
      <c r="U169" t="str">
        <v>SIN ESTADO</v>
      </c>
      <c r="W169" t="str">
        <v/>
      </c>
      <c r="X169" t="str">
        <v/>
      </c>
      <c r="AA169" t="str">
        <v>SIN ESTADO</v>
      </c>
      <c r="AC169" t="str">
        <v/>
      </c>
      <c r="AD169" t="str">
        <v/>
      </c>
      <c r="AG169" t="str">
        <v>SIN ESTADO</v>
      </c>
      <c r="AI169" t="str">
        <v/>
      </c>
      <c r="AJ169" t="str">
        <v/>
      </c>
      <c r="AM169" t="str">
        <v>SIN ESTADO</v>
      </c>
      <c r="AO169" t="str">
        <v/>
      </c>
      <c r="AP169" t="str">
        <v/>
      </c>
      <c r="AS169" t="str">
        <v>SIN ESTADO</v>
      </c>
      <c r="AU169" t="str">
        <v/>
      </c>
      <c r="AV169" t="str">
        <v/>
      </c>
      <c r="AY169" t="str">
        <v>SIN ESTADO</v>
      </c>
      <c r="BA169" t="str">
        <v/>
      </c>
      <c r="BB169" t="str">
        <v/>
      </c>
      <c r="BE169" t="str">
        <v>SIN ESTADO</v>
      </c>
      <c r="BG169" t="str">
        <v/>
      </c>
      <c r="BH169" t="str">
        <v/>
      </c>
      <c r="BK169" t="str">
        <v>SIN ESTADO</v>
      </c>
      <c r="BM169" t="str">
        <v/>
      </c>
      <c r="BN169" t="str">
        <v/>
      </c>
      <c r="BQ169" t="str">
        <v>SIN ESTADO</v>
      </c>
      <c r="BS169" t="str">
        <v/>
      </c>
      <c r="BT169" t="str">
        <v/>
      </c>
      <c r="BW169" t="str">
        <v>SIN ESTADO</v>
      </c>
      <c r="BY169" t="str">
        <v/>
      </c>
      <c r="BZ169" t="str">
        <v/>
      </c>
      <c r="CC169" t="str">
        <v>SIN ESTADO</v>
      </c>
      <c r="CE169" t="str">
        <v/>
      </c>
      <c r="CF169" t="str">
        <v/>
      </c>
      <c r="CI169" t="str">
        <v>SIN ESTADO</v>
      </c>
      <c r="CK169" t="str">
        <v/>
      </c>
      <c r="CL169" t="str">
        <v/>
      </c>
      <c r="CO169" t="str">
        <v>SIN ESTADO</v>
      </c>
      <c r="CQ169" t="str">
        <v/>
      </c>
      <c r="CR169" t="str">
        <v/>
      </c>
      <c r="CU169" t="str">
        <v>SIN ESTADO</v>
      </c>
      <c r="CW169" t="str">
        <v/>
      </c>
      <c r="CX169" t="str">
        <v/>
      </c>
      <c r="DA169" t="str">
        <v>SIN ESTADO</v>
      </c>
      <c r="DC169" t="str">
        <v/>
      </c>
      <c r="DD169" t="str">
        <v/>
      </c>
      <c r="DG169" t="str">
        <v>SIN ESTADO</v>
      </c>
      <c r="DI169" t="str">
        <v/>
      </c>
      <c r="DJ169" t="str">
        <v/>
      </c>
      <c r="DM169" t="str">
        <v>SIN ESTADO</v>
      </c>
      <c r="DO169" t="str">
        <v/>
      </c>
      <c r="DP169" t="str">
        <v/>
      </c>
      <c r="DS169" t="str">
        <v>SIN ESTADO</v>
      </c>
      <c r="DU169" t="str">
        <v/>
      </c>
      <c r="DV169" t="str">
        <v/>
      </c>
      <c r="DY169" t="str">
        <v>SIN ESTADO</v>
      </c>
      <c r="EA169" t="str">
        <v/>
      </c>
      <c r="EB169" t="str">
        <v/>
      </c>
      <c r="EE169" t="str">
        <v>SIN ESTADO</v>
      </c>
      <c r="EG169" t="str">
        <v/>
      </c>
      <c r="EH169" t="str">
        <v/>
      </c>
      <c r="EK169" t="str">
        <v>SIN ESTADO</v>
      </c>
      <c r="EM169" t="str">
        <v/>
      </c>
      <c r="EN169" t="str">
        <v/>
      </c>
      <c r="EQ169" t="str">
        <v>SIN ESTADO</v>
      </c>
      <c r="ES169" t="str">
        <v/>
      </c>
      <c r="ET169" t="str">
        <v/>
      </c>
      <c r="EW169" t="str">
        <v>SIN ESTADO</v>
      </c>
      <c r="EY169" t="str">
        <v/>
      </c>
      <c r="EZ169" t="str">
        <v/>
      </c>
      <c r="FC169" t="str">
        <v>SIN ESTADO</v>
      </c>
      <c r="FE169" t="str">
        <v/>
      </c>
      <c r="FF169" t="str">
        <v/>
      </c>
      <c r="FI169" t="str">
        <v>SIN ESTADO</v>
      </c>
      <c r="FK169" t="str">
        <v/>
      </c>
      <c r="FL169" t="str">
        <v/>
      </c>
      <c r="FO169" t="str">
        <v>SIN ESTADO</v>
      </c>
      <c r="FQ169" t="str">
        <v/>
      </c>
      <c r="FR169" t="str">
        <v/>
      </c>
      <c r="FU169" t="str">
        <v>SIN ESTADO</v>
      </c>
      <c r="FW169" t="str">
        <v/>
      </c>
      <c r="FX169" t="str">
        <v/>
      </c>
      <c r="GA169" t="str">
        <v>SIN ESTADO</v>
      </c>
      <c r="GC169" t="str">
        <v/>
      </c>
      <c r="GD169" t="str">
        <v/>
      </c>
      <c r="GG169" t="str">
        <v>SIN ESTADO</v>
      </c>
      <c r="GI169" t="str">
        <v/>
      </c>
      <c r="GJ169" t="str">
        <v/>
      </c>
      <c r="GM169" t="str">
        <v>SIN ESTADO</v>
      </c>
      <c r="GO169" t="str">
        <v/>
      </c>
      <c r="GP169" t="str">
        <v/>
      </c>
      <c r="GS169" t="str">
        <v>SIN ESTADO</v>
      </c>
      <c r="GU169" t="str">
        <v/>
      </c>
      <c r="GV169" t="str">
        <v/>
      </c>
      <c r="GY169" t="str">
        <v>SIN ESTADO</v>
      </c>
      <c r="HA169" t="str">
        <v/>
      </c>
      <c r="HB169" t="str">
        <v/>
      </c>
      <c r="HE169" t="str">
        <v>SIN ESTADO</v>
      </c>
      <c r="HG169" t="str">
        <v/>
      </c>
      <c r="HH169" t="str">
        <v/>
      </c>
      <c r="HK169" t="str">
        <v>SIN ESTADO</v>
      </c>
      <c r="HM169" t="str">
        <v/>
      </c>
      <c r="HN169" t="str">
        <v/>
      </c>
      <c r="HQ169" t="str">
        <v>SIN ESTADO</v>
      </c>
      <c r="HS169">
        <v>0</v>
      </c>
      <c r="HU169">
        <v>0</v>
      </c>
      <c r="HW169">
        <v>0</v>
      </c>
      <c r="HX169">
        <v>0</v>
      </c>
    </row>
    <row r="170">
      <c r="B170">
        <v>168</v>
      </c>
      <c r="C170" t="str">
        <v xml:space="preserve">LC1 - 17 -1 </v>
      </c>
      <c r="D170" t="str">
        <v>VENDIDO</v>
      </c>
      <c r="E170">
        <v>30000000</v>
      </c>
      <c r="F170">
        <v>26000000</v>
      </c>
      <c r="G170">
        <v>45871</v>
      </c>
      <c r="H170">
        <v>24</v>
      </c>
      <c r="I170" t="str">
        <v xml:space="preserve">02 DE CADA MES </v>
      </c>
      <c r="J170">
        <v>1083333.3333333333</v>
      </c>
      <c r="K170">
        <v>45902</v>
      </c>
      <c r="L170">
        <v>416</v>
      </c>
      <c r="M170">
        <v>45930</v>
      </c>
      <c r="N170">
        <v>1000000</v>
      </c>
      <c r="O170" t="str">
        <v>PAGA</v>
      </c>
      <c r="P170" t="str">
        <v>TRANSFERENCIA</v>
      </c>
      <c r="Q170">
        <v>45933</v>
      </c>
      <c r="R170">
        <v>385</v>
      </c>
      <c r="S170">
        <v>45991</v>
      </c>
      <c r="T170">
        <v>1000000</v>
      </c>
      <c r="U170" t="str">
        <v>PAGA</v>
      </c>
      <c r="V170" t="str">
        <v>TRANSFERENCIA</v>
      </c>
      <c r="W170">
        <v>45964</v>
      </c>
      <c r="X170">
        <v>354</v>
      </c>
      <c r="Y170">
        <v>45991</v>
      </c>
      <c r="Z170">
        <v>1000000</v>
      </c>
      <c r="AA170" t="str">
        <v>PAGA</v>
      </c>
      <c r="AB170" t="str">
        <v>TRANSFERENCIA</v>
      </c>
      <c r="AC170">
        <v>45995</v>
      </c>
      <c r="AD170">
        <v>323</v>
      </c>
      <c r="AE170">
        <v>46021</v>
      </c>
      <c r="AF170">
        <v>900000</v>
      </c>
      <c r="AG170" t="str">
        <v>PAGA</v>
      </c>
      <c r="AH170" t="str">
        <v>TRANSFERENCIA</v>
      </c>
      <c r="AI170">
        <v>46026</v>
      </c>
      <c r="AJ170">
        <v>292</v>
      </c>
      <c r="AK170">
        <v>46088</v>
      </c>
      <c r="AL170">
        <v>1000000</v>
      </c>
      <c r="AM170" t="str">
        <v>PAGA</v>
      </c>
      <c r="AN170" t="str">
        <v>TRANSFERENCIA</v>
      </c>
      <c r="AO170">
        <v>46057</v>
      </c>
      <c r="AP170">
        <v>261</v>
      </c>
      <c r="AQ170">
        <v>46204</v>
      </c>
      <c r="AR170">
        <v>1000000</v>
      </c>
      <c r="AS170" t="str">
        <v>PAGA</v>
      </c>
      <c r="AT170" t="str">
        <v>TRANSFERENCIA</v>
      </c>
      <c r="AU170">
        <v>46088</v>
      </c>
      <c r="AV170">
        <v>230</v>
      </c>
      <c r="AW170">
        <v>46204</v>
      </c>
      <c r="AX170">
        <v>1000000</v>
      </c>
      <c r="AY170" t="str">
        <v>PAGA</v>
      </c>
      <c r="BA170">
        <v>46119</v>
      </c>
      <c r="BB170">
        <v>199</v>
      </c>
      <c r="BE170" t="str">
        <v>VENCIDA</v>
      </c>
      <c r="BG170">
        <v>46150</v>
      </c>
      <c r="BH170">
        <v>168</v>
      </c>
      <c r="BK170" t="str">
        <v>VENCIDA</v>
      </c>
      <c r="BM170">
        <v>46181</v>
      </c>
      <c r="BN170">
        <v>137</v>
      </c>
      <c r="BQ170" t="str">
        <v>VENCIDA</v>
      </c>
      <c r="BS170">
        <v>46212</v>
      </c>
      <c r="BT170">
        <v>106</v>
      </c>
      <c r="BW170" t="str">
        <v>VENCIDA</v>
      </c>
      <c r="BY170">
        <v>46243</v>
      </c>
      <c r="BZ170">
        <v>75</v>
      </c>
      <c r="CC170" t="str">
        <v>VENCIDA</v>
      </c>
      <c r="CE170">
        <v>46274</v>
      </c>
      <c r="CF170">
        <v>44</v>
      </c>
      <c r="CI170" t="str">
        <v>VENCIDA</v>
      </c>
      <c r="CK170">
        <v>46305</v>
      </c>
      <c r="CL170">
        <v>13</v>
      </c>
      <c r="CO170" t="str">
        <v>VENCIDA</v>
      </c>
      <c r="CQ170">
        <v>46336</v>
      </c>
      <c r="CR170">
        <v>-18</v>
      </c>
      <c r="CU170" t="str">
        <v>AL DÍA</v>
      </c>
      <c r="CW170">
        <v>46367</v>
      </c>
      <c r="CX170">
        <v>-49</v>
      </c>
      <c r="DA170" t="str">
        <v>AL DÍA</v>
      </c>
      <c r="DC170">
        <v>46398</v>
      </c>
      <c r="DD170">
        <v>-80</v>
      </c>
      <c r="DG170" t="str">
        <v>AL DÍA</v>
      </c>
      <c r="DI170">
        <v>46429</v>
      </c>
      <c r="DJ170">
        <v>-111</v>
      </c>
      <c r="DM170" t="str">
        <v>AL DÍA</v>
      </c>
      <c r="DO170">
        <v>46460</v>
      </c>
      <c r="DP170">
        <v>-142</v>
      </c>
      <c r="DS170" t="str">
        <v>AL DÍA</v>
      </c>
      <c r="DU170">
        <v>46491</v>
      </c>
      <c r="DV170">
        <v>-173</v>
      </c>
      <c r="DY170" t="str">
        <v>AL DÍA</v>
      </c>
      <c r="EA170">
        <v>46522</v>
      </c>
      <c r="EB170">
        <v>-204</v>
      </c>
      <c r="EE170" t="str">
        <v>AL DÍA</v>
      </c>
      <c r="EG170">
        <v>46553</v>
      </c>
      <c r="EH170">
        <v>-235</v>
      </c>
      <c r="EK170" t="str">
        <v>AL DÍA</v>
      </c>
      <c r="EM170">
        <v>46584</v>
      </c>
      <c r="EN170">
        <v>-266</v>
      </c>
      <c r="EQ170" t="str">
        <v>AL DÍA</v>
      </c>
      <c r="ES170">
        <v>46615</v>
      </c>
      <c r="ET170">
        <v>-297</v>
      </c>
      <c r="EW170" t="str">
        <v>AL DÍA</v>
      </c>
      <c r="EY170" t="str">
        <v/>
      </c>
      <c r="EZ170" t="str">
        <v/>
      </c>
      <c r="FC170" t="str">
        <v>SIN ESTADO</v>
      </c>
      <c r="FE170" t="str">
        <v/>
      </c>
      <c r="FF170" t="str">
        <v/>
      </c>
      <c r="FI170" t="str">
        <v>SIN ESTADO</v>
      </c>
      <c r="FK170" t="str">
        <v/>
      </c>
      <c r="FL170" t="str">
        <v/>
      </c>
      <c r="FO170" t="str">
        <v>SIN ESTADO</v>
      </c>
      <c r="FQ170" t="str">
        <v/>
      </c>
      <c r="FR170" t="str">
        <v/>
      </c>
      <c r="FU170" t="str">
        <v>SIN ESTADO</v>
      </c>
      <c r="FW170" t="str">
        <v/>
      </c>
      <c r="FX170" t="str">
        <v/>
      </c>
      <c r="GA170" t="str">
        <v>SIN ESTADO</v>
      </c>
      <c r="GC170" t="str">
        <v/>
      </c>
      <c r="GD170" t="str">
        <v/>
      </c>
      <c r="GG170" t="str">
        <v>SIN ESTADO</v>
      </c>
      <c r="GI170" t="str">
        <v/>
      </c>
      <c r="GJ170" t="str">
        <v/>
      </c>
      <c r="GM170" t="str">
        <v>SIN ESTADO</v>
      </c>
      <c r="GO170" t="str">
        <v/>
      </c>
      <c r="GP170" t="str">
        <v/>
      </c>
      <c r="GS170" t="str">
        <v>SIN ESTADO</v>
      </c>
      <c r="GU170" t="str">
        <v/>
      </c>
      <c r="GV170" t="str">
        <v/>
      </c>
      <c r="GY170" t="str">
        <v>SIN ESTADO</v>
      </c>
      <c r="HA170" t="str">
        <v/>
      </c>
      <c r="HB170" t="str">
        <v/>
      </c>
      <c r="HE170" t="str">
        <v>SIN ESTADO</v>
      </c>
      <c r="HG170" t="str">
        <v/>
      </c>
      <c r="HH170" t="str">
        <v/>
      </c>
      <c r="HK170" t="str">
        <v>SIN ESTADO</v>
      </c>
      <c r="HM170" t="str">
        <v/>
      </c>
      <c r="HN170" t="str">
        <v/>
      </c>
      <c r="HQ170" t="str">
        <v>SIN ESTADO</v>
      </c>
      <c r="HS170">
        <v>6900000</v>
      </c>
      <c r="HU170">
        <v>1083333.3333333333</v>
      </c>
      <c r="HW170">
        <v>0</v>
      </c>
      <c r="HX170">
        <v>0</v>
      </c>
    </row>
    <row r="171">
      <c r="B171">
        <v>169</v>
      </c>
      <c r="C171" t="str">
        <v xml:space="preserve">LC1 - 17 - 2 </v>
      </c>
      <c r="D171" t="str">
        <v>VENDIDO</v>
      </c>
      <c r="E171">
        <v>25000000</v>
      </c>
      <c r="F171">
        <v>21000000</v>
      </c>
      <c r="G171">
        <v>46098</v>
      </c>
      <c r="H171">
        <v>24</v>
      </c>
      <c r="I171" t="str">
        <v xml:space="preserve">17 DE CADA MES </v>
      </c>
      <c r="J171">
        <v>875000</v>
      </c>
      <c r="K171">
        <v>46129</v>
      </c>
      <c r="L171">
        <v>189</v>
      </c>
      <c r="M171">
        <v>46131</v>
      </c>
      <c r="N171">
        <v>875000</v>
      </c>
      <c r="O171" t="str">
        <v>PAGA</v>
      </c>
      <c r="P171" t="str">
        <v>TRANSFERENCIA</v>
      </c>
      <c r="Q171">
        <v>46160</v>
      </c>
      <c r="R171">
        <v>158</v>
      </c>
      <c r="S171">
        <v>46160</v>
      </c>
      <c r="T171">
        <v>875000</v>
      </c>
      <c r="U171" t="str">
        <v>PAGA</v>
      </c>
      <c r="V171" t="str">
        <v>TRANSFERENCIA</v>
      </c>
      <c r="W171">
        <v>46191</v>
      </c>
      <c r="X171">
        <v>127</v>
      </c>
      <c r="Y171">
        <v>46190</v>
      </c>
      <c r="Z171">
        <v>875000</v>
      </c>
      <c r="AA171" t="str">
        <v>PAGA</v>
      </c>
      <c r="AB171" t="str">
        <v>TRANSFERENCIA</v>
      </c>
      <c r="AC171">
        <v>46222</v>
      </c>
      <c r="AD171">
        <v>96</v>
      </c>
      <c r="AE171">
        <v>46219</v>
      </c>
      <c r="AF171">
        <v>875000</v>
      </c>
      <c r="AG171" t="str">
        <v>PAGA</v>
      </c>
      <c r="AH171" t="str">
        <v>TRANSFERENCIA</v>
      </c>
      <c r="AI171">
        <v>46253</v>
      </c>
      <c r="AJ171">
        <v>65</v>
      </c>
      <c r="AK171">
        <v>46252</v>
      </c>
      <c r="AL171">
        <v>875000</v>
      </c>
      <c r="AM171" t="str">
        <v>PAGA</v>
      </c>
      <c r="AN171" t="str">
        <v>TRANSFERENCIA</v>
      </c>
      <c r="AO171">
        <v>46284</v>
      </c>
      <c r="AP171">
        <v>34</v>
      </c>
      <c r="AQ171">
        <v>46286</v>
      </c>
      <c r="AR171">
        <v>875000</v>
      </c>
      <c r="AS171" t="str">
        <v>PAGA</v>
      </c>
      <c r="AT171" t="str">
        <v>TRANSFERENCIA</v>
      </c>
      <c r="AU171">
        <v>46315</v>
      </c>
      <c r="AV171">
        <v>3</v>
      </c>
      <c r="AY171" t="str">
        <v>VENCIDA</v>
      </c>
      <c r="BA171">
        <v>46346</v>
      </c>
      <c r="BB171">
        <v>-28</v>
      </c>
      <c r="BE171" t="str">
        <v>AL DÍA</v>
      </c>
      <c r="BG171">
        <v>46377</v>
      </c>
      <c r="BH171">
        <v>-59</v>
      </c>
      <c r="BK171" t="str">
        <v>AL DÍA</v>
      </c>
      <c r="BM171">
        <v>46408</v>
      </c>
      <c r="BN171">
        <v>-90</v>
      </c>
      <c r="BQ171" t="str">
        <v>AL DÍA</v>
      </c>
      <c r="BS171">
        <v>46439</v>
      </c>
      <c r="BT171">
        <v>-121</v>
      </c>
      <c r="BW171" t="str">
        <v>AL DÍA</v>
      </c>
      <c r="BY171">
        <v>46470</v>
      </c>
      <c r="BZ171">
        <v>-152</v>
      </c>
      <c r="CC171" t="str">
        <v>AL DÍA</v>
      </c>
      <c r="CE171">
        <v>46501</v>
      </c>
      <c r="CF171">
        <v>-183</v>
      </c>
      <c r="CI171" t="str">
        <v>AL DÍA</v>
      </c>
      <c r="CK171">
        <v>46532</v>
      </c>
      <c r="CL171">
        <v>-214</v>
      </c>
      <c r="CO171" t="str">
        <v>AL DÍA</v>
      </c>
      <c r="CQ171">
        <v>46563</v>
      </c>
      <c r="CR171">
        <v>-245</v>
      </c>
      <c r="CU171" t="str">
        <v>AL DÍA</v>
      </c>
      <c r="CW171">
        <v>46594</v>
      </c>
      <c r="CX171">
        <v>-276</v>
      </c>
      <c r="DA171" t="str">
        <v>AL DÍA</v>
      </c>
      <c r="DC171">
        <v>46625</v>
      </c>
      <c r="DD171">
        <v>-307</v>
      </c>
      <c r="DG171" t="str">
        <v>AL DÍA</v>
      </c>
      <c r="DI171">
        <v>46656</v>
      </c>
      <c r="DJ171">
        <v>-338</v>
      </c>
      <c r="DM171" t="str">
        <v>AL DÍA</v>
      </c>
      <c r="DO171">
        <v>46687</v>
      </c>
      <c r="DP171">
        <v>-369</v>
      </c>
      <c r="DS171" t="str">
        <v>AL DÍA</v>
      </c>
      <c r="DU171">
        <v>46718</v>
      </c>
      <c r="DV171">
        <v>-400</v>
      </c>
      <c r="DY171" t="str">
        <v>AL DÍA</v>
      </c>
      <c r="EA171">
        <v>46749</v>
      </c>
      <c r="EB171">
        <v>-431</v>
      </c>
      <c r="EE171" t="str">
        <v>AL DÍA</v>
      </c>
      <c r="EG171">
        <v>46780</v>
      </c>
      <c r="EH171">
        <v>-462</v>
      </c>
      <c r="EK171" t="str">
        <v>AL DÍA</v>
      </c>
      <c r="EM171">
        <v>46811</v>
      </c>
      <c r="EN171">
        <v>-493</v>
      </c>
      <c r="EQ171" t="str">
        <v>AL DÍA</v>
      </c>
      <c r="ES171">
        <v>46842</v>
      </c>
      <c r="ET171">
        <v>-524</v>
      </c>
      <c r="EW171" t="str">
        <v>AL DÍA</v>
      </c>
      <c r="EY171" t="str">
        <v/>
      </c>
      <c r="EZ171" t="str">
        <v/>
      </c>
      <c r="FC171" t="str">
        <v>SIN ESTADO</v>
      </c>
      <c r="FE171" t="str">
        <v/>
      </c>
      <c r="FF171" t="str">
        <v/>
      </c>
      <c r="FI171" t="str">
        <v>SIN ESTADO</v>
      </c>
      <c r="FK171" t="str">
        <v/>
      </c>
      <c r="FL171" t="str">
        <v/>
      </c>
      <c r="FO171" t="str">
        <v>SIN ESTADO</v>
      </c>
      <c r="FQ171" t="str">
        <v/>
      </c>
      <c r="FR171" t="str">
        <v/>
      </c>
      <c r="FU171" t="str">
        <v>SIN ESTADO</v>
      </c>
      <c r="FW171" t="str">
        <v/>
      </c>
      <c r="FX171" t="str">
        <v/>
      </c>
      <c r="GA171" t="str">
        <v>SIN ESTADO</v>
      </c>
      <c r="GC171" t="str">
        <v/>
      </c>
      <c r="GD171" t="str">
        <v/>
      </c>
      <c r="GG171" t="str">
        <v>SIN ESTADO</v>
      </c>
      <c r="GI171" t="str">
        <v/>
      </c>
      <c r="GJ171" t="str">
        <v/>
      </c>
      <c r="GM171" t="str">
        <v>SIN ESTADO</v>
      </c>
      <c r="GO171" t="str">
        <v/>
      </c>
      <c r="GP171" t="str">
        <v/>
      </c>
      <c r="GS171" t="str">
        <v>SIN ESTADO</v>
      </c>
      <c r="GU171" t="str">
        <v/>
      </c>
      <c r="GV171" t="str">
        <v/>
      </c>
      <c r="GY171" t="str">
        <v>SIN ESTADO</v>
      </c>
      <c r="HA171" t="str">
        <v/>
      </c>
      <c r="HB171" t="str">
        <v/>
      </c>
      <c r="HE171" t="str">
        <v>SIN ESTADO</v>
      </c>
      <c r="HG171" t="str">
        <v/>
      </c>
      <c r="HH171" t="str">
        <v/>
      </c>
      <c r="HK171" t="str">
        <v>SIN ESTADO</v>
      </c>
      <c r="HM171" t="str">
        <v/>
      </c>
      <c r="HN171" t="str">
        <v/>
      </c>
      <c r="HQ171" t="str">
        <v>SIN ESTADO</v>
      </c>
      <c r="HS171">
        <v>5250000</v>
      </c>
      <c r="HU171">
        <v>875000</v>
      </c>
      <c r="HW171">
        <v>875000</v>
      </c>
      <c r="HX171">
        <v>1</v>
      </c>
    </row>
    <row r="172">
      <c r="B172">
        <v>170</v>
      </c>
      <c r="C172" t="str">
        <v xml:space="preserve">LC1 - 18 - 1 </v>
      </c>
      <c r="D172" t="str">
        <v>VENDIDO</v>
      </c>
      <c r="E172">
        <v>30000000</v>
      </c>
      <c r="F172">
        <v>26000000</v>
      </c>
      <c r="G172">
        <v>45882</v>
      </c>
      <c r="H172">
        <v>24</v>
      </c>
      <c r="I172" t="str">
        <v xml:space="preserve">13 DE CADA MES </v>
      </c>
      <c r="J172">
        <v>1083333.3333333333</v>
      </c>
      <c r="K172">
        <v>45913</v>
      </c>
      <c r="L172">
        <v>405</v>
      </c>
      <c r="M172">
        <v>45916</v>
      </c>
      <c r="N172">
        <v>1083400</v>
      </c>
      <c r="O172" t="str">
        <v>PAGA</v>
      </c>
      <c r="P172" t="str">
        <v>TRANSFERENCIA</v>
      </c>
      <c r="Q172">
        <v>45944</v>
      </c>
      <c r="R172">
        <v>374</v>
      </c>
      <c r="S172">
        <v>45951</v>
      </c>
      <c r="T172">
        <v>1083400</v>
      </c>
      <c r="U172" t="str">
        <v>PAGA</v>
      </c>
      <c r="V172" t="str">
        <v>TRANSFERENCIA</v>
      </c>
      <c r="W172">
        <v>45975</v>
      </c>
      <c r="X172">
        <v>343</v>
      </c>
      <c r="Y172">
        <v>45989</v>
      </c>
      <c r="Z172">
        <v>1080000</v>
      </c>
      <c r="AA172" t="str">
        <v>PAGA</v>
      </c>
      <c r="AB172" t="str">
        <v>TRANSFERENCIA</v>
      </c>
      <c r="AC172">
        <v>46006</v>
      </c>
      <c r="AD172">
        <v>312</v>
      </c>
      <c r="AE172">
        <v>46022</v>
      </c>
      <c r="AF172">
        <v>1080000</v>
      </c>
      <c r="AG172" t="str">
        <v>PAGA</v>
      </c>
      <c r="AH172" t="str">
        <v>TRANSFERENCIA</v>
      </c>
      <c r="AI172">
        <v>46037</v>
      </c>
      <c r="AJ172">
        <v>281</v>
      </c>
      <c r="AK172">
        <v>46053</v>
      </c>
      <c r="AL172">
        <v>1080000</v>
      </c>
      <c r="AM172" t="str">
        <v>PAGA</v>
      </c>
      <c r="AN172" t="str">
        <v>TRANSFERENCIA</v>
      </c>
      <c r="AO172">
        <v>46068</v>
      </c>
      <c r="AP172">
        <v>250</v>
      </c>
      <c r="AQ172">
        <v>46076</v>
      </c>
      <c r="AR172">
        <v>1083400</v>
      </c>
      <c r="AS172" t="str">
        <v>PAGA</v>
      </c>
      <c r="AT172" t="str">
        <v>TRANSFERENCIA</v>
      </c>
      <c r="AU172">
        <v>46099</v>
      </c>
      <c r="AV172">
        <v>219</v>
      </c>
      <c r="AW172">
        <v>46110</v>
      </c>
      <c r="AX172">
        <v>1080000</v>
      </c>
      <c r="AY172" t="str">
        <v>PAGA</v>
      </c>
      <c r="AZ172" t="str">
        <v>TRANSFERENCIA</v>
      </c>
      <c r="BA172">
        <v>46130</v>
      </c>
      <c r="BB172">
        <v>188</v>
      </c>
      <c r="BC172">
        <v>46131</v>
      </c>
      <c r="BD172">
        <v>1080000</v>
      </c>
      <c r="BE172" t="str">
        <v>PAGA</v>
      </c>
      <c r="BF172" t="str">
        <v>TRANSFERENCIA</v>
      </c>
      <c r="BG172">
        <v>46161</v>
      </c>
      <c r="BH172">
        <v>157</v>
      </c>
      <c r="BI172">
        <v>46165</v>
      </c>
      <c r="BJ172">
        <v>1080000</v>
      </c>
      <c r="BK172" t="str">
        <v>PAGA</v>
      </c>
      <c r="BL172" t="str">
        <v>TRANSFERENCIA</v>
      </c>
      <c r="BM172">
        <v>46192</v>
      </c>
      <c r="BN172">
        <v>126</v>
      </c>
      <c r="BO172">
        <v>46203</v>
      </c>
      <c r="BP172">
        <v>1080000</v>
      </c>
      <c r="BQ172" t="str">
        <v>PAGA</v>
      </c>
      <c r="BR172" t="str">
        <v>TRANSFERENCIA</v>
      </c>
      <c r="BS172">
        <v>46223</v>
      </c>
      <c r="BT172">
        <v>95</v>
      </c>
      <c r="BU172">
        <v>46228</v>
      </c>
      <c r="BV172">
        <v>1080000</v>
      </c>
      <c r="BW172" t="str">
        <v>PAGA</v>
      </c>
      <c r="BX172" t="str">
        <v>TRANSFERENCIA</v>
      </c>
      <c r="BY172">
        <v>46254</v>
      </c>
      <c r="BZ172">
        <v>64</v>
      </c>
      <c r="CA172">
        <v>46265</v>
      </c>
      <c r="CB172">
        <v>1080000</v>
      </c>
      <c r="CC172" t="str">
        <v>PAGA</v>
      </c>
      <c r="CD172" t="str">
        <v>TRANSFERENCIA</v>
      </c>
      <c r="CE172">
        <v>46285</v>
      </c>
      <c r="CF172">
        <v>33</v>
      </c>
      <c r="CG172">
        <v>46296</v>
      </c>
      <c r="CH172">
        <v>1080000</v>
      </c>
      <c r="CI172" t="str">
        <v>PAGA</v>
      </c>
      <c r="CJ172" t="str">
        <v>TRANSFERENCIA</v>
      </c>
      <c r="CK172">
        <v>46316</v>
      </c>
      <c r="CL172">
        <v>2</v>
      </c>
      <c r="CO172" t="str">
        <v>VENCIDA</v>
      </c>
      <c r="CQ172">
        <v>46347</v>
      </c>
      <c r="CR172">
        <v>-29</v>
      </c>
      <c r="CU172" t="str">
        <v>AL DÍA</v>
      </c>
      <c r="CW172">
        <v>46378</v>
      </c>
      <c r="CX172">
        <v>-60</v>
      </c>
      <c r="DA172" t="str">
        <v>AL DÍA</v>
      </c>
      <c r="DC172">
        <v>46409</v>
      </c>
      <c r="DD172">
        <v>-91</v>
      </c>
      <c r="DG172" t="str">
        <v>AL DÍA</v>
      </c>
      <c r="DI172">
        <v>46440</v>
      </c>
      <c r="DJ172">
        <v>-122</v>
      </c>
      <c r="DM172" t="str">
        <v>AL DÍA</v>
      </c>
      <c r="DO172">
        <v>46471</v>
      </c>
      <c r="DP172">
        <v>-153</v>
      </c>
      <c r="DS172" t="str">
        <v>AL DÍA</v>
      </c>
      <c r="DU172">
        <v>46502</v>
      </c>
      <c r="DV172">
        <v>-184</v>
      </c>
      <c r="DY172" t="str">
        <v>AL DÍA</v>
      </c>
      <c r="EA172">
        <v>46533</v>
      </c>
      <c r="EB172">
        <v>-215</v>
      </c>
      <c r="EE172" t="str">
        <v>AL DÍA</v>
      </c>
      <c r="EG172">
        <v>46564</v>
      </c>
      <c r="EH172">
        <v>-246</v>
      </c>
      <c r="EK172" t="str">
        <v>AL DÍA</v>
      </c>
      <c r="EM172">
        <v>46595</v>
      </c>
      <c r="EN172">
        <v>-277</v>
      </c>
      <c r="EQ172" t="str">
        <v>AL DÍA</v>
      </c>
      <c r="ES172">
        <v>46626</v>
      </c>
      <c r="ET172">
        <v>-308</v>
      </c>
      <c r="EW172" t="str">
        <v>AL DÍA</v>
      </c>
      <c r="EY172" t="str">
        <v/>
      </c>
      <c r="EZ172" t="str">
        <v/>
      </c>
      <c r="FC172" t="str">
        <v>SIN ESTADO</v>
      </c>
      <c r="FE172" t="str">
        <v/>
      </c>
      <c r="FF172" t="str">
        <v/>
      </c>
      <c r="FI172" t="str">
        <v>SIN ESTADO</v>
      </c>
      <c r="FK172" t="str">
        <v/>
      </c>
      <c r="FL172" t="str">
        <v/>
      </c>
      <c r="FO172" t="str">
        <v>SIN ESTADO</v>
      </c>
      <c r="FQ172" t="str">
        <v/>
      </c>
      <c r="FR172" t="str">
        <v/>
      </c>
      <c r="FU172" t="str">
        <v>SIN ESTADO</v>
      </c>
      <c r="FW172" t="str">
        <v/>
      </c>
      <c r="FX172" t="str">
        <v/>
      </c>
      <c r="GA172" t="str">
        <v>SIN ESTADO</v>
      </c>
      <c r="GC172" t="str">
        <v/>
      </c>
      <c r="GD172" t="str">
        <v/>
      </c>
      <c r="GG172" t="str">
        <v>SIN ESTADO</v>
      </c>
      <c r="GI172" t="str">
        <v/>
      </c>
      <c r="GJ172" t="str">
        <v/>
      </c>
      <c r="GM172" t="str">
        <v>SIN ESTADO</v>
      </c>
      <c r="GO172" t="str">
        <v/>
      </c>
      <c r="GP172" t="str">
        <v/>
      </c>
      <c r="GS172" t="str">
        <v>SIN ESTADO</v>
      </c>
      <c r="GU172" t="str">
        <v/>
      </c>
      <c r="GV172" t="str">
        <v/>
      </c>
      <c r="GY172" t="str">
        <v>SIN ESTADO</v>
      </c>
      <c r="HA172" t="str">
        <v/>
      </c>
      <c r="HB172" t="str">
        <v/>
      </c>
      <c r="HE172" t="str">
        <v>SIN ESTADO</v>
      </c>
      <c r="HG172" t="str">
        <v/>
      </c>
      <c r="HH172" t="str">
        <v/>
      </c>
      <c r="HK172" t="str">
        <v>SIN ESTADO</v>
      </c>
      <c r="HM172" t="str">
        <v/>
      </c>
      <c r="HN172" t="str">
        <v/>
      </c>
      <c r="HQ172" t="str">
        <v>SIN ESTADO</v>
      </c>
      <c r="HS172">
        <v>14050200</v>
      </c>
      <c r="HU172">
        <v>1083333.3333333333</v>
      </c>
      <c r="HW172">
        <v>1083400</v>
      </c>
      <c r="HX172">
        <v>1</v>
      </c>
    </row>
    <row r="173">
      <c r="B173">
        <v>171</v>
      </c>
      <c r="C173" t="str">
        <v xml:space="preserve">LC1 - 18 - 2 </v>
      </c>
      <c r="D173" t="str">
        <v>VENDIDO</v>
      </c>
      <c r="E173">
        <v>25643000</v>
      </c>
      <c r="F173">
        <v>21643000</v>
      </c>
      <c r="G173">
        <v>45871</v>
      </c>
      <c r="H173">
        <v>24</v>
      </c>
      <c r="I173" t="str">
        <v xml:space="preserve">02 DE CADA MES </v>
      </c>
      <c r="J173">
        <v>901791.6666666666</v>
      </c>
      <c r="K173">
        <v>45902</v>
      </c>
      <c r="L173">
        <v>416</v>
      </c>
      <c r="M173">
        <v>45929</v>
      </c>
      <c r="N173">
        <v>901800</v>
      </c>
      <c r="O173" t="str">
        <v>PAGA</v>
      </c>
      <c r="P173" t="str">
        <v>TRANSFERENCIA</v>
      </c>
      <c r="Q173">
        <v>45933</v>
      </c>
      <c r="R173">
        <v>385</v>
      </c>
      <c r="S173">
        <v>45960</v>
      </c>
      <c r="T173">
        <v>901800</v>
      </c>
      <c r="U173" t="str">
        <v>PAGA</v>
      </c>
      <c r="V173" t="str">
        <v>TRANSFERENCIA</v>
      </c>
      <c r="W173">
        <v>45964</v>
      </c>
      <c r="X173">
        <v>354</v>
      </c>
      <c r="Y173">
        <v>45989</v>
      </c>
      <c r="Z173">
        <v>901800</v>
      </c>
      <c r="AA173" t="str">
        <v>PAGA</v>
      </c>
      <c r="AB173" t="str">
        <v>TRANSFERENCIA</v>
      </c>
      <c r="AC173">
        <v>45995</v>
      </c>
      <c r="AD173">
        <v>323</v>
      </c>
      <c r="AE173">
        <v>46022</v>
      </c>
      <c r="AF173">
        <v>901800</v>
      </c>
      <c r="AG173" t="str">
        <v>PAGA</v>
      </c>
      <c r="AH173" t="str">
        <v>TRANSFERENCIA</v>
      </c>
      <c r="AI173">
        <v>46026</v>
      </c>
      <c r="AJ173">
        <v>292</v>
      </c>
      <c r="AK173">
        <v>46081</v>
      </c>
      <c r="AL173">
        <v>901800</v>
      </c>
      <c r="AM173" t="str">
        <v>PAGA</v>
      </c>
      <c r="AN173" t="str">
        <v>TRANSFERENCIA</v>
      </c>
      <c r="AO173">
        <v>46057</v>
      </c>
      <c r="AP173">
        <v>261</v>
      </c>
      <c r="AQ173">
        <v>46112</v>
      </c>
      <c r="AR173">
        <v>901800</v>
      </c>
      <c r="AS173" t="str">
        <v>PAGA</v>
      </c>
      <c r="AT173" t="str">
        <v>TRANSFERENCIA</v>
      </c>
      <c r="AU173">
        <v>46088</v>
      </c>
      <c r="AV173">
        <v>230</v>
      </c>
      <c r="AW173">
        <v>46145</v>
      </c>
      <c r="AX173">
        <v>901800</v>
      </c>
      <c r="AY173" t="str">
        <v>PAGA</v>
      </c>
      <c r="AZ173" t="str">
        <v>TRANSFERENCIA</v>
      </c>
      <c r="BA173">
        <v>46119</v>
      </c>
      <c r="BB173">
        <v>199</v>
      </c>
      <c r="BC173">
        <v>46174</v>
      </c>
      <c r="BD173">
        <v>918000</v>
      </c>
      <c r="BE173" t="str">
        <v>PAGA</v>
      </c>
      <c r="BF173" t="str">
        <v>TRANSFERENCIA</v>
      </c>
      <c r="BG173">
        <v>46150</v>
      </c>
      <c r="BH173">
        <v>168</v>
      </c>
      <c r="BI173">
        <v>46203</v>
      </c>
      <c r="BJ173">
        <v>900000</v>
      </c>
      <c r="BK173" t="str">
        <v>PAGA</v>
      </c>
      <c r="BL173" t="str">
        <v>TRANSFERENCIA</v>
      </c>
      <c r="BM173">
        <v>46181</v>
      </c>
      <c r="BN173">
        <v>137</v>
      </c>
      <c r="BO173">
        <v>46239</v>
      </c>
      <c r="BP173">
        <v>900000</v>
      </c>
      <c r="BQ173" t="str">
        <v>PAGA</v>
      </c>
      <c r="BR173" t="str">
        <v>TRANSFERENCIA</v>
      </c>
      <c r="BS173">
        <v>46212</v>
      </c>
      <c r="BT173">
        <v>106</v>
      </c>
      <c r="BU173">
        <v>46274</v>
      </c>
      <c r="BV173">
        <v>900000</v>
      </c>
      <c r="BW173" t="str">
        <v>PAGA</v>
      </c>
      <c r="BX173" t="str">
        <v>TRANSFERENCIA</v>
      </c>
      <c r="BY173">
        <v>46243</v>
      </c>
      <c r="BZ173">
        <v>75</v>
      </c>
      <c r="CC173" t="str">
        <v>VENCIDA</v>
      </c>
      <c r="CE173">
        <v>46274</v>
      </c>
      <c r="CF173">
        <v>44</v>
      </c>
      <c r="CI173" t="str">
        <v>VENCIDA</v>
      </c>
      <c r="CK173">
        <v>46305</v>
      </c>
      <c r="CL173">
        <v>13</v>
      </c>
      <c r="CO173" t="str">
        <v>VENCIDA</v>
      </c>
      <c r="CQ173">
        <v>46336</v>
      </c>
      <c r="CR173">
        <v>-18</v>
      </c>
      <c r="CU173" t="str">
        <v>AL DÍA</v>
      </c>
      <c r="CW173">
        <v>46367</v>
      </c>
      <c r="CX173">
        <v>-49</v>
      </c>
      <c r="DA173" t="str">
        <v>AL DÍA</v>
      </c>
      <c r="DC173">
        <v>46398</v>
      </c>
      <c r="DD173">
        <v>-80</v>
      </c>
      <c r="DG173" t="str">
        <v>AL DÍA</v>
      </c>
      <c r="DI173">
        <v>46429</v>
      </c>
      <c r="DJ173">
        <v>-111</v>
      </c>
      <c r="DM173" t="str">
        <v>AL DÍA</v>
      </c>
      <c r="DO173">
        <v>46460</v>
      </c>
      <c r="DP173">
        <v>-142</v>
      </c>
      <c r="DS173" t="str">
        <v>AL DÍA</v>
      </c>
      <c r="DU173">
        <v>46491</v>
      </c>
      <c r="DV173">
        <v>-173</v>
      </c>
      <c r="DY173" t="str">
        <v>AL DÍA</v>
      </c>
      <c r="EA173">
        <v>46522</v>
      </c>
      <c r="EB173">
        <v>-204</v>
      </c>
      <c r="EE173" t="str">
        <v>AL DÍA</v>
      </c>
      <c r="EG173">
        <v>46553</v>
      </c>
      <c r="EH173">
        <v>-235</v>
      </c>
      <c r="EK173" t="str">
        <v>AL DÍA</v>
      </c>
      <c r="EM173">
        <v>46584</v>
      </c>
      <c r="EN173">
        <v>-266</v>
      </c>
      <c r="EQ173" t="str">
        <v>AL DÍA</v>
      </c>
      <c r="ES173">
        <v>46615</v>
      </c>
      <c r="ET173">
        <v>-297</v>
      </c>
      <c r="EW173" t="str">
        <v>AL DÍA</v>
      </c>
      <c r="EY173" t="str">
        <v/>
      </c>
      <c r="EZ173" t="str">
        <v/>
      </c>
      <c r="FC173" t="str">
        <v>SIN ESTADO</v>
      </c>
      <c r="FE173" t="str">
        <v/>
      </c>
      <c r="FF173" t="str">
        <v/>
      </c>
      <c r="FI173" t="str">
        <v>SIN ESTADO</v>
      </c>
      <c r="FK173" t="str">
        <v/>
      </c>
      <c r="FL173" t="str">
        <v/>
      </c>
      <c r="FO173" t="str">
        <v>SIN ESTADO</v>
      </c>
      <c r="FQ173" t="str">
        <v/>
      </c>
      <c r="FR173" t="str">
        <v/>
      </c>
      <c r="FU173" t="str">
        <v>SIN ESTADO</v>
      </c>
      <c r="FW173" t="str">
        <v/>
      </c>
      <c r="FX173" t="str">
        <v/>
      </c>
      <c r="GA173" t="str">
        <v>SIN ESTADO</v>
      </c>
      <c r="GC173" t="str">
        <v/>
      </c>
      <c r="GD173" t="str">
        <v/>
      </c>
      <c r="GG173" t="str">
        <v>SIN ESTADO</v>
      </c>
      <c r="GI173" t="str">
        <v/>
      </c>
      <c r="GJ173" t="str">
        <v/>
      </c>
      <c r="GM173" t="str">
        <v>SIN ESTADO</v>
      </c>
      <c r="GO173" t="str">
        <v/>
      </c>
      <c r="GP173" t="str">
        <v/>
      </c>
      <c r="GS173" t="str">
        <v>SIN ESTADO</v>
      </c>
      <c r="GU173" t="str">
        <v/>
      </c>
      <c r="GV173" t="str">
        <v/>
      </c>
      <c r="GY173" t="str">
        <v>SIN ESTADO</v>
      </c>
      <c r="HA173" t="str">
        <v/>
      </c>
      <c r="HB173" t="str">
        <v/>
      </c>
      <c r="HE173" t="str">
        <v>SIN ESTADO</v>
      </c>
      <c r="HG173" t="str">
        <v/>
      </c>
      <c r="HH173" t="str">
        <v/>
      </c>
      <c r="HK173" t="str">
        <v>SIN ESTADO</v>
      </c>
      <c r="HM173" t="str">
        <v/>
      </c>
      <c r="HN173" t="str">
        <v/>
      </c>
      <c r="HQ173" t="str">
        <v>SIN ESTADO</v>
      </c>
      <c r="HS173">
        <v>9930600</v>
      </c>
      <c r="HU173">
        <v>901791.6666666666</v>
      </c>
      <c r="HW173">
        <v>901800</v>
      </c>
      <c r="HX173">
        <v>1</v>
      </c>
    </row>
    <row r="174">
      <c r="B174">
        <v>172</v>
      </c>
      <c r="C174" t="str">
        <v xml:space="preserve">LC1 - 18 - 3 </v>
      </c>
      <c r="D174" t="str">
        <v>VENDIDO</v>
      </c>
      <c r="E174">
        <v>25598000</v>
      </c>
      <c r="F174">
        <v>21598000</v>
      </c>
      <c r="G174">
        <v>45884</v>
      </c>
      <c r="H174">
        <v>24</v>
      </c>
      <c r="I174" t="str">
        <v xml:space="preserve">15 DE CADA MES </v>
      </c>
      <c r="J174">
        <v>899916.6666666666</v>
      </c>
      <c r="K174">
        <v>45915</v>
      </c>
      <c r="L174">
        <v>403</v>
      </c>
      <c r="M174">
        <v>45916</v>
      </c>
      <c r="N174">
        <v>899900</v>
      </c>
      <c r="O174" t="str">
        <v>PAGA</v>
      </c>
      <c r="P174" t="str">
        <v>TRANSFERENCIA</v>
      </c>
      <c r="Q174">
        <v>45946</v>
      </c>
      <c r="R174">
        <v>372</v>
      </c>
      <c r="S174">
        <v>45952</v>
      </c>
      <c r="T174">
        <v>900000</v>
      </c>
      <c r="U174" t="str">
        <v>PAGA</v>
      </c>
      <c r="V174" t="str">
        <v>TRANSFERENCIA</v>
      </c>
      <c r="W174">
        <v>45977</v>
      </c>
      <c r="X174">
        <v>341</v>
      </c>
      <c r="Y174">
        <v>45990</v>
      </c>
      <c r="Z174">
        <v>900000</v>
      </c>
      <c r="AA174" t="str">
        <v>PAGA</v>
      </c>
      <c r="AB174" t="str">
        <v>TRANSFERENCIA</v>
      </c>
      <c r="AC174">
        <v>46008</v>
      </c>
      <c r="AD174">
        <v>310</v>
      </c>
      <c r="AE174">
        <v>46022</v>
      </c>
      <c r="AF174">
        <v>900000</v>
      </c>
      <c r="AG174" t="str">
        <v>PAGA</v>
      </c>
      <c r="AH174" t="str">
        <v>TRANSFERENCIA</v>
      </c>
      <c r="AI174">
        <v>46039</v>
      </c>
      <c r="AJ174">
        <v>279</v>
      </c>
      <c r="AK174">
        <v>46053</v>
      </c>
      <c r="AL174">
        <v>900000</v>
      </c>
      <c r="AM174" t="str">
        <v>PAGA</v>
      </c>
      <c r="AN174" t="str">
        <v>TRANSFERENCIA</v>
      </c>
      <c r="AO174">
        <v>46070</v>
      </c>
      <c r="AP174">
        <v>248</v>
      </c>
      <c r="AQ174">
        <v>46081</v>
      </c>
      <c r="AR174">
        <v>900000</v>
      </c>
      <c r="AS174" t="str">
        <v>PAGA</v>
      </c>
      <c r="AT174" t="str">
        <v>TRANSFERENCIA</v>
      </c>
      <c r="AU174">
        <v>46101</v>
      </c>
      <c r="AV174">
        <v>217</v>
      </c>
      <c r="AW174">
        <v>46112</v>
      </c>
      <c r="AX174">
        <v>900000</v>
      </c>
      <c r="AY174" t="str">
        <v>PAGA</v>
      </c>
      <c r="AZ174" t="str">
        <v>TRANSFERENCIA</v>
      </c>
      <c r="BA174">
        <v>46132</v>
      </c>
      <c r="BB174">
        <v>186</v>
      </c>
      <c r="BC174">
        <v>46145</v>
      </c>
      <c r="BD174">
        <v>900000</v>
      </c>
      <c r="BE174" t="str">
        <v>PAGA</v>
      </c>
      <c r="BF174" t="str">
        <v>TRANSFERENCIA</v>
      </c>
      <c r="BG174">
        <v>46163</v>
      </c>
      <c r="BH174">
        <v>155</v>
      </c>
      <c r="BI174">
        <v>46163</v>
      </c>
      <c r="BJ174">
        <v>900000</v>
      </c>
      <c r="BK174" t="str">
        <v>PAGA</v>
      </c>
      <c r="BL174" t="str">
        <v>TRANSFERENCIA</v>
      </c>
      <c r="BM174">
        <v>46194</v>
      </c>
      <c r="BN174">
        <v>124</v>
      </c>
      <c r="BO174">
        <v>46264</v>
      </c>
      <c r="BP174">
        <v>900000</v>
      </c>
      <c r="BQ174" t="str">
        <v>PAGA</v>
      </c>
      <c r="BR174" t="str">
        <v>TRANSFERENCIA</v>
      </c>
      <c r="BS174">
        <v>46225</v>
      </c>
      <c r="BT174">
        <v>93</v>
      </c>
      <c r="BU174">
        <v>46297</v>
      </c>
      <c r="BV174">
        <v>900000</v>
      </c>
      <c r="BW174" t="str">
        <v>PAGA</v>
      </c>
      <c r="BX174" t="str">
        <v>TRANSFERENCIA</v>
      </c>
      <c r="BY174">
        <v>46256</v>
      </c>
      <c r="BZ174">
        <v>62</v>
      </c>
      <c r="CC174" t="str">
        <v>VENCIDA</v>
      </c>
      <c r="CE174">
        <v>46287</v>
      </c>
      <c r="CF174">
        <v>31</v>
      </c>
      <c r="CI174" t="str">
        <v>VENCIDA</v>
      </c>
      <c r="CK174">
        <v>46318</v>
      </c>
      <c r="CL174">
        <v>0</v>
      </c>
      <c r="CO174" t="str">
        <v>POR VENCER</v>
      </c>
      <c r="CQ174">
        <v>46349</v>
      </c>
      <c r="CR174">
        <v>-31</v>
      </c>
      <c r="CU174" t="str">
        <v>AL DÍA</v>
      </c>
      <c r="CW174">
        <v>46380</v>
      </c>
      <c r="CX174">
        <v>-62</v>
      </c>
      <c r="DA174" t="str">
        <v>AL DÍA</v>
      </c>
      <c r="DC174">
        <v>46411</v>
      </c>
      <c r="DD174">
        <v>-93</v>
      </c>
      <c r="DG174" t="str">
        <v>AL DÍA</v>
      </c>
      <c r="DI174">
        <v>46442</v>
      </c>
      <c r="DJ174">
        <v>-124</v>
      </c>
      <c r="DM174" t="str">
        <v>AL DÍA</v>
      </c>
      <c r="DO174">
        <v>46473</v>
      </c>
      <c r="DP174">
        <v>-155</v>
      </c>
      <c r="DS174" t="str">
        <v>AL DÍA</v>
      </c>
      <c r="DU174">
        <v>46504</v>
      </c>
      <c r="DV174">
        <v>-186</v>
      </c>
      <c r="DY174" t="str">
        <v>AL DÍA</v>
      </c>
      <c r="EA174">
        <v>46535</v>
      </c>
      <c r="EB174">
        <v>-217</v>
      </c>
      <c r="EE174" t="str">
        <v>AL DÍA</v>
      </c>
      <c r="EG174">
        <v>46566</v>
      </c>
      <c r="EH174">
        <v>-248</v>
      </c>
      <c r="EK174" t="str">
        <v>AL DÍA</v>
      </c>
      <c r="EM174">
        <v>46597</v>
      </c>
      <c r="EN174">
        <v>-279</v>
      </c>
      <c r="EQ174" t="str">
        <v>AL DÍA</v>
      </c>
      <c r="ES174">
        <v>46628</v>
      </c>
      <c r="ET174">
        <v>-310</v>
      </c>
      <c r="EW174" t="str">
        <v>AL DÍA</v>
      </c>
      <c r="EY174" t="str">
        <v/>
      </c>
      <c r="EZ174" t="str">
        <v/>
      </c>
      <c r="FC174" t="str">
        <v>SIN ESTADO</v>
      </c>
      <c r="FE174" t="str">
        <v/>
      </c>
      <c r="FF174" t="str">
        <v/>
      </c>
      <c r="FI174" t="str">
        <v>SIN ESTADO</v>
      </c>
      <c r="FK174" t="str">
        <v/>
      </c>
      <c r="FL174" t="str">
        <v/>
      </c>
      <c r="FO174" t="str">
        <v>SIN ESTADO</v>
      </c>
      <c r="FQ174" t="str">
        <v/>
      </c>
      <c r="FR174" t="str">
        <v/>
      </c>
      <c r="FU174" t="str">
        <v>SIN ESTADO</v>
      </c>
      <c r="FW174" t="str">
        <v/>
      </c>
      <c r="FX174" t="str">
        <v/>
      </c>
      <c r="GA174" t="str">
        <v>SIN ESTADO</v>
      </c>
      <c r="GC174" t="str">
        <v/>
      </c>
      <c r="GD174" t="str">
        <v/>
      </c>
      <c r="GG174" t="str">
        <v>SIN ESTADO</v>
      </c>
      <c r="GI174" t="str">
        <v/>
      </c>
      <c r="GJ174" t="str">
        <v/>
      </c>
      <c r="GM174" t="str">
        <v>SIN ESTADO</v>
      </c>
      <c r="GO174" t="str">
        <v/>
      </c>
      <c r="GP174" t="str">
        <v/>
      </c>
      <c r="GS174" t="str">
        <v>SIN ESTADO</v>
      </c>
      <c r="GU174" t="str">
        <v/>
      </c>
      <c r="GV174" t="str">
        <v/>
      </c>
      <c r="GY174" t="str">
        <v>SIN ESTADO</v>
      </c>
      <c r="HA174" t="str">
        <v/>
      </c>
      <c r="HB174" t="str">
        <v/>
      </c>
      <c r="HE174" t="str">
        <v>SIN ESTADO</v>
      </c>
      <c r="HG174" t="str">
        <v/>
      </c>
      <c r="HH174" t="str">
        <v/>
      </c>
      <c r="HK174" t="str">
        <v>SIN ESTADO</v>
      </c>
      <c r="HM174" t="str">
        <v/>
      </c>
      <c r="HN174" t="str">
        <v/>
      </c>
      <c r="HQ174" t="str">
        <v>SIN ESTADO</v>
      </c>
      <c r="HS174">
        <v>9899900</v>
      </c>
      <c r="HU174">
        <v>899916.6666666666</v>
      </c>
      <c r="HW174">
        <v>899900</v>
      </c>
      <c r="HX174">
        <v>1</v>
      </c>
    </row>
    <row r="175">
      <c r="B175">
        <v>173</v>
      </c>
      <c r="C175" t="str">
        <v xml:space="preserve">LC1 - 18 - 4 </v>
      </c>
      <c r="D175" t="str">
        <v>VENDIDO</v>
      </c>
      <c r="E175">
        <v>27960000</v>
      </c>
      <c r="F175">
        <v>23960000</v>
      </c>
      <c r="G175">
        <v>45969</v>
      </c>
      <c r="H175">
        <v>24</v>
      </c>
      <c r="I175" t="str">
        <v xml:space="preserve">08 DE CADA MES </v>
      </c>
      <c r="J175">
        <v>998333.3333333334</v>
      </c>
      <c r="K175">
        <v>46000</v>
      </c>
      <c r="L175">
        <v>318</v>
      </c>
      <c r="M175">
        <v>46002</v>
      </c>
      <c r="N175">
        <v>998500</v>
      </c>
      <c r="O175" t="str">
        <v>PAGA</v>
      </c>
      <c r="P175" t="str">
        <v>TRANSFERENCIA</v>
      </c>
      <c r="Q175">
        <v>46031</v>
      </c>
      <c r="R175">
        <v>287</v>
      </c>
      <c r="S175">
        <v>45667</v>
      </c>
      <c r="T175">
        <v>998500</v>
      </c>
      <c r="U175" t="str">
        <v>PAGA</v>
      </c>
      <c r="V175" t="str">
        <v>TRANSFERENCIA</v>
      </c>
      <c r="W175">
        <v>46062</v>
      </c>
      <c r="X175">
        <v>256</v>
      </c>
      <c r="Y175">
        <v>46063</v>
      </c>
      <c r="Z175">
        <v>998500</v>
      </c>
      <c r="AA175" t="str">
        <v>PAGA</v>
      </c>
      <c r="AB175" t="str">
        <v>TRANSFERENCIA</v>
      </c>
      <c r="AC175">
        <v>46093</v>
      </c>
      <c r="AD175">
        <v>225</v>
      </c>
      <c r="AE175">
        <v>46092</v>
      </c>
      <c r="AF175">
        <v>998500</v>
      </c>
      <c r="AG175" t="str">
        <v>PAGA</v>
      </c>
      <c r="AH175" t="str">
        <v>TRANSFERENCIA</v>
      </c>
      <c r="AI175">
        <v>46124</v>
      </c>
      <c r="AJ175">
        <v>194</v>
      </c>
      <c r="AK175">
        <v>46122</v>
      </c>
      <c r="AL175">
        <v>900000</v>
      </c>
      <c r="AM175" t="str">
        <v>PAGA</v>
      </c>
      <c r="AN175" t="str">
        <v>TRANSFERENCIA</v>
      </c>
      <c r="AO175">
        <v>46155</v>
      </c>
      <c r="AP175">
        <v>163</v>
      </c>
      <c r="AQ175">
        <v>46183</v>
      </c>
      <c r="AR175">
        <v>998000</v>
      </c>
      <c r="AS175" t="str">
        <v>PAGA</v>
      </c>
      <c r="AT175" t="str">
        <v>TRANSFERENCIA</v>
      </c>
      <c r="AU175">
        <v>46186</v>
      </c>
      <c r="AV175">
        <v>132</v>
      </c>
      <c r="AW175">
        <v>46217</v>
      </c>
      <c r="AX175">
        <v>998000</v>
      </c>
      <c r="AY175" t="str">
        <v>PAGA</v>
      </c>
      <c r="AZ175" t="str">
        <v>TRANSFERENCIA</v>
      </c>
      <c r="BA175">
        <v>46217</v>
      </c>
      <c r="BB175">
        <v>101</v>
      </c>
      <c r="BC175">
        <v>46237</v>
      </c>
      <c r="BD175">
        <v>998000</v>
      </c>
      <c r="BE175" t="str">
        <v>PAGA</v>
      </c>
      <c r="BF175" t="str">
        <v>TRANSFERENCIA</v>
      </c>
      <c r="BG175">
        <v>46248</v>
      </c>
      <c r="BH175">
        <v>70</v>
      </c>
      <c r="BK175" t="str">
        <v>VENCIDA</v>
      </c>
      <c r="BM175">
        <v>46279</v>
      </c>
      <c r="BN175">
        <v>39</v>
      </c>
      <c r="BQ175" t="str">
        <v>VENCIDA</v>
      </c>
      <c r="BS175">
        <v>46310</v>
      </c>
      <c r="BT175">
        <v>8</v>
      </c>
      <c r="BW175" t="str">
        <v>VENCIDA</v>
      </c>
      <c r="BY175">
        <v>46341</v>
      </c>
      <c r="BZ175">
        <v>-23</v>
      </c>
      <c r="CC175" t="str">
        <v>AL DÍA</v>
      </c>
      <c r="CE175">
        <v>46372</v>
      </c>
      <c r="CF175">
        <v>-54</v>
      </c>
      <c r="CI175" t="str">
        <v>AL DÍA</v>
      </c>
      <c r="CK175">
        <v>46403</v>
      </c>
      <c r="CL175">
        <v>-85</v>
      </c>
      <c r="CO175" t="str">
        <v>AL DÍA</v>
      </c>
      <c r="CQ175">
        <v>46434</v>
      </c>
      <c r="CR175">
        <v>-116</v>
      </c>
      <c r="CU175" t="str">
        <v>AL DÍA</v>
      </c>
      <c r="CW175">
        <v>46465</v>
      </c>
      <c r="CX175">
        <v>-147</v>
      </c>
      <c r="DA175" t="str">
        <v>AL DÍA</v>
      </c>
      <c r="DC175">
        <v>46496</v>
      </c>
      <c r="DD175">
        <v>-178</v>
      </c>
      <c r="DG175" t="str">
        <v>AL DÍA</v>
      </c>
      <c r="DI175">
        <v>46527</v>
      </c>
      <c r="DJ175">
        <v>-209</v>
      </c>
      <c r="DM175" t="str">
        <v>AL DÍA</v>
      </c>
      <c r="DO175">
        <v>46558</v>
      </c>
      <c r="DP175">
        <v>-240</v>
      </c>
      <c r="DS175" t="str">
        <v>AL DÍA</v>
      </c>
      <c r="DU175">
        <v>46589</v>
      </c>
      <c r="DV175">
        <v>-271</v>
      </c>
      <c r="DY175" t="str">
        <v>AL DÍA</v>
      </c>
      <c r="EA175">
        <v>46620</v>
      </c>
      <c r="EB175">
        <v>-302</v>
      </c>
      <c r="EE175" t="str">
        <v>AL DÍA</v>
      </c>
      <c r="EG175">
        <v>46651</v>
      </c>
      <c r="EH175">
        <v>-333</v>
      </c>
      <c r="EK175" t="str">
        <v>AL DÍA</v>
      </c>
      <c r="EM175">
        <v>46682</v>
      </c>
      <c r="EN175">
        <v>-364</v>
      </c>
      <c r="EQ175" t="str">
        <v>AL DÍA</v>
      </c>
      <c r="ES175">
        <v>46713</v>
      </c>
      <c r="ET175">
        <v>-395</v>
      </c>
      <c r="EW175" t="str">
        <v>AL DÍA</v>
      </c>
      <c r="EY175" t="str">
        <v/>
      </c>
      <c r="EZ175" t="str">
        <v/>
      </c>
      <c r="FC175" t="str">
        <v>SIN ESTADO</v>
      </c>
      <c r="FE175" t="str">
        <v/>
      </c>
      <c r="FF175" t="str">
        <v/>
      </c>
      <c r="FI175" t="str">
        <v>SIN ESTADO</v>
      </c>
      <c r="FK175" t="str">
        <v/>
      </c>
      <c r="FL175" t="str">
        <v/>
      </c>
      <c r="FO175" t="str">
        <v>SIN ESTADO</v>
      </c>
      <c r="FQ175" t="str">
        <v/>
      </c>
      <c r="FR175" t="str">
        <v/>
      </c>
      <c r="FU175" t="str">
        <v>SIN ESTADO</v>
      </c>
      <c r="FW175" t="str">
        <v/>
      </c>
      <c r="FX175" t="str">
        <v/>
      </c>
      <c r="GA175" t="str">
        <v>SIN ESTADO</v>
      </c>
      <c r="GC175" t="str">
        <v/>
      </c>
      <c r="GD175" t="str">
        <v/>
      </c>
      <c r="GG175" t="str">
        <v>SIN ESTADO</v>
      </c>
      <c r="GI175" t="str">
        <v/>
      </c>
      <c r="GJ175" t="str">
        <v/>
      </c>
      <c r="GM175" t="str">
        <v>SIN ESTADO</v>
      </c>
      <c r="GO175" t="str">
        <v/>
      </c>
      <c r="GP175" t="str">
        <v/>
      </c>
      <c r="GS175" t="str">
        <v>SIN ESTADO</v>
      </c>
      <c r="GU175" t="str">
        <v/>
      </c>
      <c r="GV175" t="str">
        <v/>
      </c>
      <c r="GY175" t="str">
        <v>SIN ESTADO</v>
      </c>
      <c r="HA175" t="str">
        <v/>
      </c>
      <c r="HB175" t="str">
        <v/>
      </c>
      <c r="HE175" t="str">
        <v>SIN ESTADO</v>
      </c>
      <c r="HG175" t="str">
        <v/>
      </c>
      <c r="HH175" t="str">
        <v/>
      </c>
      <c r="HK175" t="str">
        <v>SIN ESTADO</v>
      </c>
      <c r="HM175" t="str">
        <v/>
      </c>
      <c r="HN175" t="str">
        <v/>
      </c>
      <c r="HQ175" t="str">
        <v>SIN ESTADO</v>
      </c>
      <c r="HS175">
        <v>7888000</v>
      </c>
      <c r="HU175">
        <v>998333.3333333334</v>
      </c>
      <c r="HW175">
        <v>998500</v>
      </c>
      <c r="HX175">
        <v>1</v>
      </c>
    </row>
    <row r="176">
      <c r="B176">
        <v>174</v>
      </c>
      <c r="C176" t="str">
        <v xml:space="preserve">LC1 - 19 - 1 </v>
      </c>
      <c r="D176" t="str">
        <v>VENDIDO</v>
      </c>
      <c r="E176">
        <v>30000000</v>
      </c>
      <c r="F176">
        <v>26000000</v>
      </c>
      <c r="G176">
        <v>45881</v>
      </c>
      <c r="H176">
        <v>24</v>
      </c>
      <c r="I176" t="str">
        <v xml:space="preserve">12 DE CADA MES </v>
      </c>
      <c r="J176">
        <v>1083333.3333333333</v>
      </c>
      <c r="K176">
        <v>45912</v>
      </c>
      <c r="L176">
        <v>406</v>
      </c>
      <c r="M176">
        <v>45910</v>
      </c>
      <c r="N176">
        <v>2000000</v>
      </c>
      <c r="O176" t="str">
        <v>PAGA</v>
      </c>
      <c r="P176" t="str">
        <v>TRANSFERENCIA</v>
      </c>
      <c r="Q176">
        <v>45943</v>
      </c>
      <c r="R176">
        <v>375</v>
      </c>
      <c r="S176">
        <v>45941</v>
      </c>
      <c r="T176">
        <v>2000000</v>
      </c>
      <c r="U176" t="str">
        <v>PAGA</v>
      </c>
      <c r="V176" t="str">
        <v>TRANSFERENCIA</v>
      </c>
      <c r="W176">
        <v>45974</v>
      </c>
      <c r="X176">
        <v>344</v>
      </c>
      <c r="Y176">
        <v>45973</v>
      </c>
      <c r="Z176">
        <v>2000000</v>
      </c>
      <c r="AA176" t="str">
        <v>PAGA</v>
      </c>
      <c r="AB176" t="str">
        <v>TRANSFERENCIA</v>
      </c>
      <c r="AC176">
        <v>46005</v>
      </c>
      <c r="AD176">
        <v>313</v>
      </c>
      <c r="AE176">
        <v>46002</v>
      </c>
      <c r="AF176">
        <v>2000000</v>
      </c>
      <c r="AG176" t="str">
        <v>PAGA</v>
      </c>
      <c r="AH176" t="str">
        <v>TRANSFERENCIA</v>
      </c>
      <c r="AI176">
        <v>46036</v>
      </c>
      <c r="AJ176">
        <v>282</v>
      </c>
      <c r="AK176">
        <v>46032</v>
      </c>
      <c r="AL176">
        <v>2000000</v>
      </c>
      <c r="AM176" t="str">
        <v>PAGA</v>
      </c>
      <c r="AN176" t="str">
        <v>TRANSFERENCIA</v>
      </c>
      <c r="AO176">
        <v>46067</v>
      </c>
      <c r="AP176">
        <v>251</v>
      </c>
      <c r="AQ176">
        <v>46062</v>
      </c>
      <c r="AR176">
        <v>2000000</v>
      </c>
      <c r="AS176" t="str">
        <v>PAGA</v>
      </c>
      <c r="AT176" t="str">
        <v>TRANSFERENCIA</v>
      </c>
      <c r="AU176">
        <v>46098</v>
      </c>
      <c r="AV176">
        <v>220</v>
      </c>
      <c r="AW176">
        <v>46089</v>
      </c>
      <c r="AX176">
        <v>2000000</v>
      </c>
      <c r="AY176" t="str">
        <v>PAGA</v>
      </c>
      <c r="AZ176" t="str">
        <v>TRANSFERENCIA</v>
      </c>
      <c r="BA176">
        <v>46129</v>
      </c>
      <c r="BB176">
        <v>189</v>
      </c>
      <c r="BC176">
        <v>46121</v>
      </c>
      <c r="BD176">
        <v>2000000</v>
      </c>
      <c r="BE176" t="str">
        <v>PAGA</v>
      </c>
      <c r="BF176" t="str">
        <v>TRANSFERENCIA</v>
      </c>
      <c r="BG176">
        <v>46160</v>
      </c>
      <c r="BH176">
        <v>158</v>
      </c>
      <c r="BI176">
        <v>46151</v>
      </c>
      <c r="BJ176">
        <v>2000000</v>
      </c>
      <c r="BK176" t="str">
        <v>PAGA</v>
      </c>
      <c r="BL176" t="str">
        <v>TRANSFERENCIA</v>
      </c>
      <c r="BM176">
        <v>46191</v>
      </c>
      <c r="BN176">
        <v>127</v>
      </c>
      <c r="BO176">
        <v>46183</v>
      </c>
      <c r="BP176">
        <v>2000000</v>
      </c>
      <c r="BQ176" t="str">
        <v>PAGA</v>
      </c>
      <c r="BR176" t="str">
        <v>TRANSFERENCIA</v>
      </c>
      <c r="BS176">
        <v>46222</v>
      </c>
      <c r="BT176">
        <v>96</v>
      </c>
      <c r="BU176">
        <v>46214</v>
      </c>
      <c r="BV176">
        <v>2000000</v>
      </c>
      <c r="BW176" t="str">
        <v>PAGA</v>
      </c>
      <c r="BX176" t="str">
        <v>TRANSFERENCIA</v>
      </c>
      <c r="BY176">
        <v>46253</v>
      </c>
      <c r="BZ176">
        <v>65</v>
      </c>
      <c r="CA176">
        <v>46243</v>
      </c>
      <c r="CB176">
        <v>2000000</v>
      </c>
      <c r="CC176" t="str">
        <v>PAGA</v>
      </c>
      <c r="CD176" t="str">
        <v>TRANSFERENCIA</v>
      </c>
      <c r="CE176">
        <v>46284</v>
      </c>
      <c r="CF176">
        <v>34</v>
      </c>
      <c r="CG176">
        <v>46271</v>
      </c>
      <c r="CH176">
        <v>2000000</v>
      </c>
      <c r="CI176" t="str">
        <v>PAGA</v>
      </c>
      <c r="CJ176" t="str">
        <v>TRANSFERENCIA</v>
      </c>
      <c r="CK176">
        <v>46315</v>
      </c>
      <c r="CL176">
        <v>3</v>
      </c>
      <c r="CO176" t="str">
        <v>VENCIDA</v>
      </c>
      <c r="CQ176">
        <v>46346</v>
      </c>
      <c r="CR176">
        <v>-28</v>
      </c>
      <c r="CU176" t="str">
        <v>AL DÍA</v>
      </c>
      <c r="CW176">
        <v>46377</v>
      </c>
      <c r="CX176">
        <v>-59</v>
      </c>
      <c r="DA176" t="str">
        <v>AL DÍA</v>
      </c>
      <c r="DC176">
        <v>46408</v>
      </c>
      <c r="DD176">
        <v>-90</v>
      </c>
      <c r="DG176" t="str">
        <v>AL DÍA</v>
      </c>
      <c r="DI176">
        <v>46439</v>
      </c>
      <c r="DJ176">
        <v>-121</v>
      </c>
      <c r="DM176" t="str">
        <v>AL DÍA</v>
      </c>
      <c r="DO176">
        <v>46470</v>
      </c>
      <c r="DP176">
        <v>-152</v>
      </c>
      <c r="DS176" t="str">
        <v>AL DÍA</v>
      </c>
      <c r="DU176">
        <v>46501</v>
      </c>
      <c r="DV176">
        <v>-183</v>
      </c>
      <c r="DY176" t="str">
        <v>AL DÍA</v>
      </c>
      <c r="EA176">
        <v>46532</v>
      </c>
      <c r="EB176">
        <v>-214</v>
      </c>
      <c r="EE176" t="str">
        <v>AL DÍA</v>
      </c>
      <c r="EG176">
        <v>46563</v>
      </c>
      <c r="EH176">
        <v>-245</v>
      </c>
      <c r="EK176" t="str">
        <v>AL DÍA</v>
      </c>
      <c r="EM176">
        <v>46594</v>
      </c>
      <c r="EN176">
        <v>-276</v>
      </c>
      <c r="EQ176" t="str">
        <v>AL DÍA</v>
      </c>
      <c r="ES176">
        <v>46625</v>
      </c>
      <c r="ET176">
        <v>-307</v>
      </c>
      <c r="EW176" t="str">
        <v>AL DÍA</v>
      </c>
      <c r="EY176" t="str">
        <v/>
      </c>
      <c r="EZ176" t="str">
        <v/>
      </c>
      <c r="FC176" t="str">
        <v>SIN ESTADO</v>
      </c>
      <c r="FE176" t="str">
        <v/>
      </c>
      <c r="FF176" t="str">
        <v/>
      </c>
      <c r="FI176" t="str">
        <v>SIN ESTADO</v>
      </c>
      <c r="FK176" t="str">
        <v/>
      </c>
      <c r="FL176" t="str">
        <v/>
      </c>
      <c r="FO176" t="str">
        <v>SIN ESTADO</v>
      </c>
      <c r="FQ176" t="str">
        <v/>
      </c>
      <c r="FR176" t="str">
        <v/>
      </c>
      <c r="FU176" t="str">
        <v>SIN ESTADO</v>
      </c>
      <c r="FW176" t="str">
        <v/>
      </c>
      <c r="FX176" t="str">
        <v/>
      </c>
      <c r="GA176" t="str">
        <v>SIN ESTADO</v>
      </c>
      <c r="GC176" t="str">
        <v/>
      </c>
      <c r="GD176" t="str">
        <v/>
      </c>
      <c r="GG176" t="str">
        <v>SIN ESTADO</v>
      </c>
      <c r="GI176" t="str">
        <v/>
      </c>
      <c r="GJ176" t="str">
        <v/>
      </c>
      <c r="GM176" t="str">
        <v>SIN ESTADO</v>
      </c>
      <c r="GO176" t="str">
        <v/>
      </c>
      <c r="GP176" t="str">
        <v/>
      </c>
      <c r="GS176" t="str">
        <v>SIN ESTADO</v>
      </c>
      <c r="GU176" t="str">
        <v/>
      </c>
      <c r="GV176" t="str">
        <v/>
      </c>
      <c r="GY176" t="str">
        <v>SIN ESTADO</v>
      </c>
      <c r="HA176" t="str">
        <v/>
      </c>
      <c r="HB176" t="str">
        <v/>
      </c>
      <c r="HE176" t="str">
        <v>SIN ESTADO</v>
      </c>
      <c r="HG176" t="str">
        <v/>
      </c>
      <c r="HH176" t="str">
        <v/>
      </c>
      <c r="HK176" t="str">
        <v>SIN ESTADO</v>
      </c>
      <c r="HM176" t="str">
        <v/>
      </c>
      <c r="HN176" t="str">
        <v/>
      </c>
      <c r="HQ176" t="str">
        <v>SIN ESTADO</v>
      </c>
      <c r="HS176">
        <v>26000000</v>
      </c>
      <c r="HU176">
        <v>1083333.3333333333</v>
      </c>
      <c r="HW176">
        <v>2000000</v>
      </c>
      <c r="HX176">
        <v>1</v>
      </c>
    </row>
    <row r="177">
      <c r="B177">
        <v>175</v>
      </c>
      <c r="C177" t="str">
        <v xml:space="preserve">LC1 - 19 - 2 </v>
      </c>
      <c r="D177" t="str">
        <v>VENDIDO</v>
      </c>
      <c r="E177">
        <v>25000000</v>
      </c>
      <c r="F177">
        <v>21000000</v>
      </c>
      <c r="G177">
        <v>46043</v>
      </c>
      <c r="H177">
        <v>24</v>
      </c>
      <c r="I177" t="str">
        <v xml:space="preserve">21 DE CADA MES </v>
      </c>
      <c r="J177">
        <v>875000</v>
      </c>
      <c r="K177">
        <v>46074</v>
      </c>
      <c r="L177">
        <v>244</v>
      </c>
      <c r="M177">
        <v>46072</v>
      </c>
      <c r="N177">
        <v>875000</v>
      </c>
      <c r="O177" t="str">
        <v>PAGA</v>
      </c>
      <c r="P177" t="str">
        <v>TRANSFERENCIA</v>
      </c>
      <c r="Q177">
        <v>46105</v>
      </c>
      <c r="R177">
        <v>213</v>
      </c>
      <c r="S177">
        <v>46102</v>
      </c>
      <c r="T177">
        <v>875000</v>
      </c>
      <c r="U177" t="str">
        <v>PAGA</v>
      </c>
      <c r="V177" t="str">
        <v>TRANSFERENCIA</v>
      </c>
      <c r="W177">
        <v>46136</v>
      </c>
      <c r="X177">
        <v>182</v>
      </c>
      <c r="Y177">
        <v>46130</v>
      </c>
      <c r="Z177">
        <v>875000</v>
      </c>
      <c r="AA177" t="str">
        <v>PAGA</v>
      </c>
      <c r="AB177" t="str">
        <v>TRANSFERENCIA</v>
      </c>
      <c r="AC177">
        <v>46167</v>
      </c>
      <c r="AD177">
        <v>151</v>
      </c>
      <c r="AE177">
        <v>46160</v>
      </c>
      <c r="AF177">
        <v>875000</v>
      </c>
      <c r="AG177" t="str">
        <v>PAGA</v>
      </c>
      <c r="AH177" t="str">
        <v>TRANSFERENCIA</v>
      </c>
      <c r="AI177">
        <v>46198</v>
      </c>
      <c r="AJ177">
        <v>120</v>
      </c>
      <c r="AK177">
        <v>46187</v>
      </c>
      <c r="AL177">
        <v>875000</v>
      </c>
      <c r="AM177" t="str">
        <v>PAGA</v>
      </c>
      <c r="AN177" t="str">
        <v>TRANSFERENCIA</v>
      </c>
      <c r="AO177">
        <v>46229</v>
      </c>
      <c r="AP177">
        <v>89</v>
      </c>
      <c r="AQ177">
        <v>46223</v>
      </c>
      <c r="AR177">
        <v>875000</v>
      </c>
      <c r="AS177" t="str">
        <v>PAGA</v>
      </c>
      <c r="AT177" t="str">
        <v>TRANSFERENCIA</v>
      </c>
      <c r="AU177">
        <v>46260</v>
      </c>
      <c r="AV177">
        <v>58</v>
      </c>
      <c r="AW177">
        <v>46253</v>
      </c>
      <c r="AX177">
        <v>875000</v>
      </c>
      <c r="AY177" t="str">
        <v>PAGA</v>
      </c>
      <c r="AZ177" t="str">
        <v>TRANSFERENCIA</v>
      </c>
      <c r="BA177">
        <v>46291</v>
      </c>
      <c r="BB177">
        <v>27</v>
      </c>
      <c r="BC177">
        <v>46286</v>
      </c>
      <c r="BD177">
        <v>875000</v>
      </c>
      <c r="BE177" t="str">
        <v>PAGA</v>
      </c>
      <c r="BF177" t="str">
        <v>TRANSFERENCIA</v>
      </c>
      <c r="BG177">
        <v>46322</v>
      </c>
      <c r="BH177">
        <v>-4</v>
      </c>
      <c r="BK177" t="str">
        <v>POR VENCER</v>
      </c>
      <c r="BM177">
        <v>46353</v>
      </c>
      <c r="BN177">
        <v>-35</v>
      </c>
      <c r="BQ177" t="str">
        <v>AL DÍA</v>
      </c>
      <c r="BS177">
        <v>46384</v>
      </c>
      <c r="BT177">
        <v>-66</v>
      </c>
      <c r="BW177" t="str">
        <v>AL DÍA</v>
      </c>
      <c r="BY177">
        <v>46415</v>
      </c>
      <c r="BZ177">
        <v>-97</v>
      </c>
      <c r="CC177" t="str">
        <v>AL DÍA</v>
      </c>
      <c r="CE177">
        <v>46446</v>
      </c>
      <c r="CF177">
        <v>-128</v>
      </c>
      <c r="CI177" t="str">
        <v>AL DÍA</v>
      </c>
      <c r="CK177">
        <v>46477</v>
      </c>
      <c r="CL177">
        <v>-159</v>
      </c>
      <c r="CO177" t="str">
        <v>AL DÍA</v>
      </c>
      <c r="CQ177">
        <v>46508</v>
      </c>
      <c r="CR177">
        <v>-190</v>
      </c>
      <c r="CU177" t="str">
        <v>AL DÍA</v>
      </c>
      <c r="CW177">
        <v>46539</v>
      </c>
      <c r="CX177">
        <v>-221</v>
      </c>
      <c r="DA177" t="str">
        <v>AL DÍA</v>
      </c>
      <c r="DC177">
        <v>46570</v>
      </c>
      <c r="DD177">
        <v>-252</v>
      </c>
      <c r="DG177" t="str">
        <v>AL DÍA</v>
      </c>
      <c r="DI177">
        <v>46601</v>
      </c>
      <c r="DJ177">
        <v>-283</v>
      </c>
      <c r="DM177" t="str">
        <v>AL DÍA</v>
      </c>
      <c r="DO177">
        <v>46632</v>
      </c>
      <c r="DP177">
        <v>-314</v>
      </c>
      <c r="DS177" t="str">
        <v>AL DÍA</v>
      </c>
      <c r="DU177">
        <v>46663</v>
      </c>
      <c r="DV177">
        <v>-345</v>
      </c>
      <c r="DY177" t="str">
        <v>AL DÍA</v>
      </c>
      <c r="EA177">
        <v>46694</v>
      </c>
      <c r="EB177">
        <v>-376</v>
      </c>
      <c r="EE177" t="str">
        <v>AL DÍA</v>
      </c>
      <c r="EG177">
        <v>46725</v>
      </c>
      <c r="EH177">
        <v>-407</v>
      </c>
      <c r="EK177" t="str">
        <v>AL DÍA</v>
      </c>
      <c r="EM177">
        <v>46756</v>
      </c>
      <c r="EN177">
        <v>-438</v>
      </c>
      <c r="EQ177" t="str">
        <v>AL DÍA</v>
      </c>
      <c r="ES177">
        <v>46787</v>
      </c>
      <c r="ET177">
        <v>-469</v>
      </c>
      <c r="EW177" t="str">
        <v>AL DÍA</v>
      </c>
      <c r="EY177" t="str">
        <v/>
      </c>
      <c r="EZ177" t="str">
        <v/>
      </c>
      <c r="FC177" t="str">
        <v>SIN ESTADO</v>
      </c>
      <c r="FE177" t="str">
        <v/>
      </c>
      <c r="FF177" t="str">
        <v/>
      </c>
      <c r="FI177" t="str">
        <v>SIN ESTADO</v>
      </c>
      <c r="FK177" t="str">
        <v/>
      </c>
      <c r="FL177" t="str">
        <v/>
      </c>
      <c r="FO177" t="str">
        <v>SIN ESTADO</v>
      </c>
      <c r="FQ177" t="str">
        <v/>
      </c>
      <c r="FR177" t="str">
        <v/>
      </c>
      <c r="FU177" t="str">
        <v>SIN ESTADO</v>
      </c>
      <c r="FW177" t="str">
        <v/>
      </c>
      <c r="FX177" t="str">
        <v/>
      </c>
      <c r="GA177" t="str">
        <v>SIN ESTADO</v>
      </c>
      <c r="GC177" t="str">
        <v/>
      </c>
      <c r="GD177" t="str">
        <v/>
      </c>
      <c r="GG177" t="str">
        <v>SIN ESTADO</v>
      </c>
      <c r="GI177" t="str">
        <v/>
      </c>
      <c r="GJ177" t="str">
        <v/>
      </c>
      <c r="GM177" t="str">
        <v>SIN ESTADO</v>
      </c>
      <c r="GO177" t="str">
        <v/>
      </c>
      <c r="GP177" t="str">
        <v/>
      </c>
      <c r="GS177" t="str">
        <v>SIN ESTADO</v>
      </c>
      <c r="GU177" t="str">
        <v/>
      </c>
      <c r="GV177" t="str">
        <v/>
      </c>
      <c r="GY177" t="str">
        <v>SIN ESTADO</v>
      </c>
      <c r="HA177" t="str">
        <v/>
      </c>
      <c r="HB177" t="str">
        <v/>
      </c>
      <c r="HE177" t="str">
        <v>SIN ESTADO</v>
      </c>
      <c r="HG177" t="str">
        <v/>
      </c>
      <c r="HH177" t="str">
        <v/>
      </c>
      <c r="HK177" t="str">
        <v>SIN ESTADO</v>
      </c>
      <c r="HM177" t="str">
        <v/>
      </c>
      <c r="HN177" t="str">
        <v/>
      </c>
      <c r="HQ177" t="str">
        <v>SIN ESTADO</v>
      </c>
      <c r="HS177">
        <v>7000000</v>
      </c>
      <c r="HU177">
        <v>875000</v>
      </c>
      <c r="HW177">
        <v>875000</v>
      </c>
      <c r="HX177">
        <v>1</v>
      </c>
    </row>
    <row r="178">
      <c r="B178">
        <v>176</v>
      </c>
      <c r="C178" t="str">
        <v xml:space="preserve">LC1 - 19 - 3 </v>
      </c>
      <c r="D178" t="str">
        <v>VENDIDO</v>
      </c>
      <c r="E178">
        <v>25000000</v>
      </c>
      <c r="F178">
        <v>21000000</v>
      </c>
      <c r="G178">
        <v>46028</v>
      </c>
      <c r="H178">
        <v>24</v>
      </c>
      <c r="I178" t="str">
        <v xml:space="preserve">06 DE CADA MES </v>
      </c>
      <c r="J178">
        <v>875000</v>
      </c>
      <c r="K178">
        <v>46059</v>
      </c>
      <c r="L178">
        <v>259</v>
      </c>
      <c r="M178">
        <v>46063</v>
      </c>
      <c r="N178">
        <v>875000</v>
      </c>
      <c r="O178" t="str">
        <v>PAGA</v>
      </c>
      <c r="P178" t="str">
        <v>TRANSFERENCIA</v>
      </c>
      <c r="Q178">
        <v>46090</v>
      </c>
      <c r="R178">
        <v>228</v>
      </c>
      <c r="S178">
        <v>46087</v>
      </c>
      <c r="T178">
        <v>875000</v>
      </c>
      <c r="U178" t="str">
        <v>PAGA</v>
      </c>
      <c r="V178" t="str">
        <v>TRANSFERENCIA</v>
      </c>
      <c r="W178">
        <v>46121</v>
      </c>
      <c r="X178">
        <v>197</v>
      </c>
      <c r="Y178">
        <v>46129</v>
      </c>
      <c r="Z178">
        <v>875000</v>
      </c>
      <c r="AA178" t="str">
        <v>PAGA</v>
      </c>
      <c r="AB178" t="str">
        <v>TRANSFERENCIA</v>
      </c>
      <c r="AC178">
        <v>46152</v>
      </c>
      <c r="AD178">
        <v>166</v>
      </c>
      <c r="AE178">
        <v>46149</v>
      </c>
      <c r="AF178">
        <v>875000</v>
      </c>
      <c r="AG178" t="str">
        <v>PAGA</v>
      </c>
      <c r="AH178" t="str">
        <v>TRANSFERENCIA</v>
      </c>
      <c r="AI178">
        <v>46183</v>
      </c>
      <c r="AJ178">
        <v>135</v>
      </c>
      <c r="AK178">
        <v>46186</v>
      </c>
      <c r="AL178">
        <v>875000</v>
      </c>
      <c r="AM178" t="str">
        <v>PAGA</v>
      </c>
      <c r="AN178" t="str">
        <v>TRANSFERENCIA</v>
      </c>
      <c r="AO178">
        <v>46214</v>
      </c>
      <c r="AP178">
        <v>104</v>
      </c>
      <c r="AQ178">
        <v>46234</v>
      </c>
      <c r="AR178">
        <v>875000</v>
      </c>
      <c r="AS178" t="str">
        <v>PAGA</v>
      </c>
      <c r="AT178" t="str">
        <v>TRANSFERENCIA</v>
      </c>
      <c r="AU178">
        <v>46245</v>
      </c>
      <c r="AV178">
        <v>73</v>
      </c>
      <c r="AW178">
        <v>46270</v>
      </c>
      <c r="AX178">
        <v>6000000</v>
      </c>
      <c r="AY178" t="str">
        <v>PAGA</v>
      </c>
      <c r="AZ178" t="str">
        <v>TRANSFERENCIA</v>
      </c>
      <c r="BA178">
        <v>46276</v>
      </c>
      <c r="BB178">
        <v>42</v>
      </c>
      <c r="BC178">
        <v>46270</v>
      </c>
      <c r="BE178" t="str">
        <v>PAGA</v>
      </c>
      <c r="BG178">
        <v>46307</v>
      </c>
      <c r="BH178">
        <v>11</v>
      </c>
      <c r="BI178">
        <v>46270</v>
      </c>
      <c r="BK178" t="str">
        <v>PAGA</v>
      </c>
      <c r="BM178">
        <v>46338</v>
      </c>
      <c r="BN178">
        <v>-20</v>
      </c>
      <c r="BO178">
        <v>46270</v>
      </c>
      <c r="BQ178" t="str">
        <v>PAGA</v>
      </c>
      <c r="BS178">
        <v>46369</v>
      </c>
      <c r="BT178">
        <v>-51</v>
      </c>
      <c r="BU178">
        <v>46270</v>
      </c>
      <c r="BW178" t="str">
        <v>PAGA</v>
      </c>
      <c r="BY178">
        <v>46400</v>
      </c>
      <c r="BZ178">
        <v>-82</v>
      </c>
      <c r="CA178">
        <v>46270</v>
      </c>
      <c r="CC178" t="str">
        <v>PAGA</v>
      </c>
      <c r="CE178">
        <v>46431</v>
      </c>
      <c r="CF178">
        <v>-113</v>
      </c>
      <c r="CI178" t="str">
        <v>AL DÍA</v>
      </c>
      <c r="CK178">
        <v>46462</v>
      </c>
      <c r="CL178">
        <v>-144</v>
      </c>
      <c r="CO178" t="str">
        <v>AL DÍA</v>
      </c>
      <c r="CQ178">
        <v>46493</v>
      </c>
      <c r="CR178">
        <v>-175</v>
      </c>
      <c r="CU178" t="str">
        <v>AL DÍA</v>
      </c>
      <c r="CW178">
        <v>46524</v>
      </c>
      <c r="CX178">
        <v>-206</v>
      </c>
      <c r="DA178" t="str">
        <v>AL DÍA</v>
      </c>
      <c r="DC178">
        <v>46555</v>
      </c>
      <c r="DD178">
        <v>-237</v>
      </c>
      <c r="DG178" t="str">
        <v>AL DÍA</v>
      </c>
      <c r="DI178">
        <v>46586</v>
      </c>
      <c r="DJ178">
        <v>-268</v>
      </c>
      <c r="DM178" t="str">
        <v>AL DÍA</v>
      </c>
      <c r="DO178">
        <v>46617</v>
      </c>
      <c r="DP178">
        <v>-299</v>
      </c>
      <c r="DS178" t="str">
        <v>AL DÍA</v>
      </c>
      <c r="DU178">
        <v>46648</v>
      </c>
      <c r="DV178">
        <v>-330</v>
      </c>
      <c r="DY178" t="str">
        <v>AL DÍA</v>
      </c>
      <c r="EA178">
        <v>46679</v>
      </c>
      <c r="EB178">
        <v>-361</v>
      </c>
      <c r="EE178" t="str">
        <v>AL DÍA</v>
      </c>
      <c r="EG178">
        <v>46710</v>
      </c>
      <c r="EH178">
        <v>-392</v>
      </c>
      <c r="EK178" t="str">
        <v>AL DÍA</v>
      </c>
      <c r="EM178">
        <v>46741</v>
      </c>
      <c r="EN178">
        <v>-423</v>
      </c>
      <c r="EQ178" t="str">
        <v>AL DÍA</v>
      </c>
      <c r="ES178">
        <v>46772</v>
      </c>
      <c r="ET178">
        <v>-454</v>
      </c>
      <c r="EW178" t="str">
        <v>AL DÍA</v>
      </c>
      <c r="EY178" t="str">
        <v/>
      </c>
      <c r="EZ178" t="str">
        <v/>
      </c>
      <c r="FC178" t="str">
        <v>SIN ESTADO</v>
      </c>
      <c r="FE178" t="str">
        <v/>
      </c>
      <c r="FF178" t="str">
        <v/>
      </c>
      <c r="FI178" t="str">
        <v>SIN ESTADO</v>
      </c>
      <c r="FK178" t="str">
        <v/>
      </c>
      <c r="FL178" t="str">
        <v/>
      </c>
      <c r="FO178" t="str">
        <v>SIN ESTADO</v>
      </c>
      <c r="FQ178" t="str">
        <v/>
      </c>
      <c r="FR178" t="str">
        <v/>
      </c>
      <c r="FU178" t="str">
        <v>SIN ESTADO</v>
      </c>
      <c r="FW178" t="str">
        <v/>
      </c>
      <c r="FX178" t="str">
        <v/>
      </c>
      <c r="GA178" t="str">
        <v>SIN ESTADO</v>
      </c>
      <c r="GC178" t="str">
        <v/>
      </c>
      <c r="GD178" t="str">
        <v/>
      </c>
      <c r="GG178" t="str">
        <v>SIN ESTADO</v>
      </c>
      <c r="GI178" t="str">
        <v/>
      </c>
      <c r="GJ178" t="str">
        <v/>
      </c>
      <c r="GM178" t="str">
        <v>SIN ESTADO</v>
      </c>
      <c r="GO178" t="str">
        <v/>
      </c>
      <c r="GP178" t="str">
        <v/>
      </c>
      <c r="GS178" t="str">
        <v>SIN ESTADO</v>
      </c>
      <c r="GU178" t="str">
        <v/>
      </c>
      <c r="GV178" t="str">
        <v/>
      </c>
      <c r="GY178" t="str">
        <v>SIN ESTADO</v>
      </c>
      <c r="HA178" t="str">
        <v/>
      </c>
      <c r="HB178" t="str">
        <v/>
      </c>
      <c r="HE178" t="str">
        <v>SIN ESTADO</v>
      </c>
      <c r="HG178" t="str">
        <v/>
      </c>
      <c r="HH178" t="str">
        <v/>
      </c>
      <c r="HK178" t="str">
        <v>SIN ESTADO</v>
      </c>
      <c r="HM178" t="str">
        <v/>
      </c>
      <c r="HN178" t="str">
        <v/>
      </c>
      <c r="HQ178" t="str">
        <v>SIN ESTADO</v>
      </c>
      <c r="HS178">
        <v>11250000</v>
      </c>
      <c r="HU178">
        <v>875000</v>
      </c>
      <c r="HW178">
        <v>0</v>
      </c>
      <c r="HX178">
        <v>0</v>
      </c>
    </row>
    <row r="179">
      <c r="B179">
        <v>177</v>
      </c>
      <c r="C179" t="str">
        <v xml:space="preserve">LC1 - 19 - 4 </v>
      </c>
      <c r="D179" t="str">
        <v>VENDIDO</v>
      </c>
      <c r="E179">
        <v>25000000</v>
      </c>
      <c r="F179">
        <v>21000000</v>
      </c>
      <c r="G179">
        <v>46028</v>
      </c>
      <c r="H179">
        <v>1</v>
      </c>
      <c r="I179" t="str">
        <v xml:space="preserve">06 DE CADA MES </v>
      </c>
      <c r="J179">
        <v>21000000</v>
      </c>
      <c r="K179">
        <v>46059</v>
      </c>
      <c r="L179">
        <v>259</v>
      </c>
      <c r="M179">
        <v>46059</v>
      </c>
      <c r="N179">
        <v>21000000</v>
      </c>
      <c r="O179" t="str">
        <v>PAGA</v>
      </c>
      <c r="P179" t="str">
        <v>EFECTIVO</v>
      </c>
      <c r="Q179" t="str">
        <v/>
      </c>
      <c r="R179" t="str">
        <v/>
      </c>
      <c r="U179" t="str">
        <v>SIN ESTADO</v>
      </c>
      <c r="W179" t="str">
        <v/>
      </c>
      <c r="X179" t="str">
        <v/>
      </c>
      <c r="AA179" t="str">
        <v>SIN ESTADO</v>
      </c>
      <c r="AC179" t="str">
        <v/>
      </c>
      <c r="AD179" t="str">
        <v/>
      </c>
      <c r="AG179" t="str">
        <v>SIN ESTADO</v>
      </c>
      <c r="AI179" t="str">
        <v/>
      </c>
      <c r="AJ179" t="str">
        <v/>
      </c>
      <c r="AM179" t="str">
        <v>SIN ESTADO</v>
      </c>
      <c r="AO179" t="str">
        <v/>
      </c>
      <c r="AP179" t="str">
        <v/>
      </c>
      <c r="AS179" t="str">
        <v>SIN ESTADO</v>
      </c>
      <c r="AU179" t="str">
        <v/>
      </c>
      <c r="AV179" t="str">
        <v/>
      </c>
      <c r="AY179" t="str">
        <v>SIN ESTADO</v>
      </c>
      <c r="BA179" t="str">
        <v/>
      </c>
      <c r="BB179" t="str">
        <v/>
      </c>
      <c r="BE179" t="str">
        <v>SIN ESTADO</v>
      </c>
      <c r="BG179" t="str">
        <v/>
      </c>
      <c r="BH179" t="str">
        <v/>
      </c>
      <c r="BK179" t="str">
        <v>SIN ESTADO</v>
      </c>
      <c r="BM179" t="str">
        <v/>
      </c>
      <c r="BN179" t="str">
        <v/>
      </c>
      <c r="BQ179" t="str">
        <v>SIN ESTADO</v>
      </c>
      <c r="BS179" t="str">
        <v/>
      </c>
      <c r="BT179" t="str">
        <v/>
      </c>
      <c r="BW179" t="str">
        <v>SIN ESTADO</v>
      </c>
      <c r="BY179" t="str">
        <v/>
      </c>
      <c r="BZ179" t="str">
        <v/>
      </c>
      <c r="CC179" t="str">
        <v>SIN ESTADO</v>
      </c>
      <c r="CE179" t="str">
        <v/>
      </c>
      <c r="CF179" t="str">
        <v/>
      </c>
      <c r="CI179" t="str">
        <v>SIN ESTADO</v>
      </c>
      <c r="CK179" t="str">
        <v/>
      </c>
      <c r="CL179" t="str">
        <v/>
      </c>
      <c r="CO179" t="str">
        <v>SIN ESTADO</v>
      </c>
      <c r="CQ179" t="str">
        <v/>
      </c>
      <c r="CR179" t="str">
        <v/>
      </c>
      <c r="CU179" t="str">
        <v>SIN ESTADO</v>
      </c>
      <c r="CW179" t="str">
        <v/>
      </c>
      <c r="CX179" t="str">
        <v/>
      </c>
      <c r="DA179" t="str">
        <v>SIN ESTADO</v>
      </c>
      <c r="DC179" t="str">
        <v/>
      </c>
      <c r="DD179" t="str">
        <v/>
      </c>
      <c r="DG179" t="str">
        <v>SIN ESTADO</v>
      </c>
      <c r="DI179" t="str">
        <v/>
      </c>
      <c r="DJ179" t="str">
        <v/>
      </c>
      <c r="DM179" t="str">
        <v>SIN ESTADO</v>
      </c>
      <c r="DO179" t="str">
        <v/>
      </c>
      <c r="DP179" t="str">
        <v/>
      </c>
      <c r="DS179" t="str">
        <v>SIN ESTADO</v>
      </c>
      <c r="DU179" t="str">
        <v/>
      </c>
      <c r="DV179" t="str">
        <v/>
      </c>
      <c r="DY179" t="str">
        <v>SIN ESTADO</v>
      </c>
      <c r="EA179" t="str">
        <v/>
      </c>
      <c r="EB179" t="str">
        <v/>
      </c>
      <c r="EE179" t="str">
        <v>SIN ESTADO</v>
      </c>
      <c r="EG179" t="str">
        <v/>
      </c>
      <c r="EH179" t="str">
        <v/>
      </c>
      <c r="EK179" t="str">
        <v>SIN ESTADO</v>
      </c>
      <c r="EM179" t="str">
        <v/>
      </c>
      <c r="EN179" t="str">
        <v/>
      </c>
      <c r="EQ179" t="str">
        <v>SIN ESTADO</v>
      </c>
      <c r="ES179" t="str">
        <v/>
      </c>
      <c r="ET179" t="str">
        <v/>
      </c>
      <c r="EW179" t="str">
        <v>SIN ESTADO</v>
      </c>
      <c r="EY179" t="str">
        <v/>
      </c>
      <c r="EZ179" t="str">
        <v/>
      </c>
      <c r="FC179" t="str">
        <v>SIN ESTADO</v>
      </c>
      <c r="FE179" t="str">
        <v/>
      </c>
      <c r="FF179" t="str">
        <v/>
      </c>
      <c r="FI179" t="str">
        <v>SIN ESTADO</v>
      </c>
      <c r="FK179" t="str">
        <v/>
      </c>
      <c r="FL179" t="str">
        <v/>
      </c>
      <c r="FO179" t="str">
        <v>SIN ESTADO</v>
      </c>
      <c r="FQ179" t="str">
        <v/>
      </c>
      <c r="FR179" t="str">
        <v/>
      </c>
      <c r="FU179" t="str">
        <v>SIN ESTADO</v>
      </c>
      <c r="FW179" t="str">
        <v/>
      </c>
      <c r="FX179" t="str">
        <v/>
      </c>
      <c r="GA179" t="str">
        <v>SIN ESTADO</v>
      </c>
      <c r="GC179" t="str">
        <v/>
      </c>
      <c r="GD179" t="str">
        <v/>
      </c>
      <c r="GG179" t="str">
        <v>SIN ESTADO</v>
      </c>
      <c r="GI179" t="str">
        <v/>
      </c>
      <c r="GJ179" t="str">
        <v/>
      </c>
      <c r="GM179" t="str">
        <v>SIN ESTADO</v>
      </c>
      <c r="GO179" t="str">
        <v/>
      </c>
      <c r="GP179" t="str">
        <v/>
      </c>
      <c r="GS179" t="str">
        <v>SIN ESTADO</v>
      </c>
      <c r="GU179" t="str">
        <v/>
      </c>
      <c r="GV179" t="str">
        <v/>
      </c>
      <c r="GY179" t="str">
        <v>SIN ESTADO</v>
      </c>
      <c r="HA179" t="str">
        <v/>
      </c>
      <c r="HB179" t="str">
        <v/>
      </c>
      <c r="HE179" t="str">
        <v>SIN ESTADO</v>
      </c>
      <c r="HG179" t="str">
        <v/>
      </c>
      <c r="HH179" t="str">
        <v/>
      </c>
      <c r="HK179" t="str">
        <v>SIN ESTADO</v>
      </c>
      <c r="HM179" t="str">
        <v/>
      </c>
      <c r="HN179" t="str">
        <v/>
      </c>
      <c r="HQ179" t="str">
        <v>SIN ESTADO</v>
      </c>
      <c r="HS179">
        <v>21000000</v>
      </c>
      <c r="HU179">
        <v>21000000</v>
      </c>
      <c r="HW179">
        <v>0</v>
      </c>
      <c r="HX179">
        <v>0</v>
      </c>
    </row>
    <row r="180">
      <c r="B180">
        <v>178</v>
      </c>
      <c r="C180" t="str">
        <v xml:space="preserve">LC1 - 19 - 5 </v>
      </c>
      <c r="D180" t="str">
        <v>VENDIDO</v>
      </c>
      <c r="E180">
        <v>33396000</v>
      </c>
      <c r="F180">
        <v>29396000</v>
      </c>
      <c r="G180">
        <v>46028</v>
      </c>
      <c r="H180">
        <v>24</v>
      </c>
      <c r="I180" t="str">
        <v xml:space="preserve">06 DE CADA MES </v>
      </c>
      <c r="J180">
        <v>1224833.3333333333</v>
      </c>
      <c r="K180">
        <v>46059</v>
      </c>
      <c r="L180">
        <v>259</v>
      </c>
      <c r="M180">
        <v>46063</v>
      </c>
      <c r="N180">
        <v>1225000</v>
      </c>
      <c r="O180" t="str">
        <v>PAGA</v>
      </c>
      <c r="P180" t="str">
        <v>TRANSFERENCIA</v>
      </c>
      <c r="Q180">
        <v>46090</v>
      </c>
      <c r="R180">
        <v>228</v>
      </c>
      <c r="S180">
        <v>46087</v>
      </c>
      <c r="T180">
        <v>1225000</v>
      </c>
      <c r="U180" t="str">
        <v>PAGA</v>
      </c>
      <c r="V180" t="str">
        <v>TRANSFERENCIA</v>
      </c>
      <c r="W180">
        <v>46121</v>
      </c>
      <c r="X180">
        <v>197</v>
      </c>
      <c r="Y180">
        <v>46129</v>
      </c>
      <c r="Z180">
        <v>1225000</v>
      </c>
      <c r="AA180" t="str">
        <v>PAGA</v>
      </c>
      <c r="AB180" t="str">
        <v>TRANSFERENCIA</v>
      </c>
      <c r="AC180">
        <v>46152</v>
      </c>
      <c r="AD180">
        <v>166</v>
      </c>
      <c r="AE180">
        <v>46149</v>
      </c>
      <c r="AF180">
        <v>1225000</v>
      </c>
      <c r="AG180" t="str">
        <v>PAGA</v>
      </c>
      <c r="AH180" t="str">
        <v>TRANSFERENCIA</v>
      </c>
      <c r="AI180">
        <v>46183</v>
      </c>
      <c r="AJ180">
        <v>135</v>
      </c>
      <c r="AK180">
        <v>46186</v>
      </c>
      <c r="AL180">
        <v>1125000</v>
      </c>
      <c r="AM180" t="str">
        <v>PAGA</v>
      </c>
      <c r="AN180" t="str">
        <v>TRANSFERENCIA</v>
      </c>
      <c r="AO180">
        <v>46214</v>
      </c>
      <c r="AP180">
        <v>104</v>
      </c>
      <c r="AQ180">
        <v>46234</v>
      </c>
      <c r="AR180">
        <v>1125000</v>
      </c>
      <c r="AS180" t="str">
        <v>PAGA</v>
      </c>
      <c r="AT180" t="str">
        <v>TRANSFERENCIA</v>
      </c>
      <c r="AU180">
        <v>46245</v>
      </c>
      <c r="AV180">
        <v>73</v>
      </c>
      <c r="AW180">
        <v>46270</v>
      </c>
      <c r="AX180">
        <v>6000000</v>
      </c>
      <c r="AY180" t="str">
        <v>PAGA</v>
      </c>
      <c r="AZ180" t="str">
        <v>Opción 2</v>
      </c>
      <c r="BA180">
        <v>46276</v>
      </c>
      <c r="BB180">
        <v>42</v>
      </c>
      <c r="BC180">
        <v>46270</v>
      </c>
      <c r="BE180" t="str">
        <v>PAGA</v>
      </c>
      <c r="BG180">
        <v>46307</v>
      </c>
      <c r="BH180">
        <v>11</v>
      </c>
      <c r="BI180">
        <v>46151</v>
      </c>
      <c r="BK180" t="str">
        <v>PAGA</v>
      </c>
      <c r="BM180">
        <v>46338</v>
      </c>
      <c r="BN180">
        <v>-20</v>
      </c>
      <c r="BO180">
        <v>46270</v>
      </c>
      <c r="BQ180" t="str">
        <v>PAGA</v>
      </c>
      <c r="BS180">
        <v>46369</v>
      </c>
      <c r="BT180">
        <v>-51</v>
      </c>
      <c r="BU180">
        <v>46270</v>
      </c>
      <c r="BW180" t="str">
        <v>PAGA</v>
      </c>
      <c r="BY180">
        <v>46400</v>
      </c>
      <c r="BZ180">
        <v>-82</v>
      </c>
      <c r="CC180" t="str">
        <v>AL DÍA</v>
      </c>
      <c r="CE180">
        <v>46431</v>
      </c>
      <c r="CF180">
        <v>-113</v>
      </c>
      <c r="CI180" t="str">
        <v>AL DÍA</v>
      </c>
      <c r="CK180">
        <v>46462</v>
      </c>
      <c r="CL180">
        <v>-144</v>
      </c>
      <c r="CO180" t="str">
        <v>AL DÍA</v>
      </c>
      <c r="CQ180">
        <v>46493</v>
      </c>
      <c r="CR180">
        <v>-175</v>
      </c>
      <c r="CU180" t="str">
        <v>AL DÍA</v>
      </c>
      <c r="CW180">
        <v>46524</v>
      </c>
      <c r="CX180">
        <v>-206</v>
      </c>
      <c r="DA180" t="str">
        <v>AL DÍA</v>
      </c>
      <c r="DC180">
        <v>46555</v>
      </c>
      <c r="DD180">
        <v>-237</v>
      </c>
      <c r="DG180" t="str">
        <v>AL DÍA</v>
      </c>
      <c r="DI180">
        <v>46586</v>
      </c>
      <c r="DJ180">
        <v>-268</v>
      </c>
      <c r="DM180" t="str">
        <v>AL DÍA</v>
      </c>
      <c r="DO180">
        <v>46617</v>
      </c>
      <c r="DP180">
        <v>-299</v>
      </c>
      <c r="DS180" t="str">
        <v>AL DÍA</v>
      </c>
      <c r="DU180">
        <v>46648</v>
      </c>
      <c r="DV180">
        <v>-330</v>
      </c>
      <c r="DY180" t="str">
        <v>AL DÍA</v>
      </c>
      <c r="EA180">
        <v>46679</v>
      </c>
      <c r="EB180">
        <v>-361</v>
      </c>
      <c r="EE180" t="str">
        <v>AL DÍA</v>
      </c>
      <c r="EG180">
        <v>46710</v>
      </c>
      <c r="EH180">
        <v>-392</v>
      </c>
      <c r="EK180" t="str">
        <v>AL DÍA</v>
      </c>
      <c r="EM180">
        <v>46741</v>
      </c>
      <c r="EN180">
        <v>-423</v>
      </c>
      <c r="EQ180" t="str">
        <v>AL DÍA</v>
      </c>
      <c r="ES180">
        <v>46772</v>
      </c>
      <c r="ET180">
        <v>-454</v>
      </c>
      <c r="EW180" t="str">
        <v>AL DÍA</v>
      </c>
      <c r="EY180" t="str">
        <v/>
      </c>
      <c r="EZ180" t="str">
        <v/>
      </c>
      <c r="FC180" t="str">
        <v>SIN ESTADO</v>
      </c>
      <c r="FE180" t="str">
        <v/>
      </c>
      <c r="FF180" t="str">
        <v/>
      </c>
      <c r="FI180" t="str">
        <v>SIN ESTADO</v>
      </c>
      <c r="FK180" t="str">
        <v/>
      </c>
      <c r="FL180" t="str">
        <v/>
      </c>
      <c r="FO180" t="str">
        <v>SIN ESTADO</v>
      </c>
      <c r="FQ180" t="str">
        <v/>
      </c>
      <c r="FR180" t="str">
        <v/>
      </c>
      <c r="FU180" t="str">
        <v>SIN ESTADO</v>
      </c>
      <c r="FW180" t="str">
        <v/>
      </c>
      <c r="FX180" t="str">
        <v/>
      </c>
      <c r="GA180" t="str">
        <v>SIN ESTADO</v>
      </c>
      <c r="GC180" t="str">
        <v/>
      </c>
      <c r="GD180" t="str">
        <v/>
      </c>
      <c r="GG180" t="str">
        <v>SIN ESTADO</v>
      </c>
      <c r="GI180" t="str">
        <v/>
      </c>
      <c r="GJ180" t="str">
        <v/>
      </c>
      <c r="GM180" t="str">
        <v>SIN ESTADO</v>
      </c>
      <c r="GO180" t="str">
        <v/>
      </c>
      <c r="GP180" t="str">
        <v/>
      </c>
      <c r="GS180" t="str">
        <v>SIN ESTADO</v>
      </c>
      <c r="GU180" t="str">
        <v/>
      </c>
      <c r="GV180" t="str">
        <v/>
      </c>
      <c r="GY180" t="str">
        <v>SIN ESTADO</v>
      </c>
      <c r="HA180" t="str">
        <v/>
      </c>
      <c r="HB180" t="str">
        <v/>
      </c>
      <c r="HE180" t="str">
        <v>SIN ESTADO</v>
      </c>
      <c r="HG180" t="str">
        <v/>
      </c>
      <c r="HH180" t="str">
        <v/>
      </c>
      <c r="HK180" t="str">
        <v>SIN ESTADO</v>
      </c>
      <c r="HM180" t="str">
        <v/>
      </c>
      <c r="HN180" t="str">
        <v/>
      </c>
      <c r="HQ180" t="str">
        <v>SIN ESTADO</v>
      </c>
      <c r="HS180">
        <v>13150000</v>
      </c>
      <c r="HU180">
        <v>1224833.3333333333</v>
      </c>
      <c r="HW180">
        <v>0</v>
      </c>
      <c r="HX180">
        <v>0</v>
      </c>
    </row>
    <row r="181">
      <c r="B181">
        <v>179</v>
      </c>
      <c r="C181" t="str">
        <v xml:space="preserve">LC1 - 19 - 6 </v>
      </c>
      <c r="D181" t="str">
        <v>VENDIDO</v>
      </c>
      <c r="E181">
        <v>35078000</v>
      </c>
      <c r="F181">
        <v>30578000</v>
      </c>
      <c r="G181">
        <v>45873</v>
      </c>
      <c r="H181">
        <v>24</v>
      </c>
      <c r="I181" t="str">
        <v xml:space="preserve">04 DE CADA MES </v>
      </c>
      <c r="J181">
        <v>1274083.3333333333</v>
      </c>
      <c r="K181">
        <v>45904</v>
      </c>
      <c r="L181">
        <v>414</v>
      </c>
      <c r="M181">
        <v>45944</v>
      </c>
      <c r="N181">
        <v>1274900</v>
      </c>
      <c r="O181" t="str">
        <v>PAGA</v>
      </c>
      <c r="P181" t="str">
        <v>TRANSFERENCIA</v>
      </c>
      <c r="Q181">
        <v>45935</v>
      </c>
      <c r="R181">
        <v>383</v>
      </c>
      <c r="S181">
        <v>45970</v>
      </c>
      <c r="T181">
        <v>1274900</v>
      </c>
      <c r="U181" t="str">
        <v>PAGA</v>
      </c>
      <c r="V181" t="str">
        <v>TRANSFERENCIA</v>
      </c>
      <c r="W181">
        <v>45966</v>
      </c>
      <c r="X181">
        <v>352</v>
      </c>
      <c r="Y181">
        <v>46002</v>
      </c>
      <c r="Z181">
        <v>1274900</v>
      </c>
      <c r="AA181" t="str">
        <v>PAGA</v>
      </c>
      <c r="AB181" t="str">
        <v>TRANSFERENCIA</v>
      </c>
      <c r="AC181">
        <v>45997</v>
      </c>
      <c r="AD181">
        <v>321</v>
      </c>
      <c r="AE181">
        <v>46050</v>
      </c>
      <c r="AF181">
        <v>1274900</v>
      </c>
      <c r="AG181" t="str">
        <v>PAGA</v>
      </c>
      <c r="AH181" t="str">
        <v>TRANSFERENCIA</v>
      </c>
      <c r="AI181">
        <v>46028</v>
      </c>
      <c r="AJ181">
        <v>290</v>
      </c>
      <c r="AK181">
        <v>46090</v>
      </c>
      <c r="AL181">
        <v>1275000</v>
      </c>
      <c r="AM181" t="str">
        <v>PAGA</v>
      </c>
      <c r="AN181" t="str">
        <v>TRANSFERENCIA</v>
      </c>
      <c r="AO181">
        <v>46059</v>
      </c>
      <c r="AP181">
        <v>259</v>
      </c>
      <c r="AQ181">
        <v>46090</v>
      </c>
      <c r="AR181">
        <v>1275000</v>
      </c>
      <c r="AS181" t="str">
        <v>PAGA</v>
      </c>
      <c r="AT181" t="str">
        <v>TRANSFERENCIA</v>
      </c>
      <c r="AU181">
        <v>46090</v>
      </c>
      <c r="AV181">
        <v>228</v>
      </c>
      <c r="AW181">
        <v>46219</v>
      </c>
      <c r="AX181">
        <v>5103000</v>
      </c>
      <c r="AY181" t="str">
        <v>PAGA</v>
      </c>
      <c r="AZ181" t="str">
        <v>TRANSFERENCIA</v>
      </c>
      <c r="BA181">
        <v>46121</v>
      </c>
      <c r="BB181">
        <v>197</v>
      </c>
      <c r="BC181">
        <v>46219</v>
      </c>
      <c r="BE181" t="str">
        <v>PAGA</v>
      </c>
      <c r="BG181">
        <v>46152</v>
      </c>
      <c r="BH181">
        <v>166</v>
      </c>
      <c r="BI181">
        <v>46219</v>
      </c>
      <c r="BK181" t="str">
        <v>PAGA</v>
      </c>
      <c r="BM181">
        <v>46183</v>
      </c>
      <c r="BN181">
        <v>135</v>
      </c>
      <c r="BO181">
        <v>46219</v>
      </c>
      <c r="BQ181" t="str">
        <v>PAGA</v>
      </c>
      <c r="BS181">
        <v>46214</v>
      </c>
      <c r="BT181">
        <v>104</v>
      </c>
      <c r="BU181">
        <v>46298</v>
      </c>
      <c r="BV181">
        <v>2549800</v>
      </c>
      <c r="BW181" t="str">
        <v>PAGA</v>
      </c>
      <c r="BX181" t="str">
        <v>TRANSFERENCIA</v>
      </c>
      <c r="BY181">
        <v>46245</v>
      </c>
      <c r="BZ181">
        <v>73</v>
      </c>
      <c r="CA181">
        <v>46298</v>
      </c>
      <c r="CC181" t="str">
        <v>PAGA</v>
      </c>
      <c r="CE181">
        <v>46276</v>
      </c>
      <c r="CF181">
        <v>42</v>
      </c>
      <c r="CI181" t="str">
        <v>VENCIDA</v>
      </c>
      <c r="CK181">
        <v>46307</v>
      </c>
      <c r="CL181">
        <v>11</v>
      </c>
      <c r="CO181" t="str">
        <v>VENCIDA</v>
      </c>
      <c r="CQ181">
        <v>46338</v>
      </c>
      <c r="CR181">
        <v>-20</v>
      </c>
      <c r="CU181" t="str">
        <v>AL DÍA</v>
      </c>
      <c r="CW181">
        <v>46369</v>
      </c>
      <c r="CX181">
        <v>-51</v>
      </c>
      <c r="DA181" t="str">
        <v>AL DÍA</v>
      </c>
      <c r="DC181">
        <v>46400</v>
      </c>
      <c r="DD181">
        <v>-82</v>
      </c>
      <c r="DG181" t="str">
        <v>AL DÍA</v>
      </c>
      <c r="DI181">
        <v>46431</v>
      </c>
      <c r="DJ181">
        <v>-113</v>
      </c>
      <c r="DM181" t="str">
        <v>AL DÍA</v>
      </c>
      <c r="DO181">
        <v>46462</v>
      </c>
      <c r="DP181">
        <v>-144</v>
      </c>
      <c r="DS181" t="str">
        <v>AL DÍA</v>
      </c>
      <c r="DU181">
        <v>46493</v>
      </c>
      <c r="DV181">
        <v>-175</v>
      </c>
      <c r="DY181" t="str">
        <v>AL DÍA</v>
      </c>
      <c r="EA181">
        <v>46524</v>
      </c>
      <c r="EB181">
        <v>-206</v>
      </c>
      <c r="EE181" t="str">
        <v>AL DÍA</v>
      </c>
      <c r="EG181">
        <v>46555</v>
      </c>
      <c r="EH181">
        <v>-237</v>
      </c>
      <c r="EK181" t="str">
        <v>AL DÍA</v>
      </c>
      <c r="EM181">
        <v>46586</v>
      </c>
      <c r="EN181">
        <v>-268</v>
      </c>
      <c r="EQ181" t="str">
        <v>AL DÍA</v>
      </c>
      <c r="ES181">
        <v>46617</v>
      </c>
      <c r="ET181">
        <v>-299</v>
      </c>
      <c r="EW181" t="str">
        <v>AL DÍA</v>
      </c>
      <c r="EY181" t="str">
        <v/>
      </c>
      <c r="EZ181" t="str">
        <v/>
      </c>
      <c r="FC181" t="str">
        <v>SIN ESTADO</v>
      </c>
      <c r="FE181" t="str">
        <v/>
      </c>
      <c r="FF181" t="str">
        <v/>
      </c>
      <c r="FI181" t="str">
        <v>SIN ESTADO</v>
      </c>
      <c r="FK181" t="str">
        <v/>
      </c>
      <c r="FL181" t="str">
        <v/>
      </c>
      <c r="FO181" t="str">
        <v>SIN ESTADO</v>
      </c>
      <c r="FQ181" t="str">
        <v/>
      </c>
      <c r="FR181" t="str">
        <v/>
      </c>
      <c r="FU181" t="str">
        <v>SIN ESTADO</v>
      </c>
      <c r="FW181" t="str">
        <v/>
      </c>
      <c r="FX181" t="str">
        <v/>
      </c>
      <c r="GA181" t="str">
        <v>SIN ESTADO</v>
      </c>
      <c r="GC181" t="str">
        <v/>
      </c>
      <c r="GD181" t="str">
        <v/>
      </c>
      <c r="GG181" t="str">
        <v>SIN ESTADO</v>
      </c>
      <c r="GI181" t="str">
        <v/>
      </c>
      <c r="GJ181" t="str">
        <v/>
      </c>
      <c r="GM181" t="str">
        <v>SIN ESTADO</v>
      </c>
      <c r="GO181" t="str">
        <v/>
      </c>
      <c r="GP181" t="str">
        <v/>
      </c>
      <c r="GS181" t="str">
        <v>SIN ESTADO</v>
      </c>
      <c r="GU181" t="str">
        <v/>
      </c>
      <c r="GV181" t="str">
        <v/>
      </c>
      <c r="GY181" t="str">
        <v>SIN ESTADO</v>
      </c>
      <c r="HA181" t="str">
        <v/>
      </c>
      <c r="HB181" t="str">
        <v/>
      </c>
      <c r="HE181" t="str">
        <v>SIN ESTADO</v>
      </c>
      <c r="HG181" t="str">
        <v/>
      </c>
      <c r="HH181" t="str">
        <v/>
      </c>
      <c r="HK181" t="str">
        <v>SIN ESTADO</v>
      </c>
      <c r="HM181" t="str">
        <v/>
      </c>
      <c r="HN181" t="str">
        <v/>
      </c>
      <c r="HQ181" t="str">
        <v>SIN ESTADO</v>
      </c>
      <c r="HS181">
        <v>15302400</v>
      </c>
      <c r="HU181">
        <v>1274083.3333333333</v>
      </c>
      <c r="HW181">
        <v>0</v>
      </c>
      <c r="HX181">
        <v>0</v>
      </c>
    </row>
    <row r="182">
      <c r="B182">
        <v>180</v>
      </c>
      <c r="C182" t="str">
        <v xml:space="preserve">LC1 - 19 - 7 </v>
      </c>
      <c r="D182" t="str">
        <v>VENDIDO</v>
      </c>
      <c r="E182">
        <v>25000000</v>
      </c>
      <c r="F182">
        <v>21000000</v>
      </c>
      <c r="G182">
        <v>46057</v>
      </c>
      <c r="H182">
        <v>24</v>
      </c>
      <c r="I182" t="str">
        <v xml:space="preserve">04 DE CADA MES </v>
      </c>
      <c r="J182">
        <v>875000</v>
      </c>
      <c r="K182">
        <v>46088</v>
      </c>
      <c r="L182">
        <v>230</v>
      </c>
      <c r="M182">
        <v>46115</v>
      </c>
      <c r="N182">
        <v>875000</v>
      </c>
      <c r="O182" t="str">
        <v>PAGA</v>
      </c>
      <c r="P182" t="str">
        <v>TRANSFERENCIA</v>
      </c>
      <c r="Q182">
        <v>46119</v>
      </c>
      <c r="R182">
        <v>199</v>
      </c>
      <c r="S182">
        <v>46137</v>
      </c>
      <c r="T182">
        <v>875000</v>
      </c>
      <c r="U182" t="str">
        <v>PAGA</v>
      </c>
      <c r="V182" t="str">
        <v>TRANSFERENCIA</v>
      </c>
      <c r="W182">
        <v>46150</v>
      </c>
      <c r="X182">
        <v>168</v>
      </c>
      <c r="Y182">
        <v>46173</v>
      </c>
      <c r="Z182">
        <v>875000</v>
      </c>
      <c r="AA182" t="str">
        <v>PAGA</v>
      </c>
      <c r="AB182" t="str">
        <v>TRANSFERENCIA</v>
      </c>
      <c r="AC182">
        <v>46181</v>
      </c>
      <c r="AD182">
        <v>137</v>
      </c>
      <c r="AE182">
        <v>46202</v>
      </c>
      <c r="AF182">
        <v>875000</v>
      </c>
      <c r="AG182" t="str">
        <v>PAGA</v>
      </c>
      <c r="AH182" t="str">
        <v>TRANSFERENCIA</v>
      </c>
      <c r="AI182">
        <v>46212</v>
      </c>
      <c r="AJ182">
        <v>106</v>
      </c>
      <c r="AK182">
        <v>46207</v>
      </c>
      <c r="AL182">
        <v>875000</v>
      </c>
      <c r="AM182" t="str">
        <v>PAGA</v>
      </c>
      <c r="AN182" t="str">
        <v>TRANSFERENCIA</v>
      </c>
      <c r="AO182">
        <v>46243</v>
      </c>
      <c r="AP182">
        <v>75</v>
      </c>
      <c r="AQ182">
        <v>46235</v>
      </c>
      <c r="AR182">
        <v>875000</v>
      </c>
      <c r="AS182" t="str">
        <v>PAGA</v>
      </c>
      <c r="AT182" t="str">
        <v>TRANSFERENCIA</v>
      </c>
      <c r="AU182">
        <v>46274</v>
      </c>
      <c r="AV182">
        <v>44</v>
      </c>
      <c r="AW182">
        <v>46261</v>
      </c>
      <c r="AX182">
        <v>875000</v>
      </c>
      <c r="AY182" t="str">
        <v>PAGA</v>
      </c>
      <c r="AZ182" t="str">
        <v>TRANSFERENCIA</v>
      </c>
      <c r="BA182">
        <v>46305</v>
      </c>
      <c r="BB182">
        <v>13</v>
      </c>
      <c r="BC182">
        <v>46295</v>
      </c>
      <c r="BD182">
        <v>875000</v>
      </c>
      <c r="BE182" t="str">
        <v>PAGA</v>
      </c>
      <c r="BF182" t="str">
        <v>TRANSFERENCIA</v>
      </c>
      <c r="BG182">
        <v>46336</v>
      </c>
      <c r="BH182">
        <v>-18</v>
      </c>
      <c r="BK182" t="str">
        <v>AL DÍA</v>
      </c>
      <c r="BM182">
        <v>46367</v>
      </c>
      <c r="BN182">
        <v>-49</v>
      </c>
      <c r="BQ182" t="str">
        <v>AL DÍA</v>
      </c>
      <c r="BS182">
        <v>46398</v>
      </c>
      <c r="BT182">
        <v>-80</v>
      </c>
      <c r="BW182" t="str">
        <v>AL DÍA</v>
      </c>
      <c r="BY182">
        <v>46429</v>
      </c>
      <c r="BZ182">
        <v>-111</v>
      </c>
      <c r="CC182" t="str">
        <v>AL DÍA</v>
      </c>
      <c r="CE182">
        <v>46460</v>
      </c>
      <c r="CF182">
        <v>-142</v>
      </c>
      <c r="CI182" t="str">
        <v>AL DÍA</v>
      </c>
      <c r="CK182">
        <v>46491</v>
      </c>
      <c r="CL182">
        <v>-173</v>
      </c>
      <c r="CO182" t="str">
        <v>AL DÍA</v>
      </c>
      <c r="CQ182">
        <v>46522</v>
      </c>
      <c r="CR182">
        <v>-204</v>
      </c>
      <c r="CU182" t="str">
        <v>AL DÍA</v>
      </c>
      <c r="CW182">
        <v>46553</v>
      </c>
      <c r="CX182">
        <v>-235</v>
      </c>
      <c r="DA182" t="str">
        <v>AL DÍA</v>
      </c>
      <c r="DC182">
        <v>46584</v>
      </c>
      <c r="DD182">
        <v>-266</v>
      </c>
      <c r="DG182" t="str">
        <v>AL DÍA</v>
      </c>
      <c r="DI182">
        <v>46615</v>
      </c>
      <c r="DJ182">
        <v>-297</v>
      </c>
      <c r="DM182" t="str">
        <v>AL DÍA</v>
      </c>
      <c r="DO182">
        <v>46646</v>
      </c>
      <c r="DP182">
        <v>-328</v>
      </c>
      <c r="DS182" t="str">
        <v>AL DÍA</v>
      </c>
      <c r="DU182">
        <v>46677</v>
      </c>
      <c r="DV182">
        <v>-359</v>
      </c>
      <c r="DY182" t="str">
        <v>AL DÍA</v>
      </c>
      <c r="EA182">
        <v>46708</v>
      </c>
      <c r="EB182">
        <v>-390</v>
      </c>
      <c r="EE182" t="str">
        <v>AL DÍA</v>
      </c>
      <c r="EG182">
        <v>46739</v>
      </c>
      <c r="EH182">
        <v>-421</v>
      </c>
      <c r="EK182" t="str">
        <v>AL DÍA</v>
      </c>
      <c r="EM182">
        <v>46770</v>
      </c>
      <c r="EN182">
        <v>-452</v>
      </c>
      <c r="EQ182" t="str">
        <v>AL DÍA</v>
      </c>
      <c r="ES182">
        <v>46801</v>
      </c>
      <c r="ET182">
        <v>-483</v>
      </c>
      <c r="EW182" t="str">
        <v>AL DÍA</v>
      </c>
      <c r="EY182" t="str">
        <v/>
      </c>
      <c r="EZ182" t="str">
        <v/>
      </c>
      <c r="FC182" t="str">
        <v>SIN ESTADO</v>
      </c>
      <c r="FE182" t="str">
        <v/>
      </c>
      <c r="FF182" t="str">
        <v/>
      </c>
      <c r="FI182" t="str">
        <v>SIN ESTADO</v>
      </c>
      <c r="FK182" t="str">
        <v/>
      </c>
      <c r="FL182" t="str">
        <v/>
      </c>
      <c r="FO182" t="str">
        <v>SIN ESTADO</v>
      </c>
      <c r="FQ182" t="str">
        <v/>
      </c>
      <c r="FR182" t="str">
        <v/>
      </c>
      <c r="FU182" t="str">
        <v>SIN ESTADO</v>
      </c>
      <c r="FW182" t="str">
        <v/>
      </c>
      <c r="FX182" t="str">
        <v/>
      </c>
      <c r="GA182" t="str">
        <v>SIN ESTADO</v>
      </c>
      <c r="GC182" t="str">
        <v/>
      </c>
      <c r="GD182" t="str">
        <v/>
      </c>
      <c r="GG182" t="str">
        <v>SIN ESTADO</v>
      </c>
      <c r="GI182" t="str">
        <v/>
      </c>
      <c r="GJ182" t="str">
        <v/>
      </c>
      <c r="GM182" t="str">
        <v>SIN ESTADO</v>
      </c>
      <c r="GO182" t="str">
        <v/>
      </c>
      <c r="GP182" t="str">
        <v/>
      </c>
      <c r="GS182" t="str">
        <v>SIN ESTADO</v>
      </c>
      <c r="GU182" t="str">
        <v/>
      </c>
      <c r="GV182" t="str">
        <v/>
      </c>
      <c r="GY182" t="str">
        <v>SIN ESTADO</v>
      </c>
      <c r="HA182" t="str">
        <v/>
      </c>
      <c r="HB182" t="str">
        <v/>
      </c>
      <c r="HE182" t="str">
        <v>SIN ESTADO</v>
      </c>
      <c r="HG182" t="str">
        <v/>
      </c>
      <c r="HH182" t="str">
        <v/>
      </c>
      <c r="HK182" t="str">
        <v>SIN ESTADO</v>
      </c>
      <c r="HM182" t="str">
        <v/>
      </c>
      <c r="HN182" t="str">
        <v/>
      </c>
      <c r="HQ182" t="str">
        <v>SIN ESTADO</v>
      </c>
      <c r="HS182">
        <v>7000000</v>
      </c>
      <c r="HU182">
        <v>875000</v>
      </c>
      <c r="HW182">
        <v>1750000</v>
      </c>
      <c r="HX182">
        <v>2</v>
      </c>
    </row>
    <row r="183">
      <c r="B183">
        <v>181</v>
      </c>
      <c r="C183" t="str">
        <v xml:space="preserve">LC1 - 19 - 8 </v>
      </c>
      <c r="D183" t="str">
        <v>VENDIDO</v>
      </c>
      <c r="E183">
        <v>25000000</v>
      </c>
      <c r="F183">
        <v>21000000</v>
      </c>
      <c r="G183">
        <v>46045</v>
      </c>
      <c r="H183">
        <v>24</v>
      </c>
      <c r="I183" t="str">
        <v xml:space="preserve">23 DE CADA MES </v>
      </c>
      <c r="J183">
        <v>875000</v>
      </c>
      <c r="K183">
        <v>46076</v>
      </c>
      <c r="L183">
        <v>242</v>
      </c>
      <c r="M183">
        <v>46076</v>
      </c>
      <c r="N183">
        <v>875000</v>
      </c>
      <c r="O183" t="str">
        <v>PAGA</v>
      </c>
      <c r="P183" t="str">
        <v>TRANSFERENCIA</v>
      </c>
      <c r="Q183">
        <v>46107</v>
      </c>
      <c r="R183">
        <v>211</v>
      </c>
      <c r="S183">
        <v>46104</v>
      </c>
      <c r="T183">
        <v>875000</v>
      </c>
      <c r="U183" t="str">
        <v>PAGA</v>
      </c>
      <c r="V183" t="str">
        <v>TRANSFERENCIA</v>
      </c>
      <c r="W183">
        <v>46138</v>
      </c>
      <c r="X183">
        <v>180</v>
      </c>
      <c r="Y183">
        <v>46139</v>
      </c>
      <c r="Z183">
        <v>875000</v>
      </c>
      <c r="AA183" t="str">
        <v>PAGA</v>
      </c>
      <c r="AB183" t="str">
        <v>TRANSFERENCIA</v>
      </c>
      <c r="AC183">
        <v>46169</v>
      </c>
      <c r="AD183">
        <v>149</v>
      </c>
      <c r="AE183">
        <v>46167</v>
      </c>
      <c r="AF183">
        <v>875000</v>
      </c>
      <c r="AG183" t="str">
        <v>PAGA</v>
      </c>
      <c r="AH183" t="str">
        <v>TRANSFERENCIA</v>
      </c>
      <c r="AI183">
        <v>46200</v>
      </c>
      <c r="AJ183">
        <v>118</v>
      </c>
      <c r="AK183">
        <v>46202</v>
      </c>
      <c r="AL183">
        <v>875000</v>
      </c>
      <c r="AM183" t="str">
        <v>PAGA</v>
      </c>
      <c r="AN183" t="str">
        <v>TRANSFERENCIA</v>
      </c>
      <c r="AO183">
        <v>46231</v>
      </c>
      <c r="AP183">
        <v>87</v>
      </c>
      <c r="AQ183">
        <v>46227</v>
      </c>
      <c r="AR183">
        <v>875000</v>
      </c>
      <c r="AS183" t="str">
        <v>PAGA</v>
      </c>
      <c r="AT183" t="str">
        <v>TRANSFERENCIA</v>
      </c>
      <c r="AU183">
        <v>46262</v>
      </c>
      <c r="AV183">
        <v>56</v>
      </c>
      <c r="AW183">
        <v>46260</v>
      </c>
      <c r="AX183">
        <v>875000</v>
      </c>
      <c r="AY183" t="str">
        <v>PAGA</v>
      </c>
      <c r="AZ183" t="str">
        <v>TRANSFERENCIA</v>
      </c>
      <c r="BA183">
        <v>46293</v>
      </c>
      <c r="BB183">
        <v>25</v>
      </c>
      <c r="BC183">
        <v>46294</v>
      </c>
      <c r="BD183">
        <v>875000</v>
      </c>
      <c r="BE183" t="str">
        <v>PAGA</v>
      </c>
      <c r="BF183" t="str">
        <v>TRANSFERENCIA</v>
      </c>
      <c r="BG183">
        <v>46324</v>
      </c>
      <c r="BH183">
        <v>-6</v>
      </c>
      <c r="BK183" t="str">
        <v>AL DÍA</v>
      </c>
      <c r="BM183">
        <v>46355</v>
      </c>
      <c r="BN183">
        <v>-37</v>
      </c>
      <c r="BQ183" t="str">
        <v>AL DÍA</v>
      </c>
      <c r="BS183">
        <v>46386</v>
      </c>
      <c r="BT183">
        <v>-68</v>
      </c>
      <c r="BW183" t="str">
        <v>AL DÍA</v>
      </c>
      <c r="BY183">
        <v>46417</v>
      </c>
      <c r="BZ183">
        <v>-99</v>
      </c>
      <c r="CC183" t="str">
        <v>AL DÍA</v>
      </c>
      <c r="CE183">
        <v>46448</v>
      </c>
      <c r="CF183">
        <v>-130</v>
      </c>
      <c r="CI183" t="str">
        <v>AL DÍA</v>
      </c>
      <c r="CK183">
        <v>46479</v>
      </c>
      <c r="CL183">
        <v>-161</v>
      </c>
      <c r="CO183" t="str">
        <v>AL DÍA</v>
      </c>
      <c r="CQ183">
        <v>46510</v>
      </c>
      <c r="CR183">
        <v>-192</v>
      </c>
      <c r="CU183" t="str">
        <v>AL DÍA</v>
      </c>
      <c r="CW183">
        <v>46541</v>
      </c>
      <c r="CX183">
        <v>-223</v>
      </c>
      <c r="DA183" t="str">
        <v>AL DÍA</v>
      </c>
      <c r="DC183">
        <v>46572</v>
      </c>
      <c r="DD183">
        <v>-254</v>
      </c>
      <c r="DG183" t="str">
        <v>AL DÍA</v>
      </c>
      <c r="DI183">
        <v>46603</v>
      </c>
      <c r="DJ183">
        <v>-285</v>
      </c>
      <c r="DM183" t="str">
        <v>AL DÍA</v>
      </c>
      <c r="DO183">
        <v>46634</v>
      </c>
      <c r="DP183">
        <v>-316</v>
      </c>
      <c r="DS183" t="str">
        <v>AL DÍA</v>
      </c>
      <c r="DU183">
        <v>46665</v>
      </c>
      <c r="DV183">
        <v>-347</v>
      </c>
      <c r="DY183" t="str">
        <v>AL DÍA</v>
      </c>
      <c r="EA183">
        <v>46696</v>
      </c>
      <c r="EB183">
        <v>-378</v>
      </c>
      <c r="EE183" t="str">
        <v>AL DÍA</v>
      </c>
      <c r="EG183">
        <v>46727</v>
      </c>
      <c r="EH183">
        <v>-409</v>
      </c>
      <c r="EK183" t="str">
        <v>AL DÍA</v>
      </c>
      <c r="EM183">
        <v>46758</v>
      </c>
      <c r="EN183">
        <v>-440</v>
      </c>
      <c r="EQ183" t="str">
        <v>AL DÍA</v>
      </c>
      <c r="ES183">
        <v>46789</v>
      </c>
      <c r="ET183">
        <v>-471</v>
      </c>
      <c r="EW183" t="str">
        <v>AL DÍA</v>
      </c>
      <c r="EY183" t="str">
        <v/>
      </c>
      <c r="EZ183" t="str">
        <v/>
      </c>
      <c r="FC183" t="str">
        <v>SIN ESTADO</v>
      </c>
      <c r="FE183" t="str">
        <v/>
      </c>
      <c r="FF183" t="str">
        <v/>
      </c>
      <c r="FI183" t="str">
        <v>SIN ESTADO</v>
      </c>
      <c r="FK183" t="str">
        <v/>
      </c>
      <c r="FL183" t="str">
        <v/>
      </c>
      <c r="FO183" t="str">
        <v>SIN ESTADO</v>
      </c>
      <c r="FQ183" t="str">
        <v/>
      </c>
      <c r="FR183" t="str">
        <v/>
      </c>
      <c r="FU183" t="str">
        <v>SIN ESTADO</v>
      </c>
      <c r="FW183" t="str">
        <v/>
      </c>
      <c r="FX183" t="str">
        <v/>
      </c>
      <c r="GA183" t="str">
        <v>SIN ESTADO</v>
      </c>
      <c r="GC183" t="str">
        <v/>
      </c>
      <c r="GD183" t="str">
        <v/>
      </c>
      <c r="GG183" t="str">
        <v>SIN ESTADO</v>
      </c>
      <c r="GI183" t="str">
        <v/>
      </c>
      <c r="GJ183" t="str">
        <v/>
      </c>
      <c r="GM183" t="str">
        <v>SIN ESTADO</v>
      </c>
      <c r="GO183" t="str">
        <v/>
      </c>
      <c r="GP183" t="str">
        <v/>
      </c>
      <c r="GS183" t="str">
        <v>SIN ESTADO</v>
      </c>
      <c r="GU183" t="str">
        <v/>
      </c>
      <c r="GV183" t="str">
        <v/>
      </c>
      <c r="GY183" t="str">
        <v>SIN ESTADO</v>
      </c>
      <c r="HA183" t="str">
        <v/>
      </c>
      <c r="HB183" t="str">
        <v/>
      </c>
      <c r="HE183" t="str">
        <v>SIN ESTADO</v>
      </c>
      <c r="HG183" t="str">
        <v/>
      </c>
      <c r="HH183" t="str">
        <v/>
      </c>
      <c r="HK183" t="str">
        <v>SIN ESTADO</v>
      </c>
      <c r="HM183" t="str">
        <v/>
      </c>
      <c r="HN183" t="str">
        <v/>
      </c>
      <c r="HQ183" t="str">
        <v>SIN ESTADO</v>
      </c>
      <c r="HS183">
        <v>7000000</v>
      </c>
      <c r="HU183">
        <v>875000</v>
      </c>
      <c r="HW183">
        <v>875000</v>
      </c>
      <c r="HX183">
        <v>1</v>
      </c>
    </row>
    <row r="184">
      <c r="B184">
        <v>182</v>
      </c>
      <c r="C184" t="str">
        <v xml:space="preserve">LC1 - 19 - 9 </v>
      </c>
      <c r="D184" t="str">
        <v>VENDIDO</v>
      </c>
      <c r="E184">
        <v>25000000</v>
      </c>
      <c r="F184">
        <v>21000000</v>
      </c>
      <c r="G184">
        <v>46045</v>
      </c>
      <c r="H184">
        <v>24</v>
      </c>
      <c r="I184" t="str">
        <v xml:space="preserve">23 DE CADA MES </v>
      </c>
      <c r="J184">
        <v>875000</v>
      </c>
      <c r="K184">
        <v>46076</v>
      </c>
      <c r="L184">
        <v>242</v>
      </c>
      <c r="M184">
        <v>46076</v>
      </c>
      <c r="N184">
        <v>875000</v>
      </c>
      <c r="O184" t="str">
        <v>PAGA</v>
      </c>
      <c r="P184" t="str">
        <v>TRANSFERENCIA</v>
      </c>
      <c r="Q184">
        <v>46107</v>
      </c>
      <c r="R184">
        <v>211</v>
      </c>
      <c r="S184">
        <v>46104</v>
      </c>
      <c r="T184">
        <v>875000</v>
      </c>
      <c r="U184" t="str">
        <v>PAGA</v>
      </c>
      <c r="V184" t="str">
        <v>TRANSFERENCIA</v>
      </c>
      <c r="W184">
        <v>46138</v>
      </c>
      <c r="X184">
        <v>180</v>
      </c>
      <c r="Y184">
        <v>46139</v>
      </c>
      <c r="Z184">
        <v>875000</v>
      </c>
      <c r="AA184" t="str">
        <v>PAGA</v>
      </c>
      <c r="AB184" t="str">
        <v>TRANSFERENCIA</v>
      </c>
      <c r="AC184">
        <v>46169</v>
      </c>
      <c r="AD184">
        <v>149</v>
      </c>
      <c r="AE184">
        <v>46167</v>
      </c>
      <c r="AF184">
        <v>875000</v>
      </c>
      <c r="AG184" t="str">
        <v>PAGA</v>
      </c>
      <c r="AH184" t="str">
        <v>TRANSFERENCIA</v>
      </c>
      <c r="AI184">
        <v>46200</v>
      </c>
      <c r="AJ184">
        <v>118</v>
      </c>
      <c r="AK184">
        <v>46202</v>
      </c>
      <c r="AL184">
        <v>875000</v>
      </c>
      <c r="AM184" t="str">
        <v>PAGA</v>
      </c>
      <c r="AN184" t="str">
        <v>TRANSFERENCIA</v>
      </c>
      <c r="AO184">
        <v>46231</v>
      </c>
      <c r="AP184">
        <v>87</v>
      </c>
      <c r="AQ184">
        <v>46227</v>
      </c>
      <c r="AR184">
        <v>875000</v>
      </c>
      <c r="AS184" t="str">
        <v>PAGA</v>
      </c>
      <c r="AT184" t="str">
        <v>TRANSFERENCIA</v>
      </c>
      <c r="AU184">
        <v>46262</v>
      </c>
      <c r="AV184">
        <v>56</v>
      </c>
      <c r="AW184">
        <v>46260</v>
      </c>
      <c r="AX184">
        <v>875000</v>
      </c>
      <c r="AY184" t="str">
        <v>PAGA</v>
      </c>
      <c r="AZ184" t="str">
        <v>TRANSFERENCIA</v>
      </c>
      <c r="BA184">
        <v>46293</v>
      </c>
      <c r="BB184">
        <v>25</v>
      </c>
      <c r="BC184">
        <v>46294</v>
      </c>
      <c r="BD184">
        <v>875000</v>
      </c>
      <c r="BE184" t="str">
        <v>PAGA</v>
      </c>
      <c r="BF184" t="str">
        <v>TRANSFERENCIA</v>
      </c>
      <c r="BG184">
        <v>46324</v>
      </c>
      <c r="BH184">
        <v>-6</v>
      </c>
      <c r="BK184" t="str">
        <v>AL DÍA</v>
      </c>
      <c r="BM184">
        <v>46355</v>
      </c>
      <c r="BN184">
        <v>-37</v>
      </c>
      <c r="BQ184" t="str">
        <v>AL DÍA</v>
      </c>
      <c r="BS184">
        <v>46386</v>
      </c>
      <c r="BT184">
        <v>-68</v>
      </c>
      <c r="BW184" t="str">
        <v>AL DÍA</v>
      </c>
      <c r="BY184">
        <v>46417</v>
      </c>
      <c r="BZ184">
        <v>-99</v>
      </c>
      <c r="CC184" t="str">
        <v>AL DÍA</v>
      </c>
      <c r="CE184">
        <v>46448</v>
      </c>
      <c r="CF184">
        <v>-130</v>
      </c>
      <c r="CI184" t="str">
        <v>AL DÍA</v>
      </c>
      <c r="CK184">
        <v>46479</v>
      </c>
      <c r="CL184">
        <v>-161</v>
      </c>
      <c r="CO184" t="str">
        <v>AL DÍA</v>
      </c>
      <c r="CQ184">
        <v>46510</v>
      </c>
      <c r="CR184">
        <v>-192</v>
      </c>
      <c r="CU184" t="str">
        <v>AL DÍA</v>
      </c>
      <c r="CW184">
        <v>46541</v>
      </c>
      <c r="CX184">
        <v>-223</v>
      </c>
      <c r="DA184" t="str">
        <v>AL DÍA</v>
      </c>
      <c r="DC184">
        <v>46572</v>
      </c>
      <c r="DD184">
        <v>-254</v>
      </c>
      <c r="DG184" t="str">
        <v>AL DÍA</v>
      </c>
      <c r="DI184">
        <v>46603</v>
      </c>
      <c r="DJ184">
        <v>-285</v>
      </c>
      <c r="DM184" t="str">
        <v>AL DÍA</v>
      </c>
      <c r="DO184">
        <v>46634</v>
      </c>
      <c r="DP184">
        <v>-316</v>
      </c>
      <c r="DS184" t="str">
        <v>AL DÍA</v>
      </c>
      <c r="DU184">
        <v>46665</v>
      </c>
      <c r="DV184">
        <v>-347</v>
      </c>
      <c r="DY184" t="str">
        <v>AL DÍA</v>
      </c>
      <c r="EA184">
        <v>46696</v>
      </c>
      <c r="EB184">
        <v>-378</v>
      </c>
      <c r="EE184" t="str">
        <v>AL DÍA</v>
      </c>
      <c r="EG184">
        <v>46727</v>
      </c>
      <c r="EH184">
        <v>-409</v>
      </c>
      <c r="EK184" t="str">
        <v>AL DÍA</v>
      </c>
      <c r="EM184">
        <v>46758</v>
      </c>
      <c r="EN184">
        <v>-440</v>
      </c>
      <c r="EQ184" t="str">
        <v>AL DÍA</v>
      </c>
      <c r="ES184">
        <v>46789</v>
      </c>
      <c r="ET184">
        <v>-471</v>
      </c>
      <c r="EW184" t="str">
        <v>AL DÍA</v>
      </c>
      <c r="EY184" t="str">
        <v/>
      </c>
      <c r="EZ184" t="str">
        <v/>
      </c>
      <c r="FC184" t="str">
        <v>SIN ESTADO</v>
      </c>
      <c r="FE184" t="str">
        <v/>
      </c>
      <c r="FF184" t="str">
        <v/>
      </c>
      <c r="FI184" t="str">
        <v>SIN ESTADO</v>
      </c>
      <c r="FK184" t="str">
        <v/>
      </c>
      <c r="FL184" t="str">
        <v/>
      </c>
      <c r="FO184" t="str">
        <v>SIN ESTADO</v>
      </c>
      <c r="FQ184" t="str">
        <v/>
      </c>
      <c r="FR184" t="str">
        <v/>
      </c>
      <c r="FU184" t="str">
        <v>SIN ESTADO</v>
      </c>
      <c r="FW184" t="str">
        <v/>
      </c>
      <c r="FX184" t="str">
        <v/>
      </c>
      <c r="GA184" t="str">
        <v>SIN ESTADO</v>
      </c>
      <c r="GC184" t="str">
        <v/>
      </c>
      <c r="GD184" t="str">
        <v/>
      </c>
      <c r="GG184" t="str">
        <v>SIN ESTADO</v>
      </c>
      <c r="GI184" t="str">
        <v/>
      </c>
      <c r="GJ184" t="str">
        <v/>
      </c>
      <c r="GM184" t="str">
        <v>SIN ESTADO</v>
      </c>
      <c r="GO184" t="str">
        <v/>
      </c>
      <c r="GP184" t="str">
        <v/>
      </c>
      <c r="GS184" t="str">
        <v>SIN ESTADO</v>
      </c>
      <c r="GU184" t="str">
        <v/>
      </c>
      <c r="GV184" t="str">
        <v/>
      </c>
      <c r="GY184" t="str">
        <v>SIN ESTADO</v>
      </c>
      <c r="HA184" t="str">
        <v/>
      </c>
      <c r="HB184" t="str">
        <v/>
      </c>
      <c r="HE184" t="str">
        <v>SIN ESTADO</v>
      </c>
      <c r="HG184" t="str">
        <v/>
      </c>
      <c r="HH184" t="str">
        <v/>
      </c>
      <c r="HK184" t="str">
        <v>SIN ESTADO</v>
      </c>
      <c r="HM184" t="str">
        <v/>
      </c>
      <c r="HN184" t="str">
        <v/>
      </c>
      <c r="HQ184" t="str">
        <v>SIN ESTADO</v>
      </c>
      <c r="HS184">
        <v>7000000</v>
      </c>
      <c r="HU184">
        <v>875000</v>
      </c>
      <c r="HW184">
        <v>875000</v>
      </c>
      <c r="HX184">
        <v>1</v>
      </c>
    </row>
    <row r="185">
      <c r="B185">
        <v>183</v>
      </c>
      <c r="C185" t="str">
        <v xml:space="preserve">LC1 - 19 - 10 </v>
      </c>
      <c r="D185" t="str">
        <v>VENDIDO</v>
      </c>
      <c r="E185">
        <v>30000000</v>
      </c>
      <c r="F185">
        <v>26000000</v>
      </c>
      <c r="G185">
        <v>46287</v>
      </c>
      <c r="H185">
        <v>24</v>
      </c>
      <c r="I185" t="str">
        <v>5 DE CADA MES</v>
      </c>
      <c r="J185">
        <v>1083300</v>
      </c>
      <c r="K185">
        <v>46318</v>
      </c>
      <c r="L185">
        <v>0</v>
      </c>
      <c r="O185" t="str">
        <v>POR VENCER</v>
      </c>
      <c r="Q185">
        <v>46349</v>
      </c>
      <c r="R185">
        <v>-31</v>
      </c>
      <c r="U185" t="str">
        <v>AL DÍA</v>
      </c>
      <c r="W185">
        <v>46380</v>
      </c>
      <c r="X185">
        <v>-62</v>
      </c>
      <c r="AA185" t="str">
        <v>AL DÍA</v>
      </c>
      <c r="AC185">
        <v>46411</v>
      </c>
      <c r="AD185">
        <v>-93</v>
      </c>
      <c r="AG185" t="str">
        <v>AL DÍA</v>
      </c>
      <c r="AI185">
        <v>46442</v>
      </c>
      <c r="AJ185">
        <v>-124</v>
      </c>
      <c r="AM185" t="str">
        <v>AL DÍA</v>
      </c>
      <c r="AO185">
        <v>46473</v>
      </c>
      <c r="AP185">
        <v>-155</v>
      </c>
      <c r="AS185" t="str">
        <v>AL DÍA</v>
      </c>
      <c r="AU185">
        <v>46504</v>
      </c>
      <c r="AV185">
        <v>-186</v>
      </c>
      <c r="AY185" t="str">
        <v>AL DÍA</v>
      </c>
      <c r="BA185">
        <v>46535</v>
      </c>
      <c r="BB185">
        <v>-217</v>
      </c>
      <c r="BE185" t="str">
        <v>AL DÍA</v>
      </c>
      <c r="BG185">
        <v>46566</v>
      </c>
      <c r="BH185">
        <v>-248</v>
      </c>
      <c r="BK185" t="str">
        <v>AL DÍA</v>
      </c>
      <c r="BM185">
        <v>46597</v>
      </c>
      <c r="BN185">
        <v>-279</v>
      </c>
      <c r="BQ185" t="str">
        <v>AL DÍA</v>
      </c>
      <c r="BS185">
        <v>46628</v>
      </c>
      <c r="BT185">
        <v>-310</v>
      </c>
      <c r="BW185" t="str">
        <v>AL DÍA</v>
      </c>
      <c r="BY185">
        <v>46659</v>
      </c>
      <c r="BZ185">
        <v>-341</v>
      </c>
      <c r="CC185" t="str">
        <v>AL DÍA</v>
      </c>
      <c r="CE185">
        <v>46690</v>
      </c>
      <c r="CF185">
        <v>-372</v>
      </c>
      <c r="CI185" t="str">
        <v>AL DÍA</v>
      </c>
      <c r="CK185">
        <v>46721</v>
      </c>
      <c r="CL185">
        <v>-403</v>
      </c>
      <c r="CO185" t="str">
        <v>AL DÍA</v>
      </c>
      <c r="CQ185">
        <v>46752</v>
      </c>
      <c r="CR185">
        <v>-434</v>
      </c>
      <c r="CU185" t="str">
        <v>AL DÍA</v>
      </c>
      <c r="CW185">
        <v>46783</v>
      </c>
      <c r="CX185">
        <v>-465</v>
      </c>
      <c r="DA185" t="str">
        <v>AL DÍA</v>
      </c>
      <c r="DC185">
        <v>46814</v>
      </c>
      <c r="DD185">
        <v>-496</v>
      </c>
      <c r="DG185" t="str">
        <v>AL DÍA</v>
      </c>
      <c r="DI185">
        <v>46845</v>
      </c>
      <c r="DJ185">
        <v>-527</v>
      </c>
      <c r="DM185" t="str">
        <v>AL DÍA</v>
      </c>
      <c r="DO185">
        <v>46876</v>
      </c>
      <c r="DP185">
        <v>-558</v>
      </c>
      <c r="DS185" t="str">
        <v>AL DÍA</v>
      </c>
      <c r="DU185">
        <v>46907</v>
      </c>
      <c r="DV185">
        <v>-589</v>
      </c>
      <c r="DY185" t="str">
        <v>AL DÍA</v>
      </c>
      <c r="EA185">
        <v>46938</v>
      </c>
      <c r="EB185">
        <v>-620</v>
      </c>
      <c r="EE185" t="str">
        <v>AL DÍA</v>
      </c>
      <c r="EG185">
        <v>46969</v>
      </c>
      <c r="EH185">
        <v>-651</v>
      </c>
      <c r="EK185" t="str">
        <v>AL DÍA</v>
      </c>
      <c r="EM185">
        <v>47000</v>
      </c>
      <c r="EN185">
        <v>-682</v>
      </c>
      <c r="EQ185" t="str">
        <v>AL DÍA</v>
      </c>
      <c r="ES185">
        <v>47031</v>
      </c>
      <c r="ET185">
        <v>-713</v>
      </c>
      <c r="EW185" t="str">
        <v>AL DÍA</v>
      </c>
      <c r="EY185" t="str">
        <v/>
      </c>
      <c r="EZ185" t="str">
        <v/>
      </c>
      <c r="FC185" t="str">
        <v>SIN ESTADO</v>
      </c>
      <c r="FE185" t="str">
        <v/>
      </c>
      <c r="FF185" t="str">
        <v/>
      </c>
      <c r="FI185" t="str">
        <v>SIN ESTADO</v>
      </c>
      <c r="FK185" t="str">
        <v/>
      </c>
      <c r="FL185" t="str">
        <v/>
      </c>
      <c r="FO185" t="str">
        <v>SIN ESTADO</v>
      </c>
      <c r="FQ185" t="str">
        <v/>
      </c>
      <c r="FR185" t="str">
        <v/>
      </c>
      <c r="FU185" t="str">
        <v>SIN ESTADO</v>
      </c>
      <c r="FW185" t="str">
        <v/>
      </c>
      <c r="FX185" t="str">
        <v/>
      </c>
      <c r="GA185" t="str">
        <v>SIN ESTADO</v>
      </c>
      <c r="GC185" t="str">
        <v/>
      </c>
      <c r="GD185" t="str">
        <v/>
      </c>
      <c r="GG185" t="str">
        <v>SIN ESTADO</v>
      </c>
      <c r="GI185" t="str">
        <v/>
      </c>
      <c r="GJ185" t="str">
        <v/>
      </c>
      <c r="GM185" t="str">
        <v>SIN ESTADO</v>
      </c>
      <c r="GO185" t="str">
        <v/>
      </c>
      <c r="GP185" t="str">
        <v/>
      </c>
      <c r="GS185" t="str">
        <v>SIN ESTADO</v>
      </c>
      <c r="GU185" t="str">
        <v/>
      </c>
      <c r="GV185" t="str">
        <v/>
      </c>
      <c r="GY185" t="str">
        <v>SIN ESTADO</v>
      </c>
      <c r="HA185" t="str">
        <v/>
      </c>
      <c r="HB185" t="str">
        <v/>
      </c>
      <c r="HE185" t="str">
        <v>SIN ESTADO</v>
      </c>
      <c r="HG185" t="str">
        <v/>
      </c>
      <c r="HH185" t="str">
        <v/>
      </c>
      <c r="HK185" t="str">
        <v>SIN ESTADO</v>
      </c>
      <c r="HM185" t="str">
        <v/>
      </c>
      <c r="HN185" t="str">
        <v/>
      </c>
      <c r="HQ185" t="str">
        <v>SIN ESTADO</v>
      </c>
      <c r="HS185">
        <v>0</v>
      </c>
      <c r="HU185">
        <v>1083300</v>
      </c>
      <c r="HW185">
        <v>0</v>
      </c>
      <c r="HX185">
        <v>0</v>
      </c>
    </row>
    <row r="186">
      <c r="B186">
        <v>184</v>
      </c>
      <c r="C186" t="str">
        <v xml:space="preserve">LC1 - 20 - 1 </v>
      </c>
      <c r="D186" t="str">
        <v>VENDIDO</v>
      </c>
      <c r="E186">
        <v>30000000</v>
      </c>
      <c r="F186">
        <v>25500000</v>
      </c>
      <c r="G186">
        <v>46224</v>
      </c>
      <c r="H186">
        <v>24</v>
      </c>
      <c r="I186" t="str">
        <v>21 DE CADA MES</v>
      </c>
      <c r="J186">
        <v>1062500</v>
      </c>
      <c r="K186">
        <v>46255</v>
      </c>
      <c r="L186">
        <v>63</v>
      </c>
      <c r="M186">
        <v>46254</v>
      </c>
      <c r="N186">
        <v>187500</v>
      </c>
      <c r="O186" t="str">
        <v>PAGA</v>
      </c>
      <c r="P186" t="str">
        <v>TRANSFERENCIA</v>
      </c>
      <c r="Q186">
        <v>46286</v>
      </c>
      <c r="R186">
        <v>32</v>
      </c>
      <c r="U186" t="str">
        <v>VENCIDA</v>
      </c>
      <c r="W186">
        <v>46317</v>
      </c>
      <c r="X186">
        <v>1</v>
      </c>
      <c r="AA186" t="str">
        <v>VENCIDA</v>
      </c>
      <c r="AC186">
        <v>46348</v>
      </c>
      <c r="AD186">
        <v>-30</v>
      </c>
      <c r="AG186" t="str">
        <v>AL DÍA</v>
      </c>
      <c r="AI186">
        <v>46379</v>
      </c>
      <c r="AJ186">
        <v>-61</v>
      </c>
      <c r="AM186" t="str">
        <v>AL DÍA</v>
      </c>
      <c r="AO186">
        <v>46410</v>
      </c>
      <c r="AP186">
        <v>-92</v>
      </c>
      <c r="AS186" t="str">
        <v>AL DÍA</v>
      </c>
      <c r="AU186">
        <v>46441</v>
      </c>
      <c r="AV186">
        <v>-123</v>
      </c>
      <c r="AY186" t="str">
        <v>AL DÍA</v>
      </c>
      <c r="BA186">
        <v>46472</v>
      </c>
      <c r="BB186">
        <v>-154</v>
      </c>
      <c r="BE186" t="str">
        <v>AL DÍA</v>
      </c>
      <c r="BG186">
        <v>46503</v>
      </c>
      <c r="BH186">
        <v>-185</v>
      </c>
      <c r="BK186" t="str">
        <v>AL DÍA</v>
      </c>
      <c r="BM186">
        <v>46534</v>
      </c>
      <c r="BN186">
        <v>-216</v>
      </c>
      <c r="BQ186" t="str">
        <v>AL DÍA</v>
      </c>
      <c r="BS186">
        <v>46565</v>
      </c>
      <c r="BT186">
        <v>-247</v>
      </c>
      <c r="BW186" t="str">
        <v>AL DÍA</v>
      </c>
      <c r="BY186">
        <v>46596</v>
      </c>
      <c r="BZ186">
        <v>-278</v>
      </c>
      <c r="CC186" t="str">
        <v>AL DÍA</v>
      </c>
      <c r="CE186">
        <v>46627</v>
      </c>
      <c r="CF186">
        <v>-309</v>
      </c>
      <c r="CI186" t="str">
        <v>AL DÍA</v>
      </c>
      <c r="CK186">
        <v>46658</v>
      </c>
      <c r="CL186">
        <v>-340</v>
      </c>
      <c r="CO186" t="str">
        <v>AL DÍA</v>
      </c>
      <c r="CQ186">
        <v>46689</v>
      </c>
      <c r="CR186">
        <v>-371</v>
      </c>
      <c r="CU186" t="str">
        <v>AL DÍA</v>
      </c>
      <c r="CW186">
        <v>46720</v>
      </c>
      <c r="CX186">
        <v>-402</v>
      </c>
      <c r="DA186" t="str">
        <v>AL DÍA</v>
      </c>
      <c r="DC186">
        <v>46751</v>
      </c>
      <c r="DD186">
        <v>-433</v>
      </c>
      <c r="DG186" t="str">
        <v>AL DÍA</v>
      </c>
      <c r="DI186">
        <v>46782</v>
      </c>
      <c r="DJ186">
        <v>-464</v>
      </c>
      <c r="DM186" t="str">
        <v>AL DÍA</v>
      </c>
      <c r="DO186">
        <v>46813</v>
      </c>
      <c r="DP186">
        <v>-495</v>
      </c>
      <c r="DS186" t="str">
        <v>AL DÍA</v>
      </c>
      <c r="DU186">
        <v>46844</v>
      </c>
      <c r="DV186">
        <v>-526</v>
      </c>
      <c r="DY186" t="str">
        <v>AL DÍA</v>
      </c>
      <c r="EA186">
        <v>46875</v>
      </c>
      <c r="EB186">
        <v>-557</v>
      </c>
      <c r="EE186" t="str">
        <v>AL DÍA</v>
      </c>
      <c r="EG186">
        <v>46906</v>
      </c>
      <c r="EH186">
        <v>-588</v>
      </c>
      <c r="EK186" t="str">
        <v>AL DÍA</v>
      </c>
      <c r="EM186">
        <v>46937</v>
      </c>
      <c r="EN186">
        <v>-619</v>
      </c>
      <c r="EQ186" t="str">
        <v>AL DÍA</v>
      </c>
      <c r="ES186">
        <v>46968</v>
      </c>
      <c r="ET186">
        <v>-650</v>
      </c>
      <c r="EW186" t="str">
        <v>AL DÍA</v>
      </c>
      <c r="EY186" t="str">
        <v/>
      </c>
      <c r="EZ186" t="str">
        <v/>
      </c>
      <c r="FC186" t="str">
        <v>SIN ESTADO</v>
      </c>
      <c r="FE186" t="str">
        <v/>
      </c>
      <c r="FF186" t="str">
        <v/>
      </c>
      <c r="FI186" t="str">
        <v>SIN ESTADO</v>
      </c>
      <c r="FK186" t="str">
        <v/>
      </c>
      <c r="FL186" t="str">
        <v/>
      </c>
      <c r="FO186" t="str">
        <v>SIN ESTADO</v>
      </c>
      <c r="FQ186" t="str">
        <v/>
      </c>
      <c r="FR186" t="str">
        <v/>
      </c>
      <c r="FU186" t="str">
        <v>SIN ESTADO</v>
      </c>
      <c r="FW186" t="str">
        <v/>
      </c>
      <c r="FX186" t="str">
        <v/>
      </c>
      <c r="GA186" t="str">
        <v>SIN ESTADO</v>
      </c>
      <c r="GC186" t="str">
        <v/>
      </c>
      <c r="GD186" t="str">
        <v/>
      </c>
      <c r="GG186" t="str">
        <v>SIN ESTADO</v>
      </c>
      <c r="GI186" t="str">
        <v/>
      </c>
      <c r="GJ186" t="str">
        <v/>
      </c>
      <c r="GM186" t="str">
        <v>SIN ESTADO</v>
      </c>
      <c r="GO186" t="str">
        <v/>
      </c>
      <c r="GP186" t="str">
        <v/>
      </c>
      <c r="GS186" t="str">
        <v>SIN ESTADO</v>
      </c>
      <c r="GU186" t="str">
        <v/>
      </c>
      <c r="GV186" t="str">
        <v/>
      </c>
      <c r="GY186" t="str">
        <v>SIN ESTADO</v>
      </c>
      <c r="HA186" t="str">
        <v/>
      </c>
      <c r="HB186" t="str">
        <v/>
      </c>
      <c r="HE186" t="str">
        <v>SIN ESTADO</v>
      </c>
      <c r="HG186" t="str">
        <v/>
      </c>
      <c r="HH186" t="str">
        <v/>
      </c>
      <c r="HK186" t="str">
        <v>SIN ESTADO</v>
      </c>
      <c r="HM186" t="str">
        <v/>
      </c>
      <c r="HN186" t="str">
        <v/>
      </c>
      <c r="HQ186" t="str">
        <v>SIN ESTADO</v>
      </c>
      <c r="HS186">
        <v>187500</v>
      </c>
      <c r="HU186">
        <v>1062500</v>
      </c>
      <c r="HW186">
        <v>187500</v>
      </c>
      <c r="HX186">
        <v>1</v>
      </c>
    </row>
    <row r="187">
      <c r="B187">
        <v>185</v>
      </c>
      <c r="C187" t="str">
        <v xml:space="preserve">LC1 - 20 - 2 </v>
      </c>
      <c r="D187" t="str">
        <v>VENDIDO</v>
      </c>
      <c r="E187">
        <v>25000000</v>
      </c>
      <c r="F187">
        <v>0</v>
      </c>
      <c r="G187">
        <v>46047</v>
      </c>
      <c r="H187">
        <v>1</v>
      </c>
      <c r="I187">
        <v>0</v>
      </c>
      <c r="J187">
        <v>0</v>
      </c>
      <c r="K187">
        <v>46078</v>
      </c>
      <c r="L187">
        <v>240</v>
      </c>
      <c r="M187">
        <v>46047</v>
      </c>
      <c r="N187">
        <v>0</v>
      </c>
      <c r="O187" t="str">
        <v>PAGA</v>
      </c>
      <c r="P187" t="str">
        <v>EFECTIVO</v>
      </c>
      <c r="Q187" t="str">
        <v/>
      </c>
      <c r="R187" t="str">
        <v/>
      </c>
      <c r="U187" t="str">
        <v>SIN ESTADO</v>
      </c>
      <c r="W187" t="str">
        <v/>
      </c>
      <c r="X187" t="str">
        <v/>
      </c>
      <c r="AA187" t="str">
        <v>SIN ESTADO</v>
      </c>
      <c r="AC187" t="str">
        <v/>
      </c>
      <c r="AD187" t="str">
        <v/>
      </c>
      <c r="AG187" t="str">
        <v>SIN ESTADO</v>
      </c>
      <c r="AI187" t="str">
        <v/>
      </c>
      <c r="AJ187" t="str">
        <v/>
      </c>
      <c r="AM187" t="str">
        <v>SIN ESTADO</v>
      </c>
      <c r="AO187" t="str">
        <v/>
      </c>
      <c r="AP187" t="str">
        <v/>
      </c>
      <c r="AS187" t="str">
        <v>SIN ESTADO</v>
      </c>
      <c r="AU187" t="str">
        <v/>
      </c>
      <c r="AV187" t="str">
        <v/>
      </c>
      <c r="AY187" t="str">
        <v>SIN ESTADO</v>
      </c>
      <c r="BA187" t="str">
        <v/>
      </c>
      <c r="BB187" t="str">
        <v/>
      </c>
      <c r="BE187" t="str">
        <v>SIN ESTADO</v>
      </c>
      <c r="BG187" t="str">
        <v/>
      </c>
      <c r="BH187" t="str">
        <v/>
      </c>
      <c r="BK187" t="str">
        <v>SIN ESTADO</v>
      </c>
      <c r="BM187" t="str">
        <v/>
      </c>
      <c r="BN187" t="str">
        <v/>
      </c>
      <c r="BQ187" t="str">
        <v>SIN ESTADO</v>
      </c>
      <c r="BS187" t="str">
        <v/>
      </c>
      <c r="BT187" t="str">
        <v/>
      </c>
      <c r="BW187" t="str">
        <v>SIN ESTADO</v>
      </c>
      <c r="BY187" t="str">
        <v/>
      </c>
      <c r="BZ187" t="str">
        <v/>
      </c>
      <c r="CC187" t="str">
        <v>SIN ESTADO</v>
      </c>
      <c r="CE187" t="str">
        <v/>
      </c>
      <c r="CF187" t="str">
        <v/>
      </c>
      <c r="CI187" t="str">
        <v>SIN ESTADO</v>
      </c>
      <c r="CK187" t="str">
        <v/>
      </c>
      <c r="CL187" t="str">
        <v/>
      </c>
      <c r="CO187" t="str">
        <v>SIN ESTADO</v>
      </c>
      <c r="CQ187" t="str">
        <v/>
      </c>
      <c r="CR187" t="str">
        <v/>
      </c>
      <c r="CU187" t="str">
        <v>SIN ESTADO</v>
      </c>
      <c r="CW187" t="str">
        <v/>
      </c>
      <c r="CX187" t="str">
        <v/>
      </c>
      <c r="DA187" t="str">
        <v>SIN ESTADO</v>
      </c>
      <c r="DC187" t="str">
        <v/>
      </c>
      <c r="DD187" t="str">
        <v/>
      </c>
      <c r="DG187" t="str">
        <v>SIN ESTADO</v>
      </c>
      <c r="DI187" t="str">
        <v/>
      </c>
      <c r="DJ187" t="str">
        <v/>
      </c>
      <c r="DM187" t="str">
        <v>SIN ESTADO</v>
      </c>
      <c r="DO187" t="str">
        <v/>
      </c>
      <c r="DP187" t="str">
        <v/>
      </c>
      <c r="DS187" t="str">
        <v>SIN ESTADO</v>
      </c>
      <c r="DU187" t="str">
        <v/>
      </c>
      <c r="DV187" t="str">
        <v/>
      </c>
      <c r="DY187" t="str">
        <v>SIN ESTADO</v>
      </c>
      <c r="EA187" t="str">
        <v/>
      </c>
      <c r="EB187" t="str">
        <v/>
      </c>
      <c r="EE187" t="str">
        <v>SIN ESTADO</v>
      </c>
      <c r="EG187" t="str">
        <v/>
      </c>
      <c r="EH187" t="str">
        <v/>
      </c>
      <c r="EK187" t="str">
        <v>SIN ESTADO</v>
      </c>
      <c r="EM187" t="str">
        <v/>
      </c>
      <c r="EN187" t="str">
        <v/>
      </c>
      <c r="EQ187" t="str">
        <v>SIN ESTADO</v>
      </c>
      <c r="ES187" t="str">
        <v/>
      </c>
      <c r="ET187" t="str">
        <v/>
      </c>
      <c r="EW187" t="str">
        <v>SIN ESTADO</v>
      </c>
      <c r="EY187" t="str">
        <v/>
      </c>
      <c r="EZ187" t="str">
        <v/>
      </c>
      <c r="FC187" t="str">
        <v>SIN ESTADO</v>
      </c>
      <c r="FE187" t="str">
        <v/>
      </c>
      <c r="FF187" t="str">
        <v/>
      </c>
      <c r="FI187" t="str">
        <v>SIN ESTADO</v>
      </c>
      <c r="FK187" t="str">
        <v/>
      </c>
      <c r="FL187" t="str">
        <v/>
      </c>
      <c r="FO187" t="str">
        <v>SIN ESTADO</v>
      </c>
      <c r="FQ187" t="str">
        <v/>
      </c>
      <c r="FR187" t="str">
        <v/>
      </c>
      <c r="FU187" t="str">
        <v>SIN ESTADO</v>
      </c>
      <c r="FW187" t="str">
        <v/>
      </c>
      <c r="FX187" t="str">
        <v/>
      </c>
      <c r="GA187" t="str">
        <v>SIN ESTADO</v>
      </c>
      <c r="GC187" t="str">
        <v/>
      </c>
      <c r="GD187" t="str">
        <v/>
      </c>
      <c r="GG187" t="str">
        <v>SIN ESTADO</v>
      </c>
      <c r="GI187" t="str">
        <v/>
      </c>
      <c r="GJ187" t="str">
        <v/>
      </c>
      <c r="GM187" t="str">
        <v>SIN ESTADO</v>
      </c>
      <c r="GO187" t="str">
        <v/>
      </c>
      <c r="GP187" t="str">
        <v/>
      </c>
      <c r="GS187" t="str">
        <v>SIN ESTADO</v>
      </c>
      <c r="GU187" t="str">
        <v/>
      </c>
      <c r="GV187" t="str">
        <v/>
      </c>
      <c r="GY187" t="str">
        <v>SIN ESTADO</v>
      </c>
      <c r="HA187" t="str">
        <v/>
      </c>
      <c r="HB187" t="str">
        <v/>
      </c>
      <c r="HE187" t="str">
        <v>SIN ESTADO</v>
      </c>
      <c r="HG187" t="str">
        <v/>
      </c>
      <c r="HH187" t="str">
        <v/>
      </c>
      <c r="HK187" t="str">
        <v>SIN ESTADO</v>
      </c>
      <c r="HM187" t="str">
        <v/>
      </c>
      <c r="HN187" t="str">
        <v/>
      </c>
      <c r="HQ187" t="str">
        <v>SIN ESTADO</v>
      </c>
      <c r="HS187">
        <v>0</v>
      </c>
      <c r="HU187">
        <v>0</v>
      </c>
      <c r="HW187">
        <v>0</v>
      </c>
      <c r="HX187">
        <v>0</v>
      </c>
    </row>
    <row r="188">
      <c r="B188">
        <v>186</v>
      </c>
      <c r="C188" t="str">
        <v xml:space="preserve">LC1 - 20 - 3 </v>
      </c>
      <c r="D188" t="str">
        <v>VENDIDO</v>
      </c>
      <c r="E188">
        <v>25000000</v>
      </c>
      <c r="F188">
        <v>0</v>
      </c>
      <c r="G188">
        <v>46048</v>
      </c>
      <c r="H188">
        <v>1</v>
      </c>
      <c r="I188" t="str">
        <v>PAGO EN SU TOTALIDAD</v>
      </c>
      <c r="J188">
        <v>0</v>
      </c>
      <c r="K188">
        <v>46079</v>
      </c>
      <c r="L188">
        <v>239</v>
      </c>
      <c r="M188">
        <v>46176</v>
      </c>
      <c r="N188">
        <v>23500000</v>
      </c>
      <c r="O188" t="str">
        <v>PAGA</v>
      </c>
      <c r="P188" t="str">
        <v>TRANSFERENCIA</v>
      </c>
      <c r="Q188" t="str">
        <v/>
      </c>
      <c r="R188" t="str">
        <v/>
      </c>
      <c r="U188" t="str">
        <v>SIN ESTADO</v>
      </c>
      <c r="W188" t="str">
        <v/>
      </c>
      <c r="X188" t="str">
        <v/>
      </c>
      <c r="AA188" t="str">
        <v>SIN ESTADO</v>
      </c>
      <c r="AC188" t="str">
        <v/>
      </c>
      <c r="AD188" t="str">
        <v/>
      </c>
      <c r="AG188" t="str">
        <v>SIN ESTADO</v>
      </c>
      <c r="AI188" t="str">
        <v/>
      </c>
      <c r="AJ188" t="str">
        <v/>
      </c>
      <c r="AM188" t="str">
        <v>SIN ESTADO</v>
      </c>
      <c r="AO188" t="str">
        <v/>
      </c>
      <c r="AP188" t="str">
        <v/>
      </c>
      <c r="AS188" t="str">
        <v>SIN ESTADO</v>
      </c>
      <c r="AU188" t="str">
        <v/>
      </c>
      <c r="AV188" t="str">
        <v/>
      </c>
      <c r="AY188" t="str">
        <v>SIN ESTADO</v>
      </c>
      <c r="BA188" t="str">
        <v/>
      </c>
      <c r="BB188" t="str">
        <v/>
      </c>
      <c r="BE188" t="str">
        <v>SIN ESTADO</v>
      </c>
      <c r="BG188" t="str">
        <v/>
      </c>
      <c r="BH188" t="str">
        <v/>
      </c>
      <c r="BK188" t="str">
        <v>SIN ESTADO</v>
      </c>
      <c r="BM188" t="str">
        <v/>
      </c>
      <c r="BN188" t="str">
        <v/>
      </c>
      <c r="BQ188" t="str">
        <v>SIN ESTADO</v>
      </c>
      <c r="BS188" t="str">
        <v/>
      </c>
      <c r="BT188" t="str">
        <v/>
      </c>
      <c r="BW188" t="str">
        <v>SIN ESTADO</v>
      </c>
      <c r="BY188" t="str">
        <v/>
      </c>
      <c r="BZ188" t="str">
        <v/>
      </c>
      <c r="CC188" t="str">
        <v>SIN ESTADO</v>
      </c>
      <c r="CE188" t="str">
        <v/>
      </c>
      <c r="CF188" t="str">
        <v/>
      </c>
      <c r="CI188" t="str">
        <v>SIN ESTADO</v>
      </c>
      <c r="CK188" t="str">
        <v/>
      </c>
      <c r="CL188" t="str">
        <v/>
      </c>
      <c r="CO188" t="str">
        <v>SIN ESTADO</v>
      </c>
      <c r="CQ188" t="str">
        <v/>
      </c>
      <c r="CR188" t="str">
        <v/>
      </c>
      <c r="CU188" t="str">
        <v>SIN ESTADO</v>
      </c>
      <c r="CW188" t="str">
        <v/>
      </c>
      <c r="CX188" t="str">
        <v/>
      </c>
      <c r="DA188" t="str">
        <v>SIN ESTADO</v>
      </c>
      <c r="DC188" t="str">
        <v/>
      </c>
      <c r="DD188" t="str">
        <v/>
      </c>
      <c r="DG188" t="str">
        <v>SIN ESTADO</v>
      </c>
      <c r="DI188" t="str">
        <v/>
      </c>
      <c r="DJ188" t="str">
        <v/>
      </c>
      <c r="DM188" t="str">
        <v>SIN ESTADO</v>
      </c>
      <c r="DO188" t="str">
        <v/>
      </c>
      <c r="DP188" t="str">
        <v/>
      </c>
      <c r="DS188" t="str">
        <v>SIN ESTADO</v>
      </c>
      <c r="DU188" t="str">
        <v/>
      </c>
      <c r="DV188" t="str">
        <v/>
      </c>
      <c r="DY188" t="str">
        <v>SIN ESTADO</v>
      </c>
      <c r="EA188" t="str">
        <v/>
      </c>
      <c r="EB188" t="str">
        <v/>
      </c>
      <c r="EE188" t="str">
        <v>SIN ESTADO</v>
      </c>
      <c r="EG188" t="str">
        <v/>
      </c>
      <c r="EH188" t="str">
        <v/>
      </c>
      <c r="EK188" t="str">
        <v>SIN ESTADO</v>
      </c>
      <c r="EM188" t="str">
        <v/>
      </c>
      <c r="EN188" t="str">
        <v/>
      </c>
      <c r="EQ188" t="str">
        <v>SIN ESTADO</v>
      </c>
      <c r="ES188" t="str">
        <v/>
      </c>
      <c r="ET188" t="str">
        <v/>
      </c>
      <c r="EW188" t="str">
        <v>SIN ESTADO</v>
      </c>
      <c r="EY188" t="str">
        <v/>
      </c>
      <c r="EZ188" t="str">
        <v/>
      </c>
      <c r="FC188" t="str">
        <v>SIN ESTADO</v>
      </c>
      <c r="FE188" t="str">
        <v/>
      </c>
      <c r="FF188" t="str">
        <v/>
      </c>
      <c r="FI188" t="str">
        <v>SIN ESTADO</v>
      </c>
      <c r="FK188" t="str">
        <v/>
      </c>
      <c r="FL188" t="str">
        <v/>
      </c>
      <c r="FO188" t="str">
        <v>SIN ESTADO</v>
      </c>
      <c r="FQ188" t="str">
        <v/>
      </c>
      <c r="FR188" t="str">
        <v/>
      </c>
      <c r="FU188" t="str">
        <v>SIN ESTADO</v>
      </c>
      <c r="FW188" t="str">
        <v/>
      </c>
      <c r="FX188" t="str">
        <v/>
      </c>
      <c r="GA188" t="str">
        <v>SIN ESTADO</v>
      </c>
      <c r="GC188" t="str">
        <v/>
      </c>
      <c r="GD188" t="str">
        <v/>
      </c>
      <c r="GG188" t="str">
        <v>SIN ESTADO</v>
      </c>
      <c r="GI188" t="str">
        <v/>
      </c>
      <c r="GJ188" t="str">
        <v/>
      </c>
      <c r="GM188" t="str">
        <v>SIN ESTADO</v>
      </c>
      <c r="GO188" t="str">
        <v/>
      </c>
      <c r="GP188" t="str">
        <v/>
      </c>
      <c r="GS188" t="str">
        <v>SIN ESTADO</v>
      </c>
      <c r="GU188" t="str">
        <v/>
      </c>
      <c r="GV188" t="str">
        <v/>
      </c>
      <c r="GY188" t="str">
        <v>SIN ESTADO</v>
      </c>
      <c r="HA188" t="str">
        <v/>
      </c>
      <c r="HB188" t="str">
        <v/>
      </c>
      <c r="HE188" t="str">
        <v>SIN ESTADO</v>
      </c>
      <c r="HG188" t="str">
        <v/>
      </c>
      <c r="HH188" t="str">
        <v/>
      </c>
      <c r="HK188" t="str">
        <v>SIN ESTADO</v>
      </c>
      <c r="HM188" t="str">
        <v/>
      </c>
      <c r="HN188" t="str">
        <v/>
      </c>
      <c r="HQ188" t="str">
        <v>SIN ESTADO</v>
      </c>
      <c r="HS188">
        <v>23500000</v>
      </c>
      <c r="HU188">
        <v>0</v>
      </c>
      <c r="HW188">
        <v>0</v>
      </c>
      <c r="HX188">
        <v>0</v>
      </c>
    </row>
    <row r="189">
      <c r="B189">
        <v>187</v>
      </c>
      <c r="C189" t="str">
        <v xml:space="preserve">LC1 - 20 - 4 </v>
      </c>
      <c r="D189" t="str">
        <v>DISPONIBLE</v>
      </c>
      <c r="E189">
        <v>25000000</v>
      </c>
      <c r="F189">
        <v>25000000</v>
      </c>
      <c r="G189">
        <v>0</v>
      </c>
      <c r="H189">
        <v>0</v>
      </c>
      <c r="I189">
        <v>0</v>
      </c>
      <c r="K189" t="str">
        <v/>
      </c>
      <c r="L189" t="str">
        <v/>
      </c>
      <c r="O189" t="str">
        <v>SIN ESTADO</v>
      </c>
      <c r="Q189" t="str">
        <v/>
      </c>
      <c r="R189" t="str">
        <v/>
      </c>
      <c r="U189" t="str">
        <v>SIN ESTADO</v>
      </c>
      <c r="W189" t="str">
        <v/>
      </c>
      <c r="X189" t="str">
        <v/>
      </c>
      <c r="AA189" t="str">
        <v>SIN ESTADO</v>
      </c>
      <c r="AC189" t="str">
        <v/>
      </c>
      <c r="AD189" t="str">
        <v/>
      </c>
      <c r="AG189" t="str">
        <v>SIN ESTADO</v>
      </c>
      <c r="AI189" t="str">
        <v/>
      </c>
      <c r="AJ189" t="str">
        <v/>
      </c>
      <c r="AM189" t="str">
        <v>SIN ESTADO</v>
      </c>
      <c r="AO189" t="str">
        <v/>
      </c>
      <c r="AP189" t="str">
        <v/>
      </c>
      <c r="AS189" t="str">
        <v>SIN ESTADO</v>
      </c>
      <c r="AU189" t="str">
        <v/>
      </c>
      <c r="AV189" t="str">
        <v/>
      </c>
      <c r="AY189" t="str">
        <v>SIN ESTADO</v>
      </c>
      <c r="BA189" t="str">
        <v/>
      </c>
      <c r="BB189" t="str">
        <v/>
      </c>
      <c r="BE189" t="str">
        <v>SIN ESTADO</v>
      </c>
      <c r="BG189" t="str">
        <v/>
      </c>
      <c r="BH189" t="str">
        <v/>
      </c>
      <c r="BK189" t="str">
        <v>SIN ESTADO</v>
      </c>
      <c r="BM189" t="str">
        <v/>
      </c>
      <c r="BN189" t="str">
        <v/>
      </c>
      <c r="BQ189" t="str">
        <v>SIN ESTADO</v>
      </c>
      <c r="BS189" t="str">
        <v/>
      </c>
      <c r="BT189" t="str">
        <v/>
      </c>
      <c r="BW189" t="str">
        <v>SIN ESTADO</v>
      </c>
      <c r="BY189" t="str">
        <v/>
      </c>
      <c r="BZ189" t="str">
        <v/>
      </c>
      <c r="CC189" t="str">
        <v>SIN ESTADO</v>
      </c>
      <c r="CE189" t="str">
        <v/>
      </c>
      <c r="CF189" t="str">
        <v/>
      </c>
      <c r="CI189" t="str">
        <v>SIN ESTADO</v>
      </c>
      <c r="CK189" t="str">
        <v/>
      </c>
      <c r="CL189" t="str">
        <v/>
      </c>
      <c r="CO189" t="str">
        <v>SIN ESTADO</v>
      </c>
      <c r="CQ189" t="str">
        <v/>
      </c>
      <c r="CR189" t="str">
        <v/>
      </c>
      <c r="CU189" t="str">
        <v>SIN ESTADO</v>
      </c>
      <c r="CW189" t="str">
        <v/>
      </c>
      <c r="CX189" t="str">
        <v/>
      </c>
      <c r="DA189" t="str">
        <v>SIN ESTADO</v>
      </c>
      <c r="DC189" t="str">
        <v/>
      </c>
      <c r="DD189" t="str">
        <v/>
      </c>
      <c r="DG189" t="str">
        <v>SIN ESTADO</v>
      </c>
      <c r="DI189" t="str">
        <v/>
      </c>
      <c r="DJ189" t="str">
        <v/>
      </c>
      <c r="DM189" t="str">
        <v>SIN ESTADO</v>
      </c>
      <c r="DO189" t="str">
        <v/>
      </c>
      <c r="DP189" t="str">
        <v/>
      </c>
      <c r="DS189" t="str">
        <v>SIN ESTADO</v>
      </c>
      <c r="DU189" t="str">
        <v/>
      </c>
      <c r="DV189" t="str">
        <v/>
      </c>
      <c r="DY189" t="str">
        <v>SIN ESTADO</v>
      </c>
      <c r="EA189" t="str">
        <v/>
      </c>
      <c r="EB189" t="str">
        <v/>
      </c>
      <c r="EE189" t="str">
        <v>SIN ESTADO</v>
      </c>
      <c r="EG189" t="str">
        <v/>
      </c>
      <c r="EH189" t="str">
        <v/>
      </c>
      <c r="EK189" t="str">
        <v>SIN ESTADO</v>
      </c>
      <c r="EM189" t="str">
        <v/>
      </c>
      <c r="EN189" t="str">
        <v/>
      </c>
      <c r="EQ189" t="str">
        <v>SIN ESTADO</v>
      </c>
      <c r="ES189" t="str">
        <v/>
      </c>
      <c r="ET189" t="str">
        <v/>
      </c>
      <c r="EW189" t="str">
        <v>SIN ESTADO</v>
      </c>
      <c r="EY189" t="str">
        <v/>
      </c>
      <c r="EZ189" t="str">
        <v/>
      </c>
      <c r="FC189" t="str">
        <v>SIN ESTADO</v>
      </c>
      <c r="FE189" t="str">
        <v/>
      </c>
      <c r="FF189" t="str">
        <v/>
      </c>
      <c r="FI189" t="str">
        <v>SIN ESTADO</v>
      </c>
      <c r="FK189" t="str">
        <v/>
      </c>
      <c r="FL189" t="str">
        <v/>
      </c>
      <c r="FO189" t="str">
        <v>SIN ESTADO</v>
      </c>
      <c r="FQ189" t="str">
        <v/>
      </c>
      <c r="FR189" t="str">
        <v/>
      </c>
      <c r="FU189" t="str">
        <v>SIN ESTADO</v>
      </c>
      <c r="FW189" t="str">
        <v/>
      </c>
      <c r="FX189" t="str">
        <v/>
      </c>
      <c r="GA189" t="str">
        <v>SIN ESTADO</v>
      </c>
      <c r="GC189" t="str">
        <v/>
      </c>
      <c r="GD189" t="str">
        <v/>
      </c>
      <c r="GG189" t="str">
        <v>SIN ESTADO</v>
      </c>
      <c r="GI189" t="str">
        <v/>
      </c>
      <c r="GJ189" t="str">
        <v/>
      </c>
      <c r="GM189" t="str">
        <v>SIN ESTADO</v>
      </c>
      <c r="GO189" t="str">
        <v/>
      </c>
      <c r="GP189" t="str">
        <v/>
      </c>
      <c r="GS189" t="str">
        <v>SIN ESTADO</v>
      </c>
      <c r="GU189" t="str">
        <v/>
      </c>
      <c r="GV189" t="str">
        <v/>
      </c>
      <c r="GY189" t="str">
        <v>SIN ESTADO</v>
      </c>
      <c r="HA189" t="str">
        <v/>
      </c>
      <c r="HB189" t="str">
        <v/>
      </c>
      <c r="HE189" t="str">
        <v>SIN ESTADO</v>
      </c>
      <c r="HG189" t="str">
        <v/>
      </c>
      <c r="HH189" t="str">
        <v/>
      </c>
      <c r="HK189" t="str">
        <v>SIN ESTADO</v>
      </c>
      <c r="HM189" t="str">
        <v/>
      </c>
      <c r="HN189" t="str">
        <v/>
      </c>
      <c r="HQ189" t="str">
        <v>SIN ESTADO</v>
      </c>
      <c r="HS189">
        <v>0</v>
      </c>
      <c r="HU189">
        <v>0</v>
      </c>
      <c r="HW189">
        <v>0</v>
      </c>
      <c r="HX189">
        <v>0</v>
      </c>
    </row>
    <row r="190">
      <c r="B190">
        <v>188</v>
      </c>
      <c r="C190" t="str">
        <v xml:space="preserve">LC1 - 20 - 5 </v>
      </c>
      <c r="D190" t="str">
        <v>VENDIDO</v>
      </c>
      <c r="E190">
        <v>38543000</v>
      </c>
      <c r="F190">
        <v>34543000</v>
      </c>
      <c r="G190">
        <v>46057</v>
      </c>
      <c r="H190">
        <v>30</v>
      </c>
      <c r="I190" t="str">
        <v xml:space="preserve">04 DE CADA MES </v>
      </c>
      <c r="J190">
        <v>1151433.3333333333</v>
      </c>
      <c r="K190">
        <v>46088</v>
      </c>
      <c r="L190">
        <v>230</v>
      </c>
      <c r="M190">
        <v>46074</v>
      </c>
      <c r="N190">
        <v>1150000</v>
      </c>
      <c r="O190" t="str">
        <v>PAGA</v>
      </c>
      <c r="P190" t="str">
        <v>TRANSFERENCIA</v>
      </c>
      <c r="Q190">
        <v>46119</v>
      </c>
      <c r="R190">
        <v>199</v>
      </c>
      <c r="S190">
        <v>46111</v>
      </c>
      <c r="T190">
        <v>1153000</v>
      </c>
      <c r="U190" t="str">
        <v>PAGA</v>
      </c>
      <c r="V190" t="str">
        <v>TRANSFERENCIA</v>
      </c>
      <c r="W190">
        <v>46150</v>
      </c>
      <c r="X190">
        <v>168</v>
      </c>
      <c r="Y190">
        <v>46137</v>
      </c>
      <c r="Z190">
        <v>1153000</v>
      </c>
      <c r="AA190" t="str">
        <v>PAGA</v>
      </c>
      <c r="AB190" t="str">
        <v>TRANSFERENCIA</v>
      </c>
      <c r="AC190">
        <v>46181</v>
      </c>
      <c r="AD190">
        <v>137</v>
      </c>
      <c r="AE190">
        <v>46173</v>
      </c>
      <c r="AF190">
        <v>1153000</v>
      </c>
      <c r="AG190" t="str">
        <v>PAGA</v>
      </c>
      <c r="AH190" t="str">
        <v>TRANSFERENCIA</v>
      </c>
      <c r="AI190">
        <v>46212</v>
      </c>
      <c r="AJ190">
        <v>106</v>
      </c>
      <c r="AK190">
        <v>46207</v>
      </c>
      <c r="AL190">
        <v>1153000</v>
      </c>
      <c r="AM190" t="str">
        <v>PAGA</v>
      </c>
      <c r="AN190" t="str">
        <v>TRANSFERENCIA</v>
      </c>
      <c r="AO190">
        <v>46243</v>
      </c>
      <c r="AP190">
        <v>75</v>
      </c>
      <c r="AQ190">
        <v>46235</v>
      </c>
      <c r="AR190">
        <v>1153000</v>
      </c>
      <c r="AS190" t="str">
        <v>PAGA</v>
      </c>
      <c r="AT190" t="str">
        <v>TRANSFERENCIA</v>
      </c>
      <c r="AU190">
        <v>46274</v>
      </c>
      <c r="AV190">
        <v>44</v>
      </c>
      <c r="AW190">
        <v>46261</v>
      </c>
      <c r="AX190">
        <v>1153000</v>
      </c>
      <c r="AY190" t="str">
        <v>PAGA</v>
      </c>
      <c r="AZ190" t="str">
        <v>TRANSFERENCIA</v>
      </c>
      <c r="BA190">
        <v>46305</v>
      </c>
      <c r="BB190">
        <v>13</v>
      </c>
      <c r="BC190">
        <v>46295</v>
      </c>
      <c r="BD190">
        <v>1153000</v>
      </c>
      <c r="BE190" t="str">
        <v>PAGA</v>
      </c>
      <c r="BF190" t="str">
        <v>TRANSFERENCIA</v>
      </c>
      <c r="BG190">
        <v>46336</v>
      </c>
      <c r="BH190">
        <v>-18</v>
      </c>
      <c r="BK190" t="str">
        <v>AL DÍA</v>
      </c>
      <c r="BM190">
        <v>46367</v>
      </c>
      <c r="BN190">
        <v>-49</v>
      </c>
      <c r="BQ190" t="str">
        <v>AL DÍA</v>
      </c>
      <c r="BS190">
        <v>46398</v>
      </c>
      <c r="BT190">
        <v>-80</v>
      </c>
      <c r="BW190" t="str">
        <v>AL DÍA</v>
      </c>
      <c r="BY190">
        <v>46429</v>
      </c>
      <c r="BZ190">
        <v>-111</v>
      </c>
      <c r="CC190" t="str">
        <v>AL DÍA</v>
      </c>
      <c r="CE190">
        <v>46460</v>
      </c>
      <c r="CF190">
        <v>-142</v>
      </c>
      <c r="CI190" t="str">
        <v>AL DÍA</v>
      </c>
      <c r="CK190">
        <v>46491</v>
      </c>
      <c r="CL190">
        <v>-173</v>
      </c>
      <c r="CO190" t="str">
        <v>AL DÍA</v>
      </c>
      <c r="CQ190">
        <v>46522</v>
      </c>
      <c r="CR190">
        <v>-204</v>
      </c>
      <c r="CU190" t="str">
        <v>AL DÍA</v>
      </c>
      <c r="CW190">
        <v>46553</v>
      </c>
      <c r="CX190">
        <v>-235</v>
      </c>
      <c r="DA190" t="str">
        <v>AL DÍA</v>
      </c>
      <c r="DC190">
        <v>46584</v>
      </c>
      <c r="DD190">
        <v>-266</v>
      </c>
      <c r="DG190" t="str">
        <v>AL DÍA</v>
      </c>
      <c r="DI190">
        <v>46615</v>
      </c>
      <c r="DJ190">
        <v>-297</v>
      </c>
      <c r="DM190" t="str">
        <v>AL DÍA</v>
      </c>
      <c r="DO190">
        <v>46646</v>
      </c>
      <c r="DP190">
        <v>-328</v>
      </c>
      <c r="DS190" t="str">
        <v>AL DÍA</v>
      </c>
      <c r="DU190">
        <v>46677</v>
      </c>
      <c r="DV190">
        <v>-359</v>
      </c>
      <c r="DY190" t="str">
        <v>AL DÍA</v>
      </c>
      <c r="EA190">
        <v>46708</v>
      </c>
      <c r="EB190">
        <v>-390</v>
      </c>
      <c r="EE190" t="str">
        <v>AL DÍA</v>
      </c>
      <c r="EG190">
        <v>46739</v>
      </c>
      <c r="EH190">
        <v>-421</v>
      </c>
      <c r="EK190" t="str">
        <v>AL DÍA</v>
      </c>
      <c r="EM190">
        <v>46770</v>
      </c>
      <c r="EN190">
        <v>-452</v>
      </c>
      <c r="EQ190" t="str">
        <v>AL DÍA</v>
      </c>
      <c r="ES190">
        <v>46801</v>
      </c>
      <c r="ET190">
        <v>-483</v>
      </c>
      <c r="EW190" t="str">
        <v>AL DÍA</v>
      </c>
      <c r="EY190">
        <v>46832</v>
      </c>
      <c r="EZ190">
        <v>-514</v>
      </c>
      <c r="FC190" t="str">
        <v>AL DÍA</v>
      </c>
      <c r="FE190">
        <v>46863</v>
      </c>
      <c r="FF190">
        <v>-545</v>
      </c>
      <c r="FI190" t="str">
        <v>AL DÍA</v>
      </c>
      <c r="FK190">
        <v>46894</v>
      </c>
      <c r="FL190">
        <v>-576</v>
      </c>
      <c r="FO190" t="str">
        <v>AL DÍA</v>
      </c>
      <c r="FQ190">
        <v>46925</v>
      </c>
      <c r="FR190">
        <v>-607</v>
      </c>
      <c r="FU190" t="str">
        <v>AL DÍA</v>
      </c>
      <c r="FW190">
        <v>46956</v>
      </c>
      <c r="FX190">
        <v>-638</v>
      </c>
      <c r="GA190" t="str">
        <v>AL DÍA</v>
      </c>
      <c r="GC190">
        <v>46987</v>
      </c>
      <c r="GD190">
        <v>-669</v>
      </c>
      <c r="GG190" t="str">
        <v>AL DÍA</v>
      </c>
      <c r="GI190" t="str">
        <v/>
      </c>
      <c r="GJ190" t="str">
        <v/>
      </c>
      <c r="GM190" t="str">
        <v>SIN ESTADO</v>
      </c>
      <c r="GO190" t="str">
        <v/>
      </c>
      <c r="GP190" t="str">
        <v/>
      </c>
      <c r="GS190" t="str">
        <v>SIN ESTADO</v>
      </c>
      <c r="GU190" t="str">
        <v/>
      </c>
      <c r="GV190" t="str">
        <v/>
      </c>
      <c r="GY190" t="str">
        <v>SIN ESTADO</v>
      </c>
      <c r="HA190" t="str">
        <v/>
      </c>
      <c r="HB190" t="str">
        <v/>
      </c>
      <c r="HE190" t="str">
        <v>SIN ESTADO</v>
      </c>
      <c r="HG190" t="str">
        <v/>
      </c>
      <c r="HH190" t="str">
        <v/>
      </c>
      <c r="HK190" t="str">
        <v>SIN ESTADO</v>
      </c>
      <c r="HM190" t="str">
        <v/>
      </c>
      <c r="HN190" t="str">
        <v/>
      </c>
      <c r="HQ190" t="str">
        <v>SIN ESTADO</v>
      </c>
      <c r="HS190">
        <v>9221000</v>
      </c>
      <c r="HU190">
        <v>1151433.3333333333</v>
      </c>
      <c r="HW190">
        <v>2300000</v>
      </c>
      <c r="HX190">
        <v>2</v>
      </c>
    </row>
    <row r="191">
      <c r="B191">
        <v>189</v>
      </c>
      <c r="C191" t="str">
        <v xml:space="preserve">LC1 - 20 - 6 Y 7 </v>
      </c>
      <c r="D191" t="str">
        <v>VENDIDO</v>
      </c>
      <c r="E191">
        <v>50000000</v>
      </c>
      <c r="F191">
        <v>42000000</v>
      </c>
      <c r="G191">
        <v>45947</v>
      </c>
      <c r="H191">
        <v>24</v>
      </c>
      <c r="I191" t="str">
        <v xml:space="preserve">17 DE CADA MES </v>
      </c>
      <c r="J191">
        <v>1750000</v>
      </c>
      <c r="K191">
        <v>45978</v>
      </c>
      <c r="L191">
        <v>340</v>
      </c>
      <c r="M191">
        <v>45993</v>
      </c>
      <c r="N191">
        <v>1750000</v>
      </c>
      <c r="O191" t="str">
        <v>PAGA</v>
      </c>
      <c r="P191" t="str">
        <v>TRANSFERENCIA</v>
      </c>
      <c r="Q191">
        <v>46009</v>
      </c>
      <c r="R191">
        <v>309</v>
      </c>
      <c r="S191">
        <v>45659</v>
      </c>
      <c r="T191">
        <v>1750000</v>
      </c>
      <c r="U191" t="str">
        <v>PAGA</v>
      </c>
      <c r="V191" t="str">
        <v>TRANSFERENCIA</v>
      </c>
      <c r="W191">
        <v>46040</v>
      </c>
      <c r="X191">
        <v>278</v>
      </c>
      <c r="Y191">
        <v>46060</v>
      </c>
      <c r="Z191">
        <v>1750000</v>
      </c>
      <c r="AA191" t="str">
        <v>PAGA</v>
      </c>
      <c r="AB191" t="str">
        <v>TRANSFERENCIA</v>
      </c>
      <c r="AC191">
        <v>46071</v>
      </c>
      <c r="AD191">
        <v>247</v>
      </c>
      <c r="AE191">
        <v>46084</v>
      </c>
      <c r="AF191">
        <v>1750000</v>
      </c>
      <c r="AG191" t="str">
        <v>PAGA</v>
      </c>
      <c r="AH191" t="str">
        <v>TRANSFERENCIA</v>
      </c>
      <c r="AI191">
        <v>46102</v>
      </c>
      <c r="AJ191">
        <v>216</v>
      </c>
      <c r="AK191">
        <v>46093</v>
      </c>
      <c r="AL191">
        <v>4400000</v>
      </c>
      <c r="AM191" t="str">
        <v>PAGA</v>
      </c>
      <c r="AN191" t="str">
        <v>TRANSFERENCIA</v>
      </c>
      <c r="AO191">
        <v>46133</v>
      </c>
      <c r="AP191">
        <v>185</v>
      </c>
      <c r="AQ191">
        <v>46110</v>
      </c>
      <c r="AR191">
        <v>875000</v>
      </c>
      <c r="AS191" t="str">
        <v>PAGA</v>
      </c>
      <c r="AT191" t="str">
        <v>TRANSFERENCIA</v>
      </c>
      <c r="AU191">
        <v>46164</v>
      </c>
      <c r="AV191">
        <v>154</v>
      </c>
      <c r="AW191">
        <v>46112</v>
      </c>
      <c r="AX191">
        <v>4000000</v>
      </c>
      <c r="AY191" t="str">
        <v>PAGA</v>
      </c>
      <c r="AZ191" t="str">
        <v>TRANSFERENCIA</v>
      </c>
      <c r="BA191">
        <v>46195</v>
      </c>
      <c r="BB191">
        <v>123</v>
      </c>
      <c r="BC191">
        <v>46146</v>
      </c>
      <c r="BD191">
        <v>875000</v>
      </c>
      <c r="BE191" t="str">
        <v>PAGA</v>
      </c>
      <c r="BF191" t="str">
        <v>TRANSFERENCIA</v>
      </c>
      <c r="BG191">
        <v>46226</v>
      </c>
      <c r="BH191">
        <v>92</v>
      </c>
      <c r="BI191">
        <v>46155</v>
      </c>
      <c r="BJ191">
        <v>875000</v>
      </c>
      <c r="BK191" t="str">
        <v>PAGA</v>
      </c>
      <c r="BL191" t="str">
        <v>TRANSFERENCIA</v>
      </c>
      <c r="BM191">
        <v>46257</v>
      </c>
      <c r="BN191">
        <v>61</v>
      </c>
      <c r="BO191">
        <v>46176</v>
      </c>
      <c r="BP191">
        <v>7225000</v>
      </c>
      <c r="BQ191" t="str">
        <v>PAGA</v>
      </c>
      <c r="BR191" t="str">
        <v>TRANSFERENCIA</v>
      </c>
      <c r="BS191">
        <v>46288</v>
      </c>
      <c r="BT191">
        <v>30</v>
      </c>
      <c r="BU191">
        <v>46176</v>
      </c>
      <c r="BV191">
        <v>875000</v>
      </c>
      <c r="BW191" t="str">
        <v>PAGA</v>
      </c>
      <c r="BX191" t="str">
        <v>TRANSFERENCIA</v>
      </c>
      <c r="BY191">
        <v>46319</v>
      </c>
      <c r="BZ191">
        <v>-1</v>
      </c>
      <c r="CA191">
        <v>46237</v>
      </c>
      <c r="CB191">
        <v>875000</v>
      </c>
      <c r="CC191" t="str">
        <v>PAGA</v>
      </c>
      <c r="CD191" t="str">
        <v>TRANSFERENCIA</v>
      </c>
      <c r="CE191">
        <v>46350</v>
      </c>
      <c r="CF191">
        <v>-32</v>
      </c>
      <c r="CG191">
        <v>46274</v>
      </c>
      <c r="CH191">
        <v>875000</v>
      </c>
      <c r="CI191" t="str">
        <v>PAGA</v>
      </c>
      <c r="CJ191" t="str">
        <v>TRANSFERENCIA</v>
      </c>
      <c r="CK191">
        <v>46381</v>
      </c>
      <c r="CL191">
        <v>-63</v>
      </c>
      <c r="CO191" t="str">
        <v>AL DÍA</v>
      </c>
      <c r="CQ191">
        <v>46412</v>
      </c>
      <c r="CR191">
        <v>-94</v>
      </c>
      <c r="CU191" t="str">
        <v>AL DÍA</v>
      </c>
      <c r="CW191">
        <v>46443</v>
      </c>
      <c r="CX191">
        <v>-125</v>
      </c>
      <c r="DA191" t="str">
        <v>AL DÍA</v>
      </c>
      <c r="DC191">
        <v>46474</v>
      </c>
      <c r="DD191">
        <v>-156</v>
      </c>
      <c r="DG191" t="str">
        <v>AL DÍA</v>
      </c>
      <c r="DI191">
        <v>46505</v>
      </c>
      <c r="DJ191">
        <v>-187</v>
      </c>
      <c r="DM191" t="str">
        <v>AL DÍA</v>
      </c>
      <c r="DO191">
        <v>46536</v>
      </c>
      <c r="DP191">
        <v>-218</v>
      </c>
      <c r="DS191" t="str">
        <v>AL DÍA</v>
      </c>
      <c r="DU191">
        <v>46567</v>
      </c>
      <c r="DV191">
        <v>-249</v>
      </c>
      <c r="DY191" t="str">
        <v>AL DÍA</v>
      </c>
      <c r="EA191">
        <v>46598</v>
      </c>
      <c r="EB191">
        <v>-280</v>
      </c>
      <c r="EE191" t="str">
        <v>AL DÍA</v>
      </c>
      <c r="EG191">
        <v>46629</v>
      </c>
      <c r="EH191">
        <v>-311</v>
      </c>
      <c r="EK191" t="str">
        <v>AL DÍA</v>
      </c>
      <c r="EM191">
        <v>46660</v>
      </c>
      <c r="EN191">
        <v>-342</v>
      </c>
      <c r="EQ191" t="str">
        <v>AL DÍA</v>
      </c>
      <c r="ES191">
        <v>46691</v>
      </c>
      <c r="ET191">
        <v>-373</v>
      </c>
      <c r="EW191" t="str">
        <v>AL DÍA</v>
      </c>
      <c r="EY191" t="str">
        <v/>
      </c>
      <c r="EZ191" t="str">
        <v/>
      </c>
      <c r="FC191" t="str">
        <v>SIN ESTADO</v>
      </c>
      <c r="FE191" t="str">
        <v/>
      </c>
      <c r="FF191" t="str">
        <v/>
      </c>
      <c r="FI191" t="str">
        <v>SIN ESTADO</v>
      </c>
      <c r="FK191" t="str">
        <v/>
      </c>
      <c r="FL191" t="str">
        <v/>
      </c>
      <c r="FO191" t="str">
        <v>SIN ESTADO</v>
      </c>
      <c r="FQ191" t="str">
        <v/>
      </c>
      <c r="FR191" t="str">
        <v/>
      </c>
      <c r="FU191" t="str">
        <v>SIN ESTADO</v>
      </c>
      <c r="FW191" t="str">
        <v/>
      </c>
      <c r="FX191" t="str">
        <v/>
      </c>
      <c r="GA191" t="str">
        <v>SIN ESTADO</v>
      </c>
      <c r="GC191" t="str">
        <v/>
      </c>
      <c r="GD191" t="str">
        <v/>
      </c>
      <c r="GG191" t="str">
        <v>SIN ESTADO</v>
      </c>
      <c r="GI191" t="str">
        <v/>
      </c>
      <c r="GJ191" t="str">
        <v/>
      </c>
      <c r="GM191" t="str">
        <v>SIN ESTADO</v>
      </c>
      <c r="GO191" t="str">
        <v/>
      </c>
      <c r="GP191" t="str">
        <v/>
      </c>
      <c r="GS191" t="str">
        <v>SIN ESTADO</v>
      </c>
      <c r="GU191" t="str">
        <v/>
      </c>
      <c r="GV191" t="str">
        <v/>
      </c>
      <c r="GY191" t="str">
        <v>SIN ESTADO</v>
      </c>
      <c r="HA191" t="str">
        <v/>
      </c>
      <c r="HB191" t="str">
        <v/>
      </c>
      <c r="HE191" t="str">
        <v>SIN ESTADO</v>
      </c>
      <c r="HG191" t="str">
        <v/>
      </c>
      <c r="HH191" t="str">
        <v/>
      </c>
      <c r="HK191" t="str">
        <v>SIN ESTADO</v>
      </c>
      <c r="HM191" t="str">
        <v/>
      </c>
      <c r="HN191" t="str">
        <v/>
      </c>
      <c r="HQ191" t="str">
        <v>SIN ESTADO</v>
      </c>
      <c r="HS191">
        <v>27875000</v>
      </c>
      <c r="HU191">
        <v>1750000</v>
      </c>
      <c r="HW191">
        <v>1750000</v>
      </c>
      <c r="HX191">
        <v>1</v>
      </c>
    </row>
    <row r="192">
      <c r="B192">
        <v>190</v>
      </c>
      <c r="C192" t="str">
        <v xml:space="preserve">LC1 - 20 - 8 </v>
      </c>
      <c r="D192" t="str">
        <v>VENDIDO</v>
      </c>
      <c r="E192">
        <v>30000000</v>
      </c>
      <c r="F192">
        <v>26000000</v>
      </c>
      <c r="G192">
        <v>45888</v>
      </c>
      <c r="H192">
        <v>24</v>
      </c>
      <c r="I192" t="str">
        <v xml:space="preserve">19 DE CADA MES </v>
      </c>
      <c r="J192">
        <v>1083333.3333333333</v>
      </c>
      <c r="K192">
        <v>45919</v>
      </c>
      <c r="L192">
        <v>399</v>
      </c>
      <c r="M192">
        <v>45932</v>
      </c>
      <c r="N192">
        <v>1100000</v>
      </c>
      <c r="O192" t="str">
        <v>PAGA</v>
      </c>
      <c r="P192" t="str">
        <v>EFECTIVO</v>
      </c>
      <c r="Q192">
        <v>45950</v>
      </c>
      <c r="R192">
        <v>368</v>
      </c>
      <c r="S192">
        <v>45979</v>
      </c>
      <c r="T192">
        <v>1000000</v>
      </c>
      <c r="U192" t="str">
        <v>PAGA</v>
      </c>
      <c r="V192" t="str">
        <v>TRANSFERENCIA</v>
      </c>
      <c r="W192">
        <v>45981</v>
      </c>
      <c r="X192">
        <v>337</v>
      </c>
      <c r="Y192">
        <v>46080</v>
      </c>
      <c r="Z192">
        <v>1000000</v>
      </c>
      <c r="AA192" t="str">
        <v>PAGA</v>
      </c>
      <c r="AB192" t="str">
        <v>TRANSFERENCIA</v>
      </c>
      <c r="AC192">
        <v>46012</v>
      </c>
      <c r="AD192">
        <v>306</v>
      </c>
      <c r="AE192">
        <v>46080</v>
      </c>
      <c r="AF192">
        <v>1000000</v>
      </c>
      <c r="AG192" t="str">
        <v>PAGA</v>
      </c>
      <c r="AH192" t="str">
        <v>TRANSFERENCIA</v>
      </c>
      <c r="AI192">
        <v>46043</v>
      </c>
      <c r="AJ192">
        <v>275</v>
      </c>
      <c r="AK192">
        <v>46080</v>
      </c>
      <c r="AL192">
        <v>1000000</v>
      </c>
      <c r="AM192" t="str">
        <v>PAGA</v>
      </c>
      <c r="AN192" t="str">
        <v>TRANSFERENCIA</v>
      </c>
      <c r="AO192">
        <v>46074</v>
      </c>
      <c r="AP192">
        <v>244</v>
      </c>
      <c r="AQ192">
        <v>46178</v>
      </c>
      <c r="AR192">
        <v>1000000</v>
      </c>
      <c r="AS192" t="str">
        <v>PAGA</v>
      </c>
      <c r="AT192" t="str">
        <v>TRANSFERENCIA</v>
      </c>
      <c r="AU192">
        <v>46105</v>
      </c>
      <c r="AV192">
        <v>213</v>
      </c>
      <c r="AY192" t="str">
        <v>VENCIDA</v>
      </c>
      <c r="BA192">
        <v>46136</v>
      </c>
      <c r="BB192">
        <v>182</v>
      </c>
      <c r="BE192" t="str">
        <v>VENCIDA</v>
      </c>
      <c r="BG192">
        <v>46167</v>
      </c>
      <c r="BH192">
        <v>151</v>
      </c>
      <c r="BK192" t="str">
        <v>VENCIDA</v>
      </c>
      <c r="BM192">
        <v>46198</v>
      </c>
      <c r="BN192">
        <v>120</v>
      </c>
      <c r="BQ192" t="str">
        <v>VENCIDA</v>
      </c>
      <c r="BS192">
        <v>46229</v>
      </c>
      <c r="BT192">
        <v>89</v>
      </c>
      <c r="BW192" t="str">
        <v>VENCIDA</v>
      </c>
      <c r="BY192">
        <v>46260</v>
      </c>
      <c r="BZ192">
        <v>58</v>
      </c>
      <c r="CC192" t="str">
        <v>VENCIDA</v>
      </c>
      <c r="CE192">
        <v>46291</v>
      </c>
      <c r="CF192">
        <v>27</v>
      </c>
      <c r="CI192" t="str">
        <v>VENCIDA</v>
      </c>
      <c r="CK192">
        <v>46322</v>
      </c>
      <c r="CL192">
        <v>-4</v>
      </c>
      <c r="CO192" t="str">
        <v>POR VENCER</v>
      </c>
      <c r="CQ192">
        <v>46353</v>
      </c>
      <c r="CR192">
        <v>-35</v>
      </c>
      <c r="CU192" t="str">
        <v>AL DÍA</v>
      </c>
      <c r="CW192">
        <v>46384</v>
      </c>
      <c r="CX192">
        <v>-66</v>
      </c>
      <c r="DA192" t="str">
        <v>AL DÍA</v>
      </c>
      <c r="DC192">
        <v>46415</v>
      </c>
      <c r="DD192">
        <v>-97</v>
      </c>
      <c r="DG192" t="str">
        <v>AL DÍA</v>
      </c>
      <c r="DI192">
        <v>46446</v>
      </c>
      <c r="DJ192">
        <v>-128</v>
      </c>
      <c r="DM192" t="str">
        <v>AL DÍA</v>
      </c>
      <c r="DO192">
        <v>46477</v>
      </c>
      <c r="DP192">
        <v>-159</v>
      </c>
      <c r="DS192" t="str">
        <v>AL DÍA</v>
      </c>
      <c r="DU192">
        <v>46508</v>
      </c>
      <c r="DV192">
        <v>-190</v>
      </c>
      <c r="DY192" t="str">
        <v>AL DÍA</v>
      </c>
      <c r="EA192">
        <v>46539</v>
      </c>
      <c r="EB192">
        <v>-221</v>
      </c>
      <c r="EE192" t="str">
        <v>AL DÍA</v>
      </c>
      <c r="EG192">
        <v>46570</v>
      </c>
      <c r="EH192">
        <v>-252</v>
      </c>
      <c r="EK192" t="str">
        <v>AL DÍA</v>
      </c>
      <c r="EM192">
        <v>46601</v>
      </c>
      <c r="EN192">
        <v>-283</v>
      </c>
      <c r="EQ192" t="str">
        <v>AL DÍA</v>
      </c>
      <c r="ES192">
        <v>46632</v>
      </c>
      <c r="ET192">
        <v>-314</v>
      </c>
      <c r="EW192" t="str">
        <v>AL DÍA</v>
      </c>
      <c r="EY192" t="str">
        <v/>
      </c>
      <c r="EZ192" t="str">
        <v/>
      </c>
      <c r="FC192" t="str">
        <v>SIN ESTADO</v>
      </c>
      <c r="FE192" t="str">
        <v/>
      </c>
      <c r="FF192" t="str">
        <v/>
      </c>
      <c r="FI192" t="str">
        <v>SIN ESTADO</v>
      </c>
      <c r="FK192" t="str">
        <v/>
      </c>
      <c r="FL192" t="str">
        <v/>
      </c>
      <c r="FO192" t="str">
        <v>SIN ESTADO</v>
      </c>
      <c r="FQ192" t="str">
        <v/>
      </c>
      <c r="FR192" t="str">
        <v/>
      </c>
      <c r="FU192" t="str">
        <v>SIN ESTADO</v>
      </c>
      <c r="FW192" t="str">
        <v/>
      </c>
      <c r="FX192" t="str">
        <v/>
      </c>
      <c r="GA192" t="str">
        <v>SIN ESTADO</v>
      </c>
      <c r="GC192" t="str">
        <v/>
      </c>
      <c r="GD192" t="str">
        <v/>
      </c>
      <c r="GG192" t="str">
        <v>SIN ESTADO</v>
      </c>
      <c r="GI192" t="str">
        <v/>
      </c>
      <c r="GJ192" t="str">
        <v/>
      </c>
      <c r="GM192" t="str">
        <v>SIN ESTADO</v>
      </c>
      <c r="GO192" t="str">
        <v/>
      </c>
      <c r="GP192" t="str">
        <v/>
      </c>
      <c r="GS192" t="str">
        <v>SIN ESTADO</v>
      </c>
      <c r="GU192" t="str">
        <v/>
      </c>
      <c r="GV192" t="str">
        <v/>
      </c>
      <c r="GY192" t="str">
        <v>SIN ESTADO</v>
      </c>
      <c r="HA192" t="str">
        <v/>
      </c>
      <c r="HB192" t="str">
        <v/>
      </c>
      <c r="HE192" t="str">
        <v>SIN ESTADO</v>
      </c>
      <c r="HG192" t="str">
        <v/>
      </c>
      <c r="HH192" t="str">
        <v/>
      </c>
      <c r="HK192" t="str">
        <v>SIN ESTADO</v>
      </c>
      <c r="HM192" t="str">
        <v/>
      </c>
      <c r="HN192" t="str">
        <v/>
      </c>
      <c r="HQ192" t="str">
        <v>SIN ESTADO</v>
      </c>
      <c r="HS192">
        <v>6100000</v>
      </c>
      <c r="HU192">
        <v>1083333.3333333333</v>
      </c>
      <c r="HW192">
        <v>0</v>
      </c>
      <c r="HX192">
        <v>0</v>
      </c>
    </row>
    <row r="193">
      <c r="B193">
        <v>191</v>
      </c>
      <c r="C193" t="str">
        <v xml:space="preserve">LC1 - 21 - 1 </v>
      </c>
      <c r="D193" t="str">
        <v>VENDIDO</v>
      </c>
      <c r="E193">
        <v>36686000</v>
      </c>
      <c r="F193">
        <v>32686000</v>
      </c>
      <c r="G193">
        <v>45820</v>
      </c>
      <c r="H193">
        <v>24</v>
      </c>
      <c r="I193" t="str">
        <v xml:space="preserve">12 DE CADA MES </v>
      </c>
      <c r="J193">
        <v>1361916.6666666667</v>
      </c>
      <c r="K193">
        <v>45851</v>
      </c>
      <c r="L193">
        <v>467</v>
      </c>
      <c r="M193">
        <v>45868</v>
      </c>
      <c r="N193">
        <v>1383000</v>
      </c>
      <c r="O193" t="str">
        <v>PAGA</v>
      </c>
      <c r="P193" t="str">
        <v>TRANSFERENCIA</v>
      </c>
      <c r="Q193">
        <v>45882</v>
      </c>
      <c r="R193">
        <v>436</v>
      </c>
      <c r="S193">
        <v>45918</v>
      </c>
      <c r="T193">
        <v>1383000</v>
      </c>
      <c r="U193" t="str">
        <v>PAGA</v>
      </c>
      <c r="V193" t="str">
        <v>TRANSFERENCIA</v>
      </c>
      <c r="W193">
        <v>45913</v>
      </c>
      <c r="X193">
        <v>405</v>
      </c>
      <c r="Y193">
        <v>45970</v>
      </c>
      <c r="Z193">
        <v>1383000</v>
      </c>
      <c r="AA193" t="str">
        <v>PAGA</v>
      </c>
      <c r="AB193" t="str">
        <v>TRANSFERENCIA</v>
      </c>
      <c r="AC193">
        <v>45944</v>
      </c>
      <c r="AD193">
        <v>374</v>
      </c>
      <c r="AE193">
        <v>46169</v>
      </c>
      <c r="AF193">
        <v>4249000</v>
      </c>
      <c r="AG193" t="str">
        <v>PAGA</v>
      </c>
      <c r="AI193">
        <v>45975</v>
      </c>
      <c r="AJ193">
        <v>343</v>
      </c>
      <c r="AK193">
        <v>46169</v>
      </c>
      <c r="AM193" t="str">
        <v>PAGA</v>
      </c>
      <c r="AO193">
        <v>46006</v>
      </c>
      <c r="AP193">
        <v>312</v>
      </c>
      <c r="AQ193">
        <v>46169</v>
      </c>
      <c r="AS193" t="str">
        <v>PAGA</v>
      </c>
      <c r="AU193">
        <v>46037</v>
      </c>
      <c r="AV193">
        <v>281</v>
      </c>
      <c r="AY193" t="str">
        <v>VENCIDA</v>
      </c>
      <c r="BA193">
        <v>46068</v>
      </c>
      <c r="BB193">
        <v>250</v>
      </c>
      <c r="BE193" t="str">
        <v>VENCIDA</v>
      </c>
      <c r="BG193">
        <v>46099</v>
      </c>
      <c r="BH193">
        <v>219</v>
      </c>
      <c r="BK193" t="str">
        <v>VENCIDA</v>
      </c>
      <c r="BM193">
        <v>46130</v>
      </c>
      <c r="BN193">
        <v>188</v>
      </c>
      <c r="BQ193" t="str">
        <v>VENCIDA</v>
      </c>
      <c r="BS193">
        <v>46161</v>
      </c>
      <c r="BT193">
        <v>157</v>
      </c>
      <c r="BW193" t="str">
        <v>VENCIDA</v>
      </c>
      <c r="BY193">
        <v>46192</v>
      </c>
      <c r="BZ193">
        <v>126</v>
      </c>
      <c r="CC193" t="str">
        <v>VENCIDA</v>
      </c>
      <c r="CE193">
        <v>46223</v>
      </c>
      <c r="CF193">
        <v>95</v>
      </c>
      <c r="CI193" t="str">
        <v>VENCIDA</v>
      </c>
      <c r="CK193">
        <v>46254</v>
      </c>
      <c r="CL193">
        <v>64</v>
      </c>
      <c r="CO193" t="str">
        <v>VENCIDA</v>
      </c>
      <c r="CQ193">
        <v>46285</v>
      </c>
      <c r="CR193">
        <v>33</v>
      </c>
      <c r="CU193" t="str">
        <v>VENCIDA</v>
      </c>
      <c r="CW193">
        <v>46316</v>
      </c>
      <c r="CX193">
        <v>2</v>
      </c>
      <c r="DA193" t="str">
        <v>VENCIDA</v>
      </c>
      <c r="DC193">
        <v>46347</v>
      </c>
      <c r="DD193">
        <v>-29</v>
      </c>
      <c r="DG193" t="str">
        <v>AL DÍA</v>
      </c>
      <c r="DI193">
        <v>46378</v>
      </c>
      <c r="DJ193">
        <v>-60</v>
      </c>
      <c r="DM193" t="str">
        <v>AL DÍA</v>
      </c>
      <c r="DO193">
        <v>46409</v>
      </c>
      <c r="DP193">
        <v>-91</v>
      </c>
      <c r="DS193" t="str">
        <v>AL DÍA</v>
      </c>
      <c r="DU193">
        <v>46440</v>
      </c>
      <c r="DV193">
        <v>-122</v>
      </c>
      <c r="DY193" t="str">
        <v>AL DÍA</v>
      </c>
      <c r="EA193">
        <v>46471</v>
      </c>
      <c r="EB193">
        <v>-153</v>
      </c>
      <c r="EE193" t="str">
        <v>AL DÍA</v>
      </c>
      <c r="EG193">
        <v>46502</v>
      </c>
      <c r="EH193">
        <v>-184</v>
      </c>
      <c r="EK193" t="str">
        <v>AL DÍA</v>
      </c>
      <c r="EM193">
        <v>46533</v>
      </c>
      <c r="EN193">
        <v>-215</v>
      </c>
      <c r="EQ193" t="str">
        <v>AL DÍA</v>
      </c>
      <c r="ES193">
        <v>46564</v>
      </c>
      <c r="ET193">
        <v>-246</v>
      </c>
      <c r="EW193" t="str">
        <v>AL DÍA</v>
      </c>
      <c r="EY193" t="str">
        <v/>
      </c>
      <c r="EZ193" t="str">
        <v/>
      </c>
      <c r="FC193" t="str">
        <v>SIN ESTADO</v>
      </c>
      <c r="FE193" t="str">
        <v/>
      </c>
      <c r="FF193" t="str">
        <v/>
      </c>
      <c r="FI193" t="str">
        <v>SIN ESTADO</v>
      </c>
      <c r="FK193" t="str">
        <v/>
      </c>
      <c r="FL193" t="str">
        <v/>
      </c>
      <c r="FO193" t="str">
        <v>SIN ESTADO</v>
      </c>
      <c r="FQ193" t="str">
        <v/>
      </c>
      <c r="FR193" t="str">
        <v/>
      </c>
      <c r="FU193" t="str">
        <v>SIN ESTADO</v>
      </c>
      <c r="FW193" t="str">
        <v/>
      </c>
      <c r="FX193" t="str">
        <v/>
      </c>
      <c r="GA193" t="str">
        <v>SIN ESTADO</v>
      </c>
      <c r="GC193" t="str">
        <v/>
      </c>
      <c r="GD193" t="str">
        <v/>
      </c>
      <c r="GG193" t="str">
        <v>SIN ESTADO</v>
      </c>
      <c r="GI193" t="str">
        <v/>
      </c>
      <c r="GJ193" t="str">
        <v/>
      </c>
      <c r="GM193" t="str">
        <v>SIN ESTADO</v>
      </c>
      <c r="GO193" t="str">
        <v/>
      </c>
      <c r="GP193" t="str">
        <v/>
      </c>
      <c r="GS193" t="str">
        <v>SIN ESTADO</v>
      </c>
      <c r="GU193" t="str">
        <v/>
      </c>
      <c r="GV193" t="str">
        <v/>
      </c>
      <c r="GY193" t="str">
        <v>SIN ESTADO</v>
      </c>
      <c r="HA193" t="str">
        <v/>
      </c>
      <c r="HB193" t="str">
        <v/>
      </c>
      <c r="HE193" t="str">
        <v>SIN ESTADO</v>
      </c>
      <c r="HG193" t="str">
        <v/>
      </c>
      <c r="HH193" t="str">
        <v/>
      </c>
      <c r="HK193" t="str">
        <v>SIN ESTADO</v>
      </c>
      <c r="HM193" t="str">
        <v/>
      </c>
      <c r="HN193" t="str">
        <v/>
      </c>
      <c r="HQ193" t="str">
        <v>SIN ESTADO</v>
      </c>
      <c r="HS193">
        <v>8398000</v>
      </c>
      <c r="HU193">
        <v>1361916.6666666667</v>
      </c>
      <c r="HW193">
        <v>0</v>
      </c>
      <c r="HX193">
        <v>0</v>
      </c>
    </row>
    <row r="194">
      <c r="B194">
        <v>192</v>
      </c>
      <c r="C194" t="str">
        <v xml:space="preserve">LC1 - 21 - 2 </v>
      </c>
      <c r="D194" t="str">
        <v>DISPONIBLE</v>
      </c>
      <c r="E194">
        <v>41649000</v>
      </c>
      <c r="F194">
        <v>41649000</v>
      </c>
      <c r="G194">
        <v>0</v>
      </c>
      <c r="H194">
        <v>0</v>
      </c>
      <c r="I194">
        <v>0</v>
      </c>
      <c r="J194">
        <v>0</v>
      </c>
      <c r="K194" t="str">
        <v/>
      </c>
      <c r="L194" t="str">
        <v/>
      </c>
      <c r="O194" t="str">
        <v>SIN ESTADO</v>
      </c>
      <c r="Q194" t="str">
        <v/>
      </c>
      <c r="R194" t="str">
        <v/>
      </c>
      <c r="U194" t="str">
        <v>SIN ESTADO</v>
      </c>
      <c r="W194" t="str">
        <v/>
      </c>
      <c r="X194" t="str">
        <v/>
      </c>
      <c r="AA194" t="str">
        <v>SIN ESTADO</v>
      </c>
      <c r="AC194" t="str">
        <v/>
      </c>
      <c r="AD194" t="str">
        <v/>
      </c>
      <c r="AG194" t="str">
        <v>SIN ESTADO</v>
      </c>
      <c r="AI194" t="str">
        <v/>
      </c>
      <c r="AJ194" t="str">
        <v/>
      </c>
      <c r="AM194" t="str">
        <v>SIN ESTADO</v>
      </c>
      <c r="AO194" t="str">
        <v/>
      </c>
      <c r="AP194" t="str">
        <v/>
      </c>
      <c r="AS194" t="str">
        <v>SIN ESTADO</v>
      </c>
      <c r="AU194" t="str">
        <v/>
      </c>
      <c r="AV194" t="str">
        <v/>
      </c>
      <c r="AY194" t="str">
        <v>SIN ESTADO</v>
      </c>
      <c r="BA194" t="str">
        <v/>
      </c>
      <c r="BB194" t="str">
        <v/>
      </c>
      <c r="BE194" t="str">
        <v>SIN ESTADO</v>
      </c>
      <c r="BG194" t="str">
        <v/>
      </c>
      <c r="BH194" t="str">
        <v/>
      </c>
      <c r="BK194" t="str">
        <v>SIN ESTADO</v>
      </c>
      <c r="BM194" t="str">
        <v/>
      </c>
      <c r="BN194" t="str">
        <v/>
      </c>
      <c r="BQ194" t="str">
        <v>SIN ESTADO</v>
      </c>
      <c r="BS194" t="str">
        <v/>
      </c>
      <c r="BT194" t="str">
        <v/>
      </c>
      <c r="BW194" t="str">
        <v>SIN ESTADO</v>
      </c>
      <c r="BY194" t="str">
        <v/>
      </c>
      <c r="BZ194" t="str">
        <v/>
      </c>
      <c r="CC194" t="str">
        <v>SIN ESTADO</v>
      </c>
      <c r="CE194" t="str">
        <v/>
      </c>
      <c r="CF194" t="str">
        <v/>
      </c>
      <c r="CI194" t="str">
        <v>SIN ESTADO</v>
      </c>
      <c r="CK194" t="str">
        <v/>
      </c>
      <c r="CL194" t="str">
        <v/>
      </c>
      <c r="CO194" t="str">
        <v>SIN ESTADO</v>
      </c>
      <c r="CQ194" t="str">
        <v/>
      </c>
      <c r="CR194" t="str">
        <v/>
      </c>
      <c r="CU194" t="str">
        <v>SIN ESTADO</v>
      </c>
      <c r="CW194" t="str">
        <v/>
      </c>
      <c r="CX194" t="str">
        <v/>
      </c>
      <c r="DA194" t="str">
        <v>SIN ESTADO</v>
      </c>
      <c r="DC194" t="str">
        <v/>
      </c>
      <c r="DD194" t="str">
        <v/>
      </c>
      <c r="DG194" t="str">
        <v>SIN ESTADO</v>
      </c>
      <c r="DI194" t="str">
        <v/>
      </c>
      <c r="DJ194" t="str">
        <v/>
      </c>
      <c r="DM194" t="str">
        <v>SIN ESTADO</v>
      </c>
      <c r="DO194" t="str">
        <v/>
      </c>
      <c r="DP194" t="str">
        <v/>
      </c>
      <c r="DS194" t="str">
        <v>SIN ESTADO</v>
      </c>
      <c r="DU194" t="str">
        <v/>
      </c>
      <c r="DV194" t="str">
        <v/>
      </c>
      <c r="DY194" t="str">
        <v>SIN ESTADO</v>
      </c>
      <c r="EA194" t="str">
        <v/>
      </c>
      <c r="EB194" t="str">
        <v/>
      </c>
      <c r="EE194" t="str">
        <v>SIN ESTADO</v>
      </c>
      <c r="EG194" t="str">
        <v/>
      </c>
      <c r="EH194" t="str">
        <v/>
      </c>
      <c r="EK194" t="str">
        <v>SIN ESTADO</v>
      </c>
      <c r="EM194" t="str">
        <v/>
      </c>
      <c r="EN194" t="str">
        <v/>
      </c>
      <c r="EQ194" t="str">
        <v>SIN ESTADO</v>
      </c>
      <c r="ES194" t="str">
        <v/>
      </c>
      <c r="ET194" t="str">
        <v/>
      </c>
      <c r="EW194" t="str">
        <v>SIN ESTADO</v>
      </c>
      <c r="EY194" t="str">
        <v/>
      </c>
      <c r="EZ194" t="str">
        <v/>
      </c>
      <c r="FC194" t="str">
        <v>SIN ESTADO</v>
      </c>
      <c r="FE194" t="str">
        <v/>
      </c>
      <c r="FF194" t="str">
        <v/>
      </c>
      <c r="FI194" t="str">
        <v>SIN ESTADO</v>
      </c>
      <c r="FK194" t="str">
        <v/>
      </c>
      <c r="FL194" t="str">
        <v/>
      </c>
      <c r="FO194" t="str">
        <v>SIN ESTADO</v>
      </c>
      <c r="FQ194" t="str">
        <v/>
      </c>
      <c r="FR194" t="str">
        <v/>
      </c>
      <c r="FU194" t="str">
        <v>SIN ESTADO</v>
      </c>
      <c r="FW194" t="str">
        <v/>
      </c>
      <c r="FX194" t="str">
        <v/>
      </c>
      <c r="GA194" t="str">
        <v>SIN ESTADO</v>
      </c>
      <c r="GC194" t="str">
        <v/>
      </c>
      <c r="GD194" t="str">
        <v/>
      </c>
      <c r="GG194" t="str">
        <v>SIN ESTADO</v>
      </c>
      <c r="GI194" t="str">
        <v/>
      </c>
      <c r="GJ194" t="str">
        <v/>
      </c>
      <c r="GM194" t="str">
        <v>SIN ESTADO</v>
      </c>
      <c r="GO194" t="str">
        <v/>
      </c>
      <c r="GP194" t="str">
        <v/>
      </c>
      <c r="GS194" t="str">
        <v>SIN ESTADO</v>
      </c>
      <c r="GU194" t="str">
        <v/>
      </c>
      <c r="GV194" t="str">
        <v/>
      </c>
      <c r="GY194" t="str">
        <v>SIN ESTADO</v>
      </c>
      <c r="HA194" t="str">
        <v/>
      </c>
      <c r="HB194" t="str">
        <v/>
      </c>
      <c r="HE194" t="str">
        <v>SIN ESTADO</v>
      </c>
      <c r="HG194" t="str">
        <v/>
      </c>
      <c r="HH194" t="str">
        <v/>
      </c>
      <c r="HK194" t="str">
        <v>SIN ESTADO</v>
      </c>
      <c r="HM194" t="str">
        <v/>
      </c>
      <c r="HN194" t="str">
        <v/>
      </c>
      <c r="HQ194" t="str">
        <v>SIN ESTADO</v>
      </c>
      <c r="HS194">
        <v>0</v>
      </c>
      <c r="HU194">
        <v>0</v>
      </c>
      <c r="HW194">
        <v>0</v>
      </c>
      <c r="HX194">
        <v>0</v>
      </c>
    </row>
    <row r="195">
      <c r="B195">
        <v>193</v>
      </c>
      <c r="C195" t="str">
        <v xml:space="preserve">LC1 - 21 - 3 </v>
      </c>
      <c r="D195" t="str">
        <v>VENDIDO</v>
      </c>
      <c r="E195">
        <v>25000000</v>
      </c>
      <c r="F195">
        <v>21000000</v>
      </c>
      <c r="G195">
        <v>46080</v>
      </c>
      <c r="H195">
        <v>24</v>
      </c>
      <c r="I195" t="str">
        <v xml:space="preserve">27 DE CADA MES </v>
      </c>
      <c r="J195">
        <v>875000</v>
      </c>
      <c r="K195">
        <v>46111</v>
      </c>
      <c r="L195">
        <v>207</v>
      </c>
      <c r="O195" t="str">
        <v>VENCIDA</v>
      </c>
      <c r="Q195">
        <v>46142</v>
      </c>
      <c r="R195">
        <v>176</v>
      </c>
      <c r="U195" t="str">
        <v>VENCIDA</v>
      </c>
      <c r="W195">
        <v>46173</v>
      </c>
      <c r="X195">
        <v>145</v>
      </c>
      <c r="AA195" t="str">
        <v>VENCIDA</v>
      </c>
      <c r="AC195">
        <v>46204</v>
      </c>
      <c r="AD195">
        <v>114</v>
      </c>
      <c r="AG195" t="str">
        <v>VENCIDA</v>
      </c>
      <c r="AI195">
        <v>46235</v>
      </c>
      <c r="AJ195">
        <v>83</v>
      </c>
      <c r="AM195" t="str">
        <v>VENCIDA</v>
      </c>
      <c r="AO195">
        <v>46266</v>
      </c>
      <c r="AP195">
        <v>52</v>
      </c>
      <c r="AS195" t="str">
        <v>VENCIDA</v>
      </c>
      <c r="AU195">
        <v>46297</v>
      </c>
      <c r="AV195">
        <v>21</v>
      </c>
      <c r="AY195" t="str">
        <v>VENCIDA</v>
      </c>
      <c r="BA195">
        <v>46328</v>
      </c>
      <c r="BB195">
        <v>-10</v>
      </c>
      <c r="BE195" t="str">
        <v>AL DÍA</v>
      </c>
      <c r="BG195">
        <v>46359</v>
      </c>
      <c r="BH195">
        <v>-41</v>
      </c>
      <c r="BK195" t="str">
        <v>AL DÍA</v>
      </c>
      <c r="BM195">
        <v>46390</v>
      </c>
      <c r="BN195">
        <v>-72</v>
      </c>
      <c r="BQ195" t="str">
        <v>AL DÍA</v>
      </c>
      <c r="BS195">
        <v>46421</v>
      </c>
      <c r="BT195">
        <v>-103</v>
      </c>
      <c r="BW195" t="str">
        <v>AL DÍA</v>
      </c>
      <c r="BY195">
        <v>46452</v>
      </c>
      <c r="BZ195">
        <v>-134</v>
      </c>
      <c r="CC195" t="str">
        <v>AL DÍA</v>
      </c>
      <c r="CE195">
        <v>46483</v>
      </c>
      <c r="CF195">
        <v>-165</v>
      </c>
      <c r="CI195" t="str">
        <v>AL DÍA</v>
      </c>
      <c r="CK195">
        <v>46514</v>
      </c>
      <c r="CL195">
        <v>-196</v>
      </c>
      <c r="CO195" t="str">
        <v>AL DÍA</v>
      </c>
      <c r="CQ195">
        <v>46545</v>
      </c>
      <c r="CR195">
        <v>-227</v>
      </c>
      <c r="CU195" t="str">
        <v>AL DÍA</v>
      </c>
      <c r="CW195">
        <v>46576</v>
      </c>
      <c r="CX195">
        <v>-258</v>
      </c>
      <c r="DA195" t="str">
        <v>AL DÍA</v>
      </c>
      <c r="DC195">
        <v>46607</v>
      </c>
      <c r="DD195">
        <v>-289</v>
      </c>
      <c r="DG195" t="str">
        <v>AL DÍA</v>
      </c>
      <c r="DI195">
        <v>46638</v>
      </c>
      <c r="DJ195">
        <v>-320</v>
      </c>
      <c r="DM195" t="str">
        <v>AL DÍA</v>
      </c>
      <c r="DO195">
        <v>46669</v>
      </c>
      <c r="DP195">
        <v>-351</v>
      </c>
      <c r="DS195" t="str">
        <v>AL DÍA</v>
      </c>
      <c r="DU195">
        <v>46700</v>
      </c>
      <c r="DV195">
        <v>-382</v>
      </c>
      <c r="DY195" t="str">
        <v>AL DÍA</v>
      </c>
      <c r="EA195">
        <v>46731</v>
      </c>
      <c r="EB195">
        <v>-413</v>
      </c>
      <c r="EE195" t="str">
        <v>AL DÍA</v>
      </c>
      <c r="EG195">
        <v>46762</v>
      </c>
      <c r="EH195">
        <v>-444</v>
      </c>
      <c r="EK195" t="str">
        <v>AL DÍA</v>
      </c>
      <c r="EM195">
        <v>46793</v>
      </c>
      <c r="EN195">
        <v>-475</v>
      </c>
      <c r="EQ195" t="str">
        <v>AL DÍA</v>
      </c>
      <c r="ES195">
        <v>46824</v>
      </c>
      <c r="ET195">
        <v>-506</v>
      </c>
      <c r="EW195" t="str">
        <v>AL DÍA</v>
      </c>
      <c r="EY195" t="str">
        <v/>
      </c>
      <c r="EZ195" t="str">
        <v/>
      </c>
      <c r="FC195" t="str">
        <v>SIN ESTADO</v>
      </c>
      <c r="FE195" t="str">
        <v/>
      </c>
      <c r="FF195" t="str">
        <v/>
      </c>
      <c r="FI195" t="str">
        <v>SIN ESTADO</v>
      </c>
      <c r="FK195" t="str">
        <v/>
      </c>
      <c r="FL195" t="str">
        <v/>
      </c>
      <c r="FO195" t="str">
        <v>SIN ESTADO</v>
      </c>
      <c r="FQ195" t="str">
        <v/>
      </c>
      <c r="FR195" t="str">
        <v/>
      </c>
      <c r="FU195" t="str">
        <v>SIN ESTADO</v>
      </c>
      <c r="FW195" t="str">
        <v/>
      </c>
      <c r="FX195" t="str">
        <v/>
      </c>
      <c r="GA195" t="str">
        <v>SIN ESTADO</v>
      </c>
      <c r="GC195" t="str">
        <v/>
      </c>
      <c r="GD195" t="str">
        <v/>
      </c>
      <c r="GG195" t="str">
        <v>SIN ESTADO</v>
      </c>
      <c r="GI195" t="str">
        <v/>
      </c>
      <c r="GJ195" t="str">
        <v/>
      </c>
      <c r="GM195" t="str">
        <v>SIN ESTADO</v>
      </c>
      <c r="GO195" t="str">
        <v/>
      </c>
      <c r="GP195" t="str">
        <v/>
      </c>
      <c r="GS195" t="str">
        <v>SIN ESTADO</v>
      </c>
      <c r="GU195" t="str">
        <v/>
      </c>
      <c r="GV195" t="str">
        <v/>
      </c>
      <c r="GY195" t="str">
        <v>SIN ESTADO</v>
      </c>
      <c r="HA195" t="str">
        <v/>
      </c>
      <c r="HB195" t="str">
        <v/>
      </c>
      <c r="HE195" t="str">
        <v>SIN ESTADO</v>
      </c>
      <c r="HG195" t="str">
        <v/>
      </c>
      <c r="HH195" t="str">
        <v/>
      </c>
      <c r="HK195" t="str">
        <v>SIN ESTADO</v>
      </c>
      <c r="HM195" t="str">
        <v/>
      </c>
      <c r="HN195" t="str">
        <v/>
      </c>
      <c r="HQ195" t="str">
        <v>SIN ESTADO</v>
      </c>
      <c r="HS195">
        <v>0</v>
      </c>
      <c r="HU195">
        <v>875000</v>
      </c>
      <c r="HW195">
        <v>0</v>
      </c>
      <c r="HX195">
        <v>0</v>
      </c>
    </row>
    <row r="196">
      <c r="B196">
        <v>194</v>
      </c>
      <c r="C196" t="str">
        <v xml:space="preserve">LC1 - 21 - 4 </v>
      </c>
      <c r="D196" t="str">
        <v>VENDIDO</v>
      </c>
      <c r="E196">
        <v>30000000</v>
      </c>
      <c r="F196">
        <v>26000000</v>
      </c>
      <c r="G196">
        <v>45927</v>
      </c>
      <c r="H196">
        <v>24</v>
      </c>
      <c r="I196" t="str">
        <v xml:space="preserve">27 DE CADA MES </v>
      </c>
      <c r="J196">
        <v>1083333.3333333333</v>
      </c>
      <c r="K196">
        <v>45958</v>
      </c>
      <c r="L196">
        <v>360</v>
      </c>
      <c r="M196">
        <v>45958</v>
      </c>
      <c r="N196">
        <v>1083000</v>
      </c>
      <c r="O196" t="str">
        <v>PAGA</v>
      </c>
      <c r="P196" t="str">
        <v>TRANSFERENCIA</v>
      </c>
      <c r="Q196">
        <v>45989</v>
      </c>
      <c r="R196">
        <v>329</v>
      </c>
      <c r="S196">
        <v>45992</v>
      </c>
      <c r="T196">
        <v>1083000</v>
      </c>
      <c r="U196" t="str">
        <v>PAGA</v>
      </c>
      <c r="V196" t="str">
        <v>TRANSFERENCIA</v>
      </c>
      <c r="W196">
        <v>46020</v>
      </c>
      <c r="X196">
        <v>298</v>
      </c>
      <c r="Y196">
        <v>45664</v>
      </c>
      <c r="Z196">
        <v>1083000</v>
      </c>
      <c r="AA196" t="str">
        <v>PAGA</v>
      </c>
      <c r="AB196" t="str">
        <v>TRANSFERENCIA</v>
      </c>
      <c r="AC196">
        <v>46051</v>
      </c>
      <c r="AD196">
        <v>267</v>
      </c>
      <c r="AE196">
        <v>46055</v>
      </c>
      <c r="AF196">
        <v>1083000</v>
      </c>
      <c r="AG196" t="str">
        <v>PAGA</v>
      </c>
      <c r="AH196" t="str">
        <v>TRANSFERENCIA</v>
      </c>
      <c r="AI196">
        <v>46082</v>
      </c>
      <c r="AJ196">
        <v>236</v>
      </c>
      <c r="AK196">
        <v>46087</v>
      </c>
      <c r="AL196">
        <v>1083000</v>
      </c>
      <c r="AM196" t="str">
        <v>PAGA</v>
      </c>
      <c r="AN196" t="str">
        <v>TRANSFERENCIA</v>
      </c>
      <c r="AO196">
        <v>46113</v>
      </c>
      <c r="AP196">
        <v>205</v>
      </c>
      <c r="AQ196">
        <v>46134</v>
      </c>
      <c r="AR196">
        <v>1083000</v>
      </c>
      <c r="AS196" t="str">
        <v>PAGA</v>
      </c>
      <c r="AT196" t="str">
        <v>TRANSFERENCIA</v>
      </c>
      <c r="AU196">
        <v>46144</v>
      </c>
      <c r="AV196">
        <v>174</v>
      </c>
      <c r="AW196">
        <v>46168</v>
      </c>
      <c r="AX196">
        <v>1083000</v>
      </c>
      <c r="AY196" t="str">
        <v>PAGA</v>
      </c>
      <c r="AZ196" t="str">
        <v>TRANSFERENCIA</v>
      </c>
      <c r="BA196">
        <v>46175</v>
      </c>
      <c r="BB196">
        <v>143</v>
      </c>
      <c r="BC196">
        <v>46204</v>
      </c>
      <c r="BD196">
        <v>1083000</v>
      </c>
      <c r="BE196" t="str">
        <v>PAGA</v>
      </c>
      <c r="BF196" t="str">
        <v>TRANSFERENCIA</v>
      </c>
      <c r="BG196">
        <v>46206</v>
      </c>
      <c r="BH196">
        <v>112</v>
      </c>
      <c r="BI196">
        <v>46231</v>
      </c>
      <c r="BJ196">
        <v>1083000</v>
      </c>
      <c r="BK196" t="str">
        <v>PAGA</v>
      </c>
      <c r="BL196" t="str">
        <v>TRANSFERENCIA</v>
      </c>
      <c r="BM196">
        <v>46237</v>
      </c>
      <c r="BN196">
        <v>81</v>
      </c>
      <c r="BO196">
        <v>46314</v>
      </c>
      <c r="BP196">
        <v>1083000</v>
      </c>
      <c r="BQ196" t="str">
        <v>PAGA</v>
      </c>
      <c r="BR196" t="str">
        <v>TRANSFERENCIA</v>
      </c>
      <c r="BS196">
        <v>46268</v>
      </c>
      <c r="BT196">
        <v>50</v>
      </c>
      <c r="BW196" t="str">
        <v>VENCIDA</v>
      </c>
      <c r="BY196">
        <v>46299</v>
      </c>
      <c r="BZ196">
        <v>19</v>
      </c>
      <c r="CC196" t="str">
        <v>VENCIDA</v>
      </c>
      <c r="CE196">
        <v>46330</v>
      </c>
      <c r="CF196">
        <v>-12</v>
      </c>
      <c r="CI196" t="str">
        <v>AL DÍA</v>
      </c>
      <c r="CK196">
        <v>46361</v>
      </c>
      <c r="CL196">
        <v>-43</v>
      </c>
      <c r="CO196" t="str">
        <v>AL DÍA</v>
      </c>
      <c r="CQ196">
        <v>46392</v>
      </c>
      <c r="CR196">
        <v>-74</v>
      </c>
      <c r="CU196" t="str">
        <v>AL DÍA</v>
      </c>
      <c r="CW196">
        <v>46423</v>
      </c>
      <c r="CX196">
        <v>-105</v>
      </c>
      <c r="DA196" t="str">
        <v>AL DÍA</v>
      </c>
      <c r="DC196">
        <v>46454</v>
      </c>
      <c r="DD196">
        <v>-136</v>
      </c>
      <c r="DG196" t="str">
        <v>AL DÍA</v>
      </c>
      <c r="DI196">
        <v>46485</v>
      </c>
      <c r="DJ196">
        <v>-167</v>
      </c>
      <c r="DM196" t="str">
        <v>AL DÍA</v>
      </c>
      <c r="DO196">
        <v>46516</v>
      </c>
      <c r="DP196">
        <v>-198</v>
      </c>
      <c r="DS196" t="str">
        <v>AL DÍA</v>
      </c>
      <c r="DU196">
        <v>46547</v>
      </c>
      <c r="DV196">
        <v>-229</v>
      </c>
      <c r="DY196" t="str">
        <v>AL DÍA</v>
      </c>
      <c r="EA196">
        <v>46578</v>
      </c>
      <c r="EB196">
        <v>-260</v>
      </c>
      <c r="EE196" t="str">
        <v>AL DÍA</v>
      </c>
      <c r="EG196">
        <v>46609</v>
      </c>
      <c r="EH196">
        <v>-291</v>
      </c>
      <c r="EK196" t="str">
        <v>AL DÍA</v>
      </c>
      <c r="EM196">
        <v>46640</v>
      </c>
      <c r="EN196">
        <v>-322</v>
      </c>
      <c r="EQ196" t="str">
        <v>AL DÍA</v>
      </c>
      <c r="ES196">
        <v>46671</v>
      </c>
      <c r="ET196">
        <v>-353</v>
      </c>
      <c r="EW196" t="str">
        <v>AL DÍA</v>
      </c>
      <c r="EY196" t="str">
        <v/>
      </c>
      <c r="EZ196" t="str">
        <v/>
      </c>
      <c r="FC196" t="str">
        <v>SIN ESTADO</v>
      </c>
      <c r="FE196" t="str">
        <v/>
      </c>
      <c r="FF196" t="str">
        <v/>
      </c>
      <c r="FI196" t="str">
        <v>SIN ESTADO</v>
      </c>
      <c r="FK196" t="str">
        <v/>
      </c>
      <c r="FL196" t="str">
        <v/>
      </c>
      <c r="FO196" t="str">
        <v>SIN ESTADO</v>
      </c>
      <c r="FQ196" t="str">
        <v/>
      </c>
      <c r="FR196" t="str">
        <v/>
      </c>
      <c r="FU196" t="str">
        <v>SIN ESTADO</v>
      </c>
      <c r="FW196" t="str">
        <v/>
      </c>
      <c r="FX196" t="str">
        <v/>
      </c>
      <c r="GA196" t="str">
        <v>SIN ESTADO</v>
      </c>
      <c r="GC196" t="str">
        <v/>
      </c>
      <c r="GD196" t="str">
        <v/>
      </c>
      <c r="GG196" t="str">
        <v>SIN ESTADO</v>
      </c>
      <c r="GI196" t="str">
        <v/>
      </c>
      <c r="GJ196" t="str">
        <v/>
      </c>
      <c r="GM196" t="str">
        <v>SIN ESTADO</v>
      </c>
      <c r="GO196" t="str">
        <v/>
      </c>
      <c r="GP196" t="str">
        <v/>
      </c>
      <c r="GS196" t="str">
        <v>SIN ESTADO</v>
      </c>
      <c r="GU196" t="str">
        <v/>
      </c>
      <c r="GV196" t="str">
        <v/>
      </c>
      <c r="GY196" t="str">
        <v>SIN ESTADO</v>
      </c>
      <c r="HA196" t="str">
        <v/>
      </c>
      <c r="HB196" t="str">
        <v/>
      </c>
      <c r="HE196" t="str">
        <v>SIN ESTADO</v>
      </c>
      <c r="HG196" t="str">
        <v/>
      </c>
      <c r="HH196" t="str">
        <v/>
      </c>
      <c r="HK196" t="str">
        <v>SIN ESTADO</v>
      </c>
      <c r="HM196" t="str">
        <v/>
      </c>
      <c r="HN196" t="str">
        <v/>
      </c>
      <c r="HQ196" t="str">
        <v>SIN ESTADO</v>
      </c>
      <c r="HS196">
        <v>10830000</v>
      </c>
      <c r="HU196">
        <v>1083333.3333333333</v>
      </c>
      <c r="HW196">
        <v>0</v>
      </c>
      <c r="HX196">
        <v>0</v>
      </c>
    </row>
    <row r="197">
      <c r="B197">
        <v>195</v>
      </c>
      <c r="C197" t="str">
        <v>LC1 - 21 - 5</v>
      </c>
      <c r="D197" t="str">
        <v>VENDIDO</v>
      </c>
      <c r="E197">
        <v>30000000</v>
      </c>
      <c r="F197">
        <v>26000000</v>
      </c>
      <c r="G197">
        <v>45927</v>
      </c>
      <c r="H197">
        <v>24</v>
      </c>
      <c r="I197" t="str">
        <v xml:space="preserve">27 DE CADA MES </v>
      </c>
      <c r="J197">
        <v>1083333.3333333333</v>
      </c>
      <c r="K197">
        <v>45958</v>
      </c>
      <c r="L197">
        <v>360</v>
      </c>
      <c r="M197">
        <v>45958</v>
      </c>
      <c r="N197">
        <v>1083000</v>
      </c>
      <c r="O197" t="str">
        <v>PAGA</v>
      </c>
      <c r="P197" t="str">
        <v>TRANSFERENCIA</v>
      </c>
      <c r="Q197">
        <v>45989</v>
      </c>
      <c r="R197">
        <v>329</v>
      </c>
      <c r="S197">
        <v>45994</v>
      </c>
      <c r="T197">
        <v>1083000</v>
      </c>
      <c r="U197" t="str">
        <v>PAGA</v>
      </c>
      <c r="V197" t="str">
        <v>TRANSFERENCIA</v>
      </c>
      <c r="W197">
        <v>46020</v>
      </c>
      <c r="X197">
        <v>298</v>
      </c>
      <c r="Y197">
        <v>45664</v>
      </c>
      <c r="Z197">
        <v>1083000</v>
      </c>
      <c r="AA197" t="str">
        <v>PAGA</v>
      </c>
      <c r="AB197" t="str">
        <v>TRANSFERENCIA</v>
      </c>
      <c r="AC197">
        <v>46051</v>
      </c>
      <c r="AD197">
        <v>267</v>
      </c>
      <c r="AE197">
        <v>46055</v>
      </c>
      <c r="AF197">
        <v>1083000</v>
      </c>
      <c r="AG197" t="str">
        <v>PAGA</v>
      </c>
      <c r="AH197" t="str">
        <v>TRANSFERENCIA</v>
      </c>
      <c r="AI197">
        <v>46082</v>
      </c>
      <c r="AJ197">
        <v>236</v>
      </c>
      <c r="AK197">
        <v>46087</v>
      </c>
      <c r="AL197">
        <v>1083000</v>
      </c>
      <c r="AM197" t="str">
        <v>PAGA</v>
      </c>
      <c r="AN197" t="str">
        <v>TRANSFERENCIA</v>
      </c>
      <c r="AO197">
        <v>46113</v>
      </c>
      <c r="AP197">
        <v>205</v>
      </c>
      <c r="AQ197">
        <v>46134</v>
      </c>
      <c r="AR197">
        <v>1083000</v>
      </c>
      <c r="AS197" t="str">
        <v>PAGA</v>
      </c>
      <c r="AT197" t="str">
        <v>TRANSFERENCIA</v>
      </c>
      <c r="AU197">
        <v>46147</v>
      </c>
      <c r="AV197">
        <v>171</v>
      </c>
      <c r="AW197">
        <v>46169</v>
      </c>
      <c r="AX197">
        <v>1083000</v>
      </c>
      <c r="AY197" t="str">
        <v>PAGA</v>
      </c>
      <c r="AZ197" t="str">
        <v>TRANSFERENCIA</v>
      </c>
      <c r="BA197">
        <v>46178</v>
      </c>
      <c r="BB197">
        <v>140</v>
      </c>
      <c r="BC197">
        <v>46204</v>
      </c>
      <c r="BD197">
        <v>1083000</v>
      </c>
      <c r="BE197" t="str">
        <v>PAGA</v>
      </c>
      <c r="BF197" t="str">
        <v>TRANSFERENCIA</v>
      </c>
      <c r="BG197">
        <v>46209</v>
      </c>
      <c r="BH197">
        <v>109</v>
      </c>
      <c r="BI197">
        <v>46231</v>
      </c>
      <c r="BJ197">
        <v>1083000</v>
      </c>
      <c r="BK197" t="str">
        <v>PAGA</v>
      </c>
      <c r="BL197" t="str">
        <v>TRANSFERENCIA</v>
      </c>
      <c r="BM197">
        <v>46240</v>
      </c>
      <c r="BN197">
        <v>78</v>
      </c>
      <c r="BQ197" t="str">
        <v>VENCIDA</v>
      </c>
      <c r="BS197">
        <v>46271</v>
      </c>
      <c r="BT197">
        <v>47</v>
      </c>
      <c r="BW197" t="str">
        <v>VENCIDA</v>
      </c>
      <c r="BY197">
        <v>46302</v>
      </c>
      <c r="BZ197">
        <v>16</v>
      </c>
      <c r="CC197" t="str">
        <v>VENCIDA</v>
      </c>
      <c r="CE197">
        <v>46333</v>
      </c>
      <c r="CF197">
        <v>-15</v>
      </c>
      <c r="CI197" t="str">
        <v>AL DÍA</v>
      </c>
      <c r="CK197">
        <v>46364</v>
      </c>
      <c r="CL197">
        <v>-46</v>
      </c>
      <c r="CO197" t="str">
        <v>AL DÍA</v>
      </c>
      <c r="CQ197">
        <v>46395</v>
      </c>
      <c r="CR197">
        <v>-77</v>
      </c>
      <c r="CU197" t="str">
        <v>AL DÍA</v>
      </c>
      <c r="CW197">
        <v>46426</v>
      </c>
      <c r="CX197">
        <v>-108</v>
      </c>
      <c r="DA197" t="str">
        <v>AL DÍA</v>
      </c>
      <c r="DC197">
        <v>46457</v>
      </c>
      <c r="DD197">
        <v>-139</v>
      </c>
      <c r="DG197" t="str">
        <v>AL DÍA</v>
      </c>
      <c r="DI197">
        <v>46488</v>
      </c>
      <c r="DJ197">
        <v>-170</v>
      </c>
      <c r="DM197" t="str">
        <v>AL DÍA</v>
      </c>
      <c r="DO197">
        <v>46519</v>
      </c>
      <c r="DP197">
        <v>-201</v>
      </c>
      <c r="DS197" t="str">
        <v>AL DÍA</v>
      </c>
      <c r="DU197">
        <v>46550</v>
      </c>
      <c r="DV197">
        <v>-232</v>
      </c>
      <c r="DY197" t="str">
        <v>AL DÍA</v>
      </c>
      <c r="EA197">
        <v>46581</v>
      </c>
      <c r="EB197">
        <v>-263</v>
      </c>
      <c r="EE197" t="str">
        <v>AL DÍA</v>
      </c>
      <c r="EG197">
        <v>46612</v>
      </c>
      <c r="EH197">
        <v>-294</v>
      </c>
      <c r="EK197" t="str">
        <v>AL DÍA</v>
      </c>
      <c r="EM197">
        <v>46643</v>
      </c>
      <c r="EN197">
        <v>-325</v>
      </c>
      <c r="EQ197" t="str">
        <v>AL DÍA</v>
      </c>
      <c r="ES197">
        <v>46674</v>
      </c>
      <c r="ET197">
        <v>-356</v>
      </c>
      <c r="EW197" t="str">
        <v>AL DÍA</v>
      </c>
      <c r="EY197" t="str">
        <v/>
      </c>
      <c r="EZ197" t="str">
        <v/>
      </c>
      <c r="FC197" t="str">
        <v>SIN ESTADO</v>
      </c>
      <c r="FE197" t="str">
        <v/>
      </c>
      <c r="FF197" t="str">
        <v/>
      </c>
      <c r="FI197" t="str">
        <v>SIN ESTADO</v>
      </c>
      <c r="FK197" t="str">
        <v/>
      </c>
      <c r="FL197" t="str">
        <v/>
      </c>
      <c r="FO197" t="str">
        <v>SIN ESTADO</v>
      </c>
      <c r="FQ197" t="str">
        <v/>
      </c>
      <c r="FR197" t="str">
        <v/>
      </c>
      <c r="FU197" t="str">
        <v>SIN ESTADO</v>
      </c>
      <c r="FW197" t="str">
        <v/>
      </c>
      <c r="FX197" t="str">
        <v/>
      </c>
      <c r="GA197" t="str">
        <v>SIN ESTADO</v>
      </c>
      <c r="GC197" t="str">
        <v/>
      </c>
      <c r="GD197" t="str">
        <v/>
      </c>
      <c r="GG197" t="str">
        <v>SIN ESTADO</v>
      </c>
      <c r="GI197" t="str">
        <v/>
      </c>
      <c r="GJ197" t="str">
        <v/>
      </c>
      <c r="GM197" t="str">
        <v>SIN ESTADO</v>
      </c>
      <c r="GO197" t="str">
        <v/>
      </c>
      <c r="GP197" t="str">
        <v/>
      </c>
      <c r="GS197" t="str">
        <v>SIN ESTADO</v>
      </c>
      <c r="GU197" t="str">
        <v/>
      </c>
      <c r="GV197" t="str">
        <v/>
      </c>
      <c r="GY197" t="str">
        <v>SIN ESTADO</v>
      </c>
      <c r="HA197" t="str">
        <v/>
      </c>
      <c r="HB197" t="str">
        <v/>
      </c>
      <c r="HE197" t="str">
        <v>SIN ESTADO</v>
      </c>
      <c r="HG197" t="str">
        <v/>
      </c>
      <c r="HH197" t="str">
        <v/>
      </c>
      <c r="HK197" t="str">
        <v>SIN ESTADO</v>
      </c>
      <c r="HM197" t="str">
        <v/>
      </c>
      <c r="HN197" t="str">
        <v/>
      </c>
      <c r="HQ197" t="str">
        <v>SIN ESTADO</v>
      </c>
      <c r="HS197">
        <v>9747000</v>
      </c>
      <c r="HU197">
        <v>1083333.3333333333</v>
      </c>
      <c r="HW197">
        <v>0</v>
      </c>
      <c r="HX197">
        <v>0</v>
      </c>
    </row>
    <row r="198">
      <c r="B198">
        <v>196</v>
      </c>
      <c r="C198" t="str">
        <v xml:space="preserve">LC1 - 21 - 6 </v>
      </c>
      <c r="D198" t="str">
        <v>VENDIDO</v>
      </c>
      <c r="E198">
        <v>25000000</v>
      </c>
      <c r="F198">
        <v>25000000</v>
      </c>
      <c r="G198">
        <v>46016</v>
      </c>
      <c r="H198">
        <v>30</v>
      </c>
      <c r="I198" t="str">
        <v xml:space="preserve">25 DE CADA MES </v>
      </c>
      <c r="J198">
        <v>833333.3333333334</v>
      </c>
      <c r="K198">
        <v>46047</v>
      </c>
      <c r="L198">
        <v>271</v>
      </c>
      <c r="M198">
        <v>46047</v>
      </c>
      <c r="N198">
        <v>840000</v>
      </c>
      <c r="O198" t="str">
        <v>PAGA</v>
      </c>
      <c r="P198" t="str">
        <v>TRANSFERENCIA</v>
      </c>
      <c r="Q198">
        <v>46078</v>
      </c>
      <c r="R198">
        <v>240</v>
      </c>
      <c r="S198">
        <v>46099</v>
      </c>
      <c r="T198">
        <v>840000</v>
      </c>
      <c r="U198" t="str">
        <v>PAGA</v>
      </c>
      <c r="V198" t="str">
        <v>EFECTIVO</v>
      </c>
      <c r="W198">
        <v>46106</v>
      </c>
      <c r="X198">
        <v>212</v>
      </c>
      <c r="Y198">
        <v>46099</v>
      </c>
      <c r="Z198">
        <v>840000</v>
      </c>
      <c r="AA198" t="str">
        <v>PAGA</v>
      </c>
      <c r="AB198" t="str">
        <v>EFECTIVO</v>
      </c>
      <c r="AC198">
        <v>46137</v>
      </c>
      <c r="AD198">
        <v>181</v>
      </c>
      <c r="AE198">
        <v>46154</v>
      </c>
      <c r="AF198">
        <v>840000</v>
      </c>
      <c r="AG198" t="str">
        <v>PAGA</v>
      </c>
      <c r="AH198" t="str">
        <v>EFECTIVO</v>
      </c>
      <c r="AI198">
        <v>46167</v>
      </c>
      <c r="AJ198">
        <v>151</v>
      </c>
      <c r="AK198">
        <v>46185</v>
      </c>
      <c r="AL198">
        <v>840000</v>
      </c>
      <c r="AM198" t="str">
        <v>PAGA</v>
      </c>
      <c r="AN198" t="str">
        <v>TRANSFERENCIA</v>
      </c>
      <c r="AO198">
        <v>46198</v>
      </c>
      <c r="AP198">
        <v>120</v>
      </c>
      <c r="AQ198">
        <v>46209</v>
      </c>
      <c r="AR198">
        <v>833000</v>
      </c>
      <c r="AS198" t="str">
        <v>PAGA</v>
      </c>
      <c r="AT198" t="str">
        <v>TRANSFERENCIA</v>
      </c>
      <c r="AU198">
        <v>46228</v>
      </c>
      <c r="AV198">
        <v>90</v>
      </c>
      <c r="AY198" t="str">
        <v>VENCIDA</v>
      </c>
      <c r="BA198">
        <v>46259</v>
      </c>
      <c r="BB198">
        <v>59</v>
      </c>
      <c r="BE198" t="str">
        <v>VENCIDA</v>
      </c>
      <c r="BG198">
        <v>46290</v>
      </c>
      <c r="BH198">
        <v>28</v>
      </c>
      <c r="BK198" t="str">
        <v>VENCIDA</v>
      </c>
      <c r="BM198">
        <v>46320</v>
      </c>
      <c r="BN198">
        <v>-2</v>
      </c>
      <c r="BQ198" t="str">
        <v>POR VENCER</v>
      </c>
      <c r="BS198">
        <v>46351</v>
      </c>
      <c r="BT198">
        <v>-33</v>
      </c>
      <c r="BW198" t="str">
        <v>AL DÍA</v>
      </c>
      <c r="BY198">
        <v>46381</v>
      </c>
      <c r="BZ198">
        <v>-63</v>
      </c>
      <c r="CC198" t="str">
        <v>AL DÍA</v>
      </c>
      <c r="CE198">
        <v>46412</v>
      </c>
      <c r="CF198">
        <v>-94</v>
      </c>
      <c r="CI198" t="str">
        <v>AL DÍA</v>
      </c>
      <c r="CK198">
        <v>46443</v>
      </c>
      <c r="CL198">
        <v>-125</v>
      </c>
      <c r="CO198" t="str">
        <v>AL DÍA</v>
      </c>
      <c r="CQ198">
        <v>46471</v>
      </c>
      <c r="CR198">
        <v>-153</v>
      </c>
      <c r="CU198" t="str">
        <v>AL DÍA</v>
      </c>
      <c r="CW198">
        <v>46502</v>
      </c>
      <c r="CX198">
        <v>-184</v>
      </c>
      <c r="DA198" t="str">
        <v>AL DÍA</v>
      </c>
      <c r="DC198">
        <v>46532</v>
      </c>
      <c r="DD198">
        <v>-214</v>
      </c>
      <c r="DG198" t="str">
        <v>AL DÍA</v>
      </c>
      <c r="DI198">
        <v>46563</v>
      </c>
      <c r="DJ198">
        <v>-245</v>
      </c>
      <c r="DM198" t="str">
        <v>AL DÍA</v>
      </c>
      <c r="DO198">
        <v>46593</v>
      </c>
      <c r="DP198">
        <v>-275</v>
      </c>
      <c r="DS198" t="str">
        <v>AL DÍA</v>
      </c>
      <c r="DU198">
        <v>46624</v>
      </c>
      <c r="DV198">
        <v>-306</v>
      </c>
      <c r="DY198" t="str">
        <v>AL DÍA</v>
      </c>
      <c r="EA198">
        <v>46655</v>
      </c>
      <c r="EB198">
        <v>-337</v>
      </c>
      <c r="EE198" t="str">
        <v>AL DÍA</v>
      </c>
      <c r="EG198">
        <v>46685</v>
      </c>
      <c r="EH198">
        <v>-367</v>
      </c>
      <c r="EK198" t="str">
        <v>AL DÍA</v>
      </c>
      <c r="EM198">
        <v>46716</v>
      </c>
      <c r="EN198">
        <v>-398</v>
      </c>
      <c r="EQ198" t="str">
        <v>AL DÍA</v>
      </c>
      <c r="ES198">
        <v>46746</v>
      </c>
      <c r="ET198">
        <v>-428</v>
      </c>
      <c r="EW198" t="str">
        <v>AL DÍA</v>
      </c>
      <c r="EY198">
        <v>46777</v>
      </c>
      <c r="EZ198">
        <v>-459</v>
      </c>
      <c r="FC198" t="str">
        <v>AL DÍA</v>
      </c>
      <c r="FE198">
        <v>46808</v>
      </c>
      <c r="FF198">
        <v>-490</v>
      </c>
      <c r="FI198" t="str">
        <v>AL DÍA</v>
      </c>
      <c r="FK198">
        <v>46837</v>
      </c>
      <c r="FL198">
        <v>-519</v>
      </c>
      <c r="FO198" t="str">
        <v>AL DÍA</v>
      </c>
      <c r="FQ198">
        <v>46868</v>
      </c>
      <c r="FR198">
        <v>-550</v>
      </c>
      <c r="FU198" t="str">
        <v>AL DÍA</v>
      </c>
      <c r="FW198">
        <v>46898</v>
      </c>
      <c r="FX198">
        <v>-580</v>
      </c>
      <c r="GA198" t="str">
        <v>AL DÍA</v>
      </c>
      <c r="GC198">
        <v>46929</v>
      </c>
      <c r="GD198">
        <v>-611</v>
      </c>
      <c r="GG198" t="str">
        <v>AL DÍA</v>
      </c>
      <c r="GI198" t="str">
        <v/>
      </c>
      <c r="GJ198" t="str">
        <v/>
      </c>
      <c r="GM198" t="str">
        <v>SIN ESTADO</v>
      </c>
      <c r="GO198" t="str">
        <v/>
      </c>
      <c r="GP198" t="str">
        <v/>
      </c>
      <c r="GS198" t="str">
        <v>SIN ESTADO</v>
      </c>
      <c r="GU198" t="str">
        <v/>
      </c>
      <c r="GV198" t="str">
        <v/>
      </c>
      <c r="GY198" t="str">
        <v>SIN ESTADO</v>
      </c>
      <c r="HA198" t="str">
        <v/>
      </c>
      <c r="HB198" t="str">
        <v/>
      </c>
      <c r="HE198" t="str">
        <v>SIN ESTADO</v>
      </c>
      <c r="HG198" t="str">
        <v/>
      </c>
      <c r="HH198" t="str">
        <v/>
      </c>
      <c r="HK198" t="str">
        <v>SIN ESTADO</v>
      </c>
      <c r="HM198" t="str">
        <v/>
      </c>
      <c r="HN198" t="str">
        <v/>
      </c>
      <c r="HQ198" t="str">
        <v>SIN ESTADO</v>
      </c>
      <c r="HS198">
        <v>5033000</v>
      </c>
      <c r="HU198">
        <v>833333.3333333334</v>
      </c>
      <c r="HW198">
        <v>0</v>
      </c>
      <c r="HX198">
        <v>0</v>
      </c>
    </row>
    <row r="199">
      <c r="B199">
        <v>197</v>
      </c>
      <c r="C199" t="str">
        <v xml:space="preserve">LC1 - 21 - 7 </v>
      </c>
      <c r="D199" t="str">
        <v>VENDIDO</v>
      </c>
      <c r="E199">
        <v>25000000</v>
      </c>
      <c r="F199">
        <v>25000000</v>
      </c>
      <c r="G199">
        <v>46219</v>
      </c>
      <c r="H199">
        <v>24</v>
      </c>
      <c r="I199" t="str">
        <v>20 DE CADA MES</v>
      </c>
      <c r="J199">
        <v>875000</v>
      </c>
      <c r="K199">
        <v>46250</v>
      </c>
      <c r="L199">
        <v>68</v>
      </c>
      <c r="M199">
        <v>46254</v>
      </c>
      <c r="N199">
        <v>1000000</v>
      </c>
      <c r="O199" t="str">
        <v>PAGA</v>
      </c>
      <c r="P199" t="str">
        <v>TRANSFERENCIA</v>
      </c>
      <c r="Q199">
        <v>46281</v>
      </c>
      <c r="R199">
        <v>37</v>
      </c>
      <c r="S199">
        <v>46282</v>
      </c>
      <c r="T199">
        <v>1000000</v>
      </c>
      <c r="U199" t="str">
        <v>PAGA</v>
      </c>
      <c r="V199" t="str">
        <v>TRANSFERENCIA</v>
      </c>
      <c r="W199">
        <v>46312</v>
      </c>
      <c r="X199">
        <v>6</v>
      </c>
      <c r="AA199" t="str">
        <v>VENCIDA</v>
      </c>
      <c r="AC199">
        <v>46343</v>
      </c>
      <c r="AD199">
        <v>-25</v>
      </c>
      <c r="AG199" t="str">
        <v>AL DÍA</v>
      </c>
      <c r="AI199">
        <v>46374</v>
      </c>
      <c r="AJ199">
        <v>-56</v>
      </c>
      <c r="AM199" t="str">
        <v>AL DÍA</v>
      </c>
      <c r="AO199">
        <v>46405</v>
      </c>
      <c r="AP199">
        <v>-87</v>
      </c>
      <c r="AS199" t="str">
        <v>AL DÍA</v>
      </c>
      <c r="AU199">
        <v>46436</v>
      </c>
      <c r="AV199">
        <v>-118</v>
      </c>
      <c r="AY199" t="str">
        <v>AL DÍA</v>
      </c>
      <c r="BA199">
        <v>46467</v>
      </c>
      <c r="BB199">
        <v>-149</v>
      </c>
      <c r="BE199" t="str">
        <v>AL DÍA</v>
      </c>
      <c r="BG199">
        <v>46498</v>
      </c>
      <c r="BH199">
        <v>-180</v>
      </c>
      <c r="BK199" t="str">
        <v>AL DÍA</v>
      </c>
      <c r="BM199">
        <v>46529</v>
      </c>
      <c r="BN199">
        <v>-211</v>
      </c>
      <c r="BQ199" t="str">
        <v>AL DÍA</v>
      </c>
      <c r="BS199">
        <v>46560</v>
      </c>
      <c r="BT199">
        <v>-242</v>
      </c>
      <c r="BW199" t="str">
        <v>AL DÍA</v>
      </c>
      <c r="BY199">
        <v>46591</v>
      </c>
      <c r="BZ199">
        <v>-273</v>
      </c>
      <c r="CC199" t="str">
        <v>AL DÍA</v>
      </c>
      <c r="CE199">
        <v>46622</v>
      </c>
      <c r="CF199">
        <v>-304</v>
      </c>
      <c r="CI199" t="str">
        <v>AL DÍA</v>
      </c>
      <c r="CK199">
        <v>46653</v>
      </c>
      <c r="CL199">
        <v>-335</v>
      </c>
      <c r="CO199" t="str">
        <v>AL DÍA</v>
      </c>
      <c r="CQ199">
        <v>46684</v>
      </c>
      <c r="CR199">
        <v>-366</v>
      </c>
      <c r="CU199" t="str">
        <v>AL DÍA</v>
      </c>
      <c r="CW199">
        <v>46715</v>
      </c>
      <c r="CX199">
        <v>-397</v>
      </c>
      <c r="DA199" t="str">
        <v>AL DÍA</v>
      </c>
      <c r="DC199">
        <v>46746</v>
      </c>
      <c r="DD199">
        <v>-428</v>
      </c>
      <c r="DG199" t="str">
        <v>AL DÍA</v>
      </c>
      <c r="DI199">
        <v>46777</v>
      </c>
      <c r="DJ199">
        <v>-459</v>
      </c>
      <c r="DM199" t="str">
        <v>AL DÍA</v>
      </c>
      <c r="DO199">
        <v>46808</v>
      </c>
      <c r="DP199">
        <v>-490</v>
      </c>
      <c r="DS199" t="str">
        <v>AL DÍA</v>
      </c>
      <c r="DU199">
        <v>46839</v>
      </c>
      <c r="DV199">
        <v>-521</v>
      </c>
      <c r="DY199" t="str">
        <v>AL DÍA</v>
      </c>
      <c r="EA199">
        <v>46870</v>
      </c>
      <c r="EB199">
        <v>-552</v>
      </c>
      <c r="EE199" t="str">
        <v>AL DÍA</v>
      </c>
      <c r="EG199">
        <v>46901</v>
      </c>
      <c r="EH199">
        <v>-583</v>
      </c>
      <c r="EK199" t="str">
        <v>AL DÍA</v>
      </c>
      <c r="EM199">
        <v>46932</v>
      </c>
      <c r="EN199">
        <v>-614</v>
      </c>
      <c r="EQ199" t="str">
        <v>AL DÍA</v>
      </c>
      <c r="ES199">
        <v>46963</v>
      </c>
      <c r="ET199">
        <v>-645</v>
      </c>
      <c r="EW199" t="str">
        <v>AL DÍA</v>
      </c>
      <c r="EY199" t="str">
        <v/>
      </c>
      <c r="EZ199" t="str">
        <v/>
      </c>
      <c r="FC199" t="str">
        <v>SIN ESTADO</v>
      </c>
      <c r="FE199" t="str">
        <v/>
      </c>
      <c r="FF199" t="str">
        <v/>
      </c>
      <c r="FI199" t="str">
        <v>SIN ESTADO</v>
      </c>
      <c r="FK199" t="str">
        <v/>
      </c>
      <c r="FL199" t="str">
        <v/>
      </c>
      <c r="FO199" t="str">
        <v>SIN ESTADO</v>
      </c>
      <c r="FQ199" t="str">
        <v/>
      </c>
      <c r="FR199" t="str">
        <v/>
      </c>
      <c r="FU199" t="str">
        <v>SIN ESTADO</v>
      </c>
      <c r="FW199" t="str">
        <v/>
      </c>
      <c r="FX199" t="str">
        <v/>
      </c>
      <c r="GA199" t="str">
        <v>SIN ESTADO</v>
      </c>
      <c r="GC199" t="str">
        <v/>
      </c>
      <c r="GD199" t="str">
        <v/>
      </c>
      <c r="GG199" t="str">
        <v>SIN ESTADO</v>
      </c>
      <c r="GI199" t="str">
        <v/>
      </c>
      <c r="GJ199" t="str">
        <v/>
      </c>
      <c r="GM199" t="str">
        <v>SIN ESTADO</v>
      </c>
      <c r="GO199" t="str">
        <v/>
      </c>
      <c r="GP199" t="str">
        <v/>
      </c>
      <c r="GS199" t="str">
        <v>SIN ESTADO</v>
      </c>
      <c r="GU199" t="str">
        <v/>
      </c>
      <c r="GV199" t="str">
        <v/>
      </c>
      <c r="GY199" t="str">
        <v>SIN ESTADO</v>
      </c>
      <c r="HA199" t="str">
        <v/>
      </c>
      <c r="HB199" t="str">
        <v/>
      </c>
      <c r="HE199" t="str">
        <v>SIN ESTADO</v>
      </c>
      <c r="HG199" t="str">
        <v/>
      </c>
      <c r="HH199" t="str">
        <v/>
      </c>
      <c r="HK199" t="str">
        <v>SIN ESTADO</v>
      </c>
      <c r="HM199" t="str">
        <v/>
      </c>
      <c r="HN199" t="str">
        <v/>
      </c>
      <c r="HQ199" t="str">
        <v>SIN ESTADO</v>
      </c>
      <c r="HS199">
        <v>2000000</v>
      </c>
      <c r="HU199">
        <v>875000</v>
      </c>
      <c r="HW199">
        <v>1000000</v>
      </c>
      <c r="HX199">
        <v>1</v>
      </c>
    </row>
    <row r="200">
      <c r="B200">
        <v>198</v>
      </c>
      <c r="C200" t="str">
        <v xml:space="preserve">LC1 - 21 - 8 </v>
      </c>
      <c r="D200" t="str">
        <v>NO APTO PARA VENTA</v>
      </c>
      <c r="K200" t="str">
        <v/>
      </c>
      <c r="L200" t="str">
        <v/>
      </c>
      <c r="O200" t="str">
        <v>SIN ESTADO</v>
      </c>
      <c r="Q200" t="str">
        <v/>
      </c>
      <c r="R200" t="str">
        <v/>
      </c>
      <c r="U200" t="str">
        <v>SIN ESTADO</v>
      </c>
      <c r="W200" t="str">
        <v/>
      </c>
      <c r="X200" t="str">
        <v/>
      </c>
      <c r="AA200" t="str">
        <v>SIN ESTADO</v>
      </c>
      <c r="AC200" t="str">
        <v/>
      </c>
      <c r="AD200" t="str">
        <v/>
      </c>
      <c r="AG200" t="str">
        <v>SIN ESTADO</v>
      </c>
      <c r="AI200" t="str">
        <v/>
      </c>
      <c r="AJ200" t="str">
        <v/>
      </c>
      <c r="AM200" t="str">
        <v>SIN ESTADO</v>
      </c>
      <c r="AO200" t="str">
        <v/>
      </c>
      <c r="AP200" t="str">
        <v/>
      </c>
      <c r="AS200" t="str">
        <v>SIN ESTADO</v>
      </c>
      <c r="AU200" t="str">
        <v/>
      </c>
      <c r="AV200" t="str">
        <v/>
      </c>
      <c r="AY200" t="str">
        <v>SIN ESTADO</v>
      </c>
      <c r="BA200" t="str">
        <v/>
      </c>
      <c r="BB200" t="str">
        <v/>
      </c>
      <c r="BE200" t="str">
        <v>SIN ESTADO</v>
      </c>
      <c r="BG200" t="str">
        <v/>
      </c>
      <c r="BH200" t="str">
        <v/>
      </c>
      <c r="BK200" t="str">
        <v>SIN ESTADO</v>
      </c>
      <c r="BM200" t="str">
        <v/>
      </c>
      <c r="BN200" t="str">
        <v/>
      </c>
      <c r="BQ200" t="str">
        <v>SIN ESTADO</v>
      </c>
      <c r="BS200" t="str">
        <v/>
      </c>
      <c r="BT200" t="str">
        <v/>
      </c>
      <c r="BW200" t="str">
        <v>SIN ESTADO</v>
      </c>
      <c r="BY200" t="str">
        <v/>
      </c>
      <c r="BZ200" t="str">
        <v/>
      </c>
      <c r="CC200" t="str">
        <v>SIN ESTADO</v>
      </c>
      <c r="CE200" t="str">
        <v/>
      </c>
      <c r="CF200" t="str">
        <v/>
      </c>
      <c r="CI200" t="str">
        <v>SIN ESTADO</v>
      </c>
      <c r="CK200" t="str">
        <v/>
      </c>
      <c r="CL200" t="str">
        <v/>
      </c>
      <c r="CO200" t="str">
        <v>SIN ESTADO</v>
      </c>
      <c r="CQ200" t="str">
        <v/>
      </c>
      <c r="CR200" t="str">
        <v/>
      </c>
      <c r="CU200" t="str">
        <v>SIN ESTADO</v>
      </c>
      <c r="CW200" t="str">
        <v/>
      </c>
      <c r="CX200" t="str">
        <v/>
      </c>
      <c r="DA200" t="str">
        <v>SIN ESTADO</v>
      </c>
      <c r="DC200" t="str">
        <v/>
      </c>
      <c r="DD200" t="str">
        <v/>
      </c>
      <c r="DG200" t="str">
        <v>SIN ESTADO</v>
      </c>
      <c r="DI200" t="str">
        <v/>
      </c>
      <c r="DJ200" t="str">
        <v/>
      </c>
      <c r="DM200" t="str">
        <v>SIN ESTADO</v>
      </c>
      <c r="DO200" t="str">
        <v/>
      </c>
      <c r="DP200" t="str">
        <v/>
      </c>
      <c r="DS200" t="str">
        <v>SIN ESTADO</v>
      </c>
      <c r="DU200" t="str">
        <v/>
      </c>
      <c r="DV200" t="str">
        <v/>
      </c>
      <c r="DY200" t="str">
        <v>SIN ESTADO</v>
      </c>
      <c r="EA200" t="str">
        <v/>
      </c>
      <c r="EB200" t="str">
        <v/>
      </c>
      <c r="EE200" t="str">
        <v>SIN ESTADO</v>
      </c>
      <c r="EG200" t="str">
        <v/>
      </c>
      <c r="EH200" t="str">
        <v/>
      </c>
      <c r="EK200" t="str">
        <v>SIN ESTADO</v>
      </c>
      <c r="EM200" t="str">
        <v/>
      </c>
      <c r="EN200" t="str">
        <v/>
      </c>
      <c r="EQ200" t="str">
        <v>SIN ESTADO</v>
      </c>
      <c r="ES200" t="str">
        <v/>
      </c>
      <c r="ET200" t="str">
        <v/>
      </c>
      <c r="EW200" t="str">
        <v>SIN ESTADO</v>
      </c>
      <c r="EY200" t="str">
        <v/>
      </c>
      <c r="EZ200" t="str">
        <v/>
      </c>
      <c r="FC200" t="str">
        <v>SIN ESTADO</v>
      </c>
      <c r="FE200" t="str">
        <v/>
      </c>
      <c r="FF200" t="str">
        <v/>
      </c>
      <c r="FI200" t="str">
        <v>SIN ESTADO</v>
      </c>
      <c r="FK200" t="str">
        <v/>
      </c>
      <c r="FL200" t="str">
        <v/>
      </c>
      <c r="FO200" t="str">
        <v>SIN ESTADO</v>
      </c>
      <c r="FQ200" t="str">
        <v/>
      </c>
      <c r="FR200" t="str">
        <v/>
      </c>
      <c r="FU200" t="str">
        <v>SIN ESTADO</v>
      </c>
      <c r="FW200" t="str">
        <v/>
      </c>
      <c r="FX200" t="str">
        <v/>
      </c>
      <c r="GA200" t="str">
        <v>SIN ESTADO</v>
      </c>
      <c r="GC200" t="str">
        <v/>
      </c>
      <c r="GD200" t="str">
        <v/>
      </c>
      <c r="GG200" t="str">
        <v>SIN ESTADO</v>
      </c>
      <c r="GI200" t="str">
        <v/>
      </c>
      <c r="GJ200" t="str">
        <v/>
      </c>
      <c r="GM200" t="str">
        <v>SIN ESTADO</v>
      </c>
      <c r="GO200" t="str">
        <v/>
      </c>
      <c r="GP200" t="str">
        <v/>
      </c>
      <c r="GS200" t="str">
        <v>SIN ESTADO</v>
      </c>
      <c r="GU200" t="str">
        <v/>
      </c>
      <c r="GV200" t="str">
        <v/>
      </c>
      <c r="GY200" t="str">
        <v>SIN ESTADO</v>
      </c>
      <c r="HA200" t="str">
        <v/>
      </c>
      <c r="HB200" t="str">
        <v/>
      </c>
      <c r="HE200" t="str">
        <v>SIN ESTADO</v>
      </c>
      <c r="HG200" t="str">
        <v/>
      </c>
      <c r="HH200" t="str">
        <v/>
      </c>
      <c r="HK200" t="str">
        <v>SIN ESTADO</v>
      </c>
      <c r="HM200" t="str">
        <v/>
      </c>
      <c r="HN200" t="str">
        <v/>
      </c>
      <c r="HQ200" t="str">
        <v>SIN ESTADO</v>
      </c>
      <c r="HS200">
        <v>0</v>
      </c>
      <c r="HU200">
        <v>0</v>
      </c>
      <c r="HW200">
        <v>0</v>
      </c>
      <c r="HX200">
        <v>0</v>
      </c>
    </row>
    <row r="201">
      <c r="B201">
        <v>199</v>
      </c>
      <c r="C201" t="str">
        <v xml:space="preserve">LC2 - 22 - 1 </v>
      </c>
      <c r="D201" t="str">
        <v>VENDIDO</v>
      </c>
      <c r="E201">
        <v>33000000</v>
      </c>
      <c r="F201">
        <v>26000000</v>
      </c>
      <c r="G201">
        <v>45935</v>
      </c>
      <c r="H201">
        <v>24</v>
      </c>
      <c r="I201" t="str">
        <v xml:space="preserve">05 DE CADA MES </v>
      </c>
      <c r="J201">
        <v>1083333.3333333333</v>
      </c>
      <c r="K201">
        <v>45966</v>
      </c>
      <c r="L201">
        <v>352</v>
      </c>
      <c r="M201">
        <v>45967</v>
      </c>
      <c r="N201">
        <v>1500000</v>
      </c>
      <c r="O201" t="str">
        <v>PAGA</v>
      </c>
      <c r="P201" t="str">
        <v>TRANSFERENCIA</v>
      </c>
      <c r="Q201">
        <v>45997</v>
      </c>
      <c r="R201">
        <v>321</v>
      </c>
      <c r="S201">
        <v>45998</v>
      </c>
      <c r="T201">
        <v>1100000</v>
      </c>
      <c r="U201" t="str">
        <v>PAGA</v>
      </c>
      <c r="V201" t="str">
        <v>TRANSFERENCIA</v>
      </c>
      <c r="W201">
        <v>46028</v>
      </c>
      <c r="X201">
        <v>290</v>
      </c>
      <c r="Y201">
        <v>45664</v>
      </c>
      <c r="Z201">
        <v>1100000</v>
      </c>
      <c r="AA201" t="str">
        <v>PAGA</v>
      </c>
      <c r="AB201" t="str">
        <v>TRANSFERENCIA</v>
      </c>
      <c r="AC201">
        <v>46059</v>
      </c>
      <c r="AD201">
        <v>259</v>
      </c>
      <c r="AE201">
        <v>46091</v>
      </c>
      <c r="AF201">
        <v>1100000</v>
      </c>
      <c r="AG201" t="str">
        <v>PAGA</v>
      </c>
      <c r="AH201" t="str">
        <v>TRANSFERENCIA</v>
      </c>
      <c r="AI201">
        <v>46090</v>
      </c>
      <c r="AJ201">
        <v>228</v>
      </c>
      <c r="AK201">
        <v>46125</v>
      </c>
      <c r="AL201">
        <v>1100000</v>
      </c>
      <c r="AM201" t="str">
        <v>PAGA</v>
      </c>
      <c r="AN201" t="str">
        <v>TRANSFERENCIA</v>
      </c>
      <c r="AO201">
        <v>46121</v>
      </c>
      <c r="AP201">
        <v>197</v>
      </c>
      <c r="AQ201">
        <v>46153</v>
      </c>
      <c r="AR201">
        <v>1100000</v>
      </c>
      <c r="AS201" t="str">
        <v>PAGA</v>
      </c>
      <c r="AT201" t="str">
        <v>TRANSFERENCIA</v>
      </c>
      <c r="AU201">
        <v>46152</v>
      </c>
      <c r="AV201">
        <v>166</v>
      </c>
      <c r="AW201">
        <v>46190</v>
      </c>
      <c r="AX201">
        <v>1100000</v>
      </c>
      <c r="AY201" t="str">
        <v>PAGA</v>
      </c>
      <c r="AZ201" t="str">
        <v>TRANSFERENCIA</v>
      </c>
      <c r="BA201">
        <v>46183</v>
      </c>
      <c r="BB201">
        <v>135</v>
      </c>
      <c r="BC201">
        <v>46217</v>
      </c>
      <c r="BD201">
        <v>1100000</v>
      </c>
      <c r="BE201" t="str">
        <v>PAGA</v>
      </c>
      <c r="BF201" t="str">
        <v>TRANSFERENCIA</v>
      </c>
      <c r="BG201">
        <v>46214</v>
      </c>
      <c r="BH201">
        <v>104</v>
      </c>
      <c r="BI201">
        <v>46247</v>
      </c>
      <c r="BJ201">
        <v>1100000</v>
      </c>
      <c r="BK201" t="str">
        <v>PAGA</v>
      </c>
      <c r="BL201" t="str">
        <v>TRANSFERENCIA</v>
      </c>
      <c r="BM201">
        <v>46245</v>
      </c>
      <c r="BN201">
        <v>73</v>
      </c>
      <c r="BO201">
        <v>46286</v>
      </c>
      <c r="BP201">
        <v>1100000</v>
      </c>
      <c r="BQ201" t="str">
        <v>PAGA</v>
      </c>
      <c r="BR201" t="str">
        <v>TRANSFERENCIA</v>
      </c>
      <c r="BS201">
        <v>46276</v>
      </c>
      <c r="BT201">
        <v>42</v>
      </c>
      <c r="BW201" t="str">
        <v>VENCIDA</v>
      </c>
      <c r="BY201">
        <v>46307</v>
      </c>
      <c r="BZ201">
        <v>11</v>
      </c>
      <c r="CC201" t="str">
        <v>VENCIDA</v>
      </c>
      <c r="CE201">
        <v>46338</v>
      </c>
      <c r="CF201">
        <v>-20</v>
      </c>
      <c r="CI201" t="str">
        <v>AL DÍA</v>
      </c>
      <c r="CK201">
        <v>46369</v>
      </c>
      <c r="CL201">
        <v>-51</v>
      </c>
      <c r="CO201" t="str">
        <v>AL DÍA</v>
      </c>
      <c r="CQ201">
        <v>46400</v>
      </c>
      <c r="CR201">
        <v>-82</v>
      </c>
      <c r="CU201" t="str">
        <v>AL DÍA</v>
      </c>
      <c r="CW201">
        <v>46431</v>
      </c>
      <c r="CX201">
        <v>-113</v>
      </c>
      <c r="DA201" t="str">
        <v>AL DÍA</v>
      </c>
      <c r="DC201">
        <v>46462</v>
      </c>
      <c r="DD201">
        <v>-144</v>
      </c>
      <c r="DG201" t="str">
        <v>AL DÍA</v>
      </c>
      <c r="DI201">
        <v>46493</v>
      </c>
      <c r="DJ201">
        <v>-175</v>
      </c>
      <c r="DM201" t="str">
        <v>AL DÍA</v>
      </c>
      <c r="DO201">
        <v>46524</v>
      </c>
      <c r="DP201">
        <v>-206</v>
      </c>
      <c r="DS201" t="str">
        <v>AL DÍA</v>
      </c>
      <c r="DU201">
        <v>46555</v>
      </c>
      <c r="DV201">
        <v>-237</v>
      </c>
      <c r="DY201" t="str">
        <v>AL DÍA</v>
      </c>
      <c r="EA201">
        <v>46586</v>
      </c>
      <c r="EB201">
        <v>-268</v>
      </c>
      <c r="EE201" t="str">
        <v>AL DÍA</v>
      </c>
      <c r="EG201">
        <v>46617</v>
      </c>
      <c r="EH201">
        <v>-299</v>
      </c>
      <c r="EK201" t="str">
        <v>AL DÍA</v>
      </c>
      <c r="EM201">
        <v>46648</v>
      </c>
      <c r="EN201">
        <v>-330</v>
      </c>
      <c r="EQ201" t="str">
        <v>AL DÍA</v>
      </c>
      <c r="ES201">
        <v>46679</v>
      </c>
      <c r="ET201">
        <v>-361</v>
      </c>
      <c r="EW201" t="str">
        <v>AL DÍA</v>
      </c>
      <c r="EY201" t="str">
        <v/>
      </c>
      <c r="EZ201" t="str">
        <v/>
      </c>
      <c r="FC201" t="str">
        <v>SIN ESTADO</v>
      </c>
      <c r="FE201" t="str">
        <v/>
      </c>
      <c r="FF201" t="str">
        <v/>
      </c>
      <c r="FI201" t="str">
        <v>SIN ESTADO</v>
      </c>
      <c r="FK201" t="str">
        <v/>
      </c>
      <c r="FL201" t="str">
        <v/>
      </c>
      <c r="FO201" t="str">
        <v>SIN ESTADO</v>
      </c>
      <c r="FQ201" t="str">
        <v/>
      </c>
      <c r="FR201" t="str">
        <v/>
      </c>
      <c r="FU201" t="str">
        <v>SIN ESTADO</v>
      </c>
      <c r="FW201" t="str">
        <v/>
      </c>
      <c r="FX201" t="str">
        <v/>
      </c>
      <c r="GA201" t="str">
        <v>SIN ESTADO</v>
      </c>
      <c r="GC201" t="str">
        <v/>
      </c>
      <c r="GD201" t="str">
        <v/>
      </c>
      <c r="GG201" t="str">
        <v>SIN ESTADO</v>
      </c>
      <c r="GI201" t="str">
        <v/>
      </c>
      <c r="GJ201" t="str">
        <v/>
      </c>
      <c r="GM201" t="str">
        <v>SIN ESTADO</v>
      </c>
      <c r="GO201" t="str">
        <v/>
      </c>
      <c r="GP201" t="str">
        <v/>
      </c>
      <c r="GS201" t="str">
        <v>SIN ESTADO</v>
      </c>
      <c r="GU201" t="str">
        <v/>
      </c>
      <c r="GV201" t="str">
        <v/>
      </c>
      <c r="GY201" t="str">
        <v>SIN ESTADO</v>
      </c>
      <c r="HA201" t="str">
        <v/>
      </c>
      <c r="HB201" t="str">
        <v/>
      </c>
      <c r="HE201" t="str">
        <v>SIN ESTADO</v>
      </c>
      <c r="HG201" t="str">
        <v/>
      </c>
      <c r="HH201" t="str">
        <v/>
      </c>
      <c r="HK201" t="str">
        <v>SIN ESTADO</v>
      </c>
      <c r="HM201" t="str">
        <v/>
      </c>
      <c r="HN201" t="str">
        <v/>
      </c>
      <c r="HQ201" t="str">
        <v>SIN ESTADO</v>
      </c>
      <c r="HS201">
        <v>11400000</v>
      </c>
      <c r="HU201">
        <v>1083333.3333333333</v>
      </c>
      <c r="HW201">
        <v>1500000</v>
      </c>
      <c r="HX201">
        <v>1</v>
      </c>
    </row>
    <row r="202">
      <c r="B202">
        <v>200</v>
      </c>
      <c r="C202" t="str">
        <v xml:space="preserve">LC2 - 22 - 2 </v>
      </c>
      <c r="D202" t="str">
        <v>VENDIDO</v>
      </c>
      <c r="E202">
        <v>28000000</v>
      </c>
      <c r="F202">
        <v>24000000</v>
      </c>
      <c r="G202">
        <v>45906</v>
      </c>
      <c r="H202">
        <v>24</v>
      </c>
      <c r="I202" t="str">
        <v xml:space="preserve">06 DE CADA MES </v>
      </c>
      <c r="J202">
        <v>1000000</v>
      </c>
      <c r="K202">
        <v>45937</v>
      </c>
      <c r="L202">
        <v>381</v>
      </c>
      <c r="M202">
        <v>45937</v>
      </c>
      <c r="N202">
        <v>1000000</v>
      </c>
      <c r="O202" t="str">
        <v>PAGA</v>
      </c>
      <c r="P202" t="str">
        <v>TRANSFERENCIA</v>
      </c>
      <c r="Q202">
        <v>45968</v>
      </c>
      <c r="R202">
        <v>350</v>
      </c>
      <c r="S202">
        <v>45972</v>
      </c>
      <c r="T202">
        <v>1000000</v>
      </c>
      <c r="U202" t="str">
        <v>PAGA</v>
      </c>
      <c r="V202" t="str">
        <v>TRANSFERENCIA</v>
      </c>
      <c r="W202">
        <v>45999</v>
      </c>
      <c r="X202">
        <v>319</v>
      </c>
      <c r="Y202">
        <v>46000</v>
      </c>
      <c r="Z202">
        <v>1000000</v>
      </c>
      <c r="AA202" t="str">
        <v>PAGA</v>
      </c>
      <c r="AB202" t="str">
        <v>TRANSFERENCIA</v>
      </c>
      <c r="AC202">
        <v>46030</v>
      </c>
      <c r="AD202">
        <v>288</v>
      </c>
      <c r="AE202">
        <v>46031</v>
      </c>
      <c r="AF202">
        <v>1000000</v>
      </c>
      <c r="AG202" t="str">
        <v>PAGA</v>
      </c>
      <c r="AH202" t="str">
        <v>TRANSFERENCIA</v>
      </c>
      <c r="AI202">
        <v>46061</v>
      </c>
      <c r="AJ202">
        <v>257</v>
      </c>
      <c r="AK202">
        <v>46062</v>
      </c>
      <c r="AL202">
        <v>1000000</v>
      </c>
      <c r="AM202" t="str">
        <v>PAGA</v>
      </c>
      <c r="AN202" t="str">
        <v>TRANSFERENCIA</v>
      </c>
      <c r="AO202">
        <v>46092</v>
      </c>
      <c r="AP202">
        <v>226</v>
      </c>
      <c r="AQ202">
        <v>46092</v>
      </c>
      <c r="AR202">
        <v>1000000</v>
      </c>
      <c r="AS202" t="str">
        <v>PAGA</v>
      </c>
      <c r="AT202" t="str">
        <v>TRANSFERENCIA</v>
      </c>
      <c r="AU202">
        <v>46123</v>
      </c>
      <c r="AV202">
        <v>195</v>
      </c>
      <c r="AW202">
        <v>46121</v>
      </c>
      <c r="AX202">
        <v>1000000</v>
      </c>
      <c r="AY202" t="str">
        <v>PAGA</v>
      </c>
      <c r="AZ202" t="str">
        <v>TRANSFERENCIA</v>
      </c>
      <c r="BA202">
        <v>46154</v>
      </c>
      <c r="BB202">
        <v>164</v>
      </c>
      <c r="BC202">
        <v>46153</v>
      </c>
      <c r="BD202">
        <v>1000000</v>
      </c>
      <c r="BE202" t="str">
        <v>PAGA</v>
      </c>
      <c r="BF202" t="str">
        <v>TRANSFERENCIA</v>
      </c>
      <c r="BG202">
        <v>46185</v>
      </c>
      <c r="BH202">
        <v>133</v>
      </c>
      <c r="BI202">
        <v>46184</v>
      </c>
      <c r="BJ202">
        <v>1000000</v>
      </c>
      <c r="BK202" t="str">
        <v>PAGA</v>
      </c>
      <c r="BL202" t="str">
        <v>TRANSFERENCIA</v>
      </c>
      <c r="BM202">
        <v>46216</v>
      </c>
      <c r="BN202">
        <v>102</v>
      </c>
      <c r="BO202">
        <v>46217</v>
      </c>
      <c r="BP202">
        <v>1000000</v>
      </c>
      <c r="BQ202" t="str">
        <v>PAGA</v>
      </c>
      <c r="BR202" t="str">
        <v>TRANSFERENCIA</v>
      </c>
      <c r="BS202">
        <v>46247</v>
      </c>
      <c r="BT202">
        <v>71</v>
      </c>
      <c r="BU202">
        <v>46245</v>
      </c>
      <c r="BV202">
        <v>1000000</v>
      </c>
      <c r="BW202" t="str">
        <v>PAGA</v>
      </c>
      <c r="BX202" t="str">
        <v>TRANSFERENCIA</v>
      </c>
      <c r="BY202">
        <v>46278</v>
      </c>
      <c r="BZ202">
        <v>40</v>
      </c>
      <c r="CA202">
        <v>46283</v>
      </c>
      <c r="CB202">
        <v>1000000</v>
      </c>
      <c r="CC202" t="str">
        <v>PAGA</v>
      </c>
      <c r="CD202" t="str">
        <v>TRANSFERENCIA</v>
      </c>
      <c r="CE202">
        <v>46309</v>
      </c>
      <c r="CF202">
        <v>9</v>
      </c>
      <c r="CI202" t="str">
        <v>VENCIDA</v>
      </c>
      <c r="CK202">
        <v>46340</v>
      </c>
      <c r="CL202">
        <v>-22</v>
      </c>
      <c r="CO202" t="str">
        <v>AL DÍA</v>
      </c>
      <c r="CQ202">
        <v>46371</v>
      </c>
      <c r="CR202">
        <v>-53</v>
      </c>
      <c r="CU202" t="str">
        <v>AL DÍA</v>
      </c>
      <c r="CW202">
        <v>46402</v>
      </c>
      <c r="CX202">
        <v>-84</v>
      </c>
      <c r="DA202" t="str">
        <v>AL DÍA</v>
      </c>
      <c r="DC202">
        <v>46433</v>
      </c>
      <c r="DD202">
        <v>-115</v>
      </c>
      <c r="DG202" t="str">
        <v>AL DÍA</v>
      </c>
      <c r="DI202">
        <v>46464</v>
      </c>
      <c r="DJ202">
        <v>-146</v>
      </c>
      <c r="DM202" t="str">
        <v>AL DÍA</v>
      </c>
      <c r="DO202">
        <v>46495</v>
      </c>
      <c r="DP202">
        <v>-177</v>
      </c>
      <c r="DS202" t="str">
        <v>AL DÍA</v>
      </c>
      <c r="DU202">
        <v>46526</v>
      </c>
      <c r="DV202">
        <v>-208</v>
      </c>
      <c r="DY202" t="str">
        <v>AL DÍA</v>
      </c>
      <c r="EA202">
        <v>46557</v>
      </c>
      <c r="EB202">
        <v>-239</v>
      </c>
      <c r="EE202" t="str">
        <v>AL DÍA</v>
      </c>
      <c r="EG202">
        <v>46588</v>
      </c>
      <c r="EH202">
        <v>-270</v>
      </c>
      <c r="EK202" t="str">
        <v>AL DÍA</v>
      </c>
      <c r="EM202">
        <v>46619</v>
      </c>
      <c r="EN202">
        <v>-301</v>
      </c>
      <c r="EQ202" t="str">
        <v>AL DÍA</v>
      </c>
      <c r="ES202">
        <v>46650</v>
      </c>
      <c r="ET202">
        <v>-332</v>
      </c>
      <c r="EW202" t="str">
        <v>AL DÍA</v>
      </c>
      <c r="EY202" t="str">
        <v/>
      </c>
      <c r="EZ202" t="str">
        <v/>
      </c>
      <c r="FC202" t="str">
        <v>SIN ESTADO</v>
      </c>
      <c r="FE202" t="str">
        <v/>
      </c>
      <c r="FF202" t="str">
        <v/>
      </c>
      <c r="FI202" t="str">
        <v>SIN ESTADO</v>
      </c>
      <c r="FK202" t="str">
        <v/>
      </c>
      <c r="FL202" t="str">
        <v/>
      </c>
      <c r="FO202" t="str">
        <v>SIN ESTADO</v>
      </c>
      <c r="FQ202" t="str">
        <v/>
      </c>
      <c r="FR202" t="str">
        <v/>
      </c>
      <c r="FU202" t="str">
        <v>SIN ESTADO</v>
      </c>
      <c r="FW202" t="str">
        <v/>
      </c>
      <c r="FX202" t="str">
        <v/>
      </c>
      <c r="GA202" t="str">
        <v>SIN ESTADO</v>
      </c>
      <c r="GC202" t="str">
        <v/>
      </c>
      <c r="GD202" t="str">
        <v/>
      </c>
      <c r="GG202" t="str">
        <v>SIN ESTADO</v>
      </c>
      <c r="GI202" t="str">
        <v/>
      </c>
      <c r="GJ202" t="str">
        <v/>
      </c>
      <c r="GM202" t="str">
        <v>SIN ESTADO</v>
      </c>
      <c r="GO202" t="str">
        <v/>
      </c>
      <c r="GP202" t="str">
        <v/>
      </c>
      <c r="GS202" t="str">
        <v>SIN ESTADO</v>
      </c>
      <c r="GU202" t="str">
        <v/>
      </c>
      <c r="GV202" t="str">
        <v/>
      </c>
      <c r="GY202" t="str">
        <v>SIN ESTADO</v>
      </c>
      <c r="HA202" t="str">
        <v/>
      </c>
      <c r="HB202" t="str">
        <v/>
      </c>
      <c r="HE202" t="str">
        <v>SIN ESTADO</v>
      </c>
      <c r="HG202" t="str">
        <v/>
      </c>
      <c r="HH202" t="str">
        <v/>
      </c>
      <c r="HK202" t="str">
        <v>SIN ESTADO</v>
      </c>
      <c r="HM202" t="str">
        <v/>
      </c>
      <c r="HN202" t="str">
        <v/>
      </c>
      <c r="HQ202" t="str">
        <v>SIN ESTADO</v>
      </c>
      <c r="HS202">
        <v>12000000</v>
      </c>
      <c r="HU202">
        <v>1000000</v>
      </c>
      <c r="HW202">
        <v>1000000</v>
      </c>
      <c r="HX202">
        <v>1</v>
      </c>
    </row>
    <row r="203">
      <c r="B203">
        <v>201</v>
      </c>
      <c r="C203" t="str">
        <v xml:space="preserve">LC2 - 22 - 3 </v>
      </c>
      <c r="D203" t="str">
        <v>VENDIDO</v>
      </c>
      <c r="E203">
        <v>28000000</v>
      </c>
      <c r="F203">
        <v>18000000</v>
      </c>
      <c r="G203">
        <v>45920</v>
      </c>
      <c r="H203">
        <v>24</v>
      </c>
      <c r="I203" t="str">
        <v xml:space="preserve">20 DE CADA DE MES </v>
      </c>
      <c r="J203">
        <v>750000</v>
      </c>
      <c r="K203">
        <v>45951</v>
      </c>
      <c r="L203">
        <v>367</v>
      </c>
      <c r="M203">
        <v>45985</v>
      </c>
      <c r="N203">
        <v>5000000</v>
      </c>
      <c r="O203" t="str">
        <v>PAGA</v>
      </c>
      <c r="P203" t="str">
        <v>CHEQUE</v>
      </c>
      <c r="Q203">
        <v>45982</v>
      </c>
      <c r="R203">
        <v>336</v>
      </c>
      <c r="S203">
        <v>46134</v>
      </c>
      <c r="T203">
        <v>5000000</v>
      </c>
      <c r="U203" t="str">
        <v>PAGA</v>
      </c>
      <c r="V203" t="str">
        <v>CHEQUE</v>
      </c>
      <c r="W203">
        <v>46013</v>
      </c>
      <c r="X203">
        <v>305</v>
      </c>
      <c r="AA203" t="str">
        <v>VENCIDA</v>
      </c>
      <c r="AC203">
        <v>46044</v>
      </c>
      <c r="AD203">
        <v>274</v>
      </c>
      <c r="AG203" t="str">
        <v>VENCIDA</v>
      </c>
      <c r="AI203">
        <v>46075</v>
      </c>
      <c r="AJ203">
        <v>243</v>
      </c>
      <c r="AM203" t="str">
        <v>VENCIDA</v>
      </c>
      <c r="AO203">
        <v>46106</v>
      </c>
      <c r="AP203">
        <v>212</v>
      </c>
      <c r="AS203" t="str">
        <v>VENCIDA</v>
      </c>
      <c r="AU203">
        <v>46137</v>
      </c>
      <c r="AV203">
        <v>181</v>
      </c>
      <c r="AY203" t="str">
        <v>VENCIDA</v>
      </c>
      <c r="BA203">
        <v>46168</v>
      </c>
      <c r="BB203">
        <v>150</v>
      </c>
      <c r="BE203" t="str">
        <v>VENCIDA</v>
      </c>
      <c r="BG203">
        <v>46199</v>
      </c>
      <c r="BH203">
        <v>119</v>
      </c>
      <c r="BK203" t="str">
        <v>VENCIDA</v>
      </c>
      <c r="BM203">
        <v>46230</v>
      </c>
      <c r="BN203">
        <v>88</v>
      </c>
      <c r="BQ203" t="str">
        <v>VENCIDA</v>
      </c>
      <c r="BS203">
        <v>46261</v>
      </c>
      <c r="BT203">
        <v>57</v>
      </c>
      <c r="BW203" t="str">
        <v>VENCIDA</v>
      </c>
      <c r="BY203">
        <v>46292</v>
      </c>
      <c r="BZ203">
        <v>26</v>
      </c>
      <c r="CC203" t="str">
        <v>VENCIDA</v>
      </c>
      <c r="CE203">
        <v>46323</v>
      </c>
      <c r="CF203">
        <v>-5</v>
      </c>
      <c r="CI203" t="str">
        <v>POR VENCER</v>
      </c>
      <c r="CK203">
        <v>46354</v>
      </c>
      <c r="CL203">
        <v>-36</v>
      </c>
      <c r="CO203" t="str">
        <v>AL DÍA</v>
      </c>
      <c r="CQ203">
        <v>46385</v>
      </c>
      <c r="CR203">
        <v>-67</v>
      </c>
      <c r="CU203" t="str">
        <v>AL DÍA</v>
      </c>
      <c r="CW203">
        <v>46416</v>
      </c>
      <c r="CX203">
        <v>-98</v>
      </c>
      <c r="DA203" t="str">
        <v>AL DÍA</v>
      </c>
      <c r="DC203">
        <v>46447</v>
      </c>
      <c r="DD203">
        <v>-129</v>
      </c>
      <c r="DG203" t="str">
        <v>AL DÍA</v>
      </c>
      <c r="DI203">
        <v>46478</v>
      </c>
      <c r="DJ203">
        <v>-160</v>
      </c>
      <c r="DM203" t="str">
        <v>AL DÍA</v>
      </c>
      <c r="DO203">
        <v>46509</v>
      </c>
      <c r="DP203">
        <v>-191</v>
      </c>
      <c r="DS203" t="str">
        <v>AL DÍA</v>
      </c>
      <c r="DU203">
        <v>46540</v>
      </c>
      <c r="DV203">
        <v>-222</v>
      </c>
      <c r="DY203" t="str">
        <v>AL DÍA</v>
      </c>
      <c r="EA203">
        <v>46571</v>
      </c>
      <c r="EB203">
        <v>-253</v>
      </c>
      <c r="EE203" t="str">
        <v>AL DÍA</v>
      </c>
      <c r="EG203">
        <v>46602</v>
      </c>
      <c r="EH203">
        <v>-284</v>
      </c>
      <c r="EK203" t="str">
        <v>AL DÍA</v>
      </c>
      <c r="EM203">
        <v>46633</v>
      </c>
      <c r="EN203">
        <v>-315</v>
      </c>
      <c r="EQ203" t="str">
        <v>AL DÍA</v>
      </c>
      <c r="ES203">
        <v>46664</v>
      </c>
      <c r="ET203">
        <v>-346</v>
      </c>
      <c r="EW203" t="str">
        <v>AL DÍA</v>
      </c>
      <c r="EY203" t="str">
        <v/>
      </c>
      <c r="EZ203" t="str">
        <v/>
      </c>
      <c r="FC203" t="str">
        <v>SIN ESTADO</v>
      </c>
      <c r="FE203" t="str">
        <v/>
      </c>
      <c r="FF203" t="str">
        <v/>
      </c>
      <c r="FI203" t="str">
        <v>SIN ESTADO</v>
      </c>
      <c r="FK203" t="str">
        <v/>
      </c>
      <c r="FL203" t="str">
        <v/>
      </c>
      <c r="FO203" t="str">
        <v>SIN ESTADO</v>
      </c>
      <c r="FQ203" t="str">
        <v/>
      </c>
      <c r="FR203" t="str">
        <v/>
      </c>
      <c r="FU203" t="str">
        <v>SIN ESTADO</v>
      </c>
      <c r="FW203" t="str">
        <v/>
      </c>
      <c r="FX203" t="str">
        <v/>
      </c>
      <c r="GA203" t="str">
        <v>SIN ESTADO</v>
      </c>
      <c r="GC203" t="str">
        <v/>
      </c>
      <c r="GD203" t="str">
        <v/>
      </c>
      <c r="GG203" t="str">
        <v>SIN ESTADO</v>
      </c>
      <c r="GI203" t="str">
        <v/>
      </c>
      <c r="GJ203" t="str">
        <v/>
      </c>
      <c r="GM203" t="str">
        <v>SIN ESTADO</v>
      </c>
      <c r="GO203" t="str">
        <v/>
      </c>
      <c r="GP203" t="str">
        <v/>
      </c>
      <c r="GS203" t="str">
        <v>SIN ESTADO</v>
      </c>
      <c r="GU203" t="str">
        <v/>
      </c>
      <c r="GV203" t="str">
        <v/>
      </c>
      <c r="GY203" t="str">
        <v>SIN ESTADO</v>
      </c>
      <c r="HA203" t="str">
        <v/>
      </c>
      <c r="HB203" t="str">
        <v/>
      </c>
      <c r="HE203" t="str">
        <v>SIN ESTADO</v>
      </c>
      <c r="HG203" t="str">
        <v/>
      </c>
      <c r="HH203" t="str">
        <v/>
      </c>
      <c r="HK203" t="str">
        <v>SIN ESTADO</v>
      </c>
      <c r="HM203" t="str">
        <v/>
      </c>
      <c r="HN203" t="str">
        <v/>
      </c>
      <c r="HQ203" t="str">
        <v>SIN ESTADO</v>
      </c>
      <c r="HS203">
        <v>10000000</v>
      </c>
      <c r="HU203">
        <v>750000</v>
      </c>
      <c r="HW203">
        <v>0</v>
      </c>
      <c r="HX203">
        <v>0</v>
      </c>
    </row>
    <row r="204">
      <c r="B204">
        <v>202</v>
      </c>
      <c r="C204" t="str">
        <v>LC2 - 22 - 4</v>
      </c>
      <c r="D204" t="str">
        <v>VENDIDO</v>
      </c>
      <c r="E204">
        <v>28000000</v>
      </c>
      <c r="F204">
        <v>24000000</v>
      </c>
      <c r="G204">
        <v>45960</v>
      </c>
      <c r="H204">
        <v>24</v>
      </c>
      <c r="I204" t="str">
        <v xml:space="preserve">30 DE CADA MES </v>
      </c>
      <c r="J204">
        <v>1000000</v>
      </c>
      <c r="K204">
        <v>45991</v>
      </c>
      <c r="L204">
        <v>327</v>
      </c>
      <c r="M204">
        <v>45988</v>
      </c>
      <c r="N204">
        <v>1000000</v>
      </c>
      <c r="O204" t="str">
        <v>PAGA</v>
      </c>
      <c r="P204" t="str">
        <v>TRANSFERENCIA</v>
      </c>
      <c r="Q204">
        <v>46022</v>
      </c>
      <c r="R204">
        <v>296</v>
      </c>
      <c r="S204">
        <v>46017</v>
      </c>
      <c r="T204">
        <v>1000000</v>
      </c>
      <c r="U204" t="str">
        <v>PAGA</v>
      </c>
      <c r="V204" t="str">
        <v>TRANSFERENCIA</v>
      </c>
      <c r="W204">
        <v>46053</v>
      </c>
      <c r="X204">
        <v>265</v>
      </c>
      <c r="Y204">
        <v>46049</v>
      </c>
      <c r="Z204">
        <v>1000000</v>
      </c>
      <c r="AA204" t="str">
        <v>PAGA</v>
      </c>
      <c r="AB204" t="str">
        <v>TRANSFERENCIA</v>
      </c>
      <c r="AC204">
        <v>46084</v>
      </c>
      <c r="AD204">
        <v>234</v>
      </c>
      <c r="AE204">
        <v>46079</v>
      </c>
      <c r="AF204">
        <v>1000000</v>
      </c>
      <c r="AG204" t="str">
        <v>PAGA</v>
      </c>
      <c r="AH204" t="str">
        <v>TRANSFERENCIA</v>
      </c>
      <c r="AI204">
        <v>46115</v>
      </c>
      <c r="AJ204">
        <v>203</v>
      </c>
      <c r="AK204">
        <v>46110</v>
      </c>
      <c r="AL204">
        <v>1000000</v>
      </c>
      <c r="AM204" t="str">
        <v>PAGA</v>
      </c>
      <c r="AN204" t="str">
        <v>TRANSFERENCIA</v>
      </c>
      <c r="AO204">
        <v>46146</v>
      </c>
      <c r="AP204">
        <v>172</v>
      </c>
      <c r="AQ204">
        <v>46141</v>
      </c>
      <c r="AR204">
        <v>1000000</v>
      </c>
      <c r="AS204" t="str">
        <v>PAGA</v>
      </c>
      <c r="AT204" t="str">
        <v>TRANSFERENCIA</v>
      </c>
      <c r="AU204">
        <v>46177</v>
      </c>
      <c r="AV204">
        <v>141</v>
      </c>
      <c r="AW204">
        <v>46171</v>
      </c>
      <c r="AX204">
        <v>1000000</v>
      </c>
      <c r="AY204" t="str">
        <v>PAGA</v>
      </c>
      <c r="AZ204" t="str">
        <v>TRANSFERENCIA</v>
      </c>
      <c r="BA204">
        <v>46208</v>
      </c>
      <c r="BB204">
        <v>110</v>
      </c>
      <c r="BC204">
        <v>46203</v>
      </c>
      <c r="BD204">
        <v>1000000</v>
      </c>
      <c r="BE204" t="str">
        <v>PAGA</v>
      </c>
      <c r="BF204" t="str">
        <v>TRANSFERENCIA</v>
      </c>
      <c r="BG204">
        <v>46239</v>
      </c>
      <c r="BH204">
        <v>79</v>
      </c>
      <c r="BI204">
        <v>46233</v>
      </c>
      <c r="BJ204">
        <v>1000000</v>
      </c>
      <c r="BK204" t="str">
        <v>PAGA</v>
      </c>
      <c r="BL204" t="str">
        <v>TRANSFERENCIA</v>
      </c>
      <c r="BM204">
        <v>46270</v>
      </c>
      <c r="BN204">
        <v>48</v>
      </c>
      <c r="BO204">
        <v>46262</v>
      </c>
      <c r="BP204">
        <v>1000000</v>
      </c>
      <c r="BQ204" t="str">
        <v>PAGA</v>
      </c>
      <c r="BR204" t="str">
        <v>TRANSFERENCIA</v>
      </c>
      <c r="BS204">
        <v>46301</v>
      </c>
      <c r="BT204">
        <v>17</v>
      </c>
      <c r="BU204">
        <v>46301</v>
      </c>
      <c r="BV204">
        <v>1000000</v>
      </c>
      <c r="BW204" t="str">
        <v>PAGA</v>
      </c>
      <c r="BX204" t="str">
        <v>TRANSFERENCIA</v>
      </c>
      <c r="BY204">
        <v>46332</v>
      </c>
      <c r="BZ204">
        <v>-14</v>
      </c>
      <c r="CC204" t="str">
        <v>AL DÍA</v>
      </c>
      <c r="CE204">
        <v>46363</v>
      </c>
      <c r="CF204">
        <v>-45</v>
      </c>
      <c r="CI204" t="str">
        <v>AL DÍA</v>
      </c>
      <c r="CK204">
        <v>46394</v>
      </c>
      <c r="CL204">
        <v>-76</v>
      </c>
      <c r="CO204" t="str">
        <v>AL DÍA</v>
      </c>
      <c r="CQ204">
        <v>46425</v>
      </c>
      <c r="CR204">
        <v>-107</v>
      </c>
      <c r="CU204" t="str">
        <v>AL DÍA</v>
      </c>
      <c r="CW204">
        <v>46456</v>
      </c>
      <c r="CX204">
        <v>-138</v>
      </c>
      <c r="DA204" t="str">
        <v>AL DÍA</v>
      </c>
      <c r="DC204">
        <v>46487</v>
      </c>
      <c r="DD204">
        <v>-169</v>
      </c>
      <c r="DG204" t="str">
        <v>AL DÍA</v>
      </c>
      <c r="DI204">
        <v>46518</v>
      </c>
      <c r="DJ204">
        <v>-200</v>
      </c>
      <c r="DM204" t="str">
        <v>AL DÍA</v>
      </c>
      <c r="DO204">
        <v>46549</v>
      </c>
      <c r="DP204">
        <v>-231</v>
      </c>
      <c r="DS204" t="str">
        <v>AL DÍA</v>
      </c>
      <c r="DU204">
        <v>46580</v>
      </c>
      <c r="DV204">
        <v>-262</v>
      </c>
      <c r="DY204" t="str">
        <v>AL DÍA</v>
      </c>
      <c r="EA204">
        <v>46611</v>
      </c>
      <c r="EB204">
        <v>-293</v>
      </c>
      <c r="EE204" t="str">
        <v>AL DÍA</v>
      </c>
      <c r="EG204">
        <v>46642</v>
      </c>
      <c r="EH204">
        <v>-324</v>
      </c>
      <c r="EK204" t="str">
        <v>AL DÍA</v>
      </c>
      <c r="EM204">
        <v>46673</v>
      </c>
      <c r="EN204">
        <v>-355</v>
      </c>
      <c r="EQ204" t="str">
        <v>AL DÍA</v>
      </c>
      <c r="ES204">
        <v>46704</v>
      </c>
      <c r="ET204">
        <v>-386</v>
      </c>
      <c r="EW204" t="str">
        <v>AL DÍA</v>
      </c>
      <c r="EY204" t="str">
        <v/>
      </c>
      <c r="EZ204" t="str">
        <v/>
      </c>
      <c r="FC204" t="str">
        <v>SIN ESTADO</v>
      </c>
      <c r="FE204" t="str">
        <v/>
      </c>
      <c r="FF204" t="str">
        <v/>
      </c>
      <c r="FI204" t="str">
        <v>SIN ESTADO</v>
      </c>
      <c r="FK204" t="str">
        <v/>
      </c>
      <c r="FL204" t="str">
        <v/>
      </c>
      <c r="FO204" t="str">
        <v>SIN ESTADO</v>
      </c>
      <c r="FQ204" t="str">
        <v/>
      </c>
      <c r="FR204" t="str">
        <v/>
      </c>
      <c r="FU204" t="str">
        <v>SIN ESTADO</v>
      </c>
      <c r="FW204" t="str">
        <v/>
      </c>
      <c r="FX204" t="str">
        <v/>
      </c>
      <c r="GA204" t="str">
        <v>SIN ESTADO</v>
      </c>
      <c r="GC204" t="str">
        <v/>
      </c>
      <c r="GD204" t="str">
        <v/>
      </c>
      <c r="GG204" t="str">
        <v>SIN ESTADO</v>
      </c>
      <c r="GI204" t="str">
        <v/>
      </c>
      <c r="GJ204" t="str">
        <v/>
      </c>
      <c r="GM204" t="str">
        <v>SIN ESTADO</v>
      </c>
      <c r="GO204" t="str">
        <v/>
      </c>
      <c r="GP204" t="str">
        <v/>
      </c>
      <c r="GS204" t="str">
        <v>SIN ESTADO</v>
      </c>
      <c r="GU204" t="str">
        <v/>
      </c>
      <c r="GV204" t="str">
        <v/>
      </c>
      <c r="GY204" t="str">
        <v>SIN ESTADO</v>
      </c>
      <c r="HA204" t="str">
        <v/>
      </c>
      <c r="HB204" t="str">
        <v/>
      </c>
      <c r="HE204" t="str">
        <v>SIN ESTADO</v>
      </c>
      <c r="HG204" t="str">
        <v/>
      </c>
      <c r="HH204" t="str">
        <v/>
      </c>
      <c r="HK204" t="str">
        <v>SIN ESTADO</v>
      </c>
      <c r="HM204" t="str">
        <v/>
      </c>
      <c r="HN204" t="str">
        <v/>
      </c>
      <c r="HQ204" t="str">
        <v>SIN ESTADO</v>
      </c>
      <c r="HS204">
        <v>11000000</v>
      </c>
      <c r="HU204">
        <v>1000000</v>
      </c>
      <c r="HW204">
        <v>1000000</v>
      </c>
      <c r="HX204">
        <v>1</v>
      </c>
    </row>
    <row r="205">
      <c r="B205">
        <v>203</v>
      </c>
      <c r="C205" t="str">
        <v xml:space="preserve">LC2 - 22 - 5 </v>
      </c>
      <c r="D205" t="str">
        <v>VENDIDO</v>
      </c>
      <c r="E205">
        <v>28000000</v>
      </c>
      <c r="F205">
        <v>24000000</v>
      </c>
      <c r="G205">
        <v>45950</v>
      </c>
      <c r="H205">
        <v>24</v>
      </c>
      <c r="I205" t="str">
        <v xml:space="preserve">20 DE CADA MES </v>
      </c>
      <c r="J205">
        <v>1000000</v>
      </c>
      <c r="K205">
        <v>45981</v>
      </c>
      <c r="L205">
        <v>337</v>
      </c>
      <c r="M205">
        <v>45985</v>
      </c>
      <c r="N205">
        <v>1000000</v>
      </c>
      <c r="O205" t="str">
        <v>PAGA</v>
      </c>
      <c r="P205" t="str">
        <v>TRANSFERENCIA</v>
      </c>
      <c r="Q205">
        <v>46012</v>
      </c>
      <c r="R205">
        <v>306</v>
      </c>
      <c r="S205">
        <v>46022</v>
      </c>
      <c r="T205">
        <v>1000000</v>
      </c>
      <c r="U205" t="str">
        <v>PAGA</v>
      </c>
      <c r="V205" t="str">
        <v>TRANSFERENCIA</v>
      </c>
      <c r="W205">
        <v>46043</v>
      </c>
      <c r="X205">
        <v>275</v>
      </c>
      <c r="Y205">
        <v>46055</v>
      </c>
      <c r="Z205">
        <v>1000000</v>
      </c>
      <c r="AA205" t="str">
        <v>PAGA</v>
      </c>
      <c r="AB205" t="str">
        <v>TRANSFERENCIA</v>
      </c>
      <c r="AC205">
        <v>46074</v>
      </c>
      <c r="AD205">
        <v>244</v>
      </c>
      <c r="AE205">
        <v>46083</v>
      </c>
      <c r="AF205">
        <v>1000000</v>
      </c>
      <c r="AG205" t="str">
        <v>PAGA</v>
      </c>
      <c r="AH205" t="str">
        <v>TRANSFERENCIA</v>
      </c>
      <c r="AI205">
        <v>46105</v>
      </c>
      <c r="AJ205">
        <v>213</v>
      </c>
      <c r="AK205">
        <v>46113</v>
      </c>
      <c r="AL205">
        <v>1000000</v>
      </c>
      <c r="AM205" t="str">
        <v>PAGA</v>
      </c>
      <c r="AN205" t="str">
        <v>TRANSFERENCIA</v>
      </c>
      <c r="AO205">
        <v>46136</v>
      </c>
      <c r="AP205">
        <v>182</v>
      </c>
      <c r="AQ205">
        <v>46142</v>
      </c>
      <c r="AR205">
        <v>1000000</v>
      </c>
      <c r="AS205" t="str">
        <v>PAGA</v>
      </c>
      <c r="AT205" t="str">
        <v>TRANSFERENCIA</v>
      </c>
      <c r="AU205">
        <v>46167</v>
      </c>
      <c r="AV205">
        <v>151</v>
      </c>
      <c r="AW205">
        <v>46179</v>
      </c>
      <c r="AX205">
        <v>1000000</v>
      </c>
      <c r="AY205" t="str">
        <v>PAGA</v>
      </c>
      <c r="AZ205" t="str">
        <v>TRANSFERENCIA</v>
      </c>
      <c r="BA205">
        <v>46198</v>
      </c>
      <c r="BB205">
        <v>120</v>
      </c>
      <c r="BC205">
        <v>46210</v>
      </c>
      <c r="BD205">
        <v>300000</v>
      </c>
      <c r="BE205" t="str">
        <v>PAGA</v>
      </c>
      <c r="BF205" t="str">
        <v>TRANSFERENCIA</v>
      </c>
      <c r="BG205">
        <v>46229</v>
      </c>
      <c r="BH205">
        <v>89</v>
      </c>
      <c r="BI205">
        <v>46213</v>
      </c>
      <c r="BJ205">
        <v>200000</v>
      </c>
      <c r="BK205" t="str">
        <v>PAGA</v>
      </c>
      <c r="BL205" t="str">
        <v>TRANSFERENCIA</v>
      </c>
      <c r="BM205">
        <v>46260</v>
      </c>
      <c r="BN205">
        <v>58</v>
      </c>
      <c r="BO205">
        <v>46244</v>
      </c>
      <c r="BP205">
        <v>750000</v>
      </c>
      <c r="BQ205" t="str">
        <v>PAGA</v>
      </c>
      <c r="BR205" t="str">
        <v>TRANSFERENCIA</v>
      </c>
      <c r="BS205">
        <v>46291</v>
      </c>
      <c r="BT205">
        <v>27</v>
      </c>
      <c r="BU205">
        <v>46305</v>
      </c>
      <c r="BV205">
        <v>1000000</v>
      </c>
      <c r="BW205" t="str">
        <v>PAGA</v>
      </c>
      <c r="BX205" t="str">
        <v>TRANSFERENCIA</v>
      </c>
      <c r="BY205">
        <v>46322</v>
      </c>
      <c r="BZ205">
        <v>-4</v>
      </c>
      <c r="CC205" t="str">
        <v>POR VENCER</v>
      </c>
      <c r="CE205">
        <v>46353</v>
      </c>
      <c r="CF205">
        <v>-35</v>
      </c>
      <c r="CI205" t="str">
        <v>AL DÍA</v>
      </c>
      <c r="CK205">
        <v>46384</v>
      </c>
      <c r="CL205">
        <v>-66</v>
      </c>
      <c r="CO205" t="str">
        <v>AL DÍA</v>
      </c>
      <c r="CQ205">
        <v>46415</v>
      </c>
      <c r="CR205">
        <v>-97</v>
      </c>
      <c r="CU205" t="str">
        <v>AL DÍA</v>
      </c>
      <c r="CW205">
        <v>46446</v>
      </c>
      <c r="CX205">
        <v>-128</v>
      </c>
      <c r="DA205" t="str">
        <v>AL DÍA</v>
      </c>
      <c r="DC205">
        <v>46477</v>
      </c>
      <c r="DD205">
        <v>-159</v>
      </c>
      <c r="DG205" t="str">
        <v>AL DÍA</v>
      </c>
      <c r="DI205">
        <v>46508</v>
      </c>
      <c r="DJ205">
        <v>-190</v>
      </c>
      <c r="DM205" t="str">
        <v>AL DÍA</v>
      </c>
      <c r="DO205">
        <v>46539</v>
      </c>
      <c r="DP205">
        <v>-221</v>
      </c>
      <c r="DS205" t="str">
        <v>AL DÍA</v>
      </c>
      <c r="DU205">
        <v>46570</v>
      </c>
      <c r="DV205">
        <v>-252</v>
      </c>
      <c r="DY205" t="str">
        <v>AL DÍA</v>
      </c>
      <c r="EA205">
        <v>46601</v>
      </c>
      <c r="EB205">
        <v>-283</v>
      </c>
      <c r="EE205" t="str">
        <v>AL DÍA</v>
      </c>
      <c r="EG205">
        <v>46632</v>
      </c>
      <c r="EH205">
        <v>-314</v>
      </c>
      <c r="EK205" t="str">
        <v>AL DÍA</v>
      </c>
      <c r="EM205">
        <v>46663</v>
      </c>
      <c r="EN205">
        <v>-345</v>
      </c>
      <c r="EQ205" t="str">
        <v>AL DÍA</v>
      </c>
      <c r="ES205">
        <v>46694</v>
      </c>
      <c r="ET205">
        <v>-376</v>
      </c>
      <c r="EW205" t="str">
        <v>AL DÍA</v>
      </c>
      <c r="EY205" t="str">
        <v/>
      </c>
      <c r="EZ205" t="str">
        <v/>
      </c>
      <c r="FC205" t="str">
        <v>SIN ESTADO</v>
      </c>
      <c r="FE205" t="str">
        <v/>
      </c>
      <c r="FF205" t="str">
        <v/>
      </c>
      <c r="FI205" t="str">
        <v>SIN ESTADO</v>
      </c>
      <c r="FK205" t="str">
        <v/>
      </c>
      <c r="FL205" t="str">
        <v/>
      </c>
      <c r="FO205" t="str">
        <v>SIN ESTADO</v>
      </c>
      <c r="FQ205" t="str">
        <v/>
      </c>
      <c r="FR205" t="str">
        <v/>
      </c>
      <c r="FU205" t="str">
        <v>SIN ESTADO</v>
      </c>
      <c r="FW205" t="str">
        <v/>
      </c>
      <c r="FX205" t="str">
        <v/>
      </c>
      <c r="GA205" t="str">
        <v>SIN ESTADO</v>
      </c>
      <c r="GC205" t="str">
        <v/>
      </c>
      <c r="GD205" t="str">
        <v/>
      </c>
      <c r="GG205" t="str">
        <v>SIN ESTADO</v>
      </c>
      <c r="GI205" t="str">
        <v/>
      </c>
      <c r="GJ205" t="str">
        <v/>
      </c>
      <c r="GM205" t="str">
        <v>SIN ESTADO</v>
      </c>
      <c r="GO205" t="str">
        <v/>
      </c>
      <c r="GP205" t="str">
        <v/>
      </c>
      <c r="GS205" t="str">
        <v>SIN ESTADO</v>
      </c>
      <c r="GU205" t="str">
        <v/>
      </c>
      <c r="GV205" t="str">
        <v/>
      </c>
      <c r="GY205" t="str">
        <v>SIN ESTADO</v>
      </c>
      <c r="HA205" t="str">
        <v/>
      </c>
      <c r="HB205" t="str">
        <v/>
      </c>
      <c r="HE205" t="str">
        <v>SIN ESTADO</v>
      </c>
      <c r="HG205" t="str">
        <v/>
      </c>
      <c r="HH205" t="str">
        <v/>
      </c>
      <c r="HK205" t="str">
        <v>SIN ESTADO</v>
      </c>
      <c r="HM205" t="str">
        <v/>
      </c>
      <c r="HN205" t="str">
        <v/>
      </c>
      <c r="HQ205" t="str">
        <v>SIN ESTADO</v>
      </c>
      <c r="HS205">
        <v>9250000</v>
      </c>
      <c r="HU205">
        <v>1000000</v>
      </c>
      <c r="HW205">
        <v>1000000</v>
      </c>
      <c r="HX205">
        <v>1</v>
      </c>
    </row>
    <row r="206">
      <c r="B206">
        <v>204</v>
      </c>
      <c r="C206" t="str">
        <v xml:space="preserve">LC2 - 22 - 6 </v>
      </c>
      <c r="D206" t="str">
        <v>VENDIDO</v>
      </c>
      <c r="E206">
        <v>28000000</v>
      </c>
      <c r="F206">
        <v>24000000</v>
      </c>
      <c r="G206">
        <v>45922</v>
      </c>
      <c r="H206">
        <v>24</v>
      </c>
      <c r="I206" t="str">
        <v xml:space="preserve">22 DE CADA MES </v>
      </c>
      <c r="J206">
        <v>1000000</v>
      </c>
      <c r="K206">
        <v>45953</v>
      </c>
      <c r="L206">
        <v>365</v>
      </c>
      <c r="M206">
        <v>45952</v>
      </c>
      <c r="N206">
        <v>1000000</v>
      </c>
      <c r="O206" t="str">
        <v>PAGA</v>
      </c>
      <c r="P206" t="str">
        <v>TRANSFERENCIA</v>
      </c>
      <c r="Q206">
        <v>45984</v>
      </c>
      <c r="R206">
        <v>334</v>
      </c>
      <c r="S206">
        <v>45981</v>
      </c>
      <c r="T206">
        <v>1000000</v>
      </c>
      <c r="U206" t="str">
        <v>PAGA</v>
      </c>
      <c r="V206" t="str">
        <v>TRANSFERENCIA</v>
      </c>
      <c r="W206">
        <v>46015</v>
      </c>
      <c r="X206">
        <v>303</v>
      </c>
      <c r="Y206">
        <v>46011</v>
      </c>
      <c r="Z206">
        <v>1000000</v>
      </c>
      <c r="AA206" t="str">
        <v>PAGA</v>
      </c>
      <c r="AB206" t="str">
        <v>TRANSFERENCIA</v>
      </c>
      <c r="AC206">
        <v>46046</v>
      </c>
      <c r="AD206">
        <v>272</v>
      </c>
      <c r="AE206">
        <v>46045</v>
      </c>
      <c r="AF206">
        <v>1000000</v>
      </c>
      <c r="AG206" t="str">
        <v>PAGA</v>
      </c>
      <c r="AH206" t="str">
        <v>TRANSFERENCIA</v>
      </c>
      <c r="AI206">
        <v>46077</v>
      </c>
      <c r="AJ206">
        <v>241</v>
      </c>
      <c r="AK206">
        <v>46076</v>
      </c>
      <c r="AL206">
        <v>1000000</v>
      </c>
      <c r="AM206" t="str">
        <v>PAGA</v>
      </c>
      <c r="AN206" t="str">
        <v>TRANSFERENCIA</v>
      </c>
      <c r="AO206">
        <v>46108</v>
      </c>
      <c r="AP206">
        <v>210</v>
      </c>
      <c r="AQ206">
        <v>46106</v>
      </c>
      <c r="AR206">
        <v>1000000</v>
      </c>
      <c r="AS206" t="str">
        <v>PAGA</v>
      </c>
      <c r="AT206" t="str">
        <v>TRANSFERENCIA</v>
      </c>
      <c r="AU206">
        <v>46139</v>
      </c>
      <c r="AV206">
        <v>179</v>
      </c>
      <c r="AW206">
        <v>46135</v>
      </c>
      <c r="AX206">
        <v>1000000</v>
      </c>
      <c r="AY206" t="str">
        <v>PAGA</v>
      </c>
      <c r="AZ206" t="str">
        <v>TRANSFERENCIA</v>
      </c>
      <c r="BA206">
        <v>46170</v>
      </c>
      <c r="BB206">
        <v>148</v>
      </c>
      <c r="BC206">
        <v>46164</v>
      </c>
      <c r="BD206">
        <v>1000000</v>
      </c>
      <c r="BE206" t="str">
        <v>PAGA</v>
      </c>
      <c r="BF206" t="str">
        <v>TRANSFERENCIA</v>
      </c>
      <c r="BG206">
        <v>46201</v>
      </c>
      <c r="BH206">
        <v>117</v>
      </c>
      <c r="BI206">
        <v>46196</v>
      </c>
      <c r="BJ206">
        <v>1000000</v>
      </c>
      <c r="BK206" t="str">
        <v>PAGA</v>
      </c>
      <c r="BL206" t="str">
        <v>TRANSFERENCIA</v>
      </c>
      <c r="BM206">
        <v>46232</v>
      </c>
      <c r="BN206">
        <v>86</v>
      </c>
      <c r="BO206">
        <v>46227</v>
      </c>
      <c r="BP206">
        <v>1000000</v>
      </c>
      <c r="BQ206" t="str">
        <v>PAGA</v>
      </c>
      <c r="BR206" t="str">
        <v>TRANSFERENCIA</v>
      </c>
      <c r="BS206">
        <v>46263</v>
      </c>
      <c r="BT206">
        <v>55</v>
      </c>
      <c r="BU206">
        <v>46258</v>
      </c>
      <c r="BV206">
        <v>1000000</v>
      </c>
      <c r="BW206" t="str">
        <v>PAGA</v>
      </c>
      <c r="BX206" t="str">
        <v>TRANSFERENCIA</v>
      </c>
      <c r="BY206">
        <v>46294</v>
      </c>
      <c r="BZ206">
        <v>24</v>
      </c>
      <c r="CA206">
        <v>46296</v>
      </c>
      <c r="CB206">
        <v>1000000</v>
      </c>
      <c r="CC206" t="str">
        <v>PAGA</v>
      </c>
      <c r="CD206" t="str">
        <v>TRANSFERENCIA</v>
      </c>
      <c r="CE206">
        <v>46325</v>
      </c>
      <c r="CF206">
        <v>-7</v>
      </c>
      <c r="CI206" t="str">
        <v>AL DÍA</v>
      </c>
      <c r="CK206">
        <v>46356</v>
      </c>
      <c r="CL206">
        <v>-38</v>
      </c>
      <c r="CO206" t="str">
        <v>AL DÍA</v>
      </c>
      <c r="CQ206">
        <v>46387</v>
      </c>
      <c r="CR206">
        <v>-69</v>
      </c>
      <c r="CU206" t="str">
        <v>AL DÍA</v>
      </c>
      <c r="CW206">
        <v>46418</v>
      </c>
      <c r="CX206">
        <v>-100</v>
      </c>
      <c r="DA206" t="str">
        <v>AL DÍA</v>
      </c>
      <c r="DC206">
        <v>46449</v>
      </c>
      <c r="DD206">
        <v>-131</v>
      </c>
      <c r="DG206" t="str">
        <v>AL DÍA</v>
      </c>
      <c r="DI206">
        <v>46480</v>
      </c>
      <c r="DJ206">
        <v>-162</v>
      </c>
      <c r="DM206" t="str">
        <v>AL DÍA</v>
      </c>
      <c r="DO206">
        <v>46511</v>
      </c>
      <c r="DP206">
        <v>-193</v>
      </c>
      <c r="DS206" t="str">
        <v>AL DÍA</v>
      </c>
      <c r="DU206">
        <v>46542</v>
      </c>
      <c r="DV206">
        <v>-224</v>
      </c>
      <c r="DY206" t="str">
        <v>AL DÍA</v>
      </c>
      <c r="EA206">
        <v>46573</v>
      </c>
      <c r="EB206">
        <v>-255</v>
      </c>
      <c r="EE206" t="str">
        <v>AL DÍA</v>
      </c>
      <c r="EG206">
        <v>46604</v>
      </c>
      <c r="EH206">
        <v>-286</v>
      </c>
      <c r="EK206" t="str">
        <v>AL DÍA</v>
      </c>
      <c r="EM206">
        <v>46635</v>
      </c>
      <c r="EN206">
        <v>-317</v>
      </c>
      <c r="EQ206" t="str">
        <v>AL DÍA</v>
      </c>
      <c r="ES206">
        <v>46666</v>
      </c>
      <c r="ET206">
        <v>-348</v>
      </c>
      <c r="EW206" t="str">
        <v>AL DÍA</v>
      </c>
      <c r="EY206" t="str">
        <v/>
      </c>
      <c r="EZ206" t="str">
        <v/>
      </c>
      <c r="FC206" t="str">
        <v>SIN ESTADO</v>
      </c>
      <c r="FE206" t="str">
        <v/>
      </c>
      <c r="FF206" t="str">
        <v/>
      </c>
      <c r="FI206" t="str">
        <v>SIN ESTADO</v>
      </c>
      <c r="FK206" t="str">
        <v/>
      </c>
      <c r="FL206" t="str">
        <v/>
      </c>
      <c r="FO206" t="str">
        <v>SIN ESTADO</v>
      </c>
      <c r="FQ206" t="str">
        <v/>
      </c>
      <c r="FR206" t="str">
        <v/>
      </c>
      <c r="FU206" t="str">
        <v>SIN ESTADO</v>
      </c>
      <c r="FW206" t="str">
        <v/>
      </c>
      <c r="FX206" t="str">
        <v/>
      </c>
      <c r="GA206" t="str">
        <v>SIN ESTADO</v>
      </c>
      <c r="GC206" t="str">
        <v/>
      </c>
      <c r="GD206" t="str">
        <v/>
      </c>
      <c r="GG206" t="str">
        <v>SIN ESTADO</v>
      </c>
      <c r="GI206" t="str">
        <v/>
      </c>
      <c r="GJ206" t="str">
        <v/>
      </c>
      <c r="GM206" t="str">
        <v>SIN ESTADO</v>
      </c>
      <c r="GO206" t="str">
        <v/>
      </c>
      <c r="GP206" t="str">
        <v/>
      </c>
      <c r="GS206" t="str">
        <v>SIN ESTADO</v>
      </c>
      <c r="GU206" t="str">
        <v/>
      </c>
      <c r="GV206" t="str">
        <v/>
      </c>
      <c r="GY206" t="str">
        <v>SIN ESTADO</v>
      </c>
      <c r="HA206" t="str">
        <v/>
      </c>
      <c r="HB206" t="str">
        <v/>
      </c>
      <c r="HE206" t="str">
        <v>SIN ESTADO</v>
      </c>
      <c r="HG206" t="str">
        <v/>
      </c>
      <c r="HH206" t="str">
        <v/>
      </c>
      <c r="HK206" t="str">
        <v>SIN ESTADO</v>
      </c>
      <c r="HM206" t="str">
        <v/>
      </c>
      <c r="HN206" t="str">
        <v/>
      </c>
      <c r="HQ206" t="str">
        <v>SIN ESTADO</v>
      </c>
      <c r="HS206">
        <v>12000000</v>
      </c>
      <c r="HU206">
        <v>1000000</v>
      </c>
      <c r="HW206">
        <v>1000000</v>
      </c>
      <c r="HX206">
        <v>1</v>
      </c>
    </row>
    <row r="207">
      <c r="B207">
        <v>205</v>
      </c>
      <c r="C207" t="str">
        <v xml:space="preserve">LC2 - 22 - 7 </v>
      </c>
      <c r="D207" t="str">
        <v>VENDIDO</v>
      </c>
      <c r="E207">
        <v>37470000</v>
      </c>
      <c r="F207">
        <v>33470000</v>
      </c>
      <c r="G207">
        <v>45931</v>
      </c>
      <c r="H207">
        <v>24</v>
      </c>
      <c r="I207" t="str">
        <v xml:space="preserve">01 DE CADA MES </v>
      </c>
      <c r="J207">
        <v>1394583.3333333333</v>
      </c>
      <c r="K207">
        <v>45962</v>
      </c>
      <c r="L207">
        <v>356</v>
      </c>
      <c r="M207">
        <v>45966</v>
      </c>
      <c r="N207">
        <v>1000000</v>
      </c>
      <c r="O207" t="str">
        <v>PAGA</v>
      </c>
      <c r="P207" t="str">
        <v>TRANSFERENCIA</v>
      </c>
      <c r="Q207">
        <v>45993</v>
      </c>
      <c r="R207">
        <v>325</v>
      </c>
      <c r="S207">
        <v>45994</v>
      </c>
      <c r="T207">
        <v>1000000</v>
      </c>
      <c r="U207" t="str">
        <v>PAGA</v>
      </c>
      <c r="V207" t="str">
        <v>TRANSFERENCIA</v>
      </c>
      <c r="W207">
        <v>46024</v>
      </c>
      <c r="X207">
        <v>294</v>
      </c>
      <c r="Y207">
        <v>46025</v>
      </c>
      <c r="Z207">
        <v>1000000</v>
      </c>
      <c r="AA207" t="str">
        <v>PAGA</v>
      </c>
      <c r="AB207" t="str">
        <v>TRANSFERENCIA</v>
      </c>
      <c r="AC207">
        <v>46055</v>
      </c>
      <c r="AD207">
        <v>263</v>
      </c>
      <c r="AE207">
        <v>46054</v>
      </c>
      <c r="AF207">
        <v>1000000</v>
      </c>
      <c r="AG207" t="str">
        <v>PAGA</v>
      </c>
      <c r="AH207" t="str">
        <v>TRANSFERENCIA</v>
      </c>
      <c r="AI207">
        <v>46086</v>
      </c>
      <c r="AJ207">
        <v>232</v>
      </c>
      <c r="AK207">
        <v>46097</v>
      </c>
      <c r="AL207">
        <v>1000000</v>
      </c>
      <c r="AM207" t="str">
        <v>PAGA</v>
      </c>
      <c r="AN207" t="str">
        <v>TRANSFERENCIA</v>
      </c>
      <c r="AO207">
        <v>46117</v>
      </c>
      <c r="AP207">
        <v>201</v>
      </c>
      <c r="AQ207">
        <v>46170</v>
      </c>
      <c r="AR207">
        <v>2000000</v>
      </c>
      <c r="AS207" t="str">
        <v>PAGA</v>
      </c>
      <c r="AT207" t="str">
        <v>TRANSFERENCIA</v>
      </c>
      <c r="AU207">
        <v>46148</v>
      </c>
      <c r="AV207">
        <v>170</v>
      </c>
      <c r="AW207">
        <v>46170</v>
      </c>
      <c r="AY207" t="str">
        <v>PAGA</v>
      </c>
      <c r="BA207">
        <v>46179</v>
      </c>
      <c r="BB207">
        <v>139</v>
      </c>
      <c r="BE207" t="str">
        <v>VENCIDA</v>
      </c>
      <c r="BG207">
        <v>46210</v>
      </c>
      <c r="BH207">
        <v>108</v>
      </c>
      <c r="BK207" t="str">
        <v>VENCIDA</v>
      </c>
      <c r="BM207">
        <v>46241</v>
      </c>
      <c r="BN207">
        <v>77</v>
      </c>
      <c r="BQ207" t="str">
        <v>VENCIDA</v>
      </c>
      <c r="BS207">
        <v>46272</v>
      </c>
      <c r="BT207">
        <v>46</v>
      </c>
      <c r="BW207" t="str">
        <v>VENCIDA</v>
      </c>
      <c r="BY207">
        <v>46303</v>
      </c>
      <c r="BZ207">
        <v>15</v>
      </c>
      <c r="CC207" t="str">
        <v>VENCIDA</v>
      </c>
      <c r="CE207">
        <v>46334</v>
      </c>
      <c r="CF207">
        <v>-16</v>
      </c>
      <c r="CI207" t="str">
        <v>AL DÍA</v>
      </c>
      <c r="CK207">
        <v>46365</v>
      </c>
      <c r="CL207">
        <v>-47</v>
      </c>
      <c r="CO207" t="str">
        <v>AL DÍA</v>
      </c>
      <c r="CQ207">
        <v>46396</v>
      </c>
      <c r="CR207">
        <v>-78</v>
      </c>
      <c r="CU207" t="str">
        <v>AL DÍA</v>
      </c>
      <c r="CW207">
        <v>46427</v>
      </c>
      <c r="CX207">
        <v>-109</v>
      </c>
      <c r="DA207" t="str">
        <v>AL DÍA</v>
      </c>
      <c r="DC207">
        <v>46458</v>
      </c>
      <c r="DD207">
        <v>-140</v>
      </c>
      <c r="DG207" t="str">
        <v>AL DÍA</v>
      </c>
      <c r="DI207">
        <v>46489</v>
      </c>
      <c r="DJ207">
        <v>-171</v>
      </c>
      <c r="DM207" t="str">
        <v>AL DÍA</v>
      </c>
      <c r="DO207">
        <v>46520</v>
      </c>
      <c r="DP207">
        <v>-202</v>
      </c>
      <c r="DS207" t="str">
        <v>AL DÍA</v>
      </c>
      <c r="DU207">
        <v>46551</v>
      </c>
      <c r="DV207">
        <v>-233</v>
      </c>
      <c r="DY207" t="str">
        <v>AL DÍA</v>
      </c>
      <c r="EA207">
        <v>46582</v>
      </c>
      <c r="EB207">
        <v>-264</v>
      </c>
      <c r="EE207" t="str">
        <v>AL DÍA</v>
      </c>
      <c r="EG207">
        <v>46613</v>
      </c>
      <c r="EH207">
        <v>-295</v>
      </c>
      <c r="EK207" t="str">
        <v>AL DÍA</v>
      </c>
      <c r="EM207">
        <v>46644</v>
      </c>
      <c r="EN207">
        <v>-326</v>
      </c>
      <c r="EQ207" t="str">
        <v>AL DÍA</v>
      </c>
      <c r="ES207">
        <v>46675</v>
      </c>
      <c r="ET207">
        <v>-357</v>
      </c>
      <c r="EW207" t="str">
        <v>AL DÍA</v>
      </c>
      <c r="EY207" t="str">
        <v/>
      </c>
      <c r="EZ207" t="str">
        <v/>
      </c>
      <c r="FC207" t="str">
        <v>SIN ESTADO</v>
      </c>
      <c r="FE207" t="str">
        <v/>
      </c>
      <c r="FF207" t="str">
        <v/>
      </c>
      <c r="FI207" t="str">
        <v>SIN ESTADO</v>
      </c>
      <c r="FK207" t="str">
        <v/>
      </c>
      <c r="FL207" t="str">
        <v/>
      </c>
      <c r="FO207" t="str">
        <v>SIN ESTADO</v>
      </c>
      <c r="FQ207" t="str">
        <v/>
      </c>
      <c r="FR207" t="str">
        <v/>
      </c>
      <c r="FU207" t="str">
        <v>SIN ESTADO</v>
      </c>
      <c r="FW207" t="str">
        <v/>
      </c>
      <c r="FX207" t="str">
        <v/>
      </c>
      <c r="GA207" t="str">
        <v>SIN ESTADO</v>
      </c>
      <c r="GC207" t="str">
        <v/>
      </c>
      <c r="GD207" t="str">
        <v/>
      </c>
      <c r="GG207" t="str">
        <v>SIN ESTADO</v>
      </c>
      <c r="GI207" t="str">
        <v/>
      </c>
      <c r="GJ207" t="str">
        <v/>
      </c>
      <c r="GM207" t="str">
        <v>SIN ESTADO</v>
      </c>
      <c r="GO207" t="str">
        <v/>
      </c>
      <c r="GP207" t="str">
        <v/>
      </c>
      <c r="GS207" t="str">
        <v>SIN ESTADO</v>
      </c>
      <c r="GU207" t="str">
        <v/>
      </c>
      <c r="GV207" t="str">
        <v/>
      </c>
      <c r="GY207" t="str">
        <v>SIN ESTADO</v>
      </c>
      <c r="HA207" t="str">
        <v/>
      </c>
      <c r="HB207" t="str">
        <v/>
      </c>
      <c r="HE207" t="str">
        <v>SIN ESTADO</v>
      </c>
      <c r="HG207" t="str">
        <v/>
      </c>
      <c r="HH207" t="str">
        <v/>
      </c>
      <c r="HK207" t="str">
        <v>SIN ESTADO</v>
      </c>
      <c r="HM207" t="str">
        <v/>
      </c>
      <c r="HN207" t="str">
        <v/>
      </c>
      <c r="HQ207" t="str">
        <v>SIN ESTADO</v>
      </c>
      <c r="HS207">
        <v>7000000</v>
      </c>
      <c r="HU207">
        <v>1394583.3333333333</v>
      </c>
      <c r="HW207">
        <v>0</v>
      </c>
      <c r="HX207">
        <v>0</v>
      </c>
    </row>
    <row r="208">
      <c r="B208">
        <v>206</v>
      </c>
      <c r="C208" t="str">
        <v xml:space="preserve">LC2 - 23 - 1 </v>
      </c>
      <c r="D208" t="str">
        <v>VENDIDO</v>
      </c>
      <c r="E208">
        <v>46129000</v>
      </c>
      <c r="F208">
        <v>42000000</v>
      </c>
      <c r="G208">
        <v>45846</v>
      </c>
      <c r="H208">
        <v>24</v>
      </c>
      <c r="I208" t="str">
        <v xml:space="preserve">08 DE CADA MES </v>
      </c>
      <c r="J208">
        <v>1750000</v>
      </c>
      <c r="K208">
        <v>45877</v>
      </c>
      <c r="L208">
        <v>441</v>
      </c>
      <c r="M208">
        <v>45894</v>
      </c>
      <c r="N208">
        <v>1750000</v>
      </c>
      <c r="O208" t="str">
        <v>PAGA</v>
      </c>
      <c r="P208" t="str">
        <v>TRANSFERENCIA</v>
      </c>
      <c r="Q208">
        <v>45908</v>
      </c>
      <c r="R208">
        <v>410</v>
      </c>
      <c r="S208">
        <v>45901</v>
      </c>
      <c r="T208">
        <v>1750000</v>
      </c>
      <c r="U208" t="str">
        <v>PAGA</v>
      </c>
      <c r="V208" t="str">
        <v>TRANSFERENCIA</v>
      </c>
      <c r="W208">
        <v>45939</v>
      </c>
      <c r="X208">
        <v>379</v>
      </c>
      <c r="Y208">
        <v>45931</v>
      </c>
      <c r="Z208">
        <v>1750000</v>
      </c>
      <c r="AA208" t="str">
        <v>PAGA</v>
      </c>
      <c r="AB208" t="str">
        <v>TRANSFERENCIA</v>
      </c>
      <c r="AC208">
        <v>45970</v>
      </c>
      <c r="AD208">
        <v>348</v>
      </c>
      <c r="AE208">
        <v>45966</v>
      </c>
      <c r="AF208">
        <v>1750000</v>
      </c>
      <c r="AG208" t="str">
        <v>PAGA</v>
      </c>
      <c r="AH208" t="str">
        <v>TRANSFERENCIA</v>
      </c>
      <c r="AI208">
        <v>46001</v>
      </c>
      <c r="AJ208">
        <v>317</v>
      </c>
      <c r="AK208">
        <v>45993</v>
      </c>
      <c r="AL208">
        <v>1750000</v>
      </c>
      <c r="AM208" t="str">
        <v>PAGA</v>
      </c>
      <c r="AN208" t="str">
        <v>TRANSFERENCIA</v>
      </c>
      <c r="AO208">
        <v>46032</v>
      </c>
      <c r="AP208">
        <v>286</v>
      </c>
      <c r="AQ208">
        <v>46027</v>
      </c>
      <c r="AR208">
        <v>1750000</v>
      </c>
      <c r="AS208" t="str">
        <v>PAGA</v>
      </c>
      <c r="AT208" t="str">
        <v>TRANSFERENCIA</v>
      </c>
      <c r="AU208">
        <v>46063</v>
      </c>
      <c r="AV208">
        <v>255</v>
      </c>
      <c r="AW208">
        <v>46055</v>
      </c>
      <c r="AX208">
        <v>1750000</v>
      </c>
      <c r="AY208" t="str">
        <v>PAGA</v>
      </c>
      <c r="AZ208" t="str">
        <v>TRANSFERENCIA</v>
      </c>
      <c r="BA208">
        <v>46094</v>
      </c>
      <c r="BB208">
        <v>224</v>
      </c>
      <c r="BC208">
        <v>46083</v>
      </c>
      <c r="BD208">
        <v>1750000</v>
      </c>
      <c r="BE208" t="str">
        <v>PAGA</v>
      </c>
      <c r="BF208" t="str">
        <v>TRANSFERENCIA</v>
      </c>
      <c r="BG208">
        <v>46125</v>
      </c>
      <c r="BH208">
        <v>193</v>
      </c>
      <c r="BI208">
        <v>46119</v>
      </c>
      <c r="BJ208">
        <v>1750000</v>
      </c>
      <c r="BK208" t="str">
        <v>PAGA</v>
      </c>
      <c r="BL208" t="str">
        <v>TRANSFERENCIA</v>
      </c>
      <c r="BM208">
        <v>46156</v>
      </c>
      <c r="BN208">
        <v>162</v>
      </c>
      <c r="BO208">
        <v>46146</v>
      </c>
      <c r="BP208">
        <v>1750000</v>
      </c>
      <c r="BQ208" t="str">
        <v>PAGA</v>
      </c>
      <c r="BR208" t="str">
        <v>TRANSFERENCIA</v>
      </c>
      <c r="BS208">
        <v>46187</v>
      </c>
      <c r="BT208">
        <v>131</v>
      </c>
      <c r="BU208">
        <v>46177</v>
      </c>
      <c r="BV208">
        <v>1750000</v>
      </c>
      <c r="BW208" t="str">
        <v>PAGA</v>
      </c>
      <c r="BX208" t="str">
        <v>TRANSFERENCIA</v>
      </c>
      <c r="BY208">
        <v>46218</v>
      </c>
      <c r="BZ208">
        <v>100</v>
      </c>
      <c r="CA208">
        <v>46205</v>
      </c>
      <c r="CB208">
        <v>1750000</v>
      </c>
      <c r="CC208" t="str">
        <v>PAGA</v>
      </c>
      <c r="CD208" t="str">
        <v>TRANSFERENCIA</v>
      </c>
      <c r="CE208">
        <v>46249</v>
      </c>
      <c r="CF208">
        <v>69</v>
      </c>
      <c r="CG208">
        <v>46236</v>
      </c>
      <c r="CH208">
        <v>1750000</v>
      </c>
      <c r="CI208" t="str">
        <v>PAGA</v>
      </c>
      <c r="CJ208" t="str">
        <v>TRANSFERENCIA</v>
      </c>
      <c r="CK208">
        <v>46280</v>
      </c>
      <c r="CL208">
        <v>38</v>
      </c>
      <c r="CM208">
        <v>46269</v>
      </c>
      <c r="CN208">
        <v>1750000</v>
      </c>
      <c r="CO208" t="str">
        <v>PAGA</v>
      </c>
      <c r="CP208" t="str">
        <v>TRANSFERENCIA</v>
      </c>
      <c r="CQ208">
        <v>46311</v>
      </c>
      <c r="CR208">
        <v>7</v>
      </c>
      <c r="CS208">
        <v>46298</v>
      </c>
      <c r="CT208">
        <v>1750000</v>
      </c>
      <c r="CU208" t="str">
        <v>PAGA</v>
      </c>
      <c r="CV208" t="str">
        <v>TRANSFERENCIA</v>
      </c>
      <c r="CW208">
        <v>46342</v>
      </c>
      <c r="CX208">
        <v>-24</v>
      </c>
      <c r="DA208" t="str">
        <v>AL DÍA</v>
      </c>
      <c r="DC208">
        <v>46373</v>
      </c>
      <c r="DD208">
        <v>-55</v>
      </c>
      <c r="DG208" t="str">
        <v>AL DÍA</v>
      </c>
      <c r="DI208">
        <v>46404</v>
      </c>
      <c r="DJ208">
        <v>-86</v>
      </c>
      <c r="DM208" t="str">
        <v>AL DÍA</v>
      </c>
      <c r="DO208">
        <v>46435</v>
      </c>
      <c r="DP208">
        <v>-117</v>
      </c>
      <c r="DS208" t="str">
        <v>AL DÍA</v>
      </c>
      <c r="DU208">
        <v>46466</v>
      </c>
      <c r="DV208">
        <v>-148</v>
      </c>
      <c r="DY208" t="str">
        <v>AL DÍA</v>
      </c>
      <c r="EA208">
        <v>46497</v>
      </c>
      <c r="EB208">
        <v>-179</v>
      </c>
      <c r="EE208" t="str">
        <v>AL DÍA</v>
      </c>
      <c r="EG208">
        <v>46528</v>
      </c>
      <c r="EH208">
        <v>-210</v>
      </c>
      <c r="EK208" t="str">
        <v>AL DÍA</v>
      </c>
      <c r="EM208">
        <v>46559</v>
      </c>
      <c r="EN208">
        <v>-241</v>
      </c>
      <c r="EQ208" t="str">
        <v>AL DÍA</v>
      </c>
      <c r="ES208">
        <v>46590</v>
      </c>
      <c r="ET208">
        <v>-272</v>
      </c>
      <c r="EW208" t="str">
        <v>AL DÍA</v>
      </c>
      <c r="EY208" t="str">
        <v/>
      </c>
      <c r="EZ208" t="str">
        <v/>
      </c>
      <c r="FC208" t="str">
        <v>SIN ESTADO</v>
      </c>
      <c r="FE208" t="str">
        <v/>
      </c>
      <c r="FF208" t="str">
        <v/>
      </c>
      <c r="FI208" t="str">
        <v>SIN ESTADO</v>
      </c>
      <c r="FK208" t="str">
        <v/>
      </c>
      <c r="FL208" t="str">
        <v/>
      </c>
      <c r="FO208" t="str">
        <v>SIN ESTADO</v>
      </c>
      <c r="FQ208" t="str">
        <v/>
      </c>
      <c r="FR208" t="str">
        <v/>
      </c>
      <c r="FU208" t="str">
        <v>SIN ESTADO</v>
      </c>
      <c r="FW208" t="str">
        <v/>
      </c>
      <c r="FX208" t="str">
        <v/>
      </c>
      <c r="GA208" t="str">
        <v>SIN ESTADO</v>
      </c>
      <c r="GC208" t="str">
        <v/>
      </c>
      <c r="GD208" t="str">
        <v/>
      </c>
      <c r="GG208" t="str">
        <v>SIN ESTADO</v>
      </c>
      <c r="GI208" t="str">
        <v/>
      </c>
      <c r="GJ208" t="str">
        <v/>
      </c>
      <c r="GM208" t="str">
        <v>SIN ESTADO</v>
      </c>
      <c r="GO208" t="str">
        <v/>
      </c>
      <c r="GP208" t="str">
        <v/>
      </c>
      <c r="GS208" t="str">
        <v>SIN ESTADO</v>
      </c>
      <c r="GU208" t="str">
        <v/>
      </c>
      <c r="GV208" t="str">
        <v/>
      </c>
      <c r="GY208" t="str">
        <v>SIN ESTADO</v>
      </c>
      <c r="HA208" t="str">
        <v/>
      </c>
      <c r="HB208" t="str">
        <v/>
      </c>
      <c r="HE208" t="str">
        <v>SIN ESTADO</v>
      </c>
      <c r="HG208" t="str">
        <v/>
      </c>
      <c r="HH208" t="str">
        <v/>
      </c>
      <c r="HK208" t="str">
        <v>SIN ESTADO</v>
      </c>
      <c r="HM208" t="str">
        <v/>
      </c>
      <c r="HN208" t="str">
        <v/>
      </c>
      <c r="HQ208" t="str">
        <v>SIN ESTADO</v>
      </c>
      <c r="HS208">
        <v>26250000</v>
      </c>
      <c r="HU208">
        <v>1750000</v>
      </c>
      <c r="HW208">
        <v>1750000</v>
      </c>
      <c r="HX208">
        <v>1</v>
      </c>
    </row>
    <row r="209">
      <c r="B209">
        <v>207</v>
      </c>
      <c r="C209" t="str">
        <v xml:space="preserve">LC2 - 23 - 2 </v>
      </c>
      <c r="D209" t="str">
        <v>VENDIDO</v>
      </c>
      <c r="E209">
        <v>28000000</v>
      </c>
      <c r="F209">
        <v>24000000</v>
      </c>
      <c r="G209">
        <v>46260</v>
      </c>
      <c r="H209">
        <v>24</v>
      </c>
      <c r="I209" t="str">
        <v>30 DE CADA MES</v>
      </c>
      <c r="J209">
        <v>1000000</v>
      </c>
      <c r="K209">
        <v>46291</v>
      </c>
      <c r="L209">
        <v>27</v>
      </c>
      <c r="M209">
        <v>46287</v>
      </c>
      <c r="N209">
        <v>500000</v>
      </c>
      <c r="O209" t="str">
        <v>PAGA</v>
      </c>
      <c r="P209" t="str">
        <v>TRANSFERENCIA</v>
      </c>
      <c r="Q209">
        <v>46322</v>
      </c>
      <c r="R209">
        <v>-4</v>
      </c>
      <c r="S209">
        <v>46291</v>
      </c>
      <c r="T209">
        <v>500000</v>
      </c>
      <c r="U209" t="str">
        <v>PAGA</v>
      </c>
      <c r="V209" t="str">
        <v>TRANSFERENCIA</v>
      </c>
      <c r="W209">
        <v>46353</v>
      </c>
      <c r="X209">
        <v>-35</v>
      </c>
      <c r="AA209" t="str">
        <v>AL DÍA</v>
      </c>
      <c r="AC209">
        <v>46384</v>
      </c>
      <c r="AD209">
        <v>-66</v>
      </c>
      <c r="AG209" t="str">
        <v>AL DÍA</v>
      </c>
      <c r="AI209">
        <v>46415</v>
      </c>
      <c r="AJ209">
        <v>-97</v>
      </c>
      <c r="AM209" t="str">
        <v>AL DÍA</v>
      </c>
      <c r="AO209">
        <v>46446</v>
      </c>
      <c r="AP209">
        <v>-128</v>
      </c>
      <c r="AS209" t="str">
        <v>AL DÍA</v>
      </c>
      <c r="AU209">
        <v>46477</v>
      </c>
      <c r="AV209">
        <v>-159</v>
      </c>
      <c r="AY209" t="str">
        <v>AL DÍA</v>
      </c>
      <c r="BA209">
        <v>46508</v>
      </c>
      <c r="BB209">
        <v>-190</v>
      </c>
      <c r="BE209" t="str">
        <v>AL DÍA</v>
      </c>
      <c r="BG209">
        <v>46539</v>
      </c>
      <c r="BH209">
        <v>-221</v>
      </c>
      <c r="BK209" t="str">
        <v>AL DÍA</v>
      </c>
      <c r="BM209">
        <v>46570</v>
      </c>
      <c r="BN209">
        <v>-252</v>
      </c>
      <c r="BQ209" t="str">
        <v>AL DÍA</v>
      </c>
      <c r="BS209">
        <v>46601</v>
      </c>
      <c r="BT209">
        <v>-283</v>
      </c>
      <c r="BW209" t="str">
        <v>AL DÍA</v>
      </c>
      <c r="BY209">
        <v>46632</v>
      </c>
      <c r="BZ209">
        <v>-314</v>
      </c>
      <c r="CC209" t="str">
        <v>AL DÍA</v>
      </c>
      <c r="CE209">
        <v>46663</v>
      </c>
      <c r="CF209">
        <v>-345</v>
      </c>
      <c r="CI209" t="str">
        <v>AL DÍA</v>
      </c>
      <c r="CK209">
        <v>46694</v>
      </c>
      <c r="CL209">
        <v>-376</v>
      </c>
      <c r="CO209" t="str">
        <v>AL DÍA</v>
      </c>
      <c r="CQ209">
        <v>46725</v>
      </c>
      <c r="CR209">
        <v>-407</v>
      </c>
      <c r="CU209" t="str">
        <v>AL DÍA</v>
      </c>
      <c r="CW209">
        <v>46756</v>
      </c>
      <c r="CX209">
        <v>-438</v>
      </c>
      <c r="DA209" t="str">
        <v>AL DÍA</v>
      </c>
      <c r="DC209">
        <v>46787</v>
      </c>
      <c r="DD209">
        <v>-469</v>
      </c>
      <c r="DG209" t="str">
        <v>AL DÍA</v>
      </c>
      <c r="DI209">
        <v>46818</v>
      </c>
      <c r="DJ209">
        <v>-500</v>
      </c>
      <c r="DM209" t="str">
        <v>AL DÍA</v>
      </c>
      <c r="DO209">
        <v>46849</v>
      </c>
      <c r="DP209">
        <v>-531</v>
      </c>
      <c r="DS209" t="str">
        <v>AL DÍA</v>
      </c>
      <c r="DU209">
        <v>46880</v>
      </c>
      <c r="DV209">
        <v>-562</v>
      </c>
      <c r="DY209" t="str">
        <v>AL DÍA</v>
      </c>
      <c r="EA209">
        <v>46911</v>
      </c>
      <c r="EB209">
        <v>-593</v>
      </c>
      <c r="EE209" t="str">
        <v>AL DÍA</v>
      </c>
      <c r="EG209">
        <v>46942</v>
      </c>
      <c r="EH209">
        <v>-624</v>
      </c>
      <c r="EK209" t="str">
        <v>AL DÍA</v>
      </c>
      <c r="EM209">
        <v>46973</v>
      </c>
      <c r="EN209">
        <v>-655</v>
      </c>
      <c r="EQ209" t="str">
        <v>AL DÍA</v>
      </c>
      <c r="ES209">
        <v>47004</v>
      </c>
      <c r="ET209">
        <v>-686</v>
      </c>
      <c r="EW209" t="str">
        <v>AL DÍA</v>
      </c>
      <c r="EY209" t="str">
        <v/>
      </c>
      <c r="EZ209" t="str">
        <v/>
      </c>
      <c r="FC209" t="str">
        <v>SIN ESTADO</v>
      </c>
      <c r="FE209" t="str">
        <v/>
      </c>
      <c r="FF209" t="str">
        <v/>
      </c>
      <c r="FI209" t="str">
        <v>SIN ESTADO</v>
      </c>
      <c r="FK209" t="str">
        <v/>
      </c>
      <c r="FL209" t="str">
        <v/>
      </c>
      <c r="FO209" t="str">
        <v>SIN ESTADO</v>
      </c>
      <c r="FQ209" t="str">
        <v/>
      </c>
      <c r="FR209" t="str">
        <v/>
      </c>
      <c r="FU209" t="str">
        <v>SIN ESTADO</v>
      </c>
      <c r="FW209" t="str">
        <v/>
      </c>
      <c r="FX209" t="str">
        <v/>
      </c>
      <c r="GA209" t="str">
        <v>SIN ESTADO</v>
      </c>
      <c r="GC209" t="str">
        <v/>
      </c>
      <c r="GD209" t="str">
        <v/>
      </c>
      <c r="GG209" t="str">
        <v>SIN ESTADO</v>
      </c>
      <c r="GI209" t="str">
        <v/>
      </c>
      <c r="GJ209" t="str">
        <v/>
      </c>
      <c r="GM209" t="str">
        <v>SIN ESTADO</v>
      </c>
      <c r="GO209" t="str">
        <v/>
      </c>
      <c r="GP209" t="str">
        <v/>
      </c>
      <c r="GS209" t="str">
        <v>SIN ESTADO</v>
      </c>
      <c r="GU209" t="str">
        <v/>
      </c>
      <c r="GV209" t="str">
        <v/>
      </c>
      <c r="GY209" t="str">
        <v>SIN ESTADO</v>
      </c>
      <c r="HA209" t="str">
        <v/>
      </c>
      <c r="HB209" t="str">
        <v/>
      </c>
      <c r="HE209" t="str">
        <v>SIN ESTADO</v>
      </c>
      <c r="HG209" t="str">
        <v/>
      </c>
      <c r="HH209" t="str">
        <v/>
      </c>
      <c r="HK209" t="str">
        <v>SIN ESTADO</v>
      </c>
      <c r="HM209" t="str">
        <v/>
      </c>
      <c r="HN209" t="str">
        <v/>
      </c>
      <c r="HQ209" t="str">
        <v>SIN ESTADO</v>
      </c>
      <c r="HS209">
        <v>1000000</v>
      </c>
      <c r="HU209">
        <v>1000000</v>
      </c>
      <c r="HW209">
        <v>0</v>
      </c>
      <c r="HX209">
        <v>0</v>
      </c>
    </row>
    <row r="210">
      <c r="B210">
        <v>208</v>
      </c>
      <c r="C210" t="str">
        <v xml:space="preserve">LC2 - 23 - 3 </v>
      </c>
      <c r="D210" t="str">
        <v>VENDIDO</v>
      </c>
      <c r="E210">
        <v>33000000</v>
      </c>
      <c r="F210">
        <v>15000000</v>
      </c>
      <c r="G210">
        <v>46308</v>
      </c>
      <c r="H210">
        <v>24</v>
      </c>
      <c r="I210" t="str">
        <v>05 DE CADA MES</v>
      </c>
      <c r="J210">
        <v>625000</v>
      </c>
      <c r="K210">
        <v>46361</v>
      </c>
      <c r="L210">
        <v>37</v>
      </c>
      <c r="O210" t="str">
        <v>AL DÍA</v>
      </c>
      <c r="Q210">
        <v>46392</v>
      </c>
      <c r="R210">
        <v>7</v>
      </c>
      <c r="U210" t="str">
        <v>AL DÍA</v>
      </c>
      <c r="W210">
        <v>46423</v>
      </c>
      <c r="X210">
        <v>-23</v>
      </c>
      <c r="AA210" t="str">
        <v>AL DÍA</v>
      </c>
      <c r="AC210">
        <v>46451</v>
      </c>
      <c r="AD210">
        <v>-53</v>
      </c>
      <c r="AG210" t="str">
        <v>AL DÍA</v>
      </c>
      <c r="AI210">
        <v>46482</v>
      </c>
      <c r="AJ210">
        <v>-83</v>
      </c>
      <c r="AM210" t="str">
        <v>AL DÍA</v>
      </c>
      <c r="AO210">
        <v>46512</v>
      </c>
      <c r="AP210">
        <v>-113</v>
      </c>
      <c r="AS210" t="str">
        <v>AL DÍA</v>
      </c>
      <c r="AU210">
        <v>46543</v>
      </c>
      <c r="AV210">
        <v>-143</v>
      </c>
      <c r="AY210" t="str">
        <v>AL DÍA</v>
      </c>
      <c r="BA210">
        <v>46573</v>
      </c>
      <c r="BB210">
        <v>-173</v>
      </c>
      <c r="BE210" t="str">
        <v>AL DÍA</v>
      </c>
      <c r="BG210">
        <v>46604</v>
      </c>
      <c r="BH210">
        <v>-203</v>
      </c>
      <c r="BK210" t="str">
        <v>AL DÍA</v>
      </c>
      <c r="BM210">
        <v>46635</v>
      </c>
      <c r="BN210">
        <v>-233</v>
      </c>
      <c r="BQ210" t="str">
        <v>AL DÍA</v>
      </c>
      <c r="BS210">
        <v>46665</v>
      </c>
      <c r="BT210">
        <v>-263</v>
      </c>
      <c r="BW210" t="str">
        <v>AL DÍA</v>
      </c>
      <c r="BY210">
        <v>46696</v>
      </c>
      <c r="BZ210">
        <v>-293</v>
      </c>
      <c r="CC210" t="str">
        <v>AL DÍA</v>
      </c>
      <c r="CE210">
        <v>46726</v>
      </c>
      <c r="CF210">
        <v>-323</v>
      </c>
      <c r="CI210" t="str">
        <v>AL DÍA</v>
      </c>
      <c r="CK210">
        <v>46757</v>
      </c>
      <c r="CL210">
        <v>-353</v>
      </c>
      <c r="CO210" t="str">
        <v>AL DÍA</v>
      </c>
      <c r="CQ210">
        <v>46788</v>
      </c>
      <c r="CR210">
        <v>-383</v>
      </c>
      <c r="CU210" t="str">
        <v>AL DÍA</v>
      </c>
      <c r="CW210">
        <v>46817</v>
      </c>
      <c r="CX210">
        <v>-413</v>
      </c>
      <c r="DA210" t="str">
        <v>AL DÍA</v>
      </c>
      <c r="DC210">
        <v>46848</v>
      </c>
      <c r="DD210">
        <v>-443</v>
      </c>
      <c r="DG210" t="str">
        <v>AL DÍA</v>
      </c>
      <c r="DI210">
        <v>46878</v>
      </c>
      <c r="DJ210">
        <v>-473</v>
      </c>
      <c r="DM210" t="str">
        <v>AL DÍA</v>
      </c>
      <c r="DO210">
        <v>46909</v>
      </c>
      <c r="DP210">
        <v>-503</v>
      </c>
      <c r="DS210" t="str">
        <v>AL DÍA</v>
      </c>
      <c r="DU210">
        <v>46939</v>
      </c>
      <c r="DV210">
        <v>-533</v>
      </c>
      <c r="DY210" t="str">
        <v>AL DÍA</v>
      </c>
      <c r="EA210">
        <v>46970</v>
      </c>
      <c r="EB210">
        <v>-563</v>
      </c>
      <c r="EE210" t="str">
        <v>AL DÍA</v>
      </c>
      <c r="EG210">
        <v>47001</v>
      </c>
      <c r="EH210">
        <v>-593</v>
      </c>
      <c r="EK210" t="str">
        <v>AL DÍA</v>
      </c>
      <c r="EM210">
        <v>47031</v>
      </c>
      <c r="EN210">
        <v>-623</v>
      </c>
      <c r="EQ210" t="str">
        <v>AL DÍA</v>
      </c>
      <c r="ES210">
        <v>47062</v>
      </c>
      <c r="ET210">
        <v>-653</v>
      </c>
      <c r="EW210" t="str">
        <v>AL DÍA</v>
      </c>
      <c r="EY210" t="str">
        <v/>
      </c>
      <c r="EZ210" t="str">
        <v/>
      </c>
      <c r="FC210" t="str">
        <v>SIN ESTADO</v>
      </c>
      <c r="FE210" t="str">
        <v/>
      </c>
      <c r="FF210" t="str">
        <v/>
      </c>
      <c r="FI210" t="str">
        <v>SIN ESTADO</v>
      </c>
      <c r="FK210" t="str">
        <v/>
      </c>
      <c r="FL210" t="str">
        <v/>
      </c>
      <c r="FO210" t="str">
        <v>SIN ESTADO</v>
      </c>
      <c r="FQ210" t="str">
        <v/>
      </c>
      <c r="FR210" t="str">
        <v/>
      </c>
      <c r="FU210" t="str">
        <v>SIN ESTADO</v>
      </c>
      <c r="FW210" t="str">
        <v/>
      </c>
      <c r="FX210" t="str">
        <v/>
      </c>
      <c r="GA210" t="str">
        <v>SIN ESTADO</v>
      </c>
      <c r="GC210" t="str">
        <v/>
      </c>
      <c r="GD210" t="str">
        <v/>
      </c>
      <c r="GG210" t="str">
        <v>SIN ESTADO</v>
      </c>
      <c r="GI210" t="str">
        <v/>
      </c>
      <c r="GJ210" t="str">
        <v/>
      </c>
      <c r="GM210" t="str">
        <v>SIN ESTADO</v>
      </c>
      <c r="GO210" t="str">
        <v/>
      </c>
      <c r="GP210" t="str">
        <v/>
      </c>
      <c r="GS210" t="str">
        <v>SIN ESTADO</v>
      </c>
      <c r="GU210" t="str">
        <v/>
      </c>
      <c r="GV210" t="str">
        <v/>
      </c>
      <c r="GY210" t="str">
        <v>SIN ESTADO</v>
      </c>
      <c r="HA210" t="str">
        <v/>
      </c>
      <c r="HB210" t="str">
        <v/>
      </c>
      <c r="HE210" t="str">
        <v>SIN ESTADO</v>
      </c>
      <c r="HG210" t="str">
        <v/>
      </c>
      <c r="HH210" t="str">
        <v/>
      </c>
      <c r="HK210" t="str">
        <v>SIN ESTADO</v>
      </c>
      <c r="HM210" t="str">
        <v/>
      </c>
      <c r="HN210" t="str">
        <v/>
      </c>
      <c r="HQ210" t="str">
        <v>SIN ESTADO</v>
      </c>
      <c r="HS210">
        <v>0</v>
      </c>
      <c r="HU210">
        <v>625000</v>
      </c>
      <c r="HW210">
        <v>0</v>
      </c>
      <c r="HX210">
        <v>0</v>
      </c>
    </row>
    <row r="211">
      <c r="B211">
        <v>209</v>
      </c>
      <c r="C211" t="str">
        <v xml:space="preserve">LC2 - 23 - 4 </v>
      </c>
      <c r="D211" t="str">
        <v>VENDIDO</v>
      </c>
      <c r="E211">
        <v>28000000</v>
      </c>
      <c r="F211">
        <v>24000000</v>
      </c>
      <c r="G211">
        <v>45888</v>
      </c>
      <c r="H211">
        <v>24</v>
      </c>
      <c r="I211" t="str">
        <v xml:space="preserve">19 DE CADA MES </v>
      </c>
      <c r="J211">
        <v>1000000</v>
      </c>
      <c r="K211">
        <v>45919</v>
      </c>
      <c r="L211">
        <v>399</v>
      </c>
      <c r="M211">
        <v>45925</v>
      </c>
      <c r="N211">
        <v>1000000</v>
      </c>
      <c r="O211" t="str">
        <v>PAGA</v>
      </c>
      <c r="P211" t="str">
        <v>TRANSFERENCIA</v>
      </c>
      <c r="Q211">
        <v>45950</v>
      </c>
      <c r="R211">
        <v>368</v>
      </c>
      <c r="S211">
        <v>45953</v>
      </c>
      <c r="T211">
        <v>1000000</v>
      </c>
      <c r="U211" t="str">
        <v>PAGA</v>
      </c>
      <c r="V211" t="str">
        <v>TRANSFERENCIA</v>
      </c>
      <c r="W211">
        <v>45981</v>
      </c>
      <c r="X211">
        <v>337</v>
      </c>
      <c r="Y211">
        <v>45985</v>
      </c>
      <c r="Z211">
        <v>1000000</v>
      </c>
      <c r="AA211" t="str">
        <v>PAGA</v>
      </c>
      <c r="AB211" t="str">
        <v>TRANSFERENCIA</v>
      </c>
      <c r="AC211">
        <v>46012</v>
      </c>
      <c r="AD211">
        <v>306</v>
      </c>
      <c r="AE211">
        <v>46009</v>
      </c>
      <c r="AF211">
        <v>1000000</v>
      </c>
      <c r="AG211" t="str">
        <v>PAGA</v>
      </c>
      <c r="AH211" t="str">
        <v>TRANSFERENCIA</v>
      </c>
      <c r="AI211">
        <v>46043</v>
      </c>
      <c r="AJ211">
        <v>275</v>
      </c>
      <c r="AK211">
        <v>45676</v>
      </c>
      <c r="AL211">
        <v>1000000</v>
      </c>
      <c r="AM211" t="str">
        <v>PAGA</v>
      </c>
      <c r="AN211" t="str">
        <v>TRANSFERENCIA</v>
      </c>
      <c r="AO211">
        <v>46074</v>
      </c>
      <c r="AP211">
        <v>244</v>
      </c>
      <c r="AQ211">
        <v>46072</v>
      </c>
      <c r="AR211">
        <v>1000000</v>
      </c>
      <c r="AS211" t="str">
        <v>PAGA</v>
      </c>
      <c r="AT211" t="str">
        <v>TRANSFERENCIA</v>
      </c>
      <c r="AU211">
        <v>46105</v>
      </c>
      <c r="AV211">
        <v>213</v>
      </c>
      <c r="AW211">
        <v>46099</v>
      </c>
      <c r="AX211">
        <v>1000000</v>
      </c>
      <c r="AY211" t="str">
        <v>PAGA</v>
      </c>
      <c r="AZ211" t="str">
        <v>TRANSFERENCIA</v>
      </c>
      <c r="BA211">
        <v>46136</v>
      </c>
      <c r="BB211">
        <v>182</v>
      </c>
      <c r="BC211">
        <v>46130</v>
      </c>
      <c r="BD211">
        <v>1000000</v>
      </c>
      <c r="BE211" t="str">
        <v>PAGA</v>
      </c>
      <c r="BF211" t="str">
        <v>TRANSFERENCIA</v>
      </c>
      <c r="BG211">
        <v>46167</v>
      </c>
      <c r="BH211">
        <v>151</v>
      </c>
      <c r="BI211">
        <v>46158</v>
      </c>
      <c r="BJ211">
        <v>1000000</v>
      </c>
      <c r="BK211" t="str">
        <v>PAGA</v>
      </c>
      <c r="BL211" t="str">
        <v>TRANSFERENCIA</v>
      </c>
      <c r="BM211">
        <v>46198</v>
      </c>
      <c r="BN211">
        <v>120</v>
      </c>
      <c r="BO211">
        <v>46192</v>
      </c>
      <c r="BP211">
        <v>1000000</v>
      </c>
      <c r="BQ211" t="str">
        <v>PAGA</v>
      </c>
      <c r="BR211" t="str">
        <v>TRANSFERENCIA</v>
      </c>
      <c r="BS211">
        <v>46229</v>
      </c>
      <c r="BT211">
        <v>89</v>
      </c>
      <c r="BU211">
        <v>46224</v>
      </c>
      <c r="BV211">
        <v>1000000</v>
      </c>
      <c r="BW211" t="str">
        <v>PAGA</v>
      </c>
      <c r="BX211" t="str">
        <v>TRANSFERENCIA</v>
      </c>
      <c r="BY211">
        <v>46260</v>
      </c>
      <c r="BZ211">
        <v>58</v>
      </c>
      <c r="CA211">
        <v>46264</v>
      </c>
      <c r="CB211">
        <v>1000000</v>
      </c>
      <c r="CC211" t="str">
        <v>PAGA</v>
      </c>
      <c r="CD211" t="str">
        <v>TRANSFERENCIA</v>
      </c>
      <c r="CE211">
        <v>46291</v>
      </c>
      <c r="CF211">
        <v>27</v>
      </c>
      <c r="CI211" t="str">
        <v>VENCIDA</v>
      </c>
      <c r="CK211">
        <v>46322</v>
      </c>
      <c r="CL211">
        <v>-4</v>
      </c>
      <c r="CO211" t="str">
        <v>POR VENCER</v>
      </c>
      <c r="CQ211">
        <v>46353</v>
      </c>
      <c r="CR211">
        <v>-35</v>
      </c>
      <c r="CU211" t="str">
        <v>AL DÍA</v>
      </c>
      <c r="CW211">
        <v>46384</v>
      </c>
      <c r="CX211">
        <v>-66</v>
      </c>
      <c r="DA211" t="str">
        <v>AL DÍA</v>
      </c>
      <c r="DC211">
        <v>46415</v>
      </c>
      <c r="DD211">
        <v>-97</v>
      </c>
      <c r="DG211" t="str">
        <v>AL DÍA</v>
      </c>
      <c r="DI211">
        <v>46446</v>
      </c>
      <c r="DJ211">
        <v>-128</v>
      </c>
      <c r="DM211" t="str">
        <v>AL DÍA</v>
      </c>
      <c r="DO211">
        <v>46477</v>
      </c>
      <c r="DP211">
        <v>-159</v>
      </c>
      <c r="DS211" t="str">
        <v>AL DÍA</v>
      </c>
      <c r="DU211">
        <v>46508</v>
      </c>
      <c r="DV211">
        <v>-190</v>
      </c>
      <c r="DY211" t="str">
        <v>AL DÍA</v>
      </c>
      <c r="EA211">
        <v>46539</v>
      </c>
      <c r="EB211">
        <v>-221</v>
      </c>
      <c r="EE211" t="str">
        <v>AL DÍA</v>
      </c>
      <c r="EG211">
        <v>46570</v>
      </c>
      <c r="EH211">
        <v>-252</v>
      </c>
      <c r="EK211" t="str">
        <v>AL DÍA</v>
      </c>
      <c r="EM211">
        <v>46601</v>
      </c>
      <c r="EN211">
        <v>-283</v>
      </c>
      <c r="EQ211" t="str">
        <v>AL DÍA</v>
      </c>
      <c r="ES211">
        <v>46632</v>
      </c>
      <c r="ET211">
        <v>-314</v>
      </c>
      <c r="EW211" t="str">
        <v>AL DÍA</v>
      </c>
      <c r="EY211" t="str">
        <v/>
      </c>
      <c r="EZ211" t="str">
        <v/>
      </c>
      <c r="FC211" t="str">
        <v>SIN ESTADO</v>
      </c>
      <c r="FE211" t="str">
        <v/>
      </c>
      <c r="FF211" t="str">
        <v/>
      </c>
      <c r="FI211" t="str">
        <v>SIN ESTADO</v>
      </c>
      <c r="FK211" t="str">
        <v/>
      </c>
      <c r="FL211" t="str">
        <v/>
      </c>
      <c r="FO211" t="str">
        <v>SIN ESTADO</v>
      </c>
      <c r="FQ211" t="str">
        <v/>
      </c>
      <c r="FR211" t="str">
        <v/>
      </c>
      <c r="FU211" t="str">
        <v>SIN ESTADO</v>
      </c>
      <c r="FW211" t="str">
        <v/>
      </c>
      <c r="FX211" t="str">
        <v/>
      </c>
      <c r="GA211" t="str">
        <v>SIN ESTADO</v>
      </c>
      <c r="GC211" t="str">
        <v/>
      </c>
      <c r="GD211" t="str">
        <v/>
      </c>
      <c r="GG211" t="str">
        <v>SIN ESTADO</v>
      </c>
      <c r="GI211" t="str">
        <v/>
      </c>
      <c r="GJ211" t="str">
        <v/>
      </c>
      <c r="GM211" t="str">
        <v>SIN ESTADO</v>
      </c>
      <c r="GO211" t="str">
        <v/>
      </c>
      <c r="GP211" t="str">
        <v/>
      </c>
      <c r="GS211" t="str">
        <v>SIN ESTADO</v>
      </c>
      <c r="GU211" t="str">
        <v/>
      </c>
      <c r="GV211" t="str">
        <v/>
      </c>
      <c r="GY211" t="str">
        <v>SIN ESTADO</v>
      </c>
      <c r="HA211" t="str">
        <v/>
      </c>
      <c r="HB211" t="str">
        <v/>
      </c>
      <c r="HE211" t="str">
        <v>SIN ESTADO</v>
      </c>
      <c r="HG211" t="str">
        <v/>
      </c>
      <c r="HH211" t="str">
        <v/>
      </c>
      <c r="HK211" t="str">
        <v>SIN ESTADO</v>
      </c>
      <c r="HM211" t="str">
        <v/>
      </c>
      <c r="HN211" t="str">
        <v/>
      </c>
      <c r="HQ211" t="str">
        <v>SIN ESTADO</v>
      </c>
      <c r="HS211">
        <v>12000000</v>
      </c>
      <c r="HU211">
        <v>1000000</v>
      </c>
      <c r="HW211">
        <v>1000000</v>
      </c>
      <c r="HX211">
        <v>1</v>
      </c>
    </row>
    <row r="212">
      <c r="B212">
        <v>210</v>
      </c>
      <c r="C212" t="str">
        <v xml:space="preserve">LC2 - 23 - 5 </v>
      </c>
      <c r="D212" t="str">
        <v>VENDIDO</v>
      </c>
      <c r="E212">
        <v>28000000</v>
      </c>
      <c r="F212">
        <v>24000000</v>
      </c>
      <c r="G212">
        <v>45888</v>
      </c>
      <c r="H212">
        <v>24</v>
      </c>
      <c r="I212" t="str">
        <v xml:space="preserve">19 DE CADA MES </v>
      </c>
      <c r="J212">
        <v>1000000</v>
      </c>
      <c r="K212">
        <v>45919</v>
      </c>
      <c r="L212">
        <v>399</v>
      </c>
      <c r="M212">
        <v>45925</v>
      </c>
      <c r="N212">
        <v>1000000</v>
      </c>
      <c r="O212" t="str">
        <v>PAGA</v>
      </c>
      <c r="P212" t="str">
        <v>TRANSFERENCIA</v>
      </c>
      <c r="Q212">
        <v>45950</v>
      </c>
      <c r="R212">
        <v>368</v>
      </c>
      <c r="S212">
        <v>45953</v>
      </c>
      <c r="T212">
        <v>1000000</v>
      </c>
      <c r="U212" t="str">
        <v>PAGA</v>
      </c>
      <c r="V212" t="str">
        <v>TRANSFERENCIA</v>
      </c>
      <c r="W212">
        <v>45981</v>
      </c>
      <c r="X212">
        <v>337</v>
      </c>
      <c r="Y212">
        <v>45985</v>
      </c>
      <c r="Z212">
        <v>1000000</v>
      </c>
      <c r="AA212" t="str">
        <v>PAGA</v>
      </c>
      <c r="AB212" t="str">
        <v>TRANSFERENCIA</v>
      </c>
      <c r="AC212">
        <v>46012</v>
      </c>
      <c r="AD212">
        <v>306</v>
      </c>
      <c r="AE212">
        <v>46009</v>
      </c>
      <c r="AF212">
        <v>1000000</v>
      </c>
      <c r="AG212" t="str">
        <v>PAGA</v>
      </c>
      <c r="AH212" t="str">
        <v>TRANSFERENCIA</v>
      </c>
      <c r="AI212">
        <v>46043</v>
      </c>
      <c r="AJ212">
        <v>275</v>
      </c>
      <c r="AK212">
        <v>45676</v>
      </c>
      <c r="AL212">
        <v>1000000</v>
      </c>
      <c r="AM212" t="str">
        <v>PAGA</v>
      </c>
      <c r="AN212" t="str">
        <v>TRANSFERENCIA</v>
      </c>
      <c r="AO212">
        <v>46074</v>
      </c>
      <c r="AP212">
        <v>244</v>
      </c>
      <c r="AQ212">
        <v>46072</v>
      </c>
      <c r="AR212">
        <v>1000000</v>
      </c>
      <c r="AS212" t="str">
        <v>PAGA</v>
      </c>
      <c r="AT212" t="str">
        <v>TRANSFERENCIA</v>
      </c>
      <c r="AU212">
        <v>46105</v>
      </c>
      <c r="AV212">
        <v>213</v>
      </c>
      <c r="AW212">
        <v>46099</v>
      </c>
      <c r="AX212">
        <v>1000000</v>
      </c>
      <c r="AY212" t="str">
        <v>PAGA</v>
      </c>
      <c r="AZ212" t="str">
        <v>TRANSFERENCIA</v>
      </c>
      <c r="BA212">
        <v>46136</v>
      </c>
      <c r="BB212">
        <v>182</v>
      </c>
      <c r="BC212">
        <v>46131</v>
      </c>
      <c r="BD212">
        <v>1000000</v>
      </c>
      <c r="BE212" t="str">
        <v>PAGA</v>
      </c>
      <c r="BF212" t="str">
        <v>TRANSFERENCIA</v>
      </c>
      <c r="BG212">
        <v>46167</v>
      </c>
      <c r="BH212">
        <v>151</v>
      </c>
      <c r="BI212">
        <v>46158</v>
      </c>
      <c r="BJ212">
        <v>1000000</v>
      </c>
      <c r="BK212" t="str">
        <v>PAGA</v>
      </c>
      <c r="BL212" t="str">
        <v>TRANSFERENCIA</v>
      </c>
      <c r="BM212">
        <v>46198</v>
      </c>
      <c r="BN212">
        <v>120</v>
      </c>
      <c r="BO212">
        <v>46192</v>
      </c>
      <c r="BP212">
        <v>1000000</v>
      </c>
      <c r="BQ212" t="str">
        <v>PAGA</v>
      </c>
      <c r="BR212" t="str">
        <v>TRANSFERENCIA</v>
      </c>
      <c r="BS212">
        <v>46229</v>
      </c>
      <c r="BT212">
        <v>89</v>
      </c>
      <c r="BU212">
        <v>46224</v>
      </c>
      <c r="BV212">
        <v>1000000</v>
      </c>
      <c r="BW212" t="str">
        <v>PAGA</v>
      </c>
      <c r="BX212" t="str">
        <v>TRANSFERENCIA</v>
      </c>
      <c r="BY212">
        <v>46260</v>
      </c>
      <c r="BZ212">
        <v>58</v>
      </c>
      <c r="CA212">
        <v>46264</v>
      </c>
      <c r="CB212">
        <v>1000000</v>
      </c>
      <c r="CC212" t="str">
        <v>PAGA</v>
      </c>
      <c r="CD212" t="str">
        <v>TRANSFERENCIA</v>
      </c>
      <c r="CE212">
        <v>46291</v>
      </c>
      <c r="CF212">
        <v>27</v>
      </c>
      <c r="CI212" t="str">
        <v>VENCIDA</v>
      </c>
      <c r="CK212">
        <v>46322</v>
      </c>
      <c r="CL212">
        <v>-4</v>
      </c>
      <c r="CO212" t="str">
        <v>POR VENCER</v>
      </c>
      <c r="CQ212">
        <v>46353</v>
      </c>
      <c r="CR212">
        <v>-35</v>
      </c>
      <c r="CU212" t="str">
        <v>AL DÍA</v>
      </c>
      <c r="CW212">
        <v>46384</v>
      </c>
      <c r="CX212">
        <v>-66</v>
      </c>
      <c r="DA212" t="str">
        <v>AL DÍA</v>
      </c>
      <c r="DC212">
        <v>46415</v>
      </c>
      <c r="DD212">
        <v>-97</v>
      </c>
      <c r="DG212" t="str">
        <v>AL DÍA</v>
      </c>
      <c r="DI212">
        <v>46446</v>
      </c>
      <c r="DJ212">
        <v>-128</v>
      </c>
      <c r="DM212" t="str">
        <v>AL DÍA</v>
      </c>
      <c r="DO212">
        <v>46477</v>
      </c>
      <c r="DP212">
        <v>-159</v>
      </c>
      <c r="DS212" t="str">
        <v>AL DÍA</v>
      </c>
      <c r="DU212">
        <v>46508</v>
      </c>
      <c r="DV212">
        <v>-190</v>
      </c>
      <c r="DY212" t="str">
        <v>AL DÍA</v>
      </c>
      <c r="EA212">
        <v>46539</v>
      </c>
      <c r="EB212">
        <v>-221</v>
      </c>
      <c r="EE212" t="str">
        <v>AL DÍA</v>
      </c>
      <c r="EG212">
        <v>46570</v>
      </c>
      <c r="EH212">
        <v>-252</v>
      </c>
      <c r="EK212" t="str">
        <v>AL DÍA</v>
      </c>
      <c r="EM212">
        <v>46601</v>
      </c>
      <c r="EN212">
        <v>-283</v>
      </c>
      <c r="EQ212" t="str">
        <v>AL DÍA</v>
      </c>
      <c r="ES212">
        <v>46632</v>
      </c>
      <c r="ET212">
        <v>-314</v>
      </c>
      <c r="EW212" t="str">
        <v>AL DÍA</v>
      </c>
      <c r="EY212" t="str">
        <v/>
      </c>
      <c r="EZ212" t="str">
        <v/>
      </c>
      <c r="FC212" t="str">
        <v>SIN ESTADO</v>
      </c>
      <c r="FE212" t="str">
        <v/>
      </c>
      <c r="FF212" t="str">
        <v/>
      </c>
      <c r="FI212" t="str">
        <v>SIN ESTADO</v>
      </c>
      <c r="FK212" t="str">
        <v/>
      </c>
      <c r="FL212" t="str">
        <v/>
      </c>
      <c r="FO212" t="str">
        <v>SIN ESTADO</v>
      </c>
      <c r="FQ212" t="str">
        <v/>
      </c>
      <c r="FR212" t="str">
        <v/>
      </c>
      <c r="FU212" t="str">
        <v>SIN ESTADO</v>
      </c>
      <c r="FW212" t="str">
        <v/>
      </c>
      <c r="FX212" t="str">
        <v/>
      </c>
      <c r="GA212" t="str">
        <v>SIN ESTADO</v>
      </c>
      <c r="GC212" t="str">
        <v/>
      </c>
      <c r="GD212" t="str">
        <v/>
      </c>
      <c r="GG212" t="str">
        <v>SIN ESTADO</v>
      </c>
      <c r="GI212" t="str">
        <v/>
      </c>
      <c r="GJ212" t="str">
        <v/>
      </c>
      <c r="GM212" t="str">
        <v>SIN ESTADO</v>
      </c>
      <c r="GO212" t="str">
        <v/>
      </c>
      <c r="GP212" t="str">
        <v/>
      </c>
      <c r="GS212" t="str">
        <v>SIN ESTADO</v>
      </c>
      <c r="GU212" t="str">
        <v/>
      </c>
      <c r="GV212" t="str">
        <v/>
      </c>
      <c r="GY212" t="str">
        <v>SIN ESTADO</v>
      </c>
      <c r="HA212" t="str">
        <v/>
      </c>
      <c r="HB212" t="str">
        <v/>
      </c>
      <c r="HE212" t="str">
        <v>SIN ESTADO</v>
      </c>
      <c r="HG212" t="str">
        <v/>
      </c>
      <c r="HH212" t="str">
        <v/>
      </c>
      <c r="HK212" t="str">
        <v>SIN ESTADO</v>
      </c>
      <c r="HM212" t="str">
        <v/>
      </c>
      <c r="HN212" t="str">
        <v/>
      </c>
      <c r="HQ212" t="str">
        <v>SIN ESTADO</v>
      </c>
      <c r="HS212">
        <v>12000000</v>
      </c>
      <c r="HU212">
        <v>1000000</v>
      </c>
      <c r="HW212">
        <v>1000000</v>
      </c>
      <c r="HX212">
        <v>1</v>
      </c>
    </row>
    <row r="213">
      <c r="B213">
        <v>211</v>
      </c>
      <c r="C213" t="str">
        <v xml:space="preserve">LC2 - 23 - 6 </v>
      </c>
      <c r="D213" t="str">
        <v>EN NEGOCIACIÓN</v>
      </c>
      <c r="E213">
        <v>28000000</v>
      </c>
      <c r="F213">
        <v>28000000</v>
      </c>
      <c r="G213">
        <v>0</v>
      </c>
      <c r="H213">
        <v>0</v>
      </c>
      <c r="I213">
        <v>0</v>
      </c>
      <c r="K213" t="str">
        <v/>
      </c>
      <c r="L213" t="str">
        <v/>
      </c>
      <c r="O213" t="str">
        <v>SIN ESTADO</v>
      </c>
      <c r="Q213" t="str">
        <v/>
      </c>
      <c r="R213" t="str">
        <v/>
      </c>
      <c r="U213" t="str">
        <v>SIN ESTADO</v>
      </c>
      <c r="W213" t="str">
        <v/>
      </c>
      <c r="X213" t="str">
        <v/>
      </c>
      <c r="AA213" t="str">
        <v>SIN ESTADO</v>
      </c>
      <c r="AC213" t="str">
        <v/>
      </c>
      <c r="AD213" t="str">
        <v/>
      </c>
      <c r="AG213" t="str">
        <v>SIN ESTADO</v>
      </c>
      <c r="AI213" t="str">
        <v/>
      </c>
      <c r="AJ213" t="str">
        <v/>
      </c>
      <c r="AM213" t="str">
        <v>SIN ESTADO</v>
      </c>
      <c r="AO213" t="str">
        <v/>
      </c>
      <c r="AP213" t="str">
        <v/>
      </c>
      <c r="AS213" t="str">
        <v>SIN ESTADO</v>
      </c>
      <c r="AU213" t="str">
        <v/>
      </c>
      <c r="AV213" t="str">
        <v/>
      </c>
      <c r="AY213" t="str">
        <v>SIN ESTADO</v>
      </c>
      <c r="BA213" t="str">
        <v/>
      </c>
      <c r="BB213" t="str">
        <v/>
      </c>
      <c r="BE213" t="str">
        <v>SIN ESTADO</v>
      </c>
      <c r="BG213" t="str">
        <v/>
      </c>
      <c r="BH213" t="str">
        <v/>
      </c>
      <c r="BK213" t="str">
        <v>SIN ESTADO</v>
      </c>
      <c r="BM213" t="str">
        <v/>
      </c>
      <c r="BN213" t="str">
        <v/>
      </c>
      <c r="BQ213" t="str">
        <v>SIN ESTADO</v>
      </c>
      <c r="BS213" t="str">
        <v/>
      </c>
      <c r="BT213" t="str">
        <v/>
      </c>
      <c r="BW213" t="str">
        <v>SIN ESTADO</v>
      </c>
      <c r="BY213" t="str">
        <v/>
      </c>
      <c r="BZ213" t="str">
        <v/>
      </c>
      <c r="CC213" t="str">
        <v>SIN ESTADO</v>
      </c>
      <c r="CE213" t="str">
        <v/>
      </c>
      <c r="CF213" t="str">
        <v/>
      </c>
      <c r="CI213" t="str">
        <v>SIN ESTADO</v>
      </c>
      <c r="CK213" t="str">
        <v/>
      </c>
      <c r="CL213" t="str">
        <v/>
      </c>
      <c r="CO213" t="str">
        <v>SIN ESTADO</v>
      </c>
      <c r="CQ213" t="str">
        <v/>
      </c>
      <c r="CR213" t="str">
        <v/>
      </c>
      <c r="CU213" t="str">
        <v>SIN ESTADO</v>
      </c>
      <c r="CW213" t="str">
        <v/>
      </c>
      <c r="CX213" t="str">
        <v/>
      </c>
      <c r="DA213" t="str">
        <v>SIN ESTADO</v>
      </c>
      <c r="DC213" t="str">
        <v/>
      </c>
      <c r="DD213" t="str">
        <v/>
      </c>
      <c r="DG213" t="str">
        <v>SIN ESTADO</v>
      </c>
      <c r="DI213" t="str">
        <v/>
      </c>
      <c r="DJ213" t="str">
        <v/>
      </c>
      <c r="DM213" t="str">
        <v>SIN ESTADO</v>
      </c>
      <c r="DO213" t="str">
        <v/>
      </c>
      <c r="DP213" t="str">
        <v/>
      </c>
      <c r="DS213" t="str">
        <v>SIN ESTADO</v>
      </c>
      <c r="DU213" t="str">
        <v/>
      </c>
      <c r="DV213" t="str">
        <v/>
      </c>
      <c r="DY213" t="str">
        <v>SIN ESTADO</v>
      </c>
      <c r="EA213" t="str">
        <v/>
      </c>
      <c r="EB213" t="str">
        <v/>
      </c>
      <c r="EE213" t="str">
        <v>SIN ESTADO</v>
      </c>
      <c r="EG213" t="str">
        <v/>
      </c>
      <c r="EH213" t="str">
        <v/>
      </c>
      <c r="EK213" t="str">
        <v>SIN ESTADO</v>
      </c>
      <c r="EM213" t="str">
        <v/>
      </c>
      <c r="EN213" t="str">
        <v/>
      </c>
      <c r="EQ213" t="str">
        <v>SIN ESTADO</v>
      </c>
      <c r="ES213" t="str">
        <v/>
      </c>
      <c r="ET213" t="str">
        <v/>
      </c>
      <c r="EW213" t="str">
        <v>SIN ESTADO</v>
      </c>
      <c r="EY213" t="str">
        <v/>
      </c>
      <c r="EZ213" t="str">
        <v/>
      </c>
      <c r="FC213" t="str">
        <v>SIN ESTADO</v>
      </c>
      <c r="FE213" t="str">
        <v/>
      </c>
      <c r="FF213" t="str">
        <v/>
      </c>
      <c r="FI213" t="str">
        <v>SIN ESTADO</v>
      </c>
      <c r="FK213" t="str">
        <v/>
      </c>
      <c r="FL213" t="str">
        <v/>
      </c>
      <c r="FO213" t="str">
        <v>SIN ESTADO</v>
      </c>
      <c r="FQ213" t="str">
        <v/>
      </c>
      <c r="FR213" t="str">
        <v/>
      </c>
      <c r="FU213" t="str">
        <v>SIN ESTADO</v>
      </c>
      <c r="FW213" t="str">
        <v/>
      </c>
      <c r="FX213" t="str">
        <v/>
      </c>
      <c r="GA213" t="str">
        <v>SIN ESTADO</v>
      </c>
      <c r="GC213" t="str">
        <v/>
      </c>
      <c r="GD213" t="str">
        <v/>
      </c>
      <c r="GG213" t="str">
        <v>SIN ESTADO</v>
      </c>
      <c r="GI213" t="str">
        <v/>
      </c>
      <c r="GJ213" t="str">
        <v/>
      </c>
      <c r="GM213" t="str">
        <v>SIN ESTADO</v>
      </c>
      <c r="GO213" t="str">
        <v/>
      </c>
      <c r="GP213" t="str">
        <v/>
      </c>
      <c r="GS213" t="str">
        <v>SIN ESTADO</v>
      </c>
      <c r="GU213" t="str">
        <v/>
      </c>
      <c r="GV213" t="str">
        <v/>
      </c>
      <c r="GY213" t="str">
        <v>SIN ESTADO</v>
      </c>
      <c r="HA213" t="str">
        <v/>
      </c>
      <c r="HB213" t="str">
        <v/>
      </c>
      <c r="HE213" t="str">
        <v>SIN ESTADO</v>
      </c>
      <c r="HG213" t="str">
        <v/>
      </c>
      <c r="HH213" t="str">
        <v/>
      </c>
      <c r="HK213" t="str">
        <v>SIN ESTADO</v>
      </c>
      <c r="HM213" t="str">
        <v/>
      </c>
      <c r="HN213" t="str">
        <v/>
      </c>
      <c r="HQ213" t="str">
        <v>SIN ESTADO</v>
      </c>
      <c r="HS213">
        <v>0</v>
      </c>
      <c r="HU213">
        <v>0</v>
      </c>
      <c r="HW213">
        <v>0</v>
      </c>
      <c r="HX213">
        <v>0</v>
      </c>
    </row>
    <row r="214">
      <c r="B214">
        <v>212</v>
      </c>
      <c r="C214" t="str">
        <v xml:space="preserve">LC2 - 23 - 7 </v>
      </c>
      <c r="D214" t="str">
        <v>NO APTO PARA VENTA</v>
      </c>
      <c r="K214" t="str">
        <v/>
      </c>
      <c r="L214" t="str">
        <v/>
      </c>
      <c r="O214" t="str">
        <v>SIN ESTADO</v>
      </c>
      <c r="Q214" t="str">
        <v/>
      </c>
      <c r="R214" t="str">
        <v/>
      </c>
      <c r="U214" t="str">
        <v>SIN ESTADO</v>
      </c>
      <c r="W214" t="str">
        <v/>
      </c>
      <c r="X214" t="str">
        <v/>
      </c>
      <c r="AA214" t="str">
        <v>SIN ESTADO</v>
      </c>
      <c r="AC214" t="str">
        <v/>
      </c>
      <c r="AD214" t="str">
        <v/>
      </c>
      <c r="AG214" t="str">
        <v>SIN ESTADO</v>
      </c>
      <c r="AI214" t="str">
        <v/>
      </c>
      <c r="AJ214" t="str">
        <v/>
      </c>
      <c r="AM214" t="str">
        <v>SIN ESTADO</v>
      </c>
      <c r="AO214" t="str">
        <v/>
      </c>
      <c r="AP214" t="str">
        <v/>
      </c>
      <c r="AS214" t="str">
        <v>SIN ESTADO</v>
      </c>
      <c r="AU214" t="str">
        <v/>
      </c>
      <c r="AV214" t="str">
        <v/>
      </c>
      <c r="AY214" t="str">
        <v>SIN ESTADO</v>
      </c>
      <c r="BA214" t="str">
        <v/>
      </c>
      <c r="BB214" t="str">
        <v/>
      </c>
      <c r="BE214" t="str">
        <v>SIN ESTADO</v>
      </c>
      <c r="BG214" t="str">
        <v/>
      </c>
      <c r="BH214" t="str">
        <v/>
      </c>
      <c r="BK214" t="str">
        <v>SIN ESTADO</v>
      </c>
      <c r="BM214" t="str">
        <v/>
      </c>
      <c r="BN214" t="str">
        <v/>
      </c>
      <c r="BQ214" t="str">
        <v>SIN ESTADO</v>
      </c>
      <c r="BS214" t="str">
        <v/>
      </c>
      <c r="BT214" t="str">
        <v/>
      </c>
      <c r="BW214" t="str">
        <v>SIN ESTADO</v>
      </c>
      <c r="BY214" t="str">
        <v/>
      </c>
      <c r="BZ214" t="str">
        <v/>
      </c>
      <c r="CC214" t="str">
        <v>SIN ESTADO</v>
      </c>
      <c r="CE214" t="str">
        <v/>
      </c>
      <c r="CF214" t="str">
        <v/>
      </c>
      <c r="CI214" t="str">
        <v>SIN ESTADO</v>
      </c>
      <c r="CK214" t="str">
        <v/>
      </c>
      <c r="CL214" t="str">
        <v/>
      </c>
      <c r="CO214" t="str">
        <v>SIN ESTADO</v>
      </c>
      <c r="CQ214" t="str">
        <v/>
      </c>
      <c r="CR214" t="str">
        <v/>
      </c>
      <c r="CU214" t="str">
        <v>SIN ESTADO</v>
      </c>
      <c r="CW214" t="str">
        <v/>
      </c>
      <c r="CX214" t="str">
        <v/>
      </c>
      <c r="DA214" t="str">
        <v>SIN ESTADO</v>
      </c>
      <c r="DC214" t="str">
        <v/>
      </c>
      <c r="DD214" t="str">
        <v/>
      </c>
      <c r="DG214" t="str">
        <v>SIN ESTADO</v>
      </c>
      <c r="DI214" t="str">
        <v/>
      </c>
      <c r="DJ214" t="str">
        <v/>
      </c>
      <c r="DM214" t="str">
        <v>SIN ESTADO</v>
      </c>
      <c r="DO214" t="str">
        <v/>
      </c>
      <c r="DP214" t="str">
        <v/>
      </c>
      <c r="DS214" t="str">
        <v>SIN ESTADO</v>
      </c>
      <c r="DU214" t="str">
        <v/>
      </c>
      <c r="DV214" t="str">
        <v/>
      </c>
      <c r="DY214" t="str">
        <v>SIN ESTADO</v>
      </c>
      <c r="EA214" t="str">
        <v/>
      </c>
      <c r="EB214" t="str">
        <v/>
      </c>
      <c r="EE214" t="str">
        <v>SIN ESTADO</v>
      </c>
      <c r="EG214" t="str">
        <v/>
      </c>
      <c r="EH214" t="str">
        <v/>
      </c>
      <c r="EK214" t="str">
        <v>SIN ESTADO</v>
      </c>
      <c r="EM214" t="str">
        <v/>
      </c>
      <c r="EN214" t="str">
        <v/>
      </c>
      <c r="EQ214" t="str">
        <v>SIN ESTADO</v>
      </c>
      <c r="ES214" t="str">
        <v/>
      </c>
      <c r="ET214" t="str">
        <v/>
      </c>
      <c r="EW214" t="str">
        <v>SIN ESTADO</v>
      </c>
      <c r="EY214" t="str">
        <v/>
      </c>
      <c r="EZ214" t="str">
        <v/>
      </c>
      <c r="FC214" t="str">
        <v>SIN ESTADO</v>
      </c>
      <c r="FE214" t="str">
        <v/>
      </c>
      <c r="FF214" t="str">
        <v/>
      </c>
      <c r="FI214" t="str">
        <v>SIN ESTADO</v>
      </c>
      <c r="FK214" t="str">
        <v/>
      </c>
      <c r="FL214" t="str">
        <v/>
      </c>
      <c r="FO214" t="str">
        <v>SIN ESTADO</v>
      </c>
      <c r="FQ214" t="str">
        <v/>
      </c>
      <c r="FR214" t="str">
        <v/>
      </c>
      <c r="FU214" t="str">
        <v>SIN ESTADO</v>
      </c>
      <c r="FW214" t="str">
        <v/>
      </c>
      <c r="FX214" t="str">
        <v/>
      </c>
      <c r="GA214" t="str">
        <v>SIN ESTADO</v>
      </c>
      <c r="GC214" t="str">
        <v/>
      </c>
      <c r="GD214" t="str">
        <v/>
      </c>
      <c r="GG214" t="str">
        <v>SIN ESTADO</v>
      </c>
      <c r="GI214" t="str">
        <v/>
      </c>
      <c r="GJ214" t="str">
        <v/>
      </c>
      <c r="GM214" t="str">
        <v>SIN ESTADO</v>
      </c>
      <c r="GO214" t="str">
        <v/>
      </c>
      <c r="GP214" t="str">
        <v/>
      </c>
      <c r="GS214" t="str">
        <v>SIN ESTADO</v>
      </c>
      <c r="GU214" t="str">
        <v/>
      </c>
      <c r="GV214" t="str">
        <v/>
      </c>
      <c r="GY214" t="str">
        <v>SIN ESTADO</v>
      </c>
      <c r="HA214" t="str">
        <v/>
      </c>
      <c r="HB214" t="str">
        <v/>
      </c>
      <c r="HE214" t="str">
        <v>SIN ESTADO</v>
      </c>
      <c r="HG214" t="str">
        <v/>
      </c>
      <c r="HH214" t="str">
        <v/>
      </c>
      <c r="HK214" t="str">
        <v>SIN ESTADO</v>
      </c>
      <c r="HM214" t="str">
        <v/>
      </c>
      <c r="HN214" t="str">
        <v/>
      </c>
      <c r="HQ214" t="str">
        <v>SIN ESTADO</v>
      </c>
      <c r="HS214">
        <v>0</v>
      </c>
      <c r="HU214">
        <v>0</v>
      </c>
      <c r="HW214">
        <v>0</v>
      </c>
      <c r="HX214">
        <v>0</v>
      </c>
    </row>
    <row r="215">
      <c r="B215">
        <v>213</v>
      </c>
      <c r="C215" t="str">
        <v xml:space="preserve">LC2 - 24 - 1 </v>
      </c>
      <c r="D215" t="str">
        <v>VENDIDO</v>
      </c>
      <c r="E215">
        <v>35185000</v>
      </c>
      <c r="F215">
        <v>30000000</v>
      </c>
      <c r="G215">
        <v>45846</v>
      </c>
      <c r="H215">
        <v>24</v>
      </c>
      <c r="I215" t="str">
        <v>08 DE CADA MES</v>
      </c>
      <c r="J215">
        <v>1250000</v>
      </c>
      <c r="K215">
        <v>45877</v>
      </c>
      <c r="L215">
        <v>441</v>
      </c>
      <c r="M215">
        <v>45870</v>
      </c>
      <c r="N215">
        <v>1250000</v>
      </c>
      <c r="O215" t="str">
        <v>PAGA</v>
      </c>
      <c r="P215" t="str">
        <v>TRANSFERENCIA</v>
      </c>
      <c r="Q215">
        <v>45908</v>
      </c>
      <c r="R215">
        <v>410</v>
      </c>
      <c r="S215">
        <v>45901</v>
      </c>
      <c r="T215">
        <v>1250000</v>
      </c>
      <c r="U215" t="str">
        <v>PAGA</v>
      </c>
      <c r="V215" t="str">
        <v>TRANSFERENCIA</v>
      </c>
      <c r="W215">
        <v>45939</v>
      </c>
      <c r="X215">
        <v>379</v>
      </c>
      <c r="Y215">
        <v>45931</v>
      </c>
      <c r="Z215">
        <v>1250000</v>
      </c>
      <c r="AA215" t="str">
        <v>PAGA</v>
      </c>
      <c r="AB215" t="str">
        <v>TRANSFERENCIA</v>
      </c>
      <c r="AC215">
        <v>45970</v>
      </c>
      <c r="AD215">
        <v>348</v>
      </c>
      <c r="AE215">
        <v>45966</v>
      </c>
      <c r="AF215">
        <v>1250000</v>
      </c>
      <c r="AG215" t="str">
        <v>PAGA</v>
      </c>
      <c r="AH215" t="str">
        <v>TRANSFERENCIA</v>
      </c>
      <c r="AI215">
        <v>46001</v>
      </c>
      <c r="AJ215">
        <v>317</v>
      </c>
      <c r="AK215">
        <v>45993</v>
      </c>
      <c r="AL215">
        <v>1250000</v>
      </c>
      <c r="AM215" t="str">
        <v>PAGA</v>
      </c>
      <c r="AN215" t="str">
        <v>TRANSFERENCIA</v>
      </c>
      <c r="AO215">
        <v>46032</v>
      </c>
      <c r="AP215">
        <v>286</v>
      </c>
      <c r="AQ215">
        <v>46027</v>
      </c>
      <c r="AR215">
        <v>1250000</v>
      </c>
      <c r="AS215" t="str">
        <v>PAGA</v>
      </c>
      <c r="AT215" t="str">
        <v>TRANSFERENCIA</v>
      </c>
      <c r="AU215">
        <v>46063</v>
      </c>
      <c r="AV215">
        <v>255</v>
      </c>
      <c r="AW215">
        <v>46055</v>
      </c>
      <c r="AX215">
        <v>1250000</v>
      </c>
      <c r="AY215" t="str">
        <v>PAGA</v>
      </c>
      <c r="AZ215" t="str">
        <v>TRANSFERENCIA</v>
      </c>
      <c r="BA215">
        <v>46094</v>
      </c>
      <c r="BB215">
        <v>224</v>
      </c>
      <c r="BC215">
        <v>46083</v>
      </c>
      <c r="BD215">
        <v>1250000</v>
      </c>
      <c r="BE215" t="str">
        <v>PAGA</v>
      </c>
      <c r="BF215" t="str">
        <v>TRANSFERENCIA</v>
      </c>
      <c r="BG215">
        <v>46125</v>
      </c>
      <c r="BH215">
        <v>193</v>
      </c>
      <c r="BI215">
        <v>46119</v>
      </c>
      <c r="BJ215">
        <v>1250000</v>
      </c>
      <c r="BK215" t="str">
        <v>PAGA</v>
      </c>
      <c r="BL215" t="str">
        <v>TRANSFERENCIA</v>
      </c>
      <c r="BM215">
        <v>46156</v>
      </c>
      <c r="BN215">
        <v>162</v>
      </c>
      <c r="BO215">
        <v>46146</v>
      </c>
      <c r="BP215">
        <v>1250000</v>
      </c>
      <c r="BQ215" t="str">
        <v>PAGA</v>
      </c>
      <c r="BR215" t="str">
        <v>TRANSFERENCIA</v>
      </c>
      <c r="BS215">
        <v>46187</v>
      </c>
      <c r="BT215">
        <v>131</v>
      </c>
      <c r="BU215">
        <v>46118</v>
      </c>
      <c r="BV215">
        <v>1250000</v>
      </c>
      <c r="BW215" t="str">
        <v>PAGA</v>
      </c>
      <c r="BX215" t="str">
        <v>TRANSFERENCIA</v>
      </c>
      <c r="BY215">
        <v>46218</v>
      </c>
      <c r="BZ215">
        <v>100</v>
      </c>
      <c r="CA215">
        <v>46205</v>
      </c>
      <c r="CB215">
        <v>1250000</v>
      </c>
      <c r="CC215" t="str">
        <v>PAGA</v>
      </c>
      <c r="CD215" t="str">
        <v>TRANSFERENCIA</v>
      </c>
      <c r="CE215">
        <v>46249</v>
      </c>
      <c r="CF215">
        <v>69</v>
      </c>
      <c r="CG215">
        <v>46236</v>
      </c>
      <c r="CH215">
        <v>1250000</v>
      </c>
      <c r="CI215" t="str">
        <v>PAGA</v>
      </c>
      <c r="CJ215" t="str">
        <v>TRANSFERENCIA</v>
      </c>
      <c r="CK215">
        <v>46280</v>
      </c>
      <c r="CL215">
        <v>38</v>
      </c>
      <c r="CM215">
        <v>46269</v>
      </c>
      <c r="CN215">
        <v>1250000</v>
      </c>
      <c r="CO215" t="str">
        <v>PAGA</v>
      </c>
      <c r="CP215" t="str">
        <v>TRANSFERENCIA</v>
      </c>
      <c r="CQ215">
        <v>46311</v>
      </c>
      <c r="CR215">
        <v>7</v>
      </c>
      <c r="CS215">
        <v>46298</v>
      </c>
      <c r="CT215">
        <v>1250000</v>
      </c>
      <c r="CU215" t="str">
        <v>PAGA</v>
      </c>
      <c r="CV215" t="str">
        <v>TRANSFERENCIA</v>
      </c>
      <c r="CW215">
        <v>46342</v>
      </c>
      <c r="CX215">
        <v>-24</v>
      </c>
      <c r="DA215" t="str">
        <v>AL DÍA</v>
      </c>
      <c r="DC215">
        <v>46373</v>
      </c>
      <c r="DD215">
        <v>-55</v>
      </c>
      <c r="DG215" t="str">
        <v>AL DÍA</v>
      </c>
      <c r="DI215">
        <v>46404</v>
      </c>
      <c r="DJ215">
        <v>-86</v>
      </c>
      <c r="DM215" t="str">
        <v>AL DÍA</v>
      </c>
      <c r="DO215">
        <v>46435</v>
      </c>
      <c r="DP215">
        <v>-117</v>
      </c>
      <c r="DS215" t="str">
        <v>AL DÍA</v>
      </c>
      <c r="DU215">
        <v>46466</v>
      </c>
      <c r="DV215">
        <v>-148</v>
      </c>
      <c r="DY215" t="str">
        <v>AL DÍA</v>
      </c>
      <c r="EA215">
        <v>46497</v>
      </c>
      <c r="EB215">
        <v>-179</v>
      </c>
      <c r="EE215" t="str">
        <v>AL DÍA</v>
      </c>
      <c r="EG215">
        <v>46528</v>
      </c>
      <c r="EH215">
        <v>-210</v>
      </c>
      <c r="EK215" t="str">
        <v>AL DÍA</v>
      </c>
      <c r="EM215">
        <v>46559</v>
      </c>
      <c r="EN215">
        <v>-241</v>
      </c>
      <c r="EQ215" t="str">
        <v>AL DÍA</v>
      </c>
      <c r="ES215">
        <v>46590</v>
      </c>
      <c r="ET215">
        <v>-272</v>
      </c>
      <c r="EW215" t="str">
        <v>AL DÍA</v>
      </c>
      <c r="EY215" t="str">
        <v/>
      </c>
      <c r="EZ215" t="str">
        <v/>
      </c>
      <c r="FC215" t="str">
        <v>SIN ESTADO</v>
      </c>
      <c r="FE215" t="str">
        <v/>
      </c>
      <c r="FF215" t="str">
        <v/>
      </c>
      <c r="FI215" t="str">
        <v>SIN ESTADO</v>
      </c>
      <c r="FK215" t="str">
        <v/>
      </c>
      <c r="FL215" t="str">
        <v/>
      </c>
      <c r="FO215" t="str">
        <v>SIN ESTADO</v>
      </c>
      <c r="FQ215" t="str">
        <v/>
      </c>
      <c r="FR215" t="str">
        <v/>
      </c>
      <c r="FU215" t="str">
        <v>SIN ESTADO</v>
      </c>
      <c r="FW215" t="str">
        <v/>
      </c>
      <c r="FX215" t="str">
        <v/>
      </c>
      <c r="GA215" t="str">
        <v>SIN ESTADO</v>
      </c>
      <c r="GC215" t="str">
        <v/>
      </c>
      <c r="GD215" t="str">
        <v/>
      </c>
      <c r="GG215" t="str">
        <v>SIN ESTADO</v>
      </c>
      <c r="GI215" t="str">
        <v/>
      </c>
      <c r="GJ215" t="str">
        <v/>
      </c>
      <c r="GM215" t="str">
        <v>SIN ESTADO</v>
      </c>
      <c r="GO215" t="str">
        <v/>
      </c>
      <c r="GP215" t="str">
        <v/>
      </c>
      <c r="GS215" t="str">
        <v>SIN ESTADO</v>
      </c>
      <c r="GU215" t="str">
        <v/>
      </c>
      <c r="GV215" t="str">
        <v/>
      </c>
      <c r="GY215" t="str">
        <v>SIN ESTADO</v>
      </c>
      <c r="HA215" t="str">
        <v/>
      </c>
      <c r="HB215" t="str">
        <v/>
      </c>
      <c r="HE215" t="str">
        <v>SIN ESTADO</v>
      </c>
      <c r="HG215" t="str">
        <v/>
      </c>
      <c r="HH215" t="str">
        <v/>
      </c>
      <c r="HK215" t="str">
        <v>SIN ESTADO</v>
      </c>
      <c r="HM215" t="str">
        <v/>
      </c>
      <c r="HN215" t="str">
        <v/>
      </c>
      <c r="HQ215" t="str">
        <v>SIN ESTADO</v>
      </c>
      <c r="HS215">
        <v>18750000</v>
      </c>
      <c r="HU215">
        <v>1250000</v>
      </c>
      <c r="HW215">
        <v>1250000</v>
      </c>
      <c r="HX215">
        <v>1</v>
      </c>
    </row>
    <row r="216">
      <c r="B216">
        <v>214</v>
      </c>
      <c r="C216" t="str">
        <v xml:space="preserve">LC2 - 24 - 2 </v>
      </c>
      <c r="D216" t="str">
        <v>VENDIDO</v>
      </c>
      <c r="E216">
        <v>30021000</v>
      </c>
      <c r="F216">
        <v>26021000</v>
      </c>
      <c r="G216">
        <v>45836</v>
      </c>
      <c r="H216">
        <v>24</v>
      </c>
      <c r="I216" t="str">
        <v xml:space="preserve">28 DE CADA MES </v>
      </c>
      <c r="J216">
        <v>1084208.3333333333</v>
      </c>
      <c r="K216">
        <v>45867</v>
      </c>
      <c r="L216">
        <v>451</v>
      </c>
      <c r="M216">
        <v>45867</v>
      </c>
      <c r="N216">
        <v>1084200</v>
      </c>
      <c r="O216" t="str">
        <v>PAGA</v>
      </c>
      <c r="P216" t="str">
        <v>TRANSFERENCIA</v>
      </c>
      <c r="Q216">
        <v>45898</v>
      </c>
      <c r="R216">
        <v>420</v>
      </c>
      <c r="S216">
        <v>45899</v>
      </c>
      <c r="T216">
        <v>1084000</v>
      </c>
      <c r="U216" t="str">
        <v>PAGA</v>
      </c>
      <c r="V216" t="str">
        <v>TRANSFERENCIA</v>
      </c>
      <c r="W216">
        <v>45929</v>
      </c>
      <c r="X216">
        <v>389</v>
      </c>
      <c r="Y216">
        <v>45951</v>
      </c>
      <c r="Z216">
        <v>1084000</v>
      </c>
      <c r="AA216" t="str">
        <v>PAGA</v>
      </c>
      <c r="AB216" t="str">
        <v>TRANSFERENCIA</v>
      </c>
      <c r="AC216">
        <v>45960</v>
      </c>
      <c r="AD216">
        <v>358</v>
      </c>
      <c r="AE216">
        <v>45979</v>
      </c>
      <c r="AF216">
        <v>1084000</v>
      </c>
      <c r="AG216" t="str">
        <v>PAGA</v>
      </c>
      <c r="AH216" t="str">
        <v>TRANSFERENCIA</v>
      </c>
      <c r="AI216">
        <v>45991</v>
      </c>
      <c r="AJ216">
        <v>327</v>
      </c>
      <c r="AK216">
        <v>46293</v>
      </c>
      <c r="AL216">
        <v>3000000</v>
      </c>
      <c r="AM216" t="str">
        <v>PAGA</v>
      </c>
      <c r="AN216" t="str">
        <v>TRANSFERENCIA</v>
      </c>
      <c r="AO216">
        <v>46022</v>
      </c>
      <c r="AP216">
        <v>296</v>
      </c>
      <c r="AQ216">
        <v>46294</v>
      </c>
      <c r="AS216" t="str">
        <v>PAGA</v>
      </c>
      <c r="AU216">
        <v>46053</v>
      </c>
      <c r="AV216">
        <v>265</v>
      </c>
      <c r="AW216">
        <v>46294</v>
      </c>
      <c r="AY216" t="str">
        <v>PAGA</v>
      </c>
      <c r="BA216">
        <v>46084</v>
      </c>
      <c r="BB216">
        <v>234</v>
      </c>
      <c r="BC216">
        <v>46300</v>
      </c>
      <c r="BD216">
        <v>2000000</v>
      </c>
      <c r="BE216" t="str">
        <v>PAGA</v>
      </c>
      <c r="BF216" t="str">
        <v>TRANSFERENCIA</v>
      </c>
      <c r="BG216">
        <v>46115</v>
      </c>
      <c r="BH216">
        <v>203</v>
      </c>
      <c r="BI216">
        <v>46300</v>
      </c>
      <c r="BK216" t="str">
        <v>PAGA</v>
      </c>
      <c r="BM216">
        <v>46146</v>
      </c>
      <c r="BN216">
        <v>172</v>
      </c>
      <c r="BQ216" t="str">
        <v>VENCIDA</v>
      </c>
      <c r="BS216">
        <v>46177</v>
      </c>
      <c r="BT216">
        <v>141</v>
      </c>
      <c r="BW216" t="str">
        <v>VENCIDA</v>
      </c>
      <c r="BY216">
        <v>46208</v>
      </c>
      <c r="BZ216">
        <v>110</v>
      </c>
      <c r="CC216" t="str">
        <v>VENCIDA</v>
      </c>
      <c r="CE216">
        <v>46239</v>
      </c>
      <c r="CF216">
        <v>79</v>
      </c>
      <c r="CI216" t="str">
        <v>VENCIDA</v>
      </c>
      <c r="CK216">
        <v>46270</v>
      </c>
      <c r="CL216">
        <v>48</v>
      </c>
      <c r="CO216" t="str">
        <v>VENCIDA</v>
      </c>
      <c r="CQ216">
        <v>46301</v>
      </c>
      <c r="CR216">
        <v>17</v>
      </c>
      <c r="CU216" t="str">
        <v>VENCIDA</v>
      </c>
      <c r="CW216">
        <v>46332</v>
      </c>
      <c r="CX216">
        <v>-14</v>
      </c>
      <c r="DA216" t="str">
        <v>AL DÍA</v>
      </c>
      <c r="DC216">
        <v>46363</v>
      </c>
      <c r="DD216">
        <v>-45</v>
      </c>
      <c r="DG216" t="str">
        <v>AL DÍA</v>
      </c>
      <c r="DI216">
        <v>46394</v>
      </c>
      <c r="DJ216">
        <v>-76</v>
      </c>
      <c r="DM216" t="str">
        <v>AL DÍA</v>
      </c>
      <c r="DO216">
        <v>46425</v>
      </c>
      <c r="DP216">
        <v>-107</v>
      </c>
      <c r="DS216" t="str">
        <v>AL DÍA</v>
      </c>
      <c r="DU216">
        <v>46456</v>
      </c>
      <c r="DV216">
        <v>-138</v>
      </c>
      <c r="DY216" t="str">
        <v>AL DÍA</v>
      </c>
      <c r="EA216">
        <v>46487</v>
      </c>
      <c r="EB216">
        <v>-169</v>
      </c>
      <c r="EE216" t="str">
        <v>AL DÍA</v>
      </c>
      <c r="EG216">
        <v>46518</v>
      </c>
      <c r="EH216">
        <v>-200</v>
      </c>
      <c r="EK216" t="str">
        <v>AL DÍA</v>
      </c>
      <c r="EM216">
        <v>46549</v>
      </c>
      <c r="EN216">
        <v>-231</v>
      </c>
      <c r="EQ216" t="str">
        <v>AL DÍA</v>
      </c>
      <c r="ES216">
        <v>46580</v>
      </c>
      <c r="ET216">
        <v>-262</v>
      </c>
      <c r="EW216" t="str">
        <v>AL DÍA</v>
      </c>
      <c r="EY216" t="str">
        <v/>
      </c>
      <c r="EZ216" t="str">
        <v/>
      </c>
      <c r="FC216" t="str">
        <v>SIN ESTADO</v>
      </c>
      <c r="FE216" t="str">
        <v/>
      </c>
      <c r="FF216" t="str">
        <v/>
      </c>
      <c r="FI216" t="str">
        <v>SIN ESTADO</v>
      </c>
      <c r="FK216" t="str">
        <v/>
      </c>
      <c r="FL216" t="str">
        <v/>
      </c>
      <c r="FO216" t="str">
        <v>SIN ESTADO</v>
      </c>
      <c r="FQ216" t="str">
        <v/>
      </c>
      <c r="FR216" t="str">
        <v/>
      </c>
      <c r="FU216" t="str">
        <v>SIN ESTADO</v>
      </c>
      <c r="FW216" t="str">
        <v/>
      </c>
      <c r="FX216" t="str">
        <v/>
      </c>
      <c r="GA216" t="str">
        <v>SIN ESTADO</v>
      </c>
      <c r="GC216" t="str">
        <v/>
      </c>
      <c r="GD216" t="str">
        <v/>
      </c>
      <c r="GG216" t="str">
        <v>SIN ESTADO</v>
      </c>
      <c r="GI216" t="str">
        <v/>
      </c>
      <c r="GJ216" t="str">
        <v/>
      </c>
      <c r="GM216" t="str">
        <v>SIN ESTADO</v>
      </c>
      <c r="GO216" t="str">
        <v/>
      </c>
      <c r="GP216" t="str">
        <v/>
      </c>
      <c r="GS216" t="str">
        <v>SIN ESTADO</v>
      </c>
      <c r="GU216" t="str">
        <v/>
      </c>
      <c r="GV216" t="str">
        <v/>
      </c>
      <c r="GY216" t="str">
        <v>SIN ESTADO</v>
      </c>
      <c r="HA216" t="str">
        <v/>
      </c>
      <c r="HB216" t="str">
        <v/>
      </c>
      <c r="HE216" t="str">
        <v>SIN ESTADO</v>
      </c>
      <c r="HG216" t="str">
        <v/>
      </c>
      <c r="HH216" t="str">
        <v/>
      </c>
      <c r="HK216" t="str">
        <v>SIN ESTADO</v>
      </c>
      <c r="HM216" t="str">
        <v/>
      </c>
      <c r="HN216" t="str">
        <v/>
      </c>
      <c r="HQ216" t="str">
        <v>SIN ESTADO</v>
      </c>
      <c r="HS216">
        <v>9336200</v>
      </c>
      <c r="HU216">
        <v>1084208.3333333333</v>
      </c>
      <c r="HW216">
        <v>0</v>
      </c>
      <c r="HX216">
        <v>0</v>
      </c>
    </row>
    <row r="217">
      <c r="B217">
        <v>215</v>
      </c>
      <c r="C217" t="str">
        <v xml:space="preserve">LC2 - 24 - 3 </v>
      </c>
      <c r="D217" t="str">
        <v>VENDIDO</v>
      </c>
      <c r="E217">
        <v>30256000</v>
      </c>
      <c r="F217">
        <v>26256000</v>
      </c>
      <c r="G217">
        <v>45836</v>
      </c>
      <c r="H217">
        <v>24</v>
      </c>
      <c r="I217" t="str">
        <v xml:space="preserve">28 DE CADA MES </v>
      </c>
      <c r="J217">
        <v>1094000</v>
      </c>
      <c r="K217">
        <v>45867</v>
      </c>
      <c r="L217">
        <v>451</v>
      </c>
      <c r="M217">
        <v>45866</v>
      </c>
      <c r="N217">
        <v>1094000</v>
      </c>
      <c r="O217" t="str">
        <v>PAGA</v>
      </c>
      <c r="P217" t="str">
        <v>TRANSFERENCIA</v>
      </c>
      <c r="Q217">
        <v>45898</v>
      </c>
      <c r="R217">
        <v>420</v>
      </c>
      <c r="S217">
        <v>45897</v>
      </c>
      <c r="T217">
        <v>1094000</v>
      </c>
      <c r="U217" t="str">
        <v>PAGA</v>
      </c>
      <c r="V217" t="str">
        <v>TRANSFERENCIA</v>
      </c>
      <c r="W217">
        <v>45929</v>
      </c>
      <c r="X217">
        <v>389</v>
      </c>
      <c r="Y217">
        <v>45929</v>
      </c>
      <c r="Z217">
        <v>1094000</v>
      </c>
      <c r="AA217" t="str">
        <v>PAGA</v>
      </c>
      <c r="AB217" t="str">
        <v>TRANSFERENCIA</v>
      </c>
      <c r="AC217">
        <v>45960</v>
      </c>
      <c r="AD217">
        <v>358</v>
      </c>
      <c r="AE217">
        <v>45959</v>
      </c>
      <c r="AF217">
        <v>1094000</v>
      </c>
      <c r="AG217" t="str">
        <v>PAGA</v>
      </c>
      <c r="AH217" t="str">
        <v>TRANSFERENCIA</v>
      </c>
      <c r="AI217">
        <v>45991</v>
      </c>
      <c r="AJ217">
        <v>327</v>
      </c>
      <c r="AK217">
        <v>45990</v>
      </c>
      <c r="AL217">
        <v>1094000</v>
      </c>
      <c r="AM217" t="str">
        <v>PAGA</v>
      </c>
      <c r="AN217" t="str">
        <v>TRANSFERENCIA</v>
      </c>
      <c r="AO217">
        <v>46022</v>
      </c>
      <c r="AP217">
        <v>296</v>
      </c>
      <c r="AQ217">
        <v>46019</v>
      </c>
      <c r="AR217">
        <v>1094000</v>
      </c>
      <c r="AS217" t="str">
        <v>PAGA</v>
      </c>
      <c r="AT217" t="str">
        <v>TRANSFERENCIA</v>
      </c>
      <c r="AU217">
        <v>46053</v>
      </c>
      <c r="AV217">
        <v>265</v>
      </c>
      <c r="AW217">
        <v>46053</v>
      </c>
      <c r="AX217">
        <v>1094000</v>
      </c>
      <c r="AY217" t="str">
        <v>PAGA</v>
      </c>
      <c r="AZ217" t="str">
        <v>TRANSFERENCIA</v>
      </c>
      <c r="BA217">
        <v>46084</v>
      </c>
      <c r="BB217">
        <v>234</v>
      </c>
      <c r="BC217">
        <v>46084</v>
      </c>
      <c r="BD217">
        <v>1094000</v>
      </c>
      <c r="BE217" t="str">
        <v>PAGA</v>
      </c>
      <c r="BF217" t="str">
        <v>TRANSFERENCIA</v>
      </c>
      <c r="BG217">
        <v>46115</v>
      </c>
      <c r="BH217">
        <v>203</v>
      </c>
      <c r="BI217">
        <v>46109</v>
      </c>
      <c r="BJ217">
        <v>1094000</v>
      </c>
      <c r="BK217" t="str">
        <v>PAGA</v>
      </c>
      <c r="BL217" t="str">
        <v>TRANSFERENCIA</v>
      </c>
      <c r="BM217">
        <v>46146</v>
      </c>
      <c r="BN217">
        <v>172</v>
      </c>
      <c r="BO217">
        <v>46172</v>
      </c>
      <c r="BP217">
        <v>1094000</v>
      </c>
      <c r="BQ217" t="str">
        <v>PAGA</v>
      </c>
      <c r="BR217" t="str">
        <v>TRANSFERENCIA</v>
      </c>
      <c r="BS217">
        <v>46177</v>
      </c>
      <c r="BT217">
        <v>141</v>
      </c>
      <c r="BU217">
        <v>46200</v>
      </c>
      <c r="BV217">
        <v>1094000</v>
      </c>
      <c r="BW217" t="str">
        <v>PAGA</v>
      </c>
      <c r="BX217" t="str">
        <v>TRANSFERENCIA</v>
      </c>
      <c r="BY217">
        <v>46208</v>
      </c>
      <c r="BZ217">
        <v>110</v>
      </c>
      <c r="CA217">
        <v>46233</v>
      </c>
      <c r="CB217">
        <v>1094000</v>
      </c>
      <c r="CC217" t="str">
        <v>PAGA</v>
      </c>
      <c r="CD217" t="str">
        <v>TRANSFERENCIA</v>
      </c>
      <c r="CE217">
        <v>46239</v>
      </c>
      <c r="CF217">
        <v>79</v>
      </c>
      <c r="CG217">
        <v>46264</v>
      </c>
      <c r="CH217">
        <v>1094000</v>
      </c>
      <c r="CI217" t="str">
        <v>PAGA</v>
      </c>
      <c r="CJ217" t="str">
        <v>TRANSFERENCIA</v>
      </c>
      <c r="CK217">
        <v>46270</v>
      </c>
      <c r="CL217">
        <v>48</v>
      </c>
      <c r="CM217">
        <v>46297</v>
      </c>
      <c r="CN217">
        <v>1094000</v>
      </c>
      <c r="CO217" t="str">
        <v>PAGA</v>
      </c>
      <c r="CP217" t="str">
        <v>TRANSFERENCIA</v>
      </c>
      <c r="CQ217">
        <v>46301</v>
      </c>
      <c r="CR217">
        <v>17</v>
      </c>
      <c r="CU217" t="str">
        <v>VENCIDA</v>
      </c>
      <c r="CW217">
        <v>46332</v>
      </c>
      <c r="CX217">
        <v>-14</v>
      </c>
      <c r="DA217" t="str">
        <v>AL DÍA</v>
      </c>
      <c r="DC217">
        <v>46363</v>
      </c>
      <c r="DD217">
        <v>-45</v>
      </c>
      <c r="DG217" t="str">
        <v>AL DÍA</v>
      </c>
      <c r="DI217">
        <v>46394</v>
      </c>
      <c r="DJ217">
        <v>-76</v>
      </c>
      <c r="DM217" t="str">
        <v>AL DÍA</v>
      </c>
      <c r="DO217">
        <v>46425</v>
      </c>
      <c r="DP217">
        <v>-107</v>
      </c>
      <c r="DS217" t="str">
        <v>AL DÍA</v>
      </c>
      <c r="DU217">
        <v>46456</v>
      </c>
      <c r="DV217">
        <v>-138</v>
      </c>
      <c r="DY217" t="str">
        <v>AL DÍA</v>
      </c>
      <c r="EA217">
        <v>46487</v>
      </c>
      <c r="EB217">
        <v>-169</v>
      </c>
      <c r="EE217" t="str">
        <v>AL DÍA</v>
      </c>
      <c r="EG217">
        <v>46518</v>
      </c>
      <c r="EH217">
        <v>-200</v>
      </c>
      <c r="EK217" t="str">
        <v>AL DÍA</v>
      </c>
      <c r="EM217">
        <v>46549</v>
      </c>
      <c r="EN217">
        <v>-231</v>
      </c>
      <c r="EQ217" t="str">
        <v>AL DÍA</v>
      </c>
      <c r="ES217">
        <v>46580</v>
      </c>
      <c r="ET217">
        <v>-262</v>
      </c>
      <c r="EW217" t="str">
        <v>AL DÍA</v>
      </c>
      <c r="EY217" t="str">
        <v/>
      </c>
      <c r="EZ217" t="str">
        <v/>
      </c>
      <c r="FC217" t="str">
        <v>SIN ESTADO</v>
      </c>
      <c r="FE217" t="str">
        <v/>
      </c>
      <c r="FF217" t="str">
        <v/>
      </c>
      <c r="FI217" t="str">
        <v>SIN ESTADO</v>
      </c>
      <c r="FK217" t="str">
        <v/>
      </c>
      <c r="FL217" t="str">
        <v/>
      </c>
      <c r="FO217" t="str">
        <v>SIN ESTADO</v>
      </c>
      <c r="FQ217" t="str">
        <v/>
      </c>
      <c r="FR217" t="str">
        <v/>
      </c>
      <c r="FU217" t="str">
        <v>SIN ESTADO</v>
      </c>
      <c r="FW217" t="str">
        <v/>
      </c>
      <c r="FX217" t="str">
        <v/>
      </c>
      <c r="GA217" t="str">
        <v>SIN ESTADO</v>
      </c>
      <c r="GC217" t="str">
        <v/>
      </c>
      <c r="GD217" t="str">
        <v/>
      </c>
      <c r="GG217" t="str">
        <v>SIN ESTADO</v>
      </c>
      <c r="GI217" t="str">
        <v/>
      </c>
      <c r="GJ217" t="str">
        <v/>
      </c>
      <c r="GM217" t="str">
        <v>SIN ESTADO</v>
      </c>
      <c r="GO217" t="str">
        <v/>
      </c>
      <c r="GP217" t="str">
        <v/>
      </c>
      <c r="GS217" t="str">
        <v>SIN ESTADO</v>
      </c>
      <c r="GU217" t="str">
        <v/>
      </c>
      <c r="GV217" t="str">
        <v/>
      </c>
      <c r="GY217" t="str">
        <v>SIN ESTADO</v>
      </c>
      <c r="HA217" t="str">
        <v/>
      </c>
      <c r="HB217" t="str">
        <v/>
      </c>
      <c r="HE217" t="str">
        <v>SIN ESTADO</v>
      </c>
      <c r="HG217" t="str">
        <v/>
      </c>
      <c r="HH217" t="str">
        <v/>
      </c>
      <c r="HK217" t="str">
        <v>SIN ESTADO</v>
      </c>
      <c r="HM217" t="str">
        <v/>
      </c>
      <c r="HN217" t="str">
        <v/>
      </c>
      <c r="HQ217" t="str">
        <v>SIN ESTADO</v>
      </c>
      <c r="HS217">
        <v>15316000</v>
      </c>
      <c r="HU217">
        <v>1094000</v>
      </c>
      <c r="HW217">
        <v>1094000</v>
      </c>
      <c r="HX217">
        <v>1</v>
      </c>
    </row>
    <row r="218">
      <c r="B218">
        <v>216</v>
      </c>
      <c r="C218" t="str">
        <v xml:space="preserve">LC2 - 24 - 4 </v>
      </c>
      <c r="D218" t="str">
        <v>VENDIDO</v>
      </c>
      <c r="E218">
        <v>32300000</v>
      </c>
      <c r="F218">
        <v>28300000</v>
      </c>
      <c r="G218">
        <v>45836</v>
      </c>
      <c r="H218">
        <v>24</v>
      </c>
      <c r="I218" t="str">
        <v xml:space="preserve">28 DE CADA MES </v>
      </c>
      <c r="J218">
        <v>1179166.6666666667</v>
      </c>
      <c r="K218">
        <v>45867</v>
      </c>
      <c r="L218">
        <v>451</v>
      </c>
      <c r="M218">
        <v>45866</v>
      </c>
      <c r="N218">
        <v>1170000</v>
      </c>
      <c r="O218" t="str">
        <v>PAGA</v>
      </c>
      <c r="P218" t="str">
        <v>TRANSFERENCIA</v>
      </c>
      <c r="Q218">
        <v>45898</v>
      </c>
      <c r="R218">
        <v>420</v>
      </c>
      <c r="S218">
        <v>45896</v>
      </c>
      <c r="T218">
        <v>1170000</v>
      </c>
      <c r="U218" t="str">
        <v>PAGA</v>
      </c>
      <c r="V218" t="str">
        <v>TRANSFERENCIA</v>
      </c>
      <c r="W218">
        <v>45929</v>
      </c>
      <c r="X218">
        <v>389</v>
      </c>
      <c r="Y218">
        <v>45926</v>
      </c>
      <c r="Z218">
        <v>1170000</v>
      </c>
      <c r="AA218" t="str">
        <v>PAGA</v>
      </c>
      <c r="AB218" t="str">
        <v>TRANSFERENCIA</v>
      </c>
      <c r="AC218">
        <v>45960</v>
      </c>
      <c r="AD218">
        <v>358</v>
      </c>
      <c r="AE218">
        <v>45957</v>
      </c>
      <c r="AF218">
        <v>1170000</v>
      </c>
      <c r="AG218" t="str">
        <v>PAGA</v>
      </c>
      <c r="AH218" t="str">
        <v>TRANSFERENCIA</v>
      </c>
      <c r="AI218">
        <v>45991</v>
      </c>
      <c r="AJ218">
        <v>327</v>
      </c>
      <c r="AK218">
        <v>45992</v>
      </c>
      <c r="AL218">
        <v>1170000</v>
      </c>
      <c r="AM218" t="str">
        <v>PAGA</v>
      </c>
      <c r="AN218" t="str">
        <v>TRANSFERENCIA</v>
      </c>
      <c r="AO218">
        <v>46022</v>
      </c>
      <c r="AP218">
        <v>296</v>
      </c>
      <c r="AQ218">
        <v>46006</v>
      </c>
      <c r="AR218">
        <v>1170000</v>
      </c>
      <c r="AS218" t="str">
        <v>PAGA</v>
      </c>
      <c r="AT218" t="str">
        <v>TRANSFERENCIA</v>
      </c>
      <c r="AU218">
        <v>46053</v>
      </c>
      <c r="AV218">
        <v>265</v>
      </c>
      <c r="AW218">
        <v>46017</v>
      </c>
      <c r="AX218">
        <v>1170000</v>
      </c>
      <c r="AY218" t="str">
        <v>PAGA</v>
      </c>
      <c r="AZ218" t="str">
        <v>TRANSFERENCIA</v>
      </c>
      <c r="BA218">
        <v>46084</v>
      </c>
      <c r="BB218">
        <v>234</v>
      </c>
      <c r="BC218">
        <v>45683</v>
      </c>
      <c r="BD218">
        <v>1170000</v>
      </c>
      <c r="BE218" t="str">
        <v>PAGA</v>
      </c>
      <c r="BF218" t="str">
        <v>TRANSFERENCIA</v>
      </c>
      <c r="BG218">
        <v>46115</v>
      </c>
      <c r="BH218">
        <v>203</v>
      </c>
      <c r="BI218">
        <v>46080</v>
      </c>
      <c r="BJ218">
        <v>1170000</v>
      </c>
      <c r="BK218" t="str">
        <v>PAGA</v>
      </c>
      <c r="BL218" t="str">
        <v>TRANSFERENCIA</v>
      </c>
      <c r="BM218">
        <v>46146</v>
      </c>
      <c r="BN218">
        <v>172</v>
      </c>
      <c r="BO218">
        <v>46112</v>
      </c>
      <c r="BP218">
        <v>1170000</v>
      </c>
      <c r="BQ218" t="str">
        <v>PAGA</v>
      </c>
      <c r="BR218" t="str">
        <v>TRANSFERENCIA</v>
      </c>
      <c r="BS218">
        <v>46177</v>
      </c>
      <c r="BT218">
        <v>141</v>
      </c>
      <c r="BU218">
        <v>46141</v>
      </c>
      <c r="BV218">
        <v>1170000</v>
      </c>
      <c r="BW218" t="str">
        <v>PAGA</v>
      </c>
      <c r="BX218" t="str">
        <v>TRANSFERENCIA</v>
      </c>
      <c r="BY218">
        <v>46208</v>
      </c>
      <c r="BZ218">
        <v>110</v>
      </c>
      <c r="CA218">
        <v>46169</v>
      </c>
      <c r="CB218">
        <v>1170000</v>
      </c>
      <c r="CC218" t="str">
        <v>PAGA</v>
      </c>
      <c r="CD218" t="str">
        <v>TRANSFERENCIA</v>
      </c>
      <c r="CE218">
        <v>46239</v>
      </c>
      <c r="CF218">
        <v>79</v>
      </c>
      <c r="CG218">
        <v>46199</v>
      </c>
      <c r="CH218">
        <v>1170000</v>
      </c>
      <c r="CI218" t="str">
        <v>PAGA</v>
      </c>
      <c r="CJ218" t="str">
        <v>TRANSFERENCIA</v>
      </c>
      <c r="CK218">
        <v>46270</v>
      </c>
      <c r="CL218">
        <v>48</v>
      </c>
      <c r="CM218" t="str">
        <v>7-29-26</v>
      </c>
      <c r="CN218">
        <v>1170000</v>
      </c>
      <c r="CO218" t="str">
        <v>PAGA</v>
      </c>
      <c r="CP218" t="str">
        <v>TRANSFERENCIA</v>
      </c>
      <c r="CQ218">
        <v>46301</v>
      </c>
      <c r="CR218">
        <v>17</v>
      </c>
      <c r="CS218">
        <v>46261</v>
      </c>
      <c r="CT218">
        <v>1170000</v>
      </c>
      <c r="CU218" t="str">
        <v>PAGA</v>
      </c>
      <c r="CV218" t="str">
        <v>TRANSFERENCIA</v>
      </c>
      <c r="CW218">
        <v>46332</v>
      </c>
      <c r="CX218">
        <v>-14</v>
      </c>
      <c r="CY218">
        <v>46293</v>
      </c>
      <c r="CZ218">
        <v>1170000</v>
      </c>
      <c r="DA218" t="str">
        <v>PAGA</v>
      </c>
      <c r="DB218" t="str">
        <v>TRANSFERENCIA</v>
      </c>
      <c r="DC218">
        <v>46363</v>
      </c>
      <c r="DD218">
        <v>-45</v>
      </c>
      <c r="DG218" t="str">
        <v>AL DÍA</v>
      </c>
      <c r="DI218">
        <v>46394</v>
      </c>
      <c r="DJ218">
        <v>-76</v>
      </c>
      <c r="DM218" t="str">
        <v>AL DÍA</v>
      </c>
      <c r="DO218">
        <v>46425</v>
      </c>
      <c r="DP218">
        <v>-107</v>
      </c>
      <c r="DS218" t="str">
        <v>AL DÍA</v>
      </c>
      <c r="DU218">
        <v>46456</v>
      </c>
      <c r="DV218">
        <v>-138</v>
      </c>
      <c r="DY218" t="str">
        <v>AL DÍA</v>
      </c>
      <c r="EA218">
        <v>46487</v>
      </c>
      <c r="EB218">
        <v>-169</v>
      </c>
      <c r="EE218" t="str">
        <v>AL DÍA</v>
      </c>
      <c r="EG218">
        <v>46518</v>
      </c>
      <c r="EH218">
        <v>-200</v>
      </c>
      <c r="EK218" t="str">
        <v>AL DÍA</v>
      </c>
      <c r="EM218">
        <v>46549</v>
      </c>
      <c r="EN218">
        <v>-231</v>
      </c>
      <c r="EQ218" t="str">
        <v>AL DÍA</v>
      </c>
      <c r="ES218">
        <v>46580</v>
      </c>
      <c r="ET218">
        <v>-262</v>
      </c>
      <c r="EW218" t="str">
        <v>AL DÍA</v>
      </c>
      <c r="EY218" t="str">
        <v/>
      </c>
      <c r="EZ218" t="str">
        <v/>
      </c>
      <c r="FC218" t="str">
        <v>SIN ESTADO</v>
      </c>
      <c r="FE218" t="str">
        <v/>
      </c>
      <c r="FF218" t="str">
        <v/>
      </c>
      <c r="FI218" t="str">
        <v>SIN ESTADO</v>
      </c>
      <c r="FK218" t="str">
        <v/>
      </c>
      <c r="FL218" t="str">
        <v/>
      </c>
      <c r="FO218" t="str">
        <v>SIN ESTADO</v>
      </c>
      <c r="FQ218" t="str">
        <v/>
      </c>
      <c r="FR218" t="str">
        <v/>
      </c>
      <c r="FU218" t="str">
        <v>SIN ESTADO</v>
      </c>
      <c r="FW218" t="str">
        <v/>
      </c>
      <c r="FX218" t="str">
        <v/>
      </c>
      <c r="GA218" t="str">
        <v>SIN ESTADO</v>
      </c>
      <c r="GC218" t="str">
        <v/>
      </c>
      <c r="GD218" t="str">
        <v/>
      </c>
      <c r="GG218" t="str">
        <v>SIN ESTADO</v>
      </c>
      <c r="GI218" t="str">
        <v/>
      </c>
      <c r="GJ218" t="str">
        <v/>
      </c>
      <c r="GM218" t="str">
        <v>SIN ESTADO</v>
      </c>
      <c r="GO218" t="str">
        <v/>
      </c>
      <c r="GP218" t="str">
        <v/>
      </c>
      <c r="GS218" t="str">
        <v>SIN ESTADO</v>
      </c>
      <c r="GU218" t="str">
        <v/>
      </c>
      <c r="GV218" t="str">
        <v/>
      </c>
      <c r="GY218" t="str">
        <v>SIN ESTADO</v>
      </c>
      <c r="HA218" t="str">
        <v/>
      </c>
      <c r="HB218" t="str">
        <v/>
      </c>
      <c r="HE218" t="str">
        <v>SIN ESTADO</v>
      </c>
      <c r="HG218" t="str">
        <v/>
      </c>
      <c r="HH218" t="str">
        <v/>
      </c>
      <c r="HK218" t="str">
        <v>SIN ESTADO</v>
      </c>
      <c r="HM218" t="str">
        <v/>
      </c>
      <c r="HN218" t="str">
        <v/>
      </c>
      <c r="HQ218" t="str">
        <v>SIN ESTADO</v>
      </c>
      <c r="HS218">
        <v>18720000</v>
      </c>
      <c r="HU218">
        <v>1179166.6666666667</v>
      </c>
      <c r="HW218">
        <v>1170000</v>
      </c>
      <c r="HX218">
        <v>1</v>
      </c>
    </row>
    <row r="219">
      <c r="B219">
        <v>217</v>
      </c>
      <c r="C219" t="str">
        <v xml:space="preserve">LC2 - 24 - 5 </v>
      </c>
      <c r="D219" t="str">
        <v>VENDIDO</v>
      </c>
      <c r="E219">
        <v>36735000</v>
      </c>
      <c r="F219">
        <v>32735000</v>
      </c>
      <c r="G219">
        <v>45855</v>
      </c>
      <c r="H219">
        <v>24</v>
      </c>
      <c r="I219" t="str">
        <v xml:space="preserve">17 DE CADA MES </v>
      </c>
      <c r="J219">
        <v>1363958.3333333333</v>
      </c>
      <c r="K219">
        <v>45886</v>
      </c>
      <c r="L219">
        <v>432</v>
      </c>
      <c r="M219">
        <v>45866</v>
      </c>
      <c r="N219">
        <v>1363900</v>
      </c>
      <c r="O219" t="str">
        <v>PAGA</v>
      </c>
      <c r="P219" t="str">
        <v>TRANSFERENCIA</v>
      </c>
      <c r="Q219">
        <v>45917</v>
      </c>
      <c r="R219">
        <v>401</v>
      </c>
      <c r="S219">
        <v>45896</v>
      </c>
      <c r="T219">
        <v>1363000</v>
      </c>
      <c r="U219" t="str">
        <v>PAGA</v>
      </c>
      <c r="V219" t="str">
        <v>TRANSFERENCIA</v>
      </c>
      <c r="W219">
        <v>45948</v>
      </c>
      <c r="X219">
        <v>370</v>
      </c>
      <c r="Y219">
        <v>45926</v>
      </c>
      <c r="Z219">
        <v>1363000</v>
      </c>
      <c r="AA219" t="str">
        <v>PAGA</v>
      </c>
      <c r="AB219" t="str">
        <v>TRANSFERENCIA</v>
      </c>
      <c r="AC219">
        <v>45979</v>
      </c>
      <c r="AD219">
        <v>339</v>
      </c>
      <c r="AE219">
        <v>45957</v>
      </c>
      <c r="AF219">
        <v>1363000</v>
      </c>
      <c r="AG219" t="str">
        <v>PAGA</v>
      </c>
      <c r="AH219" t="str">
        <v>TRANSFERENCIA</v>
      </c>
      <c r="AI219">
        <v>46010</v>
      </c>
      <c r="AJ219">
        <v>308</v>
      </c>
      <c r="AK219">
        <v>45992</v>
      </c>
      <c r="AL219">
        <v>1363000</v>
      </c>
      <c r="AM219" t="str">
        <v>PAGA</v>
      </c>
      <c r="AN219" t="str">
        <v>TRANSFERENCIA</v>
      </c>
      <c r="AO219">
        <v>46041</v>
      </c>
      <c r="AP219">
        <v>277</v>
      </c>
      <c r="AQ219">
        <v>46006</v>
      </c>
      <c r="AR219">
        <v>1363000</v>
      </c>
      <c r="AS219" t="str">
        <v>PAGA</v>
      </c>
      <c r="AT219" t="str">
        <v>TRANSFERENCIA</v>
      </c>
      <c r="AU219">
        <v>46072</v>
      </c>
      <c r="AV219">
        <v>246</v>
      </c>
      <c r="AW219">
        <v>46017</v>
      </c>
      <c r="AX219">
        <v>1363000</v>
      </c>
      <c r="AY219" t="str">
        <v>PAGA</v>
      </c>
      <c r="AZ219" t="str">
        <v>TRANSFERENCIA</v>
      </c>
      <c r="BA219">
        <v>46103</v>
      </c>
      <c r="BB219">
        <v>215</v>
      </c>
      <c r="BC219">
        <v>46048</v>
      </c>
      <c r="BD219">
        <v>1363000</v>
      </c>
      <c r="BE219" t="str">
        <v>PAGA</v>
      </c>
      <c r="BF219" t="str">
        <v>TRANSFERENCIA</v>
      </c>
      <c r="BG219">
        <v>46134</v>
      </c>
      <c r="BH219">
        <v>184</v>
      </c>
      <c r="BI219">
        <v>46080</v>
      </c>
      <c r="BJ219">
        <v>1363000</v>
      </c>
      <c r="BK219" t="str">
        <v>PAGA</v>
      </c>
      <c r="BL219" t="str">
        <v>TRANSFERENCIA</v>
      </c>
      <c r="BM219">
        <v>46165</v>
      </c>
      <c r="BN219">
        <v>153</v>
      </c>
      <c r="BO219">
        <v>46112</v>
      </c>
      <c r="BP219">
        <v>1363000</v>
      </c>
      <c r="BQ219" t="str">
        <v>PAGA</v>
      </c>
      <c r="BR219" t="str">
        <v>TRANSFERENCIA</v>
      </c>
      <c r="BS219">
        <v>46196</v>
      </c>
      <c r="BT219">
        <v>122</v>
      </c>
      <c r="BU219">
        <v>46141</v>
      </c>
      <c r="BV219">
        <v>1363000</v>
      </c>
      <c r="BW219" t="str">
        <v>PAGA</v>
      </c>
      <c r="BX219" t="str">
        <v>TRANSFERENCIA</v>
      </c>
      <c r="BY219">
        <v>46227</v>
      </c>
      <c r="BZ219">
        <v>91</v>
      </c>
      <c r="CA219">
        <v>46170</v>
      </c>
      <c r="CB219">
        <v>1363000</v>
      </c>
      <c r="CC219" t="str">
        <v>PAGA</v>
      </c>
      <c r="CD219" t="str">
        <v>TRANSFERENCIA</v>
      </c>
      <c r="CE219">
        <v>46258</v>
      </c>
      <c r="CF219">
        <v>60</v>
      </c>
      <c r="CG219">
        <v>46199</v>
      </c>
      <c r="CH219">
        <v>1363000</v>
      </c>
      <c r="CI219" t="str">
        <v>PAGA</v>
      </c>
      <c r="CJ219" t="str">
        <v>TRANSFERENCIA</v>
      </c>
      <c r="CK219">
        <v>46289</v>
      </c>
      <c r="CL219">
        <v>29</v>
      </c>
      <c r="CM219">
        <v>46232</v>
      </c>
      <c r="CN219">
        <v>1363000</v>
      </c>
      <c r="CO219" t="str">
        <v>PAGA</v>
      </c>
      <c r="CP219" t="str">
        <v>TRANSFERENCIA</v>
      </c>
      <c r="CQ219">
        <v>46320</v>
      </c>
      <c r="CR219">
        <v>-2</v>
      </c>
      <c r="CS219">
        <v>46261</v>
      </c>
      <c r="CT219">
        <v>1363300</v>
      </c>
      <c r="CU219" t="str">
        <v>PAGA</v>
      </c>
      <c r="CV219" t="str">
        <v>TRANSFERENCIA</v>
      </c>
      <c r="CW219">
        <v>46351</v>
      </c>
      <c r="CX219">
        <v>-33</v>
      </c>
      <c r="CY219">
        <v>46293</v>
      </c>
      <c r="CZ219">
        <v>1363000</v>
      </c>
      <c r="DA219" t="str">
        <v>PAGA</v>
      </c>
      <c r="DB219" t="str">
        <v>TRANSFERENCIA</v>
      </c>
      <c r="DC219">
        <v>46382</v>
      </c>
      <c r="DD219">
        <v>-64</v>
      </c>
      <c r="DG219" t="str">
        <v>AL DÍA</v>
      </c>
      <c r="DI219">
        <v>46413</v>
      </c>
      <c r="DJ219">
        <v>-95</v>
      </c>
      <c r="DM219" t="str">
        <v>AL DÍA</v>
      </c>
      <c r="DO219">
        <v>46444</v>
      </c>
      <c r="DP219">
        <v>-126</v>
      </c>
      <c r="DS219" t="str">
        <v>AL DÍA</v>
      </c>
      <c r="DU219">
        <v>46475</v>
      </c>
      <c r="DV219">
        <v>-157</v>
      </c>
      <c r="DY219" t="str">
        <v>AL DÍA</v>
      </c>
      <c r="EA219">
        <v>46506</v>
      </c>
      <c r="EB219">
        <v>-188</v>
      </c>
      <c r="EE219" t="str">
        <v>AL DÍA</v>
      </c>
      <c r="EG219">
        <v>46537</v>
      </c>
      <c r="EH219">
        <v>-219</v>
      </c>
      <c r="EK219" t="str">
        <v>AL DÍA</v>
      </c>
      <c r="EM219">
        <v>46568</v>
      </c>
      <c r="EN219">
        <v>-250</v>
      </c>
      <c r="EQ219" t="str">
        <v>AL DÍA</v>
      </c>
      <c r="ES219">
        <v>46599</v>
      </c>
      <c r="ET219">
        <v>-281</v>
      </c>
      <c r="EW219" t="str">
        <v>AL DÍA</v>
      </c>
      <c r="EY219" t="str">
        <v/>
      </c>
      <c r="EZ219" t="str">
        <v/>
      </c>
      <c r="FC219" t="str">
        <v>SIN ESTADO</v>
      </c>
      <c r="FE219" t="str">
        <v/>
      </c>
      <c r="FF219" t="str">
        <v/>
      </c>
      <c r="FI219" t="str">
        <v>SIN ESTADO</v>
      </c>
      <c r="FK219" t="str">
        <v/>
      </c>
      <c r="FL219" t="str">
        <v/>
      </c>
      <c r="FO219" t="str">
        <v>SIN ESTADO</v>
      </c>
      <c r="FQ219" t="str">
        <v/>
      </c>
      <c r="FR219" t="str">
        <v/>
      </c>
      <c r="FU219" t="str">
        <v>SIN ESTADO</v>
      </c>
      <c r="FW219" t="str">
        <v/>
      </c>
      <c r="FX219" t="str">
        <v/>
      </c>
      <c r="GA219" t="str">
        <v>SIN ESTADO</v>
      </c>
      <c r="GC219" t="str">
        <v/>
      </c>
      <c r="GD219" t="str">
        <v/>
      </c>
      <c r="GG219" t="str">
        <v>SIN ESTADO</v>
      </c>
      <c r="GI219" t="str">
        <v/>
      </c>
      <c r="GJ219" t="str">
        <v/>
      </c>
      <c r="GM219" t="str">
        <v>SIN ESTADO</v>
      </c>
      <c r="GO219" t="str">
        <v/>
      </c>
      <c r="GP219" t="str">
        <v/>
      </c>
      <c r="GS219" t="str">
        <v>SIN ESTADO</v>
      </c>
      <c r="GU219" t="str">
        <v/>
      </c>
      <c r="GV219" t="str">
        <v/>
      </c>
      <c r="GY219" t="str">
        <v>SIN ESTADO</v>
      </c>
      <c r="HA219" t="str">
        <v/>
      </c>
      <c r="HB219" t="str">
        <v/>
      </c>
      <c r="HE219" t="str">
        <v>SIN ESTADO</v>
      </c>
      <c r="HG219" t="str">
        <v/>
      </c>
      <c r="HH219" t="str">
        <v/>
      </c>
      <c r="HK219" t="str">
        <v>SIN ESTADO</v>
      </c>
      <c r="HM219" t="str">
        <v/>
      </c>
      <c r="HN219" t="str">
        <v/>
      </c>
      <c r="HQ219" t="str">
        <v>SIN ESTADO</v>
      </c>
      <c r="HS219">
        <v>21809200</v>
      </c>
      <c r="HU219">
        <v>1363958.3333333333</v>
      </c>
      <c r="HW219">
        <v>1363900</v>
      </c>
      <c r="HX219">
        <v>1</v>
      </c>
    </row>
    <row r="220">
      <c r="B220">
        <v>218</v>
      </c>
      <c r="C220" t="str">
        <v xml:space="preserve">LC2 - 24 - 6 </v>
      </c>
      <c r="D220" t="str">
        <v>DISPONIBLE</v>
      </c>
      <c r="E220">
        <v>41180000</v>
      </c>
      <c r="F220">
        <v>41180000</v>
      </c>
      <c r="G220">
        <v>0</v>
      </c>
      <c r="H220">
        <v>0</v>
      </c>
      <c r="I220">
        <v>0</v>
      </c>
      <c r="J220">
        <v>0</v>
      </c>
      <c r="K220" t="str">
        <v/>
      </c>
      <c r="L220" t="str">
        <v/>
      </c>
      <c r="O220" t="str">
        <v>SIN ESTADO</v>
      </c>
      <c r="Q220" t="str">
        <v/>
      </c>
      <c r="R220" t="str">
        <v/>
      </c>
      <c r="U220" t="str">
        <v>SIN ESTADO</v>
      </c>
      <c r="W220" t="str">
        <v/>
      </c>
      <c r="X220" t="str">
        <v/>
      </c>
      <c r="AA220" t="str">
        <v>SIN ESTADO</v>
      </c>
      <c r="AC220" t="str">
        <v/>
      </c>
      <c r="AD220" t="str">
        <v/>
      </c>
      <c r="AG220" t="str">
        <v>SIN ESTADO</v>
      </c>
      <c r="AI220" t="str">
        <v/>
      </c>
      <c r="AJ220" t="str">
        <v/>
      </c>
      <c r="AM220" t="str">
        <v>SIN ESTADO</v>
      </c>
      <c r="AO220" t="str">
        <v/>
      </c>
      <c r="AP220" t="str">
        <v/>
      </c>
      <c r="AS220" t="str">
        <v>SIN ESTADO</v>
      </c>
      <c r="AU220" t="str">
        <v/>
      </c>
      <c r="AV220" t="str">
        <v/>
      </c>
      <c r="AY220" t="str">
        <v>SIN ESTADO</v>
      </c>
      <c r="BA220" t="str">
        <v/>
      </c>
      <c r="BB220" t="str">
        <v/>
      </c>
      <c r="BE220" t="str">
        <v>SIN ESTADO</v>
      </c>
      <c r="BG220" t="str">
        <v/>
      </c>
      <c r="BH220" t="str">
        <v/>
      </c>
      <c r="BK220" t="str">
        <v>SIN ESTADO</v>
      </c>
      <c r="BM220" t="str">
        <v/>
      </c>
      <c r="BN220" t="str">
        <v/>
      </c>
      <c r="BQ220" t="str">
        <v>SIN ESTADO</v>
      </c>
      <c r="BS220" t="str">
        <v/>
      </c>
      <c r="BT220" t="str">
        <v/>
      </c>
      <c r="BW220" t="str">
        <v>SIN ESTADO</v>
      </c>
      <c r="BY220" t="str">
        <v/>
      </c>
      <c r="BZ220" t="str">
        <v/>
      </c>
      <c r="CC220" t="str">
        <v>SIN ESTADO</v>
      </c>
      <c r="CE220" t="str">
        <v/>
      </c>
      <c r="CF220" t="str">
        <v/>
      </c>
      <c r="CI220" t="str">
        <v>SIN ESTADO</v>
      </c>
      <c r="CK220" t="str">
        <v/>
      </c>
      <c r="CL220" t="str">
        <v/>
      </c>
      <c r="CO220" t="str">
        <v>SIN ESTADO</v>
      </c>
      <c r="CQ220" t="str">
        <v/>
      </c>
      <c r="CR220" t="str">
        <v/>
      </c>
      <c r="CU220" t="str">
        <v>SIN ESTADO</v>
      </c>
      <c r="CW220" t="str">
        <v/>
      </c>
      <c r="CX220" t="str">
        <v/>
      </c>
      <c r="DA220" t="str">
        <v>SIN ESTADO</v>
      </c>
      <c r="DC220" t="str">
        <v/>
      </c>
      <c r="DD220" t="str">
        <v/>
      </c>
      <c r="DG220" t="str">
        <v>SIN ESTADO</v>
      </c>
      <c r="DI220" t="str">
        <v/>
      </c>
      <c r="DJ220" t="str">
        <v/>
      </c>
      <c r="DM220" t="str">
        <v>SIN ESTADO</v>
      </c>
      <c r="DO220" t="str">
        <v/>
      </c>
      <c r="DP220" t="str">
        <v/>
      </c>
      <c r="DS220" t="str">
        <v>SIN ESTADO</v>
      </c>
      <c r="DU220" t="str">
        <v/>
      </c>
      <c r="DV220" t="str">
        <v/>
      </c>
      <c r="DY220" t="str">
        <v>SIN ESTADO</v>
      </c>
      <c r="EA220" t="str">
        <v/>
      </c>
      <c r="EB220" t="str">
        <v/>
      </c>
      <c r="EE220" t="str">
        <v>SIN ESTADO</v>
      </c>
      <c r="EG220" t="str">
        <v/>
      </c>
      <c r="EH220" t="str">
        <v/>
      </c>
      <c r="EK220" t="str">
        <v>SIN ESTADO</v>
      </c>
      <c r="EM220" t="str">
        <v/>
      </c>
      <c r="EN220" t="str">
        <v/>
      </c>
      <c r="EQ220" t="str">
        <v>SIN ESTADO</v>
      </c>
      <c r="ES220" t="str">
        <v/>
      </c>
      <c r="ET220" t="str">
        <v/>
      </c>
      <c r="EW220" t="str">
        <v>SIN ESTADO</v>
      </c>
      <c r="EY220" t="str">
        <v/>
      </c>
      <c r="EZ220" t="str">
        <v/>
      </c>
      <c r="FC220" t="str">
        <v>SIN ESTADO</v>
      </c>
      <c r="FE220" t="str">
        <v/>
      </c>
      <c r="FF220" t="str">
        <v/>
      </c>
      <c r="FI220" t="str">
        <v>SIN ESTADO</v>
      </c>
      <c r="FK220" t="str">
        <v/>
      </c>
      <c r="FL220" t="str">
        <v/>
      </c>
      <c r="FO220" t="str">
        <v>SIN ESTADO</v>
      </c>
      <c r="FQ220" t="str">
        <v/>
      </c>
      <c r="FR220" t="str">
        <v/>
      </c>
      <c r="FU220" t="str">
        <v>SIN ESTADO</v>
      </c>
      <c r="FW220" t="str">
        <v/>
      </c>
      <c r="FX220" t="str">
        <v/>
      </c>
      <c r="GA220" t="str">
        <v>SIN ESTADO</v>
      </c>
      <c r="GC220" t="str">
        <v/>
      </c>
      <c r="GD220" t="str">
        <v/>
      </c>
      <c r="GG220" t="str">
        <v>SIN ESTADO</v>
      </c>
      <c r="GI220" t="str">
        <v/>
      </c>
      <c r="GJ220" t="str">
        <v/>
      </c>
      <c r="GM220" t="str">
        <v>SIN ESTADO</v>
      </c>
      <c r="GO220" t="str">
        <v/>
      </c>
      <c r="GP220" t="str">
        <v/>
      </c>
      <c r="GS220" t="str">
        <v>SIN ESTADO</v>
      </c>
      <c r="GU220" t="str">
        <v/>
      </c>
      <c r="GV220" t="str">
        <v/>
      </c>
      <c r="GY220" t="str">
        <v>SIN ESTADO</v>
      </c>
      <c r="HA220" t="str">
        <v/>
      </c>
      <c r="HB220" t="str">
        <v/>
      </c>
      <c r="HE220" t="str">
        <v>SIN ESTADO</v>
      </c>
      <c r="HG220" t="str">
        <v/>
      </c>
      <c r="HH220" t="str">
        <v/>
      </c>
      <c r="HK220" t="str">
        <v>SIN ESTADO</v>
      </c>
      <c r="HM220" t="str">
        <v/>
      </c>
      <c r="HN220" t="str">
        <v/>
      </c>
      <c r="HQ220" t="str">
        <v>SIN ESTADO</v>
      </c>
      <c r="HS220">
        <v>0</v>
      </c>
      <c r="HU220">
        <v>0</v>
      </c>
      <c r="HW220">
        <v>0</v>
      </c>
      <c r="HX220">
        <v>0</v>
      </c>
    </row>
    <row r="221">
      <c r="B221">
        <v>219</v>
      </c>
      <c r="C221" t="str">
        <v xml:space="preserve">LC2 - 24 - 7 </v>
      </c>
      <c r="D221" t="str">
        <v>DISPONIBLE</v>
      </c>
      <c r="E221">
        <v>87680950</v>
      </c>
      <c r="F221">
        <v>87680950</v>
      </c>
      <c r="G221">
        <v>0</v>
      </c>
      <c r="H221">
        <v>0</v>
      </c>
      <c r="I221">
        <v>0</v>
      </c>
      <c r="J221">
        <v>0</v>
      </c>
      <c r="K221" t="str">
        <v/>
      </c>
      <c r="L221" t="str">
        <v/>
      </c>
      <c r="O221" t="str">
        <v>SIN ESTADO</v>
      </c>
      <c r="Q221" t="str">
        <v/>
      </c>
      <c r="R221" t="str">
        <v/>
      </c>
      <c r="U221" t="str">
        <v>SIN ESTADO</v>
      </c>
      <c r="W221" t="str">
        <v/>
      </c>
      <c r="X221" t="str">
        <v/>
      </c>
      <c r="AA221" t="str">
        <v>SIN ESTADO</v>
      </c>
      <c r="AC221" t="str">
        <v/>
      </c>
      <c r="AD221" t="str">
        <v/>
      </c>
      <c r="AG221" t="str">
        <v>SIN ESTADO</v>
      </c>
      <c r="AI221" t="str">
        <v/>
      </c>
      <c r="AJ221" t="str">
        <v/>
      </c>
      <c r="AM221" t="str">
        <v>SIN ESTADO</v>
      </c>
      <c r="AO221" t="str">
        <v/>
      </c>
      <c r="AP221" t="str">
        <v/>
      </c>
      <c r="AS221" t="str">
        <v>SIN ESTADO</v>
      </c>
      <c r="AU221" t="str">
        <v/>
      </c>
      <c r="AV221" t="str">
        <v/>
      </c>
      <c r="AY221" t="str">
        <v>SIN ESTADO</v>
      </c>
      <c r="BA221" t="str">
        <v/>
      </c>
      <c r="BB221" t="str">
        <v/>
      </c>
      <c r="BE221" t="str">
        <v>SIN ESTADO</v>
      </c>
      <c r="BG221" t="str">
        <v/>
      </c>
      <c r="BH221" t="str">
        <v/>
      </c>
      <c r="BK221" t="str">
        <v>SIN ESTADO</v>
      </c>
      <c r="BM221" t="str">
        <v/>
      </c>
      <c r="BN221" t="str">
        <v/>
      </c>
      <c r="BQ221" t="str">
        <v>SIN ESTADO</v>
      </c>
      <c r="BS221" t="str">
        <v/>
      </c>
      <c r="BT221" t="str">
        <v/>
      </c>
      <c r="BW221" t="str">
        <v>SIN ESTADO</v>
      </c>
      <c r="BY221" t="str">
        <v/>
      </c>
      <c r="BZ221" t="str">
        <v/>
      </c>
      <c r="CC221" t="str">
        <v>SIN ESTADO</v>
      </c>
      <c r="CE221" t="str">
        <v/>
      </c>
      <c r="CF221" t="str">
        <v/>
      </c>
      <c r="CI221" t="str">
        <v>SIN ESTADO</v>
      </c>
      <c r="CK221" t="str">
        <v/>
      </c>
      <c r="CL221" t="str">
        <v/>
      </c>
      <c r="CO221" t="str">
        <v>SIN ESTADO</v>
      </c>
      <c r="CQ221" t="str">
        <v/>
      </c>
      <c r="CR221" t="str">
        <v/>
      </c>
      <c r="CU221" t="str">
        <v>SIN ESTADO</v>
      </c>
      <c r="CW221" t="str">
        <v/>
      </c>
      <c r="CX221" t="str">
        <v/>
      </c>
      <c r="DA221" t="str">
        <v>SIN ESTADO</v>
      </c>
      <c r="DC221" t="str">
        <v/>
      </c>
      <c r="DD221" t="str">
        <v/>
      </c>
      <c r="DG221" t="str">
        <v>SIN ESTADO</v>
      </c>
      <c r="DI221" t="str">
        <v/>
      </c>
      <c r="DJ221" t="str">
        <v/>
      </c>
      <c r="DM221" t="str">
        <v>SIN ESTADO</v>
      </c>
      <c r="DO221" t="str">
        <v/>
      </c>
      <c r="DP221" t="str">
        <v/>
      </c>
      <c r="DS221" t="str">
        <v>SIN ESTADO</v>
      </c>
      <c r="DU221" t="str">
        <v/>
      </c>
      <c r="DV221" t="str">
        <v/>
      </c>
      <c r="DY221" t="str">
        <v>SIN ESTADO</v>
      </c>
      <c r="EA221" t="str">
        <v/>
      </c>
      <c r="EB221" t="str">
        <v/>
      </c>
      <c r="EE221" t="str">
        <v>SIN ESTADO</v>
      </c>
      <c r="EG221" t="str">
        <v/>
      </c>
      <c r="EH221" t="str">
        <v/>
      </c>
      <c r="EK221" t="str">
        <v>SIN ESTADO</v>
      </c>
      <c r="EM221" t="str">
        <v/>
      </c>
      <c r="EN221" t="str">
        <v/>
      </c>
      <c r="EQ221" t="str">
        <v>SIN ESTADO</v>
      </c>
      <c r="ES221" t="str">
        <v/>
      </c>
      <c r="ET221" t="str">
        <v/>
      </c>
      <c r="EW221" t="str">
        <v>SIN ESTADO</v>
      </c>
      <c r="EY221" t="str">
        <v/>
      </c>
      <c r="EZ221" t="str">
        <v/>
      </c>
      <c r="FC221" t="str">
        <v>SIN ESTADO</v>
      </c>
      <c r="FE221" t="str">
        <v/>
      </c>
      <c r="FF221" t="str">
        <v/>
      </c>
      <c r="FI221" t="str">
        <v>SIN ESTADO</v>
      </c>
      <c r="FK221" t="str">
        <v/>
      </c>
      <c r="FL221" t="str">
        <v/>
      </c>
      <c r="FO221" t="str">
        <v>SIN ESTADO</v>
      </c>
      <c r="FQ221" t="str">
        <v/>
      </c>
      <c r="FR221" t="str">
        <v/>
      </c>
      <c r="FU221" t="str">
        <v>SIN ESTADO</v>
      </c>
      <c r="FW221" t="str">
        <v/>
      </c>
      <c r="FX221" t="str">
        <v/>
      </c>
      <c r="GA221" t="str">
        <v>SIN ESTADO</v>
      </c>
      <c r="GC221" t="str">
        <v/>
      </c>
      <c r="GD221" t="str">
        <v/>
      </c>
      <c r="GG221" t="str">
        <v>SIN ESTADO</v>
      </c>
      <c r="GI221" t="str">
        <v/>
      </c>
      <c r="GJ221" t="str">
        <v/>
      </c>
      <c r="GM221" t="str">
        <v>SIN ESTADO</v>
      </c>
      <c r="GO221" t="str">
        <v/>
      </c>
      <c r="GP221" t="str">
        <v/>
      </c>
      <c r="GS221" t="str">
        <v>SIN ESTADO</v>
      </c>
      <c r="GU221" t="str">
        <v/>
      </c>
      <c r="GV221" t="str">
        <v/>
      </c>
      <c r="GY221" t="str">
        <v>SIN ESTADO</v>
      </c>
      <c r="HA221" t="str">
        <v/>
      </c>
      <c r="HB221" t="str">
        <v/>
      </c>
      <c r="HE221" t="str">
        <v>SIN ESTADO</v>
      </c>
      <c r="HG221" t="str">
        <v/>
      </c>
      <c r="HH221" t="str">
        <v/>
      </c>
      <c r="HK221" t="str">
        <v>SIN ESTADO</v>
      </c>
      <c r="HM221" t="str">
        <v/>
      </c>
      <c r="HN221" t="str">
        <v/>
      </c>
      <c r="HQ221" t="str">
        <v>SIN ESTADO</v>
      </c>
      <c r="HS221">
        <v>0</v>
      </c>
      <c r="HU221">
        <v>0</v>
      </c>
      <c r="HW221">
        <v>0</v>
      </c>
      <c r="HX221">
        <v>0</v>
      </c>
    </row>
    <row r="222">
      <c r="B222">
        <v>220</v>
      </c>
      <c r="C222" t="str">
        <v xml:space="preserve">LC2 - 25 - 1 </v>
      </c>
      <c r="D222" t="str">
        <v>VENDIDO</v>
      </c>
      <c r="E222">
        <v>25798000</v>
      </c>
      <c r="F222">
        <v>21798000</v>
      </c>
      <c r="G222">
        <v>45905</v>
      </c>
      <c r="H222">
        <v>24</v>
      </c>
      <c r="I222" t="str">
        <v xml:space="preserve">05 DE CADA MES </v>
      </c>
      <c r="J222">
        <v>908250</v>
      </c>
      <c r="K222">
        <v>45936</v>
      </c>
      <c r="L222">
        <v>382</v>
      </c>
      <c r="M222">
        <v>45936</v>
      </c>
      <c r="N222">
        <v>908250</v>
      </c>
      <c r="O222" t="str">
        <v>PAGA</v>
      </c>
      <c r="P222" t="str">
        <v>TRANSFERENCIA</v>
      </c>
      <c r="Q222">
        <v>45967</v>
      </c>
      <c r="R222">
        <v>351</v>
      </c>
      <c r="S222">
        <v>45968</v>
      </c>
      <c r="T222">
        <v>908250</v>
      </c>
      <c r="U222" t="str">
        <v>PAGA</v>
      </c>
      <c r="V222" t="str">
        <v>TRANSFERENCIA</v>
      </c>
      <c r="W222">
        <v>45998</v>
      </c>
      <c r="X222">
        <v>320</v>
      </c>
      <c r="Y222">
        <v>46019</v>
      </c>
      <c r="Z222">
        <v>908250</v>
      </c>
      <c r="AA222" t="str">
        <v>PAGA</v>
      </c>
      <c r="AB222" t="str">
        <v>TRANSFERENCIA</v>
      </c>
      <c r="AC222">
        <v>46029</v>
      </c>
      <c r="AD222">
        <v>289</v>
      </c>
      <c r="AE222">
        <v>46031</v>
      </c>
      <c r="AF222">
        <v>908250</v>
      </c>
      <c r="AG222" t="str">
        <v>PAGA</v>
      </c>
      <c r="AH222" t="str">
        <v>TRANSFERENCIA</v>
      </c>
      <c r="AI222">
        <v>46060</v>
      </c>
      <c r="AJ222">
        <v>258</v>
      </c>
      <c r="AK222">
        <v>46056</v>
      </c>
      <c r="AL222">
        <v>908250</v>
      </c>
      <c r="AM222" t="str">
        <v>PAGA</v>
      </c>
      <c r="AN222" t="str">
        <v>TRANSFERENCIA</v>
      </c>
      <c r="AO222">
        <v>46091</v>
      </c>
      <c r="AP222">
        <v>227</v>
      </c>
      <c r="AQ222">
        <v>46077</v>
      </c>
      <c r="AR222">
        <v>908250</v>
      </c>
      <c r="AS222" t="str">
        <v>PAGA</v>
      </c>
      <c r="AT222" t="str">
        <v>TRANSFERENCIA</v>
      </c>
      <c r="AU222">
        <v>46122</v>
      </c>
      <c r="AV222">
        <v>196</v>
      </c>
      <c r="AW222">
        <v>46118</v>
      </c>
      <c r="AX222">
        <v>908250</v>
      </c>
      <c r="AY222" t="str">
        <v>PAGA</v>
      </c>
      <c r="AZ222" t="str">
        <v>TRANSFERENCIA</v>
      </c>
      <c r="BA222">
        <v>46153</v>
      </c>
      <c r="BB222">
        <v>165</v>
      </c>
      <c r="BC222">
        <v>46150</v>
      </c>
      <c r="BD222">
        <v>908250</v>
      </c>
      <c r="BE222" t="str">
        <v>PAGA</v>
      </c>
      <c r="BF222" t="str">
        <v>TRANSFERENCIA</v>
      </c>
      <c r="BG222">
        <v>46184</v>
      </c>
      <c r="BH222">
        <v>134</v>
      </c>
      <c r="BI222">
        <v>46179</v>
      </c>
      <c r="BJ222">
        <v>908250</v>
      </c>
      <c r="BK222" t="str">
        <v>PAGA</v>
      </c>
      <c r="BL222" t="str">
        <v>TRANSFERENCIA</v>
      </c>
      <c r="BM222">
        <v>46215</v>
      </c>
      <c r="BN222">
        <v>103</v>
      </c>
      <c r="BO222">
        <v>46210</v>
      </c>
      <c r="BP222">
        <v>908250</v>
      </c>
      <c r="BQ222" t="str">
        <v>PAGA</v>
      </c>
      <c r="BR222" t="str">
        <v>TRANSFERENCIA</v>
      </c>
      <c r="BS222">
        <v>46246</v>
      </c>
      <c r="BT222">
        <v>72</v>
      </c>
      <c r="BU222">
        <v>46240</v>
      </c>
      <c r="BV222">
        <v>908250</v>
      </c>
      <c r="BW222" t="str">
        <v>PAGA</v>
      </c>
      <c r="BX222" t="str">
        <v>TRANSFERENCIA</v>
      </c>
      <c r="BY222">
        <v>46277</v>
      </c>
      <c r="BZ222">
        <v>41</v>
      </c>
      <c r="CA222">
        <v>46272</v>
      </c>
      <c r="CB222">
        <v>908250</v>
      </c>
      <c r="CC222" t="str">
        <v>PAGA</v>
      </c>
      <c r="CD222" t="str">
        <v>TRANSFERENCIA</v>
      </c>
      <c r="CE222">
        <v>46308</v>
      </c>
      <c r="CF222">
        <v>10</v>
      </c>
      <c r="CG222">
        <v>46308</v>
      </c>
      <c r="CH222">
        <v>908250</v>
      </c>
      <c r="CI222" t="str">
        <v>PAGA</v>
      </c>
      <c r="CJ222" t="str">
        <v>TRANSFERENCIA</v>
      </c>
      <c r="CK222">
        <v>46339</v>
      </c>
      <c r="CL222">
        <v>-21</v>
      </c>
      <c r="CO222" t="str">
        <v>AL DÍA</v>
      </c>
      <c r="CQ222">
        <v>46370</v>
      </c>
      <c r="CR222">
        <v>-52</v>
      </c>
      <c r="CU222" t="str">
        <v>AL DÍA</v>
      </c>
      <c r="CW222">
        <v>46401</v>
      </c>
      <c r="CX222">
        <v>-83</v>
      </c>
      <c r="DA222" t="str">
        <v>AL DÍA</v>
      </c>
      <c r="DC222">
        <v>46432</v>
      </c>
      <c r="DD222">
        <v>-114</v>
      </c>
      <c r="DG222" t="str">
        <v>AL DÍA</v>
      </c>
      <c r="DI222">
        <v>46463</v>
      </c>
      <c r="DJ222">
        <v>-145</v>
      </c>
      <c r="DM222" t="str">
        <v>AL DÍA</v>
      </c>
      <c r="DO222">
        <v>46494</v>
      </c>
      <c r="DP222">
        <v>-176</v>
      </c>
      <c r="DS222" t="str">
        <v>AL DÍA</v>
      </c>
      <c r="DU222">
        <v>46525</v>
      </c>
      <c r="DV222">
        <v>-207</v>
      </c>
      <c r="DY222" t="str">
        <v>AL DÍA</v>
      </c>
      <c r="EA222">
        <v>46556</v>
      </c>
      <c r="EB222">
        <v>-238</v>
      </c>
      <c r="EE222" t="str">
        <v>AL DÍA</v>
      </c>
      <c r="EG222">
        <v>46587</v>
      </c>
      <c r="EH222">
        <v>-269</v>
      </c>
      <c r="EK222" t="str">
        <v>AL DÍA</v>
      </c>
      <c r="EM222">
        <v>46618</v>
      </c>
      <c r="EN222">
        <v>-300</v>
      </c>
      <c r="EQ222" t="str">
        <v>AL DÍA</v>
      </c>
      <c r="ES222">
        <v>46649</v>
      </c>
      <c r="ET222">
        <v>-331</v>
      </c>
      <c r="EW222" t="str">
        <v>AL DÍA</v>
      </c>
      <c r="EY222" t="str">
        <v/>
      </c>
      <c r="EZ222" t="str">
        <v/>
      </c>
      <c r="FC222" t="str">
        <v>SIN ESTADO</v>
      </c>
      <c r="FE222" t="str">
        <v/>
      </c>
      <c r="FF222" t="str">
        <v/>
      </c>
      <c r="FI222" t="str">
        <v>SIN ESTADO</v>
      </c>
      <c r="FK222" t="str">
        <v/>
      </c>
      <c r="FL222" t="str">
        <v/>
      </c>
      <c r="FO222" t="str">
        <v>SIN ESTADO</v>
      </c>
      <c r="FQ222" t="str">
        <v/>
      </c>
      <c r="FR222" t="str">
        <v/>
      </c>
      <c r="FU222" t="str">
        <v>SIN ESTADO</v>
      </c>
      <c r="FW222" t="str">
        <v/>
      </c>
      <c r="FX222" t="str">
        <v/>
      </c>
      <c r="GA222" t="str">
        <v>SIN ESTADO</v>
      </c>
      <c r="GC222" t="str">
        <v/>
      </c>
      <c r="GD222" t="str">
        <v/>
      </c>
      <c r="GG222" t="str">
        <v>SIN ESTADO</v>
      </c>
      <c r="GI222" t="str">
        <v/>
      </c>
      <c r="GJ222" t="str">
        <v/>
      </c>
      <c r="GM222" t="str">
        <v>SIN ESTADO</v>
      </c>
      <c r="GO222" t="str">
        <v/>
      </c>
      <c r="GP222" t="str">
        <v/>
      </c>
      <c r="GS222" t="str">
        <v>SIN ESTADO</v>
      </c>
      <c r="GU222" t="str">
        <v/>
      </c>
      <c r="GV222" t="str">
        <v/>
      </c>
      <c r="GY222" t="str">
        <v>SIN ESTADO</v>
      </c>
      <c r="HA222" t="str">
        <v/>
      </c>
      <c r="HB222" t="str">
        <v/>
      </c>
      <c r="HE222" t="str">
        <v>SIN ESTADO</v>
      </c>
      <c r="HG222" t="str">
        <v/>
      </c>
      <c r="HH222" t="str">
        <v/>
      </c>
      <c r="HK222" t="str">
        <v>SIN ESTADO</v>
      </c>
      <c r="HM222" t="str">
        <v/>
      </c>
      <c r="HN222" t="str">
        <v/>
      </c>
      <c r="HQ222" t="str">
        <v>SIN ESTADO</v>
      </c>
      <c r="HS222">
        <v>11807250</v>
      </c>
      <c r="HU222">
        <v>908250</v>
      </c>
      <c r="HW222">
        <v>908250</v>
      </c>
      <c r="HX222">
        <v>1</v>
      </c>
    </row>
    <row r="223">
      <c r="B223">
        <v>221</v>
      </c>
      <c r="C223" t="str">
        <v xml:space="preserve">LC2 - 25 - 2 </v>
      </c>
      <c r="D223" t="str">
        <v>VENDIDO</v>
      </c>
      <c r="E223">
        <v>28000000</v>
      </c>
      <c r="F223">
        <v>24000000</v>
      </c>
      <c r="G223">
        <v>46063</v>
      </c>
      <c r="H223">
        <v>24</v>
      </c>
      <c r="I223" t="str">
        <v xml:space="preserve">10 DE CADA MES </v>
      </c>
      <c r="J223">
        <v>1000000</v>
      </c>
      <c r="K223">
        <v>46094</v>
      </c>
      <c r="L223">
        <v>224</v>
      </c>
      <c r="M223">
        <v>46089</v>
      </c>
      <c r="N223">
        <v>1000000</v>
      </c>
      <c r="O223" t="str">
        <v>PAGA</v>
      </c>
      <c r="P223" t="str">
        <v>TRANSFERENCIA</v>
      </c>
      <c r="Q223">
        <v>46125</v>
      </c>
      <c r="R223">
        <v>193</v>
      </c>
      <c r="S223">
        <v>46124</v>
      </c>
      <c r="T223">
        <v>1000000</v>
      </c>
      <c r="U223" t="str">
        <v>PAGA</v>
      </c>
      <c r="V223" t="str">
        <v>TRANSFERENCIA</v>
      </c>
      <c r="W223">
        <v>46156</v>
      </c>
      <c r="X223">
        <v>162</v>
      </c>
      <c r="Y223">
        <v>46150</v>
      </c>
      <c r="Z223">
        <v>1000000</v>
      </c>
      <c r="AA223" t="str">
        <v>PAGA</v>
      </c>
      <c r="AB223" t="str">
        <v>TRANSFERENCIA</v>
      </c>
      <c r="AC223">
        <v>46187</v>
      </c>
      <c r="AD223">
        <v>131</v>
      </c>
      <c r="AE223">
        <v>46178</v>
      </c>
      <c r="AF223">
        <v>1000000</v>
      </c>
      <c r="AG223" t="str">
        <v>PAGA</v>
      </c>
      <c r="AH223" t="str">
        <v>TRANSFERENCIA</v>
      </c>
      <c r="AI223">
        <v>46218</v>
      </c>
      <c r="AJ223">
        <v>100</v>
      </c>
      <c r="AK223">
        <v>46206</v>
      </c>
      <c r="AL223">
        <v>1000000</v>
      </c>
      <c r="AM223" t="str">
        <v>PAGA</v>
      </c>
      <c r="AN223" t="str">
        <v>TRANSFERENCIA</v>
      </c>
      <c r="AO223">
        <v>46249</v>
      </c>
      <c r="AP223">
        <v>69</v>
      </c>
      <c r="AQ223">
        <v>46239</v>
      </c>
      <c r="AR223">
        <v>1000000</v>
      </c>
      <c r="AS223" t="str">
        <v>PAGA</v>
      </c>
      <c r="AT223" t="str">
        <v>TRANSFERENCIA</v>
      </c>
      <c r="AU223">
        <v>46280</v>
      </c>
      <c r="AV223">
        <v>38</v>
      </c>
      <c r="AW223">
        <v>46269</v>
      </c>
      <c r="AX223">
        <v>1000000</v>
      </c>
      <c r="AY223" t="str">
        <v>PAGA</v>
      </c>
      <c r="AZ223" t="str">
        <v>TRANSFERENCIA</v>
      </c>
      <c r="BA223">
        <v>46311</v>
      </c>
      <c r="BB223">
        <v>7</v>
      </c>
      <c r="BC223">
        <v>46299</v>
      </c>
      <c r="BD223">
        <v>1000000</v>
      </c>
      <c r="BE223" t="str">
        <v>PAGA</v>
      </c>
      <c r="BF223" t="str">
        <v>TRANSFERENCIA</v>
      </c>
      <c r="BG223">
        <v>46342</v>
      </c>
      <c r="BH223">
        <v>-24</v>
      </c>
      <c r="BK223" t="str">
        <v>AL DÍA</v>
      </c>
      <c r="BM223">
        <v>46373</v>
      </c>
      <c r="BN223">
        <v>-55</v>
      </c>
      <c r="BQ223" t="str">
        <v>AL DÍA</v>
      </c>
      <c r="BS223">
        <v>46404</v>
      </c>
      <c r="BT223">
        <v>-86</v>
      </c>
      <c r="BW223" t="str">
        <v>AL DÍA</v>
      </c>
      <c r="BY223">
        <v>46435</v>
      </c>
      <c r="BZ223">
        <v>-117</v>
      </c>
      <c r="CC223" t="str">
        <v>AL DÍA</v>
      </c>
      <c r="CE223">
        <v>46466</v>
      </c>
      <c r="CF223">
        <v>-148</v>
      </c>
      <c r="CI223" t="str">
        <v>AL DÍA</v>
      </c>
      <c r="CK223">
        <v>46497</v>
      </c>
      <c r="CL223">
        <v>-179</v>
      </c>
      <c r="CO223" t="str">
        <v>AL DÍA</v>
      </c>
      <c r="CQ223">
        <v>46528</v>
      </c>
      <c r="CR223">
        <v>-210</v>
      </c>
      <c r="CU223" t="str">
        <v>AL DÍA</v>
      </c>
      <c r="CW223">
        <v>46559</v>
      </c>
      <c r="CX223">
        <v>-241</v>
      </c>
      <c r="DA223" t="str">
        <v>AL DÍA</v>
      </c>
      <c r="DC223">
        <v>46590</v>
      </c>
      <c r="DD223">
        <v>-272</v>
      </c>
      <c r="DG223" t="str">
        <v>AL DÍA</v>
      </c>
      <c r="DI223">
        <v>46621</v>
      </c>
      <c r="DJ223">
        <v>-303</v>
      </c>
      <c r="DM223" t="str">
        <v>AL DÍA</v>
      </c>
      <c r="DO223">
        <v>46652</v>
      </c>
      <c r="DP223">
        <v>-334</v>
      </c>
      <c r="DS223" t="str">
        <v>AL DÍA</v>
      </c>
      <c r="DU223">
        <v>46683</v>
      </c>
      <c r="DV223">
        <v>-365</v>
      </c>
      <c r="DY223" t="str">
        <v>AL DÍA</v>
      </c>
      <c r="EA223">
        <v>46714</v>
      </c>
      <c r="EB223">
        <v>-396</v>
      </c>
      <c r="EE223" t="str">
        <v>AL DÍA</v>
      </c>
      <c r="EG223">
        <v>46745</v>
      </c>
      <c r="EH223">
        <v>-427</v>
      </c>
      <c r="EK223" t="str">
        <v>AL DÍA</v>
      </c>
      <c r="EM223">
        <v>46776</v>
      </c>
      <c r="EN223">
        <v>-458</v>
      </c>
      <c r="EQ223" t="str">
        <v>AL DÍA</v>
      </c>
      <c r="ES223">
        <v>46807</v>
      </c>
      <c r="ET223">
        <v>-489</v>
      </c>
      <c r="EW223" t="str">
        <v>AL DÍA</v>
      </c>
      <c r="EY223" t="str">
        <v/>
      </c>
      <c r="EZ223" t="str">
        <v/>
      </c>
      <c r="FC223" t="str">
        <v>SIN ESTADO</v>
      </c>
      <c r="FE223" t="str">
        <v/>
      </c>
      <c r="FF223" t="str">
        <v/>
      </c>
      <c r="FI223" t="str">
        <v>SIN ESTADO</v>
      </c>
      <c r="FK223" t="str">
        <v/>
      </c>
      <c r="FL223" t="str">
        <v/>
      </c>
      <c r="FO223" t="str">
        <v>SIN ESTADO</v>
      </c>
      <c r="FQ223" t="str">
        <v/>
      </c>
      <c r="FR223" t="str">
        <v/>
      </c>
      <c r="FU223" t="str">
        <v>SIN ESTADO</v>
      </c>
      <c r="FW223" t="str">
        <v/>
      </c>
      <c r="FX223" t="str">
        <v/>
      </c>
      <c r="GA223" t="str">
        <v>SIN ESTADO</v>
      </c>
      <c r="GC223" t="str">
        <v/>
      </c>
      <c r="GD223" t="str">
        <v/>
      </c>
      <c r="GG223" t="str">
        <v>SIN ESTADO</v>
      </c>
      <c r="GI223" t="str">
        <v/>
      </c>
      <c r="GJ223" t="str">
        <v/>
      </c>
      <c r="GM223" t="str">
        <v>SIN ESTADO</v>
      </c>
      <c r="GO223" t="str">
        <v/>
      </c>
      <c r="GP223" t="str">
        <v/>
      </c>
      <c r="GS223" t="str">
        <v>SIN ESTADO</v>
      </c>
      <c r="GU223" t="str">
        <v/>
      </c>
      <c r="GV223" t="str">
        <v/>
      </c>
      <c r="GY223" t="str">
        <v>SIN ESTADO</v>
      </c>
      <c r="HA223" t="str">
        <v/>
      </c>
      <c r="HB223" t="str">
        <v/>
      </c>
      <c r="HE223" t="str">
        <v>SIN ESTADO</v>
      </c>
      <c r="HG223" t="str">
        <v/>
      </c>
      <c r="HH223" t="str">
        <v/>
      </c>
      <c r="HK223" t="str">
        <v>SIN ESTADO</v>
      </c>
      <c r="HM223" t="str">
        <v/>
      </c>
      <c r="HN223" t="str">
        <v/>
      </c>
      <c r="HQ223" t="str">
        <v>SIN ESTADO</v>
      </c>
      <c r="HS223">
        <v>8000000</v>
      </c>
      <c r="HU223">
        <v>1000000</v>
      </c>
      <c r="HW223">
        <v>1000000</v>
      </c>
      <c r="HX223">
        <v>1</v>
      </c>
    </row>
    <row r="224">
      <c r="B224">
        <v>222</v>
      </c>
      <c r="C224" t="str">
        <v xml:space="preserve">LC2 - 25 - 3 </v>
      </c>
      <c r="D224" t="str">
        <v>VENDIDO</v>
      </c>
      <c r="E224">
        <v>28000000</v>
      </c>
      <c r="F224">
        <v>22000000</v>
      </c>
      <c r="G224">
        <v>45890</v>
      </c>
      <c r="H224">
        <v>24</v>
      </c>
      <c r="I224" t="str">
        <v xml:space="preserve">21 DE CADA MES </v>
      </c>
      <c r="J224">
        <v>916666.6666666666</v>
      </c>
      <c r="K224">
        <v>45921</v>
      </c>
      <c r="L224">
        <v>397</v>
      </c>
      <c r="M224">
        <v>45909</v>
      </c>
      <c r="N224">
        <v>1000000</v>
      </c>
      <c r="O224" t="str">
        <v>PAGA</v>
      </c>
      <c r="P224" t="str">
        <v>TRANSFERENCIA</v>
      </c>
      <c r="Q224">
        <v>45952</v>
      </c>
      <c r="R224">
        <v>366</v>
      </c>
      <c r="S224">
        <v>45909</v>
      </c>
      <c r="T224">
        <v>1000000</v>
      </c>
      <c r="U224" t="str">
        <v>PAGA</v>
      </c>
      <c r="V224" t="str">
        <v>TRANSFERENCIA</v>
      </c>
      <c r="W224">
        <v>45983</v>
      </c>
      <c r="X224">
        <v>335</v>
      </c>
      <c r="Y224">
        <v>45909</v>
      </c>
      <c r="Z224">
        <v>1000000</v>
      </c>
      <c r="AA224" t="str">
        <v>PAGA</v>
      </c>
      <c r="AB224" t="str">
        <v>TRANSFERENCIA</v>
      </c>
      <c r="AC224">
        <v>46014</v>
      </c>
      <c r="AD224">
        <v>304</v>
      </c>
      <c r="AE224">
        <v>45667</v>
      </c>
      <c r="AF224">
        <v>1000000</v>
      </c>
      <c r="AG224" t="str">
        <v>PAGA</v>
      </c>
      <c r="AH224" t="str">
        <v>TRANSFERENCIA</v>
      </c>
      <c r="AI224">
        <v>46045</v>
      </c>
      <c r="AJ224">
        <v>273</v>
      </c>
      <c r="AK224">
        <v>46077</v>
      </c>
      <c r="AL224">
        <v>1000000</v>
      </c>
      <c r="AM224" t="str">
        <v>PAGA</v>
      </c>
      <c r="AN224" t="str">
        <v>TRANSFERENCIA</v>
      </c>
      <c r="AO224">
        <v>46076</v>
      </c>
      <c r="AP224">
        <v>242</v>
      </c>
      <c r="AQ224">
        <v>46118</v>
      </c>
      <c r="AR224">
        <v>1000000</v>
      </c>
      <c r="AS224" t="str">
        <v>PAGA</v>
      </c>
      <c r="AT224" t="str">
        <v>TRANSFERENCIA</v>
      </c>
      <c r="AU224">
        <v>46107</v>
      </c>
      <c r="AV224">
        <v>211</v>
      </c>
      <c r="AW224">
        <v>46237</v>
      </c>
      <c r="AX224">
        <v>3000000</v>
      </c>
      <c r="AY224" t="str">
        <v>PAGA</v>
      </c>
      <c r="AZ224" t="str">
        <v>TRANSFERENCIA</v>
      </c>
      <c r="BA224">
        <v>46138</v>
      </c>
      <c r="BB224">
        <v>180</v>
      </c>
      <c r="BE224" t="str">
        <v>VENCIDA</v>
      </c>
      <c r="BG224">
        <v>46169</v>
      </c>
      <c r="BH224">
        <v>149</v>
      </c>
      <c r="BK224" t="str">
        <v>VENCIDA</v>
      </c>
      <c r="BM224">
        <v>46200</v>
      </c>
      <c r="BN224">
        <v>118</v>
      </c>
      <c r="BQ224" t="str">
        <v>VENCIDA</v>
      </c>
      <c r="BS224">
        <v>46231</v>
      </c>
      <c r="BT224">
        <v>87</v>
      </c>
      <c r="BW224" t="str">
        <v>VENCIDA</v>
      </c>
      <c r="BY224">
        <v>46262</v>
      </c>
      <c r="BZ224">
        <v>56</v>
      </c>
      <c r="CC224" t="str">
        <v>VENCIDA</v>
      </c>
      <c r="CE224">
        <v>46293</v>
      </c>
      <c r="CF224">
        <v>25</v>
      </c>
      <c r="CI224" t="str">
        <v>VENCIDA</v>
      </c>
      <c r="CK224">
        <v>46324</v>
      </c>
      <c r="CL224">
        <v>-6</v>
      </c>
      <c r="CO224" t="str">
        <v>AL DÍA</v>
      </c>
      <c r="CQ224">
        <v>46355</v>
      </c>
      <c r="CR224">
        <v>-37</v>
      </c>
      <c r="CU224" t="str">
        <v>AL DÍA</v>
      </c>
      <c r="CW224">
        <v>46386</v>
      </c>
      <c r="CX224">
        <v>-68</v>
      </c>
      <c r="DA224" t="str">
        <v>AL DÍA</v>
      </c>
      <c r="DC224">
        <v>46417</v>
      </c>
      <c r="DD224">
        <v>-99</v>
      </c>
      <c r="DG224" t="str">
        <v>AL DÍA</v>
      </c>
      <c r="DI224">
        <v>46448</v>
      </c>
      <c r="DJ224">
        <v>-130</v>
      </c>
      <c r="DM224" t="str">
        <v>AL DÍA</v>
      </c>
      <c r="DO224">
        <v>46479</v>
      </c>
      <c r="DP224">
        <v>-161</v>
      </c>
      <c r="DS224" t="str">
        <v>AL DÍA</v>
      </c>
      <c r="DU224">
        <v>46510</v>
      </c>
      <c r="DV224">
        <v>-192</v>
      </c>
      <c r="DY224" t="str">
        <v>AL DÍA</v>
      </c>
      <c r="EA224">
        <v>46541</v>
      </c>
      <c r="EB224">
        <v>-223</v>
      </c>
      <c r="EE224" t="str">
        <v>AL DÍA</v>
      </c>
      <c r="EG224">
        <v>46572</v>
      </c>
      <c r="EH224">
        <v>-254</v>
      </c>
      <c r="EK224" t="str">
        <v>AL DÍA</v>
      </c>
      <c r="EM224">
        <v>46603</v>
      </c>
      <c r="EN224">
        <v>-285</v>
      </c>
      <c r="EQ224" t="str">
        <v>AL DÍA</v>
      </c>
      <c r="ES224">
        <v>46634</v>
      </c>
      <c r="ET224">
        <v>-316</v>
      </c>
      <c r="EW224" t="str">
        <v>AL DÍA</v>
      </c>
      <c r="EY224" t="str">
        <v/>
      </c>
      <c r="EZ224" t="str">
        <v/>
      </c>
      <c r="FC224" t="str">
        <v>SIN ESTADO</v>
      </c>
      <c r="FE224" t="str">
        <v/>
      </c>
      <c r="FF224" t="str">
        <v/>
      </c>
      <c r="FI224" t="str">
        <v>SIN ESTADO</v>
      </c>
      <c r="FK224" t="str">
        <v/>
      </c>
      <c r="FL224" t="str">
        <v/>
      </c>
      <c r="FO224" t="str">
        <v>SIN ESTADO</v>
      </c>
      <c r="FQ224" t="str">
        <v/>
      </c>
      <c r="FR224" t="str">
        <v/>
      </c>
      <c r="FU224" t="str">
        <v>SIN ESTADO</v>
      </c>
      <c r="FW224" t="str">
        <v/>
      </c>
      <c r="FX224" t="str">
        <v/>
      </c>
      <c r="GA224" t="str">
        <v>SIN ESTADO</v>
      </c>
      <c r="GC224" t="str">
        <v/>
      </c>
      <c r="GD224" t="str">
        <v/>
      </c>
      <c r="GG224" t="str">
        <v>SIN ESTADO</v>
      </c>
      <c r="GI224" t="str">
        <v/>
      </c>
      <c r="GJ224" t="str">
        <v/>
      </c>
      <c r="GM224" t="str">
        <v>SIN ESTADO</v>
      </c>
      <c r="GO224" t="str">
        <v/>
      </c>
      <c r="GP224" t="str">
        <v/>
      </c>
      <c r="GS224" t="str">
        <v>SIN ESTADO</v>
      </c>
      <c r="GU224" t="str">
        <v/>
      </c>
      <c r="GV224" t="str">
        <v/>
      </c>
      <c r="GY224" t="str">
        <v>SIN ESTADO</v>
      </c>
      <c r="HA224" t="str">
        <v/>
      </c>
      <c r="HB224" t="str">
        <v/>
      </c>
      <c r="HE224" t="str">
        <v>SIN ESTADO</v>
      </c>
      <c r="HG224" t="str">
        <v/>
      </c>
      <c r="HH224" t="str">
        <v/>
      </c>
      <c r="HK224" t="str">
        <v>SIN ESTADO</v>
      </c>
      <c r="HM224" t="str">
        <v/>
      </c>
      <c r="HN224" t="str">
        <v/>
      </c>
      <c r="HQ224" t="str">
        <v>SIN ESTADO</v>
      </c>
      <c r="HS224">
        <v>9000000</v>
      </c>
      <c r="HU224">
        <v>916666.6666666666</v>
      </c>
      <c r="HW224">
        <v>1000000</v>
      </c>
      <c r="HX224">
        <v>1</v>
      </c>
    </row>
    <row r="225">
      <c r="B225">
        <v>223</v>
      </c>
      <c r="C225" t="str">
        <v xml:space="preserve">LC2 - 25 - 4 </v>
      </c>
      <c r="D225" t="str">
        <v>VENDIDO</v>
      </c>
      <c r="E225">
        <v>28000000</v>
      </c>
      <c r="F225">
        <v>22000000</v>
      </c>
      <c r="G225">
        <v>45890</v>
      </c>
      <c r="H225">
        <v>24</v>
      </c>
      <c r="I225" t="str">
        <v xml:space="preserve">21 DE CADA MES </v>
      </c>
      <c r="J225">
        <v>916666.6666666666</v>
      </c>
      <c r="K225">
        <v>45921</v>
      </c>
      <c r="L225">
        <v>397</v>
      </c>
      <c r="M225">
        <v>45921</v>
      </c>
      <c r="N225">
        <v>1000000</v>
      </c>
      <c r="O225" t="str">
        <v>PAGA</v>
      </c>
      <c r="P225" t="str">
        <v>TRANSFERENCIA</v>
      </c>
      <c r="Q225">
        <v>45952</v>
      </c>
      <c r="R225">
        <v>366</v>
      </c>
      <c r="S225">
        <v>45951</v>
      </c>
      <c r="T225">
        <v>1000000</v>
      </c>
      <c r="U225" t="str">
        <v>PAGA</v>
      </c>
      <c r="V225" t="str">
        <v>TRANSFERENCIA</v>
      </c>
      <c r="W225">
        <v>45983</v>
      </c>
      <c r="X225">
        <v>335</v>
      </c>
      <c r="Y225">
        <v>45981</v>
      </c>
      <c r="Z225">
        <v>1000000</v>
      </c>
      <c r="AA225" t="str">
        <v>PAGA</v>
      </c>
      <c r="AB225" t="str">
        <v>TRANSFERENCIA</v>
      </c>
      <c r="AC225">
        <v>46014</v>
      </c>
      <c r="AD225">
        <v>304</v>
      </c>
      <c r="AE225">
        <v>46032</v>
      </c>
      <c r="AF225">
        <v>1000000</v>
      </c>
      <c r="AG225" t="str">
        <v>PAGA</v>
      </c>
      <c r="AH225" t="str">
        <v>TRANSFERENCIA</v>
      </c>
      <c r="AI225">
        <v>46045</v>
      </c>
      <c r="AJ225">
        <v>273</v>
      </c>
      <c r="AK225">
        <v>46077</v>
      </c>
      <c r="AL225">
        <v>1000000</v>
      </c>
      <c r="AM225" t="str">
        <v>PAGA</v>
      </c>
      <c r="AN225" t="str">
        <v>TRANSFERENCIA</v>
      </c>
      <c r="AO225">
        <v>46076</v>
      </c>
      <c r="AP225">
        <v>242</v>
      </c>
      <c r="AQ225">
        <v>46096</v>
      </c>
      <c r="AR225">
        <v>1000000</v>
      </c>
      <c r="AS225" t="str">
        <v>PAGA</v>
      </c>
      <c r="AT225" t="str">
        <v>TRANSFERENCIA</v>
      </c>
      <c r="AU225">
        <v>46107</v>
      </c>
      <c r="AV225">
        <v>211</v>
      </c>
      <c r="AW225">
        <v>46108</v>
      </c>
      <c r="AX225">
        <v>1000000</v>
      </c>
      <c r="AY225" t="str">
        <v>PAGA</v>
      </c>
      <c r="AZ225" t="str">
        <v>TRANSFERENCIA</v>
      </c>
      <c r="BA225">
        <v>46138</v>
      </c>
      <c r="BB225">
        <v>180</v>
      </c>
      <c r="BC225">
        <v>46129</v>
      </c>
      <c r="BD225">
        <v>1000000</v>
      </c>
      <c r="BE225" t="str">
        <v>PAGA</v>
      </c>
      <c r="BF225" t="str">
        <v>TRANSFERENCIA</v>
      </c>
      <c r="BG225">
        <v>46169</v>
      </c>
      <c r="BH225">
        <v>149</v>
      </c>
      <c r="BI225">
        <v>46155</v>
      </c>
      <c r="BJ225">
        <v>1000000</v>
      </c>
      <c r="BK225" t="str">
        <v>PAGA</v>
      </c>
      <c r="BL225" t="str">
        <v>TRANSFERENCIA</v>
      </c>
      <c r="BM225">
        <v>46200</v>
      </c>
      <c r="BN225">
        <v>118</v>
      </c>
      <c r="BO225">
        <v>46177</v>
      </c>
      <c r="BP225">
        <v>1000000</v>
      </c>
      <c r="BQ225" t="str">
        <v>PAGA</v>
      </c>
      <c r="BR225" t="str">
        <v>TRANSFERENCIA</v>
      </c>
      <c r="BS225">
        <v>46231</v>
      </c>
      <c r="BT225">
        <v>87</v>
      </c>
      <c r="BU225">
        <v>46148</v>
      </c>
      <c r="BV225">
        <v>4000000</v>
      </c>
      <c r="BW225" t="str">
        <v>PAGA</v>
      </c>
      <c r="BX225" t="str">
        <v>TRANSFERENCIA</v>
      </c>
      <c r="BY225">
        <v>46262</v>
      </c>
      <c r="BZ225">
        <v>56</v>
      </c>
      <c r="CA225">
        <v>46178</v>
      </c>
      <c r="CC225" t="str">
        <v>PAGA</v>
      </c>
      <c r="CE225">
        <v>46293</v>
      </c>
      <c r="CF225">
        <v>25</v>
      </c>
      <c r="CG225">
        <v>46178</v>
      </c>
      <c r="CI225" t="str">
        <v>PAGA</v>
      </c>
      <c r="CK225">
        <v>46324</v>
      </c>
      <c r="CL225">
        <v>-6</v>
      </c>
      <c r="CM225">
        <v>46178</v>
      </c>
      <c r="CO225" t="str">
        <v>PAGA</v>
      </c>
      <c r="CQ225">
        <v>46355</v>
      </c>
      <c r="CR225">
        <v>-37</v>
      </c>
      <c r="CU225" t="str">
        <v>AL DÍA</v>
      </c>
      <c r="CW225">
        <v>46386</v>
      </c>
      <c r="CX225">
        <v>-68</v>
      </c>
      <c r="DA225" t="str">
        <v>AL DÍA</v>
      </c>
      <c r="DC225">
        <v>46417</v>
      </c>
      <c r="DD225">
        <v>-99</v>
      </c>
      <c r="DG225" t="str">
        <v>AL DÍA</v>
      </c>
      <c r="DI225">
        <v>46448</v>
      </c>
      <c r="DJ225">
        <v>-130</v>
      </c>
      <c r="DM225" t="str">
        <v>AL DÍA</v>
      </c>
      <c r="DO225">
        <v>46479</v>
      </c>
      <c r="DP225">
        <v>-161</v>
      </c>
      <c r="DS225" t="str">
        <v>AL DÍA</v>
      </c>
      <c r="DU225">
        <v>46510</v>
      </c>
      <c r="DV225">
        <v>-192</v>
      </c>
      <c r="DY225" t="str">
        <v>AL DÍA</v>
      </c>
      <c r="EA225">
        <v>46541</v>
      </c>
      <c r="EB225">
        <v>-223</v>
      </c>
      <c r="EE225" t="str">
        <v>AL DÍA</v>
      </c>
      <c r="EG225">
        <v>46572</v>
      </c>
      <c r="EH225">
        <v>-254</v>
      </c>
      <c r="EK225" t="str">
        <v>AL DÍA</v>
      </c>
      <c r="EM225">
        <v>46603</v>
      </c>
      <c r="EN225">
        <v>-285</v>
      </c>
      <c r="EQ225" t="str">
        <v>AL DÍA</v>
      </c>
      <c r="ES225">
        <v>46634</v>
      </c>
      <c r="ET225">
        <v>-316</v>
      </c>
      <c r="EW225" t="str">
        <v>AL DÍA</v>
      </c>
      <c r="EY225" t="str">
        <v/>
      </c>
      <c r="EZ225" t="str">
        <v/>
      </c>
      <c r="FC225" t="str">
        <v>SIN ESTADO</v>
      </c>
      <c r="FE225" t="str">
        <v/>
      </c>
      <c r="FF225" t="str">
        <v/>
      </c>
      <c r="FI225" t="str">
        <v>SIN ESTADO</v>
      </c>
      <c r="FK225" t="str">
        <v/>
      </c>
      <c r="FL225" t="str">
        <v/>
      </c>
      <c r="FO225" t="str">
        <v>SIN ESTADO</v>
      </c>
      <c r="FQ225" t="str">
        <v/>
      </c>
      <c r="FR225" t="str">
        <v/>
      </c>
      <c r="FU225" t="str">
        <v>SIN ESTADO</v>
      </c>
      <c r="FW225" t="str">
        <v/>
      </c>
      <c r="FX225" t="str">
        <v/>
      </c>
      <c r="GA225" t="str">
        <v>SIN ESTADO</v>
      </c>
      <c r="GC225" t="str">
        <v/>
      </c>
      <c r="GD225" t="str">
        <v/>
      </c>
      <c r="GG225" t="str">
        <v>SIN ESTADO</v>
      </c>
      <c r="GI225" t="str">
        <v/>
      </c>
      <c r="GJ225" t="str">
        <v/>
      </c>
      <c r="GM225" t="str">
        <v>SIN ESTADO</v>
      </c>
      <c r="GO225" t="str">
        <v/>
      </c>
      <c r="GP225" t="str">
        <v/>
      </c>
      <c r="GS225" t="str">
        <v>SIN ESTADO</v>
      </c>
      <c r="GU225" t="str">
        <v/>
      </c>
      <c r="GV225" t="str">
        <v/>
      </c>
      <c r="GY225" t="str">
        <v>SIN ESTADO</v>
      </c>
      <c r="HA225" t="str">
        <v/>
      </c>
      <c r="HB225" t="str">
        <v/>
      </c>
      <c r="HE225" t="str">
        <v>SIN ESTADO</v>
      </c>
      <c r="HG225" t="str">
        <v/>
      </c>
      <c r="HH225" t="str">
        <v/>
      </c>
      <c r="HK225" t="str">
        <v>SIN ESTADO</v>
      </c>
      <c r="HM225" t="str">
        <v/>
      </c>
      <c r="HN225" t="str">
        <v/>
      </c>
      <c r="HQ225" t="str">
        <v>SIN ESTADO</v>
      </c>
      <c r="HS225">
        <v>14000000</v>
      </c>
      <c r="HU225">
        <v>916666.6666666666</v>
      </c>
      <c r="HW225">
        <v>0</v>
      </c>
      <c r="HX225">
        <v>0</v>
      </c>
    </row>
    <row r="226">
      <c r="A226" t="str">
        <v xml:space="preserve"> </v>
      </c>
      <c r="B226">
        <v>224</v>
      </c>
      <c r="C226" t="str">
        <v xml:space="preserve">LC2 - 25 - 5 </v>
      </c>
      <c r="D226" t="str">
        <v>VENDIDO</v>
      </c>
      <c r="E226">
        <v>28000000</v>
      </c>
      <c r="F226">
        <v>24000000</v>
      </c>
      <c r="G226">
        <v>45921</v>
      </c>
      <c r="H226">
        <v>24</v>
      </c>
      <c r="I226" t="str">
        <v xml:space="preserve">21 DE CADA MES </v>
      </c>
      <c r="J226">
        <v>1000000</v>
      </c>
      <c r="K226">
        <v>45952</v>
      </c>
      <c r="L226">
        <v>366</v>
      </c>
      <c r="M226">
        <v>45945</v>
      </c>
      <c r="N226">
        <v>1000000</v>
      </c>
      <c r="O226" t="str">
        <v>PAGA</v>
      </c>
      <c r="P226" t="str">
        <v>TRANSFERENCIA</v>
      </c>
      <c r="Q226">
        <v>45983</v>
      </c>
      <c r="R226">
        <v>335</v>
      </c>
      <c r="S226">
        <v>45967</v>
      </c>
      <c r="T226">
        <v>1000000</v>
      </c>
      <c r="U226" t="str">
        <v>PAGA</v>
      </c>
      <c r="V226" t="str">
        <v>TRANSFERENCIA</v>
      </c>
      <c r="W226">
        <v>46014</v>
      </c>
      <c r="X226">
        <v>304</v>
      </c>
      <c r="Y226">
        <v>46000</v>
      </c>
      <c r="Z226">
        <v>1000000</v>
      </c>
      <c r="AA226" t="str">
        <v>PAGA</v>
      </c>
      <c r="AB226" t="str">
        <v>TRANSFERENCIA</v>
      </c>
      <c r="AC226">
        <v>46045</v>
      </c>
      <c r="AD226">
        <v>273</v>
      </c>
      <c r="AE226">
        <v>45662</v>
      </c>
      <c r="AF226">
        <v>1000000</v>
      </c>
      <c r="AG226" t="str">
        <v>PAGA</v>
      </c>
      <c r="AH226" t="str">
        <v>TRANSFERENCIA</v>
      </c>
      <c r="AI226">
        <v>46076</v>
      </c>
      <c r="AJ226">
        <v>242</v>
      </c>
      <c r="AK226">
        <v>46058</v>
      </c>
      <c r="AL226">
        <v>1000000</v>
      </c>
      <c r="AM226" t="str">
        <v>PAGA</v>
      </c>
      <c r="AN226" t="str">
        <v>TRANSFERENCIA</v>
      </c>
      <c r="AO226">
        <v>46107</v>
      </c>
      <c r="AP226">
        <v>211</v>
      </c>
      <c r="AQ226">
        <v>46093</v>
      </c>
      <c r="AR226">
        <v>1000000</v>
      </c>
      <c r="AS226" t="str">
        <v>PAGA</v>
      </c>
      <c r="AT226" t="str">
        <v>TRANSFERENCIA</v>
      </c>
      <c r="AU226">
        <v>46138</v>
      </c>
      <c r="AV226">
        <v>180</v>
      </c>
      <c r="AW226">
        <v>46127</v>
      </c>
      <c r="AX226">
        <v>1000000</v>
      </c>
      <c r="AY226" t="str">
        <v>PAGA</v>
      </c>
      <c r="AZ226" t="str">
        <v>TRANSFERENCIA</v>
      </c>
      <c r="BA226">
        <v>46169</v>
      </c>
      <c r="BB226">
        <v>149</v>
      </c>
      <c r="BC226">
        <v>46161</v>
      </c>
      <c r="BD226">
        <v>1000000</v>
      </c>
      <c r="BE226" t="str">
        <v>PAGA</v>
      </c>
      <c r="BF226" t="str">
        <v>TRANSFERENCIA</v>
      </c>
      <c r="BG226">
        <v>46200</v>
      </c>
      <c r="BH226">
        <v>118</v>
      </c>
      <c r="BI226">
        <v>46193</v>
      </c>
      <c r="BJ226">
        <v>1000000</v>
      </c>
      <c r="BK226" t="str">
        <v>PAGA</v>
      </c>
      <c r="BL226" t="str">
        <v>TRANSFERENCIA</v>
      </c>
      <c r="BM226">
        <v>46231</v>
      </c>
      <c r="BN226">
        <v>87</v>
      </c>
      <c r="BO226">
        <v>46225</v>
      </c>
      <c r="BP226">
        <v>1000000</v>
      </c>
      <c r="BQ226" t="str">
        <v>PAGA</v>
      </c>
      <c r="BR226" t="str">
        <v>TRANSFERENCIA</v>
      </c>
      <c r="BS226">
        <v>46262</v>
      </c>
      <c r="BT226">
        <v>56</v>
      </c>
      <c r="BU226">
        <v>46254</v>
      </c>
      <c r="BV226">
        <v>1000000</v>
      </c>
      <c r="BW226" t="str">
        <v>PAGA</v>
      </c>
      <c r="BX226" t="str">
        <v>TRANSFERENCIA</v>
      </c>
      <c r="BY226">
        <v>46293</v>
      </c>
      <c r="BZ226">
        <v>25</v>
      </c>
      <c r="CA226">
        <v>46286</v>
      </c>
      <c r="CB226">
        <v>1000000</v>
      </c>
      <c r="CC226" t="str">
        <v>PAGA</v>
      </c>
      <c r="CD226" t="str">
        <v>TRANSFERENCIA</v>
      </c>
      <c r="CE226">
        <v>46324</v>
      </c>
      <c r="CF226">
        <v>-6</v>
      </c>
      <c r="CG226">
        <v>46315</v>
      </c>
      <c r="CH226">
        <v>1000000</v>
      </c>
      <c r="CI226" t="str">
        <v>PAGA</v>
      </c>
      <c r="CJ226" t="str">
        <v>TRANSFERENCIA</v>
      </c>
      <c r="CK226">
        <v>46355</v>
      </c>
      <c r="CL226">
        <v>-37</v>
      </c>
      <c r="CO226" t="str">
        <v>AL DÍA</v>
      </c>
      <c r="CQ226">
        <v>46386</v>
      </c>
      <c r="CR226">
        <v>-68</v>
      </c>
      <c r="CU226" t="str">
        <v>AL DÍA</v>
      </c>
      <c r="CW226">
        <v>46417</v>
      </c>
      <c r="CX226">
        <v>-99</v>
      </c>
      <c r="DA226" t="str">
        <v>AL DÍA</v>
      </c>
      <c r="DC226">
        <v>46448</v>
      </c>
      <c r="DD226">
        <v>-130</v>
      </c>
      <c r="DG226" t="str">
        <v>AL DÍA</v>
      </c>
      <c r="DI226">
        <v>46479</v>
      </c>
      <c r="DJ226">
        <v>-161</v>
      </c>
      <c r="DM226" t="str">
        <v>AL DÍA</v>
      </c>
      <c r="DO226">
        <v>46510</v>
      </c>
      <c r="DP226">
        <v>-192</v>
      </c>
      <c r="DS226" t="str">
        <v>AL DÍA</v>
      </c>
      <c r="DU226">
        <v>46541</v>
      </c>
      <c r="DV226">
        <v>-223</v>
      </c>
      <c r="DY226" t="str">
        <v>AL DÍA</v>
      </c>
      <c r="EA226">
        <v>46572</v>
      </c>
      <c r="EB226">
        <v>-254</v>
      </c>
      <c r="EE226" t="str">
        <v>AL DÍA</v>
      </c>
      <c r="EG226">
        <v>46603</v>
      </c>
      <c r="EH226">
        <v>-285</v>
      </c>
      <c r="EK226" t="str">
        <v>AL DÍA</v>
      </c>
      <c r="EM226">
        <v>46634</v>
      </c>
      <c r="EN226">
        <v>-316</v>
      </c>
      <c r="EQ226" t="str">
        <v>AL DÍA</v>
      </c>
      <c r="ES226">
        <v>46665</v>
      </c>
      <c r="ET226">
        <v>-347</v>
      </c>
      <c r="EW226" t="str">
        <v>AL DÍA</v>
      </c>
      <c r="EY226" t="str">
        <v/>
      </c>
      <c r="EZ226" t="str">
        <v/>
      </c>
      <c r="FC226" t="str">
        <v>SIN ESTADO</v>
      </c>
      <c r="FE226" t="str">
        <v/>
      </c>
      <c r="FF226" t="str">
        <v/>
      </c>
      <c r="FI226" t="str">
        <v>SIN ESTADO</v>
      </c>
      <c r="FK226" t="str">
        <v/>
      </c>
      <c r="FL226" t="str">
        <v/>
      </c>
      <c r="FO226" t="str">
        <v>SIN ESTADO</v>
      </c>
      <c r="FQ226" t="str">
        <v/>
      </c>
      <c r="FR226" t="str">
        <v/>
      </c>
      <c r="FU226" t="str">
        <v>SIN ESTADO</v>
      </c>
      <c r="FW226" t="str">
        <v/>
      </c>
      <c r="FX226" t="str">
        <v/>
      </c>
      <c r="GA226" t="str">
        <v>SIN ESTADO</v>
      </c>
      <c r="GC226" t="str">
        <v/>
      </c>
      <c r="GD226" t="str">
        <v/>
      </c>
      <c r="GG226" t="str">
        <v>SIN ESTADO</v>
      </c>
      <c r="GI226" t="str">
        <v/>
      </c>
      <c r="GJ226" t="str">
        <v/>
      </c>
      <c r="GM226" t="str">
        <v>SIN ESTADO</v>
      </c>
      <c r="GO226" t="str">
        <v/>
      </c>
      <c r="GP226" t="str">
        <v/>
      </c>
      <c r="GS226" t="str">
        <v>SIN ESTADO</v>
      </c>
      <c r="GU226" t="str">
        <v/>
      </c>
      <c r="GV226" t="str">
        <v/>
      </c>
      <c r="GY226" t="str">
        <v>SIN ESTADO</v>
      </c>
      <c r="HA226" t="str">
        <v/>
      </c>
      <c r="HB226" t="str">
        <v/>
      </c>
      <c r="HE226" t="str">
        <v>SIN ESTADO</v>
      </c>
      <c r="HG226" t="str">
        <v/>
      </c>
      <c r="HH226" t="str">
        <v/>
      </c>
      <c r="HK226" t="str">
        <v>SIN ESTADO</v>
      </c>
      <c r="HM226" t="str">
        <v/>
      </c>
      <c r="HN226" t="str">
        <v/>
      </c>
      <c r="HQ226" t="str">
        <v>SIN ESTADO</v>
      </c>
      <c r="HS226">
        <v>13000000</v>
      </c>
      <c r="HU226">
        <v>1000000</v>
      </c>
      <c r="HW226">
        <v>1000000</v>
      </c>
      <c r="HX226">
        <v>1</v>
      </c>
    </row>
    <row r="227">
      <c r="B227">
        <v>225</v>
      </c>
      <c r="C227" t="str">
        <v xml:space="preserve">LC2 - 25 - 6 </v>
      </c>
      <c r="D227" t="str">
        <v>VENDIDO</v>
      </c>
      <c r="E227">
        <v>28000000</v>
      </c>
      <c r="F227">
        <v>24000000</v>
      </c>
      <c r="G227">
        <v>45925</v>
      </c>
      <c r="H227">
        <v>24</v>
      </c>
      <c r="I227" t="str">
        <v xml:space="preserve">25 DE CADA MES </v>
      </c>
      <c r="J227">
        <v>1000000</v>
      </c>
      <c r="K227">
        <v>45956</v>
      </c>
      <c r="L227">
        <v>362</v>
      </c>
      <c r="M227">
        <v>45922</v>
      </c>
      <c r="N227">
        <v>1000000</v>
      </c>
      <c r="O227" t="str">
        <v>PAGA</v>
      </c>
      <c r="P227" t="str">
        <v>TRANSFERENCIA</v>
      </c>
      <c r="Q227">
        <v>45987</v>
      </c>
      <c r="R227">
        <v>331</v>
      </c>
      <c r="S227">
        <v>45967</v>
      </c>
      <c r="T227">
        <v>1000000</v>
      </c>
      <c r="U227" t="str">
        <v>PAGA</v>
      </c>
      <c r="V227" t="str">
        <v>TRANSFERENCIA</v>
      </c>
      <c r="W227">
        <v>46018</v>
      </c>
      <c r="X227">
        <v>300</v>
      </c>
      <c r="Y227">
        <v>46013</v>
      </c>
      <c r="Z227">
        <v>1000000</v>
      </c>
      <c r="AA227" t="str">
        <v>PAGA</v>
      </c>
      <c r="AB227" t="str">
        <v>TRANSFERENCIA</v>
      </c>
      <c r="AC227">
        <v>46049</v>
      </c>
      <c r="AD227">
        <v>269</v>
      </c>
      <c r="AE227">
        <v>46018</v>
      </c>
      <c r="AF227">
        <v>1000000</v>
      </c>
      <c r="AG227" t="str">
        <v>PAGA</v>
      </c>
      <c r="AH227" t="str">
        <v>TRANSFERENCIA</v>
      </c>
      <c r="AI227">
        <v>46080</v>
      </c>
      <c r="AJ227">
        <v>238</v>
      </c>
      <c r="AK227">
        <v>46093</v>
      </c>
      <c r="AL227">
        <v>770000</v>
      </c>
      <c r="AM227" t="str">
        <v>PAGA</v>
      </c>
      <c r="AN227" t="str">
        <v>TRANSFERENCIA</v>
      </c>
      <c r="AO227">
        <v>46111</v>
      </c>
      <c r="AP227">
        <v>207</v>
      </c>
      <c r="AQ227">
        <v>46104</v>
      </c>
      <c r="AR227">
        <v>230000</v>
      </c>
      <c r="AS227" t="str">
        <v>PAGA</v>
      </c>
      <c r="AT227" t="str">
        <v>TRANSFERENCIA</v>
      </c>
      <c r="AU227">
        <v>46142</v>
      </c>
      <c r="AV227">
        <v>176</v>
      </c>
      <c r="AW227">
        <v>46112</v>
      </c>
      <c r="AX227">
        <v>500000</v>
      </c>
      <c r="AY227" t="str">
        <v>PAGA</v>
      </c>
      <c r="AZ227" t="str">
        <v>TRANSFERENCIA</v>
      </c>
      <c r="BA227">
        <v>46173</v>
      </c>
      <c r="BB227">
        <v>145</v>
      </c>
      <c r="BC227">
        <v>46114</v>
      </c>
      <c r="BD227">
        <v>500000</v>
      </c>
      <c r="BE227" t="str">
        <v>PAGA</v>
      </c>
      <c r="BF227" t="str">
        <v>TRANSFERENCIA</v>
      </c>
      <c r="BG227">
        <v>46204</v>
      </c>
      <c r="BH227">
        <v>114</v>
      </c>
      <c r="BI227">
        <v>46126</v>
      </c>
      <c r="BJ227">
        <v>500000</v>
      </c>
      <c r="BK227" t="str">
        <v>PAGA</v>
      </c>
      <c r="BL227" t="str">
        <v>TRANSFERENCIA</v>
      </c>
      <c r="BM227">
        <v>46235</v>
      </c>
      <c r="BN227">
        <v>83</v>
      </c>
      <c r="BO227">
        <v>46164</v>
      </c>
      <c r="BP227">
        <v>500000</v>
      </c>
      <c r="BQ227" t="str">
        <v>PAGA</v>
      </c>
      <c r="BR227" t="str">
        <v>TRANSFERENCIA</v>
      </c>
      <c r="BS227">
        <v>46266</v>
      </c>
      <c r="BT227">
        <v>52</v>
      </c>
      <c r="BU227">
        <v>46176</v>
      </c>
      <c r="BV227">
        <v>500000</v>
      </c>
      <c r="BW227" t="str">
        <v>PAGA</v>
      </c>
      <c r="BX227" t="str">
        <v>TRANSFERENCIA</v>
      </c>
      <c r="BY227">
        <v>46297</v>
      </c>
      <c r="BZ227">
        <v>21</v>
      </c>
      <c r="CA227">
        <v>46177</v>
      </c>
      <c r="CB227">
        <v>500000</v>
      </c>
      <c r="CC227" t="str">
        <v>PAGA</v>
      </c>
      <c r="CD227" t="str">
        <v>TRANSFERENCIA</v>
      </c>
      <c r="CE227">
        <v>46328</v>
      </c>
      <c r="CF227">
        <v>-10</v>
      </c>
      <c r="CG227">
        <v>46290</v>
      </c>
      <c r="CH227">
        <v>140000</v>
      </c>
      <c r="CI227" t="str">
        <v>PAGA</v>
      </c>
      <c r="CJ227" t="str">
        <v>TRANSFERENCIA</v>
      </c>
      <c r="CK227">
        <v>46359</v>
      </c>
      <c r="CL227">
        <v>-41</v>
      </c>
      <c r="CM227">
        <v>46288</v>
      </c>
      <c r="CN227">
        <v>350000</v>
      </c>
      <c r="CO227" t="str">
        <v>PAGA</v>
      </c>
      <c r="CP227" t="str">
        <v>TRANSFERENCIA</v>
      </c>
      <c r="CQ227">
        <v>46390</v>
      </c>
      <c r="CR227">
        <v>-72</v>
      </c>
      <c r="CU227" t="str">
        <v>AL DÍA</v>
      </c>
      <c r="CW227">
        <v>46421</v>
      </c>
      <c r="CX227">
        <v>-103</v>
      </c>
      <c r="DA227" t="str">
        <v>AL DÍA</v>
      </c>
      <c r="DC227">
        <v>46452</v>
      </c>
      <c r="DD227">
        <v>-134</v>
      </c>
      <c r="DG227" t="str">
        <v>AL DÍA</v>
      </c>
      <c r="DI227">
        <v>46483</v>
      </c>
      <c r="DJ227">
        <v>-165</v>
      </c>
      <c r="DM227" t="str">
        <v>AL DÍA</v>
      </c>
      <c r="DO227">
        <v>46514</v>
      </c>
      <c r="DP227">
        <v>-196</v>
      </c>
      <c r="DS227" t="str">
        <v>AL DÍA</v>
      </c>
      <c r="DU227">
        <v>46545</v>
      </c>
      <c r="DV227">
        <v>-227</v>
      </c>
      <c r="DY227" t="str">
        <v>AL DÍA</v>
      </c>
      <c r="EA227">
        <v>46576</v>
      </c>
      <c r="EB227">
        <v>-258</v>
      </c>
      <c r="EE227" t="str">
        <v>AL DÍA</v>
      </c>
      <c r="EG227">
        <v>46607</v>
      </c>
      <c r="EH227">
        <v>-289</v>
      </c>
      <c r="EK227" t="str">
        <v>AL DÍA</v>
      </c>
      <c r="EM227">
        <v>46638</v>
      </c>
      <c r="EN227">
        <v>-320</v>
      </c>
      <c r="EQ227" t="str">
        <v>AL DÍA</v>
      </c>
      <c r="ES227">
        <v>46669</v>
      </c>
      <c r="ET227">
        <v>-351</v>
      </c>
      <c r="EW227" t="str">
        <v>AL DÍA</v>
      </c>
      <c r="EY227" t="str">
        <v/>
      </c>
      <c r="EZ227" t="str">
        <v/>
      </c>
      <c r="FC227" t="str">
        <v>SIN ESTADO</v>
      </c>
      <c r="FE227" t="str">
        <v/>
      </c>
      <c r="FF227" t="str">
        <v/>
      </c>
      <c r="FI227" t="str">
        <v>SIN ESTADO</v>
      </c>
      <c r="FK227" t="str">
        <v/>
      </c>
      <c r="FL227" t="str">
        <v/>
      </c>
      <c r="FO227" t="str">
        <v>SIN ESTADO</v>
      </c>
      <c r="FQ227" t="str">
        <v/>
      </c>
      <c r="FR227" t="str">
        <v/>
      </c>
      <c r="FU227" t="str">
        <v>SIN ESTADO</v>
      </c>
      <c r="FW227" t="str">
        <v/>
      </c>
      <c r="FX227" t="str">
        <v/>
      </c>
      <c r="GA227" t="str">
        <v>SIN ESTADO</v>
      </c>
      <c r="GC227" t="str">
        <v/>
      </c>
      <c r="GD227" t="str">
        <v/>
      </c>
      <c r="GG227" t="str">
        <v>SIN ESTADO</v>
      </c>
      <c r="GI227" t="str">
        <v/>
      </c>
      <c r="GJ227" t="str">
        <v/>
      </c>
      <c r="GM227" t="str">
        <v>SIN ESTADO</v>
      </c>
      <c r="GO227" t="str">
        <v/>
      </c>
      <c r="GP227" t="str">
        <v/>
      </c>
      <c r="GS227" t="str">
        <v>SIN ESTADO</v>
      </c>
      <c r="GU227" t="str">
        <v/>
      </c>
      <c r="GV227" t="str">
        <v/>
      </c>
      <c r="GY227" t="str">
        <v>SIN ESTADO</v>
      </c>
      <c r="HA227" t="str">
        <v/>
      </c>
      <c r="HB227" t="str">
        <v/>
      </c>
      <c r="HE227" t="str">
        <v>SIN ESTADO</v>
      </c>
      <c r="HG227" t="str">
        <v/>
      </c>
      <c r="HH227" t="str">
        <v/>
      </c>
      <c r="HK227" t="str">
        <v>SIN ESTADO</v>
      </c>
      <c r="HM227" t="str">
        <v/>
      </c>
      <c r="HN227" t="str">
        <v/>
      </c>
      <c r="HQ227" t="str">
        <v>SIN ESTADO</v>
      </c>
      <c r="HS227">
        <v>8490000</v>
      </c>
      <c r="HU227">
        <v>1000000</v>
      </c>
      <c r="HW227">
        <v>0</v>
      </c>
      <c r="HX227">
        <v>0</v>
      </c>
    </row>
    <row r="228">
      <c r="B228">
        <v>226</v>
      </c>
      <c r="C228" t="str">
        <v xml:space="preserve">LC2 - 25 - 7 </v>
      </c>
      <c r="D228" t="str">
        <v>VENDIDO</v>
      </c>
      <c r="E228">
        <v>33000000</v>
      </c>
      <c r="F228">
        <v>29000000</v>
      </c>
      <c r="G228">
        <v>45917</v>
      </c>
      <c r="H228">
        <v>24</v>
      </c>
      <c r="I228" t="str">
        <v xml:space="preserve">17 DE CADA MES </v>
      </c>
      <c r="J228">
        <v>1208333.3333333333</v>
      </c>
      <c r="K228">
        <v>45948</v>
      </c>
      <c r="L228">
        <v>370</v>
      </c>
      <c r="M228">
        <v>45947</v>
      </c>
      <c r="N228">
        <v>4000000</v>
      </c>
      <c r="O228" t="str">
        <v>PAGA</v>
      </c>
      <c r="P228" t="str">
        <v>TRANSFERENCIA</v>
      </c>
      <c r="Q228">
        <v>45979</v>
      </c>
      <c r="R228">
        <v>339</v>
      </c>
      <c r="S228">
        <v>46319</v>
      </c>
      <c r="T228">
        <v>5000000</v>
      </c>
      <c r="U228" t="str">
        <v>PAGA</v>
      </c>
      <c r="V228" t="str">
        <v>TRANSFERENCIA</v>
      </c>
      <c r="W228">
        <v>46010</v>
      </c>
      <c r="X228">
        <v>308</v>
      </c>
      <c r="Y228">
        <v>46351</v>
      </c>
      <c r="Z228">
        <v>5000000</v>
      </c>
      <c r="AA228" t="str">
        <v>PAGA</v>
      </c>
      <c r="AB228" t="str">
        <v>TRANSFERENCIA</v>
      </c>
      <c r="AC228">
        <v>46041</v>
      </c>
      <c r="AD228">
        <v>277</v>
      </c>
      <c r="AE228">
        <v>46374</v>
      </c>
      <c r="AF228">
        <v>3000000</v>
      </c>
      <c r="AG228" t="str">
        <v>PAGA</v>
      </c>
      <c r="AH228" t="str">
        <v>TRANSFERENCIA</v>
      </c>
      <c r="AI228">
        <v>46072</v>
      </c>
      <c r="AJ228">
        <v>246</v>
      </c>
      <c r="AK228">
        <v>46047</v>
      </c>
      <c r="AL228">
        <v>2000000</v>
      </c>
      <c r="AM228" t="str">
        <v>PAGA</v>
      </c>
      <c r="AN228" t="str">
        <v>TRANSFERENCIA</v>
      </c>
      <c r="AO228">
        <v>46103</v>
      </c>
      <c r="AP228">
        <v>215</v>
      </c>
      <c r="AQ228">
        <v>46100</v>
      </c>
      <c r="AR228">
        <v>3000000</v>
      </c>
      <c r="AS228" t="str">
        <v>PAGA</v>
      </c>
      <c r="AT228" t="str">
        <v>TRANSFERENCIA</v>
      </c>
      <c r="AU228">
        <v>46134</v>
      </c>
      <c r="AV228">
        <v>184</v>
      </c>
      <c r="AW228">
        <v>46154</v>
      </c>
      <c r="AX228">
        <v>3000000</v>
      </c>
      <c r="AY228" t="str">
        <v>PAGA</v>
      </c>
      <c r="AZ228" t="str">
        <v>TRANSFERENCIA</v>
      </c>
      <c r="BA228">
        <v>46165</v>
      </c>
      <c r="BB228">
        <v>153</v>
      </c>
      <c r="BC228">
        <v>46160</v>
      </c>
      <c r="BD228">
        <v>2000000</v>
      </c>
      <c r="BE228" t="str">
        <v>PAGA</v>
      </c>
      <c r="BF228" t="str">
        <v>TRANSFERENCIA</v>
      </c>
      <c r="BG228">
        <v>46196</v>
      </c>
      <c r="BH228">
        <v>122</v>
      </c>
      <c r="BK228" t="str">
        <v>VENCIDA</v>
      </c>
      <c r="BL228" t="str">
        <v>TRANSFERENCIA</v>
      </c>
      <c r="BM228">
        <v>46227</v>
      </c>
      <c r="BN228">
        <v>91</v>
      </c>
      <c r="BQ228" t="str">
        <v>VENCIDA</v>
      </c>
      <c r="BR228" t="str">
        <v>TRANSFERENCIA</v>
      </c>
      <c r="BS228">
        <v>46258</v>
      </c>
      <c r="BT228">
        <v>60</v>
      </c>
      <c r="BW228" t="str">
        <v>VENCIDA</v>
      </c>
      <c r="BX228" t="str">
        <v>TRANSFERENCIA</v>
      </c>
      <c r="BY228">
        <v>46289</v>
      </c>
      <c r="BZ228">
        <v>29</v>
      </c>
      <c r="CC228" t="str">
        <v>VENCIDA</v>
      </c>
      <c r="CD228" t="str">
        <v>TRANSFERENCIA</v>
      </c>
      <c r="CE228">
        <v>46320</v>
      </c>
      <c r="CF228">
        <v>-2</v>
      </c>
      <c r="CI228" t="str">
        <v>POR VENCER</v>
      </c>
      <c r="CK228">
        <v>46351</v>
      </c>
      <c r="CL228">
        <v>-33</v>
      </c>
      <c r="CO228" t="str">
        <v>AL DÍA</v>
      </c>
      <c r="CQ228">
        <v>46382</v>
      </c>
      <c r="CR228">
        <v>-64</v>
      </c>
      <c r="CU228" t="str">
        <v>AL DÍA</v>
      </c>
      <c r="CW228">
        <v>46413</v>
      </c>
      <c r="CX228">
        <v>-95</v>
      </c>
      <c r="DA228" t="str">
        <v>AL DÍA</v>
      </c>
      <c r="DC228">
        <v>46444</v>
      </c>
      <c r="DD228">
        <v>-126</v>
      </c>
      <c r="DG228" t="str">
        <v>AL DÍA</v>
      </c>
      <c r="DI228">
        <v>46475</v>
      </c>
      <c r="DJ228">
        <v>-157</v>
      </c>
      <c r="DM228" t="str">
        <v>AL DÍA</v>
      </c>
      <c r="DO228">
        <v>46506</v>
      </c>
      <c r="DP228">
        <v>-188</v>
      </c>
      <c r="DS228" t="str">
        <v>AL DÍA</v>
      </c>
      <c r="DU228">
        <v>46537</v>
      </c>
      <c r="DV228">
        <v>-219</v>
      </c>
      <c r="DY228" t="str">
        <v>AL DÍA</v>
      </c>
      <c r="EA228">
        <v>46568</v>
      </c>
      <c r="EB228">
        <v>-250</v>
      </c>
      <c r="EE228" t="str">
        <v>AL DÍA</v>
      </c>
      <c r="EG228">
        <v>46599</v>
      </c>
      <c r="EH228">
        <v>-281</v>
      </c>
      <c r="EK228" t="str">
        <v>AL DÍA</v>
      </c>
      <c r="EM228">
        <v>46630</v>
      </c>
      <c r="EN228">
        <v>-312</v>
      </c>
      <c r="EQ228" t="str">
        <v>AL DÍA</v>
      </c>
      <c r="ES228">
        <v>46661</v>
      </c>
      <c r="ET228">
        <v>-343</v>
      </c>
      <c r="EW228" t="str">
        <v>AL DÍA</v>
      </c>
      <c r="EY228" t="str">
        <v/>
      </c>
      <c r="EZ228" t="str">
        <v/>
      </c>
      <c r="FC228" t="str">
        <v>SIN ESTADO</v>
      </c>
      <c r="FE228" t="str">
        <v/>
      </c>
      <c r="FF228" t="str">
        <v/>
      </c>
      <c r="FI228" t="str">
        <v>SIN ESTADO</v>
      </c>
      <c r="FK228" t="str">
        <v/>
      </c>
      <c r="FL228" t="str">
        <v/>
      </c>
      <c r="FO228" t="str">
        <v>SIN ESTADO</v>
      </c>
      <c r="FQ228" t="str">
        <v/>
      </c>
      <c r="FR228" t="str">
        <v/>
      </c>
      <c r="FU228" t="str">
        <v>SIN ESTADO</v>
      </c>
      <c r="FW228" t="str">
        <v/>
      </c>
      <c r="FX228" t="str">
        <v/>
      </c>
      <c r="GA228" t="str">
        <v>SIN ESTADO</v>
      </c>
      <c r="GC228" t="str">
        <v/>
      </c>
      <c r="GD228" t="str">
        <v/>
      </c>
      <c r="GG228" t="str">
        <v>SIN ESTADO</v>
      </c>
      <c r="GI228" t="str">
        <v/>
      </c>
      <c r="GJ228" t="str">
        <v/>
      </c>
      <c r="GM228" t="str">
        <v>SIN ESTADO</v>
      </c>
      <c r="GO228" t="str">
        <v/>
      </c>
      <c r="GP228" t="str">
        <v/>
      </c>
      <c r="GS228" t="str">
        <v>SIN ESTADO</v>
      </c>
      <c r="GU228" t="str">
        <v/>
      </c>
      <c r="GV228" t="str">
        <v/>
      </c>
      <c r="GY228" t="str">
        <v>SIN ESTADO</v>
      </c>
      <c r="HA228" t="str">
        <v/>
      </c>
      <c r="HB228" t="str">
        <v/>
      </c>
      <c r="HE228" t="str">
        <v>SIN ESTADO</v>
      </c>
      <c r="HG228" t="str">
        <v/>
      </c>
      <c r="HH228" t="str">
        <v/>
      </c>
      <c r="HK228" t="str">
        <v>SIN ESTADO</v>
      </c>
      <c r="HM228" t="str">
        <v/>
      </c>
      <c r="HN228" t="str">
        <v/>
      </c>
      <c r="HQ228" t="str">
        <v>SIN ESTADO</v>
      </c>
      <c r="HS228">
        <v>27000000</v>
      </c>
      <c r="HU228">
        <v>1208333.3333333333</v>
      </c>
      <c r="HW228">
        <v>0</v>
      </c>
      <c r="HX228">
        <v>0</v>
      </c>
    </row>
    <row r="229">
      <c r="B229">
        <v>227</v>
      </c>
      <c r="C229" t="str">
        <v xml:space="preserve">LC2 - 25 - 8 </v>
      </c>
      <c r="D229" t="str">
        <v>VENDIDO</v>
      </c>
      <c r="E229">
        <v>33000000</v>
      </c>
      <c r="F229">
        <v>29000000</v>
      </c>
      <c r="G229">
        <v>45842</v>
      </c>
      <c r="H229">
        <v>24</v>
      </c>
      <c r="I229" t="str">
        <v xml:space="preserve">04 DE CADA MES </v>
      </c>
      <c r="J229">
        <v>1208333.3333333333</v>
      </c>
      <c r="K229">
        <v>45873</v>
      </c>
      <c r="L229">
        <v>445</v>
      </c>
      <c r="M229">
        <v>45895</v>
      </c>
      <c r="N229">
        <v>1208300</v>
      </c>
      <c r="O229" t="str">
        <v>PAGA</v>
      </c>
      <c r="P229" t="str">
        <v>TRANSFERENCIA</v>
      </c>
      <c r="Q229">
        <v>45904</v>
      </c>
      <c r="R229">
        <v>414</v>
      </c>
      <c r="S229">
        <v>45929</v>
      </c>
      <c r="T229">
        <v>1208300</v>
      </c>
      <c r="U229" t="str">
        <v>PAGA</v>
      </c>
      <c r="V229" t="str">
        <v>TRANSFERENCIA</v>
      </c>
      <c r="W229">
        <v>45935</v>
      </c>
      <c r="X229">
        <v>383</v>
      </c>
      <c r="Y229">
        <v>45960</v>
      </c>
      <c r="Z229">
        <v>1208300</v>
      </c>
      <c r="AA229" t="str">
        <v>PAGA</v>
      </c>
      <c r="AB229" t="str">
        <v>TRANSFERENCIA</v>
      </c>
      <c r="AC229">
        <v>45966</v>
      </c>
      <c r="AD229">
        <v>352</v>
      </c>
      <c r="AE229">
        <v>45989</v>
      </c>
      <c r="AF229">
        <v>1208300</v>
      </c>
      <c r="AG229" t="str">
        <v>PAGA</v>
      </c>
      <c r="AH229" t="str">
        <v>TRANSFERENCIA</v>
      </c>
      <c r="AI229">
        <v>45997</v>
      </c>
      <c r="AJ229">
        <v>321</v>
      </c>
      <c r="AK229">
        <v>46020</v>
      </c>
      <c r="AL229">
        <v>1208300</v>
      </c>
      <c r="AM229" t="str">
        <v>PAGA</v>
      </c>
      <c r="AN229" t="str">
        <v>TRANSFERENCIA</v>
      </c>
      <c r="AO229">
        <v>46028</v>
      </c>
      <c r="AP229">
        <v>290</v>
      </c>
      <c r="AQ229">
        <v>46052</v>
      </c>
      <c r="AR229">
        <v>1208300</v>
      </c>
      <c r="AS229" t="str">
        <v>PAGA</v>
      </c>
      <c r="AT229" t="str">
        <v>TRANSFERENCIA</v>
      </c>
      <c r="AU229">
        <v>46059</v>
      </c>
      <c r="AV229">
        <v>259</v>
      </c>
      <c r="AW229">
        <v>46080</v>
      </c>
      <c r="AX229">
        <v>1208300</v>
      </c>
      <c r="AY229" t="str">
        <v>PAGA</v>
      </c>
      <c r="AZ229" t="str">
        <v>TRANSFERENCIA</v>
      </c>
      <c r="BA229">
        <v>46090</v>
      </c>
      <c r="BB229">
        <v>228</v>
      </c>
      <c r="BC229">
        <v>46106</v>
      </c>
      <c r="BD229">
        <v>9000000</v>
      </c>
      <c r="BE229" t="str">
        <v>PAGA</v>
      </c>
      <c r="BF229" t="str">
        <v>TRANSFERENCIA</v>
      </c>
      <c r="BG229">
        <v>46121</v>
      </c>
      <c r="BH229">
        <v>197</v>
      </c>
      <c r="BI229">
        <v>46112</v>
      </c>
      <c r="BJ229">
        <v>1500000</v>
      </c>
      <c r="BK229" t="str">
        <v>PAGA</v>
      </c>
      <c r="BL229" t="str">
        <v>TRANSFERENCIA</v>
      </c>
      <c r="BM229">
        <v>46152</v>
      </c>
      <c r="BN229">
        <v>166</v>
      </c>
      <c r="BO229">
        <v>46147</v>
      </c>
      <c r="BP229">
        <v>1500000</v>
      </c>
      <c r="BQ229" t="str">
        <v>PAGA</v>
      </c>
      <c r="BR229" t="str">
        <v>TRANSFERENCIA</v>
      </c>
      <c r="BS229">
        <v>46183</v>
      </c>
      <c r="BT229">
        <v>135</v>
      </c>
      <c r="BU229">
        <v>46176</v>
      </c>
      <c r="BV229">
        <v>1300000</v>
      </c>
      <c r="BW229" t="str">
        <v>PAGA</v>
      </c>
      <c r="BX229" t="str">
        <v>TRANSFERENCIA</v>
      </c>
      <c r="BY229">
        <v>46214</v>
      </c>
      <c r="BZ229">
        <v>104</v>
      </c>
      <c r="CC229" t="str">
        <v>VENCIDA</v>
      </c>
      <c r="CE229">
        <v>46245</v>
      </c>
      <c r="CF229">
        <v>73</v>
      </c>
      <c r="CI229" t="str">
        <v>VENCIDA</v>
      </c>
      <c r="CK229">
        <v>46276</v>
      </c>
      <c r="CL229">
        <v>42</v>
      </c>
      <c r="CO229" t="str">
        <v>VENCIDA</v>
      </c>
      <c r="CQ229">
        <v>46307</v>
      </c>
      <c r="CR229">
        <v>11</v>
      </c>
      <c r="CU229" t="str">
        <v>VENCIDA</v>
      </c>
      <c r="CW229">
        <v>46338</v>
      </c>
      <c r="CX229">
        <v>-20</v>
      </c>
      <c r="DA229" t="str">
        <v>AL DÍA</v>
      </c>
      <c r="DC229">
        <v>46369</v>
      </c>
      <c r="DD229">
        <v>-51</v>
      </c>
      <c r="DG229" t="str">
        <v>AL DÍA</v>
      </c>
      <c r="DI229">
        <v>46400</v>
      </c>
      <c r="DJ229">
        <v>-82</v>
      </c>
      <c r="DM229" t="str">
        <v>AL DÍA</v>
      </c>
      <c r="DO229">
        <v>46431</v>
      </c>
      <c r="DP229">
        <v>-113</v>
      </c>
      <c r="DS229" t="str">
        <v>AL DÍA</v>
      </c>
      <c r="DU229">
        <v>46462</v>
      </c>
      <c r="DV229">
        <v>-144</v>
      </c>
      <c r="DY229" t="str">
        <v>AL DÍA</v>
      </c>
      <c r="EA229">
        <v>46493</v>
      </c>
      <c r="EB229">
        <v>-175</v>
      </c>
      <c r="EE229" t="str">
        <v>AL DÍA</v>
      </c>
      <c r="EG229">
        <v>46524</v>
      </c>
      <c r="EH229">
        <v>-206</v>
      </c>
      <c r="EK229" t="str">
        <v>AL DÍA</v>
      </c>
      <c r="EM229">
        <v>46555</v>
      </c>
      <c r="EN229">
        <v>-237</v>
      </c>
      <c r="EQ229" t="str">
        <v>AL DÍA</v>
      </c>
      <c r="ES229">
        <v>46586</v>
      </c>
      <c r="ET229">
        <v>-268</v>
      </c>
      <c r="EW229" t="str">
        <v>AL DÍA</v>
      </c>
      <c r="EY229" t="str">
        <v/>
      </c>
      <c r="EZ229" t="str">
        <v/>
      </c>
      <c r="FC229" t="str">
        <v>SIN ESTADO</v>
      </c>
      <c r="FE229" t="str">
        <v/>
      </c>
      <c r="FF229" t="str">
        <v/>
      </c>
      <c r="FI229" t="str">
        <v>SIN ESTADO</v>
      </c>
      <c r="FK229" t="str">
        <v/>
      </c>
      <c r="FL229" t="str">
        <v/>
      </c>
      <c r="FO229" t="str">
        <v>SIN ESTADO</v>
      </c>
      <c r="FQ229" t="str">
        <v/>
      </c>
      <c r="FR229" t="str">
        <v/>
      </c>
      <c r="FU229" t="str">
        <v>SIN ESTADO</v>
      </c>
      <c r="FW229" t="str">
        <v/>
      </c>
      <c r="FX229" t="str">
        <v/>
      </c>
      <c r="GA229" t="str">
        <v>SIN ESTADO</v>
      </c>
      <c r="GC229" t="str">
        <v/>
      </c>
      <c r="GD229" t="str">
        <v/>
      </c>
      <c r="GG229" t="str">
        <v>SIN ESTADO</v>
      </c>
      <c r="GI229" t="str">
        <v/>
      </c>
      <c r="GJ229" t="str">
        <v/>
      </c>
      <c r="GM229" t="str">
        <v>SIN ESTADO</v>
      </c>
      <c r="GO229" t="str">
        <v/>
      </c>
      <c r="GP229" t="str">
        <v/>
      </c>
      <c r="GS229" t="str">
        <v>SIN ESTADO</v>
      </c>
      <c r="GU229" t="str">
        <v/>
      </c>
      <c r="GV229" t="str">
        <v/>
      </c>
      <c r="GY229" t="str">
        <v>SIN ESTADO</v>
      </c>
      <c r="HA229" t="str">
        <v/>
      </c>
      <c r="HB229" t="str">
        <v/>
      </c>
      <c r="HE229" t="str">
        <v>SIN ESTADO</v>
      </c>
      <c r="HG229" t="str">
        <v/>
      </c>
      <c r="HH229" t="str">
        <v/>
      </c>
      <c r="HK229" t="str">
        <v>SIN ESTADO</v>
      </c>
      <c r="HM229" t="str">
        <v/>
      </c>
      <c r="HN229" t="str">
        <v/>
      </c>
      <c r="HQ229" t="str">
        <v>SIN ESTADO</v>
      </c>
      <c r="HS229">
        <v>21758100</v>
      </c>
      <c r="HU229">
        <v>1208333.3333333333</v>
      </c>
      <c r="HW229">
        <v>0</v>
      </c>
      <c r="HX229">
        <v>0</v>
      </c>
    </row>
    <row r="230">
      <c r="B230">
        <v>228</v>
      </c>
      <c r="C230" t="str">
        <v xml:space="preserve">LC2 - 25 - 9 </v>
      </c>
      <c r="D230" t="str">
        <v>VENDIDO</v>
      </c>
      <c r="E230">
        <v>28000000</v>
      </c>
      <c r="F230">
        <v>24000000</v>
      </c>
      <c r="G230">
        <v>45864</v>
      </c>
      <c r="H230">
        <v>24</v>
      </c>
      <c r="I230" t="str">
        <v xml:space="preserve">26 DE CADA MES </v>
      </c>
      <c r="J230">
        <v>1000000</v>
      </c>
      <c r="K230">
        <v>45895</v>
      </c>
      <c r="L230">
        <v>423</v>
      </c>
      <c r="M230">
        <v>45901</v>
      </c>
      <c r="N230">
        <v>1000000</v>
      </c>
      <c r="O230" t="str">
        <v>PAGA</v>
      </c>
      <c r="P230" t="str">
        <v>TRANSFERENCIA</v>
      </c>
      <c r="Q230">
        <v>45926</v>
      </c>
      <c r="R230">
        <v>392</v>
      </c>
      <c r="S230">
        <v>45931</v>
      </c>
      <c r="T230">
        <v>1000000</v>
      </c>
      <c r="U230" t="str">
        <v>PAGA</v>
      </c>
      <c r="V230" t="str">
        <v>TRANSFERENCIA</v>
      </c>
      <c r="W230">
        <v>45957</v>
      </c>
      <c r="X230">
        <v>361</v>
      </c>
      <c r="Y230">
        <v>45965</v>
      </c>
      <c r="Z230">
        <v>1000000</v>
      </c>
      <c r="AA230" t="str">
        <v>PAGA</v>
      </c>
      <c r="AB230" t="str">
        <v>TRANSFERENCIA</v>
      </c>
      <c r="AC230">
        <v>45988</v>
      </c>
      <c r="AD230">
        <v>330</v>
      </c>
      <c r="AE230">
        <v>45998</v>
      </c>
      <c r="AF230">
        <v>1000000</v>
      </c>
      <c r="AG230" t="str">
        <v>PAGA</v>
      </c>
      <c r="AH230" t="str">
        <v>TRANSFERENCIA</v>
      </c>
      <c r="AI230">
        <v>46019</v>
      </c>
      <c r="AJ230">
        <v>299</v>
      </c>
      <c r="AK230">
        <v>46027</v>
      </c>
      <c r="AL230">
        <v>1000000</v>
      </c>
      <c r="AM230" t="str">
        <v>PAGA</v>
      </c>
      <c r="AN230" t="str">
        <v>TRANSFERENCIA</v>
      </c>
      <c r="AO230">
        <v>46050</v>
      </c>
      <c r="AP230">
        <v>268</v>
      </c>
      <c r="AQ230">
        <v>46057</v>
      </c>
      <c r="AR230">
        <v>1000000</v>
      </c>
      <c r="AS230" t="str">
        <v>PAGA</v>
      </c>
      <c r="AT230" t="str">
        <v>TRANSFERENCIA</v>
      </c>
      <c r="AU230">
        <v>46081</v>
      </c>
      <c r="AV230">
        <v>237</v>
      </c>
      <c r="AW230">
        <v>46084</v>
      </c>
      <c r="AX230">
        <v>1000000</v>
      </c>
      <c r="AY230" t="str">
        <v>PAGA</v>
      </c>
      <c r="AZ230" t="str">
        <v>TRANSFERENCIA</v>
      </c>
      <c r="BA230">
        <v>46112</v>
      </c>
      <c r="BB230">
        <v>206</v>
      </c>
      <c r="BC230">
        <v>46116</v>
      </c>
      <c r="BD230">
        <v>1000000</v>
      </c>
      <c r="BE230" t="str">
        <v>PAGA</v>
      </c>
      <c r="BF230" t="str">
        <v>TRANSFERENCIA</v>
      </c>
      <c r="BG230">
        <v>46143</v>
      </c>
      <c r="BH230">
        <v>175</v>
      </c>
      <c r="BI230">
        <v>46146</v>
      </c>
      <c r="BJ230">
        <v>1000000</v>
      </c>
      <c r="BK230" t="str">
        <v>PAGA</v>
      </c>
      <c r="BL230" t="str">
        <v>TRANSFERENCIA</v>
      </c>
      <c r="BM230">
        <v>46174</v>
      </c>
      <c r="BN230">
        <v>144</v>
      </c>
      <c r="BO230">
        <v>46177</v>
      </c>
      <c r="BP230">
        <v>1000000</v>
      </c>
      <c r="BQ230" t="str">
        <v>PAGA</v>
      </c>
      <c r="BR230" t="str">
        <v>TRANSFERENCIA</v>
      </c>
      <c r="BS230">
        <v>46205</v>
      </c>
      <c r="BT230">
        <v>113</v>
      </c>
      <c r="BU230">
        <v>46210</v>
      </c>
      <c r="BV230">
        <v>1000000</v>
      </c>
      <c r="BW230" t="str">
        <v>PAGA</v>
      </c>
      <c r="BX230" t="str">
        <v>TRANSFERENCIA</v>
      </c>
      <c r="BY230">
        <v>46236</v>
      </c>
      <c r="BZ230">
        <v>82</v>
      </c>
      <c r="CA230">
        <v>46237</v>
      </c>
      <c r="CB230">
        <v>1000000</v>
      </c>
      <c r="CC230" t="str">
        <v>PAGA</v>
      </c>
      <c r="CD230" t="str">
        <v>TRANSFERENCIA</v>
      </c>
      <c r="CE230">
        <v>46267</v>
      </c>
      <c r="CF230">
        <v>51</v>
      </c>
      <c r="CG230">
        <v>46269</v>
      </c>
      <c r="CH230">
        <v>1000000</v>
      </c>
      <c r="CI230" t="str">
        <v>PAGA</v>
      </c>
      <c r="CJ230" t="str">
        <v>TRANSFERENCIA</v>
      </c>
      <c r="CK230">
        <v>46298</v>
      </c>
      <c r="CL230">
        <v>20</v>
      </c>
      <c r="CM230">
        <v>46300</v>
      </c>
      <c r="CN230">
        <v>1000000</v>
      </c>
      <c r="CO230" t="str">
        <v>PAGA</v>
      </c>
      <c r="CP230" t="str">
        <v>TRANSFERENCIA</v>
      </c>
      <c r="CQ230">
        <v>46329</v>
      </c>
      <c r="CR230">
        <v>-11</v>
      </c>
      <c r="CU230" t="str">
        <v>AL DÍA</v>
      </c>
      <c r="CW230">
        <v>46360</v>
      </c>
      <c r="CX230">
        <v>-42</v>
      </c>
      <c r="DA230" t="str">
        <v>AL DÍA</v>
      </c>
      <c r="DC230">
        <v>46391</v>
      </c>
      <c r="DD230">
        <v>-73</v>
      </c>
      <c r="DG230" t="str">
        <v>AL DÍA</v>
      </c>
      <c r="DI230">
        <v>46422</v>
      </c>
      <c r="DJ230">
        <v>-104</v>
      </c>
      <c r="DM230" t="str">
        <v>AL DÍA</v>
      </c>
      <c r="DO230">
        <v>46453</v>
      </c>
      <c r="DP230">
        <v>-135</v>
      </c>
      <c r="DS230" t="str">
        <v>AL DÍA</v>
      </c>
      <c r="DU230">
        <v>46484</v>
      </c>
      <c r="DV230">
        <v>-166</v>
      </c>
      <c r="DY230" t="str">
        <v>AL DÍA</v>
      </c>
      <c r="EA230">
        <v>46515</v>
      </c>
      <c r="EB230">
        <v>-197</v>
      </c>
      <c r="EE230" t="str">
        <v>AL DÍA</v>
      </c>
      <c r="EG230">
        <v>46546</v>
      </c>
      <c r="EH230">
        <v>-228</v>
      </c>
      <c r="EK230" t="str">
        <v>AL DÍA</v>
      </c>
      <c r="EM230">
        <v>46577</v>
      </c>
      <c r="EN230">
        <v>-259</v>
      </c>
      <c r="EQ230" t="str">
        <v>AL DÍA</v>
      </c>
      <c r="ES230">
        <v>46608</v>
      </c>
      <c r="ET230">
        <v>-290</v>
      </c>
      <c r="EW230" t="str">
        <v>AL DÍA</v>
      </c>
      <c r="EY230" t="str">
        <v/>
      </c>
      <c r="EZ230" t="str">
        <v/>
      </c>
      <c r="FC230" t="str">
        <v>SIN ESTADO</v>
      </c>
      <c r="FE230" t="str">
        <v/>
      </c>
      <c r="FF230" t="str">
        <v/>
      </c>
      <c r="FI230" t="str">
        <v>SIN ESTADO</v>
      </c>
      <c r="FK230" t="str">
        <v/>
      </c>
      <c r="FL230" t="str">
        <v/>
      </c>
      <c r="FO230" t="str">
        <v>SIN ESTADO</v>
      </c>
      <c r="FQ230" t="str">
        <v/>
      </c>
      <c r="FR230" t="str">
        <v/>
      </c>
      <c r="FU230" t="str">
        <v>SIN ESTADO</v>
      </c>
      <c r="FW230" t="str">
        <v/>
      </c>
      <c r="FX230" t="str">
        <v/>
      </c>
      <c r="GA230" t="str">
        <v>SIN ESTADO</v>
      </c>
      <c r="GC230" t="str">
        <v/>
      </c>
      <c r="GD230" t="str">
        <v/>
      </c>
      <c r="GG230" t="str">
        <v>SIN ESTADO</v>
      </c>
      <c r="GI230" t="str">
        <v/>
      </c>
      <c r="GJ230" t="str">
        <v/>
      </c>
      <c r="GM230" t="str">
        <v>SIN ESTADO</v>
      </c>
      <c r="GO230" t="str">
        <v/>
      </c>
      <c r="GP230" t="str">
        <v/>
      </c>
      <c r="GS230" t="str">
        <v>SIN ESTADO</v>
      </c>
      <c r="GU230" t="str">
        <v/>
      </c>
      <c r="GV230" t="str">
        <v/>
      </c>
      <c r="GY230" t="str">
        <v>SIN ESTADO</v>
      </c>
      <c r="HA230" t="str">
        <v/>
      </c>
      <c r="HB230" t="str">
        <v/>
      </c>
      <c r="HE230" t="str">
        <v>SIN ESTADO</v>
      </c>
      <c r="HG230" t="str">
        <v/>
      </c>
      <c r="HH230" t="str">
        <v/>
      </c>
      <c r="HK230" t="str">
        <v>SIN ESTADO</v>
      </c>
      <c r="HM230" t="str">
        <v/>
      </c>
      <c r="HN230" t="str">
        <v/>
      </c>
      <c r="HQ230" t="str">
        <v>SIN ESTADO</v>
      </c>
      <c r="HS230">
        <v>14000000</v>
      </c>
      <c r="HU230">
        <v>1000000</v>
      </c>
      <c r="HW230">
        <v>1000000</v>
      </c>
      <c r="HX230">
        <v>1</v>
      </c>
    </row>
    <row r="231">
      <c r="B231">
        <v>229</v>
      </c>
      <c r="C231" t="str">
        <v xml:space="preserve">LC2 - 25 - 10 </v>
      </c>
      <c r="D231" t="str">
        <v>VENDIDO</v>
      </c>
      <c r="E231">
        <v>28000000</v>
      </c>
      <c r="F231">
        <v>24000000</v>
      </c>
      <c r="G231">
        <v>45855</v>
      </c>
      <c r="H231">
        <v>24</v>
      </c>
      <c r="I231" t="str">
        <v xml:space="preserve">17 DE CADA MES </v>
      </c>
      <c r="J231">
        <v>1000000</v>
      </c>
      <c r="K231">
        <v>45886</v>
      </c>
      <c r="L231">
        <v>432</v>
      </c>
      <c r="M231">
        <v>45888</v>
      </c>
      <c r="N231">
        <v>1000000</v>
      </c>
      <c r="O231" t="str">
        <v>PAGA</v>
      </c>
      <c r="P231" t="str">
        <v>TRANSFERENCIA</v>
      </c>
      <c r="Q231">
        <v>45917</v>
      </c>
      <c r="R231">
        <v>401</v>
      </c>
      <c r="S231">
        <v>45917</v>
      </c>
      <c r="T231">
        <v>1000000</v>
      </c>
      <c r="U231" t="str">
        <v>PAGA</v>
      </c>
      <c r="V231" t="str">
        <v>TRANSFERENCIA</v>
      </c>
      <c r="W231">
        <v>45948</v>
      </c>
      <c r="X231">
        <v>370</v>
      </c>
      <c r="Y231">
        <v>45947</v>
      </c>
      <c r="Z231">
        <v>1000000</v>
      </c>
      <c r="AA231" t="str">
        <v>PAGA</v>
      </c>
      <c r="AB231" t="str">
        <v>TRANSFERENCIA</v>
      </c>
      <c r="AC231">
        <v>45979</v>
      </c>
      <c r="AD231">
        <v>339</v>
      </c>
      <c r="AE231">
        <v>45978</v>
      </c>
      <c r="AF231">
        <v>1000000</v>
      </c>
      <c r="AG231" t="str">
        <v>PAGA</v>
      </c>
      <c r="AH231" t="str">
        <v>TRANSFERENCIA</v>
      </c>
      <c r="AI231">
        <v>46010</v>
      </c>
      <c r="AJ231">
        <v>308</v>
      </c>
      <c r="AK231">
        <v>46008</v>
      </c>
      <c r="AL231">
        <v>1000000</v>
      </c>
      <c r="AM231" t="str">
        <v>PAGA</v>
      </c>
      <c r="AN231" t="str">
        <v>TRANSFERENCIA</v>
      </c>
      <c r="AO231">
        <v>46041</v>
      </c>
      <c r="AP231">
        <v>277</v>
      </c>
      <c r="AQ231">
        <v>46039</v>
      </c>
      <c r="AR231">
        <v>1000000</v>
      </c>
      <c r="AS231" t="str">
        <v>PAGA</v>
      </c>
      <c r="AT231" t="str">
        <v>TRANSFERENCIA</v>
      </c>
      <c r="AU231">
        <v>46072</v>
      </c>
      <c r="AV231">
        <v>246</v>
      </c>
      <c r="AW231">
        <v>46070</v>
      </c>
      <c r="AX231">
        <v>1000000</v>
      </c>
      <c r="AY231" t="str">
        <v>PAGA</v>
      </c>
      <c r="AZ231" t="str">
        <v>TRANSFERENCIA</v>
      </c>
      <c r="BA231">
        <v>46103</v>
      </c>
      <c r="BB231">
        <v>215</v>
      </c>
      <c r="BC231">
        <v>46098</v>
      </c>
      <c r="BD231">
        <v>1000000</v>
      </c>
      <c r="BE231" t="str">
        <v>PAGA</v>
      </c>
      <c r="BF231" t="str">
        <v>TRANSFERENCIA</v>
      </c>
      <c r="BG231">
        <v>46134</v>
      </c>
      <c r="BH231">
        <v>184</v>
      </c>
      <c r="BI231">
        <v>46129</v>
      </c>
      <c r="BJ231">
        <v>1000000</v>
      </c>
      <c r="BK231" t="str">
        <v>PAGA</v>
      </c>
      <c r="BL231" t="str">
        <v>TRANSFERENCIA</v>
      </c>
      <c r="BM231">
        <v>46165</v>
      </c>
      <c r="BN231">
        <v>153</v>
      </c>
      <c r="BO231">
        <v>46159</v>
      </c>
      <c r="BP231">
        <v>1000000</v>
      </c>
      <c r="BQ231" t="str">
        <v>PAGA</v>
      </c>
      <c r="BR231" t="str">
        <v>TRANSFERENCIA</v>
      </c>
      <c r="BS231">
        <v>46196</v>
      </c>
      <c r="BT231">
        <v>122</v>
      </c>
      <c r="BU231">
        <v>46190</v>
      </c>
      <c r="BV231">
        <v>1000000</v>
      </c>
      <c r="BW231" t="str">
        <v>PAGA</v>
      </c>
      <c r="BX231" t="str">
        <v>TRANSFERENCIA</v>
      </c>
      <c r="BY231">
        <v>46227</v>
      </c>
      <c r="BZ231">
        <v>91</v>
      </c>
      <c r="CA231">
        <v>46220</v>
      </c>
      <c r="CB231">
        <v>1000000</v>
      </c>
      <c r="CC231" t="str">
        <v>PAGA</v>
      </c>
      <c r="CD231" t="str">
        <v>TRANSFERENCIA</v>
      </c>
      <c r="CE231">
        <v>46258</v>
      </c>
      <c r="CF231">
        <v>60</v>
      </c>
      <c r="CG231">
        <v>46251</v>
      </c>
      <c r="CH231">
        <v>1000000</v>
      </c>
      <c r="CI231" t="str">
        <v>PAGA</v>
      </c>
      <c r="CJ231" t="str">
        <v>TRANSFERENCIA</v>
      </c>
      <c r="CK231">
        <v>46289</v>
      </c>
      <c r="CL231">
        <v>29</v>
      </c>
      <c r="CM231">
        <v>46282</v>
      </c>
      <c r="CN231">
        <v>1000000</v>
      </c>
      <c r="CO231" t="str">
        <v>PAGA</v>
      </c>
      <c r="CP231" t="str">
        <v>TRANSFERENCIA</v>
      </c>
      <c r="CQ231">
        <v>46320</v>
      </c>
      <c r="CR231">
        <v>-2</v>
      </c>
      <c r="CU231" t="str">
        <v>POR VENCER</v>
      </c>
      <c r="CW231">
        <v>46351</v>
      </c>
      <c r="CX231">
        <v>-33</v>
      </c>
      <c r="DA231" t="str">
        <v>AL DÍA</v>
      </c>
      <c r="DC231">
        <v>46382</v>
      </c>
      <c r="DD231">
        <v>-64</v>
      </c>
      <c r="DG231" t="str">
        <v>AL DÍA</v>
      </c>
      <c r="DI231">
        <v>46413</v>
      </c>
      <c r="DJ231">
        <v>-95</v>
      </c>
      <c r="DM231" t="str">
        <v>AL DÍA</v>
      </c>
      <c r="DO231">
        <v>46444</v>
      </c>
      <c r="DP231">
        <v>-126</v>
      </c>
      <c r="DS231" t="str">
        <v>AL DÍA</v>
      </c>
      <c r="DU231">
        <v>46475</v>
      </c>
      <c r="DV231">
        <v>-157</v>
      </c>
      <c r="DY231" t="str">
        <v>AL DÍA</v>
      </c>
      <c r="EA231">
        <v>46506</v>
      </c>
      <c r="EB231">
        <v>-188</v>
      </c>
      <c r="EE231" t="str">
        <v>AL DÍA</v>
      </c>
      <c r="EG231">
        <v>46537</v>
      </c>
      <c r="EH231">
        <v>-219</v>
      </c>
      <c r="EK231" t="str">
        <v>AL DÍA</v>
      </c>
      <c r="EM231">
        <v>46568</v>
      </c>
      <c r="EN231">
        <v>-250</v>
      </c>
      <c r="EQ231" t="str">
        <v>AL DÍA</v>
      </c>
      <c r="ES231">
        <v>46599</v>
      </c>
      <c r="ET231">
        <v>-281</v>
      </c>
      <c r="EW231" t="str">
        <v>AL DÍA</v>
      </c>
      <c r="EY231" t="str">
        <v/>
      </c>
      <c r="EZ231" t="str">
        <v/>
      </c>
      <c r="FC231" t="str">
        <v>SIN ESTADO</v>
      </c>
      <c r="FE231" t="str">
        <v/>
      </c>
      <c r="FF231" t="str">
        <v/>
      </c>
      <c r="FI231" t="str">
        <v>SIN ESTADO</v>
      </c>
      <c r="FK231" t="str">
        <v/>
      </c>
      <c r="FL231" t="str">
        <v/>
      </c>
      <c r="FO231" t="str">
        <v>SIN ESTADO</v>
      </c>
      <c r="FQ231" t="str">
        <v/>
      </c>
      <c r="FR231" t="str">
        <v/>
      </c>
      <c r="FU231" t="str">
        <v>SIN ESTADO</v>
      </c>
      <c r="FW231" t="str">
        <v/>
      </c>
      <c r="FX231" t="str">
        <v/>
      </c>
      <c r="GA231" t="str">
        <v>SIN ESTADO</v>
      </c>
      <c r="GC231" t="str">
        <v/>
      </c>
      <c r="GD231" t="str">
        <v/>
      </c>
      <c r="GG231" t="str">
        <v>SIN ESTADO</v>
      </c>
      <c r="GI231" t="str">
        <v/>
      </c>
      <c r="GJ231" t="str">
        <v/>
      </c>
      <c r="GM231" t="str">
        <v>SIN ESTADO</v>
      </c>
      <c r="GO231" t="str">
        <v/>
      </c>
      <c r="GP231" t="str">
        <v/>
      </c>
      <c r="GS231" t="str">
        <v>SIN ESTADO</v>
      </c>
      <c r="GU231" t="str">
        <v/>
      </c>
      <c r="GV231" t="str">
        <v/>
      </c>
      <c r="GY231" t="str">
        <v>SIN ESTADO</v>
      </c>
      <c r="HA231" t="str">
        <v/>
      </c>
      <c r="HB231" t="str">
        <v/>
      </c>
      <c r="HE231" t="str">
        <v>SIN ESTADO</v>
      </c>
      <c r="HG231" t="str">
        <v/>
      </c>
      <c r="HH231" t="str">
        <v/>
      </c>
      <c r="HK231" t="str">
        <v>SIN ESTADO</v>
      </c>
      <c r="HM231" t="str">
        <v/>
      </c>
      <c r="HN231" t="str">
        <v/>
      </c>
      <c r="HQ231" t="str">
        <v>SIN ESTADO</v>
      </c>
      <c r="HS231">
        <v>14000000</v>
      </c>
      <c r="HU231">
        <v>1000000</v>
      </c>
      <c r="HW231">
        <v>1000000</v>
      </c>
      <c r="HX231">
        <v>1</v>
      </c>
    </row>
    <row r="232">
      <c r="B232">
        <v>230</v>
      </c>
      <c r="C232" t="str">
        <v xml:space="preserve">LC2 - 25 - 11 </v>
      </c>
      <c r="D232" t="str">
        <v>VENDIDO</v>
      </c>
      <c r="E232">
        <v>28000000</v>
      </c>
      <c r="F232">
        <v>21620000</v>
      </c>
      <c r="G232">
        <v>45853</v>
      </c>
      <c r="H232">
        <v>24</v>
      </c>
      <c r="I232" t="str">
        <v xml:space="preserve">15 DE CADA MES </v>
      </c>
      <c r="J232">
        <v>900833.3333333334</v>
      </c>
      <c r="K232">
        <v>45884</v>
      </c>
      <c r="L232">
        <v>434</v>
      </c>
      <c r="M232">
        <v>45884</v>
      </c>
      <c r="N232">
        <v>900800</v>
      </c>
      <c r="O232" t="str">
        <v>PAGA</v>
      </c>
      <c r="P232" t="str">
        <v>TRANSFERENCIA</v>
      </c>
      <c r="Q232">
        <v>45915</v>
      </c>
      <c r="R232">
        <v>403</v>
      </c>
      <c r="S232">
        <v>45908</v>
      </c>
      <c r="T232">
        <v>900800</v>
      </c>
      <c r="U232" t="str">
        <v>PAGA</v>
      </c>
      <c r="V232" t="str">
        <v>TRANSFERENCIA</v>
      </c>
      <c r="W232">
        <v>45946</v>
      </c>
      <c r="X232">
        <v>372</v>
      </c>
      <c r="Y232">
        <v>45940</v>
      </c>
      <c r="Z232">
        <v>900800</v>
      </c>
      <c r="AA232" t="str">
        <v>PAGA</v>
      </c>
      <c r="AB232" t="str">
        <v>TRANSFERENCIA</v>
      </c>
      <c r="AC232">
        <v>45977</v>
      </c>
      <c r="AD232">
        <v>341</v>
      </c>
      <c r="AE232">
        <v>45971</v>
      </c>
      <c r="AF232">
        <v>900800</v>
      </c>
      <c r="AG232" t="str">
        <v>PAGA</v>
      </c>
      <c r="AH232" t="str">
        <v>TRANSFERENCIA</v>
      </c>
      <c r="AI232">
        <v>46008</v>
      </c>
      <c r="AJ232">
        <v>310</v>
      </c>
      <c r="AK232">
        <v>46006</v>
      </c>
      <c r="AL232">
        <v>900800</v>
      </c>
      <c r="AM232" t="str">
        <v>PAGA</v>
      </c>
      <c r="AN232" t="str">
        <v>TRANSFERENCIA</v>
      </c>
      <c r="AO232">
        <v>46039</v>
      </c>
      <c r="AP232">
        <v>279</v>
      </c>
      <c r="AQ232">
        <v>45659</v>
      </c>
      <c r="AR232">
        <v>900800</v>
      </c>
      <c r="AS232" t="str">
        <v>PAGA</v>
      </c>
      <c r="AT232" t="str">
        <v>TRANSFERENCIA</v>
      </c>
      <c r="AU232">
        <v>46070</v>
      </c>
      <c r="AV232">
        <v>248</v>
      </c>
      <c r="AW232">
        <v>46056</v>
      </c>
      <c r="AX232">
        <v>900800</v>
      </c>
      <c r="AY232" t="str">
        <v>PAGA</v>
      </c>
      <c r="AZ232" t="str">
        <v>TRANSFERENCIA</v>
      </c>
      <c r="BA232">
        <v>46101</v>
      </c>
      <c r="BB232">
        <v>217</v>
      </c>
      <c r="BC232">
        <v>46091</v>
      </c>
      <c r="BD232">
        <v>900800</v>
      </c>
      <c r="BE232" t="str">
        <v>PAGA</v>
      </c>
      <c r="BF232" t="str">
        <v>TRANSFERENCIA</v>
      </c>
      <c r="BG232">
        <v>46132</v>
      </c>
      <c r="BH232">
        <v>186</v>
      </c>
      <c r="BI232">
        <v>46123</v>
      </c>
      <c r="BJ232">
        <v>900800</v>
      </c>
      <c r="BK232" t="str">
        <v>PAGA</v>
      </c>
      <c r="BL232" t="str">
        <v>TRANSFERENCIA</v>
      </c>
      <c r="BM232">
        <v>46163</v>
      </c>
      <c r="BN232">
        <v>155</v>
      </c>
      <c r="BO232">
        <v>46156</v>
      </c>
      <c r="BP232">
        <v>904400</v>
      </c>
      <c r="BQ232" t="str">
        <v>PAGA</v>
      </c>
      <c r="BR232" t="str">
        <v>TRANSFERENCIA</v>
      </c>
      <c r="BS232">
        <v>46194</v>
      </c>
      <c r="BT232">
        <v>124</v>
      </c>
      <c r="BU232">
        <v>46180</v>
      </c>
      <c r="BV232">
        <v>900800</v>
      </c>
      <c r="BW232" t="str">
        <v>PAGA</v>
      </c>
      <c r="BX232" t="str">
        <v>TRANSFERENCIA</v>
      </c>
      <c r="BY232">
        <v>46225</v>
      </c>
      <c r="BZ232">
        <v>93</v>
      </c>
      <c r="CA232">
        <v>46214</v>
      </c>
      <c r="CB232">
        <v>900800</v>
      </c>
      <c r="CC232" t="str">
        <v>PAGA</v>
      </c>
      <c r="CD232" t="str">
        <v>TRANSFERENCIA</v>
      </c>
      <c r="CE232">
        <v>46256</v>
      </c>
      <c r="CF232">
        <v>62</v>
      </c>
      <c r="CG232">
        <v>46245</v>
      </c>
      <c r="CH232">
        <v>900800</v>
      </c>
      <c r="CI232" t="str">
        <v>PAGA</v>
      </c>
      <c r="CJ232" t="str">
        <v>TRANSFERENCIA</v>
      </c>
      <c r="CK232">
        <v>46287</v>
      </c>
      <c r="CL232">
        <v>31</v>
      </c>
      <c r="CM232">
        <v>46279</v>
      </c>
      <c r="CN232">
        <v>900800</v>
      </c>
      <c r="CO232" t="str">
        <v>PAGA</v>
      </c>
      <c r="CP232" t="str">
        <v>TRANSFERENCIA</v>
      </c>
      <c r="CQ232">
        <v>46318</v>
      </c>
      <c r="CR232">
        <v>0</v>
      </c>
      <c r="CS232">
        <v>46297</v>
      </c>
      <c r="CT232">
        <v>900800</v>
      </c>
      <c r="CU232" t="str">
        <v>PAGA</v>
      </c>
      <c r="CV232" t="str">
        <v>TRANSFERENCIA</v>
      </c>
      <c r="CW232">
        <v>46349</v>
      </c>
      <c r="CX232">
        <v>-31</v>
      </c>
      <c r="DA232" t="str">
        <v>AL DÍA</v>
      </c>
      <c r="DC232">
        <v>46380</v>
      </c>
      <c r="DD232">
        <v>-62</v>
      </c>
      <c r="DG232" t="str">
        <v>AL DÍA</v>
      </c>
      <c r="DI232">
        <v>46411</v>
      </c>
      <c r="DJ232">
        <v>-93</v>
      </c>
      <c r="DM232" t="str">
        <v>AL DÍA</v>
      </c>
      <c r="DO232">
        <v>46442</v>
      </c>
      <c r="DP232">
        <v>-124</v>
      </c>
      <c r="DS232" t="str">
        <v>AL DÍA</v>
      </c>
      <c r="DU232">
        <v>46473</v>
      </c>
      <c r="DV232">
        <v>-155</v>
      </c>
      <c r="DY232" t="str">
        <v>AL DÍA</v>
      </c>
      <c r="EA232">
        <v>46504</v>
      </c>
      <c r="EB232">
        <v>-186</v>
      </c>
      <c r="EE232" t="str">
        <v>AL DÍA</v>
      </c>
      <c r="EG232">
        <v>46535</v>
      </c>
      <c r="EH232">
        <v>-217</v>
      </c>
      <c r="EK232" t="str">
        <v>AL DÍA</v>
      </c>
      <c r="EM232">
        <v>46566</v>
      </c>
      <c r="EN232">
        <v>-248</v>
      </c>
      <c r="EQ232" t="str">
        <v>AL DÍA</v>
      </c>
      <c r="ES232">
        <v>46597</v>
      </c>
      <c r="ET232">
        <v>-279</v>
      </c>
      <c r="EW232" t="str">
        <v>AL DÍA</v>
      </c>
      <c r="EY232" t="str">
        <v/>
      </c>
      <c r="EZ232" t="str">
        <v/>
      </c>
      <c r="FC232" t="str">
        <v>SIN ESTADO</v>
      </c>
      <c r="FE232" t="str">
        <v/>
      </c>
      <c r="FF232" t="str">
        <v/>
      </c>
      <c r="FI232" t="str">
        <v>SIN ESTADO</v>
      </c>
      <c r="FK232" t="str">
        <v/>
      </c>
      <c r="FL232" t="str">
        <v/>
      </c>
      <c r="FO232" t="str">
        <v>SIN ESTADO</v>
      </c>
      <c r="FQ232" t="str">
        <v/>
      </c>
      <c r="FR232" t="str">
        <v/>
      </c>
      <c r="FU232" t="str">
        <v>SIN ESTADO</v>
      </c>
      <c r="FW232" t="str">
        <v/>
      </c>
      <c r="FX232" t="str">
        <v/>
      </c>
      <c r="GA232" t="str">
        <v>SIN ESTADO</v>
      </c>
      <c r="GC232" t="str">
        <v/>
      </c>
      <c r="GD232" t="str">
        <v/>
      </c>
      <c r="GG232" t="str">
        <v>SIN ESTADO</v>
      </c>
      <c r="GI232" t="str">
        <v/>
      </c>
      <c r="GJ232" t="str">
        <v/>
      </c>
      <c r="GM232" t="str">
        <v>SIN ESTADO</v>
      </c>
      <c r="GO232" t="str">
        <v/>
      </c>
      <c r="GP232" t="str">
        <v/>
      </c>
      <c r="GS232" t="str">
        <v>SIN ESTADO</v>
      </c>
      <c r="GU232" t="str">
        <v/>
      </c>
      <c r="GV232" t="str">
        <v/>
      </c>
      <c r="GY232" t="str">
        <v>SIN ESTADO</v>
      </c>
      <c r="HA232" t="str">
        <v/>
      </c>
      <c r="HB232" t="str">
        <v/>
      </c>
      <c r="HE232" t="str">
        <v>SIN ESTADO</v>
      </c>
      <c r="HG232" t="str">
        <v/>
      </c>
      <c r="HH232" t="str">
        <v/>
      </c>
      <c r="HK232" t="str">
        <v>SIN ESTADO</v>
      </c>
      <c r="HM232" t="str">
        <v/>
      </c>
      <c r="HN232" t="str">
        <v/>
      </c>
      <c r="HQ232" t="str">
        <v>SIN ESTADO</v>
      </c>
      <c r="HS232">
        <v>13515600</v>
      </c>
      <c r="HU232">
        <v>900833.3333333334</v>
      </c>
      <c r="HW232">
        <v>900800</v>
      </c>
      <c r="HX232">
        <v>1</v>
      </c>
    </row>
    <row r="233">
      <c r="B233">
        <v>231</v>
      </c>
      <c r="C233" t="str">
        <v xml:space="preserve">LC2 - 25 - 12 </v>
      </c>
      <c r="D233" t="str">
        <v>VENDIDO</v>
      </c>
      <c r="E233">
        <v>28000000</v>
      </c>
      <c r="F233">
        <v>24000000</v>
      </c>
      <c r="G233">
        <v>46231</v>
      </c>
      <c r="H233">
        <v>24</v>
      </c>
      <c r="I233" t="str">
        <v>17 DE CADA MES</v>
      </c>
      <c r="J233">
        <v>1000000</v>
      </c>
      <c r="K233">
        <v>46262</v>
      </c>
      <c r="L233">
        <v>56</v>
      </c>
      <c r="M233">
        <v>46263</v>
      </c>
      <c r="N233">
        <v>500000</v>
      </c>
      <c r="O233" t="str">
        <v>PAGA</v>
      </c>
      <c r="P233" t="str">
        <v>TRANSFERENCIA</v>
      </c>
      <c r="Q233">
        <v>46293</v>
      </c>
      <c r="R233">
        <v>25</v>
      </c>
      <c r="U233" t="str">
        <v>VENCIDA</v>
      </c>
      <c r="W233">
        <v>46324</v>
      </c>
      <c r="X233">
        <v>-6</v>
      </c>
      <c r="AA233" t="str">
        <v>AL DÍA</v>
      </c>
      <c r="AC233">
        <v>46355</v>
      </c>
      <c r="AD233">
        <v>-37</v>
      </c>
      <c r="AG233" t="str">
        <v>AL DÍA</v>
      </c>
      <c r="AI233">
        <v>46386</v>
      </c>
      <c r="AJ233">
        <v>-68</v>
      </c>
      <c r="AM233" t="str">
        <v>AL DÍA</v>
      </c>
      <c r="AO233">
        <v>46417</v>
      </c>
      <c r="AP233">
        <v>-99</v>
      </c>
      <c r="AS233" t="str">
        <v>AL DÍA</v>
      </c>
      <c r="AU233">
        <v>46448</v>
      </c>
      <c r="AV233">
        <v>-130</v>
      </c>
      <c r="AY233" t="str">
        <v>AL DÍA</v>
      </c>
      <c r="BA233">
        <v>46479</v>
      </c>
      <c r="BB233">
        <v>-161</v>
      </c>
      <c r="BE233" t="str">
        <v>AL DÍA</v>
      </c>
      <c r="BG233">
        <v>46510</v>
      </c>
      <c r="BH233">
        <v>-192</v>
      </c>
      <c r="BK233" t="str">
        <v>AL DÍA</v>
      </c>
      <c r="BM233">
        <v>46541</v>
      </c>
      <c r="BN233">
        <v>-223</v>
      </c>
      <c r="BQ233" t="str">
        <v>AL DÍA</v>
      </c>
      <c r="BS233">
        <v>46572</v>
      </c>
      <c r="BT233">
        <v>-254</v>
      </c>
      <c r="BW233" t="str">
        <v>AL DÍA</v>
      </c>
      <c r="BY233">
        <v>46603</v>
      </c>
      <c r="BZ233">
        <v>-285</v>
      </c>
      <c r="CC233" t="str">
        <v>AL DÍA</v>
      </c>
      <c r="CE233">
        <v>46634</v>
      </c>
      <c r="CF233">
        <v>-316</v>
      </c>
      <c r="CI233" t="str">
        <v>AL DÍA</v>
      </c>
      <c r="CK233">
        <v>46665</v>
      </c>
      <c r="CL233">
        <v>-347</v>
      </c>
      <c r="CO233" t="str">
        <v>AL DÍA</v>
      </c>
      <c r="CQ233">
        <v>46696</v>
      </c>
      <c r="CR233">
        <v>-378</v>
      </c>
      <c r="CU233" t="str">
        <v>AL DÍA</v>
      </c>
      <c r="CW233">
        <v>46727</v>
      </c>
      <c r="CX233">
        <v>-409</v>
      </c>
      <c r="DA233" t="str">
        <v>AL DÍA</v>
      </c>
      <c r="DC233">
        <v>46758</v>
      </c>
      <c r="DD233">
        <v>-440</v>
      </c>
      <c r="DG233" t="str">
        <v>AL DÍA</v>
      </c>
      <c r="DI233">
        <v>46789</v>
      </c>
      <c r="DJ233">
        <v>-471</v>
      </c>
      <c r="DM233" t="str">
        <v>AL DÍA</v>
      </c>
      <c r="DO233">
        <v>46820</v>
      </c>
      <c r="DP233">
        <v>-502</v>
      </c>
      <c r="DS233" t="str">
        <v>AL DÍA</v>
      </c>
      <c r="DU233">
        <v>46851</v>
      </c>
      <c r="DV233">
        <v>-533</v>
      </c>
      <c r="DY233" t="str">
        <v>AL DÍA</v>
      </c>
      <c r="EA233">
        <v>46882</v>
      </c>
      <c r="EB233">
        <v>-564</v>
      </c>
      <c r="EE233" t="str">
        <v>AL DÍA</v>
      </c>
      <c r="EG233">
        <v>46913</v>
      </c>
      <c r="EH233">
        <v>-595</v>
      </c>
      <c r="EK233" t="str">
        <v>AL DÍA</v>
      </c>
      <c r="EM233">
        <v>46944</v>
      </c>
      <c r="EN233">
        <v>-626</v>
      </c>
      <c r="EQ233" t="str">
        <v>AL DÍA</v>
      </c>
      <c r="ES233">
        <v>46975</v>
      </c>
      <c r="ET233">
        <v>-657</v>
      </c>
      <c r="EW233" t="str">
        <v>AL DÍA</v>
      </c>
      <c r="EY233" t="str">
        <v/>
      </c>
      <c r="EZ233" t="str">
        <v/>
      </c>
      <c r="FC233" t="str">
        <v>SIN ESTADO</v>
      </c>
      <c r="FE233" t="str">
        <v/>
      </c>
      <c r="FF233" t="str">
        <v/>
      </c>
      <c r="FI233" t="str">
        <v>SIN ESTADO</v>
      </c>
      <c r="FK233" t="str">
        <v/>
      </c>
      <c r="FL233" t="str">
        <v/>
      </c>
      <c r="FO233" t="str">
        <v>SIN ESTADO</v>
      </c>
      <c r="FQ233" t="str">
        <v/>
      </c>
      <c r="FR233" t="str">
        <v/>
      </c>
      <c r="FU233" t="str">
        <v>SIN ESTADO</v>
      </c>
      <c r="FW233" t="str">
        <v/>
      </c>
      <c r="FX233" t="str">
        <v/>
      </c>
      <c r="GA233" t="str">
        <v>SIN ESTADO</v>
      </c>
      <c r="GC233" t="str">
        <v/>
      </c>
      <c r="GD233" t="str">
        <v/>
      </c>
      <c r="GG233" t="str">
        <v>SIN ESTADO</v>
      </c>
      <c r="GI233" t="str">
        <v/>
      </c>
      <c r="GJ233" t="str">
        <v/>
      </c>
      <c r="GM233" t="str">
        <v>SIN ESTADO</v>
      </c>
      <c r="GO233" t="str">
        <v/>
      </c>
      <c r="GP233" t="str">
        <v/>
      </c>
      <c r="GS233" t="str">
        <v>SIN ESTADO</v>
      </c>
      <c r="GU233" t="str">
        <v/>
      </c>
      <c r="GV233" t="str">
        <v/>
      </c>
      <c r="GY233" t="str">
        <v>SIN ESTADO</v>
      </c>
      <c r="HA233" t="str">
        <v/>
      </c>
      <c r="HB233" t="str">
        <v/>
      </c>
      <c r="HE233" t="str">
        <v>SIN ESTADO</v>
      </c>
      <c r="HG233" t="str">
        <v/>
      </c>
      <c r="HH233" t="str">
        <v/>
      </c>
      <c r="HK233" t="str">
        <v>SIN ESTADO</v>
      </c>
      <c r="HM233" t="str">
        <v/>
      </c>
      <c r="HN233" t="str">
        <v/>
      </c>
      <c r="HQ233" t="str">
        <v>SIN ESTADO</v>
      </c>
      <c r="HS233">
        <v>500000</v>
      </c>
      <c r="HU233">
        <v>1000000</v>
      </c>
      <c r="HW233">
        <v>500000</v>
      </c>
      <c r="HX233">
        <v>1</v>
      </c>
    </row>
    <row r="234">
      <c r="A234">
        <v>46306</v>
      </c>
      <c r="B234">
        <v>232</v>
      </c>
      <c r="C234" t="str">
        <v xml:space="preserve">LC2 - 25 - 13 </v>
      </c>
      <c r="D234" t="str">
        <v>VENDIDO</v>
      </c>
      <c r="E234">
        <v>28000000</v>
      </c>
      <c r="F234">
        <v>24000000</v>
      </c>
      <c r="G234">
        <v>45917</v>
      </c>
      <c r="H234">
        <v>24</v>
      </c>
      <c r="I234" t="str">
        <v xml:space="preserve">17 DE CADA MES </v>
      </c>
      <c r="J234">
        <v>1000000</v>
      </c>
      <c r="K234">
        <v>45948</v>
      </c>
      <c r="L234">
        <v>370</v>
      </c>
      <c r="M234">
        <v>45971</v>
      </c>
      <c r="N234">
        <v>1000000</v>
      </c>
      <c r="O234" t="str">
        <v>PAGA</v>
      </c>
      <c r="P234" t="str">
        <v>TRANSFERENCIA</v>
      </c>
      <c r="Q234">
        <v>45979</v>
      </c>
      <c r="R234">
        <v>339</v>
      </c>
      <c r="S234">
        <v>45996</v>
      </c>
      <c r="T234">
        <v>1000000</v>
      </c>
      <c r="U234" t="str">
        <v>PAGA</v>
      </c>
      <c r="V234" t="str">
        <v>TRANSFERENCIA</v>
      </c>
      <c r="W234">
        <v>46010</v>
      </c>
      <c r="X234">
        <v>308</v>
      </c>
      <c r="Y234">
        <v>46068</v>
      </c>
      <c r="Z234">
        <v>1000000</v>
      </c>
      <c r="AA234" t="str">
        <v>PAGA</v>
      </c>
      <c r="AB234" t="str">
        <v>TRANSFERENCIA</v>
      </c>
      <c r="AC234">
        <v>46041</v>
      </c>
      <c r="AD234">
        <v>277</v>
      </c>
      <c r="AE234">
        <v>46090</v>
      </c>
      <c r="AF234">
        <v>1000000</v>
      </c>
      <c r="AG234" t="str">
        <v>PAGA</v>
      </c>
      <c r="AH234" t="str">
        <v>TRANSFERENCIA</v>
      </c>
      <c r="AI234">
        <v>46072</v>
      </c>
      <c r="AJ234">
        <v>246</v>
      </c>
      <c r="AK234">
        <v>46125</v>
      </c>
      <c r="AL234">
        <v>1000000</v>
      </c>
      <c r="AM234" t="str">
        <v>PAGA</v>
      </c>
      <c r="AN234" t="str">
        <v>TRANSFERENCIA</v>
      </c>
      <c r="AO234">
        <v>46103</v>
      </c>
      <c r="AP234">
        <v>215</v>
      </c>
      <c r="AQ234">
        <v>46186</v>
      </c>
      <c r="AR234">
        <v>1000000</v>
      </c>
      <c r="AS234" t="str">
        <v>PAGA</v>
      </c>
      <c r="AT234" t="str">
        <v>TRANSFERENCIA</v>
      </c>
      <c r="AU234">
        <v>46134</v>
      </c>
      <c r="AV234">
        <v>184</v>
      </c>
      <c r="AW234">
        <v>46241</v>
      </c>
      <c r="AX234">
        <v>1000000</v>
      </c>
      <c r="AY234" t="str">
        <v>PAGA</v>
      </c>
      <c r="AZ234" t="str">
        <v>TRANSFERENCIA</v>
      </c>
      <c r="BA234">
        <v>46165</v>
      </c>
      <c r="BB234">
        <v>153</v>
      </c>
      <c r="BC234">
        <v>46306</v>
      </c>
      <c r="BD234">
        <v>1000000</v>
      </c>
      <c r="BE234" t="str">
        <v>PAGA</v>
      </c>
      <c r="BF234" t="str">
        <v>TRANSFERENCIA</v>
      </c>
      <c r="BG234">
        <v>46196</v>
      </c>
      <c r="BH234">
        <v>122</v>
      </c>
      <c r="BK234" t="str">
        <v>VENCIDA</v>
      </c>
      <c r="BM234">
        <v>46227</v>
      </c>
      <c r="BN234">
        <v>91</v>
      </c>
      <c r="BQ234" t="str">
        <v>VENCIDA</v>
      </c>
      <c r="BS234">
        <v>46258</v>
      </c>
      <c r="BT234">
        <v>60</v>
      </c>
      <c r="BW234" t="str">
        <v>VENCIDA</v>
      </c>
      <c r="BY234">
        <v>46289</v>
      </c>
      <c r="BZ234">
        <v>29</v>
      </c>
      <c r="CC234" t="str">
        <v>VENCIDA</v>
      </c>
      <c r="CE234">
        <v>46320</v>
      </c>
      <c r="CF234">
        <v>-2</v>
      </c>
      <c r="CI234" t="str">
        <v>POR VENCER</v>
      </c>
      <c r="CK234">
        <v>46351</v>
      </c>
      <c r="CL234">
        <v>-33</v>
      </c>
      <c r="CO234" t="str">
        <v>AL DÍA</v>
      </c>
      <c r="CQ234">
        <v>46382</v>
      </c>
      <c r="CR234">
        <v>-64</v>
      </c>
      <c r="CU234" t="str">
        <v>AL DÍA</v>
      </c>
      <c r="CW234">
        <v>46413</v>
      </c>
      <c r="CX234">
        <v>-95</v>
      </c>
      <c r="DA234" t="str">
        <v>AL DÍA</v>
      </c>
      <c r="DC234">
        <v>46444</v>
      </c>
      <c r="DD234">
        <v>-126</v>
      </c>
      <c r="DG234" t="str">
        <v>AL DÍA</v>
      </c>
      <c r="DI234">
        <v>46475</v>
      </c>
      <c r="DJ234">
        <v>-157</v>
      </c>
      <c r="DM234" t="str">
        <v>AL DÍA</v>
      </c>
      <c r="DO234">
        <v>46506</v>
      </c>
      <c r="DP234">
        <v>-188</v>
      </c>
      <c r="DS234" t="str">
        <v>AL DÍA</v>
      </c>
      <c r="DU234">
        <v>46537</v>
      </c>
      <c r="DV234">
        <v>-219</v>
      </c>
      <c r="DY234" t="str">
        <v>AL DÍA</v>
      </c>
      <c r="EA234">
        <v>46568</v>
      </c>
      <c r="EB234">
        <v>-250</v>
      </c>
      <c r="EE234" t="str">
        <v>AL DÍA</v>
      </c>
      <c r="EG234">
        <v>46599</v>
      </c>
      <c r="EH234">
        <v>-281</v>
      </c>
      <c r="EK234" t="str">
        <v>AL DÍA</v>
      </c>
      <c r="EM234">
        <v>46630</v>
      </c>
      <c r="EN234">
        <v>-312</v>
      </c>
      <c r="EQ234" t="str">
        <v>AL DÍA</v>
      </c>
      <c r="ES234">
        <v>46661</v>
      </c>
      <c r="ET234">
        <v>-343</v>
      </c>
      <c r="EW234" t="str">
        <v>AL DÍA</v>
      </c>
      <c r="EY234" t="str">
        <v/>
      </c>
      <c r="EZ234" t="str">
        <v/>
      </c>
      <c r="FC234" t="str">
        <v>SIN ESTADO</v>
      </c>
      <c r="FE234" t="str">
        <v/>
      </c>
      <c r="FF234" t="str">
        <v/>
      </c>
      <c r="FI234" t="str">
        <v>SIN ESTADO</v>
      </c>
      <c r="FK234" t="str">
        <v/>
      </c>
      <c r="FL234" t="str">
        <v/>
      </c>
      <c r="FO234" t="str">
        <v>SIN ESTADO</v>
      </c>
      <c r="FQ234" t="str">
        <v/>
      </c>
      <c r="FR234" t="str">
        <v/>
      </c>
      <c r="FU234" t="str">
        <v>SIN ESTADO</v>
      </c>
      <c r="FW234" t="str">
        <v/>
      </c>
      <c r="FX234" t="str">
        <v/>
      </c>
      <c r="GA234" t="str">
        <v>SIN ESTADO</v>
      </c>
      <c r="GC234" t="str">
        <v/>
      </c>
      <c r="GD234" t="str">
        <v/>
      </c>
      <c r="GG234" t="str">
        <v>SIN ESTADO</v>
      </c>
      <c r="GI234" t="str">
        <v/>
      </c>
      <c r="GJ234" t="str">
        <v/>
      </c>
      <c r="GM234" t="str">
        <v>SIN ESTADO</v>
      </c>
      <c r="GO234" t="str">
        <v/>
      </c>
      <c r="GP234" t="str">
        <v/>
      </c>
      <c r="GS234" t="str">
        <v>SIN ESTADO</v>
      </c>
      <c r="GU234" t="str">
        <v/>
      </c>
      <c r="GV234" t="str">
        <v/>
      </c>
      <c r="GY234" t="str">
        <v>SIN ESTADO</v>
      </c>
      <c r="HA234" t="str">
        <v/>
      </c>
      <c r="HB234" t="str">
        <v/>
      </c>
      <c r="HE234" t="str">
        <v>SIN ESTADO</v>
      </c>
      <c r="HG234" t="str">
        <v/>
      </c>
      <c r="HH234" t="str">
        <v/>
      </c>
      <c r="HK234" t="str">
        <v>SIN ESTADO</v>
      </c>
      <c r="HM234" t="str">
        <v/>
      </c>
      <c r="HN234" t="str">
        <v/>
      </c>
      <c r="HQ234" t="str">
        <v>SIN ESTADO</v>
      </c>
      <c r="HS234">
        <v>8000000</v>
      </c>
      <c r="HU234">
        <v>1000000</v>
      </c>
      <c r="HW234">
        <v>1000000</v>
      </c>
      <c r="HX234">
        <v>1</v>
      </c>
    </row>
    <row r="235">
      <c r="B235">
        <v>233</v>
      </c>
      <c r="C235" t="str">
        <v xml:space="preserve">LC2 - 25 - 14 </v>
      </c>
      <c r="D235" t="str">
        <v>VENDIDO</v>
      </c>
      <c r="E235">
        <v>32057000</v>
      </c>
      <c r="F235">
        <v>32057000</v>
      </c>
      <c r="G235">
        <v>0</v>
      </c>
      <c r="H235">
        <v>0</v>
      </c>
      <c r="I235">
        <v>0</v>
      </c>
      <c r="J235">
        <v>0</v>
      </c>
      <c r="K235" t="str">
        <v/>
      </c>
      <c r="L235" t="str">
        <v/>
      </c>
      <c r="O235" t="str">
        <v>SIN ESTADO</v>
      </c>
      <c r="Q235" t="str">
        <v/>
      </c>
      <c r="R235" t="str">
        <v/>
      </c>
      <c r="U235" t="str">
        <v>SIN ESTADO</v>
      </c>
      <c r="W235" t="str">
        <v/>
      </c>
      <c r="X235" t="str">
        <v/>
      </c>
      <c r="AA235" t="str">
        <v>SIN ESTADO</v>
      </c>
      <c r="AC235" t="str">
        <v/>
      </c>
      <c r="AD235" t="str">
        <v/>
      </c>
      <c r="AG235" t="str">
        <v>SIN ESTADO</v>
      </c>
      <c r="AI235" t="str">
        <v/>
      </c>
      <c r="AJ235" t="str">
        <v/>
      </c>
      <c r="AM235" t="str">
        <v>SIN ESTADO</v>
      </c>
      <c r="AO235" t="str">
        <v/>
      </c>
      <c r="AP235" t="str">
        <v/>
      </c>
      <c r="AS235" t="str">
        <v>SIN ESTADO</v>
      </c>
      <c r="AU235" t="str">
        <v/>
      </c>
      <c r="AV235" t="str">
        <v/>
      </c>
      <c r="AY235" t="str">
        <v>SIN ESTADO</v>
      </c>
      <c r="BA235" t="str">
        <v/>
      </c>
      <c r="BB235" t="str">
        <v/>
      </c>
      <c r="BE235" t="str">
        <v>SIN ESTADO</v>
      </c>
      <c r="BG235" t="str">
        <v/>
      </c>
      <c r="BH235" t="str">
        <v/>
      </c>
      <c r="BK235" t="str">
        <v>SIN ESTADO</v>
      </c>
      <c r="BM235" t="str">
        <v/>
      </c>
      <c r="BN235" t="str">
        <v/>
      </c>
      <c r="BQ235" t="str">
        <v>SIN ESTADO</v>
      </c>
      <c r="BS235" t="str">
        <v/>
      </c>
      <c r="BT235" t="str">
        <v/>
      </c>
      <c r="BW235" t="str">
        <v>SIN ESTADO</v>
      </c>
      <c r="BY235" t="str">
        <v/>
      </c>
      <c r="BZ235" t="str">
        <v/>
      </c>
      <c r="CC235" t="str">
        <v>SIN ESTADO</v>
      </c>
      <c r="CE235" t="str">
        <v/>
      </c>
      <c r="CF235" t="str">
        <v/>
      </c>
      <c r="CI235" t="str">
        <v>SIN ESTADO</v>
      </c>
      <c r="CK235" t="str">
        <v/>
      </c>
      <c r="CL235" t="str">
        <v/>
      </c>
      <c r="CO235" t="str">
        <v>SIN ESTADO</v>
      </c>
      <c r="CQ235" t="str">
        <v/>
      </c>
      <c r="CR235" t="str">
        <v/>
      </c>
      <c r="CU235" t="str">
        <v>SIN ESTADO</v>
      </c>
      <c r="CW235" t="str">
        <v/>
      </c>
      <c r="CX235" t="str">
        <v/>
      </c>
      <c r="DA235" t="str">
        <v>SIN ESTADO</v>
      </c>
      <c r="DC235" t="str">
        <v/>
      </c>
      <c r="DD235" t="str">
        <v/>
      </c>
      <c r="DG235" t="str">
        <v>SIN ESTADO</v>
      </c>
      <c r="DI235" t="str">
        <v/>
      </c>
      <c r="DJ235" t="str">
        <v/>
      </c>
      <c r="DM235" t="str">
        <v>SIN ESTADO</v>
      </c>
      <c r="DO235" t="str">
        <v/>
      </c>
      <c r="DP235" t="str">
        <v/>
      </c>
      <c r="DS235" t="str">
        <v>SIN ESTADO</v>
      </c>
      <c r="DU235" t="str">
        <v/>
      </c>
      <c r="DV235" t="str">
        <v/>
      </c>
      <c r="DY235" t="str">
        <v>SIN ESTADO</v>
      </c>
      <c r="EA235" t="str">
        <v/>
      </c>
      <c r="EB235" t="str">
        <v/>
      </c>
      <c r="EE235" t="str">
        <v>SIN ESTADO</v>
      </c>
      <c r="EG235" t="str">
        <v/>
      </c>
      <c r="EH235" t="str">
        <v/>
      </c>
      <c r="EK235" t="str">
        <v>SIN ESTADO</v>
      </c>
      <c r="EM235" t="str">
        <v/>
      </c>
      <c r="EN235" t="str">
        <v/>
      </c>
      <c r="EQ235" t="str">
        <v>SIN ESTADO</v>
      </c>
      <c r="ES235" t="str">
        <v/>
      </c>
      <c r="ET235" t="str">
        <v/>
      </c>
      <c r="EW235" t="str">
        <v>SIN ESTADO</v>
      </c>
      <c r="EY235" t="str">
        <v/>
      </c>
      <c r="EZ235" t="str">
        <v/>
      </c>
      <c r="FC235" t="str">
        <v>SIN ESTADO</v>
      </c>
      <c r="FE235" t="str">
        <v/>
      </c>
      <c r="FF235" t="str">
        <v/>
      </c>
      <c r="FI235" t="str">
        <v>SIN ESTADO</v>
      </c>
      <c r="FK235" t="str">
        <v/>
      </c>
      <c r="FL235" t="str">
        <v/>
      </c>
      <c r="FO235" t="str">
        <v>SIN ESTADO</v>
      </c>
      <c r="FQ235" t="str">
        <v/>
      </c>
      <c r="FR235" t="str">
        <v/>
      </c>
      <c r="FU235" t="str">
        <v>SIN ESTADO</v>
      </c>
      <c r="FW235" t="str">
        <v/>
      </c>
      <c r="FX235" t="str">
        <v/>
      </c>
      <c r="GA235" t="str">
        <v>SIN ESTADO</v>
      </c>
      <c r="GC235" t="str">
        <v/>
      </c>
      <c r="GD235" t="str">
        <v/>
      </c>
      <c r="GG235" t="str">
        <v>SIN ESTADO</v>
      </c>
      <c r="GI235" t="str">
        <v/>
      </c>
      <c r="GJ235" t="str">
        <v/>
      </c>
      <c r="GM235" t="str">
        <v>SIN ESTADO</v>
      </c>
      <c r="GO235" t="str">
        <v/>
      </c>
      <c r="GP235" t="str">
        <v/>
      </c>
      <c r="GS235" t="str">
        <v>SIN ESTADO</v>
      </c>
      <c r="GU235" t="str">
        <v/>
      </c>
      <c r="GV235" t="str">
        <v/>
      </c>
      <c r="GY235" t="str">
        <v>SIN ESTADO</v>
      </c>
      <c r="HA235" t="str">
        <v/>
      </c>
      <c r="HB235" t="str">
        <v/>
      </c>
      <c r="HE235" t="str">
        <v>SIN ESTADO</v>
      </c>
      <c r="HG235" t="str">
        <v/>
      </c>
      <c r="HH235" t="str">
        <v/>
      </c>
      <c r="HK235" t="str">
        <v>SIN ESTADO</v>
      </c>
      <c r="HM235" t="str">
        <v/>
      </c>
      <c r="HN235" t="str">
        <v/>
      </c>
      <c r="HQ235" t="str">
        <v>SIN ESTADO</v>
      </c>
      <c r="HS235">
        <v>0</v>
      </c>
      <c r="HU235">
        <v>0</v>
      </c>
      <c r="HW235">
        <v>0</v>
      </c>
      <c r="HX235">
        <v>0</v>
      </c>
    </row>
    <row r="236">
      <c r="B236">
        <v>234</v>
      </c>
      <c r="C236" t="str">
        <v xml:space="preserve">LC2 - 26 - 1 </v>
      </c>
      <c r="D236" t="str">
        <v>VENDIDO</v>
      </c>
      <c r="E236">
        <v>33000000</v>
      </c>
      <c r="F236">
        <v>29000000</v>
      </c>
      <c r="G236">
        <v>45856</v>
      </c>
      <c r="H236">
        <v>24</v>
      </c>
      <c r="I236" t="str">
        <v xml:space="preserve">18 DE CADA MES </v>
      </c>
      <c r="J236">
        <v>1208333.3333333333</v>
      </c>
      <c r="K236">
        <v>45887</v>
      </c>
      <c r="L236">
        <v>431</v>
      </c>
      <c r="M236">
        <v>45899</v>
      </c>
      <c r="N236">
        <v>1200000</v>
      </c>
      <c r="O236" t="str">
        <v>PAGA</v>
      </c>
      <c r="P236" t="str">
        <v>TRANSFERENCIA</v>
      </c>
      <c r="Q236">
        <v>45918</v>
      </c>
      <c r="R236">
        <v>400</v>
      </c>
      <c r="S236">
        <v>45930</v>
      </c>
      <c r="T236">
        <v>1200000</v>
      </c>
      <c r="U236" t="str">
        <v>PAGA</v>
      </c>
      <c r="V236" t="str">
        <v>TRANSFERENCIA</v>
      </c>
      <c r="W236">
        <v>45949</v>
      </c>
      <c r="X236">
        <v>369</v>
      </c>
      <c r="Y236">
        <v>45955</v>
      </c>
      <c r="Z236">
        <v>1216000</v>
      </c>
      <c r="AA236" t="str">
        <v>PAGA</v>
      </c>
      <c r="AB236" t="str">
        <v>TRANSFERENCIA</v>
      </c>
      <c r="AC236">
        <v>45980</v>
      </c>
      <c r="AD236">
        <v>338</v>
      </c>
      <c r="AE236">
        <v>45964</v>
      </c>
      <c r="AF236">
        <v>1208000</v>
      </c>
      <c r="AG236" t="str">
        <v>PAGA</v>
      </c>
      <c r="AH236" t="str">
        <v>TRANSFERENCIA</v>
      </c>
      <c r="AI236">
        <v>46011</v>
      </c>
      <c r="AJ236">
        <v>307</v>
      </c>
      <c r="AK236">
        <v>45996</v>
      </c>
      <c r="AL236">
        <v>1208000</v>
      </c>
      <c r="AM236" t="str">
        <v>PAGA</v>
      </c>
      <c r="AN236" t="str">
        <v>TRANSFERENCIA</v>
      </c>
      <c r="AO236">
        <v>46042</v>
      </c>
      <c r="AP236">
        <v>276</v>
      </c>
      <c r="AQ236">
        <v>46022</v>
      </c>
      <c r="AR236">
        <v>1208000</v>
      </c>
      <c r="AS236" t="str">
        <v>PAGA</v>
      </c>
      <c r="AT236" t="str">
        <v>TRANSFERENCIA</v>
      </c>
      <c r="AU236">
        <v>46073</v>
      </c>
      <c r="AV236">
        <v>245</v>
      </c>
      <c r="AW236">
        <v>46059</v>
      </c>
      <c r="AX236">
        <v>1208000</v>
      </c>
      <c r="AY236" t="str">
        <v>PAGA</v>
      </c>
      <c r="AZ236" t="str">
        <v>TRANSFERENCIA</v>
      </c>
      <c r="BA236">
        <v>46104</v>
      </c>
      <c r="BB236">
        <v>214</v>
      </c>
      <c r="BC236">
        <v>46086</v>
      </c>
      <c r="BD236">
        <v>1208000</v>
      </c>
      <c r="BE236" t="str">
        <v>PAGA</v>
      </c>
      <c r="BF236" t="str">
        <v>TRANSFERENCIA</v>
      </c>
      <c r="BG236">
        <v>46135</v>
      </c>
      <c r="BH236">
        <v>183</v>
      </c>
      <c r="BI236">
        <v>46116</v>
      </c>
      <c r="BJ236">
        <v>1208000</v>
      </c>
      <c r="BK236" t="str">
        <v>PAGA</v>
      </c>
      <c r="BL236" t="str">
        <v>TRANSFERENCIA</v>
      </c>
      <c r="BM236">
        <v>46166</v>
      </c>
      <c r="BN236">
        <v>152</v>
      </c>
      <c r="BO236">
        <v>46148</v>
      </c>
      <c r="BP236">
        <v>1208000</v>
      </c>
      <c r="BQ236" t="str">
        <v>PAGA</v>
      </c>
      <c r="BR236" t="str">
        <v>TRANSFERENCIA</v>
      </c>
      <c r="BS236">
        <v>46197</v>
      </c>
      <c r="BT236">
        <v>121</v>
      </c>
      <c r="BU236">
        <v>46176</v>
      </c>
      <c r="BV236">
        <v>1208000</v>
      </c>
      <c r="BW236" t="str">
        <v>PAGA</v>
      </c>
      <c r="BX236" t="str">
        <v>TRANSFERENCIA</v>
      </c>
      <c r="BY236">
        <v>46228</v>
      </c>
      <c r="BZ236">
        <v>90</v>
      </c>
      <c r="CA236">
        <v>46209</v>
      </c>
      <c r="CB236">
        <v>1208000</v>
      </c>
      <c r="CC236" t="str">
        <v>PAGA</v>
      </c>
      <c r="CD236" t="str">
        <v>TRANSFERENCIA</v>
      </c>
      <c r="CE236">
        <v>46259</v>
      </c>
      <c r="CF236">
        <v>59</v>
      </c>
      <c r="CG236">
        <v>46237</v>
      </c>
      <c r="CH236">
        <v>1208000</v>
      </c>
      <c r="CI236" t="str">
        <v>PAGA</v>
      </c>
      <c r="CJ236" t="str">
        <v>TRANSFERENCIA</v>
      </c>
      <c r="CK236">
        <v>46290</v>
      </c>
      <c r="CL236">
        <v>28</v>
      </c>
      <c r="CM236">
        <v>46265</v>
      </c>
      <c r="CN236">
        <v>1208000</v>
      </c>
      <c r="CO236" t="str">
        <v>PAGA</v>
      </c>
      <c r="CP236" t="str">
        <v>TRANSFERENCIA</v>
      </c>
      <c r="CQ236">
        <v>46321</v>
      </c>
      <c r="CR236">
        <v>-3</v>
      </c>
      <c r="CS236">
        <v>46296</v>
      </c>
      <c r="CT236">
        <v>1208000</v>
      </c>
      <c r="CU236" t="str">
        <v>PAGA</v>
      </c>
      <c r="CV236" t="str">
        <v>TRANSFERENCIA</v>
      </c>
      <c r="CW236">
        <v>46352</v>
      </c>
      <c r="CX236">
        <v>-34</v>
      </c>
      <c r="DA236" t="str">
        <v>AL DÍA</v>
      </c>
      <c r="DC236">
        <v>46383</v>
      </c>
      <c r="DD236">
        <v>-65</v>
      </c>
      <c r="DG236" t="str">
        <v>AL DÍA</v>
      </c>
      <c r="DI236">
        <v>46414</v>
      </c>
      <c r="DJ236">
        <v>-96</v>
      </c>
      <c r="DM236" t="str">
        <v>AL DÍA</v>
      </c>
      <c r="DO236">
        <v>46445</v>
      </c>
      <c r="DP236">
        <v>-127</v>
      </c>
      <c r="DS236" t="str">
        <v>AL DÍA</v>
      </c>
      <c r="DU236">
        <v>46476</v>
      </c>
      <c r="DV236">
        <v>-158</v>
      </c>
      <c r="DY236" t="str">
        <v>AL DÍA</v>
      </c>
      <c r="EA236">
        <v>46507</v>
      </c>
      <c r="EB236">
        <v>-189</v>
      </c>
      <c r="EE236" t="str">
        <v>AL DÍA</v>
      </c>
      <c r="EG236">
        <v>46538</v>
      </c>
      <c r="EH236">
        <v>-220</v>
      </c>
      <c r="EK236" t="str">
        <v>AL DÍA</v>
      </c>
      <c r="EM236">
        <v>46569</v>
      </c>
      <c r="EN236">
        <v>-251</v>
      </c>
      <c r="EQ236" t="str">
        <v>AL DÍA</v>
      </c>
      <c r="ES236">
        <v>46600</v>
      </c>
      <c r="ET236">
        <v>-282</v>
      </c>
      <c r="EW236" t="str">
        <v>AL DÍA</v>
      </c>
      <c r="EY236" t="str">
        <v/>
      </c>
      <c r="EZ236" t="str">
        <v/>
      </c>
      <c r="FC236" t="str">
        <v>SIN ESTADO</v>
      </c>
      <c r="FE236" t="str">
        <v/>
      </c>
      <c r="FF236" t="str">
        <v/>
      </c>
      <c r="FI236" t="str">
        <v>SIN ESTADO</v>
      </c>
      <c r="FK236" t="str">
        <v/>
      </c>
      <c r="FL236" t="str">
        <v/>
      </c>
      <c r="FO236" t="str">
        <v>SIN ESTADO</v>
      </c>
      <c r="FQ236" t="str">
        <v/>
      </c>
      <c r="FR236" t="str">
        <v/>
      </c>
      <c r="FU236" t="str">
        <v>SIN ESTADO</v>
      </c>
      <c r="FW236" t="str">
        <v/>
      </c>
      <c r="FX236" t="str">
        <v/>
      </c>
      <c r="GA236" t="str">
        <v>SIN ESTADO</v>
      </c>
      <c r="GC236" t="str">
        <v/>
      </c>
      <c r="GD236" t="str">
        <v/>
      </c>
      <c r="GG236" t="str">
        <v>SIN ESTADO</v>
      </c>
      <c r="GI236" t="str">
        <v/>
      </c>
      <c r="GJ236" t="str">
        <v/>
      </c>
      <c r="GM236" t="str">
        <v>SIN ESTADO</v>
      </c>
      <c r="GO236" t="str">
        <v/>
      </c>
      <c r="GP236" t="str">
        <v/>
      </c>
      <c r="GS236" t="str">
        <v>SIN ESTADO</v>
      </c>
      <c r="GU236" t="str">
        <v/>
      </c>
      <c r="GV236" t="str">
        <v/>
      </c>
      <c r="GY236" t="str">
        <v>SIN ESTADO</v>
      </c>
      <c r="HA236" t="str">
        <v/>
      </c>
      <c r="HB236" t="str">
        <v/>
      </c>
      <c r="HE236" t="str">
        <v>SIN ESTADO</v>
      </c>
      <c r="HG236" t="str">
        <v/>
      </c>
      <c r="HH236" t="str">
        <v/>
      </c>
      <c r="HK236" t="str">
        <v>SIN ESTADO</v>
      </c>
      <c r="HM236" t="str">
        <v/>
      </c>
      <c r="HN236" t="str">
        <v/>
      </c>
      <c r="HQ236" t="str">
        <v>SIN ESTADO</v>
      </c>
      <c r="HS236">
        <v>18112000</v>
      </c>
      <c r="HU236">
        <v>1208333.3333333333</v>
      </c>
      <c r="HW236">
        <v>2400000</v>
      </c>
      <c r="HX236">
        <v>2</v>
      </c>
    </row>
    <row r="237">
      <c r="B237">
        <v>235</v>
      </c>
      <c r="C237" t="str">
        <v xml:space="preserve">LC2 - 26 - 2 </v>
      </c>
      <c r="D237" t="str">
        <v>EN NEGOCIACIÓN</v>
      </c>
      <c r="E237">
        <v>28000000</v>
      </c>
      <c r="F237">
        <v>28000000</v>
      </c>
      <c r="G237">
        <v>0</v>
      </c>
      <c r="H237">
        <v>0</v>
      </c>
      <c r="I237">
        <v>0</v>
      </c>
      <c r="K237" t="str">
        <v/>
      </c>
      <c r="L237" t="str">
        <v/>
      </c>
      <c r="O237" t="str">
        <v>SIN ESTADO</v>
      </c>
      <c r="Q237" t="str">
        <v/>
      </c>
      <c r="R237" t="str">
        <v/>
      </c>
      <c r="U237" t="str">
        <v>SIN ESTADO</v>
      </c>
      <c r="W237" t="str">
        <v/>
      </c>
      <c r="X237" t="str">
        <v/>
      </c>
      <c r="AA237" t="str">
        <v>SIN ESTADO</v>
      </c>
      <c r="AC237" t="str">
        <v/>
      </c>
      <c r="AD237" t="str">
        <v/>
      </c>
      <c r="AG237" t="str">
        <v>SIN ESTADO</v>
      </c>
      <c r="AI237" t="str">
        <v/>
      </c>
      <c r="AJ237" t="str">
        <v/>
      </c>
      <c r="AM237" t="str">
        <v>SIN ESTADO</v>
      </c>
      <c r="AO237" t="str">
        <v/>
      </c>
      <c r="AP237" t="str">
        <v/>
      </c>
      <c r="AS237" t="str">
        <v>SIN ESTADO</v>
      </c>
      <c r="AU237" t="str">
        <v/>
      </c>
      <c r="AV237" t="str">
        <v/>
      </c>
      <c r="AY237" t="str">
        <v>SIN ESTADO</v>
      </c>
      <c r="BA237" t="str">
        <v/>
      </c>
      <c r="BB237" t="str">
        <v/>
      </c>
      <c r="BE237" t="str">
        <v>SIN ESTADO</v>
      </c>
      <c r="BG237" t="str">
        <v/>
      </c>
      <c r="BH237" t="str">
        <v/>
      </c>
      <c r="BK237" t="str">
        <v>SIN ESTADO</v>
      </c>
      <c r="BM237" t="str">
        <v/>
      </c>
      <c r="BN237" t="str">
        <v/>
      </c>
      <c r="BQ237" t="str">
        <v>SIN ESTADO</v>
      </c>
      <c r="BS237" t="str">
        <v/>
      </c>
      <c r="BT237" t="str">
        <v/>
      </c>
      <c r="BW237" t="str">
        <v>SIN ESTADO</v>
      </c>
      <c r="BY237" t="str">
        <v/>
      </c>
      <c r="BZ237" t="str">
        <v/>
      </c>
      <c r="CC237" t="str">
        <v>SIN ESTADO</v>
      </c>
      <c r="CE237" t="str">
        <v/>
      </c>
      <c r="CF237" t="str">
        <v/>
      </c>
      <c r="CI237" t="str">
        <v>SIN ESTADO</v>
      </c>
      <c r="CK237" t="str">
        <v/>
      </c>
      <c r="CL237" t="str">
        <v/>
      </c>
      <c r="CO237" t="str">
        <v>SIN ESTADO</v>
      </c>
      <c r="CQ237" t="str">
        <v/>
      </c>
      <c r="CR237" t="str">
        <v/>
      </c>
      <c r="CU237" t="str">
        <v>SIN ESTADO</v>
      </c>
      <c r="CW237" t="str">
        <v/>
      </c>
      <c r="CX237" t="str">
        <v/>
      </c>
      <c r="DA237" t="str">
        <v>SIN ESTADO</v>
      </c>
      <c r="DC237" t="str">
        <v/>
      </c>
      <c r="DD237" t="str">
        <v/>
      </c>
      <c r="DG237" t="str">
        <v>SIN ESTADO</v>
      </c>
      <c r="DI237" t="str">
        <v/>
      </c>
      <c r="DJ237" t="str">
        <v/>
      </c>
      <c r="DM237" t="str">
        <v>SIN ESTADO</v>
      </c>
      <c r="DO237" t="str">
        <v/>
      </c>
      <c r="DP237" t="str">
        <v/>
      </c>
      <c r="DS237" t="str">
        <v>SIN ESTADO</v>
      </c>
      <c r="DU237" t="str">
        <v/>
      </c>
      <c r="DV237" t="str">
        <v/>
      </c>
      <c r="DY237" t="str">
        <v>SIN ESTADO</v>
      </c>
      <c r="EA237" t="str">
        <v/>
      </c>
      <c r="EB237" t="str">
        <v/>
      </c>
      <c r="EE237" t="str">
        <v>SIN ESTADO</v>
      </c>
      <c r="EG237" t="str">
        <v/>
      </c>
      <c r="EH237" t="str">
        <v/>
      </c>
      <c r="EK237" t="str">
        <v>SIN ESTADO</v>
      </c>
      <c r="EM237" t="str">
        <v/>
      </c>
      <c r="EN237" t="str">
        <v/>
      </c>
      <c r="EQ237" t="str">
        <v>SIN ESTADO</v>
      </c>
      <c r="ES237" t="str">
        <v/>
      </c>
      <c r="ET237" t="str">
        <v/>
      </c>
      <c r="EW237" t="str">
        <v>SIN ESTADO</v>
      </c>
      <c r="EY237" t="str">
        <v/>
      </c>
      <c r="EZ237" t="str">
        <v/>
      </c>
      <c r="FC237" t="str">
        <v>SIN ESTADO</v>
      </c>
      <c r="FE237" t="str">
        <v/>
      </c>
      <c r="FF237" t="str">
        <v/>
      </c>
      <c r="FI237" t="str">
        <v>SIN ESTADO</v>
      </c>
      <c r="FK237" t="str">
        <v/>
      </c>
      <c r="FL237" t="str">
        <v/>
      </c>
      <c r="FO237" t="str">
        <v>SIN ESTADO</v>
      </c>
      <c r="FQ237" t="str">
        <v/>
      </c>
      <c r="FR237" t="str">
        <v/>
      </c>
      <c r="FU237" t="str">
        <v>SIN ESTADO</v>
      </c>
      <c r="FW237" t="str">
        <v/>
      </c>
      <c r="FX237" t="str">
        <v/>
      </c>
      <c r="GA237" t="str">
        <v>SIN ESTADO</v>
      </c>
      <c r="GC237" t="str">
        <v/>
      </c>
      <c r="GD237" t="str">
        <v/>
      </c>
      <c r="GG237" t="str">
        <v>SIN ESTADO</v>
      </c>
      <c r="GI237" t="str">
        <v/>
      </c>
      <c r="GJ237" t="str">
        <v/>
      </c>
      <c r="GM237" t="str">
        <v>SIN ESTADO</v>
      </c>
      <c r="GO237" t="str">
        <v/>
      </c>
      <c r="GP237" t="str">
        <v/>
      </c>
      <c r="GS237" t="str">
        <v>SIN ESTADO</v>
      </c>
      <c r="GU237" t="str">
        <v/>
      </c>
      <c r="GV237" t="str">
        <v/>
      </c>
      <c r="GY237" t="str">
        <v>SIN ESTADO</v>
      </c>
      <c r="HA237" t="str">
        <v/>
      </c>
      <c r="HB237" t="str">
        <v/>
      </c>
      <c r="HE237" t="str">
        <v>SIN ESTADO</v>
      </c>
      <c r="HG237" t="str">
        <v/>
      </c>
      <c r="HH237" t="str">
        <v/>
      </c>
      <c r="HK237" t="str">
        <v>SIN ESTADO</v>
      </c>
      <c r="HM237" t="str">
        <v/>
      </c>
      <c r="HN237" t="str">
        <v/>
      </c>
      <c r="HQ237" t="str">
        <v>SIN ESTADO</v>
      </c>
      <c r="HS237">
        <v>0</v>
      </c>
      <c r="HU237">
        <v>0</v>
      </c>
      <c r="HW237">
        <v>0</v>
      </c>
      <c r="HX237">
        <v>0</v>
      </c>
    </row>
    <row r="238">
      <c r="B238">
        <v>236</v>
      </c>
      <c r="C238" t="str">
        <v xml:space="preserve">LC2 - 26 - 3 </v>
      </c>
      <c r="D238" t="str">
        <v>VENDIDO</v>
      </c>
      <c r="E238">
        <v>28000000</v>
      </c>
      <c r="F238">
        <v>23500000</v>
      </c>
      <c r="G238">
        <v>45922</v>
      </c>
      <c r="H238">
        <v>24</v>
      </c>
      <c r="I238" t="str">
        <v xml:space="preserve">22 DE CADA MES </v>
      </c>
      <c r="J238">
        <v>979166.6666666666</v>
      </c>
      <c r="K238">
        <v>45953</v>
      </c>
      <c r="L238">
        <v>365</v>
      </c>
      <c r="M238">
        <v>45952</v>
      </c>
      <c r="N238">
        <v>1000000</v>
      </c>
      <c r="O238" t="str">
        <v>PAGA</v>
      </c>
      <c r="P238" t="str">
        <v>TRANSFERENCIA</v>
      </c>
      <c r="Q238">
        <v>45984</v>
      </c>
      <c r="R238">
        <v>334</v>
      </c>
      <c r="S238">
        <v>45952</v>
      </c>
      <c r="T238">
        <v>1000000</v>
      </c>
      <c r="U238" t="str">
        <v>PAGA</v>
      </c>
      <c r="V238" t="str">
        <v>TRANSFERENCIA</v>
      </c>
      <c r="W238">
        <v>46015</v>
      </c>
      <c r="X238">
        <v>303</v>
      </c>
      <c r="Y238">
        <v>45952</v>
      </c>
      <c r="Z238">
        <v>1000000</v>
      </c>
      <c r="AA238" t="str">
        <v>PAGA</v>
      </c>
      <c r="AB238" t="str">
        <v>TRANSFERENCIA</v>
      </c>
      <c r="AC238">
        <v>46046</v>
      </c>
      <c r="AD238">
        <v>272</v>
      </c>
      <c r="AE238">
        <v>45952</v>
      </c>
      <c r="AF238">
        <v>1000000</v>
      </c>
      <c r="AG238" t="str">
        <v>PAGA</v>
      </c>
      <c r="AH238" t="str">
        <v>TRANSFERENCIA</v>
      </c>
      <c r="AI238">
        <v>46077</v>
      </c>
      <c r="AJ238">
        <v>241</v>
      </c>
      <c r="AK238">
        <v>45986</v>
      </c>
      <c r="AL238">
        <v>1500000</v>
      </c>
      <c r="AM238" t="str">
        <v>PAGA</v>
      </c>
      <c r="AN238" t="str">
        <v>TRANSFERENCIA</v>
      </c>
      <c r="AO238">
        <v>46108</v>
      </c>
      <c r="AP238">
        <v>210</v>
      </c>
      <c r="AQ238">
        <v>46020</v>
      </c>
      <c r="AR238">
        <v>1500000</v>
      </c>
      <c r="AS238" t="str">
        <v>PAGA</v>
      </c>
      <c r="AT238" t="str">
        <v>TRANSFERENCIA</v>
      </c>
      <c r="AU238">
        <v>46139</v>
      </c>
      <c r="AV238">
        <v>179</v>
      </c>
      <c r="AW238">
        <v>46166</v>
      </c>
      <c r="AX238">
        <v>1000000</v>
      </c>
      <c r="AY238" t="str">
        <v>PAGA</v>
      </c>
      <c r="AZ238" t="str">
        <v>TRANSFERENCIA</v>
      </c>
      <c r="BA238">
        <v>46170</v>
      </c>
      <c r="BB238">
        <v>148</v>
      </c>
      <c r="BC238">
        <v>46166</v>
      </c>
      <c r="BD238">
        <v>1000000</v>
      </c>
      <c r="BE238" t="str">
        <v>PAGA</v>
      </c>
      <c r="BF238" t="str">
        <v>TRANSFERENCIA</v>
      </c>
      <c r="BG238">
        <v>46201</v>
      </c>
      <c r="BH238">
        <v>117</v>
      </c>
      <c r="BI238">
        <v>46166</v>
      </c>
      <c r="BJ238">
        <v>1000000</v>
      </c>
      <c r="BK238" t="str">
        <v>PAGA</v>
      </c>
      <c r="BL238" t="str">
        <v>TRANSFERENCIA</v>
      </c>
      <c r="BM238">
        <v>46232</v>
      </c>
      <c r="BN238">
        <v>86</v>
      </c>
      <c r="BO238">
        <v>46166</v>
      </c>
      <c r="BP238">
        <v>1000000</v>
      </c>
      <c r="BQ238" t="str">
        <v>PAGA</v>
      </c>
      <c r="BR238" t="str">
        <v>TRANSFERENCIA</v>
      </c>
      <c r="BS238">
        <v>46263</v>
      </c>
      <c r="BT238">
        <v>55</v>
      </c>
      <c r="BU238">
        <v>46166</v>
      </c>
      <c r="BV238">
        <v>1000000</v>
      </c>
      <c r="BW238" t="str">
        <v>PAGA</v>
      </c>
      <c r="BX238" t="str">
        <v>TRANSFERENCIA</v>
      </c>
      <c r="BY238">
        <v>46294</v>
      </c>
      <c r="BZ238">
        <v>24</v>
      </c>
      <c r="CA238">
        <v>46293</v>
      </c>
      <c r="CB238">
        <v>1000000</v>
      </c>
      <c r="CC238" t="str">
        <v>PAGA</v>
      </c>
      <c r="CD238" t="str">
        <v>TRANSFERENCIA</v>
      </c>
      <c r="CE238">
        <v>46325</v>
      </c>
      <c r="CF238">
        <v>-7</v>
      </c>
      <c r="CI238" t="str">
        <v>AL DÍA</v>
      </c>
      <c r="CK238">
        <v>46356</v>
      </c>
      <c r="CL238">
        <v>-38</v>
      </c>
      <c r="CO238" t="str">
        <v>AL DÍA</v>
      </c>
      <c r="CQ238">
        <v>46387</v>
      </c>
      <c r="CR238">
        <v>-69</v>
      </c>
      <c r="CU238" t="str">
        <v>AL DÍA</v>
      </c>
      <c r="CW238">
        <v>46418</v>
      </c>
      <c r="CX238">
        <v>-100</v>
      </c>
      <c r="DA238" t="str">
        <v>AL DÍA</v>
      </c>
      <c r="DC238">
        <v>46449</v>
      </c>
      <c r="DD238">
        <v>-131</v>
      </c>
      <c r="DG238" t="str">
        <v>AL DÍA</v>
      </c>
      <c r="DI238">
        <v>46480</v>
      </c>
      <c r="DJ238">
        <v>-162</v>
      </c>
      <c r="DM238" t="str">
        <v>AL DÍA</v>
      </c>
      <c r="DO238">
        <v>46511</v>
      </c>
      <c r="DP238">
        <v>-193</v>
      </c>
      <c r="DS238" t="str">
        <v>AL DÍA</v>
      </c>
      <c r="DU238">
        <v>46542</v>
      </c>
      <c r="DV238">
        <v>-224</v>
      </c>
      <c r="DY238" t="str">
        <v>AL DÍA</v>
      </c>
      <c r="EA238">
        <v>46573</v>
      </c>
      <c r="EB238">
        <v>-255</v>
      </c>
      <c r="EE238" t="str">
        <v>AL DÍA</v>
      </c>
      <c r="EG238">
        <v>46604</v>
      </c>
      <c r="EH238">
        <v>-286</v>
      </c>
      <c r="EK238" t="str">
        <v>AL DÍA</v>
      </c>
      <c r="EM238">
        <v>46635</v>
      </c>
      <c r="EN238">
        <v>-317</v>
      </c>
      <c r="EQ238" t="str">
        <v>AL DÍA</v>
      </c>
      <c r="ES238">
        <v>46666</v>
      </c>
      <c r="ET238">
        <v>-348</v>
      </c>
      <c r="EW238" t="str">
        <v>AL DÍA</v>
      </c>
      <c r="EY238" t="str">
        <v/>
      </c>
      <c r="EZ238" t="str">
        <v/>
      </c>
      <c r="FC238" t="str">
        <v>SIN ESTADO</v>
      </c>
      <c r="FE238" t="str">
        <v/>
      </c>
      <c r="FF238" t="str">
        <v/>
      </c>
      <c r="FI238" t="str">
        <v>SIN ESTADO</v>
      </c>
      <c r="FK238" t="str">
        <v/>
      </c>
      <c r="FL238" t="str">
        <v/>
      </c>
      <c r="FO238" t="str">
        <v>SIN ESTADO</v>
      </c>
      <c r="FQ238" t="str">
        <v/>
      </c>
      <c r="FR238" t="str">
        <v/>
      </c>
      <c r="FU238" t="str">
        <v>SIN ESTADO</v>
      </c>
      <c r="FW238" t="str">
        <v/>
      </c>
      <c r="FX238" t="str">
        <v/>
      </c>
      <c r="GA238" t="str">
        <v>SIN ESTADO</v>
      </c>
      <c r="GC238" t="str">
        <v/>
      </c>
      <c r="GD238" t="str">
        <v/>
      </c>
      <c r="GG238" t="str">
        <v>SIN ESTADO</v>
      </c>
      <c r="GI238" t="str">
        <v/>
      </c>
      <c r="GJ238" t="str">
        <v/>
      </c>
      <c r="GM238" t="str">
        <v>SIN ESTADO</v>
      </c>
      <c r="GO238" t="str">
        <v/>
      </c>
      <c r="GP238" t="str">
        <v/>
      </c>
      <c r="GS238" t="str">
        <v>SIN ESTADO</v>
      </c>
      <c r="GU238" t="str">
        <v/>
      </c>
      <c r="GV238" t="str">
        <v/>
      </c>
      <c r="GY238" t="str">
        <v>SIN ESTADO</v>
      </c>
      <c r="HA238" t="str">
        <v/>
      </c>
      <c r="HB238" t="str">
        <v/>
      </c>
      <c r="HE238" t="str">
        <v>SIN ESTADO</v>
      </c>
      <c r="HG238" t="str">
        <v/>
      </c>
      <c r="HH238" t="str">
        <v/>
      </c>
      <c r="HK238" t="str">
        <v>SIN ESTADO</v>
      </c>
      <c r="HM238" t="str">
        <v/>
      </c>
      <c r="HN238" t="str">
        <v/>
      </c>
      <c r="HQ238" t="str">
        <v>SIN ESTADO</v>
      </c>
      <c r="HS238">
        <v>13000000</v>
      </c>
      <c r="HU238">
        <v>979166.6666666666</v>
      </c>
      <c r="HW238">
        <v>0</v>
      </c>
      <c r="HX238">
        <v>0</v>
      </c>
    </row>
    <row r="239">
      <c r="B239">
        <v>237</v>
      </c>
      <c r="C239" t="str">
        <v xml:space="preserve">LC2 - 26 - 4 </v>
      </c>
      <c r="D239" t="str">
        <v>VENDIDO</v>
      </c>
      <c r="E239">
        <v>28000000</v>
      </c>
      <c r="F239">
        <v>23500000</v>
      </c>
      <c r="G239">
        <v>45962</v>
      </c>
      <c r="H239">
        <v>24</v>
      </c>
      <c r="I239" t="str">
        <v xml:space="preserve">01 DE CADA MES </v>
      </c>
      <c r="J239">
        <v>979166.6666666666</v>
      </c>
      <c r="K239">
        <v>45993</v>
      </c>
      <c r="L239">
        <v>325</v>
      </c>
      <c r="M239">
        <v>45990</v>
      </c>
      <c r="N239">
        <v>1000000</v>
      </c>
      <c r="O239" t="str">
        <v>PAGA</v>
      </c>
      <c r="P239" t="str">
        <v>TRANSFERENCIA</v>
      </c>
      <c r="Q239">
        <v>46024</v>
      </c>
      <c r="R239">
        <v>294</v>
      </c>
      <c r="S239">
        <v>46021</v>
      </c>
      <c r="T239">
        <v>1000000</v>
      </c>
      <c r="U239" t="str">
        <v>PAGA</v>
      </c>
      <c r="V239" t="str">
        <v>TRANSFERENCIA</v>
      </c>
      <c r="W239">
        <v>46055</v>
      </c>
      <c r="X239">
        <v>263</v>
      </c>
      <c r="Y239">
        <v>46053</v>
      </c>
      <c r="Z239">
        <v>1000000</v>
      </c>
      <c r="AA239" t="str">
        <v>PAGA</v>
      </c>
      <c r="AB239" t="str">
        <v>TRANSFERENCIA</v>
      </c>
      <c r="AC239">
        <v>46086</v>
      </c>
      <c r="AD239">
        <v>232</v>
      </c>
      <c r="AE239">
        <v>46085</v>
      </c>
      <c r="AF239">
        <v>500000</v>
      </c>
      <c r="AG239" t="str">
        <v>PAGA</v>
      </c>
      <c r="AH239" t="str">
        <v>TRANSFERENCIA</v>
      </c>
      <c r="AI239">
        <v>46117</v>
      </c>
      <c r="AJ239">
        <v>201</v>
      </c>
      <c r="AK239">
        <v>46156</v>
      </c>
      <c r="AL239">
        <v>1000000</v>
      </c>
      <c r="AM239" t="str">
        <v>PAGA</v>
      </c>
      <c r="AN239" t="str">
        <v>TRANSFERENCIA</v>
      </c>
      <c r="AO239">
        <v>46148</v>
      </c>
      <c r="AP239">
        <v>170</v>
      </c>
      <c r="AQ239">
        <v>46213</v>
      </c>
      <c r="AR239">
        <v>1000000</v>
      </c>
      <c r="AS239" t="str">
        <v>PAGA</v>
      </c>
      <c r="AT239" t="str">
        <v>TRANSFERENCIA</v>
      </c>
      <c r="AU239">
        <v>46179</v>
      </c>
      <c r="AV239">
        <v>139</v>
      </c>
      <c r="AW239">
        <v>46246</v>
      </c>
      <c r="AX239">
        <v>1000000</v>
      </c>
      <c r="AY239" t="str">
        <v>PAGA</v>
      </c>
      <c r="AZ239" t="str">
        <v>TRANSFERENCIA</v>
      </c>
      <c r="BA239">
        <v>46210</v>
      </c>
      <c r="BB239">
        <v>108</v>
      </c>
      <c r="BE239" t="str">
        <v>VENCIDA</v>
      </c>
      <c r="BG239">
        <v>46241</v>
      </c>
      <c r="BH239">
        <v>77</v>
      </c>
      <c r="BK239" t="str">
        <v>VENCIDA</v>
      </c>
      <c r="BM239">
        <v>46272</v>
      </c>
      <c r="BN239">
        <v>46</v>
      </c>
      <c r="BQ239" t="str">
        <v>VENCIDA</v>
      </c>
      <c r="BS239">
        <v>46303</v>
      </c>
      <c r="BT239">
        <v>15</v>
      </c>
      <c r="BW239" t="str">
        <v>VENCIDA</v>
      </c>
      <c r="BY239">
        <v>46334</v>
      </c>
      <c r="BZ239">
        <v>-16</v>
      </c>
      <c r="CC239" t="str">
        <v>AL DÍA</v>
      </c>
      <c r="CE239">
        <v>46365</v>
      </c>
      <c r="CF239">
        <v>-47</v>
      </c>
      <c r="CI239" t="str">
        <v>AL DÍA</v>
      </c>
      <c r="CK239">
        <v>46396</v>
      </c>
      <c r="CL239">
        <v>-78</v>
      </c>
      <c r="CO239" t="str">
        <v>AL DÍA</v>
      </c>
      <c r="CQ239">
        <v>46427</v>
      </c>
      <c r="CR239">
        <v>-109</v>
      </c>
      <c r="CU239" t="str">
        <v>AL DÍA</v>
      </c>
      <c r="CW239">
        <v>46458</v>
      </c>
      <c r="CX239">
        <v>-140</v>
      </c>
      <c r="DA239" t="str">
        <v>AL DÍA</v>
      </c>
      <c r="DC239">
        <v>46489</v>
      </c>
      <c r="DD239">
        <v>-171</v>
      </c>
      <c r="DG239" t="str">
        <v>AL DÍA</v>
      </c>
      <c r="DI239">
        <v>46520</v>
      </c>
      <c r="DJ239">
        <v>-202</v>
      </c>
      <c r="DM239" t="str">
        <v>AL DÍA</v>
      </c>
      <c r="DO239">
        <v>46551</v>
      </c>
      <c r="DP239">
        <v>-233</v>
      </c>
      <c r="DS239" t="str">
        <v>AL DÍA</v>
      </c>
      <c r="DU239">
        <v>46582</v>
      </c>
      <c r="DV239">
        <v>-264</v>
      </c>
      <c r="DY239" t="str">
        <v>AL DÍA</v>
      </c>
      <c r="EA239">
        <v>46613</v>
      </c>
      <c r="EB239">
        <v>-295</v>
      </c>
      <c r="EE239" t="str">
        <v>AL DÍA</v>
      </c>
      <c r="EG239">
        <v>46644</v>
      </c>
      <c r="EH239">
        <v>-326</v>
      </c>
      <c r="EK239" t="str">
        <v>AL DÍA</v>
      </c>
      <c r="EM239">
        <v>46675</v>
      </c>
      <c r="EN239">
        <v>-357</v>
      </c>
      <c r="EQ239" t="str">
        <v>AL DÍA</v>
      </c>
      <c r="ES239">
        <v>46706</v>
      </c>
      <c r="ET239">
        <v>-388</v>
      </c>
      <c r="EW239" t="str">
        <v>AL DÍA</v>
      </c>
      <c r="EY239" t="str">
        <v/>
      </c>
      <c r="EZ239" t="str">
        <v/>
      </c>
      <c r="FC239" t="str">
        <v>SIN ESTADO</v>
      </c>
      <c r="FE239" t="str">
        <v/>
      </c>
      <c r="FF239" t="str">
        <v/>
      </c>
      <c r="FI239" t="str">
        <v>SIN ESTADO</v>
      </c>
      <c r="FK239" t="str">
        <v/>
      </c>
      <c r="FL239" t="str">
        <v/>
      </c>
      <c r="FO239" t="str">
        <v>SIN ESTADO</v>
      </c>
      <c r="FQ239" t="str">
        <v/>
      </c>
      <c r="FR239" t="str">
        <v/>
      </c>
      <c r="FU239" t="str">
        <v>SIN ESTADO</v>
      </c>
      <c r="FW239" t="str">
        <v/>
      </c>
      <c r="FX239" t="str">
        <v/>
      </c>
      <c r="GA239" t="str">
        <v>SIN ESTADO</v>
      </c>
      <c r="GC239" t="str">
        <v/>
      </c>
      <c r="GD239" t="str">
        <v/>
      </c>
      <c r="GG239" t="str">
        <v>SIN ESTADO</v>
      </c>
      <c r="GI239" t="str">
        <v/>
      </c>
      <c r="GJ239" t="str">
        <v/>
      </c>
      <c r="GM239" t="str">
        <v>SIN ESTADO</v>
      </c>
      <c r="GO239" t="str">
        <v/>
      </c>
      <c r="GP239" t="str">
        <v/>
      </c>
      <c r="GS239" t="str">
        <v>SIN ESTADO</v>
      </c>
      <c r="GU239" t="str">
        <v/>
      </c>
      <c r="GV239" t="str">
        <v/>
      </c>
      <c r="GY239" t="str">
        <v>SIN ESTADO</v>
      </c>
      <c r="HA239" t="str">
        <v/>
      </c>
      <c r="HB239" t="str">
        <v/>
      </c>
      <c r="HE239" t="str">
        <v>SIN ESTADO</v>
      </c>
      <c r="HG239" t="str">
        <v/>
      </c>
      <c r="HH239" t="str">
        <v/>
      </c>
      <c r="HK239" t="str">
        <v>SIN ESTADO</v>
      </c>
      <c r="HM239" t="str">
        <v/>
      </c>
      <c r="HN239" t="str">
        <v/>
      </c>
      <c r="HQ239" t="str">
        <v>SIN ESTADO</v>
      </c>
      <c r="HS239">
        <v>6500000</v>
      </c>
      <c r="HU239">
        <v>979166.6666666666</v>
      </c>
      <c r="HW239">
        <v>1000000</v>
      </c>
      <c r="HX239">
        <v>1</v>
      </c>
    </row>
    <row r="240">
      <c r="B240">
        <v>238</v>
      </c>
      <c r="C240" t="str">
        <v xml:space="preserve">LC2 - 26 - 5 </v>
      </c>
      <c r="D240" t="str">
        <v>VENDIDO</v>
      </c>
      <c r="E240">
        <v>28000000</v>
      </c>
      <c r="F240">
        <v>24000000</v>
      </c>
      <c r="G240">
        <v>46006</v>
      </c>
      <c r="H240">
        <v>24</v>
      </c>
      <c r="I240" t="str">
        <v xml:space="preserve">15 DE CADA MES </v>
      </c>
      <c r="J240">
        <v>1000000</v>
      </c>
      <c r="K240">
        <v>46037</v>
      </c>
      <c r="L240">
        <v>281</v>
      </c>
      <c r="M240">
        <v>45672</v>
      </c>
      <c r="N240">
        <v>1000000</v>
      </c>
      <c r="O240" t="str">
        <v>PAGA</v>
      </c>
      <c r="P240" t="str">
        <v>TRANSFERENCIA</v>
      </c>
      <c r="Q240">
        <v>46068</v>
      </c>
      <c r="R240">
        <v>250</v>
      </c>
      <c r="S240">
        <v>46070</v>
      </c>
      <c r="T240">
        <v>1000000</v>
      </c>
      <c r="U240" t="str">
        <v>PAGA</v>
      </c>
      <c r="V240" t="str">
        <v>TRANSFERENCIA</v>
      </c>
      <c r="W240">
        <v>46099</v>
      </c>
      <c r="X240">
        <v>219</v>
      </c>
      <c r="Y240">
        <v>46091</v>
      </c>
      <c r="Z240">
        <v>1000000</v>
      </c>
      <c r="AA240" t="str">
        <v>PAGA</v>
      </c>
      <c r="AB240" t="str">
        <v>TRANSFERENCIA</v>
      </c>
      <c r="AC240">
        <v>46130</v>
      </c>
      <c r="AD240">
        <v>188</v>
      </c>
      <c r="AE240">
        <v>46129</v>
      </c>
      <c r="AF240">
        <v>1000000</v>
      </c>
      <c r="AG240" t="str">
        <v>PAGA</v>
      </c>
      <c r="AH240" t="str">
        <v>TRANSFERENCIA</v>
      </c>
      <c r="AI240">
        <v>46161</v>
      </c>
      <c r="AJ240">
        <v>157</v>
      </c>
      <c r="AK240">
        <v>46159</v>
      </c>
      <c r="AL240">
        <v>1000000</v>
      </c>
      <c r="AM240" t="str">
        <v>PAGA</v>
      </c>
      <c r="AN240" t="str">
        <v>TRANSFERENCIA</v>
      </c>
      <c r="AO240">
        <v>46192</v>
      </c>
      <c r="AP240">
        <v>126</v>
      </c>
      <c r="AQ240">
        <v>46163</v>
      </c>
      <c r="AR240">
        <v>1000000</v>
      </c>
      <c r="AS240" t="str">
        <v>PAGA</v>
      </c>
      <c r="AT240" t="str">
        <v>TRANSFERENCIA</v>
      </c>
      <c r="AU240">
        <v>46223</v>
      </c>
      <c r="AV240">
        <v>95</v>
      </c>
      <c r="AW240">
        <v>46192</v>
      </c>
      <c r="AX240">
        <v>1000000</v>
      </c>
      <c r="AY240" t="str">
        <v>PAGA</v>
      </c>
      <c r="AZ240" t="str">
        <v>TRANSFERENCIA</v>
      </c>
      <c r="BA240">
        <v>46254</v>
      </c>
      <c r="BB240">
        <v>64</v>
      </c>
      <c r="BC240">
        <v>46213</v>
      </c>
      <c r="BD240">
        <v>1000000</v>
      </c>
      <c r="BE240" t="str">
        <v>PAGA</v>
      </c>
      <c r="BF240" t="str">
        <v>TRANSFERENCIA</v>
      </c>
      <c r="BG240">
        <v>46285</v>
      </c>
      <c r="BH240">
        <v>33</v>
      </c>
      <c r="BI240">
        <v>46254</v>
      </c>
      <c r="BJ240">
        <v>1000000</v>
      </c>
      <c r="BK240" t="str">
        <v>PAGA</v>
      </c>
      <c r="BL240" t="str">
        <v>TRANSFERENCIA</v>
      </c>
      <c r="BM240">
        <v>46316</v>
      </c>
      <c r="BN240">
        <v>2</v>
      </c>
      <c r="BO240">
        <v>46287</v>
      </c>
      <c r="BP240">
        <v>1000000</v>
      </c>
      <c r="BQ240" t="str">
        <v>PAGA</v>
      </c>
      <c r="BR240" t="str">
        <v>TRANSFERENCIA</v>
      </c>
      <c r="BS240">
        <v>46347</v>
      </c>
      <c r="BT240">
        <v>-29</v>
      </c>
      <c r="BW240" t="str">
        <v>AL DÍA</v>
      </c>
      <c r="BY240">
        <v>46378</v>
      </c>
      <c r="BZ240">
        <v>-60</v>
      </c>
      <c r="CC240" t="str">
        <v>AL DÍA</v>
      </c>
      <c r="CE240">
        <v>46409</v>
      </c>
      <c r="CF240">
        <v>-91</v>
      </c>
      <c r="CI240" t="str">
        <v>AL DÍA</v>
      </c>
      <c r="CK240">
        <v>46440</v>
      </c>
      <c r="CL240">
        <v>-122</v>
      </c>
      <c r="CO240" t="str">
        <v>AL DÍA</v>
      </c>
      <c r="CQ240">
        <v>46471</v>
      </c>
      <c r="CR240">
        <v>-153</v>
      </c>
      <c r="CU240" t="str">
        <v>AL DÍA</v>
      </c>
      <c r="CW240">
        <v>46502</v>
      </c>
      <c r="CX240">
        <v>-184</v>
      </c>
      <c r="DA240" t="str">
        <v>AL DÍA</v>
      </c>
      <c r="DC240">
        <v>46533</v>
      </c>
      <c r="DD240">
        <v>-215</v>
      </c>
      <c r="DG240" t="str">
        <v>AL DÍA</v>
      </c>
      <c r="DI240">
        <v>46564</v>
      </c>
      <c r="DJ240">
        <v>-246</v>
      </c>
      <c r="DM240" t="str">
        <v>AL DÍA</v>
      </c>
      <c r="DO240">
        <v>46595</v>
      </c>
      <c r="DP240">
        <v>-277</v>
      </c>
      <c r="DS240" t="str">
        <v>AL DÍA</v>
      </c>
      <c r="DU240">
        <v>46626</v>
      </c>
      <c r="DV240">
        <v>-308</v>
      </c>
      <c r="DY240" t="str">
        <v>AL DÍA</v>
      </c>
      <c r="EA240">
        <v>46657</v>
      </c>
      <c r="EB240">
        <v>-339</v>
      </c>
      <c r="EE240" t="str">
        <v>AL DÍA</v>
      </c>
      <c r="EG240">
        <v>46688</v>
      </c>
      <c r="EH240">
        <v>-370</v>
      </c>
      <c r="EK240" t="str">
        <v>AL DÍA</v>
      </c>
      <c r="EM240">
        <v>46719</v>
      </c>
      <c r="EN240">
        <v>-401</v>
      </c>
      <c r="EQ240" t="str">
        <v>AL DÍA</v>
      </c>
      <c r="ES240">
        <v>46750</v>
      </c>
      <c r="ET240">
        <v>-432</v>
      </c>
      <c r="EW240" t="str">
        <v>AL DÍA</v>
      </c>
      <c r="EY240" t="str">
        <v/>
      </c>
      <c r="EZ240" t="str">
        <v/>
      </c>
      <c r="FC240" t="str">
        <v>SIN ESTADO</v>
      </c>
      <c r="FE240" t="str">
        <v/>
      </c>
      <c r="FF240" t="str">
        <v/>
      </c>
      <c r="FI240" t="str">
        <v>SIN ESTADO</v>
      </c>
      <c r="FK240" t="str">
        <v/>
      </c>
      <c r="FL240" t="str">
        <v/>
      </c>
      <c r="FO240" t="str">
        <v>SIN ESTADO</v>
      </c>
      <c r="FQ240" t="str">
        <v/>
      </c>
      <c r="FR240" t="str">
        <v/>
      </c>
      <c r="FU240" t="str">
        <v>SIN ESTADO</v>
      </c>
      <c r="FW240" t="str">
        <v/>
      </c>
      <c r="FX240" t="str">
        <v/>
      </c>
      <c r="GA240" t="str">
        <v>SIN ESTADO</v>
      </c>
      <c r="GC240" t="str">
        <v/>
      </c>
      <c r="GD240" t="str">
        <v/>
      </c>
      <c r="GG240" t="str">
        <v>SIN ESTADO</v>
      </c>
      <c r="GI240" t="str">
        <v/>
      </c>
      <c r="GJ240" t="str">
        <v/>
      </c>
      <c r="GM240" t="str">
        <v>SIN ESTADO</v>
      </c>
      <c r="GO240" t="str">
        <v/>
      </c>
      <c r="GP240" t="str">
        <v/>
      </c>
      <c r="GS240" t="str">
        <v>SIN ESTADO</v>
      </c>
      <c r="GU240" t="str">
        <v/>
      </c>
      <c r="GV240" t="str">
        <v/>
      </c>
      <c r="GY240" t="str">
        <v>SIN ESTADO</v>
      </c>
      <c r="HA240" t="str">
        <v/>
      </c>
      <c r="HB240" t="str">
        <v/>
      </c>
      <c r="HE240" t="str">
        <v>SIN ESTADO</v>
      </c>
      <c r="HG240" t="str">
        <v/>
      </c>
      <c r="HH240" t="str">
        <v/>
      </c>
      <c r="HK240" t="str">
        <v>SIN ESTADO</v>
      </c>
      <c r="HM240" t="str">
        <v/>
      </c>
      <c r="HN240" t="str">
        <v/>
      </c>
      <c r="HQ240" t="str">
        <v>SIN ESTADO</v>
      </c>
      <c r="HS240">
        <v>10000000</v>
      </c>
      <c r="HU240">
        <v>1000000</v>
      </c>
      <c r="HW240">
        <v>1000000</v>
      </c>
      <c r="HX240">
        <v>1</v>
      </c>
    </row>
    <row r="241">
      <c r="B241">
        <v>239</v>
      </c>
      <c r="C241" t="str">
        <v xml:space="preserve">LC2 - 26 - 6 </v>
      </c>
      <c r="D241" t="str">
        <v>VENDIDO</v>
      </c>
      <c r="E241">
        <v>41694000</v>
      </c>
      <c r="F241">
        <v>37694000</v>
      </c>
      <c r="G241">
        <v>46226</v>
      </c>
      <c r="H241">
        <v>24</v>
      </c>
      <c r="I241" t="str">
        <v>23 DE CADA MES</v>
      </c>
      <c r="J241">
        <v>1570583.3333333333</v>
      </c>
      <c r="K241">
        <v>46257</v>
      </c>
      <c r="L241">
        <v>61</v>
      </c>
      <c r="M241">
        <v>46275</v>
      </c>
      <c r="N241">
        <v>1570000</v>
      </c>
      <c r="O241" t="str">
        <v>PAGA</v>
      </c>
      <c r="P241" t="str">
        <v>TRANSFERENCIA</v>
      </c>
      <c r="Q241">
        <v>46288</v>
      </c>
      <c r="R241">
        <v>30</v>
      </c>
      <c r="U241" t="str">
        <v>VENCIDA</v>
      </c>
      <c r="W241">
        <v>46319</v>
      </c>
      <c r="X241">
        <v>-1</v>
      </c>
      <c r="AA241" t="str">
        <v>POR VENCER</v>
      </c>
      <c r="AC241">
        <v>46350</v>
      </c>
      <c r="AD241">
        <v>-32</v>
      </c>
      <c r="AG241" t="str">
        <v>AL DÍA</v>
      </c>
      <c r="AI241">
        <v>46381</v>
      </c>
      <c r="AJ241">
        <v>-63</v>
      </c>
      <c r="AM241" t="str">
        <v>AL DÍA</v>
      </c>
      <c r="AO241">
        <v>46412</v>
      </c>
      <c r="AP241">
        <v>-94</v>
      </c>
      <c r="AS241" t="str">
        <v>AL DÍA</v>
      </c>
      <c r="AU241">
        <v>46443</v>
      </c>
      <c r="AV241">
        <v>-125</v>
      </c>
      <c r="AY241" t="str">
        <v>AL DÍA</v>
      </c>
      <c r="BA241">
        <v>46474</v>
      </c>
      <c r="BB241">
        <v>-156</v>
      </c>
      <c r="BE241" t="str">
        <v>AL DÍA</v>
      </c>
      <c r="BG241">
        <v>46505</v>
      </c>
      <c r="BH241">
        <v>-187</v>
      </c>
      <c r="BK241" t="str">
        <v>AL DÍA</v>
      </c>
      <c r="BM241">
        <v>46536</v>
      </c>
      <c r="BN241">
        <v>-218</v>
      </c>
      <c r="BQ241" t="str">
        <v>AL DÍA</v>
      </c>
      <c r="BS241">
        <v>46567</v>
      </c>
      <c r="BT241">
        <v>-249</v>
      </c>
      <c r="BW241" t="str">
        <v>AL DÍA</v>
      </c>
      <c r="BY241">
        <v>46598</v>
      </c>
      <c r="BZ241">
        <v>-280</v>
      </c>
      <c r="CC241" t="str">
        <v>AL DÍA</v>
      </c>
      <c r="CE241">
        <v>46629</v>
      </c>
      <c r="CF241">
        <v>-311</v>
      </c>
      <c r="CI241" t="str">
        <v>AL DÍA</v>
      </c>
      <c r="CK241">
        <v>46660</v>
      </c>
      <c r="CL241">
        <v>-342</v>
      </c>
      <c r="CO241" t="str">
        <v>AL DÍA</v>
      </c>
      <c r="CQ241">
        <v>46691</v>
      </c>
      <c r="CR241">
        <v>-373</v>
      </c>
      <c r="CU241" t="str">
        <v>AL DÍA</v>
      </c>
      <c r="CW241">
        <v>46722</v>
      </c>
      <c r="CX241">
        <v>-404</v>
      </c>
      <c r="DA241" t="str">
        <v>AL DÍA</v>
      </c>
      <c r="DC241">
        <v>46753</v>
      </c>
      <c r="DD241">
        <v>-435</v>
      </c>
      <c r="DG241" t="str">
        <v>AL DÍA</v>
      </c>
      <c r="DI241">
        <v>46784</v>
      </c>
      <c r="DJ241">
        <v>-466</v>
      </c>
      <c r="DM241" t="str">
        <v>AL DÍA</v>
      </c>
      <c r="DO241">
        <v>46815</v>
      </c>
      <c r="DP241">
        <v>-497</v>
      </c>
      <c r="DS241" t="str">
        <v>AL DÍA</v>
      </c>
      <c r="DU241">
        <v>46846</v>
      </c>
      <c r="DV241">
        <v>-528</v>
      </c>
      <c r="DY241" t="str">
        <v>AL DÍA</v>
      </c>
      <c r="EA241">
        <v>46877</v>
      </c>
      <c r="EB241">
        <v>-559</v>
      </c>
      <c r="EE241" t="str">
        <v>AL DÍA</v>
      </c>
      <c r="EG241">
        <v>46908</v>
      </c>
      <c r="EH241">
        <v>-590</v>
      </c>
      <c r="EK241" t="str">
        <v>AL DÍA</v>
      </c>
      <c r="EM241">
        <v>46939</v>
      </c>
      <c r="EN241">
        <v>-621</v>
      </c>
      <c r="EQ241" t="str">
        <v>AL DÍA</v>
      </c>
      <c r="ES241">
        <v>46970</v>
      </c>
      <c r="ET241">
        <v>-652</v>
      </c>
      <c r="EW241" t="str">
        <v>AL DÍA</v>
      </c>
      <c r="EY241" t="str">
        <v/>
      </c>
      <c r="EZ241" t="str">
        <v/>
      </c>
      <c r="FC241" t="str">
        <v>SIN ESTADO</v>
      </c>
      <c r="FE241" t="str">
        <v/>
      </c>
      <c r="FF241" t="str">
        <v/>
      </c>
      <c r="FI241" t="str">
        <v>SIN ESTADO</v>
      </c>
      <c r="FK241" t="str">
        <v/>
      </c>
      <c r="FL241" t="str">
        <v/>
      </c>
      <c r="FO241" t="str">
        <v>SIN ESTADO</v>
      </c>
      <c r="FQ241" t="str">
        <v/>
      </c>
      <c r="FR241" t="str">
        <v/>
      </c>
      <c r="FU241" t="str">
        <v>SIN ESTADO</v>
      </c>
      <c r="FW241" t="str">
        <v/>
      </c>
      <c r="FX241" t="str">
        <v/>
      </c>
      <c r="GA241" t="str">
        <v>SIN ESTADO</v>
      </c>
      <c r="GC241" t="str">
        <v/>
      </c>
      <c r="GD241" t="str">
        <v/>
      </c>
      <c r="GG241" t="str">
        <v>SIN ESTADO</v>
      </c>
      <c r="GI241" t="str">
        <v/>
      </c>
      <c r="GJ241" t="str">
        <v/>
      </c>
      <c r="GM241" t="str">
        <v>SIN ESTADO</v>
      </c>
      <c r="GO241" t="str">
        <v/>
      </c>
      <c r="GP241" t="str">
        <v/>
      </c>
      <c r="GS241" t="str">
        <v>SIN ESTADO</v>
      </c>
      <c r="GU241" t="str">
        <v/>
      </c>
      <c r="GV241" t="str">
        <v/>
      </c>
      <c r="GY241" t="str">
        <v>SIN ESTADO</v>
      </c>
      <c r="HA241" t="str">
        <v/>
      </c>
      <c r="HB241" t="str">
        <v/>
      </c>
      <c r="HE241" t="str">
        <v>SIN ESTADO</v>
      </c>
      <c r="HG241" t="str">
        <v/>
      </c>
      <c r="HH241" t="str">
        <v/>
      </c>
      <c r="HK241" t="str">
        <v>SIN ESTADO</v>
      </c>
      <c r="HM241" t="str">
        <v/>
      </c>
      <c r="HN241" t="str">
        <v/>
      </c>
      <c r="HQ241" t="str">
        <v>SIN ESTADO</v>
      </c>
      <c r="HS241">
        <v>1570000</v>
      </c>
      <c r="HU241">
        <v>1570583.3333333333</v>
      </c>
      <c r="HW241">
        <v>0</v>
      </c>
      <c r="HX241">
        <v>0</v>
      </c>
    </row>
    <row r="242">
      <c r="B242">
        <v>240</v>
      </c>
      <c r="C242" t="str">
        <v xml:space="preserve">LC2 - 26 - 7 </v>
      </c>
      <c r="D242" t="str">
        <v>VENDIDO</v>
      </c>
      <c r="E242">
        <v>45303000</v>
      </c>
      <c r="F242">
        <v>43303000</v>
      </c>
      <c r="G242">
        <v>46029</v>
      </c>
      <c r="H242">
        <v>24</v>
      </c>
      <c r="I242" t="str">
        <v xml:space="preserve">07 DE CADA MES </v>
      </c>
      <c r="J242">
        <v>1804291.6666666667</v>
      </c>
      <c r="K242">
        <v>46060</v>
      </c>
      <c r="L242">
        <v>258</v>
      </c>
      <c r="M242">
        <v>46164</v>
      </c>
      <c r="N242">
        <v>1804200</v>
      </c>
      <c r="O242" t="str">
        <v>PAGA</v>
      </c>
      <c r="P242" t="str">
        <v>TRANSFERENCIA</v>
      </c>
      <c r="Q242">
        <v>46091</v>
      </c>
      <c r="R242">
        <v>227</v>
      </c>
      <c r="S242">
        <v>46164</v>
      </c>
      <c r="T242">
        <v>1804200</v>
      </c>
      <c r="U242" t="str">
        <v>PAGA</v>
      </c>
      <c r="V242" t="str">
        <v>TRANSFERENCIA</v>
      </c>
      <c r="W242">
        <v>46122</v>
      </c>
      <c r="X242">
        <v>196</v>
      </c>
      <c r="Y242">
        <v>46164</v>
      </c>
      <c r="Z242">
        <v>1804200</v>
      </c>
      <c r="AA242" t="str">
        <v>PAGA</v>
      </c>
      <c r="AB242" t="str">
        <v>TRANSFERENCIA</v>
      </c>
      <c r="AC242">
        <v>46153</v>
      </c>
      <c r="AD242">
        <v>165</v>
      </c>
      <c r="AE242">
        <v>46164</v>
      </c>
      <c r="AF242">
        <v>1804200</v>
      </c>
      <c r="AG242" t="str">
        <v>PAGA</v>
      </c>
      <c r="AH242" t="str">
        <v>TRANSFERENCIA</v>
      </c>
      <c r="AI242">
        <v>46184</v>
      </c>
      <c r="AJ242">
        <v>134</v>
      </c>
      <c r="AM242" t="str">
        <v>VENCIDA</v>
      </c>
      <c r="AO242">
        <v>46215</v>
      </c>
      <c r="AP242">
        <v>103</v>
      </c>
      <c r="AS242" t="str">
        <v>VENCIDA</v>
      </c>
      <c r="AU242">
        <v>46246</v>
      </c>
      <c r="AV242">
        <v>72</v>
      </c>
      <c r="AY242" t="str">
        <v>VENCIDA</v>
      </c>
      <c r="BA242">
        <v>46277</v>
      </c>
      <c r="BB242">
        <v>41</v>
      </c>
      <c r="BE242" t="str">
        <v>VENCIDA</v>
      </c>
      <c r="BG242">
        <v>46308</v>
      </c>
      <c r="BH242">
        <v>10</v>
      </c>
      <c r="BK242" t="str">
        <v>VENCIDA</v>
      </c>
      <c r="BM242">
        <v>46339</v>
      </c>
      <c r="BN242">
        <v>-21</v>
      </c>
      <c r="BQ242" t="str">
        <v>AL DÍA</v>
      </c>
      <c r="BS242">
        <v>46370</v>
      </c>
      <c r="BT242">
        <v>-52</v>
      </c>
      <c r="BW242" t="str">
        <v>AL DÍA</v>
      </c>
      <c r="BY242">
        <v>46401</v>
      </c>
      <c r="BZ242">
        <v>-83</v>
      </c>
      <c r="CC242" t="str">
        <v>AL DÍA</v>
      </c>
      <c r="CE242">
        <v>46432</v>
      </c>
      <c r="CF242">
        <v>-114</v>
      </c>
      <c r="CI242" t="str">
        <v>AL DÍA</v>
      </c>
      <c r="CK242">
        <v>46463</v>
      </c>
      <c r="CL242">
        <v>-145</v>
      </c>
      <c r="CO242" t="str">
        <v>AL DÍA</v>
      </c>
      <c r="CQ242">
        <v>46494</v>
      </c>
      <c r="CR242">
        <v>-176</v>
      </c>
      <c r="CU242" t="str">
        <v>AL DÍA</v>
      </c>
      <c r="CW242">
        <v>46525</v>
      </c>
      <c r="CX242">
        <v>-207</v>
      </c>
      <c r="DA242" t="str">
        <v>AL DÍA</v>
      </c>
      <c r="DC242">
        <v>46556</v>
      </c>
      <c r="DD242">
        <v>-238</v>
      </c>
      <c r="DG242" t="str">
        <v>AL DÍA</v>
      </c>
      <c r="DI242">
        <v>46587</v>
      </c>
      <c r="DJ242">
        <v>-269</v>
      </c>
      <c r="DM242" t="str">
        <v>AL DÍA</v>
      </c>
      <c r="DO242">
        <v>46618</v>
      </c>
      <c r="DP242">
        <v>-300</v>
      </c>
      <c r="DS242" t="str">
        <v>AL DÍA</v>
      </c>
      <c r="DU242">
        <v>46649</v>
      </c>
      <c r="DV242">
        <v>-331</v>
      </c>
      <c r="DY242" t="str">
        <v>AL DÍA</v>
      </c>
      <c r="EA242">
        <v>46680</v>
      </c>
      <c r="EB242">
        <v>-362</v>
      </c>
      <c r="EE242" t="str">
        <v>AL DÍA</v>
      </c>
      <c r="EG242">
        <v>46711</v>
      </c>
      <c r="EH242">
        <v>-393</v>
      </c>
      <c r="EK242" t="str">
        <v>AL DÍA</v>
      </c>
      <c r="EM242">
        <v>46742</v>
      </c>
      <c r="EN242">
        <v>-424</v>
      </c>
      <c r="EQ242" t="str">
        <v>AL DÍA</v>
      </c>
      <c r="ES242">
        <v>46773</v>
      </c>
      <c r="ET242">
        <v>-455</v>
      </c>
      <c r="EW242" t="str">
        <v>AL DÍA</v>
      </c>
      <c r="EY242" t="str">
        <v/>
      </c>
      <c r="EZ242" t="str">
        <v/>
      </c>
      <c r="FC242" t="str">
        <v>SIN ESTADO</v>
      </c>
      <c r="FE242" t="str">
        <v/>
      </c>
      <c r="FF242" t="str">
        <v/>
      </c>
      <c r="FI242" t="str">
        <v>SIN ESTADO</v>
      </c>
      <c r="FK242" t="str">
        <v/>
      </c>
      <c r="FL242" t="str">
        <v/>
      </c>
      <c r="FO242" t="str">
        <v>SIN ESTADO</v>
      </c>
      <c r="FQ242" t="str">
        <v/>
      </c>
      <c r="FR242" t="str">
        <v/>
      </c>
      <c r="FU242" t="str">
        <v>SIN ESTADO</v>
      </c>
      <c r="FW242" t="str">
        <v/>
      </c>
      <c r="FX242" t="str">
        <v/>
      </c>
      <c r="GA242" t="str">
        <v>SIN ESTADO</v>
      </c>
      <c r="GC242" t="str">
        <v/>
      </c>
      <c r="GD242" t="str">
        <v/>
      </c>
      <c r="GG242" t="str">
        <v>SIN ESTADO</v>
      </c>
      <c r="GI242" t="str">
        <v/>
      </c>
      <c r="GJ242" t="str">
        <v/>
      </c>
      <c r="GM242" t="str">
        <v>SIN ESTADO</v>
      </c>
      <c r="GO242" t="str">
        <v/>
      </c>
      <c r="GP242" t="str">
        <v/>
      </c>
      <c r="GS242" t="str">
        <v>SIN ESTADO</v>
      </c>
      <c r="GU242" t="str">
        <v/>
      </c>
      <c r="GV242" t="str">
        <v/>
      </c>
      <c r="GY242" t="str">
        <v>SIN ESTADO</v>
      </c>
      <c r="HA242" t="str">
        <v/>
      </c>
      <c r="HB242" t="str">
        <v/>
      </c>
      <c r="HE242" t="str">
        <v>SIN ESTADO</v>
      </c>
      <c r="HG242" t="str">
        <v/>
      </c>
      <c r="HH242" t="str">
        <v/>
      </c>
      <c r="HK242" t="str">
        <v>SIN ESTADO</v>
      </c>
      <c r="HM242" t="str">
        <v/>
      </c>
      <c r="HN242" t="str">
        <v/>
      </c>
      <c r="HQ242" t="str">
        <v>SIN ESTADO</v>
      </c>
      <c r="HS242">
        <v>7216800</v>
      </c>
      <c r="HU242">
        <v>1804291.6666666667</v>
      </c>
      <c r="HW242">
        <v>0</v>
      </c>
      <c r="HX242">
        <v>0</v>
      </c>
    </row>
    <row r="243">
      <c r="B243">
        <v>241</v>
      </c>
      <c r="C243" t="str">
        <v xml:space="preserve">LC2 - 26 - 8 </v>
      </c>
      <c r="D243" t="str">
        <v>VENDIDO</v>
      </c>
      <c r="E243">
        <v>28000000</v>
      </c>
      <c r="F243">
        <v>0</v>
      </c>
      <c r="G243">
        <v>45894</v>
      </c>
      <c r="H243">
        <v>1</v>
      </c>
      <c r="I243">
        <v>0</v>
      </c>
      <c r="J243">
        <v>0</v>
      </c>
      <c r="K243">
        <v>45925</v>
      </c>
      <c r="L243">
        <v>393</v>
      </c>
      <c r="M243">
        <v>45894</v>
      </c>
      <c r="O243" t="str">
        <v>PAGA</v>
      </c>
      <c r="Q243" t="str">
        <v/>
      </c>
      <c r="R243" t="str">
        <v/>
      </c>
      <c r="U243" t="str">
        <v>SIN ESTADO</v>
      </c>
      <c r="W243" t="str">
        <v/>
      </c>
      <c r="X243" t="str">
        <v/>
      </c>
      <c r="AA243" t="str">
        <v>SIN ESTADO</v>
      </c>
      <c r="AC243" t="str">
        <v/>
      </c>
      <c r="AD243" t="str">
        <v/>
      </c>
      <c r="AG243" t="str">
        <v>SIN ESTADO</v>
      </c>
      <c r="AI243" t="str">
        <v/>
      </c>
      <c r="AJ243" t="str">
        <v/>
      </c>
      <c r="AM243" t="str">
        <v>SIN ESTADO</v>
      </c>
      <c r="AO243" t="str">
        <v/>
      </c>
      <c r="AP243" t="str">
        <v/>
      </c>
      <c r="AS243" t="str">
        <v>SIN ESTADO</v>
      </c>
      <c r="AU243" t="str">
        <v/>
      </c>
      <c r="AV243" t="str">
        <v/>
      </c>
      <c r="AY243" t="str">
        <v>SIN ESTADO</v>
      </c>
      <c r="BA243" t="str">
        <v/>
      </c>
      <c r="BB243" t="str">
        <v/>
      </c>
      <c r="BE243" t="str">
        <v>SIN ESTADO</v>
      </c>
      <c r="BG243" t="str">
        <v/>
      </c>
      <c r="BH243" t="str">
        <v/>
      </c>
      <c r="BK243" t="str">
        <v>SIN ESTADO</v>
      </c>
      <c r="BM243" t="str">
        <v/>
      </c>
      <c r="BN243" t="str">
        <v/>
      </c>
      <c r="BQ243" t="str">
        <v>SIN ESTADO</v>
      </c>
      <c r="BS243" t="str">
        <v/>
      </c>
      <c r="BT243" t="str">
        <v/>
      </c>
      <c r="BW243" t="str">
        <v>SIN ESTADO</v>
      </c>
      <c r="BY243" t="str">
        <v/>
      </c>
      <c r="BZ243" t="str">
        <v/>
      </c>
      <c r="CC243" t="str">
        <v>SIN ESTADO</v>
      </c>
      <c r="CE243" t="str">
        <v/>
      </c>
      <c r="CF243" t="str">
        <v/>
      </c>
      <c r="CI243" t="str">
        <v>SIN ESTADO</v>
      </c>
      <c r="CK243" t="str">
        <v/>
      </c>
      <c r="CL243" t="str">
        <v/>
      </c>
      <c r="CO243" t="str">
        <v>SIN ESTADO</v>
      </c>
      <c r="CQ243" t="str">
        <v/>
      </c>
      <c r="CR243" t="str">
        <v/>
      </c>
      <c r="CU243" t="str">
        <v>SIN ESTADO</v>
      </c>
      <c r="CW243" t="str">
        <v/>
      </c>
      <c r="CX243" t="str">
        <v/>
      </c>
      <c r="DA243" t="str">
        <v>SIN ESTADO</v>
      </c>
      <c r="DC243" t="str">
        <v/>
      </c>
      <c r="DD243" t="str">
        <v/>
      </c>
      <c r="DG243" t="str">
        <v>SIN ESTADO</v>
      </c>
      <c r="DI243" t="str">
        <v/>
      </c>
      <c r="DJ243" t="str">
        <v/>
      </c>
      <c r="DM243" t="str">
        <v>SIN ESTADO</v>
      </c>
      <c r="DO243" t="str">
        <v/>
      </c>
      <c r="DP243" t="str">
        <v/>
      </c>
      <c r="DS243" t="str">
        <v>SIN ESTADO</v>
      </c>
      <c r="DU243" t="str">
        <v/>
      </c>
      <c r="DV243" t="str">
        <v/>
      </c>
      <c r="DY243" t="str">
        <v>SIN ESTADO</v>
      </c>
      <c r="EA243" t="str">
        <v/>
      </c>
      <c r="EB243" t="str">
        <v/>
      </c>
      <c r="EE243" t="str">
        <v>SIN ESTADO</v>
      </c>
      <c r="EG243" t="str">
        <v/>
      </c>
      <c r="EH243" t="str">
        <v/>
      </c>
      <c r="EK243" t="str">
        <v>SIN ESTADO</v>
      </c>
      <c r="EM243" t="str">
        <v/>
      </c>
      <c r="EN243" t="str">
        <v/>
      </c>
      <c r="EQ243" t="str">
        <v>SIN ESTADO</v>
      </c>
      <c r="ES243" t="str">
        <v/>
      </c>
      <c r="ET243" t="str">
        <v/>
      </c>
      <c r="EW243" t="str">
        <v>SIN ESTADO</v>
      </c>
      <c r="EY243" t="str">
        <v/>
      </c>
      <c r="EZ243" t="str">
        <v/>
      </c>
      <c r="FC243" t="str">
        <v>SIN ESTADO</v>
      </c>
      <c r="FE243" t="str">
        <v/>
      </c>
      <c r="FF243" t="str">
        <v/>
      </c>
      <c r="FI243" t="str">
        <v>SIN ESTADO</v>
      </c>
      <c r="FK243" t="str">
        <v/>
      </c>
      <c r="FL243" t="str">
        <v/>
      </c>
      <c r="FO243" t="str">
        <v>SIN ESTADO</v>
      </c>
      <c r="FQ243" t="str">
        <v/>
      </c>
      <c r="FR243" t="str">
        <v/>
      </c>
      <c r="FU243" t="str">
        <v>SIN ESTADO</v>
      </c>
      <c r="FW243" t="str">
        <v/>
      </c>
      <c r="FX243" t="str">
        <v/>
      </c>
      <c r="GA243" t="str">
        <v>SIN ESTADO</v>
      </c>
      <c r="GC243" t="str">
        <v/>
      </c>
      <c r="GD243" t="str">
        <v/>
      </c>
      <c r="GG243" t="str">
        <v>SIN ESTADO</v>
      </c>
      <c r="GI243" t="str">
        <v/>
      </c>
      <c r="GJ243" t="str">
        <v/>
      </c>
      <c r="GM243" t="str">
        <v>SIN ESTADO</v>
      </c>
      <c r="GO243" t="str">
        <v/>
      </c>
      <c r="GP243" t="str">
        <v/>
      </c>
      <c r="GS243" t="str">
        <v>SIN ESTADO</v>
      </c>
      <c r="GU243" t="str">
        <v/>
      </c>
      <c r="GV243" t="str">
        <v/>
      </c>
      <c r="GY243" t="str">
        <v>SIN ESTADO</v>
      </c>
      <c r="HA243" t="str">
        <v/>
      </c>
      <c r="HB243" t="str">
        <v/>
      </c>
      <c r="HE243" t="str">
        <v>SIN ESTADO</v>
      </c>
      <c r="HG243" t="str">
        <v/>
      </c>
      <c r="HH243" t="str">
        <v/>
      </c>
      <c r="HK243" t="str">
        <v>SIN ESTADO</v>
      </c>
      <c r="HM243" t="str">
        <v/>
      </c>
      <c r="HN243" t="str">
        <v/>
      </c>
      <c r="HQ243" t="str">
        <v>SIN ESTADO</v>
      </c>
      <c r="HS243">
        <v>0</v>
      </c>
      <c r="HU243">
        <v>0</v>
      </c>
      <c r="HW243">
        <v>0</v>
      </c>
      <c r="HX243">
        <v>0</v>
      </c>
    </row>
    <row r="244">
      <c r="B244">
        <v>242</v>
      </c>
      <c r="C244" t="str">
        <v xml:space="preserve">LC2 - 26 - 9 </v>
      </c>
      <c r="D244" t="str">
        <v>VENDIDO</v>
      </c>
      <c r="E244">
        <v>28000000</v>
      </c>
      <c r="F244">
        <v>24000000</v>
      </c>
      <c r="G244">
        <v>45894</v>
      </c>
      <c r="H244">
        <v>24</v>
      </c>
      <c r="I244" t="str">
        <v xml:space="preserve">25 DE CADA MES </v>
      </c>
      <c r="J244">
        <v>1000000</v>
      </c>
      <c r="K244">
        <v>45925</v>
      </c>
      <c r="L244">
        <v>393</v>
      </c>
      <c r="M244">
        <v>45924</v>
      </c>
      <c r="N244">
        <v>1500000</v>
      </c>
      <c r="O244" t="str">
        <v>PAGA</v>
      </c>
      <c r="P244" t="str">
        <v>TRANSFERENCIA</v>
      </c>
      <c r="Q244">
        <v>45956</v>
      </c>
      <c r="R244">
        <v>362</v>
      </c>
      <c r="S244">
        <v>45958</v>
      </c>
      <c r="T244">
        <v>1000000</v>
      </c>
      <c r="U244" t="str">
        <v>PAGA</v>
      </c>
      <c r="V244" t="str">
        <v>TRANSFERENCIA</v>
      </c>
      <c r="W244">
        <v>45987</v>
      </c>
      <c r="X244">
        <v>331</v>
      </c>
      <c r="Y244">
        <v>45979</v>
      </c>
      <c r="Z244">
        <v>5000000</v>
      </c>
      <c r="AA244" t="str">
        <v>PAGA</v>
      </c>
      <c r="AB244" t="str">
        <v>TRANSFERENCIA</v>
      </c>
      <c r="AC244">
        <v>46018</v>
      </c>
      <c r="AD244">
        <v>300</v>
      </c>
      <c r="AE244">
        <v>46015</v>
      </c>
      <c r="AF244">
        <v>1000000</v>
      </c>
      <c r="AG244" t="str">
        <v>PAGA</v>
      </c>
      <c r="AH244" t="str">
        <v>TRANSFERENCIA</v>
      </c>
      <c r="AI244">
        <v>46049</v>
      </c>
      <c r="AJ244">
        <v>269</v>
      </c>
      <c r="AK244">
        <v>45675</v>
      </c>
      <c r="AL244">
        <v>4000000</v>
      </c>
      <c r="AM244" t="str">
        <v>PAGA</v>
      </c>
      <c r="AN244" t="str">
        <v>TRANSFERENCIA</v>
      </c>
      <c r="AO244">
        <v>46080</v>
      </c>
      <c r="AP244">
        <v>238</v>
      </c>
      <c r="AQ244">
        <v>46077</v>
      </c>
      <c r="AR244">
        <v>1000000</v>
      </c>
      <c r="AS244" t="str">
        <v>PAGA</v>
      </c>
      <c r="AT244" t="str">
        <v>TRANSFERENCIA</v>
      </c>
      <c r="AU244">
        <v>46111</v>
      </c>
      <c r="AV244">
        <v>207</v>
      </c>
      <c r="AW244">
        <v>46104</v>
      </c>
      <c r="AX244">
        <v>1000000</v>
      </c>
      <c r="AY244" t="str">
        <v>PAGA</v>
      </c>
      <c r="AZ244" t="str">
        <v>TRANSFERENCIA</v>
      </c>
      <c r="BA244">
        <v>46142</v>
      </c>
      <c r="BB244">
        <v>176</v>
      </c>
      <c r="BC244">
        <v>46135</v>
      </c>
      <c r="BD244">
        <v>1000000</v>
      </c>
      <c r="BE244" t="str">
        <v>PAGA</v>
      </c>
      <c r="BF244" t="str">
        <v>TRANSFERENCIA</v>
      </c>
      <c r="BG244">
        <v>46173</v>
      </c>
      <c r="BH244">
        <v>145</v>
      </c>
      <c r="BI244">
        <v>46137</v>
      </c>
      <c r="BJ244">
        <v>8500000</v>
      </c>
      <c r="BK244" t="str">
        <v>PAGA</v>
      </c>
      <c r="BM244">
        <v>46204</v>
      </c>
      <c r="BN244">
        <v>114</v>
      </c>
      <c r="BQ244" t="str">
        <v>VENCIDA</v>
      </c>
      <c r="BS244">
        <v>46235</v>
      </c>
      <c r="BT244">
        <v>83</v>
      </c>
      <c r="BW244" t="str">
        <v>VENCIDA</v>
      </c>
      <c r="BY244">
        <v>46266</v>
      </c>
      <c r="BZ244">
        <v>52</v>
      </c>
      <c r="CC244" t="str">
        <v>VENCIDA</v>
      </c>
      <c r="CE244">
        <v>46297</v>
      </c>
      <c r="CF244">
        <v>21</v>
      </c>
      <c r="CI244" t="str">
        <v>VENCIDA</v>
      </c>
      <c r="CK244">
        <v>46328</v>
      </c>
      <c r="CL244">
        <v>-10</v>
      </c>
      <c r="CO244" t="str">
        <v>AL DÍA</v>
      </c>
      <c r="CQ244">
        <v>46359</v>
      </c>
      <c r="CR244">
        <v>-41</v>
      </c>
      <c r="CU244" t="str">
        <v>AL DÍA</v>
      </c>
      <c r="CW244">
        <v>46390</v>
      </c>
      <c r="CX244">
        <v>-72</v>
      </c>
      <c r="DA244" t="str">
        <v>AL DÍA</v>
      </c>
      <c r="DC244">
        <v>46421</v>
      </c>
      <c r="DD244">
        <v>-103</v>
      </c>
      <c r="DG244" t="str">
        <v>AL DÍA</v>
      </c>
      <c r="DI244">
        <v>46452</v>
      </c>
      <c r="DJ244">
        <v>-134</v>
      </c>
      <c r="DM244" t="str">
        <v>AL DÍA</v>
      </c>
      <c r="DO244">
        <v>46483</v>
      </c>
      <c r="DP244">
        <v>-165</v>
      </c>
      <c r="DS244" t="str">
        <v>AL DÍA</v>
      </c>
      <c r="DU244">
        <v>46514</v>
      </c>
      <c r="DV244">
        <v>-196</v>
      </c>
      <c r="DY244" t="str">
        <v>AL DÍA</v>
      </c>
      <c r="EA244">
        <v>46545</v>
      </c>
      <c r="EB244">
        <v>-227</v>
      </c>
      <c r="EE244" t="str">
        <v>AL DÍA</v>
      </c>
      <c r="EG244">
        <v>46576</v>
      </c>
      <c r="EH244">
        <v>-258</v>
      </c>
      <c r="EK244" t="str">
        <v>AL DÍA</v>
      </c>
      <c r="EM244">
        <v>46607</v>
      </c>
      <c r="EN244">
        <v>-289</v>
      </c>
      <c r="EQ244" t="str">
        <v>AL DÍA</v>
      </c>
      <c r="ES244">
        <v>46638</v>
      </c>
      <c r="ET244">
        <v>-320</v>
      </c>
      <c r="EW244" t="str">
        <v>AL DÍA</v>
      </c>
      <c r="EY244" t="str">
        <v/>
      </c>
      <c r="EZ244" t="str">
        <v/>
      </c>
      <c r="FC244" t="str">
        <v>SIN ESTADO</v>
      </c>
      <c r="FE244" t="str">
        <v/>
      </c>
      <c r="FF244" t="str">
        <v/>
      </c>
      <c r="FI244" t="str">
        <v>SIN ESTADO</v>
      </c>
      <c r="FK244" t="str">
        <v/>
      </c>
      <c r="FL244" t="str">
        <v/>
      </c>
      <c r="FO244" t="str">
        <v>SIN ESTADO</v>
      </c>
      <c r="FQ244" t="str">
        <v/>
      </c>
      <c r="FR244" t="str">
        <v/>
      </c>
      <c r="FU244" t="str">
        <v>SIN ESTADO</v>
      </c>
      <c r="FW244" t="str">
        <v/>
      </c>
      <c r="FX244" t="str">
        <v/>
      </c>
      <c r="GA244" t="str">
        <v>SIN ESTADO</v>
      </c>
      <c r="GC244" t="str">
        <v/>
      </c>
      <c r="GD244" t="str">
        <v/>
      </c>
      <c r="GG244" t="str">
        <v>SIN ESTADO</v>
      </c>
      <c r="GI244" t="str">
        <v/>
      </c>
      <c r="GJ244" t="str">
        <v/>
      </c>
      <c r="GM244" t="str">
        <v>SIN ESTADO</v>
      </c>
      <c r="GO244" t="str">
        <v/>
      </c>
      <c r="GP244" t="str">
        <v/>
      </c>
      <c r="GS244" t="str">
        <v>SIN ESTADO</v>
      </c>
      <c r="GU244" t="str">
        <v/>
      </c>
      <c r="GV244" t="str">
        <v/>
      </c>
      <c r="GY244" t="str">
        <v>SIN ESTADO</v>
      </c>
      <c r="HA244" t="str">
        <v/>
      </c>
      <c r="HB244" t="str">
        <v/>
      </c>
      <c r="HE244" t="str">
        <v>SIN ESTADO</v>
      </c>
      <c r="HG244" t="str">
        <v/>
      </c>
      <c r="HH244" t="str">
        <v/>
      </c>
      <c r="HK244" t="str">
        <v>SIN ESTADO</v>
      </c>
      <c r="HM244" t="str">
        <v/>
      </c>
      <c r="HN244" t="str">
        <v/>
      </c>
      <c r="HQ244" t="str">
        <v>SIN ESTADO</v>
      </c>
      <c r="HS244">
        <v>24000000</v>
      </c>
      <c r="HU244">
        <v>1000000</v>
      </c>
      <c r="HW244">
        <v>0</v>
      </c>
      <c r="HX244">
        <v>0</v>
      </c>
    </row>
    <row r="245">
      <c r="B245">
        <v>243</v>
      </c>
      <c r="C245" t="str">
        <v xml:space="preserve">LC2 - 26 - 10 </v>
      </c>
      <c r="D245" t="str">
        <v>VENDIDO</v>
      </c>
      <c r="E245">
        <v>28000000</v>
      </c>
      <c r="F245">
        <v>22000000</v>
      </c>
      <c r="G245">
        <v>46170</v>
      </c>
      <c r="H245">
        <v>24</v>
      </c>
      <c r="I245" t="str">
        <v>28 DE CADA MES</v>
      </c>
      <c r="J245">
        <v>916666.6666666666</v>
      </c>
      <c r="K245">
        <v>46201</v>
      </c>
      <c r="L245">
        <v>117</v>
      </c>
      <c r="M245">
        <v>46183</v>
      </c>
      <c r="N245">
        <v>916000</v>
      </c>
      <c r="O245" t="str">
        <v>PAGA</v>
      </c>
      <c r="P245" t="str">
        <v>TRANSFERENCIA</v>
      </c>
      <c r="Q245">
        <v>46232</v>
      </c>
      <c r="R245">
        <v>86</v>
      </c>
      <c r="S245">
        <v>46206</v>
      </c>
      <c r="T245">
        <v>958400</v>
      </c>
      <c r="U245" t="str">
        <v>PAGA</v>
      </c>
      <c r="V245" t="str">
        <v>TRANSFERENCIA</v>
      </c>
      <c r="W245">
        <v>46263</v>
      </c>
      <c r="X245">
        <v>55</v>
      </c>
      <c r="Y245">
        <v>46228</v>
      </c>
      <c r="Z245">
        <v>1000000</v>
      </c>
      <c r="AA245" t="str">
        <v>PAGA</v>
      </c>
      <c r="AB245" t="str">
        <v>TRANSFERENCIA</v>
      </c>
      <c r="AC245">
        <v>46294</v>
      </c>
      <c r="AD245">
        <v>24</v>
      </c>
      <c r="AE245">
        <v>46233</v>
      </c>
      <c r="AF245">
        <v>950000</v>
      </c>
      <c r="AG245" t="str">
        <v>PAGA</v>
      </c>
      <c r="AH245" t="str">
        <v>TRANSFERENCIA</v>
      </c>
      <c r="AI245">
        <v>46325</v>
      </c>
      <c r="AJ245">
        <v>-7</v>
      </c>
      <c r="AK245">
        <v>46282</v>
      </c>
      <c r="AL245">
        <v>1000000</v>
      </c>
      <c r="AM245" t="str">
        <v>PAGA</v>
      </c>
      <c r="AN245" t="str">
        <v>TRANSFERENCIA</v>
      </c>
      <c r="AO245">
        <v>46356</v>
      </c>
      <c r="AP245">
        <v>-38</v>
      </c>
      <c r="AQ245">
        <v>46297</v>
      </c>
      <c r="AR245">
        <v>1000000</v>
      </c>
      <c r="AS245" t="str">
        <v>PAGA</v>
      </c>
      <c r="AT245" t="str">
        <v>TRANSFERENCIA</v>
      </c>
      <c r="AU245">
        <v>46387</v>
      </c>
      <c r="AV245">
        <v>-69</v>
      </c>
      <c r="AY245" t="str">
        <v>AL DÍA</v>
      </c>
      <c r="BA245">
        <v>46418</v>
      </c>
      <c r="BB245">
        <v>-100</v>
      </c>
      <c r="BE245" t="str">
        <v>AL DÍA</v>
      </c>
      <c r="BG245">
        <v>46449</v>
      </c>
      <c r="BH245">
        <v>-131</v>
      </c>
      <c r="BK245" t="str">
        <v>AL DÍA</v>
      </c>
      <c r="BM245">
        <v>46480</v>
      </c>
      <c r="BN245">
        <v>-162</v>
      </c>
      <c r="BQ245" t="str">
        <v>AL DÍA</v>
      </c>
      <c r="BS245">
        <v>46511</v>
      </c>
      <c r="BT245">
        <v>-193</v>
      </c>
      <c r="BW245" t="str">
        <v>AL DÍA</v>
      </c>
      <c r="BY245">
        <v>46542</v>
      </c>
      <c r="BZ245">
        <v>-224</v>
      </c>
      <c r="CC245" t="str">
        <v>AL DÍA</v>
      </c>
      <c r="CE245">
        <v>46573</v>
      </c>
      <c r="CF245">
        <v>-255</v>
      </c>
      <c r="CI245" t="str">
        <v>AL DÍA</v>
      </c>
      <c r="CK245">
        <v>46604</v>
      </c>
      <c r="CL245">
        <v>-286</v>
      </c>
      <c r="CO245" t="str">
        <v>AL DÍA</v>
      </c>
      <c r="CQ245">
        <v>46635</v>
      </c>
      <c r="CR245">
        <v>-317</v>
      </c>
      <c r="CU245" t="str">
        <v>AL DÍA</v>
      </c>
      <c r="CW245">
        <v>46666</v>
      </c>
      <c r="CX245">
        <v>-348</v>
      </c>
      <c r="DA245" t="str">
        <v>AL DÍA</v>
      </c>
      <c r="DC245">
        <v>46697</v>
      </c>
      <c r="DD245">
        <v>-379</v>
      </c>
      <c r="DG245" t="str">
        <v>AL DÍA</v>
      </c>
      <c r="DI245">
        <v>46728</v>
      </c>
      <c r="DJ245">
        <v>-410</v>
      </c>
      <c r="DM245" t="str">
        <v>AL DÍA</v>
      </c>
      <c r="DO245">
        <v>46759</v>
      </c>
      <c r="DP245">
        <v>-441</v>
      </c>
      <c r="DS245" t="str">
        <v>AL DÍA</v>
      </c>
      <c r="DU245">
        <v>46790</v>
      </c>
      <c r="DV245">
        <v>-472</v>
      </c>
      <c r="DY245" t="str">
        <v>AL DÍA</v>
      </c>
      <c r="EA245">
        <v>46821</v>
      </c>
      <c r="EB245">
        <v>-503</v>
      </c>
      <c r="EE245" t="str">
        <v>AL DÍA</v>
      </c>
      <c r="EG245">
        <v>46852</v>
      </c>
      <c r="EH245">
        <v>-534</v>
      </c>
      <c r="EK245" t="str">
        <v>AL DÍA</v>
      </c>
      <c r="EM245">
        <v>46883</v>
      </c>
      <c r="EN245">
        <v>-565</v>
      </c>
      <c r="EQ245" t="str">
        <v>AL DÍA</v>
      </c>
      <c r="ES245">
        <v>46914</v>
      </c>
      <c r="ET245">
        <v>-596</v>
      </c>
      <c r="EW245" t="str">
        <v>AL DÍA</v>
      </c>
      <c r="EY245" t="str">
        <v/>
      </c>
      <c r="EZ245" t="str">
        <v/>
      </c>
      <c r="FC245" t="str">
        <v>SIN ESTADO</v>
      </c>
      <c r="FE245" t="str">
        <v/>
      </c>
      <c r="FF245" t="str">
        <v/>
      </c>
      <c r="FI245" t="str">
        <v>SIN ESTADO</v>
      </c>
      <c r="FK245" t="str">
        <v/>
      </c>
      <c r="FL245" t="str">
        <v/>
      </c>
      <c r="FO245" t="str">
        <v>SIN ESTADO</v>
      </c>
      <c r="FQ245" t="str">
        <v/>
      </c>
      <c r="FR245" t="str">
        <v/>
      </c>
      <c r="FU245" t="str">
        <v>SIN ESTADO</v>
      </c>
      <c r="FW245" t="str">
        <v/>
      </c>
      <c r="FX245" t="str">
        <v/>
      </c>
      <c r="GA245" t="str">
        <v>SIN ESTADO</v>
      </c>
      <c r="GC245" t="str">
        <v/>
      </c>
      <c r="GD245" t="str">
        <v/>
      </c>
      <c r="GG245" t="str">
        <v>SIN ESTADO</v>
      </c>
      <c r="GI245" t="str">
        <v/>
      </c>
      <c r="GJ245" t="str">
        <v/>
      </c>
      <c r="GM245" t="str">
        <v>SIN ESTADO</v>
      </c>
      <c r="GO245" t="str">
        <v/>
      </c>
      <c r="GP245" t="str">
        <v/>
      </c>
      <c r="GS245" t="str">
        <v>SIN ESTADO</v>
      </c>
      <c r="GU245" t="str">
        <v/>
      </c>
      <c r="GV245" t="str">
        <v/>
      </c>
      <c r="GY245" t="str">
        <v>SIN ESTADO</v>
      </c>
      <c r="HA245" t="str">
        <v/>
      </c>
      <c r="HB245" t="str">
        <v/>
      </c>
      <c r="HE245" t="str">
        <v>SIN ESTADO</v>
      </c>
      <c r="HG245" t="str">
        <v/>
      </c>
      <c r="HH245" t="str">
        <v/>
      </c>
      <c r="HK245" t="str">
        <v>SIN ESTADO</v>
      </c>
      <c r="HM245" t="str">
        <v/>
      </c>
      <c r="HN245" t="str">
        <v/>
      </c>
      <c r="HQ245" t="str">
        <v>SIN ESTADO</v>
      </c>
      <c r="HS245">
        <v>5824400</v>
      </c>
      <c r="HU245">
        <v>916666.6666666666</v>
      </c>
      <c r="HW245">
        <v>0</v>
      </c>
      <c r="HX245">
        <v>0</v>
      </c>
    </row>
    <row r="246">
      <c r="B246">
        <v>244</v>
      </c>
      <c r="C246" t="str">
        <v xml:space="preserve">LC2 - 26 - 11 </v>
      </c>
      <c r="D246" t="str">
        <v>VENDIDO</v>
      </c>
      <c r="E246">
        <v>28000000</v>
      </c>
      <c r="F246">
        <v>23000000</v>
      </c>
      <c r="G246">
        <v>46129</v>
      </c>
      <c r="H246">
        <v>24</v>
      </c>
      <c r="I246" t="str">
        <v>20 DE CADA MES</v>
      </c>
      <c r="J246">
        <v>958400</v>
      </c>
      <c r="K246">
        <v>46160</v>
      </c>
      <c r="L246">
        <v>158</v>
      </c>
      <c r="M246">
        <v>46171</v>
      </c>
      <c r="N246">
        <v>958400</v>
      </c>
      <c r="O246" t="str">
        <v>PAGA</v>
      </c>
      <c r="P246" t="str">
        <v>TRANSFERENCIA</v>
      </c>
      <c r="Q246">
        <v>46191</v>
      </c>
      <c r="R246">
        <v>127</v>
      </c>
      <c r="S246">
        <v>46206</v>
      </c>
      <c r="T246">
        <v>958400</v>
      </c>
      <c r="U246" t="str">
        <v>PAGA</v>
      </c>
      <c r="V246" t="str">
        <v>TRANSFERENCIA</v>
      </c>
      <c r="W246">
        <v>46222</v>
      </c>
      <c r="X246">
        <v>96</v>
      </c>
      <c r="AA246" t="str">
        <v>VENCIDA</v>
      </c>
      <c r="AC246">
        <v>46253</v>
      </c>
      <c r="AD246">
        <v>65</v>
      </c>
      <c r="AG246" t="str">
        <v>VENCIDA</v>
      </c>
      <c r="AI246">
        <v>46284</v>
      </c>
      <c r="AJ246">
        <v>34</v>
      </c>
      <c r="AM246" t="str">
        <v>VENCIDA</v>
      </c>
      <c r="AO246">
        <v>46315</v>
      </c>
      <c r="AP246">
        <v>3</v>
      </c>
      <c r="AS246" t="str">
        <v>VENCIDA</v>
      </c>
      <c r="AU246">
        <v>46346</v>
      </c>
      <c r="AV246">
        <v>-28</v>
      </c>
      <c r="AY246" t="str">
        <v>AL DÍA</v>
      </c>
      <c r="BA246">
        <v>46377</v>
      </c>
      <c r="BB246">
        <v>-59</v>
      </c>
      <c r="BE246" t="str">
        <v>AL DÍA</v>
      </c>
      <c r="BG246">
        <v>46408</v>
      </c>
      <c r="BH246">
        <v>-90</v>
      </c>
      <c r="BK246" t="str">
        <v>AL DÍA</v>
      </c>
      <c r="BM246">
        <v>46439</v>
      </c>
      <c r="BN246">
        <v>-121</v>
      </c>
      <c r="BQ246" t="str">
        <v>AL DÍA</v>
      </c>
      <c r="BS246">
        <v>46470</v>
      </c>
      <c r="BT246">
        <v>-152</v>
      </c>
      <c r="BW246" t="str">
        <v>AL DÍA</v>
      </c>
      <c r="BY246">
        <v>46501</v>
      </c>
      <c r="BZ246">
        <v>-183</v>
      </c>
      <c r="CC246" t="str">
        <v>AL DÍA</v>
      </c>
      <c r="CE246">
        <v>46532</v>
      </c>
      <c r="CF246">
        <v>-214</v>
      </c>
      <c r="CI246" t="str">
        <v>AL DÍA</v>
      </c>
      <c r="CK246">
        <v>46563</v>
      </c>
      <c r="CL246">
        <v>-245</v>
      </c>
      <c r="CO246" t="str">
        <v>AL DÍA</v>
      </c>
      <c r="CQ246">
        <v>46594</v>
      </c>
      <c r="CR246">
        <v>-276</v>
      </c>
      <c r="CU246" t="str">
        <v>AL DÍA</v>
      </c>
      <c r="CW246">
        <v>46625</v>
      </c>
      <c r="CX246">
        <v>-307</v>
      </c>
      <c r="DA246" t="str">
        <v>AL DÍA</v>
      </c>
      <c r="DC246">
        <v>46656</v>
      </c>
      <c r="DD246">
        <v>-338</v>
      </c>
      <c r="DG246" t="str">
        <v>AL DÍA</v>
      </c>
      <c r="DI246">
        <v>46687</v>
      </c>
      <c r="DJ246">
        <v>-369</v>
      </c>
      <c r="DM246" t="str">
        <v>AL DÍA</v>
      </c>
      <c r="DO246">
        <v>46718</v>
      </c>
      <c r="DP246">
        <v>-400</v>
      </c>
      <c r="DS246" t="str">
        <v>AL DÍA</v>
      </c>
      <c r="DU246">
        <v>46749</v>
      </c>
      <c r="DV246">
        <v>-431</v>
      </c>
      <c r="DY246" t="str">
        <v>AL DÍA</v>
      </c>
      <c r="EA246">
        <v>46780</v>
      </c>
      <c r="EB246">
        <v>-462</v>
      </c>
      <c r="EE246" t="str">
        <v>AL DÍA</v>
      </c>
      <c r="EG246">
        <v>46811</v>
      </c>
      <c r="EH246">
        <v>-493</v>
      </c>
      <c r="EK246" t="str">
        <v>AL DÍA</v>
      </c>
      <c r="EM246">
        <v>46842</v>
      </c>
      <c r="EN246">
        <v>-524</v>
      </c>
      <c r="EQ246" t="str">
        <v>AL DÍA</v>
      </c>
      <c r="ES246">
        <v>46873</v>
      </c>
      <c r="ET246">
        <v>-555</v>
      </c>
      <c r="EW246" t="str">
        <v>AL DÍA</v>
      </c>
      <c r="EY246" t="str">
        <v/>
      </c>
      <c r="EZ246" t="str">
        <v/>
      </c>
      <c r="FC246" t="str">
        <v>SIN ESTADO</v>
      </c>
      <c r="FE246" t="str">
        <v/>
      </c>
      <c r="FF246" t="str">
        <v/>
      </c>
      <c r="FI246" t="str">
        <v>SIN ESTADO</v>
      </c>
      <c r="FK246" t="str">
        <v/>
      </c>
      <c r="FL246" t="str">
        <v/>
      </c>
      <c r="FO246" t="str">
        <v>SIN ESTADO</v>
      </c>
      <c r="FQ246" t="str">
        <v/>
      </c>
      <c r="FR246" t="str">
        <v/>
      </c>
      <c r="FU246" t="str">
        <v>SIN ESTADO</v>
      </c>
      <c r="FW246" t="str">
        <v/>
      </c>
      <c r="FX246" t="str">
        <v/>
      </c>
      <c r="GA246" t="str">
        <v>SIN ESTADO</v>
      </c>
      <c r="GC246" t="str">
        <v/>
      </c>
      <c r="GD246" t="str">
        <v/>
      </c>
      <c r="GG246" t="str">
        <v>SIN ESTADO</v>
      </c>
      <c r="GI246" t="str">
        <v/>
      </c>
      <c r="GJ246" t="str">
        <v/>
      </c>
      <c r="GM246" t="str">
        <v>SIN ESTADO</v>
      </c>
      <c r="GO246" t="str">
        <v/>
      </c>
      <c r="GP246" t="str">
        <v/>
      </c>
      <c r="GS246" t="str">
        <v>SIN ESTADO</v>
      </c>
      <c r="GU246" t="str">
        <v/>
      </c>
      <c r="GV246" t="str">
        <v/>
      </c>
      <c r="GY246" t="str">
        <v>SIN ESTADO</v>
      </c>
      <c r="HA246" t="str">
        <v/>
      </c>
      <c r="HB246" t="str">
        <v/>
      </c>
      <c r="HE246" t="str">
        <v>SIN ESTADO</v>
      </c>
      <c r="HG246" t="str">
        <v/>
      </c>
      <c r="HH246" t="str">
        <v/>
      </c>
      <c r="HK246" t="str">
        <v>SIN ESTADO</v>
      </c>
      <c r="HM246" t="str">
        <v/>
      </c>
      <c r="HN246" t="str">
        <v/>
      </c>
      <c r="HQ246" t="str">
        <v>SIN ESTADO</v>
      </c>
      <c r="HS246">
        <v>1916800</v>
      </c>
      <c r="HU246">
        <v>958400</v>
      </c>
      <c r="HW246">
        <v>0</v>
      </c>
      <c r="HX246">
        <v>0</v>
      </c>
    </row>
    <row r="247">
      <c r="B247">
        <v>245</v>
      </c>
      <c r="C247" t="str">
        <v xml:space="preserve">LC2 - 26 - 12 </v>
      </c>
      <c r="D247" t="str">
        <v>VENDIDO</v>
      </c>
      <c r="E247">
        <v>33000000</v>
      </c>
      <c r="F247">
        <v>29000000</v>
      </c>
      <c r="G247">
        <v>45885</v>
      </c>
      <c r="H247">
        <v>24</v>
      </c>
      <c r="I247" t="str">
        <v xml:space="preserve">16 DE CADA MES </v>
      </c>
      <c r="J247">
        <v>1208333.3333333333</v>
      </c>
      <c r="K247">
        <v>45916</v>
      </c>
      <c r="L247">
        <v>402</v>
      </c>
      <c r="M247">
        <v>45927</v>
      </c>
      <c r="N247">
        <v>1208300</v>
      </c>
      <c r="O247" t="str">
        <v>PAGA</v>
      </c>
      <c r="P247" t="str">
        <v>TRANSFERENCIA</v>
      </c>
      <c r="Q247">
        <v>45947</v>
      </c>
      <c r="R247">
        <v>371</v>
      </c>
      <c r="S247">
        <v>46118</v>
      </c>
      <c r="T247">
        <v>1118000</v>
      </c>
      <c r="U247" t="str">
        <v>PAGA</v>
      </c>
      <c r="V247" t="str">
        <v>TRANSFERENCIA</v>
      </c>
      <c r="W247">
        <v>45978</v>
      </c>
      <c r="X247">
        <v>340</v>
      </c>
      <c r="Y247">
        <v>46118</v>
      </c>
      <c r="Z247">
        <v>1118000</v>
      </c>
      <c r="AA247" t="str">
        <v>PAGA</v>
      </c>
      <c r="AB247" t="str">
        <v>TRANSFERENCIA</v>
      </c>
      <c r="AC247">
        <v>46009</v>
      </c>
      <c r="AD247">
        <v>309</v>
      </c>
      <c r="AG247" t="str">
        <v>VENCIDA</v>
      </c>
      <c r="AI247">
        <v>46040</v>
      </c>
      <c r="AJ247">
        <v>278</v>
      </c>
      <c r="AM247" t="str">
        <v>VENCIDA</v>
      </c>
      <c r="AO247">
        <v>46071</v>
      </c>
      <c r="AP247">
        <v>247</v>
      </c>
      <c r="AS247" t="str">
        <v>VENCIDA</v>
      </c>
      <c r="AU247">
        <v>46102</v>
      </c>
      <c r="AV247">
        <v>216</v>
      </c>
      <c r="AY247" t="str">
        <v>VENCIDA</v>
      </c>
      <c r="BA247">
        <v>46133</v>
      </c>
      <c r="BB247">
        <v>185</v>
      </c>
      <c r="BE247" t="str">
        <v>VENCIDA</v>
      </c>
      <c r="BG247">
        <v>46164</v>
      </c>
      <c r="BH247">
        <v>154</v>
      </c>
      <c r="BK247" t="str">
        <v>VENCIDA</v>
      </c>
      <c r="BM247">
        <v>46195</v>
      </c>
      <c r="BN247">
        <v>123</v>
      </c>
      <c r="BQ247" t="str">
        <v>VENCIDA</v>
      </c>
      <c r="BS247">
        <v>46226</v>
      </c>
      <c r="BT247">
        <v>92</v>
      </c>
      <c r="BW247" t="str">
        <v>VENCIDA</v>
      </c>
      <c r="BY247">
        <v>46257</v>
      </c>
      <c r="BZ247">
        <v>61</v>
      </c>
      <c r="CC247" t="str">
        <v>VENCIDA</v>
      </c>
      <c r="CE247">
        <v>46288</v>
      </c>
      <c r="CF247">
        <v>30</v>
      </c>
      <c r="CI247" t="str">
        <v>VENCIDA</v>
      </c>
      <c r="CK247">
        <v>46319</v>
      </c>
      <c r="CL247">
        <v>-1</v>
      </c>
      <c r="CO247" t="str">
        <v>POR VENCER</v>
      </c>
      <c r="CQ247">
        <v>46350</v>
      </c>
      <c r="CR247">
        <v>-32</v>
      </c>
      <c r="CU247" t="str">
        <v>AL DÍA</v>
      </c>
      <c r="CW247">
        <v>46381</v>
      </c>
      <c r="CX247">
        <v>-63</v>
      </c>
      <c r="DA247" t="str">
        <v>AL DÍA</v>
      </c>
      <c r="DC247">
        <v>46412</v>
      </c>
      <c r="DD247">
        <v>-94</v>
      </c>
      <c r="DG247" t="str">
        <v>AL DÍA</v>
      </c>
      <c r="DI247">
        <v>46443</v>
      </c>
      <c r="DJ247">
        <v>-125</v>
      </c>
      <c r="DM247" t="str">
        <v>AL DÍA</v>
      </c>
      <c r="DO247">
        <v>46474</v>
      </c>
      <c r="DP247">
        <v>-156</v>
      </c>
      <c r="DS247" t="str">
        <v>AL DÍA</v>
      </c>
      <c r="DU247">
        <v>46505</v>
      </c>
      <c r="DV247">
        <v>-187</v>
      </c>
      <c r="DY247" t="str">
        <v>AL DÍA</v>
      </c>
      <c r="EA247">
        <v>46536</v>
      </c>
      <c r="EB247">
        <v>-218</v>
      </c>
      <c r="EE247" t="str">
        <v>AL DÍA</v>
      </c>
      <c r="EG247">
        <v>46567</v>
      </c>
      <c r="EH247">
        <v>-249</v>
      </c>
      <c r="EK247" t="str">
        <v>AL DÍA</v>
      </c>
      <c r="EM247">
        <v>46598</v>
      </c>
      <c r="EN247">
        <v>-280</v>
      </c>
      <c r="EQ247" t="str">
        <v>AL DÍA</v>
      </c>
      <c r="ES247">
        <v>46629</v>
      </c>
      <c r="ET247">
        <v>-311</v>
      </c>
      <c r="EW247" t="str">
        <v>AL DÍA</v>
      </c>
      <c r="EY247" t="str">
        <v/>
      </c>
      <c r="EZ247" t="str">
        <v/>
      </c>
      <c r="FC247" t="str">
        <v>SIN ESTADO</v>
      </c>
      <c r="FE247" t="str">
        <v/>
      </c>
      <c r="FF247" t="str">
        <v/>
      </c>
      <c r="FI247" t="str">
        <v>SIN ESTADO</v>
      </c>
      <c r="FK247" t="str">
        <v/>
      </c>
      <c r="FL247" t="str">
        <v/>
      </c>
      <c r="FO247" t="str">
        <v>SIN ESTADO</v>
      </c>
      <c r="FQ247" t="str">
        <v/>
      </c>
      <c r="FR247" t="str">
        <v/>
      </c>
      <c r="FU247" t="str">
        <v>SIN ESTADO</v>
      </c>
      <c r="FW247" t="str">
        <v/>
      </c>
      <c r="FX247" t="str">
        <v/>
      </c>
      <c r="GA247" t="str">
        <v>SIN ESTADO</v>
      </c>
      <c r="GC247" t="str">
        <v/>
      </c>
      <c r="GD247" t="str">
        <v/>
      </c>
      <c r="GG247" t="str">
        <v>SIN ESTADO</v>
      </c>
      <c r="GI247" t="str">
        <v/>
      </c>
      <c r="GJ247" t="str">
        <v/>
      </c>
      <c r="GM247" t="str">
        <v>SIN ESTADO</v>
      </c>
      <c r="GO247" t="str">
        <v/>
      </c>
      <c r="GP247" t="str">
        <v/>
      </c>
      <c r="GS247" t="str">
        <v>SIN ESTADO</v>
      </c>
      <c r="GU247" t="str">
        <v/>
      </c>
      <c r="GV247" t="str">
        <v/>
      </c>
      <c r="GY247" t="str">
        <v>SIN ESTADO</v>
      </c>
      <c r="HA247" t="str">
        <v/>
      </c>
      <c r="HB247" t="str">
        <v/>
      </c>
      <c r="HE247" t="str">
        <v>SIN ESTADO</v>
      </c>
      <c r="HG247" t="str">
        <v/>
      </c>
      <c r="HH247" t="str">
        <v/>
      </c>
      <c r="HK247" t="str">
        <v>SIN ESTADO</v>
      </c>
      <c r="HM247" t="str">
        <v/>
      </c>
      <c r="HN247" t="str">
        <v/>
      </c>
      <c r="HQ247" t="str">
        <v>SIN ESTADO</v>
      </c>
      <c r="HS247">
        <v>3444300</v>
      </c>
      <c r="HU247">
        <v>1208333.3333333333</v>
      </c>
      <c r="HW247">
        <v>0</v>
      </c>
      <c r="HX247">
        <v>0</v>
      </c>
    </row>
    <row r="248">
      <c r="B248">
        <v>246</v>
      </c>
      <c r="C248" t="str">
        <v xml:space="preserve">LC2 - 27 - 1 </v>
      </c>
      <c r="D248" t="str">
        <v>VENDIDO</v>
      </c>
      <c r="E248">
        <v>33000000</v>
      </c>
      <c r="F248">
        <v>29000000</v>
      </c>
      <c r="G248">
        <v>45904</v>
      </c>
      <c r="H248">
        <v>24</v>
      </c>
      <c r="I248" t="str">
        <v xml:space="preserve">04 DE CADA MES </v>
      </c>
      <c r="J248">
        <v>1208333.3333333333</v>
      </c>
      <c r="K248">
        <v>45935</v>
      </c>
      <c r="L248">
        <v>383</v>
      </c>
      <c r="M248">
        <v>45952</v>
      </c>
      <c r="N248">
        <v>1210000</v>
      </c>
      <c r="O248" t="str">
        <v>PAGA</v>
      </c>
      <c r="P248" t="str">
        <v>TRANSFERENCIA</v>
      </c>
      <c r="Q248">
        <v>45966</v>
      </c>
      <c r="R248">
        <v>352</v>
      </c>
      <c r="S248">
        <v>45982</v>
      </c>
      <c r="T248">
        <v>1210000</v>
      </c>
      <c r="U248" t="str">
        <v>PAGA</v>
      </c>
      <c r="V248" t="str">
        <v>TRANSFERENCIA</v>
      </c>
      <c r="W248">
        <v>45997</v>
      </c>
      <c r="X248">
        <v>321</v>
      </c>
      <c r="Y248">
        <v>46372</v>
      </c>
      <c r="Z248">
        <v>1210000</v>
      </c>
      <c r="AA248" t="str">
        <v>PAGA</v>
      </c>
      <c r="AB248" t="str">
        <v>TRANSFERENCIA</v>
      </c>
      <c r="AC248">
        <v>46028</v>
      </c>
      <c r="AD248">
        <v>290</v>
      </c>
      <c r="AE248">
        <v>46043</v>
      </c>
      <c r="AF248">
        <v>1210000</v>
      </c>
      <c r="AG248" t="str">
        <v>PAGA</v>
      </c>
      <c r="AH248" t="str">
        <v>TRANSFERENCIA</v>
      </c>
      <c r="AI248">
        <v>46059</v>
      </c>
      <c r="AJ248">
        <v>259</v>
      </c>
      <c r="AK248">
        <v>46066</v>
      </c>
      <c r="AL248">
        <v>1210000</v>
      </c>
      <c r="AM248" t="str">
        <v>PAGA</v>
      </c>
      <c r="AN248" t="str">
        <v>TRANSFERENCIA</v>
      </c>
      <c r="AO248">
        <v>46090</v>
      </c>
      <c r="AP248">
        <v>228</v>
      </c>
      <c r="AQ248">
        <v>46239</v>
      </c>
      <c r="AR248">
        <v>1210000</v>
      </c>
      <c r="AS248" t="str">
        <v>PAGA</v>
      </c>
      <c r="AT248" t="str">
        <v>TRANSFERENCIA</v>
      </c>
      <c r="AU248">
        <v>46121</v>
      </c>
      <c r="AV248">
        <v>197</v>
      </c>
      <c r="AY248" t="str">
        <v>VENCIDA</v>
      </c>
      <c r="BA248">
        <v>46152</v>
      </c>
      <c r="BB248">
        <v>166</v>
      </c>
      <c r="BE248" t="str">
        <v>VENCIDA</v>
      </c>
      <c r="BG248">
        <v>46183</v>
      </c>
      <c r="BH248">
        <v>135</v>
      </c>
      <c r="BK248" t="str">
        <v>VENCIDA</v>
      </c>
      <c r="BM248">
        <v>46214</v>
      </c>
      <c r="BN248">
        <v>104</v>
      </c>
      <c r="BQ248" t="str">
        <v>VENCIDA</v>
      </c>
      <c r="BS248">
        <v>46245</v>
      </c>
      <c r="BT248">
        <v>73</v>
      </c>
      <c r="BW248" t="str">
        <v>VENCIDA</v>
      </c>
      <c r="BY248">
        <v>46276</v>
      </c>
      <c r="BZ248">
        <v>42</v>
      </c>
      <c r="CC248" t="str">
        <v>VENCIDA</v>
      </c>
      <c r="CE248">
        <v>46307</v>
      </c>
      <c r="CF248">
        <v>11</v>
      </c>
      <c r="CI248" t="str">
        <v>VENCIDA</v>
      </c>
      <c r="CK248">
        <v>46338</v>
      </c>
      <c r="CL248">
        <v>-20</v>
      </c>
      <c r="CO248" t="str">
        <v>AL DÍA</v>
      </c>
      <c r="CQ248">
        <v>46369</v>
      </c>
      <c r="CR248">
        <v>-51</v>
      </c>
      <c r="CU248" t="str">
        <v>AL DÍA</v>
      </c>
      <c r="CW248">
        <v>46400</v>
      </c>
      <c r="CX248">
        <v>-82</v>
      </c>
      <c r="DA248" t="str">
        <v>AL DÍA</v>
      </c>
      <c r="DC248">
        <v>46431</v>
      </c>
      <c r="DD248">
        <v>-113</v>
      </c>
      <c r="DG248" t="str">
        <v>AL DÍA</v>
      </c>
      <c r="DI248">
        <v>46462</v>
      </c>
      <c r="DJ248">
        <v>-144</v>
      </c>
      <c r="DM248" t="str">
        <v>AL DÍA</v>
      </c>
      <c r="DO248">
        <v>46493</v>
      </c>
      <c r="DP248">
        <v>-175</v>
      </c>
      <c r="DS248" t="str">
        <v>AL DÍA</v>
      </c>
      <c r="DU248">
        <v>46524</v>
      </c>
      <c r="DV248">
        <v>-206</v>
      </c>
      <c r="DY248" t="str">
        <v>AL DÍA</v>
      </c>
      <c r="EA248">
        <v>46555</v>
      </c>
      <c r="EB248">
        <v>-237</v>
      </c>
      <c r="EE248" t="str">
        <v>AL DÍA</v>
      </c>
      <c r="EG248">
        <v>46586</v>
      </c>
      <c r="EH248">
        <v>-268</v>
      </c>
      <c r="EK248" t="str">
        <v>AL DÍA</v>
      </c>
      <c r="EM248">
        <v>46617</v>
      </c>
      <c r="EN248">
        <v>-299</v>
      </c>
      <c r="EQ248" t="str">
        <v>AL DÍA</v>
      </c>
      <c r="ES248">
        <v>46648</v>
      </c>
      <c r="ET248">
        <v>-330</v>
      </c>
      <c r="EW248" t="str">
        <v>AL DÍA</v>
      </c>
      <c r="EY248" t="str">
        <v/>
      </c>
      <c r="EZ248" t="str">
        <v/>
      </c>
      <c r="FC248" t="str">
        <v>SIN ESTADO</v>
      </c>
      <c r="FE248" t="str">
        <v/>
      </c>
      <c r="FF248" t="str">
        <v/>
      </c>
      <c r="FI248" t="str">
        <v>SIN ESTADO</v>
      </c>
      <c r="FK248" t="str">
        <v/>
      </c>
      <c r="FL248" t="str">
        <v/>
      </c>
      <c r="FO248" t="str">
        <v>SIN ESTADO</v>
      </c>
      <c r="FQ248" t="str">
        <v/>
      </c>
      <c r="FR248" t="str">
        <v/>
      </c>
      <c r="FU248" t="str">
        <v>SIN ESTADO</v>
      </c>
      <c r="FW248" t="str">
        <v/>
      </c>
      <c r="FX248" t="str">
        <v/>
      </c>
      <c r="GA248" t="str">
        <v>SIN ESTADO</v>
      </c>
      <c r="GC248" t="str">
        <v/>
      </c>
      <c r="GD248" t="str">
        <v/>
      </c>
      <c r="GG248" t="str">
        <v>SIN ESTADO</v>
      </c>
      <c r="GI248" t="str">
        <v/>
      </c>
      <c r="GJ248" t="str">
        <v/>
      </c>
      <c r="GM248" t="str">
        <v>SIN ESTADO</v>
      </c>
      <c r="GO248" t="str">
        <v/>
      </c>
      <c r="GP248" t="str">
        <v/>
      </c>
      <c r="GS248" t="str">
        <v>SIN ESTADO</v>
      </c>
      <c r="GU248" t="str">
        <v/>
      </c>
      <c r="GV248" t="str">
        <v/>
      </c>
      <c r="GY248" t="str">
        <v>SIN ESTADO</v>
      </c>
      <c r="HA248" t="str">
        <v/>
      </c>
      <c r="HB248" t="str">
        <v/>
      </c>
      <c r="HE248" t="str">
        <v>SIN ESTADO</v>
      </c>
      <c r="HG248" t="str">
        <v/>
      </c>
      <c r="HH248" t="str">
        <v/>
      </c>
      <c r="HK248" t="str">
        <v>SIN ESTADO</v>
      </c>
      <c r="HM248" t="str">
        <v/>
      </c>
      <c r="HN248" t="str">
        <v/>
      </c>
      <c r="HQ248" t="str">
        <v>SIN ESTADO</v>
      </c>
      <c r="HS248">
        <v>7260000</v>
      </c>
      <c r="HU248">
        <v>1208333.3333333333</v>
      </c>
      <c r="HW248">
        <v>1210000</v>
      </c>
      <c r="HX248">
        <v>1</v>
      </c>
    </row>
    <row r="249">
      <c r="B249">
        <v>247</v>
      </c>
      <c r="C249" t="str">
        <v xml:space="preserve">LC2 - 27 - 2 </v>
      </c>
      <c r="D249" t="str">
        <v>VENDIDO</v>
      </c>
      <c r="E249">
        <v>28000000</v>
      </c>
      <c r="F249">
        <v>24000000</v>
      </c>
      <c r="G249">
        <v>45904</v>
      </c>
      <c r="H249">
        <v>24</v>
      </c>
      <c r="I249" t="str">
        <v xml:space="preserve">04 DE CADA MES </v>
      </c>
      <c r="J249">
        <v>1000000</v>
      </c>
      <c r="K249">
        <v>45935</v>
      </c>
      <c r="L249">
        <v>383</v>
      </c>
      <c r="M249">
        <v>45930</v>
      </c>
      <c r="N249">
        <v>1000000</v>
      </c>
      <c r="O249" t="str">
        <v>PAGA</v>
      </c>
      <c r="P249" t="str">
        <v>TRANSFERENCIA</v>
      </c>
      <c r="Q249">
        <v>45966</v>
      </c>
      <c r="R249">
        <v>352</v>
      </c>
      <c r="S249">
        <v>45952</v>
      </c>
      <c r="T249">
        <v>1200000</v>
      </c>
      <c r="U249" t="str">
        <v>PAGA</v>
      </c>
      <c r="V249" t="str">
        <v>TRANSFERENCIA</v>
      </c>
      <c r="W249">
        <v>45997</v>
      </c>
      <c r="X249">
        <v>321</v>
      </c>
      <c r="Y249">
        <v>45969</v>
      </c>
      <c r="Z249">
        <v>1000000</v>
      </c>
      <c r="AA249" t="str">
        <v>PAGA</v>
      </c>
      <c r="AB249" t="str">
        <v>TRANSFERENCIA</v>
      </c>
      <c r="AC249">
        <v>46028</v>
      </c>
      <c r="AD249">
        <v>290</v>
      </c>
      <c r="AE249">
        <v>46007</v>
      </c>
      <c r="AF249">
        <v>1000000</v>
      </c>
      <c r="AG249" t="str">
        <v>PAGA</v>
      </c>
      <c r="AH249" t="str">
        <v>TRANSFERENCIA</v>
      </c>
      <c r="AI249">
        <v>46059</v>
      </c>
      <c r="AJ249">
        <v>259</v>
      </c>
      <c r="AK249">
        <v>46044</v>
      </c>
      <c r="AL249">
        <v>1000000</v>
      </c>
      <c r="AM249" t="str">
        <v>PAGA</v>
      </c>
      <c r="AN249" t="str">
        <v>TRANSFERENCIA</v>
      </c>
      <c r="AO249">
        <v>46090</v>
      </c>
      <c r="AP249">
        <v>228</v>
      </c>
      <c r="AQ249">
        <v>46066</v>
      </c>
      <c r="AR249">
        <v>1000000</v>
      </c>
      <c r="AS249" t="str">
        <v>PAGA</v>
      </c>
      <c r="AT249" t="str">
        <v>TRANSFERENCIA</v>
      </c>
      <c r="AU249">
        <v>46121</v>
      </c>
      <c r="AV249">
        <v>197</v>
      </c>
      <c r="AW249">
        <v>46103</v>
      </c>
      <c r="AX249">
        <v>1000000</v>
      </c>
      <c r="AY249" t="str">
        <v>PAGA</v>
      </c>
      <c r="AZ249" t="str">
        <v>TRANSFERENCIA</v>
      </c>
      <c r="BA249">
        <v>46152</v>
      </c>
      <c r="BB249">
        <v>166</v>
      </c>
      <c r="BC249">
        <v>46137</v>
      </c>
      <c r="BD249">
        <v>1000000</v>
      </c>
      <c r="BE249" t="str">
        <v>PAGA</v>
      </c>
      <c r="BF249" t="str">
        <v>TRANSFERENCIA</v>
      </c>
      <c r="BG249">
        <v>46183</v>
      </c>
      <c r="BH249">
        <v>135</v>
      </c>
      <c r="BI249">
        <v>46167</v>
      </c>
      <c r="BJ249">
        <v>1000000</v>
      </c>
      <c r="BK249" t="str">
        <v>PAGA</v>
      </c>
      <c r="BL249" t="str">
        <v>TRANSFERENCIA</v>
      </c>
      <c r="BM249">
        <v>46214</v>
      </c>
      <c r="BN249">
        <v>104</v>
      </c>
      <c r="BO249">
        <v>46198</v>
      </c>
      <c r="BP249">
        <v>1000000</v>
      </c>
      <c r="BQ249" t="str">
        <v>PAGA</v>
      </c>
      <c r="BR249" t="str">
        <v>TRANSFERENCIA</v>
      </c>
      <c r="BS249">
        <v>46245</v>
      </c>
      <c r="BT249">
        <v>73</v>
      </c>
      <c r="BU249">
        <v>46228</v>
      </c>
      <c r="BV249">
        <v>1000000</v>
      </c>
      <c r="BW249" t="str">
        <v>PAGA</v>
      </c>
      <c r="BX249" t="str">
        <v>TRANSFERENCIA</v>
      </c>
      <c r="BY249">
        <v>46276</v>
      </c>
      <c r="BZ249">
        <v>42</v>
      </c>
      <c r="CA249">
        <v>46259</v>
      </c>
      <c r="CB249">
        <v>1000000</v>
      </c>
      <c r="CC249" t="str">
        <v>PAGA</v>
      </c>
      <c r="CD249" t="str">
        <v>TRANSFERENCIA</v>
      </c>
      <c r="CE249">
        <v>46307</v>
      </c>
      <c r="CF249">
        <v>11</v>
      </c>
      <c r="CG249">
        <v>46294</v>
      </c>
      <c r="CH249">
        <v>1000000</v>
      </c>
      <c r="CI249" t="str">
        <v>PAGA</v>
      </c>
      <c r="CJ249" t="str">
        <v>TRANSFERENCIA</v>
      </c>
      <c r="CK249">
        <v>46338</v>
      </c>
      <c r="CL249">
        <v>-20</v>
      </c>
      <c r="CO249" t="str">
        <v>AL DÍA</v>
      </c>
      <c r="CQ249">
        <v>46369</v>
      </c>
      <c r="CR249">
        <v>-51</v>
      </c>
      <c r="CU249" t="str">
        <v>AL DÍA</v>
      </c>
      <c r="CW249">
        <v>46400</v>
      </c>
      <c r="CX249">
        <v>-82</v>
      </c>
      <c r="DA249" t="str">
        <v>AL DÍA</v>
      </c>
      <c r="DC249">
        <v>46431</v>
      </c>
      <c r="DD249">
        <v>-113</v>
      </c>
      <c r="DG249" t="str">
        <v>AL DÍA</v>
      </c>
      <c r="DI249">
        <v>46462</v>
      </c>
      <c r="DJ249">
        <v>-144</v>
      </c>
      <c r="DM249" t="str">
        <v>AL DÍA</v>
      </c>
      <c r="DO249">
        <v>46493</v>
      </c>
      <c r="DP249">
        <v>-175</v>
      </c>
      <c r="DS249" t="str">
        <v>AL DÍA</v>
      </c>
      <c r="DU249">
        <v>46524</v>
      </c>
      <c r="DV249">
        <v>-206</v>
      </c>
      <c r="DY249" t="str">
        <v>AL DÍA</v>
      </c>
      <c r="EA249">
        <v>46555</v>
      </c>
      <c r="EB249">
        <v>-237</v>
      </c>
      <c r="EE249" t="str">
        <v>AL DÍA</v>
      </c>
      <c r="EG249">
        <v>46586</v>
      </c>
      <c r="EH249">
        <v>-268</v>
      </c>
      <c r="EK249" t="str">
        <v>AL DÍA</v>
      </c>
      <c r="EM249">
        <v>46617</v>
      </c>
      <c r="EN249">
        <v>-299</v>
      </c>
      <c r="EQ249" t="str">
        <v>AL DÍA</v>
      </c>
      <c r="ES249">
        <v>46648</v>
      </c>
      <c r="ET249">
        <v>-330</v>
      </c>
      <c r="EW249" t="str">
        <v>AL DÍA</v>
      </c>
      <c r="EY249" t="str">
        <v/>
      </c>
      <c r="EZ249" t="str">
        <v/>
      </c>
      <c r="FC249" t="str">
        <v>SIN ESTADO</v>
      </c>
      <c r="FE249" t="str">
        <v/>
      </c>
      <c r="FF249" t="str">
        <v/>
      </c>
      <c r="FI249" t="str">
        <v>SIN ESTADO</v>
      </c>
      <c r="FK249" t="str">
        <v/>
      </c>
      <c r="FL249" t="str">
        <v/>
      </c>
      <c r="FO249" t="str">
        <v>SIN ESTADO</v>
      </c>
      <c r="FQ249" t="str">
        <v/>
      </c>
      <c r="FR249" t="str">
        <v/>
      </c>
      <c r="FU249" t="str">
        <v>SIN ESTADO</v>
      </c>
      <c r="FW249" t="str">
        <v/>
      </c>
      <c r="FX249" t="str">
        <v/>
      </c>
      <c r="GA249" t="str">
        <v>SIN ESTADO</v>
      </c>
      <c r="GC249" t="str">
        <v/>
      </c>
      <c r="GD249" t="str">
        <v/>
      </c>
      <c r="GG249" t="str">
        <v>SIN ESTADO</v>
      </c>
      <c r="GI249" t="str">
        <v/>
      </c>
      <c r="GJ249" t="str">
        <v/>
      </c>
      <c r="GM249" t="str">
        <v>SIN ESTADO</v>
      </c>
      <c r="GO249" t="str">
        <v/>
      </c>
      <c r="GP249" t="str">
        <v/>
      </c>
      <c r="GS249" t="str">
        <v>SIN ESTADO</v>
      </c>
      <c r="GU249" t="str">
        <v/>
      </c>
      <c r="GV249" t="str">
        <v/>
      </c>
      <c r="GY249" t="str">
        <v>SIN ESTADO</v>
      </c>
      <c r="HA249" t="str">
        <v/>
      </c>
      <c r="HB249" t="str">
        <v/>
      </c>
      <c r="HE249" t="str">
        <v>SIN ESTADO</v>
      </c>
      <c r="HG249" t="str">
        <v/>
      </c>
      <c r="HH249" t="str">
        <v/>
      </c>
      <c r="HK249" t="str">
        <v>SIN ESTADO</v>
      </c>
      <c r="HM249" t="str">
        <v/>
      </c>
      <c r="HN249" t="str">
        <v/>
      </c>
      <c r="HQ249" t="str">
        <v>SIN ESTADO</v>
      </c>
      <c r="HS249">
        <v>13200000</v>
      </c>
      <c r="HU249">
        <v>1000000</v>
      </c>
      <c r="HW249">
        <v>1000000</v>
      </c>
      <c r="HX249">
        <v>1</v>
      </c>
    </row>
    <row r="250">
      <c r="B250">
        <v>248</v>
      </c>
      <c r="C250" t="str">
        <v xml:space="preserve">LC2 - 27 - 3 </v>
      </c>
      <c r="D250" t="str">
        <v>EN NEGOCIACIÓN</v>
      </c>
      <c r="E250">
        <v>28000000</v>
      </c>
      <c r="F250">
        <v>28000000</v>
      </c>
      <c r="G250">
        <v>0</v>
      </c>
      <c r="H250">
        <v>0</v>
      </c>
      <c r="I250">
        <v>0</v>
      </c>
      <c r="J250">
        <v>0</v>
      </c>
      <c r="K250" t="str">
        <v/>
      </c>
      <c r="L250" t="str">
        <v/>
      </c>
      <c r="O250" t="str">
        <v>SIN ESTADO</v>
      </c>
      <c r="Q250" t="str">
        <v/>
      </c>
      <c r="R250" t="str">
        <v/>
      </c>
      <c r="U250" t="str">
        <v>SIN ESTADO</v>
      </c>
      <c r="W250" t="str">
        <v/>
      </c>
      <c r="X250" t="str">
        <v/>
      </c>
      <c r="AA250" t="str">
        <v>SIN ESTADO</v>
      </c>
      <c r="AC250" t="str">
        <v/>
      </c>
      <c r="AD250" t="str">
        <v/>
      </c>
      <c r="AG250" t="str">
        <v>SIN ESTADO</v>
      </c>
      <c r="AI250" t="str">
        <v/>
      </c>
      <c r="AJ250" t="str">
        <v/>
      </c>
      <c r="AM250" t="str">
        <v>SIN ESTADO</v>
      </c>
      <c r="AO250" t="str">
        <v/>
      </c>
      <c r="AP250" t="str">
        <v/>
      </c>
      <c r="AS250" t="str">
        <v>SIN ESTADO</v>
      </c>
      <c r="AU250" t="str">
        <v/>
      </c>
      <c r="AV250" t="str">
        <v/>
      </c>
      <c r="AY250" t="str">
        <v>SIN ESTADO</v>
      </c>
      <c r="BA250" t="str">
        <v/>
      </c>
      <c r="BB250" t="str">
        <v/>
      </c>
      <c r="BE250" t="str">
        <v>SIN ESTADO</v>
      </c>
      <c r="BG250" t="str">
        <v/>
      </c>
      <c r="BH250" t="str">
        <v/>
      </c>
      <c r="BK250" t="str">
        <v>SIN ESTADO</v>
      </c>
      <c r="BM250" t="str">
        <v/>
      </c>
      <c r="BN250" t="str">
        <v/>
      </c>
      <c r="BQ250" t="str">
        <v>SIN ESTADO</v>
      </c>
      <c r="BS250" t="str">
        <v/>
      </c>
      <c r="BT250" t="str">
        <v/>
      </c>
      <c r="BW250" t="str">
        <v>SIN ESTADO</v>
      </c>
      <c r="BY250" t="str">
        <v/>
      </c>
      <c r="BZ250" t="str">
        <v/>
      </c>
      <c r="CC250" t="str">
        <v>SIN ESTADO</v>
      </c>
      <c r="CE250" t="str">
        <v/>
      </c>
      <c r="CF250" t="str">
        <v/>
      </c>
      <c r="CI250" t="str">
        <v>SIN ESTADO</v>
      </c>
      <c r="CK250" t="str">
        <v/>
      </c>
      <c r="CL250" t="str">
        <v/>
      </c>
      <c r="CO250" t="str">
        <v>SIN ESTADO</v>
      </c>
      <c r="CQ250" t="str">
        <v/>
      </c>
      <c r="CR250" t="str">
        <v/>
      </c>
      <c r="CU250" t="str">
        <v>SIN ESTADO</v>
      </c>
      <c r="CW250" t="str">
        <v/>
      </c>
      <c r="CX250" t="str">
        <v/>
      </c>
      <c r="DA250" t="str">
        <v>SIN ESTADO</v>
      </c>
      <c r="DC250" t="str">
        <v/>
      </c>
      <c r="DD250" t="str">
        <v/>
      </c>
      <c r="DG250" t="str">
        <v>SIN ESTADO</v>
      </c>
      <c r="DI250" t="str">
        <v/>
      </c>
      <c r="DJ250" t="str">
        <v/>
      </c>
      <c r="DM250" t="str">
        <v>SIN ESTADO</v>
      </c>
      <c r="DO250" t="str">
        <v/>
      </c>
      <c r="DP250" t="str">
        <v/>
      </c>
      <c r="DS250" t="str">
        <v>SIN ESTADO</v>
      </c>
      <c r="DU250" t="str">
        <v/>
      </c>
      <c r="DV250" t="str">
        <v/>
      </c>
      <c r="DY250" t="str">
        <v>SIN ESTADO</v>
      </c>
      <c r="EA250" t="str">
        <v/>
      </c>
      <c r="EB250" t="str">
        <v/>
      </c>
      <c r="EE250" t="str">
        <v>SIN ESTADO</v>
      </c>
      <c r="EG250" t="str">
        <v/>
      </c>
      <c r="EH250" t="str">
        <v/>
      </c>
      <c r="EK250" t="str">
        <v>SIN ESTADO</v>
      </c>
      <c r="EM250" t="str">
        <v/>
      </c>
      <c r="EN250" t="str">
        <v/>
      </c>
      <c r="EQ250" t="str">
        <v>SIN ESTADO</v>
      </c>
      <c r="ES250" t="str">
        <v/>
      </c>
      <c r="ET250" t="str">
        <v/>
      </c>
      <c r="EW250" t="str">
        <v>SIN ESTADO</v>
      </c>
      <c r="EY250" t="str">
        <v/>
      </c>
      <c r="EZ250" t="str">
        <v/>
      </c>
      <c r="FC250" t="str">
        <v>SIN ESTADO</v>
      </c>
      <c r="FE250" t="str">
        <v/>
      </c>
      <c r="FF250" t="str">
        <v/>
      </c>
      <c r="FI250" t="str">
        <v>SIN ESTADO</v>
      </c>
      <c r="FK250" t="str">
        <v/>
      </c>
      <c r="FL250" t="str">
        <v/>
      </c>
      <c r="FO250" t="str">
        <v>SIN ESTADO</v>
      </c>
      <c r="FQ250" t="str">
        <v/>
      </c>
      <c r="FR250" t="str">
        <v/>
      </c>
      <c r="FU250" t="str">
        <v>SIN ESTADO</v>
      </c>
      <c r="FW250" t="str">
        <v/>
      </c>
      <c r="FX250" t="str">
        <v/>
      </c>
      <c r="GA250" t="str">
        <v>SIN ESTADO</v>
      </c>
      <c r="GC250" t="str">
        <v/>
      </c>
      <c r="GD250" t="str">
        <v/>
      </c>
      <c r="GG250" t="str">
        <v>SIN ESTADO</v>
      </c>
      <c r="GI250" t="str">
        <v/>
      </c>
      <c r="GJ250" t="str">
        <v/>
      </c>
      <c r="GM250" t="str">
        <v>SIN ESTADO</v>
      </c>
      <c r="GO250" t="str">
        <v/>
      </c>
      <c r="GP250" t="str">
        <v/>
      </c>
      <c r="GS250" t="str">
        <v>SIN ESTADO</v>
      </c>
      <c r="GU250" t="str">
        <v/>
      </c>
      <c r="GV250" t="str">
        <v/>
      </c>
      <c r="GY250" t="str">
        <v>SIN ESTADO</v>
      </c>
      <c r="HA250" t="str">
        <v/>
      </c>
      <c r="HB250" t="str">
        <v/>
      </c>
      <c r="HE250" t="str">
        <v>SIN ESTADO</v>
      </c>
      <c r="HG250" t="str">
        <v/>
      </c>
      <c r="HH250" t="str">
        <v/>
      </c>
      <c r="HK250" t="str">
        <v>SIN ESTADO</v>
      </c>
      <c r="HM250" t="str">
        <v/>
      </c>
      <c r="HN250" t="str">
        <v/>
      </c>
      <c r="HQ250" t="str">
        <v>SIN ESTADO</v>
      </c>
      <c r="HS250">
        <v>0</v>
      </c>
      <c r="HU250">
        <v>0</v>
      </c>
      <c r="HW250">
        <v>0</v>
      </c>
      <c r="HX250">
        <v>0</v>
      </c>
    </row>
    <row r="251">
      <c r="B251">
        <v>249</v>
      </c>
      <c r="C251" t="str">
        <v xml:space="preserve">LC2 - 27 - 4 </v>
      </c>
      <c r="D251" t="str">
        <v>VENDIDO</v>
      </c>
      <c r="E251">
        <v>28000000</v>
      </c>
      <c r="F251">
        <v>27000000</v>
      </c>
      <c r="G251">
        <v>46225</v>
      </c>
      <c r="H251">
        <v>24</v>
      </c>
      <c r="I251" t="str">
        <v>8 DE CADA MES</v>
      </c>
      <c r="J251">
        <v>1125000</v>
      </c>
      <c r="K251">
        <v>46256</v>
      </c>
      <c r="L251">
        <v>62</v>
      </c>
      <c r="O251" t="str">
        <v>VENCIDA</v>
      </c>
      <c r="Q251">
        <v>46287</v>
      </c>
      <c r="R251">
        <v>31</v>
      </c>
      <c r="U251" t="str">
        <v>VENCIDA</v>
      </c>
      <c r="W251">
        <v>46318</v>
      </c>
      <c r="X251">
        <v>0</v>
      </c>
      <c r="AA251" t="str">
        <v>POR VENCER</v>
      </c>
      <c r="AC251">
        <v>46349</v>
      </c>
      <c r="AD251">
        <v>-31</v>
      </c>
      <c r="AG251" t="str">
        <v>AL DÍA</v>
      </c>
      <c r="AI251">
        <v>46380</v>
      </c>
      <c r="AJ251">
        <v>-62</v>
      </c>
      <c r="AM251" t="str">
        <v>AL DÍA</v>
      </c>
      <c r="AO251">
        <v>46411</v>
      </c>
      <c r="AP251">
        <v>-93</v>
      </c>
      <c r="AS251" t="str">
        <v>AL DÍA</v>
      </c>
      <c r="AU251">
        <v>46442</v>
      </c>
      <c r="AV251">
        <v>-124</v>
      </c>
      <c r="AY251" t="str">
        <v>AL DÍA</v>
      </c>
      <c r="BA251">
        <v>46473</v>
      </c>
      <c r="BB251">
        <v>-155</v>
      </c>
      <c r="BE251" t="str">
        <v>AL DÍA</v>
      </c>
      <c r="BG251">
        <v>46504</v>
      </c>
      <c r="BH251">
        <v>-186</v>
      </c>
      <c r="BK251" t="str">
        <v>AL DÍA</v>
      </c>
      <c r="BM251">
        <v>46535</v>
      </c>
      <c r="BN251">
        <v>-217</v>
      </c>
      <c r="BQ251" t="str">
        <v>AL DÍA</v>
      </c>
      <c r="BS251">
        <v>46566</v>
      </c>
      <c r="BT251">
        <v>-248</v>
      </c>
      <c r="BW251" t="str">
        <v>AL DÍA</v>
      </c>
      <c r="BY251">
        <v>46597</v>
      </c>
      <c r="BZ251">
        <v>-279</v>
      </c>
      <c r="CC251" t="str">
        <v>AL DÍA</v>
      </c>
      <c r="CE251">
        <v>46628</v>
      </c>
      <c r="CF251">
        <v>-310</v>
      </c>
      <c r="CI251" t="str">
        <v>AL DÍA</v>
      </c>
      <c r="CK251">
        <v>46659</v>
      </c>
      <c r="CL251">
        <v>-341</v>
      </c>
      <c r="CO251" t="str">
        <v>AL DÍA</v>
      </c>
      <c r="CQ251">
        <v>46690</v>
      </c>
      <c r="CR251">
        <v>-372</v>
      </c>
      <c r="CU251" t="str">
        <v>AL DÍA</v>
      </c>
      <c r="CW251">
        <v>46721</v>
      </c>
      <c r="CX251">
        <v>-403</v>
      </c>
      <c r="DA251" t="str">
        <v>AL DÍA</v>
      </c>
      <c r="DC251">
        <v>46752</v>
      </c>
      <c r="DD251">
        <v>-434</v>
      </c>
      <c r="DG251" t="str">
        <v>AL DÍA</v>
      </c>
      <c r="DI251">
        <v>46783</v>
      </c>
      <c r="DJ251">
        <v>-465</v>
      </c>
      <c r="DM251" t="str">
        <v>AL DÍA</v>
      </c>
      <c r="DO251">
        <v>46814</v>
      </c>
      <c r="DP251">
        <v>-496</v>
      </c>
      <c r="DS251" t="str">
        <v>AL DÍA</v>
      </c>
      <c r="DU251">
        <v>46845</v>
      </c>
      <c r="DV251">
        <v>-527</v>
      </c>
      <c r="DY251" t="str">
        <v>AL DÍA</v>
      </c>
      <c r="EA251">
        <v>46876</v>
      </c>
      <c r="EB251">
        <v>-558</v>
      </c>
      <c r="EE251" t="str">
        <v>AL DÍA</v>
      </c>
      <c r="EG251">
        <v>46907</v>
      </c>
      <c r="EH251">
        <v>-589</v>
      </c>
      <c r="EK251" t="str">
        <v>AL DÍA</v>
      </c>
      <c r="EM251">
        <v>46938</v>
      </c>
      <c r="EN251">
        <v>-620</v>
      </c>
      <c r="EQ251" t="str">
        <v>AL DÍA</v>
      </c>
      <c r="ES251">
        <v>46969</v>
      </c>
      <c r="ET251">
        <v>-651</v>
      </c>
      <c r="EW251" t="str">
        <v>AL DÍA</v>
      </c>
      <c r="EY251" t="str">
        <v/>
      </c>
      <c r="EZ251" t="str">
        <v/>
      </c>
      <c r="FC251" t="str">
        <v>SIN ESTADO</v>
      </c>
      <c r="FE251" t="str">
        <v/>
      </c>
      <c r="FF251" t="str">
        <v/>
      </c>
      <c r="FI251" t="str">
        <v>SIN ESTADO</v>
      </c>
      <c r="FK251" t="str">
        <v/>
      </c>
      <c r="FL251" t="str">
        <v/>
      </c>
      <c r="FO251" t="str">
        <v>SIN ESTADO</v>
      </c>
      <c r="FQ251" t="str">
        <v/>
      </c>
      <c r="FR251" t="str">
        <v/>
      </c>
      <c r="FU251" t="str">
        <v>SIN ESTADO</v>
      </c>
      <c r="FW251" t="str">
        <v/>
      </c>
      <c r="FX251" t="str">
        <v/>
      </c>
      <c r="GA251" t="str">
        <v>SIN ESTADO</v>
      </c>
      <c r="GC251" t="str">
        <v/>
      </c>
      <c r="GD251" t="str">
        <v/>
      </c>
      <c r="GG251" t="str">
        <v>SIN ESTADO</v>
      </c>
      <c r="GI251" t="str">
        <v/>
      </c>
      <c r="GJ251" t="str">
        <v/>
      </c>
      <c r="GM251" t="str">
        <v>SIN ESTADO</v>
      </c>
      <c r="GO251" t="str">
        <v/>
      </c>
      <c r="GP251" t="str">
        <v/>
      </c>
      <c r="GS251" t="str">
        <v>SIN ESTADO</v>
      </c>
      <c r="GU251" t="str">
        <v/>
      </c>
      <c r="GV251" t="str">
        <v/>
      </c>
      <c r="GY251" t="str">
        <v>SIN ESTADO</v>
      </c>
      <c r="HA251" t="str">
        <v/>
      </c>
      <c r="HB251" t="str">
        <v/>
      </c>
      <c r="HE251" t="str">
        <v>SIN ESTADO</v>
      </c>
      <c r="HG251" t="str">
        <v/>
      </c>
      <c r="HH251" t="str">
        <v/>
      </c>
      <c r="HK251" t="str">
        <v>SIN ESTADO</v>
      </c>
      <c r="HM251" t="str">
        <v/>
      </c>
      <c r="HN251" t="str">
        <v/>
      </c>
      <c r="HQ251" t="str">
        <v>SIN ESTADO</v>
      </c>
      <c r="HS251">
        <v>0</v>
      </c>
      <c r="HU251">
        <v>1125000</v>
      </c>
      <c r="HW251">
        <v>0</v>
      </c>
      <c r="HX251">
        <v>0</v>
      </c>
    </row>
    <row r="252">
      <c r="B252">
        <v>250</v>
      </c>
      <c r="C252" t="str">
        <v xml:space="preserve">LC2 - 27 - 5 </v>
      </c>
      <c r="D252" t="str">
        <v>VENDIDO</v>
      </c>
      <c r="E252">
        <v>28000000</v>
      </c>
      <c r="F252">
        <v>24000000</v>
      </c>
      <c r="G252">
        <v>46222</v>
      </c>
      <c r="H252">
        <v>24</v>
      </c>
      <c r="I252" t="str">
        <v>19 DE CAD MES</v>
      </c>
      <c r="J252">
        <v>1000000</v>
      </c>
      <c r="K252">
        <v>46253</v>
      </c>
      <c r="L252">
        <v>65</v>
      </c>
      <c r="M252">
        <v>46288</v>
      </c>
      <c r="N252">
        <v>1000000</v>
      </c>
      <c r="O252" t="str">
        <v>PAGA</v>
      </c>
      <c r="P252" t="str">
        <v>TRANSFERENCIA</v>
      </c>
      <c r="Q252">
        <v>46284</v>
      </c>
      <c r="R252">
        <v>34</v>
      </c>
      <c r="U252" t="str">
        <v>VENCIDA</v>
      </c>
      <c r="W252">
        <v>46315</v>
      </c>
      <c r="X252">
        <v>3</v>
      </c>
      <c r="AA252" t="str">
        <v>VENCIDA</v>
      </c>
      <c r="AC252">
        <v>46346</v>
      </c>
      <c r="AD252">
        <v>-28</v>
      </c>
      <c r="AG252" t="str">
        <v>AL DÍA</v>
      </c>
      <c r="AI252">
        <v>46377</v>
      </c>
      <c r="AJ252">
        <v>-59</v>
      </c>
      <c r="AM252" t="str">
        <v>AL DÍA</v>
      </c>
      <c r="AO252">
        <v>46408</v>
      </c>
      <c r="AP252">
        <v>-90</v>
      </c>
      <c r="AS252" t="str">
        <v>AL DÍA</v>
      </c>
      <c r="AU252">
        <v>46439</v>
      </c>
      <c r="AV252">
        <v>-121</v>
      </c>
      <c r="AY252" t="str">
        <v>AL DÍA</v>
      </c>
      <c r="BA252">
        <v>46470</v>
      </c>
      <c r="BB252">
        <v>-152</v>
      </c>
      <c r="BE252" t="str">
        <v>AL DÍA</v>
      </c>
      <c r="BG252">
        <v>46501</v>
      </c>
      <c r="BH252">
        <v>-183</v>
      </c>
      <c r="BK252" t="str">
        <v>AL DÍA</v>
      </c>
      <c r="BM252">
        <v>46532</v>
      </c>
      <c r="BN252">
        <v>-214</v>
      </c>
      <c r="BQ252" t="str">
        <v>AL DÍA</v>
      </c>
      <c r="BS252">
        <v>46563</v>
      </c>
      <c r="BT252">
        <v>-245</v>
      </c>
      <c r="BW252" t="str">
        <v>AL DÍA</v>
      </c>
      <c r="BY252">
        <v>46594</v>
      </c>
      <c r="BZ252">
        <v>-276</v>
      </c>
      <c r="CC252" t="str">
        <v>AL DÍA</v>
      </c>
      <c r="CE252">
        <v>46625</v>
      </c>
      <c r="CF252">
        <v>-307</v>
      </c>
      <c r="CI252" t="str">
        <v>AL DÍA</v>
      </c>
      <c r="CK252">
        <v>46656</v>
      </c>
      <c r="CL252">
        <v>-338</v>
      </c>
      <c r="CO252" t="str">
        <v>AL DÍA</v>
      </c>
      <c r="CQ252">
        <v>46687</v>
      </c>
      <c r="CR252">
        <v>-369</v>
      </c>
      <c r="CU252" t="str">
        <v>AL DÍA</v>
      </c>
      <c r="CW252">
        <v>46718</v>
      </c>
      <c r="CX252">
        <v>-400</v>
      </c>
      <c r="DA252" t="str">
        <v>AL DÍA</v>
      </c>
      <c r="DC252">
        <v>46749</v>
      </c>
      <c r="DD252">
        <v>-431</v>
      </c>
      <c r="DG252" t="str">
        <v>AL DÍA</v>
      </c>
      <c r="DI252">
        <v>46780</v>
      </c>
      <c r="DJ252">
        <v>-462</v>
      </c>
      <c r="DM252" t="str">
        <v>AL DÍA</v>
      </c>
      <c r="DO252">
        <v>46811</v>
      </c>
      <c r="DP252">
        <v>-493</v>
      </c>
      <c r="DS252" t="str">
        <v>AL DÍA</v>
      </c>
      <c r="DU252">
        <v>46842</v>
      </c>
      <c r="DV252">
        <v>-524</v>
      </c>
      <c r="DY252" t="str">
        <v>AL DÍA</v>
      </c>
      <c r="EA252">
        <v>46873</v>
      </c>
      <c r="EB252">
        <v>-555</v>
      </c>
      <c r="EE252" t="str">
        <v>AL DÍA</v>
      </c>
      <c r="EG252">
        <v>46904</v>
      </c>
      <c r="EH252">
        <v>-586</v>
      </c>
      <c r="EK252" t="str">
        <v>AL DÍA</v>
      </c>
      <c r="EM252">
        <v>46935</v>
      </c>
      <c r="EN252">
        <v>-617</v>
      </c>
      <c r="EQ252" t="str">
        <v>AL DÍA</v>
      </c>
      <c r="ES252">
        <v>46966</v>
      </c>
      <c r="ET252">
        <v>-648</v>
      </c>
      <c r="EW252" t="str">
        <v>AL DÍA</v>
      </c>
      <c r="EY252" t="str">
        <v/>
      </c>
      <c r="EZ252" t="str">
        <v/>
      </c>
      <c r="FC252" t="str">
        <v>SIN ESTADO</v>
      </c>
      <c r="FE252" t="str">
        <v/>
      </c>
      <c r="FF252" t="str">
        <v/>
      </c>
      <c r="FI252" t="str">
        <v>SIN ESTADO</v>
      </c>
      <c r="FK252" t="str">
        <v/>
      </c>
      <c r="FL252" t="str">
        <v/>
      </c>
      <c r="FO252" t="str">
        <v>SIN ESTADO</v>
      </c>
      <c r="FQ252" t="str">
        <v/>
      </c>
      <c r="FR252" t="str">
        <v/>
      </c>
      <c r="FU252" t="str">
        <v>SIN ESTADO</v>
      </c>
      <c r="FW252" t="str">
        <v/>
      </c>
      <c r="FX252" t="str">
        <v/>
      </c>
      <c r="GA252" t="str">
        <v>SIN ESTADO</v>
      </c>
      <c r="GC252" t="str">
        <v/>
      </c>
      <c r="GD252" t="str">
        <v/>
      </c>
      <c r="GG252" t="str">
        <v>SIN ESTADO</v>
      </c>
      <c r="GI252" t="str">
        <v/>
      </c>
      <c r="GJ252" t="str">
        <v/>
      </c>
      <c r="GM252" t="str">
        <v>SIN ESTADO</v>
      </c>
      <c r="GO252" t="str">
        <v/>
      </c>
      <c r="GP252" t="str">
        <v/>
      </c>
      <c r="GS252" t="str">
        <v>SIN ESTADO</v>
      </c>
      <c r="GU252" t="str">
        <v/>
      </c>
      <c r="GV252" t="str">
        <v/>
      </c>
      <c r="GY252" t="str">
        <v>SIN ESTADO</v>
      </c>
      <c r="HA252" t="str">
        <v/>
      </c>
      <c r="HB252" t="str">
        <v/>
      </c>
      <c r="HE252" t="str">
        <v>SIN ESTADO</v>
      </c>
      <c r="HG252" t="str">
        <v/>
      </c>
      <c r="HH252" t="str">
        <v/>
      </c>
      <c r="HK252" t="str">
        <v>SIN ESTADO</v>
      </c>
      <c r="HM252" t="str">
        <v/>
      </c>
      <c r="HN252" t="str">
        <v/>
      </c>
      <c r="HQ252" t="str">
        <v>SIN ESTADO</v>
      </c>
      <c r="HS252">
        <v>1000000</v>
      </c>
      <c r="HU252">
        <v>1000000</v>
      </c>
      <c r="HW252">
        <v>0</v>
      </c>
      <c r="HX252">
        <v>0</v>
      </c>
    </row>
    <row r="253">
      <c r="B253">
        <v>251</v>
      </c>
      <c r="C253" t="str">
        <v xml:space="preserve">LC2 - 27 - 6 </v>
      </c>
      <c r="D253" t="str">
        <v>VENDIDO</v>
      </c>
      <c r="E253">
        <v>37250000</v>
      </c>
      <c r="F253">
        <v>33250000</v>
      </c>
      <c r="G253">
        <v>46039</v>
      </c>
      <c r="H253">
        <v>24</v>
      </c>
      <c r="I253" t="str">
        <v xml:space="preserve">17 DE CADA MES </v>
      </c>
      <c r="J253">
        <v>1385416.6666666667</v>
      </c>
      <c r="K253">
        <v>46070</v>
      </c>
      <c r="L253">
        <v>248</v>
      </c>
      <c r="M253">
        <v>46049</v>
      </c>
      <c r="N253">
        <v>3000000</v>
      </c>
      <c r="O253" t="str">
        <v>PAGA</v>
      </c>
      <c r="P253" t="str">
        <v>TRANSFERENCIA</v>
      </c>
      <c r="Q253">
        <v>46101</v>
      </c>
      <c r="R253">
        <v>217</v>
      </c>
      <c r="S253">
        <v>46050</v>
      </c>
      <c r="T253">
        <v>3000000</v>
      </c>
      <c r="U253" t="str">
        <v>PAGA</v>
      </c>
      <c r="V253" t="str">
        <v>TRANSFERENCIA</v>
      </c>
      <c r="W253">
        <v>46132</v>
      </c>
      <c r="X253">
        <v>186</v>
      </c>
      <c r="Y253">
        <v>46055</v>
      </c>
      <c r="Z253">
        <v>3000000</v>
      </c>
      <c r="AA253" t="str">
        <v>PAGA</v>
      </c>
      <c r="AB253" t="str">
        <v>TRANSFERENCIA</v>
      </c>
      <c r="AC253">
        <v>46163</v>
      </c>
      <c r="AD253">
        <v>155</v>
      </c>
      <c r="AE253">
        <v>46057</v>
      </c>
      <c r="AF253">
        <v>3000000</v>
      </c>
      <c r="AG253" t="str">
        <v>PAGA</v>
      </c>
      <c r="AH253" t="str">
        <v>TRANSFERENCIA</v>
      </c>
      <c r="AI253">
        <v>46194</v>
      </c>
      <c r="AJ253">
        <v>124</v>
      </c>
      <c r="AK253">
        <v>46063</v>
      </c>
      <c r="AL253">
        <v>3000000</v>
      </c>
      <c r="AM253" t="str">
        <v>PAGA</v>
      </c>
      <c r="AN253" t="str">
        <v>TRANSFERENCIA</v>
      </c>
      <c r="AO253">
        <v>46225</v>
      </c>
      <c r="AP253">
        <v>93</v>
      </c>
      <c r="AQ253">
        <v>46066</v>
      </c>
      <c r="AR253">
        <v>3000000</v>
      </c>
      <c r="AS253" t="str">
        <v>PAGA</v>
      </c>
      <c r="AT253" t="str">
        <v>TRANSFERENCIA</v>
      </c>
      <c r="AU253">
        <v>46256</v>
      </c>
      <c r="AV253">
        <v>62</v>
      </c>
      <c r="AW253">
        <v>46094</v>
      </c>
      <c r="AX253">
        <v>1400000</v>
      </c>
      <c r="AY253" t="str">
        <v>PAGA</v>
      </c>
      <c r="AZ253" t="str">
        <v>TRANSFERENCIA</v>
      </c>
      <c r="BA253">
        <v>46287</v>
      </c>
      <c r="BB253">
        <v>31</v>
      </c>
      <c r="BC253">
        <v>46128</v>
      </c>
      <c r="BD253">
        <v>1400000</v>
      </c>
      <c r="BE253" t="str">
        <v>PAGA</v>
      </c>
      <c r="BF253" t="str">
        <v>TRANSFERENCIA</v>
      </c>
      <c r="BG253">
        <v>46318</v>
      </c>
      <c r="BH253">
        <v>0</v>
      </c>
      <c r="BI253">
        <v>46155</v>
      </c>
      <c r="BJ253">
        <v>1400000</v>
      </c>
      <c r="BK253" t="str">
        <v>PAGA</v>
      </c>
      <c r="BL253" t="str">
        <v>TRANSFERENCIA</v>
      </c>
      <c r="BM253">
        <v>46349</v>
      </c>
      <c r="BN253">
        <v>-31</v>
      </c>
      <c r="BO253">
        <v>46189</v>
      </c>
      <c r="BP253">
        <v>1400000</v>
      </c>
      <c r="BQ253" t="str">
        <v>PAGA</v>
      </c>
      <c r="BR253" t="str">
        <v>TRANSFERENCIA</v>
      </c>
      <c r="BS253">
        <v>46380</v>
      </c>
      <c r="BT253">
        <v>-62</v>
      </c>
      <c r="BU253">
        <v>46220</v>
      </c>
      <c r="BV253">
        <v>1400000</v>
      </c>
      <c r="BW253" t="str">
        <v>PAGA</v>
      </c>
      <c r="BX253" t="str">
        <v>TRANSFERENCIA</v>
      </c>
      <c r="BY253">
        <v>46411</v>
      </c>
      <c r="BZ253">
        <v>-93</v>
      </c>
      <c r="CA253">
        <v>46251</v>
      </c>
      <c r="CB253">
        <v>1400000</v>
      </c>
      <c r="CC253" t="str">
        <v>PAGA</v>
      </c>
      <c r="CD253" t="str">
        <v>TRANSFERENCIA</v>
      </c>
      <c r="CE253">
        <v>46442</v>
      </c>
      <c r="CF253">
        <v>-124</v>
      </c>
      <c r="CI253" t="str">
        <v>AL DÍA</v>
      </c>
      <c r="CK253">
        <v>46473</v>
      </c>
      <c r="CL253">
        <v>-155</v>
      </c>
      <c r="CO253" t="str">
        <v>AL DÍA</v>
      </c>
      <c r="CQ253">
        <v>46504</v>
      </c>
      <c r="CR253">
        <v>-186</v>
      </c>
      <c r="CU253" t="str">
        <v>AL DÍA</v>
      </c>
      <c r="CW253">
        <v>46535</v>
      </c>
      <c r="CX253">
        <v>-217</v>
      </c>
      <c r="DA253" t="str">
        <v>AL DÍA</v>
      </c>
      <c r="DC253">
        <v>46566</v>
      </c>
      <c r="DD253">
        <v>-248</v>
      </c>
      <c r="DG253" t="str">
        <v>AL DÍA</v>
      </c>
      <c r="DI253">
        <v>46597</v>
      </c>
      <c r="DJ253">
        <v>-279</v>
      </c>
      <c r="DM253" t="str">
        <v>AL DÍA</v>
      </c>
      <c r="DO253">
        <v>46628</v>
      </c>
      <c r="DP253">
        <v>-310</v>
      </c>
      <c r="DS253" t="str">
        <v>AL DÍA</v>
      </c>
      <c r="DU253">
        <v>46659</v>
      </c>
      <c r="DV253">
        <v>-341</v>
      </c>
      <c r="DY253" t="str">
        <v>AL DÍA</v>
      </c>
      <c r="EA253">
        <v>46690</v>
      </c>
      <c r="EB253">
        <v>-372</v>
      </c>
      <c r="EE253" t="str">
        <v>AL DÍA</v>
      </c>
      <c r="EG253">
        <v>46721</v>
      </c>
      <c r="EH253">
        <v>-403</v>
      </c>
      <c r="EK253" t="str">
        <v>AL DÍA</v>
      </c>
      <c r="EM253">
        <v>46752</v>
      </c>
      <c r="EN253">
        <v>-434</v>
      </c>
      <c r="EQ253" t="str">
        <v>AL DÍA</v>
      </c>
      <c r="ES253">
        <v>46783</v>
      </c>
      <c r="ET253">
        <v>-465</v>
      </c>
      <c r="EW253" t="str">
        <v>AL DÍA</v>
      </c>
      <c r="EY253" t="str">
        <v/>
      </c>
      <c r="EZ253" t="str">
        <v/>
      </c>
      <c r="FC253" t="str">
        <v>SIN ESTADO</v>
      </c>
      <c r="FE253" t="str">
        <v/>
      </c>
      <c r="FF253" t="str">
        <v/>
      </c>
      <c r="FI253" t="str">
        <v>SIN ESTADO</v>
      </c>
      <c r="FK253" t="str">
        <v/>
      </c>
      <c r="FL253" t="str">
        <v/>
      </c>
      <c r="FO253" t="str">
        <v>SIN ESTADO</v>
      </c>
      <c r="FQ253" t="str">
        <v/>
      </c>
      <c r="FR253" t="str">
        <v/>
      </c>
      <c r="FU253" t="str">
        <v>SIN ESTADO</v>
      </c>
      <c r="FW253" t="str">
        <v/>
      </c>
      <c r="FX253" t="str">
        <v/>
      </c>
      <c r="GA253" t="str">
        <v>SIN ESTADO</v>
      </c>
      <c r="GC253" t="str">
        <v/>
      </c>
      <c r="GD253" t="str">
        <v/>
      </c>
      <c r="GG253" t="str">
        <v>SIN ESTADO</v>
      </c>
      <c r="GI253" t="str">
        <v/>
      </c>
      <c r="GJ253" t="str">
        <v/>
      </c>
      <c r="GM253" t="str">
        <v>SIN ESTADO</v>
      </c>
      <c r="GO253" t="str">
        <v/>
      </c>
      <c r="GP253" t="str">
        <v/>
      </c>
      <c r="GS253" t="str">
        <v>SIN ESTADO</v>
      </c>
      <c r="GU253" t="str">
        <v/>
      </c>
      <c r="GV253" t="str">
        <v/>
      </c>
      <c r="GY253" t="str">
        <v>SIN ESTADO</v>
      </c>
      <c r="HA253" t="str">
        <v/>
      </c>
      <c r="HB253" t="str">
        <v/>
      </c>
      <c r="HE253" t="str">
        <v>SIN ESTADO</v>
      </c>
      <c r="HG253" t="str">
        <v/>
      </c>
      <c r="HH253" t="str">
        <v/>
      </c>
      <c r="HK253" t="str">
        <v>SIN ESTADO</v>
      </c>
      <c r="HM253" t="str">
        <v/>
      </c>
      <c r="HN253" t="str">
        <v/>
      </c>
      <c r="HQ253" t="str">
        <v>SIN ESTADO</v>
      </c>
      <c r="HS253">
        <v>26400000</v>
      </c>
      <c r="HU253">
        <v>1385416.6666666667</v>
      </c>
      <c r="HW253">
        <v>3000000</v>
      </c>
      <c r="HX253">
        <v>1</v>
      </c>
    </row>
    <row r="254">
      <c r="B254">
        <v>252</v>
      </c>
      <c r="C254" t="str">
        <v xml:space="preserve">LC2 - 27 - 7 </v>
      </c>
      <c r="D254" t="str">
        <v>VENDIDO</v>
      </c>
      <c r="E254">
        <v>38000000</v>
      </c>
      <c r="F254">
        <v>34000000</v>
      </c>
      <c r="G254">
        <v>46091</v>
      </c>
      <c r="H254">
        <v>24</v>
      </c>
      <c r="I254" t="str">
        <v xml:space="preserve">10 DE CADA MES </v>
      </c>
      <c r="J254">
        <v>1416666.6666666667</v>
      </c>
      <c r="K254">
        <v>46122</v>
      </c>
      <c r="L254">
        <v>196</v>
      </c>
      <c r="M254">
        <v>46120</v>
      </c>
      <c r="N254">
        <v>1419000</v>
      </c>
      <c r="O254" t="str">
        <v>PAGA</v>
      </c>
      <c r="P254" t="str">
        <v>TRANSFERENCIA</v>
      </c>
      <c r="Q254">
        <v>46153</v>
      </c>
      <c r="R254">
        <v>165</v>
      </c>
      <c r="S254">
        <v>46148</v>
      </c>
      <c r="T254">
        <v>1402700</v>
      </c>
      <c r="U254" t="str">
        <v>PAGA</v>
      </c>
      <c r="V254" t="str">
        <v>TRANSFERENCIA</v>
      </c>
      <c r="W254">
        <v>46184</v>
      </c>
      <c r="X254">
        <v>134</v>
      </c>
      <c r="Y254">
        <v>46181</v>
      </c>
      <c r="Z254">
        <v>1417000</v>
      </c>
      <c r="AA254" t="str">
        <v>PAGA</v>
      </c>
      <c r="AB254" t="str">
        <v>TRANSFERENCIA</v>
      </c>
      <c r="AC254">
        <v>46215</v>
      </c>
      <c r="AD254">
        <v>103</v>
      </c>
      <c r="AE254">
        <v>46242</v>
      </c>
      <c r="AF254">
        <v>1417000</v>
      </c>
      <c r="AG254" t="str">
        <v>PAGA</v>
      </c>
      <c r="AH254" t="str">
        <v>TRANSFERENCIA</v>
      </c>
      <c r="AI254">
        <v>46246</v>
      </c>
      <c r="AJ254">
        <v>72</v>
      </c>
      <c r="AK254">
        <v>46273</v>
      </c>
      <c r="AL254">
        <v>1417000</v>
      </c>
      <c r="AM254" t="str">
        <v>PAGA</v>
      </c>
      <c r="AN254" t="str">
        <v>TRANSFERENCIA</v>
      </c>
      <c r="AO254">
        <v>46277</v>
      </c>
      <c r="AP254">
        <v>41</v>
      </c>
      <c r="AQ254">
        <v>46305</v>
      </c>
      <c r="AR254">
        <v>1418000</v>
      </c>
      <c r="AS254" t="str">
        <v>PAGA</v>
      </c>
      <c r="AT254" t="str">
        <v>TRANSFERENCIA</v>
      </c>
      <c r="AU254">
        <v>46308</v>
      </c>
      <c r="AV254">
        <v>10</v>
      </c>
      <c r="AY254" t="str">
        <v>VENCIDA</v>
      </c>
      <c r="BA254">
        <v>46339</v>
      </c>
      <c r="BB254">
        <v>-21</v>
      </c>
      <c r="BE254" t="str">
        <v>AL DÍA</v>
      </c>
      <c r="BG254">
        <v>46370</v>
      </c>
      <c r="BH254">
        <v>-52</v>
      </c>
      <c r="BK254" t="str">
        <v>AL DÍA</v>
      </c>
      <c r="BM254">
        <v>46401</v>
      </c>
      <c r="BN254">
        <v>-83</v>
      </c>
      <c r="BQ254" t="str">
        <v>AL DÍA</v>
      </c>
      <c r="BS254">
        <v>46432</v>
      </c>
      <c r="BT254">
        <v>-114</v>
      </c>
      <c r="BW254" t="str">
        <v>AL DÍA</v>
      </c>
      <c r="BY254">
        <v>46463</v>
      </c>
      <c r="BZ254">
        <v>-145</v>
      </c>
      <c r="CC254" t="str">
        <v>AL DÍA</v>
      </c>
      <c r="CE254">
        <v>46494</v>
      </c>
      <c r="CF254">
        <v>-176</v>
      </c>
      <c r="CI254" t="str">
        <v>AL DÍA</v>
      </c>
      <c r="CK254">
        <v>46525</v>
      </c>
      <c r="CL254">
        <v>-207</v>
      </c>
      <c r="CO254" t="str">
        <v>AL DÍA</v>
      </c>
      <c r="CQ254">
        <v>46556</v>
      </c>
      <c r="CR254">
        <v>-238</v>
      </c>
      <c r="CU254" t="str">
        <v>AL DÍA</v>
      </c>
      <c r="CW254">
        <v>46587</v>
      </c>
      <c r="CX254">
        <v>-269</v>
      </c>
      <c r="DA254" t="str">
        <v>AL DÍA</v>
      </c>
      <c r="DC254">
        <v>46618</v>
      </c>
      <c r="DD254">
        <v>-300</v>
      </c>
      <c r="DG254" t="str">
        <v>AL DÍA</v>
      </c>
      <c r="DI254">
        <v>46649</v>
      </c>
      <c r="DJ254">
        <v>-331</v>
      </c>
      <c r="DM254" t="str">
        <v>AL DÍA</v>
      </c>
      <c r="DO254">
        <v>46680</v>
      </c>
      <c r="DP254">
        <v>-362</v>
      </c>
      <c r="DS254" t="str">
        <v>AL DÍA</v>
      </c>
      <c r="DU254">
        <v>46711</v>
      </c>
      <c r="DV254">
        <v>-393</v>
      </c>
      <c r="DY254" t="str">
        <v>AL DÍA</v>
      </c>
      <c r="EA254">
        <v>46742</v>
      </c>
      <c r="EB254">
        <v>-424</v>
      </c>
      <c r="EE254" t="str">
        <v>AL DÍA</v>
      </c>
      <c r="EG254">
        <v>46773</v>
      </c>
      <c r="EH254">
        <v>-455</v>
      </c>
      <c r="EK254" t="str">
        <v>AL DÍA</v>
      </c>
      <c r="EM254">
        <v>46804</v>
      </c>
      <c r="EN254">
        <v>-486</v>
      </c>
      <c r="EQ254" t="str">
        <v>AL DÍA</v>
      </c>
      <c r="ES254">
        <v>46835</v>
      </c>
      <c r="ET254">
        <v>-517</v>
      </c>
      <c r="EW254" t="str">
        <v>AL DÍA</v>
      </c>
      <c r="EY254" t="str">
        <v/>
      </c>
      <c r="EZ254" t="str">
        <v/>
      </c>
      <c r="FC254" t="str">
        <v>SIN ESTADO</v>
      </c>
      <c r="FE254" t="str">
        <v/>
      </c>
      <c r="FF254" t="str">
        <v/>
      </c>
      <c r="FI254" t="str">
        <v>SIN ESTADO</v>
      </c>
      <c r="FK254" t="str">
        <v/>
      </c>
      <c r="FL254" t="str">
        <v/>
      </c>
      <c r="FO254" t="str">
        <v>SIN ESTADO</v>
      </c>
      <c r="FQ254" t="str">
        <v/>
      </c>
      <c r="FR254" t="str">
        <v/>
      </c>
      <c r="FU254" t="str">
        <v>SIN ESTADO</v>
      </c>
      <c r="FW254" t="str">
        <v/>
      </c>
      <c r="FX254" t="str">
        <v/>
      </c>
      <c r="GA254" t="str">
        <v>SIN ESTADO</v>
      </c>
      <c r="GC254" t="str">
        <v/>
      </c>
      <c r="GD254" t="str">
        <v/>
      </c>
      <c r="GG254" t="str">
        <v>SIN ESTADO</v>
      </c>
      <c r="GI254" t="str">
        <v/>
      </c>
      <c r="GJ254" t="str">
        <v/>
      </c>
      <c r="GM254" t="str">
        <v>SIN ESTADO</v>
      </c>
      <c r="GO254" t="str">
        <v/>
      </c>
      <c r="GP254" t="str">
        <v/>
      </c>
      <c r="GS254" t="str">
        <v>SIN ESTADO</v>
      </c>
      <c r="GU254" t="str">
        <v/>
      </c>
      <c r="GV254" t="str">
        <v/>
      </c>
      <c r="GY254" t="str">
        <v>SIN ESTADO</v>
      </c>
      <c r="HA254" t="str">
        <v/>
      </c>
      <c r="HB254" t="str">
        <v/>
      </c>
      <c r="HE254" t="str">
        <v>SIN ESTADO</v>
      </c>
      <c r="HG254" t="str">
        <v/>
      </c>
      <c r="HH254" t="str">
        <v/>
      </c>
      <c r="HK254" t="str">
        <v>SIN ESTADO</v>
      </c>
      <c r="HM254" t="str">
        <v/>
      </c>
      <c r="HN254" t="str">
        <v/>
      </c>
      <c r="HQ254" t="str">
        <v>SIN ESTADO</v>
      </c>
      <c r="HS254">
        <v>8490700</v>
      </c>
      <c r="HU254">
        <v>1416666.6666666667</v>
      </c>
      <c r="HW254">
        <v>1419000</v>
      </c>
      <c r="HX254">
        <v>1</v>
      </c>
    </row>
    <row r="255">
      <c r="B255">
        <v>253</v>
      </c>
      <c r="C255" t="str">
        <v xml:space="preserve">LC2 - 27 - 8 </v>
      </c>
      <c r="D255" t="str">
        <v>VENDIDO</v>
      </c>
      <c r="E255">
        <v>28000000</v>
      </c>
      <c r="F255">
        <v>0</v>
      </c>
      <c r="G255">
        <v>46000</v>
      </c>
      <c r="H255">
        <v>1</v>
      </c>
      <c r="I255">
        <v>0</v>
      </c>
      <c r="J255">
        <v>0</v>
      </c>
      <c r="K255">
        <v>46031</v>
      </c>
      <c r="L255">
        <v>287</v>
      </c>
      <c r="O255" t="str">
        <v>VENCIDA</v>
      </c>
      <c r="Q255" t="str">
        <v/>
      </c>
      <c r="R255" t="str">
        <v/>
      </c>
      <c r="U255" t="str">
        <v>SIN ESTADO</v>
      </c>
      <c r="W255" t="str">
        <v/>
      </c>
      <c r="X255" t="str">
        <v/>
      </c>
      <c r="AA255" t="str">
        <v>SIN ESTADO</v>
      </c>
      <c r="AC255" t="str">
        <v/>
      </c>
      <c r="AD255" t="str">
        <v/>
      </c>
      <c r="AG255" t="str">
        <v>SIN ESTADO</v>
      </c>
      <c r="AI255" t="str">
        <v/>
      </c>
      <c r="AJ255" t="str">
        <v/>
      </c>
      <c r="AM255" t="str">
        <v>SIN ESTADO</v>
      </c>
      <c r="AO255" t="str">
        <v/>
      </c>
      <c r="AP255" t="str">
        <v/>
      </c>
      <c r="AS255" t="str">
        <v>SIN ESTADO</v>
      </c>
      <c r="AU255" t="str">
        <v/>
      </c>
      <c r="AV255" t="str">
        <v/>
      </c>
      <c r="AY255" t="str">
        <v>SIN ESTADO</v>
      </c>
      <c r="BA255" t="str">
        <v/>
      </c>
      <c r="BB255" t="str">
        <v/>
      </c>
      <c r="BE255" t="str">
        <v>SIN ESTADO</v>
      </c>
      <c r="BG255" t="str">
        <v/>
      </c>
      <c r="BH255" t="str">
        <v/>
      </c>
      <c r="BK255" t="str">
        <v>SIN ESTADO</v>
      </c>
      <c r="BM255" t="str">
        <v/>
      </c>
      <c r="BN255" t="str">
        <v/>
      </c>
      <c r="BQ255" t="str">
        <v>SIN ESTADO</v>
      </c>
      <c r="BS255" t="str">
        <v/>
      </c>
      <c r="BT255" t="str">
        <v/>
      </c>
      <c r="BW255" t="str">
        <v>SIN ESTADO</v>
      </c>
      <c r="BY255" t="str">
        <v/>
      </c>
      <c r="BZ255" t="str">
        <v/>
      </c>
      <c r="CC255" t="str">
        <v>SIN ESTADO</v>
      </c>
      <c r="CE255" t="str">
        <v/>
      </c>
      <c r="CF255" t="str">
        <v/>
      </c>
      <c r="CI255" t="str">
        <v>SIN ESTADO</v>
      </c>
      <c r="CK255" t="str">
        <v/>
      </c>
      <c r="CL255" t="str">
        <v/>
      </c>
      <c r="CO255" t="str">
        <v>SIN ESTADO</v>
      </c>
      <c r="CQ255" t="str">
        <v/>
      </c>
      <c r="CR255" t="str">
        <v/>
      </c>
      <c r="CU255" t="str">
        <v>SIN ESTADO</v>
      </c>
      <c r="CW255" t="str">
        <v/>
      </c>
      <c r="CX255" t="str">
        <v/>
      </c>
      <c r="DA255" t="str">
        <v>SIN ESTADO</v>
      </c>
      <c r="DC255" t="str">
        <v/>
      </c>
      <c r="DD255" t="str">
        <v/>
      </c>
      <c r="DG255" t="str">
        <v>SIN ESTADO</v>
      </c>
      <c r="DI255" t="str">
        <v/>
      </c>
      <c r="DJ255" t="str">
        <v/>
      </c>
      <c r="DM255" t="str">
        <v>SIN ESTADO</v>
      </c>
      <c r="DO255" t="str">
        <v/>
      </c>
      <c r="DP255" t="str">
        <v/>
      </c>
      <c r="DS255" t="str">
        <v>SIN ESTADO</v>
      </c>
      <c r="DU255" t="str">
        <v/>
      </c>
      <c r="DV255" t="str">
        <v/>
      </c>
      <c r="DY255" t="str">
        <v>SIN ESTADO</v>
      </c>
      <c r="EA255" t="str">
        <v/>
      </c>
      <c r="EB255" t="str">
        <v/>
      </c>
      <c r="EE255" t="str">
        <v>SIN ESTADO</v>
      </c>
      <c r="EG255" t="str">
        <v/>
      </c>
      <c r="EH255" t="str">
        <v/>
      </c>
      <c r="EK255" t="str">
        <v>SIN ESTADO</v>
      </c>
      <c r="EM255" t="str">
        <v/>
      </c>
      <c r="EN255" t="str">
        <v/>
      </c>
      <c r="EQ255" t="str">
        <v>SIN ESTADO</v>
      </c>
      <c r="ES255" t="str">
        <v/>
      </c>
      <c r="ET255" t="str">
        <v/>
      </c>
      <c r="EW255" t="str">
        <v>SIN ESTADO</v>
      </c>
      <c r="EY255" t="str">
        <v/>
      </c>
      <c r="EZ255" t="str">
        <v/>
      </c>
      <c r="FC255" t="str">
        <v>SIN ESTADO</v>
      </c>
      <c r="FE255" t="str">
        <v/>
      </c>
      <c r="FF255" t="str">
        <v/>
      </c>
      <c r="FI255" t="str">
        <v>SIN ESTADO</v>
      </c>
      <c r="FK255" t="str">
        <v/>
      </c>
      <c r="FL255" t="str">
        <v/>
      </c>
      <c r="FO255" t="str">
        <v>SIN ESTADO</v>
      </c>
      <c r="FQ255" t="str">
        <v/>
      </c>
      <c r="FR255" t="str">
        <v/>
      </c>
      <c r="FU255" t="str">
        <v>SIN ESTADO</v>
      </c>
      <c r="FW255" t="str">
        <v/>
      </c>
      <c r="FX255" t="str">
        <v/>
      </c>
      <c r="GA255" t="str">
        <v>SIN ESTADO</v>
      </c>
      <c r="GC255" t="str">
        <v/>
      </c>
      <c r="GD255" t="str">
        <v/>
      </c>
      <c r="GG255" t="str">
        <v>SIN ESTADO</v>
      </c>
      <c r="GI255" t="str">
        <v/>
      </c>
      <c r="GJ255" t="str">
        <v/>
      </c>
      <c r="GM255" t="str">
        <v>SIN ESTADO</v>
      </c>
      <c r="GO255" t="str">
        <v/>
      </c>
      <c r="GP255" t="str">
        <v/>
      </c>
      <c r="GS255" t="str">
        <v>SIN ESTADO</v>
      </c>
      <c r="GU255" t="str">
        <v/>
      </c>
      <c r="GV255" t="str">
        <v/>
      </c>
      <c r="GY255" t="str">
        <v>SIN ESTADO</v>
      </c>
      <c r="HA255" t="str">
        <v/>
      </c>
      <c r="HB255" t="str">
        <v/>
      </c>
      <c r="HE255" t="str">
        <v>SIN ESTADO</v>
      </c>
      <c r="HG255" t="str">
        <v/>
      </c>
      <c r="HH255" t="str">
        <v/>
      </c>
      <c r="HK255" t="str">
        <v>SIN ESTADO</v>
      </c>
      <c r="HM255" t="str">
        <v/>
      </c>
      <c r="HN255" t="str">
        <v/>
      </c>
      <c r="HQ255" t="str">
        <v>SIN ESTADO</v>
      </c>
      <c r="HS255">
        <v>0</v>
      </c>
      <c r="HU255">
        <v>0</v>
      </c>
      <c r="HW255">
        <v>0</v>
      </c>
      <c r="HX255">
        <v>0</v>
      </c>
    </row>
    <row r="256">
      <c r="B256">
        <v>254</v>
      </c>
      <c r="C256" t="str">
        <v xml:space="preserve">LC2 - 27 - 9 </v>
      </c>
      <c r="D256" t="str">
        <v>VENDIDO</v>
      </c>
      <c r="E256">
        <v>28000000</v>
      </c>
      <c r="F256">
        <v>24000000</v>
      </c>
      <c r="G256">
        <v>46178</v>
      </c>
      <c r="H256">
        <v>24</v>
      </c>
      <c r="I256" t="str">
        <v>5 DE CADA MES</v>
      </c>
      <c r="J256">
        <v>1000000</v>
      </c>
      <c r="K256">
        <v>46209</v>
      </c>
      <c r="L256">
        <v>109</v>
      </c>
      <c r="M256">
        <v>46207</v>
      </c>
      <c r="N256">
        <v>1000000</v>
      </c>
      <c r="O256" t="str">
        <v>PAGA</v>
      </c>
      <c r="P256" t="str">
        <v>TRANSFERENCIA</v>
      </c>
      <c r="Q256">
        <v>46240</v>
      </c>
      <c r="R256">
        <v>78</v>
      </c>
      <c r="S256">
        <v>46239</v>
      </c>
      <c r="T256">
        <v>1000000</v>
      </c>
      <c r="U256" t="str">
        <v>PAGA</v>
      </c>
      <c r="V256" t="str">
        <v>TRANSFERENCIA</v>
      </c>
      <c r="W256">
        <v>46271</v>
      </c>
      <c r="X256">
        <v>47</v>
      </c>
      <c r="Y256">
        <v>46269</v>
      </c>
      <c r="Z256">
        <v>1000000</v>
      </c>
      <c r="AA256" t="str">
        <v>PAGA</v>
      </c>
      <c r="AB256" t="str">
        <v>TRANSFERENCIA</v>
      </c>
      <c r="AC256">
        <v>46302</v>
      </c>
      <c r="AD256">
        <v>16</v>
      </c>
      <c r="AE256">
        <v>46298</v>
      </c>
      <c r="AF256">
        <v>1000000</v>
      </c>
      <c r="AG256" t="str">
        <v>PAGA</v>
      </c>
      <c r="AH256" t="str">
        <v>TRANSFERENCIA</v>
      </c>
      <c r="AI256">
        <v>46333</v>
      </c>
      <c r="AJ256">
        <v>-15</v>
      </c>
      <c r="AM256" t="str">
        <v>AL DÍA</v>
      </c>
      <c r="AO256">
        <v>46364</v>
      </c>
      <c r="AP256">
        <v>-46</v>
      </c>
      <c r="AS256" t="str">
        <v>AL DÍA</v>
      </c>
      <c r="AU256">
        <v>46395</v>
      </c>
      <c r="AV256">
        <v>-77</v>
      </c>
      <c r="AY256" t="str">
        <v>AL DÍA</v>
      </c>
      <c r="BA256">
        <v>46426</v>
      </c>
      <c r="BB256">
        <v>-108</v>
      </c>
      <c r="BE256" t="str">
        <v>AL DÍA</v>
      </c>
      <c r="BG256">
        <v>46457</v>
      </c>
      <c r="BH256">
        <v>-139</v>
      </c>
      <c r="BK256" t="str">
        <v>AL DÍA</v>
      </c>
      <c r="BM256">
        <v>46488</v>
      </c>
      <c r="BN256">
        <v>-170</v>
      </c>
      <c r="BQ256" t="str">
        <v>AL DÍA</v>
      </c>
      <c r="BS256">
        <v>46519</v>
      </c>
      <c r="BT256">
        <v>-201</v>
      </c>
      <c r="BW256" t="str">
        <v>AL DÍA</v>
      </c>
      <c r="BY256">
        <v>46550</v>
      </c>
      <c r="BZ256">
        <v>-232</v>
      </c>
      <c r="CC256" t="str">
        <v>AL DÍA</v>
      </c>
      <c r="CE256">
        <v>46581</v>
      </c>
      <c r="CF256">
        <v>-263</v>
      </c>
      <c r="CI256" t="str">
        <v>AL DÍA</v>
      </c>
      <c r="CK256">
        <v>46612</v>
      </c>
      <c r="CL256">
        <v>-294</v>
      </c>
      <c r="CO256" t="str">
        <v>AL DÍA</v>
      </c>
      <c r="CQ256">
        <v>46643</v>
      </c>
      <c r="CR256">
        <v>-325</v>
      </c>
      <c r="CU256" t="str">
        <v>AL DÍA</v>
      </c>
      <c r="CW256">
        <v>46674</v>
      </c>
      <c r="CX256">
        <v>-356</v>
      </c>
      <c r="DA256" t="str">
        <v>AL DÍA</v>
      </c>
      <c r="DC256">
        <v>46705</v>
      </c>
      <c r="DD256">
        <v>-387</v>
      </c>
      <c r="DG256" t="str">
        <v>AL DÍA</v>
      </c>
      <c r="DI256">
        <v>46736</v>
      </c>
      <c r="DJ256">
        <v>-418</v>
      </c>
      <c r="DM256" t="str">
        <v>AL DÍA</v>
      </c>
      <c r="DO256">
        <v>46767</v>
      </c>
      <c r="DP256">
        <v>-449</v>
      </c>
      <c r="DS256" t="str">
        <v>AL DÍA</v>
      </c>
      <c r="DU256">
        <v>46798</v>
      </c>
      <c r="DV256">
        <v>-480</v>
      </c>
      <c r="DY256" t="str">
        <v>AL DÍA</v>
      </c>
      <c r="EA256">
        <v>46829</v>
      </c>
      <c r="EB256">
        <v>-511</v>
      </c>
      <c r="EE256" t="str">
        <v>AL DÍA</v>
      </c>
      <c r="EG256">
        <v>46860</v>
      </c>
      <c r="EH256">
        <v>-542</v>
      </c>
      <c r="EK256" t="str">
        <v>AL DÍA</v>
      </c>
      <c r="EM256">
        <v>46891</v>
      </c>
      <c r="EN256">
        <v>-573</v>
      </c>
      <c r="EQ256" t="str">
        <v>AL DÍA</v>
      </c>
      <c r="ES256">
        <v>46922</v>
      </c>
      <c r="ET256">
        <v>-604</v>
      </c>
      <c r="EW256" t="str">
        <v>AL DÍA</v>
      </c>
      <c r="EY256" t="str">
        <v/>
      </c>
      <c r="EZ256" t="str">
        <v/>
      </c>
      <c r="FC256" t="str">
        <v>SIN ESTADO</v>
      </c>
      <c r="FE256" t="str">
        <v/>
      </c>
      <c r="FF256" t="str">
        <v/>
      </c>
      <c r="FI256" t="str">
        <v>SIN ESTADO</v>
      </c>
      <c r="FK256" t="str">
        <v/>
      </c>
      <c r="FL256" t="str">
        <v/>
      </c>
      <c r="FO256" t="str">
        <v>SIN ESTADO</v>
      </c>
      <c r="FQ256" t="str">
        <v/>
      </c>
      <c r="FR256" t="str">
        <v/>
      </c>
      <c r="FU256" t="str">
        <v>SIN ESTADO</v>
      </c>
      <c r="FW256" t="str">
        <v/>
      </c>
      <c r="FX256" t="str">
        <v/>
      </c>
      <c r="GA256" t="str">
        <v>SIN ESTADO</v>
      </c>
      <c r="GC256" t="str">
        <v/>
      </c>
      <c r="GD256" t="str">
        <v/>
      </c>
      <c r="GG256" t="str">
        <v>SIN ESTADO</v>
      </c>
      <c r="GI256" t="str">
        <v/>
      </c>
      <c r="GJ256" t="str">
        <v/>
      </c>
      <c r="GM256" t="str">
        <v>SIN ESTADO</v>
      </c>
      <c r="GO256" t="str">
        <v/>
      </c>
      <c r="GP256" t="str">
        <v/>
      </c>
      <c r="GS256" t="str">
        <v>SIN ESTADO</v>
      </c>
      <c r="GU256" t="str">
        <v/>
      </c>
      <c r="GV256" t="str">
        <v/>
      </c>
      <c r="GY256" t="str">
        <v>SIN ESTADO</v>
      </c>
      <c r="HA256" t="str">
        <v/>
      </c>
      <c r="HB256" t="str">
        <v/>
      </c>
      <c r="HE256" t="str">
        <v>SIN ESTADO</v>
      </c>
      <c r="HG256" t="str">
        <v/>
      </c>
      <c r="HH256" t="str">
        <v/>
      </c>
      <c r="HK256" t="str">
        <v>SIN ESTADO</v>
      </c>
      <c r="HM256" t="str">
        <v/>
      </c>
      <c r="HN256" t="str">
        <v/>
      </c>
      <c r="HQ256" t="str">
        <v>SIN ESTADO</v>
      </c>
      <c r="HS256">
        <v>4000000</v>
      </c>
      <c r="HU256">
        <v>1000000</v>
      </c>
      <c r="HW256">
        <v>1000000</v>
      </c>
      <c r="HX256">
        <v>1</v>
      </c>
    </row>
    <row r="257">
      <c r="B257">
        <v>255</v>
      </c>
      <c r="C257" t="str">
        <v xml:space="preserve">LC2 - 27 - 10 Y 11 </v>
      </c>
      <c r="D257" t="str">
        <v>VENDIDO</v>
      </c>
      <c r="E257">
        <v>56000000</v>
      </c>
      <c r="F257">
        <v>48000000</v>
      </c>
      <c r="G257">
        <v>45852</v>
      </c>
      <c r="H257">
        <v>24</v>
      </c>
      <c r="I257" t="str">
        <v xml:space="preserve">14 DE CADA MES </v>
      </c>
      <c r="J257">
        <v>2000000</v>
      </c>
      <c r="K257">
        <v>45883</v>
      </c>
      <c r="L257">
        <v>435</v>
      </c>
      <c r="M257">
        <v>45897</v>
      </c>
      <c r="N257">
        <v>2000000</v>
      </c>
      <c r="O257" t="str">
        <v>PAGA</v>
      </c>
      <c r="P257" t="str">
        <v>TRANSFERENCIA</v>
      </c>
      <c r="Q257">
        <v>45914</v>
      </c>
      <c r="R257">
        <v>404</v>
      </c>
      <c r="S257">
        <v>45929</v>
      </c>
      <c r="T257">
        <v>2000000</v>
      </c>
      <c r="U257" t="str">
        <v>PAGA</v>
      </c>
      <c r="V257" t="str">
        <v>TRANSFERENCIA</v>
      </c>
      <c r="W257">
        <v>45945</v>
      </c>
      <c r="X257">
        <v>373</v>
      </c>
      <c r="Y257">
        <v>45959</v>
      </c>
      <c r="Z257">
        <v>2000000</v>
      </c>
      <c r="AA257" t="str">
        <v>PAGA</v>
      </c>
      <c r="AB257" t="str">
        <v>TRANSFERENCIA</v>
      </c>
      <c r="AC257">
        <v>45976</v>
      </c>
      <c r="AD257">
        <v>342</v>
      </c>
      <c r="AE257">
        <v>45989</v>
      </c>
      <c r="AF257">
        <v>2000000</v>
      </c>
      <c r="AG257" t="str">
        <v>PAGA</v>
      </c>
      <c r="AH257" t="str">
        <v>TRANSFERENCIA</v>
      </c>
      <c r="AI257">
        <v>46007</v>
      </c>
      <c r="AJ257">
        <v>311</v>
      </c>
      <c r="AK257">
        <v>46021</v>
      </c>
      <c r="AL257">
        <v>2000000</v>
      </c>
      <c r="AM257" t="str">
        <v>PAGA</v>
      </c>
      <c r="AN257" t="str">
        <v>TRANSFERENCIA</v>
      </c>
      <c r="AO257">
        <v>46038</v>
      </c>
      <c r="AP257">
        <v>280</v>
      </c>
      <c r="AQ257">
        <v>46053</v>
      </c>
      <c r="AR257">
        <v>2000000</v>
      </c>
      <c r="AS257" t="str">
        <v>PAGA</v>
      </c>
      <c r="AT257" t="str">
        <v>TRANSFERENCIA</v>
      </c>
      <c r="AU257">
        <v>46069</v>
      </c>
      <c r="AV257">
        <v>249</v>
      </c>
      <c r="AW257">
        <v>46079</v>
      </c>
      <c r="AX257">
        <v>2000000</v>
      </c>
      <c r="AY257" t="str">
        <v>PAGA</v>
      </c>
      <c r="AZ257" t="str">
        <v>TRANSFERENCIA</v>
      </c>
      <c r="BA257">
        <v>46100</v>
      </c>
      <c r="BB257">
        <v>218</v>
      </c>
      <c r="BC257">
        <v>46112</v>
      </c>
      <c r="BD257">
        <v>2000000</v>
      </c>
      <c r="BE257" t="str">
        <v>PAGA</v>
      </c>
      <c r="BF257" t="str">
        <v>TRANSFERENCIA</v>
      </c>
      <c r="BG257">
        <v>46131</v>
      </c>
      <c r="BH257">
        <v>187</v>
      </c>
      <c r="BI257">
        <v>46142</v>
      </c>
      <c r="BJ257">
        <v>2000000</v>
      </c>
      <c r="BK257" t="str">
        <v>PAGA</v>
      </c>
      <c r="BL257" t="str">
        <v>TRANSFERENCIA</v>
      </c>
      <c r="BM257">
        <v>46162</v>
      </c>
      <c r="BN257">
        <v>156</v>
      </c>
      <c r="BO257">
        <v>46174</v>
      </c>
      <c r="BP257">
        <v>2000000</v>
      </c>
      <c r="BQ257" t="str">
        <v>PAGA</v>
      </c>
      <c r="BR257" t="str">
        <v>TRANSFERENCIA</v>
      </c>
      <c r="BS257">
        <v>46193</v>
      </c>
      <c r="BT257">
        <v>125</v>
      </c>
      <c r="BU257">
        <v>46567</v>
      </c>
      <c r="BV257">
        <v>2000000</v>
      </c>
      <c r="BW257" t="str">
        <v>PAGA</v>
      </c>
      <c r="BX257" t="str">
        <v>TRANSFERENCIA</v>
      </c>
      <c r="BY257">
        <v>46224</v>
      </c>
      <c r="BZ257">
        <v>94</v>
      </c>
      <c r="CA257">
        <v>46234</v>
      </c>
      <c r="CB257">
        <v>2000000</v>
      </c>
      <c r="CC257" t="str">
        <v>PAGA</v>
      </c>
      <c r="CD257" t="str">
        <v>TRANSFERENCIA</v>
      </c>
      <c r="CE257">
        <v>46255</v>
      </c>
      <c r="CF257">
        <v>63</v>
      </c>
      <c r="CG257">
        <v>46262</v>
      </c>
      <c r="CH257">
        <v>2000000</v>
      </c>
      <c r="CI257" t="str">
        <v>PAGA</v>
      </c>
      <c r="CJ257" t="str">
        <v>TRANSFERENCIA</v>
      </c>
      <c r="CK257">
        <v>46286</v>
      </c>
      <c r="CL257">
        <v>32</v>
      </c>
      <c r="CM257">
        <v>46286</v>
      </c>
      <c r="CN257">
        <v>2000000</v>
      </c>
      <c r="CO257" t="str">
        <v>PAGA</v>
      </c>
      <c r="CP257" t="str">
        <v>TRANSFERENCIA</v>
      </c>
      <c r="CQ257">
        <v>46317</v>
      </c>
      <c r="CR257">
        <v>1</v>
      </c>
      <c r="CU257" t="str">
        <v>VENCIDA</v>
      </c>
      <c r="CW257">
        <v>46348</v>
      </c>
      <c r="CX257">
        <v>-30</v>
      </c>
      <c r="DA257" t="str">
        <v>AL DÍA</v>
      </c>
      <c r="DC257">
        <v>46379</v>
      </c>
      <c r="DD257">
        <v>-61</v>
      </c>
      <c r="DG257" t="str">
        <v>AL DÍA</v>
      </c>
      <c r="DI257">
        <v>46410</v>
      </c>
      <c r="DJ257">
        <v>-92</v>
      </c>
      <c r="DM257" t="str">
        <v>AL DÍA</v>
      </c>
      <c r="DO257">
        <v>46441</v>
      </c>
      <c r="DP257">
        <v>-123</v>
      </c>
      <c r="DS257" t="str">
        <v>AL DÍA</v>
      </c>
      <c r="DU257">
        <v>46472</v>
      </c>
      <c r="DV257">
        <v>-154</v>
      </c>
      <c r="DY257" t="str">
        <v>AL DÍA</v>
      </c>
      <c r="EA257">
        <v>46503</v>
      </c>
      <c r="EB257">
        <v>-185</v>
      </c>
      <c r="EE257" t="str">
        <v>AL DÍA</v>
      </c>
      <c r="EG257">
        <v>46534</v>
      </c>
      <c r="EH257">
        <v>-216</v>
      </c>
      <c r="EK257" t="str">
        <v>AL DÍA</v>
      </c>
      <c r="EM257">
        <v>46565</v>
      </c>
      <c r="EN257">
        <v>-247</v>
      </c>
      <c r="EQ257" t="str">
        <v>AL DÍA</v>
      </c>
      <c r="ES257">
        <v>46596</v>
      </c>
      <c r="ET257">
        <v>-278</v>
      </c>
      <c r="EW257" t="str">
        <v>AL DÍA</v>
      </c>
      <c r="EY257" t="str">
        <v/>
      </c>
      <c r="EZ257" t="str">
        <v/>
      </c>
      <c r="FC257" t="str">
        <v>SIN ESTADO</v>
      </c>
      <c r="FE257" t="str">
        <v/>
      </c>
      <c r="FF257" t="str">
        <v/>
      </c>
      <c r="FI257" t="str">
        <v>SIN ESTADO</v>
      </c>
      <c r="FK257" t="str">
        <v/>
      </c>
      <c r="FL257" t="str">
        <v/>
      </c>
      <c r="FO257" t="str">
        <v>SIN ESTADO</v>
      </c>
      <c r="FQ257" t="str">
        <v/>
      </c>
      <c r="FR257" t="str">
        <v/>
      </c>
      <c r="FU257" t="str">
        <v>SIN ESTADO</v>
      </c>
      <c r="FW257" t="str">
        <v/>
      </c>
      <c r="FX257" t="str">
        <v/>
      </c>
      <c r="GA257" t="str">
        <v>SIN ESTADO</v>
      </c>
      <c r="GC257" t="str">
        <v/>
      </c>
      <c r="GD257" t="str">
        <v/>
      </c>
      <c r="GG257" t="str">
        <v>SIN ESTADO</v>
      </c>
      <c r="GI257" t="str">
        <v/>
      </c>
      <c r="GJ257" t="str">
        <v/>
      </c>
      <c r="GM257" t="str">
        <v>SIN ESTADO</v>
      </c>
      <c r="GO257" t="str">
        <v/>
      </c>
      <c r="GP257" t="str">
        <v/>
      </c>
      <c r="GS257" t="str">
        <v>SIN ESTADO</v>
      </c>
      <c r="GU257" t="str">
        <v/>
      </c>
      <c r="GV257" t="str">
        <v/>
      </c>
      <c r="GY257" t="str">
        <v>SIN ESTADO</v>
      </c>
      <c r="HA257" t="str">
        <v/>
      </c>
      <c r="HB257" t="str">
        <v/>
      </c>
      <c r="HE257" t="str">
        <v>SIN ESTADO</v>
      </c>
      <c r="HG257" t="str">
        <v/>
      </c>
      <c r="HH257" t="str">
        <v/>
      </c>
      <c r="HK257" t="str">
        <v>SIN ESTADO</v>
      </c>
      <c r="HM257" t="str">
        <v/>
      </c>
      <c r="HN257" t="str">
        <v/>
      </c>
      <c r="HQ257" t="str">
        <v>SIN ESTADO</v>
      </c>
      <c r="HS257">
        <v>28000000</v>
      </c>
      <c r="HU257">
        <v>2000000</v>
      </c>
      <c r="HW257">
        <v>2000000</v>
      </c>
      <c r="HX257">
        <v>1</v>
      </c>
    </row>
    <row r="258">
      <c r="B258">
        <v>256</v>
      </c>
      <c r="C258" t="str">
        <v xml:space="preserve">LC2 - 27 - 12 </v>
      </c>
      <c r="D258" t="str">
        <v>VENDIDO</v>
      </c>
      <c r="E258">
        <v>33000000</v>
      </c>
      <c r="F258">
        <v>29000000</v>
      </c>
      <c r="G258">
        <v>46138</v>
      </c>
      <c r="H258">
        <v>0</v>
      </c>
      <c r="I258">
        <v>0</v>
      </c>
      <c r="J258">
        <v>0</v>
      </c>
      <c r="K258" t="str">
        <v/>
      </c>
      <c r="L258" t="str">
        <v/>
      </c>
      <c r="M258">
        <v>46174</v>
      </c>
      <c r="N258">
        <v>1209000</v>
      </c>
      <c r="O258" t="str">
        <v>SIN ESTADO</v>
      </c>
      <c r="P258" t="str">
        <v>TRANSFERENCIA</v>
      </c>
      <c r="Q258" t="str">
        <v/>
      </c>
      <c r="R258" t="str">
        <v/>
      </c>
      <c r="S258">
        <v>46211</v>
      </c>
      <c r="T258">
        <v>1209000</v>
      </c>
      <c r="U258" t="str">
        <v>SIN ESTADO</v>
      </c>
      <c r="V258" t="str">
        <v>TRANSFERENCIA</v>
      </c>
      <c r="W258" t="str">
        <v/>
      </c>
      <c r="X258" t="str">
        <v/>
      </c>
      <c r="Y258">
        <v>46305</v>
      </c>
      <c r="Z258">
        <v>1209000</v>
      </c>
      <c r="AA258" t="str">
        <v>SIN ESTADO</v>
      </c>
      <c r="AC258" t="str">
        <v/>
      </c>
      <c r="AD258" t="str">
        <v/>
      </c>
      <c r="AG258" t="str">
        <v>SIN ESTADO</v>
      </c>
      <c r="AI258" t="str">
        <v/>
      </c>
      <c r="AJ258" t="str">
        <v/>
      </c>
      <c r="AM258" t="str">
        <v>SIN ESTADO</v>
      </c>
      <c r="AO258" t="str">
        <v/>
      </c>
      <c r="AP258" t="str">
        <v/>
      </c>
      <c r="AS258" t="str">
        <v>SIN ESTADO</v>
      </c>
      <c r="AU258" t="str">
        <v/>
      </c>
      <c r="AV258" t="str">
        <v/>
      </c>
      <c r="AY258" t="str">
        <v>SIN ESTADO</v>
      </c>
      <c r="BA258" t="str">
        <v/>
      </c>
      <c r="BB258" t="str">
        <v/>
      </c>
      <c r="BE258" t="str">
        <v>SIN ESTADO</v>
      </c>
      <c r="BG258" t="str">
        <v/>
      </c>
      <c r="BH258" t="str">
        <v/>
      </c>
      <c r="BK258" t="str">
        <v>SIN ESTADO</v>
      </c>
      <c r="BM258" t="str">
        <v/>
      </c>
      <c r="BN258" t="str">
        <v/>
      </c>
      <c r="BQ258" t="str">
        <v>SIN ESTADO</v>
      </c>
      <c r="BS258" t="str">
        <v/>
      </c>
      <c r="BT258" t="str">
        <v/>
      </c>
      <c r="BW258" t="str">
        <v>SIN ESTADO</v>
      </c>
      <c r="BY258" t="str">
        <v/>
      </c>
      <c r="BZ258" t="str">
        <v/>
      </c>
      <c r="CC258" t="str">
        <v>SIN ESTADO</v>
      </c>
      <c r="CE258" t="str">
        <v/>
      </c>
      <c r="CF258" t="str">
        <v/>
      </c>
      <c r="CI258" t="str">
        <v>SIN ESTADO</v>
      </c>
      <c r="CK258" t="str">
        <v/>
      </c>
      <c r="CL258" t="str">
        <v/>
      </c>
      <c r="CO258" t="str">
        <v>SIN ESTADO</v>
      </c>
      <c r="CQ258" t="str">
        <v/>
      </c>
      <c r="CR258" t="str">
        <v/>
      </c>
      <c r="CU258" t="str">
        <v>SIN ESTADO</v>
      </c>
      <c r="CW258" t="str">
        <v/>
      </c>
      <c r="CX258" t="str">
        <v/>
      </c>
      <c r="DA258" t="str">
        <v>SIN ESTADO</v>
      </c>
      <c r="DC258" t="str">
        <v/>
      </c>
      <c r="DD258" t="str">
        <v/>
      </c>
      <c r="DG258" t="str">
        <v>SIN ESTADO</v>
      </c>
      <c r="DI258" t="str">
        <v/>
      </c>
      <c r="DJ258" t="str">
        <v/>
      </c>
      <c r="DM258" t="str">
        <v>SIN ESTADO</v>
      </c>
      <c r="DO258" t="str">
        <v/>
      </c>
      <c r="DP258" t="str">
        <v/>
      </c>
      <c r="DS258" t="str">
        <v>SIN ESTADO</v>
      </c>
      <c r="DU258" t="str">
        <v/>
      </c>
      <c r="DV258" t="str">
        <v/>
      </c>
      <c r="DY258" t="str">
        <v>SIN ESTADO</v>
      </c>
      <c r="EA258" t="str">
        <v/>
      </c>
      <c r="EB258" t="str">
        <v/>
      </c>
      <c r="EE258" t="str">
        <v>SIN ESTADO</v>
      </c>
      <c r="EG258" t="str">
        <v/>
      </c>
      <c r="EH258" t="str">
        <v/>
      </c>
      <c r="EK258" t="str">
        <v>SIN ESTADO</v>
      </c>
      <c r="EM258" t="str">
        <v/>
      </c>
      <c r="EN258" t="str">
        <v/>
      </c>
      <c r="EQ258" t="str">
        <v>SIN ESTADO</v>
      </c>
      <c r="ES258" t="str">
        <v/>
      </c>
      <c r="ET258" t="str">
        <v/>
      </c>
      <c r="EW258" t="str">
        <v>SIN ESTADO</v>
      </c>
      <c r="EY258" t="str">
        <v/>
      </c>
      <c r="EZ258" t="str">
        <v/>
      </c>
      <c r="FC258" t="str">
        <v>SIN ESTADO</v>
      </c>
      <c r="FE258" t="str">
        <v/>
      </c>
      <c r="FF258" t="str">
        <v/>
      </c>
      <c r="FI258" t="str">
        <v>SIN ESTADO</v>
      </c>
      <c r="FK258" t="str">
        <v/>
      </c>
      <c r="FL258" t="str">
        <v/>
      </c>
      <c r="FO258" t="str">
        <v>SIN ESTADO</v>
      </c>
      <c r="FQ258" t="str">
        <v/>
      </c>
      <c r="FR258" t="str">
        <v/>
      </c>
      <c r="FU258" t="str">
        <v>SIN ESTADO</v>
      </c>
      <c r="FW258" t="str">
        <v/>
      </c>
      <c r="FX258" t="str">
        <v/>
      </c>
      <c r="GA258" t="str">
        <v>SIN ESTADO</v>
      </c>
      <c r="GC258" t="str">
        <v/>
      </c>
      <c r="GD258" t="str">
        <v/>
      </c>
      <c r="GG258" t="str">
        <v>SIN ESTADO</v>
      </c>
      <c r="GI258" t="str">
        <v/>
      </c>
      <c r="GJ258" t="str">
        <v/>
      </c>
      <c r="GM258" t="str">
        <v>SIN ESTADO</v>
      </c>
      <c r="GO258" t="str">
        <v/>
      </c>
      <c r="GP258" t="str">
        <v/>
      </c>
      <c r="GS258" t="str">
        <v>SIN ESTADO</v>
      </c>
      <c r="GU258" t="str">
        <v/>
      </c>
      <c r="GV258" t="str">
        <v/>
      </c>
      <c r="GY258" t="str">
        <v>SIN ESTADO</v>
      </c>
      <c r="HA258" t="str">
        <v/>
      </c>
      <c r="HB258" t="str">
        <v/>
      </c>
      <c r="HE258" t="str">
        <v>SIN ESTADO</v>
      </c>
      <c r="HG258" t="str">
        <v/>
      </c>
      <c r="HH258" t="str">
        <v/>
      </c>
      <c r="HK258" t="str">
        <v>SIN ESTADO</v>
      </c>
      <c r="HM258" t="str">
        <v/>
      </c>
      <c r="HN258" t="str">
        <v/>
      </c>
      <c r="HQ258" t="str">
        <v>SIN ESTADO</v>
      </c>
      <c r="HS258">
        <v>3627000</v>
      </c>
      <c r="HU258">
        <v>0</v>
      </c>
      <c r="HW258">
        <v>0</v>
      </c>
      <c r="HX258">
        <v>0</v>
      </c>
    </row>
    <row r="259">
      <c r="B259">
        <v>257</v>
      </c>
      <c r="C259" t="str">
        <v xml:space="preserve">LC2 - 28 - 1 </v>
      </c>
      <c r="D259" t="str">
        <v>VENDIDO</v>
      </c>
      <c r="E259">
        <v>39775000</v>
      </c>
      <c r="F259">
        <v>35775000</v>
      </c>
      <c r="G259">
        <v>46056</v>
      </c>
      <c r="H259">
        <v>36</v>
      </c>
      <c r="I259" t="str">
        <v xml:space="preserve">03 DE CADA MES </v>
      </c>
      <c r="J259">
        <v>993750</v>
      </c>
      <c r="K259">
        <v>46087</v>
      </c>
      <c r="L259">
        <v>231</v>
      </c>
      <c r="M259">
        <v>46113</v>
      </c>
      <c r="N259">
        <v>993750</v>
      </c>
      <c r="O259" t="str">
        <v>PAGA</v>
      </c>
      <c r="P259" t="str">
        <v>TRANSFERENCIA</v>
      </c>
      <c r="Q259">
        <v>46118</v>
      </c>
      <c r="R259">
        <v>200</v>
      </c>
      <c r="S259">
        <v>46146</v>
      </c>
      <c r="T259">
        <v>993750</v>
      </c>
      <c r="U259" t="str">
        <v>PAGA</v>
      </c>
      <c r="V259" t="str">
        <v>TRANSFERENCIA</v>
      </c>
      <c r="W259">
        <v>46149</v>
      </c>
      <c r="X259">
        <v>169</v>
      </c>
      <c r="Y259">
        <v>46179</v>
      </c>
      <c r="Z259">
        <v>993750</v>
      </c>
      <c r="AA259" t="str">
        <v>PAGA</v>
      </c>
      <c r="AB259" t="str">
        <v>TRANSFERENCIA</v>
      </c>
      <c r="AC259">
        <v>46180</v>
      </c>
      <c r="AD259">
        <v>138</v>
      </c>
      <c r="AE259">
        <v>46206</v>
      </c>
      <c r="AF259">
        <v>993750</v>
      </c>
      <c r="AG259" t="str">
        <v>PAGA</v>
      </c>
      <c r="AH259" t="str">
        <v>TRANSFERENCIA</v>
      </c>
      <c r="AI259">
        <v>46211</v>
      </c>
      <c r="AJ259">
        <v>107</v>
      </c>
      <c r="AK259">
        <v>46240</v>
      </c>
      <c r="AL259">
        <v>993750</v>
      </c>
      <c r="AM259" t="str">
        <v>PAGA</v>
      </c>
      <c r="AN259" t="str">
        <v>TRANSFERENCIA</v>
      </c>
      <c r="AO259">
        <v>46242</v>
      </c>
      <c r="AP259">
        <v>76</v>
      </c>
      <c r="AQ259">
        <v>46273</v>
      </c>
      <c r="AR259">
        <v>993750</v>
      </c>
      <c r="AS259" t="str">
        <v>PAGA</v>
      </c>
      <c r="AT259" t="str">
        <v>TRANSFERENCIA</v>
      </c>
      <c r="AU259">
        <v>46273</v>
      </c>
      <c r="AV259">
        <v>45</v>
      </c>
      <c r="AY259" t="str">
        <v>VENCIDA</v>
      </c>
      <c r="BA259">
        <v>46304</v>
      </c>
      <c r="BB259">
        <v>14</v>
      </c>
      <c r="BE259" t="str">
        <v>VENCIDA</v>
      </c>
      <c r="BG259">
        <v>46335</v>
      </c>
      <c r="BH259">
        <v>-17</v>
      </c>
      <c r="BK259" t="str">
        <v>AL DÍA</v>
      </c>
      <c r="BM259">
        <v>46366</v>
      </c>
      <c r="BN259">
        <v>-48</v>
      </c>
      <c r="BQ259" t="str">
        <v>AL DÍA</v>
      </c>
      <c r="BS259">
        <v>46397</v>
      </c>
      <c r="BT259">
        <v>-79</v>
      </c>
      <c r="BW259" t="str">
        <v>AL DÍA</v>
      </c>
      <c r="BY259">
        <v>46428</v>
      </c>
      <c r="BZ259">
        <v>-110</v>
      </c>
      <c r="CC259" t="str">
        <v>AL DÍA</v>
      </c>
      <c r="CE259">
        <v>46459</v>
      </c>
      <c r="CF259">
        <v>-141</v>
      </c>
      <c r="CI259" t="str">
        <v>AL DÍA</v>
      </c>
      <c r="CK259">
        <v>46490</v>
      </c>
      <c r="CL259">
        <v>-172</v>
      </c>
      <c r="CO259" t="str">
        <v>AL DÍA</v>
      </c>
      <c r="CQ259">
        <v>46521</v>
      </c>
      <c r="CR259">
        <v>-203</v>
      </c>
      <c r="CU259" t="str">
        <v>AL DÍA</v>
      </c>
      <c r="CW259">
        <v>46552</v>
      </c>
      <c r="CX259">
        <v>-234</v>
      </c>
      <c r="DA259" t="str">
        <v>AL DÍA</v>
      </c>
      <c r="DC259">
        <v>46583</v>
      </c>
      <c r="DD259">
        <v>-265</v>
      </c>
      <c r="DG259" t="str">
        <v>AL DÍA</v>
      </c>
      <c r="DI259">
        <v>46614</v>
      </c>
      <c r="DJ259">
        <v>-296</v>
      </c>
      <c r="DM259" t="str">
        <v>AL DÍA</v>
      </c>
      <c r="DO259">
        <v>46645</v>
      </c>
      <c r="DP259">
        <v>-327</v>
      </c>
      <c r="DS259" t="str">
        <v>AL DÍA</v>
      </c>
      <c r="DU259">
        <v>46676</v>
      </c>
      <c r="DV259">
        <v>-358</v>
      </c>
      <c r="DY259" t="str">
        <v>AL DÍA</v>
      </c>
      <c r="EA259">
        <v>46707</v>
      </c>
      <c r="EB259">
        <v>-389</v>
      </c>
      <c r="EE259" t="str">
        <v>AL DÍA</v>
      </c>
      <c r="EG259">
        <v>46738</v>
      </c>
      <c r="EH259">
        <v>-420</v>
      </c>
      <c r="EK259" t="str">
        <v>AL DÍA</v>
      </c>
      <c r="EM259">
        <v>46769</v>
      </c>
      <c r="EN259">
        <v>-451</v>
      </c>
      <c r="EQ259" t="str">
        <v>AL DÍA</v>
      </c>
      <c r="ES259">
        <v>46800</v>
      </c>
      <c r="ET259">
        <v>-482</v>
      </c>
      <c r="EW259" t="str">
        <v>AL DÍA</v>
      </c>
      <c r="EY259">
        <v>46831</v>
      </c>
      <c r="EZ259">
        <v>-513</v>
      </c>
      <c r="FC259" t="str">
        <v>AL DÍA</v>
      </c>
      <c r="FE259">
        <v>46862</v>
      </c>
      <c r="FF259">
        <v>-544</v>
      </c>
      <c r="FI259" t="str">
        <v>AL DÍA</v>
      </c>
      <c r="FK259">
        <v>46893</v>
      </c>
      <c r="FL259">
        <v>-575</v>
      </c>
      <c r="FO259" t="str">
        <v>AL DÍA</v>
      </c>
      <c r="FQ259">
        <v>46924</v>
      </c>
      <c r="FR259">
        <v>-606</v>
      </c>
      <c r="FU259" t="str">
        <v>AL DÍA</v>
      </c>
      <c r="FW259">
        <v>46955</v>
      </c>
      <c r="FX259">
        <v>-637</v>
      </c>
      <c r="GA259" t="str">
        <v>AL DÍA</v>
      </c>
      <c r="GC259">
        <v>46986</v>
      </c>
      <c r="GD259">
        <v>-668</v>
      </c>
      <c r="GG259" t="str">
        <v>AL DÍA</v>
      </c>
      <c r="GI259">
        <v>47017</v>
      </c>
      <c r="GJ259">
        <v>-699</v>
      </c>
      <c r="GM259" t="str">
        <v>AL DÍA</v>
      </c>
      <c r="GO259">
        <v>47048</v>
      </c>
      <c r="GP259">
        <v>-730</v>
      </c>
      <c r="GS259" t="str">
        <v>AL DÍA</v>
      </c>
      <c r="GU259">
        <v>47079</v>
      </c>
      <c r="GV259">
        <v>-761</v>
      </c>
      <c r="GY259" t="str">
        <v>AL DÍA</v>
      </c>
      <c r="HA259">
        <v>47110</v>
      </c>
      <c r="HB259">
        <v>-792</v>
      </c>
      <c r="HE259" t="str">
        <v>AL DÍA</v>
      </c>
      <c r="HG259">
        <v>47141</v>
      </c>
      <c r="HH259">
        <v>-823</v>
      </c>
      <c r="HK259" t="str">
        <v>AL DÍA</v>
      </c>
      <c r="HM259">
        <v>47172</v>
      </c>
      <c r="HN259">
        <v>-854</v>
      </c>
      <c r="HQ259" t="str">
        <v>AL DÍA</v>
      </c>
      <c r="HS259">
        <v>5962500</v>
      </c>
      <c r="HU259">
        <v>993750</v>
      </c>
      <c r="HW259">
        <v>993750</v>
      </c>
      <c r="HX259">
        <v>1</v>
      </c>
    </row>
    <row r="260">
      <c r="B260">
        <v>258</v>
      </c>
      <c r="C260" t="str">
        <v xml:space="preserve">LC2 - 28 - 2 </v>
      </c>
      <c r="D260" t="str">
        <v>VENDIDO</v>
      </c>
      <c r="E260">
        <v>33000000</v>
      </c>
      <c r="F260">
        <v>29000000</v>
      </c>
      <c r="G260">
        <v>46294</v>
      </c>
      <c r="H260">
        <v>24</v>
      </c>
      <c r="I260" t="str">
        <v>15 de cada mes</v>
      </c>
      <c r="J260">
        <v>1208300</v>
      </c>
      <c r="K260">
        <v>46325</v>
      </c>
      <c r="L260">
        <v>-7</v>
      </c>
      <c r="O260" t="str">
        <v>AL DÍA</v>
      </c>
      <c r="Q260">
        <v>46356</v>
      </c>
      <c r="R260">
        <v>-38</v>
      </c>
      <c r="U260" t="str">
        <v>AL DÍA</v>
      </c>
      <c r="W260">
        <v>46387</v>
      </c>
      <c r="X260">
        <v>-69</v>
      </c>
      <c r="AA260" t="str">
        <v>AL DÍA</v>
      </c>
      <c r="AC260">
        <v>46418</v>
      </c>
      <c r="AD260">
        <v>-100</v>
      </c>
      <c r="AG260" t="str">
        <v>AL DÍA</v>
      </c>
      <c r="AI260">
        <v>46449</v>
      </c>
      <c r="AJ260">
        <v>-131</v>
      </c>
      <c r="AM260" t="str">
        <v>AL DÍA</v>
      </c>
      <c r="AO260">
        <v>46480</v>
      </c>
      <c r="AP260">
        <v>-162</v>
      </c>
      <c r="AS260" t="str">
        <v>AL DÍA</v>
      </c>
      <c r="AU260">
        <v>46511</v>
      </c>
      <c r="AV260">
        <v>-193</v>
      </c>
      <c r="AY260" t="str">
        <v>AL DÍA</v>
      </c>
      <c r="BA260">
        <v>46542</v>
      </c>
      <c r="BB260">
        <v>-224</v>
      </c>
      <c r="BE260" t="str">
        <v>AL DÍA</v>
      </c>
      <c r="BG260">
        <v>46573</v>
      </c>
      <c r="BH260">
        <v>-255</v>
      </c>
      <c r="BK260" t="str">
        <v>AL DÍA</v>
      </c>
      <c r="BM260">
        <v>46604</v>
      </c>
      <c r="BN260">
        <v>-286</v>
      </c>
      <c r="BQ260" t="str">
        <v>AL DÍA</v>
      </c>
      <c r="BS260">
        <v>46635</v>
      </c>
      <c r="BT260">
        <v>-317</v>
      </c>
      <c r="BW260" t="str">
        <v>AL DÍA</v>
      </c>
      <c r="BY260">
        <v>46666</v>
      </c>
      <c r="BZ260">
        <v>-348</v>
      </c>
      <c r="CC260" t="str">
        <v>AL DÍA</v>
      </c>
      <c r="CE260">
        <v>46697</v>
      </c>
      <c r="CF260">
        <v>-379</v>
      </c>
      <c r="CI260" t="str">
        <v>AL DÍA</v>
      </c>
      <c r="CK260">
        <v>46728</v>
      </c>
      <c r="CL260">
        <v>-410</v>
      </c>
      <c r="CO260" t="str">
        <v>AL DÍA</v>
      </c>
      <c r="CQ260">
        <v>46759</v>
      </c>
      <c r="CR260">
        <v>-441</v>
      </c>
      <c r="CU260" t="str">
        <v>AL DÍA</v>
      </c>
      <c r="CW260">
        <v>46790</v>
      </c>
      <c r="CX260">
        <v>-472</v>
      </c>
      <c r="DA260" t="str">
        <v>AL DÍA</v>
      </c>
      <c r="DC260">
        <v>46821</v>
      </c>
      <c r="DD260">
        <v>-503</v>
      </c>
      <c r="DG260" t="str">
        <v>AL DÍA</v>
      </c>
      <c r="DI260">
        <v>46852</v>
      </c>
      <c r="DJ260">
        <v>-534</v>
      </c>
      <c r="DM260" t="str">
        <v>AL DÍA</v>
      </c>
      <c r="DO260">
        <v>46883</v>
      </c>
      <c r="DP260">
        <v>-565</v>
      </c>
      <c r="DS260" t="str">
        <v>AL DÍA</v>
      </c>
      <c r="DU260">
        <v>46914</v>
      </c>
      <c r="DV260">
        <v>-596</v>
      </c>
      <c r="DY260" t="str">
        <v>AL DÍA</v>
      </c>
      <c r="EA260">
        <v>46945</v>
      </c>
      <c r="EB260">
        <v>-627</v>
      </c>
      <c r="EE260" t="str">
        <v>AL DÍA</v>
      </c>
      <c r="EG260">
        <v>46976</v>
      </c>
      <c r="EH260">
        <v>-658</v>
      </c>
      <c r="EK260" t="str">
        <v>AL DÍA</v>
      </c>
      <c r="EM260">
        <v>47007</v>
      </c>
      <c r="EN260">
        <v>-689</v>
      </c>
      <c r="EQ260" t="str">
        <v>AL DÍA</v>
      </c>
      <c r="ES260">
        <v>47038</v>
      </c>
      <c r="ET260">
        <v>-720</v>
      </c>
      <c r="EW260" t="str">
        <v>AL DÍA</v>
      </c>
      <c r="EY260" t="str">
        <v/>
      </c>
      <c r="EZ260" t="str">
        <v/>
      </c>
      <c r="FC260" t="str">
        <v>SIN ESTADO</v>
      </c>
      <c r="FE260" t="str">
        <v/>
      </c>
      <c r="FF260" t="str">
        <v/>
      </c>
      <c r="FI260" t="str">
        <v>SIN ESTADO</v>
      </c>
      <c r="FK260" t="str">
        <v/>
      </c>
      <c r="FL260" t="str">
        <v/>
      </c>
      <c r="FO260" t="str">
        <v>SIN ESTADO</v>
      </c>
      <c r="FQ260" t="str">
        <v/>
      </c>
      <c r="FR260" t="str">
        <v/>
      </c>
      <c r="FU260" t="str">
        <v>SIN ESTADO</v>
      </c>
      <c r="FW260" t="str">
        <v/>
      </c>
      <c r="FX260" t="str">
        <v/>
      </c>
      <c r="GA260" t="str">
        <v>SIN ESTADO</v>
      </c>
      <c r="GC260" t="str">
        <v/>
      </c>
      <c r="GD260" t="str">
        <v/>
      </c>
      <c r="GG260" t="str">
        <v>SIN ESTADO</v>
      </c>
      <c r="GI260" t="str">
        <v/>
      </c>
      <c r="GJ260" t="str">
        <v/>
      </c>
      <c r="GM260" t="str">
        <v>SIN ESTADO</v>
      </c>
      <c r="GO260" t="str">
        <v/>
      </c>
      <c r="GP260" t="str">
        <v/>
      </c>
      <c r="GS260" t="str">
        <v>SIN ESTADO</v>
      </c>
      <c r="GU260" t="str">
        <v/>
      </c>
      <c r="GV260" t="str">
        <v/>
      </c>
      <c r="GY260" t="str">
        <v>SIN ESTADO</v>
      </c>
      <c r="HA260" t="str">
        <v/>
      </c>
      <c r="HB260" t="str">
        <v/>
      </c>
      <c r="HE260" t="str">
        <v>SIN ESTADO</v>
      </c>
      <c r="HG260" t="str">
        <v/>
      </c>
      <c r="HH260" t="str">
        <v/>
      </c>
      <c r="HK260" t="str">
        <v>SIN ESTADO</v>
      </c>
      <c r="HM260" t="str">
        <v/>
      </c>
      <c r="HN260" t="str">
        <v/>
      </c>
      <c r="HQ260" t="str">
        <v>SIN ESTADO</v>
      </c>
      <c r="HS260">
        <v>0</v>
      </c>
      <c r="HU260">
        <v>1208300</v>
      </c>
      <c r="HW260">
        <v>0</v>
      </c>
      <c r="HX260">
        <v>0</v>
      </c>
    </row>
    <row r="261">
      <c r="B261">
        <v>259</v>
      </c>
      <c r="C261" t="str">
        <v xml:space="preserve">LC2 - 28 - 3 </v>
      </c>
      <c r="D261" t="str">
        <v>VENDIDO</v>
      </c>
      <c r="E261">
        <v>33000000</v>
      </c>
      <c r="F261">
        <v>0</v>
      </c>
      <c r="G261">
        <v>46247</v>
      </c>
      <c r="H261">
        <v>1</v>
      </c>
      <c r="I261" t="str">
        <v xml:space="preserve">06 DE CADA MES </v>
      </c>
      <c r="J261">
        <v>0</v>
      </c>
      <c r="K261">
        <v>46278</v>
      </c>
      <c r="L261">
        <v>40</v>
      </c>
      <c r="O261" t="str">
        <v>VENCIDA</v>
      </c>
      <c r="Q261" t="str">
        <v/>
      </c>
      <c r="R261" t="str">
        <v/>
      </c>
      <c r="U261" t="str">
        <v>SIN ESTADO</v>
      </c>
      <c r="W261" t="str">
        <v/>
      </c>
      <c r="X261" t="str">
        <v/>
      </c>
      <c r="AA261" t="str">
        <v>SIN ESTADO</v>
      </c>
      <c r="AC261" t="str">
        <v/>
      </c>
      <c r="AD261" t="str">
        <v/>
      </c>
      <c r="AG261" t="str">
        <v>SIN ESTADO</v>
      </c>
      <c r="AI261" t="str">
        <v/>
      </c>
      <c r="AJ261" t="str">
        <v/>
      </c>
      <c r="AM261" t="str">
        <v>SIN ESTADO</v>
      </c>
      <c r="AO261" t="str">
        <v/>
      </c>
      <c r="AP261" t="str">
        <v/>
      </c>
      <c r="AS261" t="str">
        <v>SIN ESTADO</v>
      </c>
      <c r="AU261" t="str">
        <v/>
      </c>
      <c r="AV261" t="str">
        <v/>
      </c>
      <c r="AY261" t="str">
        <v>SIN ESTADO</v>
      </c>
      <c r="BA261" t="str">
        <v/>
      </c>
      <c r="BB261" t="str">
        <v/>
      </c>
      <c r="BE261" t="str">
        <v>SIN ESTADO</v>
      </c>
      <c r="BG261" t="str">
        <v/>
      </c>
      <c r="BH261" t="str">
        <v/>
      </c>
      <c r="BK261" t="str">
        <v>SIN ESTADO</v>
      </c>
      <c r="BM261" t="str">
        <v/>
      </c>
      <c r="BN261" t="str">
        <v/>
      </c>
      <c r="BQ261" t="str">
        <v>SIN ESTADO</v>
      </c>
      <c r="BS261" t="str">
        <v/>
      </c>
      <c r="BT261" t="str">
        <v/>
      </c>
      <c r="BW261" t="str">
        <v>SIN ESTADO</v>
      </c>
      <c r="BY261" t="str">
        <v/>
      </c>
      <c r="BZ261" t="str">
        <v/>
      </c>
      <c r="CC261" t="str">
        <v>SIN ESTADO</v>
      </c>
      <c r="CE261" t="str">
        <v/>
      </c>
      <c r="CF261" t="str">
        <v/>
      </c>
      <c r="CI261" t="str">
        <v>SIN ESTADO</v>
      </c>
      <c r="CK261" t="str">
        <v/>
      </c>
      <c r="CL261" t="str">
        <v/>
      </c>
      <c r="CO261" t="str">
        <v>SIN ESTADO</v>
      </c>
      <c r="CQ261" t="str">
        <v/>
      </c>
      <c r="CR261" t="str">
        <v/>
      </c>
      <c r="CU261" t="str">
        <v>SIN ESTADO</v>
      </c>
      <c r="CW261" t="str">
        <v/>
      </c>
      <c r="CX261" t="str">
        <v/>
      </c>
      <c r="DA261" t="str">
        <v>SIN ESTADO</v>
      </c>
      <c r="DC261" t="str">
        <v/>
      </c>
      <c r="DD261" t="str">
        <v/>
      </c>
      <c r="DG261" t="str">
        <v>SIN ESTADO</v>
      </c>
      <c r="DI261" t="str">
        <v/>
      </c>
      <c r="DJ261" t="str">
        <v/>
      </c>
      <c r="DM261" t="str">
        <v>SIN ESTADO</v>
      </c>
      <c r="DO261" t="str">
        <v/>
      </c>
      <c r="DP261" t="str">
        <v/>
      </c>
      <c r="DS261" t="str">
        <v>SIN ESTADO</v>
      </c>
      <c r="DU261" t="str">
        <v/>
      </c>
      <c r="DV261" t="str">
        <v/>
      </c>
      <c r="DY261" t="str">
        <v>SIN ESTADO</v>
      </c>
      <c r="EA261" t="str">
        <v/>
      </c>
      <c r="EB261" t="str">
        <v/>
      </c>
      <c r="EE261" t="str">
        <v>SIN ESTADO</v>
      </c>
      <c r="EG261" t="str">
        <v/>
      </c>
      <c r="EH261" t="str">
        <v/>
      </c>
      <c r="EK261" t="str">
        <v>SIN ESTADO</v>
      </c>
      <c r="EM261" t="str">
        <v/>
      </c>
      <c r="EN261" t="str">
        <v/>
      </c>
      <c r="EQ261" t="str">
        <v>SIN ESTADO</v>
      </c>
      <c r="ES261" t="str">
        <v/>
      </c>
      <c r="ET261" t="str">
        <v/>
      </c>
      <c r="EW261" t="str">
        <v>SIN ESTADO</v>
      </c>
      <c r="EY261" t="str">
        <v/>
      </c>
      <c r="EZ261" t="str">
        <v/>
      </c>
      <c r="FC261" t="str">
        <v>SIN ESTADO</v>
      </c>
      <c r="FE261" t="str">
        <v/>
      </c>
      <c r="FF261" t="str">
        <v/>
      </c>
      <c r="FI261" t="str">
        <v>SIN ESTADO</v>
      </c>
      <c r="FK261" t="str">
        <v/>
      </c>
      <c r="FL261" t="str">
        <v/>
      </c>
      <c r="FO261" t="str">
        <v>SIN ESTADO</v>
      </c>
      <c r="FQ261" t="str">
        <v/>
      </c>
      <c r="FR261" t="str">
        <v/>
      </c>
      <c r="FU261" t="str">
        <v>SIN ESTADO</v>
      </c>
      <c r="FW261" t="str">
        <v/>
      </c>
      <c r="FX261" t="str">
        <v/>
      </c>
      <c r="GA261" t="str">
        <v>SIN ESTADO</v>
      </c>
      <c r="GC261" t="str">
        <v/>
      </c>
      <c r="GD261" t="str">
        <v/>
      </c>
      <c r="GG261" t="str">
        <v>SIN ESTADO</v>
      </c>
      <c r="GI261" t="str">
        <v/>
      </c>
      <c r="GJ261" t="str">
        <v/>
      </c>
      <c r="GM261" t="str">
        <v>SIN ESTADO</v>
      </c>
      <c r="GO261" t="str">
        <v/>
      </c>
      <c r="GP261" t="str">
        <v/>
      </c>
      <c r="GS261" t="str">
        <v>SIN ESTADO</v>
      </c>
      <c r="GU261" t="str">
        <v/>
      </c>
      <c r="GV261" t="str">
        <v/>
      </c>
      <c r="GY261" t="str">
        <v>SIN ESTADO</v>
      </c>
      <c r="HA261" t="str">
        <v/>
      </c>
      <c r="HB261" t="str">
        <v/>
      </c>
      <c r="HE261" t="str">
        <v>SIN ESTADO</v>
      </c>
      <c r="HG261" t="str">
        <v/>
      </c>
      <c r="HH261" t="str">
        <v/>
      </c>
      <c r="HK261" t="str">
        <v>SIN ESTADO</v>
      </c>
      <c r="HM261" t="str">
        <v/>
      </c>
      <c r="HN261" t="str">
        <v/>
      </c>
      <c r="HQ261" t="str">
        <v>SIN ESTADO</v>
      </c>
      <c r="HS261">
        <v>0</v>
      </c>
      <c r="HU261">
        <v>0</v>
      </c>
      <c r="HW261">
        <v>0</v>
      </c>
      <c r="HX261">
        <v>0</v>
      </c>
    </row>
    <row r="262">
      <c r="B262">
        <v>260</v>
      </c>
      <c r="C262" t="str">
        <v xml:space="preserve">LC2 - 28 - 4 </v>
      </c>
      <c r="D262" t="str">
        <v>VENDIDO</v>
      </c>
      <c r="E262">
        <v>28000000</v>
      </c>
      <c r="F262">
        <v>23000000</v>
      </c>
      <c r="G262">
        <v>45836</v>
      </c>
      <c r="H262">
        <v>24</v>
      </c>
      <c r="I262" t="str">
        <v xml:space="preserve">28 DE CADA MES </v>
      </c>
      <c r="J262">
        <v>958333.3333333334</v>
      </c>
      <c r="K262">
        <v>45867</v>
      </c>
      <c r="L262">
        <v>451</v>
      </c>
      <c r="M262">
        <v>45857</v>
      </c>
      <c r="N262">
        <v>958000</v>
      </c>
      <c r="O262" t="str">
        <v>PAGA</v>
      </c>
      <c r="P262" t="str">
        <v>TRANSFERENCIA</v>
      </c>
      <c r="Q262">
        <v>45898</v>
      </c>
      <c r="R262">
        <v>420</v>
      </c>
      <c r="S262">
        <v>45888</v>
      </c>
      <c r="T262">
        <v>958000</v>
      </c>
      <c r="U262" t="str">
        <v>PAGA</v>
      </c>
      <c r="V262" t="str">
        <v>TRANSFERENCIA</v>
      </c>
      <c r="W262">
        <v>45929</v>
      </c>
      <c r="X262">
        <v>389</v>
      </c>
      <c r="Y262">
        <v>45918</v>
      </c>
      <c r="Z262">
        <v>958000</v>
      </c>
      <c r="AA262" t="str">
        <v>PAGA</v>
      </c>
      <c r="AB262" t="str">
        <v>TRANSFERENCIA</v>
      </c>
      <c r="AC262">
        <v>45960</v>
      </c>
      <c r="AD262">
        <v>358</v>
      </c>
      <c r="AE262">
        <v>45950</v>
      </c>
      <c r="AF262">
        <v>958000</v>
      </c>
      <c r="AG262" t="str">
        <v>PAGA</v>
      </c>
      <c r="AH262" t="str">
        <v>TRANSFERENCIA</v>
      </c>
      <c r="AI262">
        <v>45991</v>
      </c>
      <c r="AJ262">
        <v>327</v>
      </c>
      <c r="AK262">
        <v>45979</v>
      </c>
      <c r="AL262">
        <v>958000</v>
      </c>
      <c r="AM262" t="str">
        <v>PAGA</v>
      </c>
      <c r="AN262" t="str">
        <v>TRANSFERENCIA</v>
      </c>
      <c r="AO262">
        <v>46022</v>
      </c>
      <c r="AP262">
        <v>296</v>
      </c>
      <c r="AQ262">
        <v>46009</v>
      </c>
      <c r="AR262">
        <v>958000</v>
      </c>
      <c r="AS262" t="str">
        <v>PAGA</v>
      </c>
      <c r="AT262" t="str">
        <v>TRANSFERENCIA</v>
      </c>
      <c r="AU262">
        <v>46053</v>
      </c>
      <c r="AV262">
        <v>265</v>
      </c>
      <c r="AW262">
        <v>45676</v>
      </c>
      <c r="AX262">
        <v>958000</v>
      </c>
      <c r="AY262" t="str">
        <v>PAGA</v>
      </c>
      <c r="AZ262" t="str">
        <v>TRANSFERENCIA</v>
      </c>
      <c r="BA262">
        <v>46084</v>
      </c>
      <c r="BB262">
        <v>234</v>
      </c>
      <c r="BE262" t="str">
        <v>VENCIDA</v>
      </c>
      <c r="BG262">
        <v>46115</v>
      </c>
      <c r="BH262">
        <v>203</v>
      </c>
      <c r="BK262" t="str">
        <v>VENCIDA</v>
      </c>
      <c r="BM262">
        <v>46146</v>
      </c>
      <c r="BN262">
        <v>172</v>
      </c>
      <c r="BQ262" t="str">
        <v>VENCIDA</v>
      </c>
      <c r="BS262">
        <v>46177</v>
      </c>
      <c r="BT262">
        <v>141</v>
      </c>
      <c r="BW262" t="str">
        <v>VENCIDA</v>
      </c>
      <c r="BY262">
        <v>46208</v>
      </c>
      <c r="BZ262">
        <v>110</v>
      </c>
      <c r="CC262" t="str">
        <v>VENCIDA</v>
      </c>
      <c r="CE262">
        <v>46239</v>
      </c>
      <c r="CF262">
        <v>79</v>
      </c>
      <c r="CI262" t="str">
        <v>VENCIDA</v>
      </c>
      <c r="CK262">
        <v>46270</v>
      </c>
      <c r="CL262">
        <v>48</v>
      </c>
      <c r="CO262" t="str">
        <v>VENCIDA</v>
      </c>
      <c r="CQ262">
        <v>46301</v>
      </c>
      <c r="CR262">
        <v>17</v>
      </c>
      <c r="CU262" t="str">
        <v>VENCIDA</v>
      </c>
      <c r="CW262">
        <v>46332</v>
      </c>
      <c r="CX262">
        <v>-14</v>
      </c>
      <c r="DA262" t="str">
        <v>AL DÍA</v>
      </c>
      <c r="DC262">
        <v>46363</v>
      </c>
      <c r="DD262">
        <v>-45</v>
      </c>
      <c r="DG262" t="str">
        <v>AL DÍA</v>
      </c>
      <c r="DI262">
        <v>46394</v>
      </c>
      <c r="DJ262">
        <v>-76</v>
      </c>
      <c r="DM262" t="str">
        <v>AL DÍA</v>
      </c>
      <c r="DO262">
        <v>46425</v>
      </c>
      <c r="DP262">
        <v>-107</v>
      </c>
      <c r="DS262" t="str">
        <v>AL DÍA</v>
      </c>
      <c r="DU262">
        <v>46456</v>
      </c>
      <c r="DV262">
        <v>-138</v>
      </c>
      <c r="DY262" t="str">
        <v>AL DÍA</v>
      </c>
      <c r="EA262">
        <v>46487</v>
      </c>
      <c r="EB262">
        <v>-169</v>
      </c>
      <c r="EE262" t="str">
        <v>AL DÍA</v>
      </c>
      <c r="EG262">
        <v>46518</v>
      </c>
      <c r="EH262">
        <v>-200</v>
      </c>
      <c r="EK262" t="str">
        <v>AL DÍA</v>
      </c>
      <c r="EM262">
        <v>46549</v>
      </c>
      <c r="EN262">
        <v>-231</v>
      </c>
      <c r="EQ262" t="str">
        <v>AL DÍA</v>
      </c>
      <c r="ES262">
        <v>46580</v>
      </c>
      <c r="ET262">
        <v>-262</v>
      </c>
      <c r="EW262" t="str">
        <v>AL DÍA</v>
      </c>
      <c r="EY262" t="str">
        <v/>
      </c>
      <c r="EZ262" t="str">
        <v/>
      </c>
      <c r="FC262" t="str">
        <v>SIN ESTADO</v>
      </c>
      <c r="FE262" t="str">
        <v/>
      </c>
      <c r="FF262" t="str">
        <v/>
      </c>
      <c r="FI262" t="str">
        <v>SIN ESTADO</v>
      </c>
      <c r="FK262" t="str">
        <v/>
      </c>
      <c r="FL262" t="str">
        <v/>
      </c>
      <c r="FO262" t="str">
        <v>SIN ESTADO</v>
      </c>
      <c r="FQ262" t="str">
        <v/>
      </c>
      <c r="FR262" t="str">
        <v/>
      </c>
      <c r="FU262" t="str">
        <v>SIN ESTADO</v>
      </c>
      <c r="FW262" t="str">
        <v/>
      </c>
      <c r="FX262" t="str">
        <v/>
      </c>
      <c r="GA262" t="str">
        <v>SIN ESTADO</v>
      </c>
      <c r="GC262" t="str">
        <v/>
      </c>
      <c r="GD262" t="str">
        <v/>
      </c>
      <c r="GG262" t="str">
        <v>SIN ESTADO</v>
      </c>
      <c r="GI262" t="str">
        <v/>
      </c>
      <c r="GJ262" t="str">
        <v/>
      </c>
      <c r="GM262" t="str">
        <v>SIN ESTADO</v>
      </c>
      <c r="GO262" t="str">
        <v/>
      </c>
      <c r="GP262" t="str">
        <v/>
      </c>
      <c r="GS262" t="str">
        <v>SIN ESTADO</v>
      </c>
      <c r="GU262" t="str">
        <v/>
      </c>
      <c r="GV262" t="str">
        <v/>
      </c>
      <c r="GY262" t="str">
        <v>SIN ESTADO</v>
      </c>
      <c r="HA262" t="str">
        <v/>
      </c>
      <c r="HB262" t="str">
        <v/>
      </c>
      <c r="HE262" t="str">
        <v>SIN ESTADO</v>
      </c>
      <c r="HG262" t="str">
        <v/>
      </c>
      <c r="HH262" t="str">
        <v/>
      </c>
      <c r="HK262" t="str">
        <v>SIN ESTADO</v>
      </c>
      <c r="HM262" t="str">
        <v/>
      </c>
      <c r="HN262" t="str">
        <v/>
      </c>
      <c r="HQ262" t="str">
        <v>SIN ESTADO</v>
      </c>
      <c r="HS262">
        <v>6706000</v>
      </c>
      <c r="HU262">
        <v>958333.3333333334</v>
      </c>
      <c r="HW262">
        <v>0</v>
      </c>
      <c r="HX262">
        <v>0</v>
      </c>
    </row>
    <row r="263">
      <c r="B263">
        <v>261</v>
      </c>
      <c r="C263" t="str">
        <v xml:space="preserve">LC2 - 28 - 5 </v>
      </c>
      <c r="D263" t="str">
        <v>VENDIDO</v>
      </c>
      <c r="E263">
        <v>28000000</v>
      </c>
      <c r="F263">
        <v>24000000</v>
      </c>
      <c r="G263">
        <v>46049</v>
      </c>
      <c r="H263">
        <v>24</v>
      </c>
      <c r="I263" t="str">
        <v>27 DE CADA MES</v>
      </c>
      <c r="J263">
        <v>1000000</v>
      </c>
      <c r="K263">
        <v>46080</v>
      </c>
      <c r="L263">
        <v>238</v>
      </c>
      <c r="M263">
        <v>46078</v>
      </c>
      <c r="N263">
        <v>1000000</v>
      </c>
      <c r="O263" t="str">
        <v>PAGA</v>
      </c>
      <c r="P263" t="str">
        <v>TRANSFERENCIA</v>
      </c>
      <c r="Q263">
        <v>46111</v>
      </c>
      <c r="R263">
        <v>207</v>
      </c>
      <c r="S263">
        <v>46111</v>
      </c>
      <c r="T263">
        <v>1000000</v>
      </c>
      <c r="U263" t="str">
        <v>PAGA</v>
      </c>
      <c r="V263" t="str">
        <v>TRANSFERENCIA</v>
      </c>
      <c r="W263">
        <v>46142</v>
      </c>
      <c r="X263">
        <v>176</v>
      </c>
      <c r="Y263">
        <v>46191</v>
      </c>
      <c r="Z263">
        <v>1000000</v>
      </c>
      <c r="AA263" t="str">
        <v>PAGA</v>
      </c>
      <c r="AB263" t="str">
        <v>TRANSFERENCIA</v>
      </c>
      <c r="AC263">
        <v>46173</v>
      </c>
      <c r="AD263">
        <v>145</v>
      </c>
      <c r="AE263">
        <v>46211</v>
      </c>
      <c r="AF263">
        <v>2000000</v>
      </c>
      <c r="AG263" t="str">
        <v>PAGA</v>
      </c>
      <c r="AH263" t="str">
        <v>TRANSFERENCIA</v>
      </c>
      <c r="AI263">
        <v>46204</v>
      </c>
      <c r="AJ263">
        <v>114</v>
      </c>
      <c r="AK263">
        <v>46211</v>
      </c>
      <c r="AM263" t="str">
        <v>PAGA</v>
      </c>
      <c r="AN263" t="str">
        <v>TRANSFERENCIA</v>
      </c>
      <c r="AO263">
        <v>46235</v>
      </c>
      <c r="AP263">
        <v>83</v>
      </c>
      <c r="AQ263">
        <v>46259</v>
      </c>
      <c r="AR263">
        <v>10000000</v>
      </c>
      <c r="AS263" t="str">
        <v>PAGA</v>
      </c>
      <c r="AT263" t="str">
        <v>TRANSFERENCIA</v>
      </c>
      <c r="AU263">
        <v>46266</v>
      </c>
      <c r="AV263">
        <v>52</v>
      </c>
      <c r="AY263" t="str">
        <v>VENCIDA</v>
      </c>
      <c r="BA263">
        <v>46297</v>
      </c>
      <c r="BB263">
        <v>21</v>
      </c>
      <c r="BE263" t="str">
        <v>VENCIDA</v>
      </c>
      <c r="BG263">
        <v>46328</v>
      </c>
      <c r="BH263">
        <v>-10</v>
      </c>
      <c r="BK263" t="str">
        <v>AL DÍA</v>
      </c>
      <c r="BM263">
        <v>46359</v>
      </c>
      <c r="BN263">
        <v>-41</v>
      </c>
      <c r="BQ263" t="str">
        <v>AL DÍA</v>
      </c>
      <c r="BS263">
        <v>46390</v>
      </c>
      <c r="BT263">
        <v>-72</v>
      </c>
      <c r="BW263" t="str">
        <v>AL DÍA</v>
      </c>
      <c r="BY263">
        <v>46421</v>
      </c>
      <c r="BZ263">
        <v>-103</v>
      </c>
      <c r="CC263" t="str">
        <v>AL DÍA</v>
      </c>
      <c r="CE263">
        <v>46452</v>
      </c>
      <c r="CF263">
        <v>-134</v>
      </c>
      <c r="CI263" t="str">
        <v>AL DÍA</v>
      </c>
      <c r="CK263">
        <v>46483</v>
      </c>
      <c r="CL263">
        <v>-165</v>
      </c>
      <c r="CO263" t="str">
        <v>AL DÍA</v>
      </c>
      <c r="CQ263">
        <v>46514</v>
      </c>
      <c r="CR263">
        <v>-196</v>
      </c>
      <c r="CU263" t="str">
        <v>AL DÍA</v>
      </c>
      <c r="CW263">
        <v>46545</v>
      </c>
      <c r="CX263">
        <v>-227</v>
      </c>
      <c r="DA263" t="str">
        <v>AL DÍA</v>
      </c>
      <c r="DC263">
        <v>46576</v>
      </c>
      <c r="DD263">
        <v>-258</v>
      </c>
      <c r="DG263" t="str">
        <v>AL DÍA</v>
      </c>
      <c r="DI263">
        <v>46607</v>
      </c>
      <c r="DJ263">
        <v>-289</v>
      </c>
      <c r="DM263" t="str">
        <v>AL DÍA</v>
      </c>
      <c r="DO263">
        <v>46638</v>
      </c>
      <c r="DP263">
        <v>-320</v>
      </c>
      <c r="DS263" t="str">
        <v>AL DÍA</v>
      </c>
      <c r="DU263">
        <v>46669</v>
      </c>
      <c r="DV263">
        <v>-351</v>
      </c>
      <c r="DY263" t="str">
        <v>AL DÍA</v>
      </c>
      <c r="EA263">
        <v>46700</v>
      </c>
      <c r="EB263">
        <v>-382</v>
      </c>
      <c r="EE263" t="str">
        <v>AL DÍA</v>
      </c>
      <c r="EG263">
        <v>46731</v>
      </c>
      <c r="EH263">
        <v>-413</v>
      </c>
      <c r="EK263" t="str">
        <v>AL DÍA</v>
      </c>
      <c r="EM263">
        <v>46762</v>
      </c>
      <c r="EN263">
        <v>-444</v>
      </c>
      <c r="EQ263" t="str">
        <v>AL DÍA</v>
      </c>
      <c r="ES263">
        <v>46793</v>
      </c>
      <c r="ET263">
        <v>-475</v>
      </c>
      <c r="EW263" t="str">
        <v>AL DÍA</v>
      </c>
      <c r="EY263" t="str">
        <v/>
      </c>
      <c r="EZ263" t="str">
        <v/>
      </c>
      <c r="FC263" t="str">
        <v>SIN ESTADO</v>
      </c>
      <c r="FE263" t="str">
        <v/>
      </c>
      <c r="FF263" t="str">
        <v/>
      </c>
      <c r="FI263" t="str">
        <v>SIN ESTADO</v>
      </c>
      <c r="FK263" t="str">
        <v/>
      </c>
      <c r="FL263" t="str">
        <v/>
      </c>
      <c r="FO263" t="str">
        <v>SIN ESTADO</v>
      </c>
      <c r="FQ263" t="str">
        <v/>
      </c>
      <c r="FR263" t="str">
        <v/>
      </c>
      <c r="FU263" t="str">
        <v>SIN ESTADO</v>
      </c>
      <c r="FW263" t="str">
        <v/>
      </c>
      <c r="FX263" t="str">
        <v/>
      </c>
      <c r="GA263" t="str">
        <v>SIN ESTADO</v>
      </c>
      <c r="GC263" t="str">
        <v/>
      </c>
      <c r="GD263" t="str">
        <v/>
      </c>
      <c r="GG263" t="str">
        <v>SIN ESTADO</v>
      </c>
      <c r="GI263" t="str">
        <v/>
      </c>
      <c r="GJ263" t="str">
        <v/>
      </c>
      <c r="GM263" t="str">
        <v>SIN ESTADO</v>
      </c>
      <c r="GO263" t="str">
        <v/>
      </c>
      <c r="GP263" t="str">
        <v/>
      </c>
      <c r="GS263" t="str">
        <v>SIN ESTADO</v>
      </c>
      <c r="GU263" t="str">
        <v/>
      </c>
      <c r="GV263" t="str">
        <v/>
      </c>
      <c r="GY263" t="str">
        <v>SIN ESTADO</v>
      </c>
      <c r="HA263" t="str">
        <v/>
      </c>
      <c r="HB263" t="str">
        <v/>
      </c>
      <c r="HE263" t="str">
        <v>SIN ESTADO</v>
      </c>
      <c r="HG263" t="str">
        <v/>
      </c>
      <c r="HH263" t="str">
        <v/>
      </c>
      <c r="HK263" t="str">
        <v>SIN ESTADO</v>
      </c>
      <c r="HM263" t="str">
        <v/>
      </c>
      <c r="HN263" t="str">
        <v/>
      </c>
      <c r="HQ263" t="str">
        <v>SIN ESTADO</v>
      </c>
      <c r="HS263">
        <v>15000000</v>
      </c>
      <c r="HU263">
        <v>1000000</v>
      </c>
      <c r="HW263">
        <v>1000000</v>
      </c>
      <c r="HX263">
        <v>1</v>
      </c>
    </row>
    <row r="264">
      <c r="B264">
        <v>262</v>
      </c>
      <c r="C264" t="str">
        <v>LC2 - 28 - 6</v>
      </c>
      <c r="D264" t="str">
        <v xml:space="preserve">CEDIDO EN FORMA DE PAGO </v>
      </c>
      <c r="E264">
        <v>33000000</v>
      </c>
      <c r="F264">
        <v>33000000</v>
      </c>
      <c r="G264">
        <v>0</v>
      </c>
      <c r="H264">
        <v>0</v>
      </c>
      <c r="I264">
        <v>0</v>
      </c>
      <c r="J264">
        <v>0</v>
      </c>
      <c r="K264" t="str">
        <v/>
      </c>
      <c r="L264" t="str">
        <v/>
      </c>
      <c r="O264" t="str">
        <v>SIN ESTADO</v>
      </c>
      <c r="Q264" t="str">
        <v/>
      </c>
      <c r="R264" t="str">
        <v/>
      </c>
      <c r="U264" t="str">
        <v>SIN ESTADO</v>
      </c>
      <c r="W264" t="str">
        <v/>
      </c>
      <c r="X264" t="str">
        <v/>
      </c>
      <c r="AA264" t="str">
        <v>SIN ESTADO</v>
      </c>
      <c r="AC264" t="str">
        <v/>
      </c>
      <c r="AD264" t="str">
        <v/>
      </c>
      <c r="AG264" t="str">
        <v>SIN ESTADO</v>
      </c>
      <c r="AI264" t="str">
        <v/>
      </c>
      <c r="AJ264" t="str">
        <v/>
      </c>
      <c r="AM264" t="str">
        <v>SIN ESTADO</v>
      </c>
      <c r="AO264" t="str">
        <v/>
      </c>
      <c r="AP264" t="str">
        <v/>
      </c>
      <c r="AS264" t="str">
        <v>SIN ESTADO</v>
      </c>
      <c r="AU264" t="str">
        <v/>
      </c>
      <c r="AV264" t="str">
        <v/>
      </c>
      <c r="AY264" t="str">
        <v>SIN ESTADO</v>
      </c>
      <c r="BA264" t="str">
        <v/>
      </c>
      <c r="BB264" t="str">
        <v/>
      </c>
      <c r="BE264" t="str">
        <v>SIN ESTADO</v>
      </c>
      <c r="BG264" t="str">
        <v/>
      </c>
      <c r="BH264" t="str">
        <v/>
      </c>
      <c r="BK264" t="str">
        <v>SIN ESTADO</v>
      </c>
      <c r="BM264" t="str">
        <v/>
      </c>
      <c r="BN264" t="str">
        <v/>
      </c>
      <c r="BQ264" t="str">
        <v>SIN ESTADO</v>
      </c>
      <c r="BS264" t="str">
        <v/>
      </c>
      <c r="BT264" t="str">
        <v/>
      </c>
      <c r="BW264" t="str">
        <v>SIN ESTADO</v>
      </c>
      <c r="BY264" t="str">
        <v/>
      </c>
      <c r="BZ264" t="str">
        <v/>
      </c>
      <c r="CC264" t="str">
        <v>SIN ESTADO</v>
      </c>
      <c r="CE264" t="str">
        <v/>
      </c>
      <c r="CF264" t="str">
        <v/>
      </c>
      <c r="CI264" t="str">
        <v>SIN ESTADO</v>
      </c>
      <c r="CK264" t="str">
        <v/>
      </c>
      <c r="CL264" t="str">
        <v/>
      </c>
      <c r="CO264" t="str">
        <v>SIN ESTADO</v>
      </c>
      <c r="CQ264" t="str">
        <v/>
      </c>
      <c r="CR264" t="str">
        <v/>
      </c>
      <c r="CU264" t="str">
        <v>SIN ESTADO</v>
      </c>
      <c r="CW264" t="str">
        <v/>
      </c>
      <c r="CX264" t="str">
        <v/>
      </c>
      <c r="DA264" t="str">
        <v>SIN ESTADO</v>
      </c>
      <c r="DC264" t="str">
        <v/>
      </c>
      <c r="DD264" t="str">
        <v/>
      </c>
      <c r="DG264" t="str">
        <v>SIN ESTADO</v>
      </c>
      <c r="DI264" t="str">
        <v/>
      </c>
      <c r="DJ264" t="str">
        <v/>
      </c>
      <c r="DM264" t="str">
        <v>SIN ESTADO</v>
      </c>
      <c r="DO264" t="str">
        <v/>
      </c>
      <c r="DP264" t="str">
        <v/>
      </c>
      <c r="DS264" t="str">
        <v>SIN ESTADO</v>
      </c>
      <c r="DU264" t="str">
        <v/>
      </c>
      <c r="DV264" t="str">
        <v/>
      </c>
      <c r="DY264" t="str">
        <v>SIN ESTADO</v>
      </c>
      <c r="EA264" t="str">
        <v/>
      </c>
      <c r="EB264" t="str">
        <v/>
      </c>
      <c r="EE264" t="str">
        <v>SIN ESTADO</v>
      </c>
      <c r="EG264" t="str">
        <v/>
      </c>
      <c r="EH264" t="str">
        <v/>
      </c>
      <c r="EK264" t="str">
        <v>SIN ESTADO</v>
      </c>
      <c r="EM264" t="str">
        <v/>
      </c>
      <c r="EN264" t="str">
        <v/>
      </c>
      <c r="EQ264" t="str">
        <v>SIN ESTADO</v>
      </c>
      <c r="ES264" t="str">
        <v/>
      </c>
      <c r="ET264" t="str">
        <v/>
      </c>
      <c r="EW264" t="str">
        <v>SIN ESTADO</v>
      </c>
      <c r="EY264" t="str">
        <v/>
      </c>
      <c r="EZ264" t="str">
        <v/>
      </c>
      <c r="FC264" t="str">
        <v>SIN ESTADO</v>
      </c>
      <c r="FE264" t="str">
        <v/>
      </c>
      <c r="FF264" t="str">
        <v/>
      </c>
      <c r="FI264" t="str">
        <v>SIN ESTADO</v>
      </c>
      <c r="FK264" t="str">
        <v/>
      </c>
      <c r="FL264" t="str">
        <v/>
      </c>
      <c r="FO264" t="str">
        <v>SIN ESTADO</v>
      </c>
      <c r="FQ264" t="str">
        <v/>
      </c>
      <c r="FR264" t="str">
        <v/>
      </c>
      <c r="FU264" t="str">
        <v>SIN ESTADO</v>
      </c>
      <c r="FW264" t="str">
        <v/>
      </c>
      <c r="FX264" t="str">
        <v/>
      </c>
      <c r="GA264" t="str">
        <v>SIN ESTADO</v>
      </c>
      <c r="GC264" t="str">
        <v/>
      </c>
      <c r="GD264" t="str">
        <v/>
      </c>
      <c r="GG264" t="str">
        <v>SIN ESTADO</v>
      </c>
      <c r="GI264" t="str">
        <v/>
      </c>
      <c r="GJ264" t="str">
        <v/>
      </c>
      <c r="GM264" t="str">
        <v>SIN ESTADO</v>
      </c>
      <c r="GO264" t="str">
        <v/>
      </c>
      <c r="GP264" t="str">
        <v/>
      </c>
      <c r="GS264" t="str">
        <v>SIN ESTADO</v>
      </c>
      <c r="GU264" t="str">
        <v/>
      </c>
      <c r="GV264" t="str">
        <v/>
      </c>
      <c r="GY264" t="str">
        <v>SIN ESTADO</v>
      </c>
      <c r="HA264" t="str">
        <v/>
      </c>
      <c r="HB264" t="str">
        <v/>
      </c>
      <c r="HE264" t="str">
        <v>SIN ESTADO</v>
      </c>
      <c r="HG264" t="str">
        <v/>
      </c>
      <c r="HH264" t="str">
        <v/>
      </c>
      <c r="HK264" t="str">
        <v>SIN ESTADO</v>
      </c>
      <c r="HM264" t="str">
        <v/>
      </c>
      <c r="HN264" t="str">
        <v/>
      </c>
      <c r="HQ264" t="str">
        <v>SIN ESTADO</v>
      </c>
      <c r="HS264">
        <v>0</v>
      </c>
      <c r="HU264">
        <v>0</v>
      </c>
      <c r="HW264">
        <v>0</v>
      </c>
      <c r="HX264">
        <v>0</v>
      </c>
    </row>
    <row r="265">
      <c r="B265">
        <v>263</v>
      </c>
      <c r="C265" t="str">
        <v xml:space="preserve">LC2 - 28 - 7 </v>
      </c>
      <c r="D265" t="str">
        <v>VENDIDO</v>
      </c>
      <c r="E265">
        <v>33000000</v>
      </c>
      <c r="F265">
        <v>29000000</v>
      </c>
      <c r="G265">
        <v>45866</v>
      </c>
      <c r="H265">
        <v>24</v>
      </c>
      <c r="I265" t="str">
        <v xml:space="preserve">28 DE CADA MES </v>
      </c>
      <c r="J265">
        <v>1208333.3333333333</v>
      </c>
      <c r="K265">
        <v>45897</v>
      </c>
      <c r="L265">
        <v>421</v>
      </c>
      <c r="O265" t="str">
        <v>VENCIDA</v>
      </c>
      <c r="Q265">
        <v>45928</v>
      </c>
      <c r="R265">
        <v>390</v>
      </c>
      <c r="U265" t="str">
        <v>VENCIDA</v>
      </c>
      <c r="W265">
        <v>45959</v>
      </c>
      <c r="X265">
        <v>359</v>
      </c>
      <c r="AA265" t="str">
        <v>VENCIDA</v>
      </c>
      <c r="AC265">
        <v>45990</v>
      </c>
      <c r="AD265">
        <v>328</v>
      </c>
      <c r="AG265" t="str">
        <v>VENCIDA</v>
      </c>
      <c r="AI265">
        <v>46021</v>
      </c>
      <c r="AJ265">
        <v>297</v>
      </c>
      <c r="AM265" t="str">
        <v>VENCIDA</v>
      </c>
      <c r="AO265">
        <v>46052</v>
      </c>
      <c r="AP265">
        <v>266</v>
      </c>
      <c r="AS265" t="str">
        <v>VENCIDA</v>
      </c>
      <c r="AU265">
        <v>46083</v>
      </c>
      <c r="AV265">
        <v>235</v>
      </c>
      <c r="AY265" t="str">
        <v>VENCIDA</v>
      </c>
      <c r="BA265">
        <v>46114</v>
      </c>
      <c r="BB265">
        <v>204</v>
      </c>
      <c r="BE265" t="str">
        <v>VENCIDA</v>
      </c>
      <c r="BG265">
        <v>46145</v>
      </c>
      <c r="BH265">
        <v>173</v>
      </c>
      <c r="BK265" t="str">
        <v>VENCIDA</v>
      </c>
      <c r="BM265">
        <v>46176</v>
      </c>
      <c r="BN265">
        <v>142</v>
      </c>
      <c r="BQ265" t="str">
        <v>VENCIDA</v>
      </c>
      <c r="BS265">
        <v>46207</v>
      </c>
      <c r="BT265">
        <v>111</v>
      </c>
      <c r="BW265" t="str">
        <v>VENCIDA</v>
      </c>
      <c r="BY265">
        <v>46238</v>
      </c>
      <c r="BZ265">
        <v>80</v>
      </c>
      <c r="CC265" t="str">
        <v>VENCIDA</v>
      </c>
      <c r="CE265">
        <v>46269</v>
      </c>
      <c r="CF265">
        <v>49</v>
      </c>
      <c r="CI265" t="str">
        <v>VENCIDA</v>
      </c>
      <c r="CK265">
        <v>46300</v>
      </c>
      <c r="CL265">
        <v>18</v>
      </c>
      <c r="CO265" t="str">
        <v>VENCIDA</v>
      </c>
      <c r="CQ265">
        <v>46331</v>
      </c>
      <c r="CR265">
        <v>-13</v>
      </c>
      <c r="CU265" t="str">
        <v>AL DÍA</v>
      </c>
      <c r="CW265">
        <v>46362</v>
      </c>
      <c r="CX265">
        <v>-44</v>
      </c>
      <c r="DA265" t="str">
        <v>AL DÍA</v>
      </c>
      <c r="DC265">
        <v>46393</v>
      </c>
      <c r="DD265">
        <v>-75</v>
      </c>
      <c r="DG265" t="str">
        <v>AL DÍA</v>
      </c>
      <c r="DI265">
        <v>46424</v>
      </c>
      <c r="DJ265">
        <v>-106</v>
      </c>
      <c r="DM265" t="str">
        <v>AL DÍA</v>
      </c>
      <c r="DO265">
        <v>46455</v>
      </c>
      <c r="DP265">
        <v>-137</v>
      </c>
      <c r="DS265" t="str">
        <v>AL DÍA</v>
      </c>
      <c r="DU265">
        <v>46486</v>
      </c>
      <c r="DV265">
        <v>-168</v>
      </c>
      <c r="DY265" t="str">
        <v>AL DÍA</v>
      </c>
      <c r="EA265">
        <v>46517</v>
      </c>
      <c r="EB265">
        <v>-199</v>
      </c>
      <c r="EE265" t="str">
        <v>AL DÍA</v>
      </c>
      <c r="EG265">
        <v>46548</v>
      </c>
      <c r="EH265">
        <v>-230</v>
      </c>
      <c r="EK265" t="str">
        <v>AL DÍA</v>
      </c>
      <c r="EM265">
        <v>46579</v>
      </c>
      <c r="EN265">
        <v>-261</v>
      </c>
      <c r="EQ265" t="str">
        <v>AL DÍA</v>
      </c>
      <c r="ES265">
        <v>46610</v>
      </c>
      <c r="ET265">
        <v>-292</v>
      </c>
      <c r="EW265" t="str">
        <v>AL DÍA</v>
      </c>
      <c r="EY265" t="str">
        <v/>
      </c>
      <c r="EZ265" t="str">
        <v/>
      </c>
      <c r="FC265" t="str">
        <v>SIN ESTADO</v>
      </c>
      <c r="FE265" t="str">
        <v/>
      </c>
      <c r="FF265" t="str">
        <v/>
      </c>
      <c r="FI265" t="str">
        <v>SIN ESTADO</v>
      </c>
      <c r="FK265" t="str">
        <v/>
      </c>
      <c r="FL265" t="str">
        <v/>
      </c>
      <c r="FO265" t="str">
        <v>SIN ESTADO</v>
      </c>
      <c r="FQ265" t="str">
        <v/>
      </c>
      <c r="FR265" t="str">
        <v/>
      </c>
      <c r="FU265" t="str">
        <v>SIN ESTADO</v>
      </c>
      <c r="FW265" t="str">
        <v/>
      </c>
      <c r="FX265" t="str">
        <v/>
      </c>
      <c r="GA265" t="str">
        <v>SIN ESTADO</v>
      </c>
      <c r="GC265" t="str">
        <v/>
      </c>
      <c r="GD265" t="str">
        <v/>
      </c>
      <c r="GG265" t="str">
        <v>SIN ESTADO</v>
      </c>
      <c r="GI265" t="str">
        <v/>
      </c>
      <c r="GJ265" t="str">
        <v/>
      </c>
      <c r="GM265" t="str">
        <v>SIN ESTADO</v>
      </c>
      <c r="GO265" t="str">
        <v/>
      </c>
      <c r="GP265" t="str">
        <v/>
      </c>
      <c r="GS265" t="str">
        <v>SIN ESTADO</v>
      </c>
      <c r="GU265" t="str">
        <v/>
      </c>
      <c r="GV265" t="str">
        <v/>
      </c>
      <c r="GY265" t="str">
        <v>SIN ESTADO</v>
      </c>
      <c r="HA265" t="str">
        <v/>
      </c>
      <c r="HB265" t="str">
        <v/>
      </c>
      <c r="HE265" t="str">
        <v>SIN ESTADO</v>
      </c>
      <c r="HG265" t="str">
        <v/>
      </c>
      <c r="HH265" t="str">
        <v/>
      </c>
      <c r="HK265" t="str">
        <v>SIN ESTADO</v>
      </c>
      <c r="HM265" t="str">
        <v/>
      </c>
      <c r="HN265" t="str">
        <v/>
      </c>
      <c r="HQ265" t="str">
        <v>SIN ESTADO</v>
      </c>
      <c r="HS265">
        <v>0</v>
      </c>
      <c r="HU265">
        <v>1208333.3333333333</v>
      </c>
      <c r="HW265">
        <v>0</v>
      </c>
      <c r="HX265">
        <v>0</v>
      </c>
    </row>
    <row r="266">
      <c r="B266">
        <v>264</v>
      </c>
      <c r="C266" t="str">
        <v xml:space="preserve">LC2 - 28 - 8 </v>
      </c>
      <c r="D266" t="str">
        <v>VENDIDO</v>
      </c>
      <c r="E266">
        <v>28000000</v>
      </c>
      <c r="F266">
        <v>24000000</v>
      </c>
      <c r="G266">
        <v>45903</v>
      </c>
      <c r="H266">
        <v>24</v>
      </c>
      <c r="I266" t="str">
        <v xml:space="preserve">03 DE CADA MES </v>
      </c>
      <c r="J266">
        <v>1000000</v>
      </c>
      <c r="K266">
        <v>45934</v>
      </c>
      <c r="L266">
        <v>384</v>
      </c>
      <c r="M266">
        <v>45932</v>
      </c>
      <c r="N266">
        <v>1000000</v>
      </c>
      <c r="O266" t="str">
        <v>PAGA</v>
      </c>
      <c r="P266" t="str">
        <v>TRANSFERENCIA</v>
      </c>
      <c r="Q266">
        <v>45965</v>
      </c>
      <c r="R266">
        <v>353</v>
      </c>
      <c r="S266">
        <v>45959</v>
      </c>
      <c r="T266">
        <v>1000000</v>
      </c>
      <c r="U266" t="str">
        <v>PAGA</v>
      </c>
      <c r="V266" t="str">
        <v>TRANSFERENCIA</v>
      </c>
      <c r="W266">
        <v>45996</v>
      </c>
      <c r="X266">
        <v>322</v>
      </c>
      <c r="Y266">
        <v>45993</v>
      </c>
      <c r="Z266">
        <v>1000000</v>
      </c>
      <c r="AA266" t="str">
        <v>PAGA</v>
      </c>
      <c r="AB266" t="str">
        <v>TRANSFERENCIA</v>
      </c>
      <c r="AC266">
        <v>46027</v>
      </c>
      <c r="AD266">
        <v>291</v>
      </c>
      <c r="AE266">
        <v>46021</v>
      </c>
      <c r="AF266">
        <v>1000000</v>
      </c>
      <c r="AG266" t="str">
        <v>PAGA</v>
      </c>
      <c r="AH266" t="str">
        <v>TRANSFERENCIA</v>
      </c>
      <c r="AI266">
        <v>46058</v>
      </c>
      <c r="AJ266">
        <v>260</v>
      </c>
      <c r="AK266">
        <v>46025</v>
      </c>
      <c r="AL266">
        <v>1000000</v>
      </c>
      <c r="AM266" t="str">
        <v>PAGA</v>
      </c>
      <c r="AN266" t="str">
        <v>TRANSFERENCIA</v>
      </c>
      <c r="AO266">
        <v>46089</v>
      </c>
      <c r="AP266">
        <v>229</v>
      </c>
      <c r="AQ266">
        <v>46085</v>
      </c>
      <c r="AR266">
        <v>1000000</v>
      </c>
      <c r="AS266" t="str">
        <v>PAGA</v>
      </c>
      <c r="AT266" t="str">
        <v>TRANSFERENCIA</v>
      </c>
      <c r="AU266">
        <v>46120</v>
      </c>
      <c r="AV266">
        <v>198</v>
      </c>
      <c r="AW266">
        <v>46119</v>
      </c>
      <c r="AX266">
        <v>1000000</v>
      </c>
      <c r="AY266" t="str">
        <v>PAGA</v>
      </c>
      <c r="AZ266" t="str">
        <v>TRANSFERENCIA</v>
      </c>
      <c r="BA266">
        <v>46151</v>
      </c>
      <c r="BB266">
        <v>167</v>
      </c>
      <c r="BC266">
        <v>46142</v>
      </c>
      <c r="BD266">
        <v>1208300</v>
      </c>
      <c r="BE266" t="str">
        <v>PAGA</v>
      </c>
      <c r="BF266" t="str">
        <v>TRANSFERENCIA</v>
      </c>
      <c r="BG266">
        <v>46182</v>
      </c>
      <c r="BH266">
        <v>136</v>
      </c>
      <c r="BI266">
        <v>46146</v>
      </c>
      <c r="BJ266">
        <v>1000000</v>
      </c>
      <c r="BK266" t="str">
        <v>PAGA</v>
      </c>
      <c r="BL266" t="str">
        <v>TRANSFERENCIA</v>
      </c>
      <c r="BM266">
        <v>46213</v>
      </c>
      <c r="BN266">
        <v>105</v>
      </c>
      <c r="BO266">
        <v>46175</v>
      </c>
      <c r="BP266">
        <v>1000000</v>
      </c>
      <c r="BQ266" t="str">
        <v>PAGA</v>
      </c>
      <c r="BR266" t="str">
        <v>TRANSFERENCIA</v>
      </c>
      <c r="BS266">
        <v>46244</v>
      </c>
      <c r="BT266">
        <v>74</v>
      </c>
      <c r="BU266">
        <v>46213</v>
      </c>
      <c r="BV266">
        <v>1000000</v>
      </c>
      <c r="BW266" t="str">
        <v>PAGA</v>
      </c>
      <c r="BX266" t="str">
        <v>TRANSFERENCIA</v>
      </c>
      <c r="BY266">
        <v>46275</v>
      </c>
      <c r="BZ266">
        <v>43</v>
      </c>
      <c r="CA266">
        <v>46255</v>
      </c>
      <c r="CB266">
        <v>1000000</v>
      </c>
      <c r="CC266" t="str">
        <v>PAGA</v>
      </c>
      <c r="CD266" t="str">
        <v>TRANSFERENCIA</v>
      </c>
      <c r="CE266">
        <v>46306</v>
      </c>
      <c r="CF266">
        <v>12</v>
      </c>
      <c r="CG266">
        <v>46275</v>
      </c>
      <c r="CH266">
        <v>1000000</v>
      </c>
      <c r="CI266" t="str">
        <v>PAGA</v>
      </c>
      <c r="CJ266" t="str">
        <v>TRANSFERENCIA</v>
      </c>
      <c r="CK266">
        <v>46337</v>
      </c>
      <c r="CL266">
        <v>-19</v>
      </c>
      <c r="CM266">
        <v>46308</v>
      </c>
      <c r="CN266">
        <v>1000000</v>
      </c>
      <c r="CO266" t="str">
        <v>PAGA</v>
      </c>
      <c r="CP266" t="str">
        <v>TRANSFERENCIA</v>
      </c>
      <c r="CQ266">
        <v>46368</v>
      </c>
      <c r="CR266">
        <v>-50</v>
      </c>
      <c r="CU266" t="str">
        <v>AL DÍA</v>
      </c>
      <c r="CW266">
        <v>46399</v>
      </c>
      <c r="CX266">
        <v>-81</v>
      </c>
      <c r="DA266" t="str">
        <v>AL DÍA</v>
      </c>
      <c r="DC266">
        <v>46430</v>
      </c>
      <c r="DD266">
        <v>-112</v>
      </c>
      <c r="DG266" t="str">
        <v>AL DÍA</v>
      </c>
      <c r="DI266">
        <v>46461</v>
      </c>
      <c r="DJ266">
        <v>-143</v>
      </c>
      <c r="DM266" t="str">
        <v>AL DÍA</v>
      </c>
      <c r="DO266">
        <v>46492</v>
      </c>
      <c r="DP266">
        <v>-174</v>
      </c>
      <c r="DS266" t="str">
        <v>AL DÍA</v>
      </c>
      <c r="DU266">
        <v>46523</v>
      </c>
      <c r="DV266">
        <v>-205</v>
      </c>
      <c r="DY266" t="str">
        <v>AL DÍA</v>
      </c>
      <c r="EA266">
        <v>46554</v>
      </c>
      <c r="EB266">
        <v>-236</v>
      </c>
      <c r="EE266" t="str">
        <v>AL DÍA</v>
      </c>
      <c r="EG266">
        <v>46585</v>
      </c>
      <c r="EH266">
        <v>-267</v>
      </c>
      <c r="EK266" t="str">
        <v>AL DÍA</v>
      </c>
      <c r="EM266">
        <v>46616</v>
      </c>
      <c r="EN266">
        <v>-298</v>
      </c>
      <c r="EQ266" t="str">
        <v>AL DÍA</v>
      </c>
      <c r="ES266">
        <v>46647</v>
      </c>
      <c r="ET266">
        <v>-329</v>
      </c>
      <c r="EW266" t="str">
        <v>AL DÍA</v>
      </c>
      <c r="EY266" t="str">
        <v/>
      </c>
      <c r="EZ266" t="str">
        <v/>
      </c>
      <c r="FC266" t="str">
        <v>SIN ESTADO</v>
      </c>
      <c r="FE266" t="str">
        <v/>
      </c>
      <c r="FF266" t="str">
        <v/>
      </c>
      <c r="FI266" t="str">
        <v>SIN ESTADO</v>
      </c>
      <c r="FK266" t="str">
        <v/>
      </c>
      <c r="FL266" t="str">
        <v/>
      </c>
      <c r="FO266" t="str">
        <v>SIN ESTADO</v>
      </c>
      <c r="FQ266" t="str">
        <v/>
      </c>
      <c r="FR266" t="str">
        <v/>
      </c>
      <c r="FU266" t="str">
        <v>SIN ESTADO</v>
      </c>
      <c r="FW266" t="str">
        <v/>
      </c>
      <c r="FX266" t="str">
        <v/>
      </c>
      <c r="GA266" t="str">
        <v>SIN ESTADO</v>
      </c>
      <c r="GC266" t="str">
        <v/>
      </c>
      <c r="GD266" t="str">
        <v/>
      </c>
      <c r="GG266" t="str">
        <v>SIN ESTADO</v>
      </c>
      <c r="GI266" t="str">
        <v/>
      </c>
      <c r="GJ266" t="str">
        <v/>
      </c>
      <c r="GM266" t="str">
        <v>SIN ESTADO</v>
      </c>
      <c r="GO266" t="str">
        <v/>
      </c>
      <c r="GP266" t="str">
        <v/>
      </c>
      <c r="GS266" t="str">
        <v>SIN ESTADO</v>
      </c>
      <c r="GU266" t="str">
        <v/>
      </c>
      <c r="GV266" t="str">
        <v/>
      </c>
      <c r="GY266" t="str">
        <v>SIN ESTADO</v>
      </c>
      <c r="HA266" t="str">
        <v/>
      </c>
      <c r="HB266" t="str">
        <v/>
      </c>
      <c r="HE266" t="str">
        <v>SIN ESTADO</v>
      </c>
      <c r="HG266" t="str">
        <v/>
      </c>
      <c r="HH266" t="str">
        <v/>
      </c>
      <c r="HK266" t="str">
        <v>SIN ESTADO</v>
      </c>
      <c r="HM266" t="str">
        <v/>
      </c>
      <c r="HN266" t="str">
        <v/>
      </c>
      <c r="HQ266" t="str">
        <v>SIN ESTADO</v>
      </c>
      <c r="HS266">
        <v>14208300</v>
      </c>
      <c r="HU266">
        <v>1000000</v>
      </c>
      <c r="HW266">
        <v>1000000</v>
      </c>
      <c r="HX266">
        <v>1</v>
      </c>
    </row>
    <row r="267">
      <c r="B267">
        <v>265</v>
      </c>
      <c r="C267" t="str">
        <v xml:space="preserve">LC2 - 28 - 9 Y 10 </v>
      </c>
      <c r="D267" t="str">
        <v>VENDIDO</v>
      </c>
      <c r="E267">
        <v>56000000</v>
      </c>
      <c r="F267">
        <v>48000000</v>
      </c>
      <c r="G267">
        <v>45846</v>
      </c>
      <c r="H267">
        <v>24</v>
      </c>
      <c r="I267" t="str">
        <v xml:space="preserve">08 DE CADA MES </v>
      </c>
      <c r="J267">
        <v>2000000</v>
      </c>
      <c r="K267">
        <v>45877</v>
      </c>
      <c r="L267">
        <v>441</v>
      </c>
      <c r="M267">
        <v>45877</v>
      </c>
      <c r="N267">
        <v>2000000</v>
      </c>
      <c r="O267" t="str">
        <v>PAGA</v>
      </c>
      <c r="P267" t="str">
        <v>TRANSFERENCIA</v>
      </c>
      <c r="Q267">
        <v>45908</v>
      </c>
      <c r="R267">
        <v>410</v>
      </c>
      <c r="S267">
        <v>45908</v>
      </c>
      <c r="T267">
        <v>2000000</v>
      </c>
      <c r="U267" t="str">
        <v>PAGA</v>
      </c>
      <c r="V267" t="str">
        <v>TRANSFERENCIA</v>
      </c>
      <c r="W267">
        <v>45939</v>
      </c>
      <c r="X267">
        <v>379</v>
      </c>
      <c r="Y267">
        <v>45939</v>
      </c>
      <c r="Z267">
        <v>2000000</v>
      </c>
      <c r="AA267" t="str">
        <v>PAGA</v>
      </c>
      <c r="AB267" t="str">
        <v>TRANSFERENCIA</v>
      </c>
      <c r="AC267">
        <v>45970</v>
      </c>
      <c r="AD267">
        <v>348</v>
      </c>
      <c r="AE267">
        <v>45969</v>
      </c>
      <c r="AF267">
        <v>2000000</v>
      </c>
      <c r="AG267" t="str">
        <v>PAGA</v>
      </c>
      <c r="AH267" t="str">
        <v>TRANSFERENCIA</v>
      </c>
      <c r="AI267">
        <v>46001</v>
      </c>
      <c r="AJ267">
        <v>317</v>
      </c>
      <c r="AK267">
        <v>45999</v>
      </c>
      <c r="AL267">
        <v>2000000</v>
      </c>
      <c r="AM267" t="str">
        <v>PAGA</v>
      </c>
      <c r="AN267" t="str">
        <v>TRANSFERENCIA</v>
      </c>
      <c r="AO267">
        <v>46032</v>
      </c>
      <c r="AP267">
        <v>286</v>
      </c>
      <c r="AQ267">
        <v>46030</v>
      </c>
      <c r="AR267">
        <v>2000000</v>
      </c>
      <c r="AS267" t="str">
        <v>PAGA</v>
      </c>
      <c r="AT267" t="str">
        <v>TRANSFERENCIA</v>
      </c>
      <c r="AU267">
        <v>46063</v>
      </c>
      <c r="AV267">
        <v>255</v>
      </c>
      <c r="AW267">
        <v>46061</v>
      </c>
      <c r="AX267">
        <v>2000000</v>
      </c>
      <c r="AY267" t="str">
        <v>PAGA</v>
      </c>
      <c r="AZ267" t="str">
        <v>TRANSFERENCIA</v>
      </c>
      <c r="BA267">
        <v>46094</v>
      </c>
      <c r="BB267">
        <v>224</v>
      </c>
      <c r="BC267">
        <v>46089</v>
      </c>
      <c r="BD267">
        <v>2000000</v>
      </c>
      <c r="BE267" t="str">
        <v>PAGA</v>
      </c>
      <c r="BF267" t="str">
        <v>TRANSFERENCIA</v>
      </c>
      <c r="BG267">
        <v>46125</v>
      </c>
      <c r="BH267">
        <v>193</v>
      </c>
      <c r="BI267">
        <v>46120</v>
      </c>
      <c r="BJ267">
        <v>2000000</v>
      </c>
      <c r="BK267" t="str">
        <v>PAGA</v>
      </c>
      <c r="BL267" t="str">
        <v>TRANSFERENCIA</v>
      </c>
      <c r="BM267">
        <v>46156</v>
      </c>
      <c r="BN267">
        <v>162</v>
      </c>
      <c r="BO267">
        <v>46154</v>
      </c>
      <c r="BP267">
        <v>2000000</v>
      </c>
      <c r="BQ267" t="str">
        <v>PAGA</v>
      </c>
      <c r="BR267" t="str">
        <v>TRANSFERENCIA</v>
      </c>
      <c r="BS267">
        <v>46187</v>
      </c>
      <c r="BT267">
        <v>131</v>
      </c>
      <c r="BU267">
        <v>46181</v>
      </c>
      <c r="BV267">
        <v>2000000</v>
      </c>
      <c r="BW267" t="str">
        <v>PAGA</v>
      </c>
      <c r="BX267" t="str">
        <v>TRANSFERENCIA</v>
      </c>
      <c r="BY267">
        <v>46218</v>
      </c>
      <c r="BZ267">
        <v>100</v>
      </c>
      <c r="CA267">
        <v>46211</v>
      </c>
      <c r="CB267">
        <v>2000000</v>
      </c>
      <c r="CC267" t="str">
        <v>PAGA</v>
      </c>
      <c r="CD267" t="str">
        <v>TRANSFERENCIA</v>
      </c>
      <c r="CE267">
        <v>46249</v>
      </c>
      <c r="CF267">
        <v>69</v>
      </c>
      <c r="CG267">
        <v>46237</v>
      </c>
      <c r="CH267">
        <v>2000000</v>
      </c>
      <c r="CI267" t="str">
        <v>PAGA</v>
      </c>
      <c r="CJ267" t="str">
        <v>TRANSFERENCIA</v>
      </c>
      <c r="CK267">
        <v>46280</v>
      </c>
      <c r="CL267">
        <v>38</v>
      </c>
      <c r="CO267" t="str">
        <v>VENCIDA</v>
      </c>
      <c r="CQ267">
        <v>46311</v>
      </c>
      <c r="CR267">
        <v>7</v>
      </c>
      <c r="CU267" t="str">
        <v>VENCIDA</v>
      </c>
      <c r="CW267">
        <v>46342</v>
      </c>
      <c r="CX267">
        <v>-24</v>
      </c>
      <c r="DA267" t="str">
        <v>AL DÍA</v>
      </c>
      <c r="DC267">
        <v>46373</v>
      </c>
      <c r="DD267">
        <v>-55</v>
      </c>
      <c r="DG267" t="str">
        <v>AL DÍA</v>
      </c>
      <c r="DI267">
        <v>46404</v>
      </c>
      <c r="DJ267">
        <v>-86</v>
      </c>
      <c r="DM267" t="str">
        <v>AL DÍA</v>
      </c>
      <c r="DO267">
        <v>46435</v>
      </c>
      <c r="DP267">
        <v>-117</v>
      </c>
      <c r="DS267" t="str">
        <v>AL DÍA</v>
      </c>
      <c r="DU267">
        <v>46466</v>
      </c>
      <c r="DV267">
        <v>-148</v>
      </c>
      <c r="DY267" t="str">
        <v>AL DÍA</v>
      </c>
      <c r="EA267">
        <v>46497</v>
      </c>
      <c r="EB267">
        <v>-179</v>
      </c>
      <c r="EE267" t="str">
        <v>AL DÍA</v>
      </c>
      <c r="EG267">
        <v>46528</v>
      </c>
      <c r="EH267">
        <v>-210</v>
      </c>
      <c r="EK267" t="str">
        <v>AL DÍA</v>
      </c>
      <c r="EM267">
        <v>46559</v>
      </c>
      <c r="EN267">
        <v>-241</v>
      </c>
      <c r="EQ267" t="str">
        <v>AL DÍA</v>
      </c>
      <c r="ES267">
        <v>46590</v>
      </c>
      <c r="ET267">
        <v>-272</v>
      </c>
      <c r="EW267" t="str">
        <v>AL DÍA</v>
      </c>
      <c r="EY267" t="str">
        <v/>
      </c>
      <c r="EZ267" t="str">
        <v/>
      </c>
      <c r="FC267" t="str">
        <v>SIN ESTADO</v>
      </c>
      <c r="FE267" t="str">
        <v/>
      </c>
      <c r="FF267" t="str">
        <v/>
      </c>
      <c r="FI267" t="str">
        <v>SIN ESTADO</v>
      </c>
      <c r="FK267" t="str">
        <v/>
      </c>
      <c r="FL267" t="str">
        <v/>
      </c>
      <c r="FO267" t="str">
        <v>SIN ESTADO</v>
      </c>
      <c r="FQ267" t="str">
        <v/>
      </c>
      <c r="FR267" t="str">
        <v/>
      </c>
      <c r="FU267" t="str">
        <v>SIN ESTADO</v>
      </c>
      <c r="FW267" t="str">
        <v/>
      </c>
      <c r="FX267" t="str">
        <v/>
      </c>
      <c r="GA267" t="str">
        <v>SIN ESTADO</v>
      </c>
      <c r="GC267" t="str">
        <v/>
      </c>
      <c r="GD267" t="str">
        <v/>
      </c>
      <c r="GG267" t="str">
        <v>SIN ESTADO</v>
      </c>
      <c r="GI267" t="str">
        <v/>
      </c>
      <c r="GJ267" t="str">
        <v/>
      </c>
      <c r="GM267" t="str">
        <v>SIN ESTADO</v>
      </c>
      <c r="GO267" t="str">
        <v/>
      </c>
      <c r="GP267" t="str">
        <v/>
      </c>
      <c r="GS267" t="str">
        <v>SIN ESTADO</v>
      </c>
      <c r="GU267" t="str">
        <v/>
      </c>
      <c r="GV267" t="str">
        <v/>
      </c>
      <c r="GY267" t="str">
        <v>SIN ESTADO</v>
      </c>
      <c r="HA267" t="str">
        <v/>
      </c>
      <c r="HB267" t="str">
        <v/>
      </c>
      <c r="HE267" t="str">
        <v>SIN ESTADO</v>
      </c>
      <c r="HG267" t="str">
        <v/>
      </c>
      <c r="HH267" t="str">
        <v/>
      </c>
      <c r="HK267" t="str">
        <v>SIN ESTADO</v>
      </c>
      <c r="HM267" t="str">
        <v/>
      </c>
      <c r="HN267" t="str">
        <v/>
      </c>
      <c r="HQ267" t="str">
        <v>SIN ESTADO</v>
      </c>
      <c r="HS267">
        <v>26000000</v>
      </c>
      <c r="HU267">
        <v>2000000</v>
      </c>
      <c r="HW267">
        <v>2000000</v>
      </c>
      <c r="HX267">
        <v>1</v>
      </c>
    </row>
    <row r="268">
      <c r="B268">
        <v>266</v>
      </c>
      <c r="C268" t="str">
        <v xml:space="preserve">LC2 - 28 - 11 </v>
      </c>
      <c r="D268" t="str">
        <v>VENDIDO</v>
      </c>
      <c r="E268">
        <v>28000000</v>
      </c>
      <c r="F268">
        <v>24000000</v>
      </c>
      <c r="G268">
        <v>45860</v>
      </c>
      <c r="H268">
        <v>24</v>
      </c>
      <c r="I268" t="str">
        <v xml:space="preserve">22 DE CADA MES </v>
      </c>
      <c r="J268">
        <v>1000000</v>
      </c>
      <c r="K268">
        <v>45891</v>
      </c>
      <c r="L268">
        <v>427</v>
      </c>
      <c r="M268">
        <v>45891</v>
      </c>
      <c r="N268">
        <v>1000000</v>
      </c>
      <c r="O268" t="str">
        <v>PAGA</v>
      </c>
      <c r="P268" t="str">
        <v>TRANSFERENCIA</v>
      </c>
      <c r="Q268">
        <v>45922</v>
      </c>
      <c r="R268">
        <v>396</v>
      </c>
      <c r="S268">
        <v>45922</v>
      </c>
      <c r="T268">
        <v>1000000</v>
      </c>
      <c r="U268" t="str">
        <v>PAGA</v>
      </c>
      <c r="V268" t="str">
        <v>TRANSFERENCIA</v>
      </c>
      <c r="W268">
        <v>45953</v>
      </c>
      <c r="X268">
        <v>365</v>
      </c>
      <c r="Y268">
        <v>45952</v>
      </c>
      <c r="Z268">
        <v>1000000</v>
      </c>
      <c r="AA268" t="str">
        <v>PAGA</v>
      </c>
      <c r="AB268" t="str">
        <v>TRANSFERENCIA</v>
      </c>
      <c r="AC268">
        <v>45984</v>
      </c>
      <c r="AD268">
        <v>334</v>
      </c>
      <c r="AE268">
        <v>45983</v>
      </c>
      <c r="AF268">
        <v>1000000</v>
      </c>
      <c r="AG268" t="str">
        <v>PAGA</v>
      </c>
      <c r="AH268" t="str">
        <v>TRANSFERENCIA</v>
      </c>
      <c r="AI268">
        <v>46015</v>
      </c>
      <c r="AJ268">
        <v>303</v>
      </c>
      <c r="AK268">
        <v>46014</v>
      </c>
      <c r="AL268">
        <v>1000000</v>
      </c>
      <c r="AM268" t="str">
        <v>PAGA</v>
      </c>
      <c r="AN268" t="str">
        <v>TRANSFERENCIA</v>
      </c>
      <c r="AO268">
        <v>46046</v>
      </c>
      <c r="AP268">
        <v>272</v>
      </c>
      <c r="AQ268">
        <v>46044</v>
      </c>
      <c r="AR268">
        <v>1000000</v>
      </c>
      <c r="AS268" t="str">
        <v>PAGA</v>
      </c>
      <c r="AT268" t="str">
        <v>TRANSFERENCIA</v>
      </c>
      <c r="AU268">
        <v>46077</v>
      </c>
      <c r="AV268">
        <v>241</v>
      </c>
      <c r="AW268">
        <v>46077</v>
      </c>
      <c r="AX268">
        <v>1000000</v>
      </c>
      <c r="AY268" t="str">
        <v>PAGA</v>
      </c>
      <c r="AZ268" t="str">
        <v>TRANSFERENCIA</v>
      </c>
      <c r="BA268">
        <v>46108</v>
      </c>
      <c r="BB268">
        <v>210</v>
      </c>
      <c r="BC268">
        <v>46104</v>
      </c>
      <c r="BD268">
        <v>1000000</v>
      </c>
      <c r="BE268" t="str">
        <v>PAGA</v>
      </c>
      <c r="BF268" t="str">
        <v>TRANSFERENCIA</v>
      </c>
      <c r="BG268">
        <v>46139</v>
      </c>
      <c r="BH268">
        <v>179</v>
      </c>
      <c r="BI268">
        <v>46132</v>
      </c>
      <c r="BJ268">
        <v>1000000</v>
      </c>
      <c r="BK268" t="str">
        <v>PAGA</v>
      </c>
      <c r="BL268" t="str">
        <v>TRANSFERENCIA</v>
      </c>
      <c r="BM268">
        <v>46170</v>
      </c>
      <c r="BN268">
        <v>148</v>
      </c>
      <c r="BO268">
        <v>46164</v>
      </c>
      <c r="BP268">
        <v>1000000</v>
      </c>
      <c r="BQ268" t="str">
        <v>PAGA</v>
      </c>
      <c r="BR268" t="str">
        <v>TRANSFERENCIA</v>
      </c>
      <c r="BS268">
        <v>46201</v>
      </c>
      <c r="BT268">
        <v>117</v>
      </c>
      <c r="BU268">
        <v>46175</v>
      </c>
      <c r="BV268">
        <v>1000000</v>
      </c>
      <c r="BW268" t="str">
        <v>PAGA</v>
      </c>
      <c r="BX268" t="str">
        <v>TRANSFERENCIA</v>
      </c>
      <c r="BY268">
        <v>46232</v>
      </c>
      <c r="BZ268">
        <v>86</v>
      </c>
      <c r="CA268">
        <v>46197</v>
      </c>
      <c r="CB268">
        <v>1000000</v>
      </c>
      <c r="CC268" t="str">
        <v>PAGA</v>
      </c>
      <c r="CD268" t="str">
        <v>TRANSFERENCIA</v>
      </c>
      <c r="CE268">
        <v>46263</v>
      </c>
      <c r="CF268">
        <v>55</v>
      </c>
      <c r="CG268">
        <v>46228</v>
      </c>
      <c r="CH268">
        <v>1000000</v>
      </c>
      <c r="CI268" t="str">
        <v>PAGA</v>
      </c>
      <c r="CJ268" t="str">
        <v>TRANSFERENCIA</v>
      </c>
      <c r="CK268">
        <v>46294</v>
      </c>
      <c r="CL268">
        <v>24</v>
      </c>
      <c r="CM268">
        <v>46259</v>
      </c>
      <c r="CN268">
        <v>1000000</v>
      </c>
      <c r="CO268" t="str">
        <v>PAGA</v>
      </c>
      <c r="CP268" t="str">
        <v>TRANSFERENCIA</v>
      </c>
      <c r="CQ268">
        <v>46325</v>
      </c>
      <c r="CR268">
        <v>-7</v>
      </c>
      <c r="CS268">
        <v>46284</v>
      </c>
      <c r="CT268">
        <v>1000000</v>
      </c>
      <c r="CU268" t="str">
        <v>PAGA</v>
      </c>
      <c r="CV268" t="str">
        <v>TRANSFERENCIA</v>
      </c>
      <c r="CW268">
        <v>46356</v>
      </c>
      <c r="CX268">
        <v>-38</v>
      </c>
      <c r="DA268" t="str">
        <v>AL DÍA</v>
      </c>
      <c r="DC268">
        <v>46387</v>
      </c>
      <c r="DD268">
        <v>-69</v>
      </c>
      <c r="DG268" t="str">
        <v>AL DÍA</v>
      </c>
      <c r="DI268">
        <v>46418</v>
      </c>
      <c r="DJ268">
        <v>-100</v>
      </c>
      <c r="DM268" t="str">
        <v>AL DÍA</v>
      </c>
      <c r="DO268">
        <v>46449</v>
      </c>
      <c r="DP268">
        <v>-131</v>
      </c>
      <c r="DS268" t="str">
        <v>AL DÍA</v>
      </c>
      <c r="DU268">
        <v>46480</v>
      </c>
      <c r="DV268">
        <v>-162</v>
      </c>
      <c r="DY268" t="str">
        <v>AL DÍA</v>
      </c>
      <c r="EA268">
        <v>46511</v>
      </c>
      <c r="EB268">
        <v>-193</v>
      </c>
      <c r="EE268" t="str">
        <v>AL DÍA</v>
      </c>
      <c r="EG268">
        <v>46542</v>
      </c>
      <c r="EH268">
        <v>-224</v>
      </c>
      <c r="EK268" t="str">
        <v>AL DÍA</v>
      </c>
      <c r="EM268">
        <v>46573</v>
      </c>
      <c r="EN268">
        <v>-255</v>
      </c>
      <c r="EQ268" t="str">
        <v>AL DÍA</v>
      </c>
      <c r="ES268">
        <v>46604</v>
      </c>
      <c r="ET268">
        <v>-286</v>
      </c>
      <c r="EW268" t="str">
        <v>AL DÍA</v>
      </c>
      <c r="EY268" t="str">
        <v/>
      </c>
      <c r="EZ268" t="str">
        <v/>
      </c>
      <c r="FC268" t="str">
        <v>SIN ESTADO</v>
      </c>
      <c r="FE268" t="str">
        <v/>
      </c>
      <c r="FF268" t="str">
        <v/>
      </c>
      <c r="FI268" t="str">
        <v>SIN ESTADO</v>
      </c>
      <c r="FK268" t="str">
        <v/>
      </c>
      <c r="FL268" t="str">
        <v/>
      </c>
      <c r="FO268" t="str">
        <v>SIN ESTADO</v>
      </c>
      <c r="FQ268" t="str">
        <v/>
      </c>
      <c r="FR268" t="str">
        <v/>
      </c>
      <c r="FU268" t="str">
        <v>SIN ESTADO</v>
      </c>
      <c r="FW268" t="str">
        <v/>
      </c>
      <c r="FX268" t="str">
        <v/>
      </c>
      <c r="GA268" t="str">
        <v>SIN ESTADO</v>
      </c>
      <c r="GC268" t="str">
        <v/>
      </c>
      <c r="GD268" t="str">
        <v/>
      </c>
      <c r="GG268" t="str">
        <v>SIN ESTADO</v>
      </c>
      <c r="GI268" t="str">
        <v/>
      </c>
      <c r="GJ268" t="str">
        <v/>
      </c>
      <c r="GM268" t="str">
        <v>SIN ESTADO</v>
      </c>
      <c r="GO268" t="str">
        <v/>
      </c>
      <c r="GP268" t="str">
        <v/>
      </c>
      <c r="GS268" t="str">
        <v>SIN ESTADO</v>
      </c>
      <c r="GU268" t="str">
        <v/>
      </c>
      <c r="GV268" t="str">
        <v/>
      </c>
      <c r="GY268" t="str">
        <v>SIN ESTADO</v>
      </c>
      <c r="HA268" t="str">
        <v/>
      </c>
      <c r="HB268" t="str">
        <v/>
      </c>
      <c r="HE268" t="str">
        <v>SIN ESTADO</v>
      </c>
      <c r="HG268" t="str">
        <v/>
      </c>
      <c r="HH268" t="str">
        <v/>
      </c>
      <c r="HK268" t="str">
        <v>SIN ESTADO</v>
      </c>
      <c r="HM268" t="str">
        <v/>
      </c>
      <c r="HN268" t="str">
        <v/>
      </c>
      <c r="HQ268" t="str">
        <v>SIN ESTADO</v>
      </c>
      <c r="HS268">
        <v>15000000</v>
      </c>
      <c r="HU268">
        <v>1000000</v>
      </c>
      <c r="HW268">
        <v>1000000</v>
      </c>
      <c r="HX268">
        <v>1</v>
      </c>
    </row>
    <row r="269">
      <c r="B269">
        <v>267</v>
      </c>
      <c r="C269" t="str">
        <v xml:space="preserve">LC2 - 28 - 12 </v>
      </c>
      <c r="D269" t="str">
        <v>VENDIDO</v>
      </c>
      <c r="E269">
        <v>41980000</v>
      </c>
      <c r="F269">
        <v>37980000</v>
      </c>
      <c r="G269">
        <v>45889</v>
      </c>
      <c r="H269">
        <v>24</v>
      </c>
      <c r="I269" t="str">
        <v xml:space="preserve">20 DE CADA MES </v>
      </c>
      <c r="J269">
        <v>1582500</v>
      </c>
      <c r="K269">
        <v>45920</v>
      </c>
      <c r="L269">
        <v>398</v>
      </c>
      <c r="M269">
        <v>45921</v>
      </c>
      <c r="N269">
        <v>1582500</v>
      </c>
      <c r="O269" t="str">
        <v>PAGA</v>
      </c>
      <c r="P269" t="str">
        <v>TRANSFERENCIA</v>
      </c>
      <c r="Q269">
        <v>45951</v>
      </c>
      <c r="R269">
        <v>367</v>
      </c>
      <c r="S269">
        <v>45952</v>
      </c>
      <c r="T269">
        <v>1582500</v>
      </c>
      <c r="U269" t="str">
        <v>PAGA</v>
      </c>
      <c r="V269" t="str">
        <v>TRANSFERENCIA</v>
      </c>
      <c r="W269">
        <v>45982</v>
      </c>
      <c r="X269">
        <v>336</v>
      </c>
      <c r="Y269">
        <v>45985</v>
      </c>
      <c r="Z269">
        <v>1582500</v>
      </c>
      <c r="AA269" t="str">
        <v>PAGA</v>
      </c>
      <c r="AB269" t="str">
        <v>TRANSFERENCIA</v>
      </c>
      <c r="AC269">
        <v>46013</v>
      </c>
      <c r="AD269">
        <v>305</v>
      </c>
      <c r="AE269">
        <v>46017</v>
      </c>
      <c r="AF269">
        <v>1582500</v>
      </c>
      <c r="AG269" t="str">
        <v>PAGA</v>
      </c>
      <c r="AH269" t="str">
        <v>TRANSFERENCIA</v>
      </c>
      <c r="AI269">
        <v>46044</v>
      </c>
      <c r="AJ269">
        <v>274</v>
      </c>
      <c r="AK269">
        <v>46048</v>
      </c>
      <c r="AL269">
        <v>1582500</v>
      </c>
      <c r="AM269" t="str">
        <v>PAGA</v>
      </c>
      <c r="AN269" t="str">
        <v>TRANSFERENCIA</v>
      </c>
      <c r="AO269">
        <v>46075</v>
      </c>
      <c r="AP269">
        <v>243</v>
      </c>
      <c r="AQ269">
        <v>46080</v>
      </c>
      <c r="AR269">
        <v>1582500</v>
      </c>
      <c r="AS269" t="str">
        <v>PAGA</v>
      </c>
      <c r="AT269" t="str">
        <v>TRANSFERENCIA</v>
      </c>
      <c r="AU269">
        <v>46106</v>
      </c>
      <c r="AV269">
        <v>212</v>
      </c>
      <c r="AW269">
        <v>46107</v>
      </c>
      <c r="AX269">
        <v>1582500</v>
      </c>
      <c r="AY269" t="str">
        <v>PAGA</v>
      </c>
      <c r="AZ269" t="str">
        <v>TRANSFERENCIA</v>
      </c>
      <c r="BA269">
        <v>46137</v>
      </c>
      <c r="BB269">
        <v>181</v>
      </c>
      <c r="BC269">
        <v>46138</v>
      </c>
      <c r="BD269">
        <v>1582500</v>
      </c>
      <c r="BE269" t="str">
        <v>PAGA</v>
      </c>
      <c r="BF269" t="str">
        <v>TRANSFERENCIA</v>
      </c>
      <c r="BG269">
        <v>46168</v>
      </c>
      <c r="BH269">
        <v>150</v>
      </c>
      <c r="BK269" t="str">
        <v>VENCIDA</v>
      </c>
      <c r="BM269">
        <v>46199</v>
      </c>
      <c r="BN269">
        <v>119</v>
      </c>
      <c r="BQ269" t="str">
        <v>VENCIDA</v>
      </c>
      <c r="BS269">
        <v>46230</v>
      </c>
      <c r="BT269">
        <v>88</v>
      </c>
      <c r="BW269" t="str">
        <v>VENCIDA</v>
      </c>
      <c r="BY269">
        <v>46261</v>
      </c>
      <c r="BZ269">
        <v>57</v>
      </c>
      <c r="CC269" t="str">
        <v>VENCIDA</v>
      </c>
      <c r="CE269">
        <v>46292</v>
      </c>
      <c r="CF269">
        <v>26</v>
      </c>
      <c r="CI269" t="str">
        <v>VENCIDA</v>
      </c>
      <c r="CK269">
        <v>46323</v>
      </c>
      <c r="CL269">
        <v>-5</v>
      </c>
      <c r="CO269" t="str">
        <v>POR VENCER</v>
      </c>
      <c r="CQ269">
        <v>46354</v>
      </c>
      <c r="CR269">
        <v>-36</v>
      </c>
      <c r="CU269" t="str">
        <v>AL DÍA</v>
      </c>
      <c r="CW269">
        <v>46385</v>
      </c>
      <c r="CX269">
        <v>-67</v>
      </c>
      <c r="DA269" t="str">
        <v>AL DÍA</v>
      </c>
      <c r="DC269">
        <v>46416</v>
      </c>
      <c r="DD269">
        <v>-98</v>
      </c>
      <c r="DG269" t="str">
        <v>AL DÍA</v>
      </c>
      <c r="DI269">
        <v>46447</v>
      </c>
      <c r="DJ269">
        <v>-129</v>
      </c>
      <c r="DM269" t="str">
        <v>AL DÍA</v>
      </c>
      <c r="DO269">
        <v>46478</v>
      </c>
      <c r="DP269">
        <v>-160</v>
      </c>
      <c r="DS269" t="str">
        <v>AL DÍA</v>
      </c>
      <c r="DU269">
        <v>46509</v>
      </c>
      <c r="DV269">
        <v>-191</v>
      </c>
      <c r="DY269" t="str">
        <v>AL DÍA</v>
      </c>
      <c r="EA269">
        <v>46540</v>
      </c>
      <c r="EB269">
        <v>-222</v>
      </c>
      <c r="EE269" t="str">
        <v>AL DÍA</v>
      </c>
      <c r="EG269">
        <v>46571</v>
      </c>
      <c r="EH269">
        <v>-253</v>
      </c>
      <c r="EK269" t="str">
        <v>AL DÍA</v>
      </c>
      <c r="EM269">
        <v>46602</v>
      </c>
      <c r="EN269">
        <v>-284</v>
      </c>
      <c r="EQ269" t="str">
        <v>AL DÍA</v>
      </c>
      <c r="ES269">
        <v>46633</v>
      </c>
      <c r="ET269">
        <v>-315</v>
      </c>
      <c r="EW269" t="str">
        <v>AL DÍA</v>
      </c>
      <c r="EY269" t="str">
        <v/>
      </c>
      <c r="EZ269" t="str">
        <v/>
      </c>
      <c r="FC269" t="str">
        <v>SIN ESTADO</v>
      </c>
      <c r="FE269" t="str">
        <v/>
      </c>
      <c r="FF269" t="str">
        <v/>
      </c>
      <c r="FI269" t="str">
        <v>SIN ESTADO</v>
      </c>
      <c r="FK269" t="str">
        <v/>
      </c>
      <c r="FL269" t="str">
        <v/>
      </c>
      <c r="FO269" t="str">
        <v>SIN ESTADO</v>
      </c>
      <c r="FQ269" t="str">
        <v/>
      </c>
      <c r="FR269" t="str">
        <v/>
      </c>
      <c r="FU269" t="str">
        <v>SIN ESTADO</v>
      </c>
      <c r="FW269" t="str">
        <v/>
      </c>
      <c r="FX269" t="str">
        <v/>
      </c>
      <c r="GA269" t="str">
        <v>SIN ESTADO</v>
      </c>
      <c r="GC269" t="str">
        <v/>
      </c>
      <c r="GD269" t="str">
        <v/>
      </c>
      <c r="GG269" t="str">
        <v>SIN ESTADO</v>
      </c>
      <c r="GI269" t="str">
        <v/>
      </c>
      <c r="GJ269" t="str">
        <v/>
      </c>
      <c r="GM269" t="str">
        <v>SIN ESTADO</v>
      </c>
      <c r="GO269" t="str">
        <v/>
      </c>
      <c r="GP269" t="str">
        <v/>
      </c>
      <c r="GS269" t="str">
        <v>SIN ESTADO</v>
      </c>
      <c r="GU269" t="str">
        <v/>
      </c>
      <c r="GV269" t="str">
        <v/>
      </c>
      <c r="GY269" t="str">
        <v>SIN ESTADO</v>
      </c>
      <c r="HA269" t="str">
        <v/>
      </c>
      <c r="HB269" t="str">
        <v/>
      </c>
      <c r="HE269" t="str">
        <v>SIN ESTADO</v>
      </c>
      <c r="HG269" t="str">
        <v/>
      </c>
      <c r="HH269" t="str">
        <v/>
      </c>
      <c r="HK269" t="str">
        <v>SIN ESTADO</v>
      </c>
      <c r="HM269" t="str">
        <v/>
      </c>
      <c r="HN269" t="str">
        <v/>
      </c>
      <c r="HQ269" t="str">
        <v>SIN ESTADO</v>
      </c>
      <c r="HS269">
        <v>12660000</v>
      </c>
      <c r="HU269">
        <v>1582500</v>
      </c>
      <c r="HW269">
        <v>0</v>
      </c>
      <c r="HX269">
        <v>0</v>
      </c>
    </row>
    <row r="270">
      <c r="B270">
        <v>268</v>
      </c>
      <c r="C270" t="str">
        <v xml:space="preserve">LC2 - 29 - 1 </v>
      </c>
      <c r="D270" t="str">
        <v>DISPONIBLE</v>
      </c>
      <c r="E270">
        <v>28000000</v>
      </c>
      <c r="F270">
        <v>28000000</v>
      </c>
      <c r="G270">
        <v>0</v>
      </c>
      <c r="H270">
        <v>0</v>
      </c>
      <c r="I270">
        <v>0</v>
      </c>
      <c r="J270">
        <v>0</v>
      </c>
      <c r="K270" t="str">
        <v/>
      </c>
      <c r="L270" t="str">
        <v/>
      </c>
      <c r="O270" t="str">
        <v>SIN ESTADO</v>
      </c>
      <c r="Q270" t="str">
        <v/>
      </c>
      <c r="R270" t="str">
        <v/>
      </c>
      <c r="U270" t="str">
        <v>SIN ESTADO</v>
      </c>
      <c r="W270" t="str">
        <v/>
      </c>
      <c r="X270" t="str">
        <v/>
      </c>
      <c r="AA270" t="str">
        <v>SIN ESTADO</v>
      </c>
      <c r="AC270" t="str">
        <v/>
      </c>
      <c r="AD270" t="str">
        <v/>
      </c>
      <c r="AG270" t="str">
        <v>SIN ESTADO</v>
      </c>
      <c r="AI270" t="str">
        <v/>
      </c>
      <c r="AJ270" t="str">
        <v/>
      </c>
      <c r="AM270" t="str">
        <v>SIN ESTADO</v>
      </c>
      <c r="AO270" t="str">
        <v/>
      </c>
      <c r="AP270" t="str">
        <v/>
      </c>
      <c r="AS270" t="str">
        <v>SIN ESTADO</v>
      </c>
      <c r="AU270" t="str">
        <v/>
      </c>
      <c r="AV270" t="str">
        <v/>
      </c>
      <c r="AY270" t="str">
        <v>SIN ESTADO</v>
      </c>
      <c r="BA270" t="str">
        <v/>
      </c>
      <c r="BB270" t="str">
        <v/>
      </c>
      <c r="BE270" t="str">
        <v>SIN ESTADO</v>
      </c>
      <c r="BG270" t="str">
        <v/>
      </c>
      <c r="BH270" t="str">
        <v/>
      </c>
      <c r="BK270" t="str">
        <v>SIN ESTADO</v>
      </c>
      <c r="BM270" t="str">
        <v/>
      </c>
      <c r="BN270" t="str">
        <v/>
      </c>
      <c r="BQ270" t="str">
        <v>SIN ESTADO</v>
      </c>
      <c r="BS270" t="str">
        <v/>
      </c>
      <c r="BT270" t="str">
        <v/>
      </c>
      <c r="BW270" t="str">
        <v>SIN ESTADO</v>
      </c>
      <c r="BY270" t="str">
        <v/>
      </c>
      <c r="BZ270" t="str">
        <v/>
      </c>
      <c r="CC270" t="str">
        <v>SIN ESTADO</v>
      </c>
      <c r="CE270" t="str">
        <v/>
      </c>
      <c r="CF270" t="str">
        <v/>
      </c>
      <c r="CI270" t="str">
        <v>SIN ESTADO</v>
      </c>
      <c r="CK270" t="str">
        <v/>
      </c>
      <c r="CL270" t="str">
        <v/>
      </c>
      <c r="CO270" t="str">
        <v>SIN ESTADO</v>
      </c>
      <c r="CQ270" t="str">
        <v/>
      </c>
      <c r="CR270" t="str">
        <v/>
      </c>
      <c r="CU270" t="str">
        <v>SIN ESTADO</v>
      </c>
      <c r="CW270" t="str">
        <v/>
      </c>
      <c r="CX270" t="str">
        <v/>
      </c>
      <c r="DA270" t="str">
        <v>SIN ESTADO</v>
      </c>
      <c r="DC270" t="str">
        <v/>
      </c>
      <c r="DD270" t="str">
        <v/>
      </c>
      <c r="DG270" t="str">
        <v>SIN ESTADO</v>
      </c>
      <c r="DI270" t="str">
        <v/>
      </c>
      <c r="DJ270" t="str">
        <v/>
      </c>
      <c r="DM270" t="str">
        <v>SIN ESTADO</v>
      </c>
      <c r="DO270" t="str">
        <v/>
      </c>
      <c r="DP270" t="str">
        <v/>
      </c>
      <c r="DS270" t="str">
        <v>SIN ESTADO</v>
      </c>
      <c r="DU270" t="str">
        <v/>
      </c>
      <c r="DV270" t="str">
        <v/>
      </c>
      <c r="DY270" t="str">
        <v>SIN ESTADO</v>
      </c>
      <c r="EA270" t="str">
        <v/>
      </c>
      <c r="EB270" t="str">
        <v/>
      </c>
      <c r="EE270" t="str">
        <v>SIN ESTADO</v>
      </c>
      <c r="EG270" t="str">
        <v/>
      </c>
      <c r="EH270" t="str">
        <v/>
      </c>
      <c r="EK270" t="str">
        <v>SIN ESTADO</v>
      </c>
      <c r="EM270" t="str">
        <v/>
      </c>
      <c r="EN270" t="str">
        <v/>
      </c>
      <c r="EQ270" t="str">
        <v>SIN ESTADO</v>
      </c>
      <c r="ES270" t="str">
        <v/>
      </c>
      <c r="ET270" t="str">
        <v/>
      </c>
      <c r="EW270" t="str">
        <v>SIN ESTADO</v>
      </c>
      <c r="EY270" t="str">
        <v/>
      </c>
      <c r="EZ270" t="str">
        <v/>
      </c>
      <c r="FC270" t="str">
        <v>SIN ESTADO</v>
      </c>
      <c r="FE270" t="str">
        <v/>
      </c>
      <c r="FF270" t="str">
        <v/>
      </c>
      <c r="FI270" t="str">
        <v>SIN ESTADO</v>
      </c>
      <c r="FK270" t="str">
        <v/>
      </c>
      <c r="FL270" t="str">
        <v/>
      </c>
      <c r="FO270" t="str">
        <v>SIN ESTADO</v>
      </c>
      <c r="FQ270" t="str">
        <v/>
      </c>
      <c r="FR270" t="str">
        <v/>
      </c>
      <c r="FU270" t="str">
        <v>SIN ESTADO</v>
      </c>
      <c r="FW270" t="str">
        <v/>
      </c>
      <c r="FX270" t="str">
        <v/>
      </c>
      <c r="GA270" t="str">
        <v>SIN ESTADO</v>
      </c>
      <c r="GC270" t="str">
        <v/>
      </c>
      <c r="GD270" t="str">
        <v/>
      </c>
      <c r="GG270" t="str">
        <v>SIN ESTADO</v>
      </c>
      <c r="GI270" t="str">
        <v/>
      </c>
      <c r="GJ270" t="str">
        <v/>
      </c>
      <c r="GM270" t="str">
        <v>SIN ESTADO</v>
      </c>
      <c r="GO270" t="str">
        <v/>
      </c>
      <c r="GP270" t="str">
        <v/>
      </c>
      <c r="GS270" t="str">
        <v>SIN ESTADO</v>
      </c>
      <c r="GU270" t="str">
        <v/>
      </c>
      <c r="GV270" t="str">
        <v/>
      </c>
      <c r="GY270" t="str">
        <v>SIN ESTADO</v>
      </c>
      <c r="HA270" t="str">
        <v/>
      </c>
      <c r="HB270" t="str">
        <v/>
      </c>
      <c r="HE270" t="str">
        <v>SIN ESTADO</v>
      </c>
      <c r="HG270" t="str">
        <v/>
      </c>
      <c r="HH270" t="str">
        <v/>
      </c>
      <c r="HK270" t="str">
        <v>SIN ESTADO</v>
      </c>
      <c r="HM270" t="str">
        <v/>
      </c>
      <c r="HN270" t="str">
        <v/>
      </c>
      <c r="HQ270" t="str">
        <v>SIN ESTADO</v>
      </c>
      <c r="HS270">
        <v>0</v>
      </c>
      <c r="HU270">
        <v>0</v>
      </c>
      <c r="HW270">
        <v>0</v>
      </c>
      <c r="HX270">
        <v>0</v>
      </c>
    </row>
    <row r="271">
      <c r="B271">
        <v>269</v>
      </c>
      <c r="C271" t="str">
        <v xml:space="preserve">LC2 - 29 - 2 </v>
      </c>
      <c r="D271" t="str">
        <v>VENDIDO</v>
      </c>
      <c r="E271">
        <v>27000000</v>
      </c>
      <c r="F271">
        <v>7000000</v>
      </c>
      <c r="G271">
        <v>46028</v>
      </c>
      <c r="H271">
        <v>6</v>
      </c>
      <c r="I271" t="str">
        <v xml:space="preserve">06 DE CADA MES </v>
      </c>
      <c r="J271">
        <v>1166666.6666666667</v>
      </c>
      <c r="K271">
        <v>46059</v>
      </c>
      <c r="L271">
        <v>259</v>
      </c>
      <c r="M271">
        <v>46038</v>
      </c>
      <c r="N271">
        <v>3000000</v>
      </c>
      <c r="O271" t="str">
        <v>PAGA</v>
      </c>
      <c r="P271" t="str">
        <v>TRANSFERENCIA</v>
      </c>
      <c r="Q271">
        <v>46090</v>
      </c>
      <c r="R271">
        <v>228</v>
      </c>
      <c r="S271">
        <v>46158</v>
      </c>
      <c r="T271">
        <v>500000</v>
      </c>
      <c r="U271" t="str">
        <v>PAGA</v>
      </c>
      <c r="V271" t="str">
        <v>TRANSFERENCIA</v>
      </c>
      <c r="W271">
        <v>46121</v>
      </c>
      <c r="X271">
        <v>197</v>
      </c>
      <c r="Y271">
        <v>46204</v>
      </c>
      <c r="Z271">
        <v>500000</v>
      </c>
      <c r="AA271" t="str">
        <v>PAGA</v>
      </c>
      <c r="AB271" t="str">
        <v>TRANSFERENCIA</v>
      </c>
      <c r="AC271">
        <v>46152</v>
      </c>
      <c r="AD271">
        <v>166</v>
      </c>
      <c r="AG271" t="str">
        <v>VENCIDA</v>
      </c>
      <c r="AI271">
        <v>46183</v>
      </c>
      <c r="AJ271">
        <v>135</v>
      </c>
      <c r="AM271" t="str">
        <v>VENCIDA</v>
      </c>
      <c r="AO271">
        <v>46214</v>
      </c>
      <c r="AP271">
        <v>104</v>
      </c>
      <c r="AS271" t="str">
        <v>VENCIDA</v>
      </c>
      <c r="AU271" t="str">
        <v/>
      </c>
      <c r="AV271" t="str">
        <v/>
      </c>
      <c r="AY271" t="str">
        <v>SIN ESTADO</v>
      </c>
      <c r="BA271" t="str">
        <v/>
      </c>
      <c r="BB271" t="str">
        <v/>
      </c>
      <c r="BE271" t="str">
        <v>SIN ESTADO</v>
      </c>
      <c r="BG271" t="str">
        <v/>
      </c>
      <c r="BH271" t="str">
        <v/>
      </c>
      <c r="BK271" t="str">
        <v>SIN ESTADO</v>
      </c>
      <c r="BM271" t="str">
        <v/>
      </c>
      <c r="BN271" t="str">
        <v/>
      </c>
      <c r="BQ271" t="str">
        <v>SIN ESTADO</v>
      </c>
      <c r="BS271" t="str">
        <v/>
      </c>
      <c r="BT271" t="str">
        <v/>
      </c>
      <c r="BW271" t="str">
        <v>SIN ESTADO</v>
      </c>
      <c r="BY271" t="str">
        <v/>
      </c>
      <c r="BZ271" t="str">
        <v/>
      </c>
      <c r="CC271" t="str">
        <v>SIN ESTADO</v>
      </c>
      <c r="CE271" t="str">
        <v/>
      </c>
      <c r="CF271" t="str">
        <v/>
      </c>
      <c r="CI271" t="str">
        <v>SIN ESTADO</v>
      </c>
      <c r="CK271" t="str">
        <v/>
      </c>
      <c r="CL271" t="str">
        <v/>
      </c>
      <c r="CO271" t="str">
        <v>SIN ESTADO</v>
      </c>
      <c r="CQ271" t="str">
        <v/>
      </c>
      <c r="CR271" t="str">
        <v/>
      </c>
      <c r="CU271" t="str">
        <v>SIN ESTADO</v>
      </c>
      <c r="CW271" t="str">
        <v/>
      </c>
      <c r="CX271" t="str">
        <v/>
      </c>
      <c r="DA271" t="str">
        <v>SIN ESTADO</v>
      </c>
      <c r="DC271" t="str">
        <v/>
      </c>
      <c r="DD271" t="str">
        <v/>
      </c>
      <c r="DG271" t="str">
        <v>SIN ESTADO</v>
      </c>
      <c r="DI271" t="str">
        <v/>
      </c>
      <c r="DJ271" t="str">
        <v/>
      </c>
      <c r="DM271" t="str">
        <v>SIN ESTADO</v>
      </c>
      <c r="DO271" t="str">
        <v/>
      </c>
      <c r="DP271" t="str">
        <v/>
      </c>
      <c r="DS271" t="str">
        <v>SIN ESTADO</v>
      </c>
      <c r="DU271" t="str">
        <v/>
      </c>
      <c r="DV271" t="str">
        <v/>
      </c>
      <c r="DY271" t="str">
        <v>SIN ESTADO</v>
      </c>
      <c r="EA271" t="str">
        <v/>
      </c>
      <c r="EB271" t="str">
        <v/>
      </c>
      <c r="EE271" t="str">
        <v>SIN ESTADO</v>
      </c>
      <c r="EG271" t="str">
        <v/>
      </c>
      <c r="EH271" t="str">
        <v/>
      </c>
      <c r="EK271" t="str">
        <v>SIN ESTADO</v>
      </c>
      <c r="EM271" t="str">
        <v/>
      </c>
      <c r="EN271" t="str">
        <v/>
      </c>
      <c r="EQ271" t="str">
        <v>SIN ESTADO</v>
      </c>
      <c r="ES271" t="str">
        <v/>
      </c>
      <c r="ET271" t="str">
        <v/>
      </c>
      <c r="EW271" t="str">
        <v>SIN ESTADO</v>
      </c>
      <c r="EY271" t="str">
        <v/>
      </c>
      <c r="EZ271" t="str">
        <v/>
      </c>
      <c r="FC271" t="str">
        <v>SIN ESTADO</v>
      </c>
      <c r="FE271" t="str">
        <v/>
      </c>
      <c r="FF271" t="str">
        <v/>
      </c>
      <c r="FI271" t="str">
        <v>SIN ESTADO</v>
      </c>
      <c r="FK271" t="str">
        <v/>
      </c>
      <c r="FL271" t="str">
        <v/>
      </c>
      <c r="FO271" t="str">
        <v>SIN ESTADO</v>
      </c>
      <c r="FQ271" t="str">
        <v/>
      </c>
      <c r="FR271" t="str">
        <v/>
      </c>
      <c r="FU271" t="str">
        <v>SIN ESTADO</v>
      </c>
      <c r="FW271" t="str">
        <v/>
      </c>
      <c r="FX271" t="str">
        <v/>
      </c>
      <c r="GA271" t="str">
        <v>SIN ESTADO</v>
      </c>
      <c r="GC271" t="str">
        <v/>
      </c>
      <c r="GD271" t="str">
        <v/>
      </c>
      <c r="GG271" t="str">
        <v>SIN ESTADO</v>
      </c>
      <c r="GI271" t="str">
        <v/>
      </c>
      <c r="GJ271" t="str">
        <v/>
      </c>
      <c r="GM271" t="str">
        <v>SIN ESTADO</v>
      </c>
      <c r="GO271" t="str">
        <v/>
      </c>
      <c r="GP271" t="str">
        <v/>
      </c>
      <c r="GS271" t="str">
        <v>SIN ESTADO</v>
      </c>
      <c r="GU271" t="str">
        <v/>
      </c>
      <c r="GV271" t="str">
        <v/>
      </c>
      <c r="GY271" t="str">
        <v>SIN ESTADO</v>
      </c>
      <c r="HA271" t="str">
        <v/>
      </c>
      <c r="HB271" t="str">
        <v/>
      </c>
      <c r="HE271" t="str">
        <v>SIN ESTADO</v>
      </c>
      <c r="HG271" t="str">
        <v/>
      </c>
      <c r="HH271" t="str">
        <v/>
      </c>
      <c r="HK271" t="str">
        <v>SIN ESTADO</v>
      </c>
      <c r="HM271" t="str">
        <v/>
      </c>
      <c r="HN271" t="str">
        <v/>
      </c>
      <c r="HQ271" t="str">
        <v>SIN ESTADO</v>
      </c>
      <c r="HS271">
        <v>4000000</v>
      </c>
      <c r="HU271">
        <v>1166666.6666666667</v>
      </c>
      <c r="HW271">
        <v>0</v>
      </c>
      <c r="HX271">
        <v>0</v>
      </c>
    </row>
    <row r="272">
      <c r="B272">
        <v>270</v>
      </c>
      <c r="C272" t="str">
        <v xml:space="preserve">LC2 - 29 - 3 </v>
      </c>
      <c r="D272" t="str">
        <v>VENDIDO</v>
      </c>
      <c r="E272">
        <v>28000000</v>
      </c>
      <c r="F272">
        <v>24000000</v>
      </c>
      <c r="G272">
        <v>46150</v>
      </c>
      <c r="H272">
        <v>30</v>
      </c>
      <c r="I272" t="str">
        <v>8 DE  CADA MES</v>
      </c>
      <c r="J272">
        <v>800000</v>
      </c>
      <c r="K272">
        <v>46181</v>
      </c>
      <c r="L272">
        <v>137</v>
      </c>
      <c r="M272">
        <v>46181</v>
      </c>
      <c r="N272">
        <v>800000</v>
      </c>
      <c r="O272" t="str">
        <v>PAGA</v>
      </c>
      <c r="P272" t="str">
        <v>TRANSFERENCIA</v>
      </c>
      <c r="Q272">
        <v>46212</v>
      </c>
      <c r="R272">
        <v>106</v>
      </c>
      <c r="S272">
        <v>46211</v>
      </c>
      <c r="T272">
        <v>800000</v>
      </c>
      <c r="U272" t="str">
        <v>PAGA</v>
      </c>
      <c r="V272" t="str">
        <v>TRANSFERENCIA</v>
      </c>
      <c r="W272">
        <v>46243</v>
      </c>
      <c r="X272">
        <v>75</v>
      </c>
      <c r="Y272">
        <v>46242</v>
      </c>
      <c r="Z272">
        <v>800000</v>
      </c>
      <c r="AA272" t="str">
        <v>PAGA</v>
      </c>
      <c r="AB272" t="str">
        <v>TRANSFERENCIA</v>
      </c>
      <c r="AC272">
        <v>46274</v>
      </c>
      <c r="AD272">
        <v>44</v>
      </c>
      <c r="AE272">
        <v>46243</v>
      </c>
      <c r="AF272">
        <v>800000</v>
      </c>
      <c r="AG272" t="str">
        <v>PAGA</v>
      </c>
      <c r="AH272" t="str">
        <v>TRANSFERENCIA</v>
      </c>
      <c r="AI272">
        <v>46305</v>
      </c>
      <c r="AJ272">
        <v>13</v>
      </c>
      <c r="AK272">
        <v>46303</v>
      </c>
      <c r="AL272">
        <v>800000</v>
      </c>
      <c r="AM272" t="str">
        <v>PAGA</v>
      </c>
      <c r="AN272" t="str">
        <v>TRANSFERENCIA</v>
      </c>
      <c r="AO272">
        <v>46336</v>
      </c>
      <c r="AP272">
        <v>-18</v>
      </c>
      <c r="AS272" t="str">
        <v>AL DÍA</v>
      </c>
      <c r="AU272">
        <v>46367</v>
      </c>
      <c r="AV272">
        <v>-49</v>
      </c>
      <c r="AY272" t="str">
        <v>AL DÍA</v>
      </c>
      <c r="BA272">
        <v>46398</v>
      </c>
      <c r="BB272">
        <v>-80</v>
      </c>
      <c r="BE272" t="str">
        <v>AL DÍA</v>
      </c>
      <c r="BG272">
        <v>46429</v>
      </c>
      <c r="BH272">
        <v>-111</v>
      </c>
      <c r="BK272" t="str">
        <v>AL DÍA</v>
      </c>
      <c r="BM272">
        <v>46460</v>
      </c>
      <c r="BN272">
        <v>-142</v>
      </c>
      <c r="BQ272" t="str">
        <v>AL DÍA</v>
      </c>
      <c r="BS272">
        <v>46491</v>
      </c>
      <c r="BT272">
        <v>-173</v>
      </c>
      <c r="BW272" t="str">
        <v>AL DÍA</v>
      </c>
      <c r="BY272">
        <v>46522</v>
      </c>
      <c r="BZ272">
        <v>-204</v>
      </c>
      <c r="CC272" t="str">
        <v>AL DÍA</v>
      </c>
      <c r="CE272">
        <v>46553</v>
      </c>
      <c r="CF272">
        <v>-235</v>
      </c>
      <c r="CI272" t="str">
        <v>AL DÍA</v>
      </c>
      <c r="CK272">
        <v>46584</v>
      </c>
      <c r="CL272">
        <v>-266</v>
      </c>
      <c r="CO272" t="str">
        <v>AL DÍA</v>
      </c>
      <c r="CQ272">
        <v>46615</v>
      </c>
      <c r="CR272">
        <v>-297</v>
      </c>
      <c r="CU272" t="str">
        <v>AL DÍA</v>
      </c>
      <c r="CW272">
        <v>46646</v>
      </c>
      <c r="CX272">
        <v>-328</v>
      </c>
      <c r="DA272" t="str">
        <v>AL DÍA</v>
      </c>
      <c r="DC272">
        <v>46677</v>
      </c>
      <c r="DD272">
        <v>-359</v>
      </c>
      <c r="DG272" t="str">
        <v>AL DÍA</v>
      </c>
      <c r="DI272">
        <v>46708</v>
      </c>
      <c r="DJ272">
        <v>-390</v>
      </c>
      <c r="DM272" t="str">
        <v>AL DÍA</v>
      </c>
      <c r="DO272">
        <v>46739</v>
      </c>
      <c r="DP272">
        <v>-421</v>
      </c>
      <c r="DS272" t="str">
        <v>AL DÍA</v>
      </c>
      <c r="DU272">
        <v>46770</v>
      </c>
      <c r="DV272">
        <v>-452</v>
      </c>
      <c r="DY272" t="str">
        <v>AL DÍA</v>
      </c>
      <c r="EA272">
        <v>46801</v>
      </c>
      <c r="EB272">
        <v>-483</v>
      </c>
      <c r="EE272" t="str">
        <v>AL DÍA</v>
      </c>
      <c r="EG272">
        <v>46832</v>
      </c>
      <c r="EH272">
        <v>-514</v>
      </c>
      <c r="EK272" t="str">
        <v>AL DÍA</v>
      </c>
      <c r="EM272">
        <v>46863</v>
      </c>
      <c r="EN272">
        <v>-545</v>
      </c>
      <c r="EQ272" t="str">
        <v>AL DÍA</v>
      </c>
      <c r="ES272">
        <v>46894</v>
      </c>
      <c r="ET272">
        <v>-576</v>
      </c>
      <c r="EW272" t="str">
        <v>AL DÍA</v>
      </c>
      <c r="EY272">
        <v>46925</v>
      </c>
      <c r="EZ272">
        <v>-607</v>
      </c>
      <c r="FC272" t="str">
        <v>AL DÍA</v>
      </c>
      <c r="FE272">
        <v>46956</v>
      </c>
      <c r="FF272">
        <v>-638</v>
      </c>
      <c r="FI272" t="str">
        <v>AL DÍA</v>
      </c>
      <c r="FK272">
        <v>46987</v>
      </c>
      <c r="FL272">
        <v>-669</v>
      </c>
      <c r="FO272" t="str">
        <v>AL DÍA</v>
      </c>
      <c r="FQ272">
        <v>47018</v>
      </c>
      <c r="FR272">
        <v>-700</v>
      </c>
      <c r="FU272" t="str">
        <v>AL DÍA</v>
      </c>
      <c r="FW272">
        <v>47049</v>
      </c>
      <c r="FX272">
        <v>-731</v>
      </c>
      <c r="GA272" t="str">
        <v>AL DÍA</v>
      </c>
      <c r="GC272">
        <v>47080</v>
      </c>
      <c r="GD272">
        <v>-762</v>
      </c>
      <c r="GG272" t="str">
        <v>AL DÍA</v>
      </c>
      <c r="GI272" t="str">
        <v/>
      </c>
      <c r="GJ272" t="str">
        <v/>
      </c>
      <c r="GM272" t="str">
        <v>SIN ESTADO</v>
      </c>
      <c r="GO272" t="str">
        <v/>
      </c>
      <c r="GP272" t="str">
        <v/>
      </c>
      <c r="GS272" t="str">
        <v>SIN ESTADO</v>
      </c>
      <c r="GU272" t="str">
        <v/>
      </c>
      <c r="GV272" t="str">
        <v/>
      </c>
      <c r="GY272" t="str">
        <v>SIN ESTADO</v>
      </c>
      <c r="HA272" t="str">
        <v/>
      </c>
      <c r="HB272" t="str">
        <v/>
      </c>
      <c r="HE272" t="str">
        <v>SIN ESTADO</v>
      </c>
      <c r="HG272" t="str">
        <v/>
      </c>
      <c r="HH272" t="str">
        <v/>
      </c>
      <c r="HK272" t="str">
        <v>SIN ESTADO</v>
      </c>
      <c r="HM272" t="str">
        <v/>
      </c>
      <c r="HN272" t="str">
        <v/>
      </c>
      <c r="HQ272" t="str">
        <v>SIN ESTADO</v>
      </c>
      <c r="HS272">
        <v>4000000</v>
      </c>
      <c r="HU272">
        <v>800000</v>
      </c>
      <c r="HW272">
        <v>1600000</v>
      </c>
      <c r="HX272">
        <v>2</v>
      </c>
    </row>
    <row r="273">
      <c r="B273">
        <v>271</v>
      </c>
      <c r="C273" t="str">
        <v xml:space="preserve">LC2 - 29 - 4 </v>
      </c>
      <c r="D273" t="str">
        <v>VENDIDO</v>
      </c>
      <c r="E273">
        <v>28000000</v>
      </c>
      <c r="F273">
        <v>23000000</v>
      </c>
      <c r="G273">
        <v>46132</v>
      </c>
      <c r="H273">
        <v>24</v>
      </c>
      <c r="I273" t="str">
        <v>5 DE CADA MES</v>
      </c>
      <c r="J273">
        <v>958300</v>
      </c>
      <c r="K273">
        <v>46163</v>
      </c>
      <c r="L273">
        <v>155</v>
      </c>
      <c r="M273">
        <v>46088</v>
      </c>
      <c r="N273">
        <v>833000</v>
      </c>
      <c r="O273" t="str">
        <v>PAGA</v>
      </c>
      <c r="P273" t="str">
        <v>TRANSFERENCIA</v>
      </c>
      <c r="Q273">
        <v>46194</v>
      </c>
      <c r="R273">
        <v>124</v>
      </c>
      <c r="S273">
        <v>46118</v>
      </c>
      <c r="T273">
        <v>833000</v>
      </c>
      <c r="U273" t="str">
        <v>PAGA</v>
      </c>
      <c r="V273" t="str">
        <v>TRANSFERENCIA</v>
      </c>
      <c r="W273">
        <v>46225</v>
      </c>
      <c r="X273">
        <v>93</v>
      </c>
      <c r="Y273">
        <v>46194</v>
      </c>
      <c r="Z273">
        <v>3115700</v>
      </c>
      <c r="AA273" t="str">
        <v>PAGA</v>
      </c>
      <c r="AB273" t="str">
        <v>TRANSFERENCIA</v>
      </c>
      <c r="AC273">
        <v>46256</v>
      </c>
      <c r="AD273">
        <v>62</v>
      </c>
      <c r="AG273" t="str">
        <v>VENCIDA</v>
      </c>
      <c r="AI273">
        <v>46287</v>
      </c>
      <c r="AJ273">
        <v>31</v>
      </c>
      <c r="AM273" t="str">
        <v>VENCIDA</v>
      </c>
      <c r="AO273">
        <v>46318</v>
      </c>
      <c r="AP273">
        <v>0</v>
      </c>
      <c r="AS273" t="str">
        <v>POR VENCER</v>
      </c>
      <c r="AU273">
        <v>46349</v>
      </c>
      <c r="AV273">
        <v>-31</v>
      </c>
      <c r="AY273" t="str">
        <v>AL DÍA</v>
      </c>
      <c r="BA273">
        <v>46380</v>
      </c>
      <c r="BB273">
        <v>-62</v>
      </c>
      <c r="BE273" t="str">
        <v>AL DÍA</v>
      </c>
      <c r="BG273">
        <v>46411</v>
      </c>
      <c r="BH273">
        <v>-93</v>
      </c>
      <c r="BK273" t="str">
        <v>AL DÍA</v>
      </c>
      <c r="BM273">
        <v>46442</v>
      </c>
      <c r="BN273">
        <v>-124</v>
      </c>
      <c r="BQ273" t="str">
        <v>AL DÍA</v>
      </c>
      <c r="BS273">
        <v>46473</v>
      </c>
      <c r="BT273">
        <v>-155</v>
      </c>
      <c r="BW273" t="str">
        <v>AL DÍA</v>
      </c>
      <c r="BY273">
        <v>46504</v>
      </c>
      <c r="BZ273">
        <v>-186</v>
      </c>
      <c r="CC273" t="str">
        <v>AL DÍA</v>
      </c>
      <c r="CE273">
        <v>46535</v>
      </c>
      <c r="CF273">
        <v>-217</v>
      </c>
      <c r="CI273" t="str">
        <v>AL DÍA</v>
      </c>
      <c r="CK273">
        <v>46566</v>
      </c>
      <c r="CL273">
        <v>-248</v>
      </c>
      <c r="CO273" t="str">
        <v>AL DÍA</v>
      </c>
      <c r="CQ273">
        <v>46597</v>
      </c>
      <c r="CR273">
        <v>-279</v>
      </c>
      <c r="CU273" t="str">
        <v>AL DÍA</v>
      </c>
      <c r="CW273">
        <v>46628</v>
      </c>
      <c r="CX273">
        <v>-310</v>
      </c>
      <c r="DA273" t="str">
        <v>AL DÍA</v>
      </c>
      <c r="DC273">
        <v>46659</v>
      </c>
      <c r="DD273">
        <v>-341</v>
      </c>
      <c r="DG273" t="str">
        <v>AL DÍA</v>
      </c>
      <c r="DI273">
        <v>46690</v>
      </c>
      <c r="DJ273">
        <v>-372</v>
      </c>
      <c r="DM273" t="str">
        <v>AL DÍA</v>
      </c>
      <c r="DO273">
        <v>46721</v>
      </c>
      <c r="DP273">
        <v>-403</v>
      </c>
      <c r="DS273" t="str">
        <v>AL DÍA</v>
      </c>
      <c r="DU273">
        <v>46752</v>
      </c>
      <c r="DV273">
        <v>-434</v>
      </c>
      <c r="DY273" t="str">
        <v>AL DÍA</v>
      </c>
      <c r="EA273">
        <v>46783</v>
      </c>
      <c r="EB273">
        <v>-465</v>
      </c>
      <c r="EE273" t="str">
        <v>AL DÍA</v>
      </c>
      <c r="EG273">
        <v>46814</v>
      </c>
      <c r="EH273">
        <v>-496</v>
      </c>
      <c r="EK273" t="str">
        <v>AL DÍA</v>
      </c>
      <c r="EM273">
        <v>46845</v>
      </c>
      <c r="EN273">
        <v>-527</v>
      </c>
      <c r="EQ273" t="str">
        <v>AL DÍA</v>
      </c>
      <c r="ES273">
        <v>46876</v>
      </c>
      <c r="ET273">
        <v>-558</v>
      </c>
      <c r="EW273" t="str">
        <v>AL DÍA</v>
      </c>
      <c r="EY273" t="str">
        <v/>
      </c>
      <c r="EZ273" t="str">
        <v/>
      </c>
      <c r="FC273" t="str">
        <v>SIN ESTADO</v>
      </c>
      <c r="FE273" t="str">
        <v/>
      </c>
      <c r="FF273" t="str">
        <v/>
      </c>
      <c r="FI273" t="str">
        <v>SIN ESTADO</v>
      </c>
      <c r="FK273" t="str">
        <v/>
      </c>
      <c r="FL273" t="str">
        <v/>
      </c>
      <c r="FO273" t="str">
        <v>SIN ESTADO</v>
      </c>
      <c r="FQ273" t="str">
        <v/>
      </c>
      <c r="FR273" t="str">
        <v/>
      </c>
      <c r="FU273" t="str">
        <v>SIN ESTADO</v>
      </c>
      <c r="FW273" t="str">
        <v/>
      </c>
      <c r="FX273" t="str">
        <v/>
      </c>
      <c r="GA273" t="str">
        <v>SIN ESTADO</v>
      </c>
      <c r="GC273" t="str">
        <v/>
      </c>
      <c r="GD273" t="str">
        <v/>
      </c>
      <c r="GG273" t="str">
        <v>SIN ESTADO</v>
      </c>
      <c r="GI273" t="str">
        <v/>
      </c>
      <c r="GJ273" t="str">
        <v/>
      </c>
      <c r="GM273" t="str">
        <v>SIN ESTADO</v>
      </c>
      <c r="GO273" t="str">
        <v/>
      </c>
      <c r="GP273" t="str">
        <v/>
      </c>
      <c r="GS273" t="str">
        <v>SIN ESTADO</v>
      </c>
      <c r="GU273" t="str">
        <v/>
      </c>
      <c r="GV273" t="str">
        <v/>
      </c>
      <c r="GY273" t="str">
        <v>SIN ESTADO</v>
      </c>
      <c r="HA273" t="str">
        <v/>
      </c>
      <c r="HB273" t="str">
        <v/>
      </c>
      <c r="HE273" t="str">
        <v>SIN ESTADO</v>
      </c>
      <c r="HG273" t="str">
        <v/>
      </c>
      <c r="HH273" t="str">
        <v/>
      </c>
      <c r="HK273" t="str">
        <v>SIN ESTADO</v>
      </c>
      <c r="HM273" t="str">
        <v/>
      </c>
      <c r="HN273" t="str">
        <v/>
      </c>
      <c r="HQ273" t="str">
        <v>SIN ESTADO</v>
      </c>
      <c r="HS273">
        <v>4781700</v>
      </c>
      <c r="HU273">
        <v>958300</v>
      </c>
      <c r="HW273">
        <v>0</v>
      </c>
      <c r="HX273">
        <v>0</v>
      </c>
    </row>
    <row r="274">
      <c r="B274">
        <v>272</v>
      </c>
      <c r="C274" t="str">
        <v xml:space="preserve">LC2 - 29 - 5 </v>
      </c>
      <c r="D274" t="str">
        <v>VENDIDO</v>
      </c>
      <c r="E274">
        <v>26000000</v>
      </c>
      <c r="F274">
        <v>0</v>
      </c>
      <c r="G274">
        <v>45963</v>
      </c>
      <c r="H274">
        <v>0</v>
      </c>
      <c r="I274">
        <v>0</v>
      </c>
      <c r="J274" t="str">
        <v xml:space="preserve">  </v>
      </c>
      <c r="K274" t="str">
        <v/>
      </c>
      <c r="L274" t="str">
        <v/>
      </c>
      <c r="O274" t="str">
        <v>SIN ESTADO</v>
      </c>
      <c r="Q274" t="str">
        <v/>
      </c>
      <c r="R274" t="str">
        <v/>
      </c>
      <c r="U274" t="str">
        <v>SIN ESTADO</v>
      </c>
      <c r="W274" t="str">
        <v/>
      </c>
      <c r="X274" t="str">
        <v/>
      </c>
      <c r="AA274" t="str">
        <v>SIN ESTADO</v>
      </c>
      <c r="AC274" t="str">
        <v/>
      </c>
      <c r="AD274" t="str">
        <v/>
      </c>
      <c r="AG274" t="str">
        <v>SIN ESTADO</v>
      </c>
      <c r="AI274" t="str">
        <v/>
      </c>
      <c r="AJ274" t="str">
        <v/>
      </c>
      <c r="AM274" t="str">
        <v>SIN ESTADO</v>
      </c>
      <c r="AO274" t="str">
        <v/>
      </c>
      <c r="AP274" t="str">
        <v/>
      </c>
      <c r="AS274" t="str">
        <v>SIN ESTADO</v>
      </c>
      <c r="AU274" t="str">
        <v/>
      </c>
      <c r="AV274" t="str">
        <v/>
      </c>
      <c r="AY274" t="str">
        <v>SIN ESTADO</v>
      </c>
      <c r="BA274" t="str">
        <v/>
      </c>
      <c r="BB274" t="str">
        <v/>
      </c>
      <c r="BE274" t="str">
        <v>SIN ESTADO</v>
      </c>
      <c r="BG274" t="str">
        <v/>
      </c>
      <c r="BH274" t="str">
        <v/>
      </c>
      <c r="BK274" t="str">
        <v>SIN ESTADO</v>
      </c>
      <c r="BM274" t="str">
        <v/>
      </c>
      <c r="BN274" t="str">
        <v/>
      </c>
      <c r="BQ274" t="str">
        <v>SIN ESTADO</v>
      </c>
      <c r="BS274" t="str">
        <v/>
      </c>
      <c r="BT274" t="str">
        <v/>
      </c>
      <c r="BW274" t="str">
        <v>SIN ESTADO</v>
      </c>
      <c r="BY274" t="str">
        <v/>
      </c>
      <c r="BZ274" t="str">
        <v/>
      </c>
      <c r="CC274" t="str">
        <v>SIN ESTADO</v>
      </c>
      <c r="CE274" t="str">
        <v/>
      </c>
      <c r="CF274" t="str">
        <v/>
      </c>
      <c r="CI274" t="str">
        <v>SIN ESTADO</v>
      </c>
      <c r="CK274" t="str">
        <v/>
      </c>
      <c r="CL274" t="str">
        <v/>
      </c>
      <c r="CO274" t="str">
        <v>SIN ESTADO</v>
      </c>
      <c r="CQ274" t="str">
        <v/>
      </c>
      <c r="CR274" t="str">
        <v/>
      </c>
      <c r="CU274" t="str">
        <v>SIN ESTADO</v>
      </c>
      <c r="CW274" t="str">
        <v/>
      </c>
      <c r="CX274" t="str">
        <v/>
      </c>
      <c r="DA274" t="str">
        <v>SIN ESTADO</v>
      </c>
      <c r="DC274" t="str">
        <v/>
      </c>
      <c r="DD274" t="str">
        <v/>
      </c>
      <c r="DG274" t="str">
        <v>SIN ESTADO</v>
      </c>
      <c r="DI274" t="str">
        <v/>
      </c>
      <c r="DJ274" t="str">
        <v/>
      </c>
      <c r="DM274" t="str">
        <v>SIN ESTADO</v>
      </c>
      <c r="DO274" t="str">
        <v/>
      </c>
      <c r="DP274" t="str">
        <v/>
      </c>
      <c r="DS274" t="str">
        <v>SIN ESTADO</v>
      </c>
      <c r="DU274" t="str">
        <v/>
      </c>
      <c r="DV274" t="str">
        <v/>
      </c>
      <c r="DY274" t="str">
        <v>SIN ESTADO</v>
      </c>
      <c r="EA274" t="str">
        <v/>
      </c>
      <c r="EB274" t="str">
        <v/>
      </c>
      <c r="EE274" t="str">
        <v>SIN ESTADO</v>
      </c>
      <c r="EG274" t="str">
        <v/>
      </c>
      <c r="EH274" t="str">
        <v/>
      </c>
      <c r="EK274" t="str">
        <v>SIN ESTADO</v>
      </c>
      <c r="EM274" t="str">
        <v/>
      </c>
      <c r="EN274" t="str">
        <v/>
      </c>
      <c r="EQ274" t="str">
        <v>SIN ESTADO</v>
      </c>
      <c r="ES274" t="str">
        <v/>
      </c>
      <c r="ET274" t="str">
        <v/>
      </c>
      <c r="EW274" t="str">
        <v>SIN ESTADO</v>
      </c>
      <c r="EY274" t="str">
        <v/>
      </c>
      <c r="EZ274" t="str">
        <v/>
      </c>
      <c r="FC274" t="str">
        <v>SIN ESTADO</v>
      </c>
      <c r="FE274" t="str">
        <v/>
      </c>
      <c r="FF274" t="str">
        <v/>
      </c>
      <c r="FI274" t="str">
        <v>SIN ESTADO</v>
      </c>
      <c r="FK274" t="str">
        <v/>
      </c>
      <c r="FL274" t="str">
        <v/>
      </c>
      <c r="FO274" t="str">
        <v>SIN ESTADO</v>
      </c>
      <c r="FQ274" t="str">
        <v/>
      </c>
      <c r="FR274" t="str">
        <v/>
      </c>
      <c r="FU274" t="str">
        <v>SIN ESTADO</v>
      </c>
      <c r="FW274" t="str">
        <v/>
      </c>
      <c r="FX274" t="str">
        <v/>
      </c>
      <c r="GA274" t="str">
        <v>SIN ESTADO</v>
      </c>
      <c r="GC274" t="str">
        <v/>
      </c>
      <c r="GD274" t="str">
        <v/>
      </c>
      <c r="GG274" t="str">
        <v>SIN ESTADO</v>
      </c>
      <c r="GI274" t="str">
        <v/>
      </c>
      <c r="GJ274" t="str">
        <v/>
      </c>
      <c r="GM274" t="str">
        <v>SIN ESTADO</v>
      </c>
      <c r="GO274" t="str">
        <v/>
      </c>
      <c r="GP274" t="str">
        <v/>
      </c>
      <c r="GS274" t="str">
        <v>SIN ESTADO</v>
      </c>
      <c r="GU274" t="str">
        <v/>
      </c>
      <c r="GV274" t="str">
        <v/>
      </c>
      <c r="GY274" t="str">
        <v>SIN ESTADO</v>
      </c>
      <c r="HA274" t="str">
        <v/>
      </c>
      <c r="HB274" t="str">
        <v/>
      </c>
      <c r="HE274" t="str">
        <v>SIN ESTADO</v>
      </c>
      <c r="HG274" t="str">
        <v/>
      </c>
      <c r="HH274" t="str">
        <v/>
      </c>
      <c r="HK274" t="str">
        <v>SIN ESTADO</v>
      </c>
      <c r="HM274" t="str">
        <v/>
      </c>
      <c r="HN274" t="str">
        <v/>
      </c>
      <c r="HQ274" t="str">
        <v>SIN ESTADO</v>
      </c>
      <c r="HS274">
        <v>0</v>
      </c>
      <c r="HU274">
        <v>0</v>
      </c>
      <c r="HW274">
        <v>0</v>
      </c>
      <c r="HX274">
        <v>0</v>
      </c>
    </row>
    <row r="275">
      <c r="B275">
        <v>273</v>
      </c>
      <c r="C275" t="str">
        <v xml:space="preserve">LC2 - 29 - 6 </v>
      </c>
      <c r="D275" t="str">
        <v>VENDIDO</v>
      </c>
      <c r="E275">
        <v>28000000</v>
      </c>
      <c r="F275">
        <v>24000000</v>
      </c>
      <c r="G275">
        <v>46043</v>
      </c>
      <c r="H275">
        <v>24</v>
      </c>
      <c r="I275" t="str">
        <v xml:space="preserve">21 DE CADA MES </v>
      </c>
      <c r="J275">
        <v>1000000</v>
      </c>
      <c r="K275">
        <v>46074</v>
      </c>
      <c r="L275">
        <v>244</v>
      </c>
      <c r="M275">
        <v>46099</v>
      </c>
      <c r="N275">
        <v>1000000</v>
      </c>
      <c r="O275" t="str">
        <v>PAGA</v>
      </c>
      <c r="P275" t="str">
        <v>TRANSFERENCIA</v>
      </c>
      <c r="Q275">
        <v>46105</v>
      </c>
      <c r="R275">
        <v>213</v>
      </c>
      <c r="S275">
        <v>46133</v>
      </c>
      <c r="T275">
        <v>1000000</v>
      </c>
      <c r="U275" t="str">
        <v>PAGA</v>
      </c>
      <c r="V275" t="str">
        <v>TRANSFERENCIA</v>
      </c>
      <c r="W275">
        <v>46136</v>
      </c>
      <c r="X275">
        <v>182</v>
      </c>
      <c r="Y275">
        <v>46163</v>
      </c>
      <c r="Z275">
        <v>1000000</v>
      </c>
      <c r="AA275" t="str">
        <v>PAGA</v>
      </c>
      <c r="AB275" t="str">
        <v>TRANSFERENCIA</v>
      </c>
      <c r="AC275">
        <v>46167</v>
      </c>
      <c r="AD275">
        <v>151</v>
      </c>
      <c r="AE275">
        <v>46225</v>
      </c>
      <c r="AF275">
        <v>1000000</v>
      </c>
      <c r="AG275" t="str">
        <v>PAGA</v>
      </c>
      <c r="AH275" t="str">
        <v>TRANSFERENCIA</v>
      </c>
      <c r="AI275">
        <v>46198</v>
      </c>
      <c r="AJ275">
        <v>120</v>
      </c>
      <c r="AK275">
        <v>46255</v>
      </c>
      <c r="AL275">
        <v>1000000</v>
      </c>
      <c r="AM275" t="str">
        <v>PAGA</v>
      </c>
      <c r="AN275" t="str">
        <v>TRANSFERENCIA</v>
      </c>
      <c r="AO275">
        <v>46229</v>
      </c>
      <c r="AP275">
        <v>89</v>
      </c>
      <c r="AQ275">
        <v>46288</v>
      </c>
      <c r="AR275">
        <v>1000000</v>
      </c>
      <c r="AS275" t="str">
        <v>PAGA</v>
      </c>
      <c r="AT275" t="str">
        <v>TRANSFERENCIA</v>
      </c>
      <c r="AU275">
        <v>46260</v>
      </c>
      <c r="AV275">
        <v>58</v>
      </c>
      <c r="AY275" t="str">
        <v>VENCIDA</v>
      </c>
      <c r="BA275">
        <v>46291</v>
      </c>
      <c r="BB275">
        <v>27</v>
      </c>
      <c r="BE275" t="str">
        <v>VENCIDA</v>
      </c>
      <c r="BG275">
        <v>46322</v>
      </c>
      <c r="BH275">
        <v>-4</v>
      </c>
      <c r="BK275" t="str">
        <v>POR VENCER</v>
      </c>
      <c r="BM275">
        <v>46353</v>
      </c>
      <c r="BN275">
        <v>-35</v>
      </c>
      <c r="BQ275" t="str">
        <v>AL DÍA</v>
      </c>
      <c r="BS275">
        <v>46384</v>
      </c>
      <c r="BT275">
        <v>-66</v>
      </c>
      <c r="BW275" t="str">
        <v>AL DÍA</v>
      </c>
      <c r="BY275">
        <v>46415</v>
      </c>
      <c r="BZ275">
        <v>-97</v>
      </c>
      <c r="CC275" t="str">
        <v>AL DÍA</v>
      </c>
      <c r="CE275">
        <v>46446</v>
      </c>
      <c r="CF275">
        <v>-128</v>
      </c>
      <c r="CI275" t="str">
        <v>AL DÍA</v>
      </c>
      <c r="CK275">
        <v>46477</v>
      </c>
      <c r="CL275">
        <v>-159</v>
      </c>
      <c r="CO275" t="str">
        <v>AL DÍA</v>
      </c>
      <c r="CQ275">
        <v>46508</v>
      </c>
      <c r="CR275">
        <v>-190</v>
      </c>
      <c r="CU275" t="str">
        <v>AL DÍA</v>
      </c>
      <c r="CW275">
        <v>46539</v>
      </c>
      <c r="CX275">
        <v>-221</v>
      </c>
      <c r="DA275" t="str">
        <v>AL DÍA</v>
      </c>
      <c r="DC275">
        <v>46570</v>
      </c>
      <c r="DD275">
        <v>-252</v>
      </c>
      <c r="DG275" t="str">
        <v>AL DÍA</v>
      </c>
      <c r="DI275">
        <v>46601</v>
      </c>
      <c r="DJ275">
        <v>-283</v>
      </c>
      <c r="DM275" t="str">
        <v>AL DÍA</v>
      </c>
      <c r="DO275">
        <v>46632</v>
      </c>
      <c r="DP275">
        <v>-314</v>
      </c>
      <c r="DS275" t="str">
        <v>AL DÍA</v>
      </c>
      <c r="DU275">
        <v>46663</v>
      </c>
      <c r="DV275">
        <v>-345</v>
      </c>
      <c r="DY275" t="str">
        <v>AL DÍA</v>
      </c>
      <c r="EA275">
        <v>46694</v>
      </c>
      <c r="EB275">
        <v>-376</v>
      </c>
      <c r="EE275" t="str">
        <v>AL DÍA</v>
      </c>
      <c r="EG275">
        <v>46725</v>
      </c>
      <c r="EH275">
        <v>-407</v>
      </c>
      <c r="EK275" t="str">
        <v>AL DÍA</v>
      </c>
      <c r="EM275">
        <v>46756</v>
      </c>
      <c r="EN275">
        <v>-438</v>
      </c>
      <c r="EQ275" t="str">
        <v>AL DÍA</v>
      </c>
      <c r="ES275">
        <v>46787</v>
      </c>
      <c r="ET275">
        <v>-469</v>
      </c>
      <c r="EW275" t="str">
        <v>AL DÍA</v>
      </c>
      <c r="EY275" t="str">
        <v/>
      </c>
      <c r="EZ275" t="str">
        <v/>
      </c>
      <c r="FC275" t="str">
        <v>SIN ESTADO</v>
      </c>
      <c r="FE275" t="str">
        <v/>
      </c>
      <c r="FF275" t="str">
        <v/>
      </c>
      <c r="FI275" t="str">
        <v>SIN ESTADO</v>
      </c>
      <c r="FK275" t="str">
        <v/>
      </c>
      <c r="FL275" t="str">
        <v/>
      </c>
      <c r="FO275" t="str">
        <v>SIN ESTADO</v>
      </c>
      <c r="FQ275" t="str">
        <v/>
      </c>
      <c r="FR275" t="str">
        <v/>
      </c>
      <c r="FU275" t="str">
        <v>SIN ESTADO</v>
      </c>
      <c r="FW275" t="str">
        <v/>
      </c>
      <c r="FX275" t="str">
        <v/>
      </c>
      <c r="GA275" t="str">
        <v>SIN ESTADO</v>
      </c>
      <c r="GC275" t="str">
        <v/>
      </c>
      <c r="GD275" t="str">
        <v/>
      </c>
      <c r="GG275" t="str">
        <v>SIN ESTADO</v>
      </c>
      <c r="GI275" t="str">
        <v/>
      </c>
      <c r="GJ275" t="str">
        <v/>
      </c>
      <c r="GM275" t="str">
        <v>SIN ESTADO</v>
      </c>
      <c r="GO275" t="str">
        <v/>
      </c>
      <c r="GP275" t="str">
        <v/>
      </c>
      <c r="GS275" t="str">
        <v>SIN ESTADO</v>
      </c>
      <c r="GU275" t="str">
        <v/>
      </c>
      <c r="GV275" t="str">
        <v/>
      </c>
      <c r="GY275" t="str">
        <v>SIN ESTADO</v>
      </c>
      <c r="HA275" t="str">
        <v/>
      </c>
      <c r="HB275" t="str">
        <v/>
      </c>
      <c r="HE275" t="str">
        <v>SIN ESTADO</v>
      </c>
      <c r="HG275" t="str">
        <v/>
      </c>
      <c r="HH275" t="str">
        <v/>
      </c>
      <c r="HK275" t="str">
        <v>SIN ESTADO</v>
      </c>
      <c r="HM275" t="str">
        <v/>
      </c>
      <c r="HN275" t="str">
        <v/>
      </c>
      <c r="HQ275" t="str">
        <v>SIN ESTADO</v>
      </c>
      <c r="HS275">
        <v>6000000</v>
      </c>
      <c r="HU275">
        <v>1000000</v>
      </c>
      <c r="HW275">
        <v>1000000</v>
      </c>
      <c r="HX275">
        <v>1</v>
      </c>
    </row>
    <row r="276">
      <c r="B276">
        <v>274</v>
      </c>
      <c r="C276" t="str">
        <v xml:space="preserve">LC2 - 29 - 7 </v>
      </c>
      <c r="D276" t="str">
        <v xml:space="preserve">CEDIDO EN FORMA DE PAGO </v>
      </c>
      <c r="E276">
        <v>33000000</v>
      </c>
      <c r="F276">
        <v>33000000</v>
      </c>
      <c r="G276">
        <v>0</v>
      </c>
      <c r="H276">
        <v>0</v>
      </c>
      <c r="I276">
        <v>0</v>
      </c>
      <c r="J276">
        <v>0</v>
      </c>
      <c r="K276" t="str">
        <v/>
      </c>
      <c r="L276" t="str">
        <v/>
      </c>
      <c r="O276" t="str">
        <v>SIN ESTADO</v>
      </c>
      <c r="Q276" t="str">
        <v/>
      </c>
      <c r="R276" t="str">
        <v/>
      </c>
      <c r="U276" t="str">
        <v>SIN ESTADO</v>
      </c>
      <c r="W276" t="str">
        <v/>
      </c>
      <c r="X276" t="str">
        <v/>
      </c>
      <c r="AA276" t="str">
        <v>SIN ESTADO</v>
      </c>
      <c r="AC276" t="str">
        <v/>
      </c>
      <c r="AD276" t="str">
        <v/>
      </c>
      <c r="AG276" t="str">
        <v>SIN ESTADO</v>
      </c>
      <c r="AI276" t="str">
        <v/>
      </c>
      <c r="AJ276" t="str">
        <v/>
      </c>
      <c r="AM276" t="str">
        <v>SIN ESTADO</v>
      </c>
      <c r="AO276" t="str">
        <v/>
      </c>
      <c r="AP276" t="str">
        <v/>
      </c>
      <c r="AS276" t="str">
        <v>SIN ESTADO</v>
      </c>
      <c r="AU276" t="str">
        <v/>
      </c>
      <c r="AV276" t="str">
        <v/>
      </c>
      <c r="AY276" t="str">
        <v>SIN ESTADO</v>
      </c>
      <c r="BA276" t="str">
        <v/>
      </c>
      <c r="BB276" t="str">
        <v/>
      </c>
      <c r="BE276" t="str">
        <v>SIN ESTADO</v>
      </c>
      <c r="BG276" t="str">
        <v/>
      </c>
      <c r="BH276" t="str">
        <v/>
      </c>
      <c r="BK276" t="str">
        <v>SIN ESTADO</v>
      </c>
      <c r="BM276" t="str">
        <v/>
      </c>
      <c r="BN276" t="str">
        <v/>
      </c>
      <c r="BQ276" t="str">
        <v>SIN ESTADO</v>
      </c>
      <c r="BS276" t="str">
        <v/>
      </c>
      <c r="BT276" t="str">
        <v/>
      </c>
      <c r="BW276" t="str">
        <v>SIN ESTADO</v>
      </c>
      <c r="BY276" t="str">
        <v/>
      </c>
      <c r="BZ276" t="str">
        <v/>
      </c>
      <c r="CC276" t="str">
        <v>SIN ESTADO</v>
      </c>
      <c r="CE276" t="str">
        <v/>
      </c>
      <c r="CF276" t="str">
        <v/>
      </c>
      <c r="CI276" t="str">
        <v>SIN ESTADO</v>
      </c>
      <c r="CK276" t="str">
        <v/>
      </c>
      <c r="CL276" t="str">
        <v/>
      </c>
      <c r="CO276" t="str">
        <v>SIN ESTADO</v>
      </c>
      <c r="CQ276" t="str">
        <v/>
      </c>
      <c r="CR276" t="str">
        <v/>
      </c>
      <c r="CU276" t="str">
        <v>SIN ESTADO</v>
      </c>
      <c r="CW276" t="str">
        <v/>
      </c>
      <c r="CX276" t="str">
        <v/>
      </c>
      <c r="DA276" t="str">
        <v>SIN ESTADO</v>
      </c>
      <c r="DC276" t="str">
        <v/>
      </c>
      <c r="DD276" t="str">
        <v/>
      </c>
      <c r="DG276" t="str">
        <v>SIN ESTADO</v>
      </c>
      <c r="DI276" t="str">
        <v/>
      </c>
      <c r="DJ276" t="str">
        <v/>
      </c>
      <c r="DM276" t="str">
        <v>SIN ESTADO</v>
      </c>
      <c r="DO276" t="str">
        <v/>
      </c>
      <c r="DP276" t="str">
        <v/>
      </c>
      <c r="DS276" t="str">
        <v>SIN ESTADO</v>
      </c>
      <c r="DU276" t="str">
        <v/>
      </c>
      <c r="DV276" t="str">
        <v/>
      </c>
      <c r="DY276" t="str">
        <v>SIN ESTADO</v>
      </c>
      <c r="EA276" t="str">
        <v/>
      </c>
      <c r="EB276" t="str">
        <v/>
      </c>
      <c r="EE276" t="str">
        <v>SIN ESTADO</v>
      </c>
      <c r="EG276" t="str">
        <v/>
      </c>
      <c r="EH276" t="str">
        <v/>
      </c>
      <c r="EK276" t="str">
        <v>SIN ESTADO</v>
      </c>
      <c r="EM276" t="str">
        <v/>
      </c>
      <c r="EN276" t="str">
        <v/>
      </c>
      <c r="EQ276" t="str">
        <v>SIN ESTADO</v>
      </c>
      <c r="ES276" t="str">
        <v/>
      </c>
      <c r="ET276" t="str">
        <v/>
      </c>
      <c r="EW276" t="str">
        <v>SIN ESTADO</v>
      </c>
      <c r="EY276" t="str">
        <v/>
      </c>
      <c r="EZ276" t="str">
        <v/>
      </c>
      <c r="FC276" t="str">
        <v>SIN ESTADO</v>
      </c>
      <c r="FE276" t="str">
        <v/>
      </c>
      <c r="FF276" t="str">
        <v/>
      </c>
      <c r="FI276" t="str">
        <v>SIN ESTADO</v>
      </c>
      <c r="FK276" t="str">
        <v/>
      </c>
      <c r="FL276" t="str">
        <v/>
      </c>
      <c r="FO276" t="str">
        <v>SIN ESTADO</v>
      </c>
      <c r="FQ276" t="str">
        <v/>
      </c>
      <c r="FR276" t="str">
        <v/>
      </c>
      <c r="FU276" t="str">
        <v>SIN ESTADO</v>
      </c>
      <c r="FW276" t="str">
        <v/>
      </c>
      <c r="FX276" t="str">
        <v/>
      </c>
      <c r="GA276" t="str">
        <v>SIN ESTADO</v>
      </c>
      <c r="GC276" t="str">
        <v/>
      </c>
      <c r="GD276" t="str">
        <v/>
      </c>
      <c r="GG276" t="str">
        <v>SIN ESTADO</v>
      </c>
      <c r="GI276" t="str">
        <v/>
      </c>
      <c r="GJ276" t="str">
        <v/>
      </c>
      <c r="GM276" t="str">
        <v>SIN ESTADO</v>
      </c>
      <c r="GO276" t="str">
        <v/>
      </c>
      <c r="GP276" t="str">
        <v/>
      </c>
      <c r="GS276" t="str">
        <v>SIN ESTADO</v>
      </c>
      <c r="GU276" t="str">
        <v/>
      </c>
      <c r="GV276" t="str">
        <v/>
      </c>
      <c r="GY276" t="str">
        <v>SIN ESTADO</v>
      </c>
      <c r="HA276" t="str">
        <v/>
      </c>
      <c r="HB276" t="str">
        <v/>
      </c>
      <c r="HE276" t="str">
        <v>SIN ESTADO</v>
      </c>
      <c r="HG276" t="str">
        <v/>
      </c>
      <c r="HH276" t="str">
        <v/>
      </c>
      <c r="HK276" t="str">
        <v>SIN ESTADO</v>
      </c>
      <c r="HM276" t="str">
        <v/>
      </c>
      <c r="HN276" t="str">
        <v/>
      </c>
      <c r="HQ276" t="str">
        <v>SIN ESTADO</v>
      </c>
      <c r="HS276">
        <v>0</v>
      </c>
      <c r="HU276">
        <v>0</v>
      </c>
      <c r="HW276">
        <v>0</v>
      </c>
      <c r="HX276">
        <v>0</v>
      </c>
    </row>
    <row r="277">
      <c r="B277">
        <v>275</v>
      </c>
      <c r="C277" t="str">
        <v xml:space="preserve">LC2 - 29 - 8 </v>
      </c>
      <c r="D277" t="str">
        <v>VENDIDO</v>
      </c>
      <c r="E277">
        <v>33000000</v>
      </c>
      <c r="F277">
        <v>29000000</v>
      </c>
      <c r="G277">
        <v>45824</v>
      </c>
      <c r="H277">
        <v>24</v>
      </c>
      <c r="I277" t="str">
        <v xml:space="preserve">16 DE CADA MES </v>
      </c>
      <c r="J277">
        <v>1208333.3333333333</v>
      </c>
      <c r="K277">
        <v>45855</v>
      </c>
      <c r="L277">
        <v>463</v>
      </c>
      <c r="M277">
        <v>45854</v>
      </c>
      <c r="N277">
        <v>1208300</v>
      </c>
      <c r="O277" t="str">
        <v>PAGA</v>
      </c>
      <c r="P277" t="str">
        <v>TRANSFERENCIA</v>
      </c>
      <c r="Q277">
        <v>45886</v>
      </c>
      <c r="R277">
        <v>432</v>
      </c>
      <c r="S277">
        <v>45885</v>
      </c>
      <c r="T277">
        <v>1208300</v>
      </c>
      <c r="U277" t="str">
        <v>PAGA</v>
      </c>
      <c r="V277" t="str">
        <v>TRANSFERENCIA</v>
      </c>
      <c r="W277">
        <v>45917</v>
      </c>
      <c r="X277">
        <v>401</v>
      </c>
      <c r="Y277">
        <v>45922</v>
      </c>
      <c r="Z277">
        <v>1208300</v>
      </c>
      <c r="AA277" t="str">
        <v>PAGA</v>
      </c>
      <c r="AB277" t="str">
        <v>TRANSFERENCIA</v>
      </c>
      <c r="AC277">
        <v>45948</v>
      </c>
      <c r="AD277">
        <v>370</v>
      </c>
      <c r="AE277">
        <v>45955</v>
      </c>
      <c r="AF277">
        <v>1208300</v>
      </c>
      <c r="AG277" t="str">
        <v>PAGA</v>
      </c>
      <c r="AH277" t="str">
        <v>TRANSFERENCIA</v>
      </c>
      <c r="AI277">
        <v>45979</v>
      </c>
      <c r="AJ277">
        <v>339</v>
      </c>
      <c r="AK277">
        <v>45988</v>
      </c>
      <c r="AL277">
        <v>1208300</v>
      </c>
      <c r="AM277" t="str">
        <v>PAGA</v>
      </c>
      <c r="AN277" t="str">
        <v>TRANSFERENCIA</v>
      </c>
      <c r="AO277">
        <v>46010</v>
      </c>
      <c r="AP277">
        <v>308</v>
      </c>
      <c r="AQ277">
        <v>46013</v>
      </c>
      <c r="AR277">
        <v>1208300</v>
      </c>
      <c r="AS277" t="str">
        <v>PAGA</v>
      </c>
      <c r="AT277" t="str">
        <v>TRANSFERENCIA</v>
      </c>
      <c r="AU277">
        <v>46041</v>
      </c>
      <c r="AV277">
        <v>277</v>
      </c>
      <c r="AW277">
        <v>46048</v>
      </c>
      <c r="AX277">
        <v>1208300</v>
      </c>
      <c r="AY277" t="str">
        <v>PAGA</v>
      </c>
      <c r="AZ277" t="str">
        <v>TRANSFERENCIA</v>
      </c>
      <c r="BA277">
        <v>46072</v>
      </c>
      <c r="BB277">
        <v>246</v>
      </c>
      <c r="BC277" t="str">
        <v>FEBRERO</v>
      </c>
      <c r="BD277">
        <v>1208300</v>
      </c>
      <c r="BE277" t="str">
        <v>PAGA</v>
      </c>
      <c r="BF277" t="str">
        <v>TRANSFERENCIA</v>
      </c>
      <c r="BG277">
        <v>46103</v>
      </c>
      <c r="BH277">
        <v>215</v>
      </c>
      <c r="BI277" t="str">
        <v>MARZO</v>
      </c>
      <c r="BJ277">
        <v>1208300</v>
      </c>
      <c r="BK277" t="str">
        <v>PAGA</v>
      </c>
      <c r="BL277" t="str">
        <v>TRANSFERENCIA</v>
      </c>
      <c r="BM277">
        <v>46134</v>
      </c>
      <c r="BN277">
        <v>184</v>
      </c>
      <c r="BO277" t="str">
        <v>ABRIL</v>
      </c>
      <c r="BP277">
        <v>1208300</v>
      </c>
      <c r="BQ277" t="str">
        <v>PAGA</v>
      </c>
      <c r="BR277" t="str">
        <v>TRANSFERENCIA</v>
      </c>
      <c r="BS277">
        <v>46165</v>
      </c>
      <c r="BT277">
        <v>153</v>
      </c>
      <c r="BU277">
        <v>46169</v>
      </c>
      <c r="BV277">
        <v>1208300</v>
      </c>
      <c r="BW277" t="str">
        <v>PAGA</v>
      </c>
      <c r="BX277" t="str">
        <v>TRANSFERENCIA</v>
      </c>
      <c r="BY277">
        <v>46196</v>
      </c>
      <c r="BZ277">
        <v>122</v>
      </c>
      <c r="CA277">
        <v>46198</v>
      </c>
      <c r="CB277">
        <v>1208300</v>
      </c>
      <c r="CC277" t="str">
        <v>PAGA</v>
      </c>
      <c r="CD277" t="str">
        <v>TRANSFERENCIA</v>
      </c>
      <c r="CE277">
        <v>46227</v>
      </c>
      <c r="CF277">
        <v>91</v>
      </c>
      <c r="CG277">
        <v>46233</v>
      </c>
      <c r="CH277">
        <v>1208300</v>
      </c>
      <c r="CI277" t="str">
        <v>PAGA</v>
      </c>
      <c r="CJ277" t="str">
        <v>TRANSFERENCIA</v>
      </c>
      <c r="CK277">
        <v>46258</v>
      </c>
      <c r="CL277">
        <v>60</v>
      </c>
      <c r="CM277">
        <v>46261</v>
      </c>
      <c r="CN277">
        <v>1208300</v>
      </c>
      <c r="CO277" t="str">
        <v>PAGA</v>
      </c>
      <c r="CP277" t="str">
        <v>TRANSFERENCIA</v>
      </c>
      <c r="CQ277">
        <v>46289</v>
      </c>
      <c r="CR277">
        <v>29</v>
      </c>
      <c r="CS277">
        <v>46261</v>
      </c>
      <c r="CT277">
        <v>1208300</v>
      </c>
      <c r="CU277" t="str">
        <v>PAGA</v>
      </c>
      <c r="CV277" t="str">
        <v>TRANSFERENCIA</v>
      </c>
      <c r="CW277">
        <v>46320</v>
      </c>
      <c r="CX277">
        <v>-2</v>
      </c>
      <c r="CY277">
        <v>46289</v>
      </c>
      <c r="CZ277">
        <v>1208000</v>
      </c>
      <c r="DA277" t="str">
        <v>PAGA</v>
      </c>
      <c r="DB277" t="str">
        <v>TRANSFERENCIA</v>
      </c>
      <c r="DC277">
        <v>46351</v>
      </c>
      <c r="DD277">
        <v>-33</v>
      </c>
      <c r="DG277" t="str">
        <v>AL DÍA</v>
      </c>
      <c r="DI277">
        <v>46382</v>
      </c>
      <c r="DJ277">
        <v>-64</v>
      </c>
      <c r="DM277" t="str">
        <v>AL DÍA</v>
      </c>
      <c r="DO277">
        <v>46413</v>
      </c>
      <c r="DP277">
        <v>-95</v>
      </c>
      <c r="DS277" t="str">
        <v>AL DÍA</v>
      </c>
      <c r="DU277">
        <v>46444</v>
      </c>
      <c r="DV277">
        <v>-126</v>
      </c>
      <c r="DY277" t="str">
        <v>AL DÍA</v>
      </c>
      <c r="EA277">
        <v>46475</v>
      </c>
      <c r="EB277">
        <v>-157</v>
      </c>
      <c r="EE277" t="str">
        <v>AL DÍA</v>
      </c>
      <c r="EG277">
        <v>46506</v>
      </c>
      <c r="EH277">
        <v>-188</v>
      </c>
      <c r="EK277" t="str">
        <v>AL DÍA</v>
      </c>
      <c r="EM277">
        <v>46537</v>
      </c>
      <c r="EN277">
        <v>-219</v>
      </c>
      <c r="EQ277" t="str">
        <v>AL DÍA</v>
      </c>
      <c r="ES277">
        <v>46568</v>
      </c>
      <c r="ET277">
        <v>-250</v>
      </c>
      <c r="EW277" t="str">
        <v>AL DÍA</v>
      </c>
      <c r="EY277" t="str">
        <v/>
      </c>
      <c r="EZ277" t="str">
        <v/>
      </c>
      <c r="FC277" t="str">
        <v>SIN ESTADO</v>
      </c>
      <c r="FE277" t="str">
        <v/>
      </c>
      <c r="FF277" t="str">
        <v/>
      </c>
      <c r="FI277" t="str">
        <v>SIN ESTADO</v>
      </c>
      <c r="FK277" t="str">
        <v/>
      </c>
      <c r="FL277" t="str">
        <v/>
      </c>
      <c r="FO277" t="str">
        <v>SIN ESTADO</v>
      </c>
      <c r="FQ277" t="str">
        <v/>
      </c>
      <c r="FR277" t="str">
        <v/>
      </c>
      <c r="FU277" t="str">
        <v>SIN ESTADO</v>
      </c>
      <c r="FW277" t="str">
        <v/>
      </c>
      <c r="FX277" t="str">
        <v/>
      </c>
      <c r="GA277" t="str">
        <v>SIN ESTADO</v>
      </c>
      <c r="GC277" t="str">
        <v/>
      </c>
      <c r="GD277" t="str">
        <v/>
      </c>
      <c r="GG277" t="str">
        <v>SIN ESTADO</v>
      </c>
      <c r="GI277" t="str">
        <v/>
      </c>
      <c r="GJ277" t="str">
        <v/>
      </c>
      <c r="GM277" t="str">
        <v>SIN ESTADO</v>
      </c>
      <c r="GO277" t="str">
        <v/>
      </c>
      <c r="GP277" t="str">
        <v/>
      </c>
      <c r="GS277" t="str">
        <v>SIN ESTADO</v>
      </c>
      <c r="GU277" t="str">
        <v/>
      </c>
      <c r="GV277" t="str">
        <v/>
      </c>
      <c r="GY277" t="str">
        <v>SIN ESTADO</v>
      </c>
      <c r="HA277" t="str">
        <v/>
      </c>
      <c r="HB277" t="str">
        <v/>
      </c>
      <c r="HE277" t="str">
        <v>SIN ESTADO</v>
      </c>
      <c r="HG277" t="str">
        <v/>
      </c>
      <c r="HH277" t="str">
        <v/>
      </c>
      <c r="HK277" t="str">
        <v>SIN ESTADO</v>
      </c>
      <c r="HM277" t="str">
        <v/>
      </c>
      <c r="HN277" t="str">
        <v/>
      </c>
      <c r="HQ277" t="str">
        <v>SIN ESTADO</v>
      </c>
      <c r="HS277">
        <v>19332500</v>
      </c>
      <c r="HU277">
        <v>1208333.3333333333</v>
      </c>
      <c r="HW277">
        <v>2416600</v>
      </c>
      <c r="HX277">
        <v>2</v>
      </c>
    </row>
    <row r="278">
      <c r="B278">
        <v>276</v>
      </c>
      <c r="C278" t="str">
        <v xml:space="preserve">LC2 - 29 - 9 </v>
      </c>
      <c r="D278" t="str">
        <v>VENDIDO</v>
      </c>
      <c r="E278">
        <v>28000000</v>
      </c>
      <c r="F278">
        <v>24000000</v>
      </c>
      <c r="G278">
        <v>45896</v>
      </c>
      <c r="H278">
        <v>24</v>
      </c>
      <c r="I278" t="str">
        <v xml:space="preserve">27 DE CADA MES </v>
      </c>
      <c r="J278">
        <v>1000000</v>
      </c>
      <c r="K278">
        <v>45927</v>
      </c>
      <c r="L278">
        <v>391</v>
      </c>
      <c r="M278">
        <v>45929</v>
      </c>
      <c r="N278">
        <v>1000000</v>
      </c>
      <c r="O278" t="str">
        <v>PAGA</v>
      </c>
      <c r="P278" t="str">
        <v>TRANSFERENCIA</v>
      </c>
      <c r="Q278">
        <v>45958</v>
      </c>
      <c r="R278">
        <v>360</v>
      </c>
      <c r="S278">
        <v>45958</v>
      </c>
      <c r="T278">
        <v>1000000</v>
      </c>
      <c r="U278" t="str">
        <v>PAGA</v>
      </c>
      <c r="V278" t="str">
        <v>TRANSFERENCIA</v>
      </c>
      <c r="W278">
        <v>45989</v>
      </c>
      <c r="X278">
        <v>329</v>
      </c>
      <c r="Y278">
        <v>45989</v>
      </c>
      <c r="Z278">
        <v>1000000</v>
      </c>
      <c r="AA278" t="str">
        <v>PAGA</v>
      </c>
      <c r="AB278" t="str">
        <v>TRANSFERENCIA</v>
      </c>
      <c r="AC278">
        <v>46020</v>
      </c>
      <c r="AD278">
        <v>298</v>
      </c>
      <c r="AE278">
        <v>46027</v>
      </c>
      <c r="AF278">
        <v>1000000</v>
      </c>
      <c r="AG278" t="str">
        <v>PAGA</v>
      </c>
      <c r="AH278" t="str">
        <v>TRANSFERENCIA</v>
      </c>
      <c r="AI278">
        <v>46051</v>
      </c>
      <c r="AJ278">
        <v>267</v>
      </c>
      <c r="AK278">
        <v>46061</v>
      </c>
      <c r="AL278">
        <v>1000000</v>
      </c>
      <c r="AM278" t="str">
        <v>PAGA</v>
      </c>
      <c r="AN278" t="str">
        <v>TRANSFERENCIA</v>
      </c>
      <c r="AO278">
        <v>46082</v>
      </c>
      <c r="AP278">
        <v>236</v>
      </c>
      <c r="AQ278">
        <v>46088</v>
      </c>
      <c r="AR278">
        <v>1000000</v>
      </c>
      <c r="AS278" t="str">
        <v>PAGA</v>
      </c>
      <c r="AT278" t="str">
        <v>TRANSFERENCIA</v>
      </c>
      <c r="AU278">
        <v>46113</v>
      </c>
      <c r="AV278">
        <v>205</v>
      </c>
      <c r="AW278">
        <v>46120</v>
      </c>
      <c r="AX278">
        <v>1000000</v>
      </c>
      <c r="AY278" t="str">
        <v>PAGA</v>
      </c>
      <c r="AZ278" t="str">
        <v>TRANSFERENCIA</v>
      </c>
      <c r="BA278">
        <v>46144</v>
      </c>
      <c r="BB278">
        <v>174</v>
      </c>
      <c r="BC278">
        <v>46146</v>
      </c>
      <c r="BD278">
        <v>1000000</v>
      </c>
      <c r="BE278" t="str">
        <v>PAGA</v>
      </c>
      <c r="BF278" t="str">
        <v>TRANSFERENCIA</v>
      </c>
      <c r="BG278">
        <v>46175</v>
      </c>
      <c r="BH278">
        <v>143</v>
      </c>
      <c r="BI278">
        <v>46180</v>
      </c>
      <c r="BJ278">
        <v>1000000</v>
      </c>
      <c r="BK278" t="str">
        <v>PAGA</v>
      </c>
      <c r="BL278" t="str">
        <v>TRANSFERENCIA</v>
      </c>
      <c r="BM278">
        <v>46206</v>
      </c>
      <c r="BN278">
        <v>112</v>
      </c>
      <c r="BO278">
        <v>46208</v>
      </c>
      <c r="BP278">
        <v>1000000</v>
      </c>
      <c r="BQ278" t="str">
        <v>PAGA</v>
      </c>
      <c r="BR278" t="str">
        <v>TRANSFERENCIA</v>
      </c>
      <c r="BS278">
        <v>46237</v>
      </c>
      <c r="BT278">
        <v>81</v>
      </c>
      <c r="BU278">
        <v>46239</v>
      </c>
      <c r="BV278">
        <v>1000000</v>
      </c>
      <c r="BW278" t="str">
        <v>PAGA</v>
      </c>
      <c r="BX278" t="str">
        <v>TRANSFERENCIA</v>
      </c>
      <c r="BY278">
        <v>46268</v>
      </c>
      <c r="BZ278">
        <v>50</v>
      </c>
      <c r="CA278">
        <v>46270</v>
      </c>
      <c r="CB278">
        <v>1000000</v>
      </c>
      <c r="CC278" t="str">
        <v>PAGA</v>
      </c>
      <c r="CD278" t="str">
        <v>TRANSFERENCIA</v>
      </c>
      <c r="CE278">
        <v>46299</v>
      </c>
      <c r="CF278">
        <v>19</v>
      </c>
      <c r="CG278">
        <v>46293</v>
      </c>
      <c r="CH278">
        <v>1000000</v>
      </c>
      <c r="CI278" t="str">
        <v>PAGA</v>
      </c>
      <c r="CK278">
        <v>46330</v>
      </c>
      <c r="CL278">
        <v>-12</v>
      </c>
      <c r="CO278" t="str">
        <v>AL DÍA</v>
      </c>
      <c r="CQ278">
        <v>46361</v>
      </c>
      <c r="CR278">
        <v>-43</v>
      </c>
      <c r="CU278" t="str">
        <v>AL DÍA</v>
      </c>
      <c r="CW278">
        <v>46392</v>
      </c>
      <c r="CX278">
        <v>-74</v>
      </c>
      <c r="DA278" t="str">
        <v>AL DÍA</v>
      </c>
      <c r="DC278">
        <v>46423</v>
      </c>
      <c r="DD278">
        <v>-105</v>
      </c>
      <c r="DG278" t="str">
        <v>AL DÍA</v>
      </c>
      <c r="DI278">
        <v>46454</v>
      </c>
      <c r="DJ278">
        <v>-136</v>
      </c>
      <c r="DM278" t="str">
        <v>AL DÍA</v>
      </c>
      <c r="DO278">
        <v>46485</v>
      </c>
      <c r="DP278">
        <v>-167</v>
      </c>
      <c r="DS278" t="str">
        <v>AL DÍA</v>
      </c>
      <c r="DU278">
        <v>46516</v>
      </c>
      <c r="DV278">
        <v>-198</v>
      </c>
      <c r="DY278" t="str">
        <v>AL DÍA</v>
      </c>
      <c r="EA278">
        <v>46547</v>
      </c>
      <c r="EB278">
        <v>-229</v>
      </c>
      <c r="EE278" t="str">
        <v>AL DÍA</v>
      </c>
      <c r="EG278">
        <v>46578</v>
      </c>
      <c r="EH278">
        <v>-260</v>
      </c>
      <c r="EK278" t="str">
        <v>AL DÍA</v>
      </c>
      <c r="EM278">
        <v>46609</v>
      </c>
      <c r="EN278">
        <v>-291</v>
      </c>
      <c r="EQ278" t="str">
        <v>AL DÍA</v>
      </c>
      <c r="ES278">
        <v>46640</v>
      </c>
      <c r="ET278">
        <v>-322</v>
      </c>
      <c r="EW278" t="str">
        <v>AL DÍA</v>
      </c>
      <c r="EY278" t="str">
        <v/>
      </c>
      <c r="EZ278" t="str">
        <v/>
      </c>
      <c r="FC278" t="str">
        <v>SIN ESTADO</v>
      </c>
      <c r="FE278" t="str">
        <v/>
      </c>
      <c r="FF278" t="str">
        <v/>
      </c>
      <c r="FI278" t="str">
        <v>SIN ESTADO</v>
      </c>
      <c r="FK278" t="str">
        <v/>
      </c>
      <c r="FL278" t="str">
        <v/>
      </c>
      <c r="FO278" t="str">
        <v>SIN ESTADO</v>
      </c>
      <c r="FQ278" t="str">
        <v/>
      </c>
      <c r="FR278" t="str">
        <v/>
      </c>
      <c r="FU278" t="str">
        <v>SIN ESTADO</v>
      </c>
      <c r="FW278" t="str">
        <v/>
      </c>
      <c r="FX278" t="str">
        <v/>
      </c>
      <c r="GA278" t="str">
        <v>SIN ESTADO</v>
      </c>
      <c r="GC278" t="str">
        <v/>
      </c>
      <c r="GD278" t="str">
        <v/>
      </c>
      <c r="GG278" t="str">
        <v>SIN ESTADO</v>
      </c>
      <c r="GI278" t="str">
        <v/>
      </c>
      <c r="GJ278" t="str">
        <v/>
      </c>
      <c r="GM278" t="str">
        <v>SIN ESTADO</v>
      </c>
      <c r="GO278" t="str">
        <v/>
      </c>
      <c r="GP278" t="str">
        <v/>
      </c>
      <c r="GS278" t="str">
        <v>SIN ESTADO</v>
      </c>
      <c r="GU278" t="str">
        <v/>
      </c>
      <c r="GV278" t="str">
        <v/>
      </c>
      <c r="GY278" t="str">
        <v>SIN ESTADO</v>
      </c>
      <c r="HA278" t="str">
        <v/>
      </c>
      <c r="HB278" t="str">
        <v/>
      </c>
      <c r="HE278" t="str">
        <v>SIN ESTADO</v>
      </c>
      <c r="HG278" t="str">
        <v/>
      </c>
      <c r="HH278" t="str">
        <v/>
      </c>
      <c r="HK278" t="str">
        <v>SIN ESTADO</v>
      </c>
      <c r="HM278" t="str">
        <v/>
      </c>
      <c r="HN278" t="str">
        <v/>
      </c>
      <c r="HQ278" t="str">
        <v>SIN ESTADO</v>
      </c>
      <c r="HS278">
        <v>13000000</v>
      </c>
      <c r="HU278">
        <v>1000000</v>
      </c>
      <c r="HW278">
        <v>1000000</v>
      </c>
      <c r="HX278">
        <v>1</v>
      </c>
    </row>
    <row r="279">
      <c r="B279">
        <v>277</v>
      </c>
      <c r="C279" t="str">
        <v xml:space="preserve">LC2 - 29 - 10 </v>
      </c>
      <c r="D279" t="str">
        <v>VENDIDO</v>
      </c>
      <c r="E279">
        <v>28000000</v>
      </c>
      <c r="F279">
        <v>28000000</v>
      </c>
      <c r="G279">
        <v>0</v>
      </c>
      <c r="H279">
        <v>0</v>
      </c>
      <c r="I279">
        <v>0</v>
      </c>
      <c r="J279">
        <v>0</v>
      </c>
      <c r="K279" t="str">
        <v/>
      </c>
      <c r="L279" t="str">
        <v/>
      </c>
      <c r="O279" t="str">
        <v>SIN ESTADO</v>
      </c>
      <c r="Q279" t="str">
        <v/>
      </c>
      <c r="R279" t="str">
        <v/>
      </c>
      <c r="U279" t="str">
        <v>SIN ESTADO</v>
      </c>
      <c r="W279" t="str">
        <v/>
      </c>
      <c r="X279" t="str">
        <v/>
      </c>
      <c r="AA279" t="str">
        <v>SIN ESTADO</v>
      </c>
      <c r="AC279" t="str">
        <v/>
      </c>
      <c r="AD279" t="str">
        <v/>
      </c>
      <c r="AG279" t="str">
        <v>SIN ESTADO</v>
      </c>
      <c r="AI279" t="str">
        <v/>
      </c>
      <c r="AJ279" t="str">
        <v/>
      </c>
      <c r="AM279" t="str">
        <v>SIN ESTADO</v>
      </c>
      <c r="AO279" t="str">
        <v/>
      </c>
      <c r="AP279" t="str">
        <v/>
      </c>
      <c r="AS279" t="str">
        <v>SIN ESTADO</v>
      </c>
      <c r="AU279" t="str">
        <v/>
      </c>
      <c r="AV279" t="str">
        <v/>
      </c>
      <c r="AY279" t="str">
        <v>SIN ESTADO</v>
      </c>
      <c r="BA279" t="str">
        <v/>
      </c>
      <c r="BB279" t="str">
        <v/>
      </c>
      <c r="BE279" t="str">
        <v>SIN ESTADO</v>
      </c>
      <c r="BG279" t="str">
        <v/>
      </c>
      <c r="BH279" t="str">
        <v/>
      </c>
      <c r="BK279" t="str">
        <v>SIN ESTADO</v>
      </c>
      <c r="BM279" t="str">
        <v/>
      </c>
      <c r="BN279" t="str">
        <v/>
      </c>
      <c r="BQ279" t="str">
        <v>SIN ESTADO</v>
      </c>
      <c r="BS279" t="str">
        <v/>
      </c>
      <c r="BT279" t="str">
        <v/>
      </c>
      <c r="BW279" t="str">
        <v>SIN ESTADO</v>
      </c>
      <c r="BY279" t="str">
        <v/>
      </c>
      <c r="BZ279" t="str">
        <v/>
      </c>
      <c r="CC279" t="str">
        <v>SIN ESTADO</v>
      </c>
      <c r="CE279" t="str">
        <v/>
      </c>
      <c r="CF279" t="str">
        <v/>
      </c>
      <c r="CI279" t="str">
        <v>SIN ESTADO</v>
      </c>
      <c r="CK279" t="str">
        <v/>
      </c>
      <c r="CL279" t="str">
        <v/>
      </c>
      <c r="CO279" t="str">
        <v>SIN ESTADO</v>
      </c>
      <c r="CQ279" t="str">
        <v/>
      </c>
      <c r="CR279" t="str">
        <v/>
      </c>
      <c r="CU279" t="str">
        <v>SIN ESTADO</v>
      </c>
      <c r="CW279" t="str">
        <v/>
      </c>
      <c r="CX279" t="str">
        <v/>
      </c>
      <c r="DA279" t="str">
        <v>SIN ESTADO</v>
      </c>
      <c r="DC279" t="str">
        <v/>
      </c>
      <c r="DD279" t="str">
        <v/>
      </c>
      <c r="DG279" t="str">
        <v>SIN ESTADO</v>
      </c>
      <c r="DI279" t="str">
        <v/>
      </c>
      <c r="DJ279" t="str">
        <v/>
      </c>
      <c r="DM279" t="str">
        <v>SIN ESTADO</v>
      </c>
      <c r="DO279" t="str">
        <v/>
      </c>
      <c r="DP279" t="str">
        <v/>
      </c>
      <c r="DS279" t="str">
        <v>SIN ESTADO</v>
      </c>
      <c r="DU279" t="str">
        <v/>
      </c>
      <c r="DV279" t="str">
        <v/>
      </c>
      <c r="DY279" t="str">
        <v>SIN ESTADO</v>
      </c>
      <c r="EA279" t="str">
        <v/>
      </c>
      <c r="EB279" t="str">
        <v/>
      </c>
      <c r="EE279" t="str">
        <v>SIN ESTADO</v>
      </c>
      <c r="EG279" t="str">
        <v/>
      </c>
      <c r="EH279" t="str">
        <v/>
      </c>
      <c r="EK279" t="str">
        <v>SIN ESTADO</v>
      </c>
      <c r="EM279" t="str">
        <v/>
      </c>
      <c r="EN279" t="str">
        <v/>
      </c>
      <c r="EQ279" t="str">
        <v>SIN ESTADO</v>
      </c>
      <c r="ES279" t="str">
        <v/>
      </c>
      <c r="ET279" t="str">
        <v/>
      </c>
      <c r="EW279" t="str">
        <v>SIN ESTADO</v>
      </c>
      <c r="EY279" t="str">
        <v/>
      </c>
      <c r="EZ279" t="str">
        <v/>
      </c>
      <c r="FC279" t="str">
        <v>SIN ESTADO</v>
      </c>
      <c r="FE279" t="str">
        <v/>
      </c>
      <c r="FF279" t="str">
        <v/>
      </c>
      <c r="FI279" t="str">
        <v>SIN ESTADO</v>
      </c>
      <c r="FK279" t="str">
        <v/>
      </c>
      <c r="FL279" t="str">
        <v/>
      </c>
      <c r="FO279" t="str">
        <v>SIN ESTADO</v>
      </c>
      <c r="FQ279" t="str">
        <v/>
      </c>
      <c r="FR279" t="str">
        <v/>
      </c>
      <c r="FU279" t="str">
        <v>SIN ESTADO</v>
      </c>
      <c r="FW279" t="str">
        <v/>
      </c>
      <c r="FX279" t="str">
        <v/>
      </c>
      <c r="GA279" t="str">
        <v>SIN ESTADO</v>
      </c>
      <c r="GC279" t="str">
        <v/>
      </c>
      <c r="GD279" t="str">
        <v/>
      </c>
      <c r="GG279" t="str">
        <v>SIN ESTADO</v>
      </c>
      <c r="GI279" t="str">
        <v/>
      </c>
      <c r="GJ279" t="str">
        <v/>
      </c>
      <c r="GM279" t="str">
        <v>SIN ESTADO</v>
      </c>
      <c r="GO279" t="str">
        <v/>
      </c>
      <c r="GP279" t="str">
        <v/>
      </c>
      <c r="GS279" t="str">
        <v>SIN ESTADO</v>
      </c>
      <c r="GU279" t="str">
        <v/>
      </c>
      <c r="GV279" t="str">
        <v/>
      </c>
      <c r="GY279" t="str">
        <v>SIN ESTADO</v>
      </c>
      <c r="HA279" t="str">
        <v/>
      </c>
      <c r="HB279" t="str">
        <v/>
      </c>
      <c r="HE279" t="str">
        <v>SIN ESTADO</v>
      </c>
      <c r="HG279" t="str">
        <v/>
      </c>
      <c r="HH279" t="str">
        <v/>
      </c>
      <c r="HK279" t="str">
        <v>SIN ESTADO</v>
      </c>
      <c r="HM279" t="str">
        <v/>
      </c>
      <c r="HN279" t="str">
        <v/>
      </c>
      <c r="HQ279" t="str">
        <v>SIN ESTADO</v>
      </c>
      <c r="HS279">
        <v>0</v>
      </c>
      <c r="HU279">
        <v>0</v>
      </c>
      <c r="HW279">
        <v>0</v>
      </c>
      <c r="HX279">
        <v>0</v>
      </c>
    </row>
    <row r="280">
      <c r="B280">
        <v>278</v>
      </c>
      <c r="C280" t="str">
        <v xml:space="preserve">LC2 - 29 - 11 </v>
      </c>
      <c r="D280" t="str">
        <v>VENDIDO</v>
      </c>
      <c r="E280">
        <v>28000000</v>
      </c>
      <c r="F280">
        <v>24000000</v>
      </c>
      <c r="G280">
        <v>45840</v>
      </c>
      <c r="H280">
        <v>24</v>
      </c>
      <c r="I280" t="str">
        <v xml:space="preserve">02 DE CADA MES </v>
      </c>
      <c r="J280">
        <v>1000000</v>
      </c>
      <c r="K280">
        <v>45871</v>
      </c>
      <c r="L280">
        <v>447</v>
      </c>
      <c r="M280">
        <v>45874</v>
      </c>
      <c r="N280">
        <v>1000000</v>
      </c>
      <c r="O280" t="str">
        <v>PAGA</v>
      </c>
      <c r="P280" t="str">
        <v>TRANSFERENCIA</v>
      </c>
      <c r="Q280">
        <v>45902</v>
      </c>
      <c r="R280">
        <v>416</v>
      </c>
      <c r="S280">
        <v>45916</v>
      </c>
      <c r="T280">
        <v>1000000</v>
      </c>
      <c r="U280" t="str">
        <v>PAGA</v>
      </c>
      <c r="V280" t="str">
        <v>TRANSFERENCIA</v>
      </c>
      <c r="W280">
        <v>45933</v>
      </c>
      <c r="X280">
        <v>385</v>
      </c>
      <c r="Y280">
        <v>46162</v>
      </c>
      <c r="Z280">
        <v>1000000</v>
      </c>
      <c r="AA280" t="str">
        <v>PAGA</v>
      </c>
      <c r="AC280">
        <v>45964</v>
      </c>
      <c r="AD280">
        <v>354</v>
      </c>
      <c r="AG280" t="str">
        <v>VENCIDA</v>
      </c>
      <c r="AI280">
        <v>45995</v>
      </c>
      <c r="AJ280">
        <v>323</v>
      </c>
      <c r="AM280" t="str">
        <v>VENCIDA</v>
      </c>
      <c r="AO280">
        <v>46026</v>
      </c>
      <c r="AP280">
        <v>292</v>
      </c>
      <c r="AS280" t="str">
        <v>VENCIDA</v>
      </c>
      <c r="AU280">
        <v>46057</v>
      </c>
      <c r="AV280">
        <v>261</v>
      </c>
      <c r="AY280" t="str">
        <v>VENCIDA</v>
      </c>
      <c r="BA280">
        <v>46088</v>
      </c>
      <c r="BB280">
        <v>230</v>
      </c>
      <c r="BE280" t="str">
        <v>VENCIDA</v>
      </c>
      <c r="BG280">
        <v>46119</v>
      </c>
      <c r="BH280">
        <v>199</v>
      </c>
      <c r="BK280" t="str">
        <v>VENCIDA</v>
      </c>
      <c r="BM280">
        <v>46150</v>
      </c>
      <c r="BN280">
        <v>168</v>
      </c>
      <c r="BQ280" t="str">
        <v>VENCIDA</v>
      </c>
      <c r="BS280">
        <v>46181</v>
      </c>
      <c r="BT280">
        <v>137</v>
      </c>
      <c r="BW280" t="str">
        <v>VENCIDA</v>
      </c>
      <c r="BY280">
        <v>46212</v>
      </c>
      <c r="BZ280">
        <v>106</v>
      </c>
      <c r="CC280" t="str">
        <v>VENCIDA</v>
      </c>
      <c r="CE280">
        <v>46243</v>
      </c>
      <c r="CF280">
        <v>75</v>
      </c>
      <c r="CI280" t="str">
        <v>VENCIDA</v>
      </c>
      <c r="CK280">
        <v>46274</v>
      </c>
      <c r="CL280">
        <v>44</v>
      </c>
      <c r="CO280" t="str">
        <v>VENCIDA</v>
      </c>
      <c r="CQ280">
        <v>46305</v>
      </c>
      <c r="CR280">
        <v>13</v>
      </c>
      <c r="CU280" t="str">
        <v>VENCIDA</v>
      </c>
      <c r="CW280">
        <v>46336</v>
      </c>
      <c r="CX280">
        <v>-18</v>
      </c>
      <c r="DA280" t="str">
        <v>AL DÍA</v>
      </c>
      <c r="DC280">
        <v>46367</v>
      </c>
      <c r="DD280">
        <v>-49</v>
      </c>
      <c r="DG280" t="str">
        <v>AL DÍA</v>
      </c>
      <c r="DI280">
        <v>46398</v>
      </c>
      <c r="DJ280">
        <v>-80</v>
      </c>
      <c r="DM280" t="str">
        <v>AL DÍA</v>
      </c>
      <c r="DO280">
        <v>46429</v>
      </c>
      <c r="DP280">
        <v>-111</v>
      </c>
      <c r="DS280" t="str">
        <v>AL DÍA</v>
      </c>
      <c r="DU280">
        <v>46460</v>
      </c>
      <c r="DV280">
        <v>-142</v>
      </c>
      <c r="DY280" t="str">
        <v>AL DÍA</v>
      </c>
      <c r="EA280">
        <v>46491</v>
      </c>
      <c r="EB280">
        <v>-173</v>
      </c>
      <c r="EE280" t="str">
        <v>AL DÍA</v>
      </c>
      <c r="EG280">
        <v>46522</v>
      </c>
      <c r="EH280">
        <v>-204</v>
      </c>
      <c r="EK280" t="str">
        <v>AL DÍA</v>
      </c>
      <c r="EM280">
        <v>46553</v>
      </c>
      <c r="EN280">
        <v>-235</v>
      </c>
      <c r="EQ280" t="str">
        <v>AL DÍA</v>
      </c>
      <c r="ES280">
        <v>46584</v>
      </c>
      <c r="ET280">
        <v>-266</v>
      </c>
      <c r="EW280" t="str">
        <v>AL DÍA</v>
      </c>
      <c r="EY280" t="str">
        <v/>
      </c>
      <c r="EZ280" t="str">
        <v/>
      </c>
      <c r="FC280" t="str">
        <v>SIN ESTADO</v>
      </c>
      <c r="FE280" t="str">
        <v/>
      </c>
      <c r="FF280" t="str">
        <v/>
      </c>
      <c r="FI280" t="str">
        <v>SIN ESTADO</v>
      </c>
      <c r="FK280" t="str">
        <v/>
      </c>
      <c r="FL280" t="str">
        <v/>
      </c>
      <c r="FO280" t="str">
        <v>SIN ESTADO</v>
      </c>
      <c r="FQ280" t="str">
        <v/>
      </c>
      <c r="FR280" t="str">
        <v/>
      </c>
      <c r="FU280" t="str">
        <v>SIN ESTADO</v>
      </c>
      <c r="FW280" t="str">
        <v/>
      </c>
      <c r="FX280" t="str">
        <v/>
      </c>
      <c r="GA280" t="str">
        <v>SIN ESTADO</v>
      </c>
      <c r="GC280" t="str">
        <v/>
      </c>
      <c r="GD280" t="str">
        <v/>
      </c>
      <c r="GG280" t="str">
        <v>SIN ESTADO</v>
      </c>
      <c r="GI280" t="str">
        <v/>
      </c>
      <c r="GJ280" t="str">
        <v/>
      </c>
      <c r="GM280" t="str">
        <v>SIN ESTADO</v>
      </c>
      <c r="GO280" t="str">
        <v/>
      </c>
      <c r="GP280" t="str">
        <v/>
      </c>
      <c r="GS280" t="str">
        <v>SIN ESTADO</v>
      </c>
      <c r="GU280" t="str">
        <v/>
      </c>
      <c r="GV280" t="str">
        <v/>
      </c>
      <c r="GY280" t="str">
        <v>SIN ESTADO</v>
      </c>
      <c r="HA280" t="str">
        <v/>
      </c>
      <c r="HB280" t="str">
        <v/>
      </c>
      <c r="HE280" t="str">
        <v>SIN ESTADO</v>
      </c>
      <c r="HG280" t="str">
        <v/>
      </c>
      <c r="HH280" t="str">
        <v/>
      </c>
      <c r="HK280" t="str">
        <v>SIN ESTADO</v>
      </c>
      <c r="HM280" t="str">
        <v/>
      </c>
      <c r="HN280" t="str">
        <v/>
      </c>
      <c r="HQ280" t="str">
        <v>SIN ESTADO</v>
      </c>
      <c r="HS280">
        <v>3000000</v>
      </c>
      <c r="HU280">
        <v>1000000</v>
      </c>
      <c r="HW280">
        <v>0</v>
      </c>
      <c r="HX280">
        <v>0</v>
      </c>
    </row>
    <row r="281">
      <c r="B281">
        <v>279</v>
      </c>
      <c r="C281" t="str">
        <v xml:space="preserve">LC2 - 29 - 12 </v>
      </c>
      <c r="D281" t="str">
        <v>VENDIDO</v>
      </c>
      <c r="E281">
        <v>28000000</v>
      </c>
      <c r="F281">
        <v>23500000</v>
      </c>
      <c r="G281">
        <v>45855</v>
      </c>
      <c r="H281">
        <v>24</v>
      </c>
      <c r="I281" t="str">
        <v xml:space="preserve">17 DE CADA MES </v>
      </c>
      <c r="J281">
        <v>979166.6666666666</v>
      </c>
      <c r="K281">
        <v>45886</v>
      </c>
      <c r="L281">
        <v>432</v>
      </c>
      <c r="M281">
        <v>45887</v>
      </c>
      <c r="N281">
        <v>979200</v>
      </c>
      <c r="O281" t="str">
        <v>PAGA</v>
      </c>
      <c r="P281" t="str">
        <v>TRANSFERENCIA</v>
      </c>
      <c r="Q281">
        <v>45917</v>
      </c>
      <c r="R281">
        <v>401</v>
      </c>
      <c r="S281">
        <v>45917</v>
      </c>
      <c r="T281">
        <v>979200</v>
      </c>
      <c r="U281" t="str">
        <v>PAGA</v>
      </c>
      <c r="V281" t="str">
        <v>TRANSFERENCIA</v>
      </c>
      <c r="W281">
        <v>45948</v>
      </c>
      <c r="X281">
        <v>370</v>
      </c>
      <c r="Y281">
        <v>45947</v>
      </c>
      <c r="Z281">
        <v>979200</v>
      </c>
      <c r="AA281" t="str">
        <v>PAGA</v>
      </c>
      <c r="AB281" t="str">
        <v>TRANSFERENCIA</v>
      </c>
      <c r="AC281">
        <v>45979</v>
      </c>
      <c r="AD281">
        <v>339</v>
      </c>
      <c r="AE281">
        <v>45981</v>
      </c>
      <c r="AF281">
        <v>979200</v>
      </c>
      <c r="AG281" t="str">
        <v>PAGA</v>
      </c>
      <c r="AH281" t="str">
        <v>TRANSFERENCIA</v>
      </c>
      <c r="AI281">
        <v>46010</v>
      </c>
      <c r="AJ281">
        <v>308</v>
      </c>
      <c r="AK281">
        <v>46010</v>
      </c>
      <c r="AL281">
        <v>979200</v>
      </c>
      <c r="AM281" t="str">
        <v>PAGA</v>
      </c>
      <c r="AN281" t="str">
        <v>TRANSFERENCIA</v>
      </c>
      <c r="AO281">
        <v>46041</v>
      </c>
      <c r="AP281">
        <v>277</v>
      </c>
      <c r="AQ281">
        <v>46042</v>
      </c>
      <c r="AR281">
        <v>979200</v>
      </c>
      <c r="AS281" t="str">
        <v>PAGA</v>
      </c>
      <c r="AT281" t="str">
        <v>TRANSFERENCIA</v>
      </c>
      <c r="AU281">
        <v>46072</v>
      </c>
      <c r="AV281">
        <v>246</v>
      </c>
      <c r="AW281">
        <v>46072</v>
      </c>
      <c r="AX281">
        <v>979200</v>
      </c>
      <c r="AY281" t="str">
        <v>PAGA</v>
      </c>
      <c r="AZ281" t="str">
        <v>TRANSFERENCIA</v>
      </c>
      <c r="BA281">
        <v>46103</v>
      </c>
      <c r="BB281">
        <v>215</v>
      </c>
      <c r="BC281">
        <v>46101</v>
      </c>
      <c r="BD281">
        <v>979200</v>
      </c>
      <c r="BE281" t="str">
        <v>PAGA</v>
      </c>
      <c r="BF281" t="str">
        <v>TRANSFERENCIA</v>
      </c>
      <c r="BG281">
        <v>46134</v>
      </c>
      <c r="BH281">
        <v>184</v>
      </c>
      <c r="BI281">
        <v>46132</v>
      </c>
      <c r="BJ281">
        <v>979200</v>
      </c>
      <c r="BK281" t="str">
        <v>PAGA</v>
      </c>
      <c r="BL281" t="str">
        <v>TRANSFERENCIA</v>
      </c>
      <c r="BM281">
        <v>46165</v>
      </c>
      <c r="BN281">
        <v>153</v>
      </c>
      <c r="BO281">
        <v>46162</v>
      </c>
      <c r="BP281">
        <v>979200</v>
      </c>
      <c r="BQ281" t="str">
        <v>PAGA</v>
      </c>
      <c r="BR281" t="str">
        <v>TRANSFERENCIA</v>
      </c>
      <c r="BS281">
        <v>46196</v>
      </c>
      <c r="BT281">
        <v>122</v>
      </c>
      <c r="BU281">
        <v>46195</v>
      </c>
      <c r="BV281">
        <v>979200</v>
      </c>
      <c r="BW281" t="str">
        <v>PAGA</v>
      </c>
      <c r="BX281" t="str">
        <v>TRANSFERENCIA</v>
      </c>
      <c r="BY281">
        <v>46227</v>
      </c>
      <c r="BZ281">
        <v>91</v>
      </c>
      <c r="CA281">
        <v>46224</v>
      </c>
      <c r="CB281">
        <v>979200</v>
      </c>
      <c r="CC281" t="str">
        <v>PAGA</v>
      </c>
      <c r="CD281" t="str">
        <v>TRANSFERENCIA</v>
      </c>
      <c r="CE281">
        <v>46258</v>
      </c>
      <c r="CF281">
        <v>60</v>
      </c>
      <c r="CG281">
        <v>46284</v>
      </c>
      <c r="CH281">
        <v>1958400</v>
      </c>
      <c r="CI281" t="str">
        <v>PAGA</v>
      </c>
      <c r="CJ281" t="str">
        <v>TRANSFERENCIA</v>
      </c>
      <c r="CK281">
        <v>46289</v>
      </c>
      <c r="CL281">
        <v>29</v>
      </c>
      <c r="CM281">
        <v>46284</v>
      </c>
      <c r="CO281" t="str">
        <v>PAGA</v>
      </c>
      <c r="CQ281">
        <v>46320</v>
      </c>
      <c r="CR281">
        <v>-2</v>
      </c>
      <c r="CU281" t="str">
        <v>POR VENCER</v>
      </c>
      <c r="CW281">
        <v>46351</v>
      </c>
      <c r="CX281">
        <v>-33</v>
      </c>
      <c r="DA281" t="str">
        <v>AL DÍA</v>
      </c>
      <c r="DC281">
        <v>46382</v>
      </c>
      <c r="DD281">
        <v>-64</v>
      </c>
      <c r="DG281" t="str">
        <v>AL DÍA</v>
      </c>
      <c r="DI281">
        <v>46413</v>
      </c>
      <c r="DJ281">
        <v>-95</v>
      </c>
      <c r="DM281" t="str">
        <v>AL DÍA</v>
      </c>
      <c r="DO281">
        <v>46444</v>
      </c>
      <c r="DP281">
        <v>-126</v>
      </c>
      <c r="DS281" t="str">
        <v>AL DÍA</v>
      </c>
      <c r="DU281">
        <v>46475</v>
      </c>
      <c r="DV281">
        <v>-157</v>
      </c>
      <c r="DY281" t="str">
        <v>AL DÍA</v>
      </c>
      <c r="EA281">
        <v>46506</v>
      </c>
      <c r="EB281">
        <v>-188</v>
      </c>
      <c r="EE281" t="str">
        <v>AL DÍA</v>
      </c>
      <c r="EG281">
        <v>46537</v>
      </c>
      <c r="EH281">
        <v>-219</v>
      </c>
      <c r="EK281" t="str">
        <v>AL DÍA</v>
      </c>
      <c r="EM281">
        <v>46568</v>
      </c>
      <c r="EN281">
        <v>-250</v>
      </c>
      <c r="EQ281" t="str">
        <v>AL DÍA</v>
      </c>
      <c r="ES281">
        <v>46599</v>
      </c>
      <c r="ET281">
        <v>-281</v>
      </c>
      <c r="EW281" t="str">
        <v>AL DÍA</v>
      </c>
      <c r="EY281" t="str">
        <v/>
      </c>
      <c r="EZ281" t="str">
        <v/>
      </c>
      <c r="FC281" t="str">
        <v>SIN ESTADO</v>
      </c>
      <c r="FE281" t="str">
        <v/>
      </c>
      <c r="FF281" t="str">
        <v/>
      </c>
      <c r="FI281" t="str">
        <v>SIN ESTADO</v>
      </c>
      <c r="FK281" t="str">
        <v/>
      </c>
      <c r="FL281" t="str">
        <v/>
      </c>
      <c r="FO281" t="str">
        <v>SIN ESTADO</v>
      </c>
      <c r="FQ281" t="str">
        <v/>
      </c>
      <c r="FR281" t="str">
        <v/>
      </c>
      <c r="FU281" t="str">
        <v>SIN ESTADO</v>
      </c>
      <c r="FW281" t="str">
        <v/>
      </c>
      <c r="FX281" t="str">
        <v/>
      </c>
      <c r="GA281" t="str">
        <v>SIN ESTADO</v>
      </c>
      <c r="GC281" t="str">
        <v/>
      </c>
      <c r="GD281" t="str">
        <v/>
      </c>
      <c r="GG281" t="str">
        <v>SIN ESTADO</v>
      </c>
      <c r="GI281" t="str">
        <v/>
      </c>
      <c r="GJ281" t="str">
        <v/>
      </c>
      <c r="GM281" t="str">
        <v>SIN ESTADO</v>
      </c>
      <c r="GO281" t="str">
        <v/>
      </c>
      <c r="GP281" t="str">
        <v/>
      </c>
      <c r="GS281" t="str">
        <v>SIN ESTADO</v>
      </c>
      <c r="GU281" t="str">
        <v/>
      </c>
      <c r="GV281" t="str">
        <v/>
      </c>
      <c r="GY281" t="str">
        <v>SIN ESTADO</v>
      </c>
      <c r="HA281" t="str">
        <v/>
      </c>
      <c r="HB281" t="str">
        <v/>
      </c>
      <c r="HE281" t="str">
        <v>SIN ESTADO</v>
      </c>
      <c r="HG281" t="str">
        <v/>
      </c>
      <c r="HH281" t="str">
        <v/>
      </c>
      <c r="HK281" t="str">
        <v>SIN ESTADO</v>
      </c>
      <c r="HM281" t="str">
        <v/>
      </c>
      <c r="HN281" t="str">
        <v/>
      </c>
      <c r="HQ281" t="str">
        <v>SIN ESTADO</v>
      </c>
      <c r="HS281">
        <v>13708800</v>
      </c>
      <c r="HU281">
        <v>979166.6666666666</v>
      </c>
      <c r="HW281">
        <v>0</v>
      </c>
      <c r="HX281">
        <v>0</v>
      </c>
    </row>
    <row r="282">
      <c r="B282">
        <v>280</v>
      </c>
      <c r="C282" t="str">
        <v>LC2 - 29 - 13 Y 14</v>
      </c>
      <c r="D282" t="str">
        <v>VENDIDO</v>
      </c>
      <c r="E282">
        <v>32316000</v>
      </c>
      <c r="F282">
        <v>32316000</v>
      </c>
      <c r="G282">
        <v>45916</v>
      </c>
      <c r="H282">
        <v>24</v>
      </c>
      <c r="I282" t="str">
        <v>16 DE CADA MES</v>
      </c>
      <c r="J282">
        <v>1346500</v>
      </c>
      <c r="K282">
        <v>45947</v>
      </c>
      <c r="L282">
        <v>371</v>
      </c>
      <c r="M282">
        <v>45946</v>
      </c>
      <c r="N282">
        <v>4000000</v>
      </c>
      <c r="O282" t="str">
        <v>PAGA</v>
      </c>
      <c r="P282" t="str">
        <v>TRANSFERENCIA</v>
      </c>
      <c r="Q282">
        <v>45978</v>
      </c>
      <c r="R282">
        <v>340</v>
      </c>
      <c r="S282">
        <v>46340</v>
      </c>
      <c r="T282">
        <v>4500000</v>
      </c>
      <c r="U282" t="str">
        <v>PAGA</v>
      </c>
      <c r="V282" t="str">
        <v>TRANSFERENCIA</v>
      </c>
      <c r="W282">
        <v>46009</v>
      </c>
      <c r="X282">
        <v>309</v>
      </c>
      <c r="Y282">
        <v>46032</v>
      </c>
      <c r="Z282">
        <v>2000000</v>
      </c>
      <c r="AA282" t="str">
        <v>PAGA</v>
      </c>
      <c r="AB282" t="str">
        <v>TRANSFERENCIA</v>
      </c>
      <c r="AC282">
        <v>46040</v>
      </c>
      <c r="AD282">
        <v>278</v>
      </c>
      <c r="AE282">
        <v>46042</v>
      </c>
      <c r="AF282">
        <v>4000000</v>
      </c>
      <c r="AG282" t="str">
        <v>PAGA</v>
      </c>
      <c r="AH282" t="str">
        <v>TRANSFERENCIA</v>
      </c>
      <c r="AI282">
        <v>46071</v>
      </c>
      <c r="AJ282">
        <v>247</v>
      </c>
      <c r="AK282">
        <v>46080</v>
      </c>
      <c r="AL282">
        <v>3000000</v>
      </c>
      <c r="AM282" t="str">
        <v>PAGA</v>
      </c>
      <c r="AN282" t="str">
        <v>TRANSFERENCIA</v>
      </c>
      <c r="AO282">
        <v>46102</v>
      </c>
      <c r="AP282">
        <v>216</v>
      </c>
      <c r="AQ282">
        <v>46160</v>
      </c>
      <c r="AR282">
        <v>2000000</v>
      </c>
      <c r="AS282" t="str">
        <v>PAGA</v>
      </c>
      <c r="AT282" t="str">
        <v>TRANSFERENCIA</v>
      </c>
      <c r="AU282">
        <v>46133</v>
      </c>
      <c r="AV282">
        <v>185</v>
      </c>
      <c r="AW282">
        <v>46248</v>
      </c>
      <c r="AX282">
        <v>2500000</v>
      </c>
      <c r="AY282" t="str">
        <v>PAGA</v>
      </c>
      <c r="AZ282" t="str">
        <v>TRANSFERENCIA</v>
      </c>
      <c r="BA282">
        <v>46164</v>
      </c>
      <c r="BB282">
        <v>154</v>
      </c>
      <c r="BC282">
        <v>46290</v>
      </c>
      <c r="BD282">
        <v>3500000</v>
      </c>
      <c r="BE282" t="str">
        <v>PAGA</v>
      </c>
      <c r="BF282" t="str">
        <v>TRANSFERENCIA</v>
      </c>
      <c r="BG282">
        <v>46195</v>
      </c>
      <c r="BH282">
        <v>123</v>
      </c>
      <c r="BI282">
        <v>46290</v>
      </c>
      <c r="BK282" t="str">
        <v>PAGA</v>
      </c>
      <c r="BM282">
        <v>46226</v>
      </c>
      <c r="BN282">
        <v>92</v>
      </c>
      <c r="BO282">
        <v>46290</v>
      </c>
      <c r="BQ282" t="str">
        <v>PAGA</v>
      </c>
      <c r="BS282">
        <v>46257</v>
      </c>
      <c r="BT282">
        <v>61</v>
      </c>
      <c r="BU282">
        <v>46290</v>
      </c>
      <c r="BW282" t="str">
        <v>PAGA</v>
      </c>
      <c r="BY282">
        <v>46288</v>
      </c>
      <c r="BZ282">
        <v>30</v>
      </c>
      <c r="CA282">
        <v>46290</v>
      </c>
      <c r="CC282" t="str">
        <v>PAGA</v>
      </c>
      <c r="CE282">
        <v>46319</v>
      </c>
      <c r="CF282">
        <v>-1</v>
      </c>
      <c r="CG282">
        <v>46290</v>
      </c>
      <c r="CI282" t="str">
        <v>PAGA</v>
      </c>
      <c r="CK282">
        <v>46350</v>
      </c>
      <c r="CL282">
        <v>-32</v>
      </c>
      <c r="CM282">
        <v>46290</v>
      </c>
      <c r="CO282" t="str">
        <v>PAGA</v>
      </c>
      <c r="CQ282">
        <v>46381</v>
      </c>
      <c r="CR282">
        <v>-63</v>
      </c>
      <c r="CS282">
        <v>46290</v>
      </c>
      <c r="CU282" t="str">
        <v>PAGA</v>
      </c>
      <c r="CW282">
        <v>46412</v>
      </c>
      <c r="CX282">
        <v>-94</v>
      </c>
      <c r="CY282">
        <v>46290</v>
      </c>
      <c r="DA282" t="str">
        <v>PAGA</v>
      </c>
      <c r="DC282">
        <v>46443</v>
      </c>
      <c r="DD282">
        <v>-125</v>
      </c>
      <c r="DE282">
        <v>46290</v>
      </c>
      <c r="DG282" t="str">
        <v>PAGA</v>
      </c>
      <c r="DI282">
        <v>46474</v>
      </c>
      <c r="DJ282">
        <v>-156</v>
      </c>
      <c r="DK282">
        <v>46290</v>
      </c>
      <c r="DM282" t="str">
        <v>PAGA</v>
      </c>
      <c r="DO282">
        <v>46505</v>
      </c>
      <c r="DP282">
        <v>-187</v>
      </c>
      <c r="DQ282">
        <v>46290</v>
      </c>
      <c r="DS282" t="str">
        <v>PAGA</v>
      </c>
      <c r="DU282">
        <v>46536</v>
      </c>
      <c r="DV282">
        <v>-218</v>
      </c>
      <c r="DW282">
        <v>46312</v>
      </c>
      <c r="DX282">
        <v>1875000</v>
      </c>
      <c r="DY282" t="str">
        <v>PAGA</v>
      </c>
      <c r="DZ282" t="str">
        <v>TRANSFERENCIA</v>
      </c>
      <c r="EA282">
        <v>46567</v>
      </c>
      <c r="EB282">
        <v>-249</v>
      </c>
      <c r="EC282">
        <v>46316</v>
      </c>
      <c r="ED282">
        <v>2000000</v>
      </c>
      <c r="EE282" t="str">
        <v>PAGA</v>
      </c>
      <c r="EF282" t="str">
        <v>TRANSFERENCIA</v>
      </c>
      <c r="EG282">
        <v>46598</v>
      </c>
      <c r="EH282">
        <v>-280</v>
      </c>
      <c r="EK282" t="str">
        <v>AL DÍA</v>
      </c>
      <c r="EM282">
        <v>46629</v>
      </c>
      <c r="EN282">
        <v>-311</v>
      </c>
      <c r="EQ282" t="str">
        <v>AL DÍA</v>
      </c>
      <c r="ES282">
        <v>46660</v>
      </c>
      <c r="ET282">
        <v>-342</v>
      </c>
      <c r="EW282" t="str">
        <v>AL DÍA</v>
      </c>
      <c r="EY282" t="str">
        <v/>
      </c>
      <c r="EZ282" t="str">
        <v/>
      </c>
      <c r="FC282" t="str">
        <v>SIN ESTADO</v>
      </c>
      <c r="FE282" t="str">
        <v/>
      </c>
      <c r="FF282" t="str">
        <v/>
      </c>
      <c r="FI282" t="str">
        <v>SIN ESTADO</v>
      </c>
      <c r="FK282" t="str">
        <v/>
      </c>
      <c r="FL282" t="str">
        <v/>
      </c>
      <c r="FO282" t="str">
        <v>SIN ESTADO</v>
      </c>
      <c r="FQ282" t="str">
        <v/>
      </c>
      <c r="FR282" t="str">
        <v/>
      </c>
      <c r="FU282" t="str">
        <v>SIN ESTADO</v>
      </c>
      <c r="FW282" t="str">
        <v/>
      </c>
      <c r="FX282" t="str">
        <v/>
      </c>
      <c r="GA282" t="str">
        <v>SIN ESTADO</v>
      </c>
      <c r="GC282" t="str">
        <v/>
      </c>
      <c r="GD282" t="str">
        <v/>
      </c>
      <c r="GG282" t="str">
        <v>SIN ESTADO</v>
      </c>
      <c r="GI282" t="str">
        <v/>
      </c>
      <c r="GJ282" t="str">
        <v/>
      </c>
      <c r="GM282" t="str">
        <v>SIN ESTADO</v>
      </c>
      <c r="GO282" t="str">
        <v/>
      </c>
      <c r="GP282" t="str">
        <v/>
      </c>
      <c r="GS282" t="str">
        <v>SIN ESTADO</v>
      </c>
      <c r="GU282" t="str">
        <v/>
      </c>
      <c r="GV282" t="str">
        <v/>
      </c>
      <c r="GY282" t="str">
        <v>SIN ESTADO</v>
      </c>
      <c r="HA282" t="str">
        <v/>
      </c>
      <c r="HB282" t="str">
        <v/>
      </c>
      <c r="HE282" t="str">
        <v>SIN ESTADO</v>
      </c>
      <c r="HG282" t="str">
        <v/>
      </c>
      <c r="HH282" t="str">
        <v/>
      </c>
      <c r="HK282" t="str">
        <v>SIN ESTADO</v>
      </c>
      <c r="HM282" t="str">
        <v/>
      </c>
      <c r="HN282" t="str">
        <v/>
      </c>
      <c r="HQ282" t="str">
        <v>SIN ESTADO</v>
      </c>
      <c r="HS282">
        <v>29375000</v>
      </c>
      <c r="HU282">
        <v>1346500</v>
      </c>
      <c r="HW282">
        <v>4000000</v>
      </c>
      <c r="HX282">
        <v>1</v>
      </c>
    </row>
    <row r="283">
      <c r="B283">
        <v>281</v>
      </c>
      <c r="C283" t="str">
        <v>LC2 - 30 - 1</v>
      </c>
      <c r="D283" t="str">
        <v>VENDIDO</v>
      </c>
      <c r="E283">
        <v>33000000</v>
      </c>
      <c r="F283">
        <v>29000000</v>
      </c>
      <c r="G283">
        <v>45894</v>
      </c>
      <c r="H283">
        <v>24</v>
      </c>
      <c r="I283" t="str">
        <v xml:space="preserve">25 DE CADA MES </v>
      </c>
      <c r="J283">
        <v>1208333.3333333333</v>
      </c>
      <c r="K283">
        <v>45925</v>
      </c>
      <c r="L283">
        <v>393</v>
      </c>
      <c r="M283">
        <v>45901</v>
      </c>
      <c r="N283">
        <v>1208000</v>
      </c>
      <c r="O283" t="str">
        <v>PAGA</v>
      </c>
      <c r="P283" t="str">
        <v>TRANSFERENCIA</v>
      </c>
      <c r="Q283">
        <v>45956</v>
      </c>
      <c r="R283">
        <v>362</v>
      </c>
      <c r="S283">
        <v>46295</v>
      </c>
      <c r="T283">
        <v>1208000</v>
      </c>
      <c r="U283" t="str">
        <v>PAGA</v>
      </c>
      <c r="V283" t="str">
        <v>TRANSFERENCIA</v>
      </c>
      <c r="W283">
        <v>45987</v>
      </c>
      <c r="X283">
        <v>331</v>
      </c>
      <c r="Y283">
        <v>46353</v>
      </c>
      <c r="Z283">
        <v>1210000</v>
      </c>
      <c r="AA283" t="str">
        <v>PAGA</v>
      </c>
      <c r="AB283" t="str">
        <v>TRANSFERENCIA</v>
      </c>
      <c r="AC283">
        <v>46018</v>
      </c>
      <c r="AD283">
        <v>300</v>
      </c>
      <c r="AE283">
        <v>46078</v>
      </c>
      <c r="AF283">
        <v>1208000</v>
      </c>
      <c r="AG283" t="str">
        <v>PAGA</v>
      </c>
      <c r="AH283" t="str">
        <v>TRANSFERENCIA</v>
      </c>
      <c r="AI283">
        <v>46049</v>
      </c>
      <c r="AJ283">
        <v>269</v>
      </c>
      <c r="AK283">
        <v>46111</v>
      </c>
      <c r="AL283">
        <v>1208000</v>
      </c>
      <c r="AM283" t="str">
        <v>PAGA</v>
      </c>
      <c r="AN283" t="str">
        <v>TRANSFERENCIA</v>
      </c>
      <c r="AO283">
        <v>46080</v>
      </c>
      <c r="AP283">
        <v>238</v>
      </c>
      <c r="AQ283">
        <v>46141</v>
      </c>
      <c r="AR283">
        <v>1208000</v>
      </c>
      <c r="AS283" t="str">
        <v>PAGA</v>
      </c>
      <c r="AT283" t="str">
        <v>TRANSFERENCIA</v>
      </c>
      <c r="AU283">
        <v>46111</v>
      </c>
      <c r="AV283">
        <v>207</v>
      </c>
      <c r="AW283">
        <v>46163</v>
      </c>
      <c r="AX283">
        <v>1208000</v>
      </c>
      <c r="AY283" t="str">
        <v>PAGA</v>
      </c>
      <c r="AZ283" t="str">
        <v>TRANSFERENCIA</v>
      </c>
      <c r="BA283">
        <v>46142</v>
      </c>
      <c r="BB283">
        <v>176</v>
      </c>
      <c r="BC283">
        <v>46166</v>
      </c>
      <c r="BD283">
        <v>2416000</v>
      </c>
      <c r="BE283" t="str">
        <v>PAGA</v>
      </c>
      <c r="BF283" t="str">
        <v>TRANSFERENCIA</v>
      </c>
      <c r="BG283">
        <v>46173</v>
      </c>
      <c r="BH283">
        <v>145</v>
      </c>
      <c r="BI283">
        <v>46163</v>
      </c>
      <c r="BJ283">
        <v>1208000</v>
      </c>
      <c r="BK283" t="str">
        <v>PAGA</v>
      </c>
      <c r="BL283" t="str">
        <v>TRANSFERENCIA</v>
      </c>
      <c r="BM283">
        <v>46204</v>
      </c>
      <c r="BN283">
        <v>114</v>
      </c>
      <c r="BO283">
        <v>46166</v>
      </c>
      <c r="BP283">
        <v>2416000</v>
      </c>
      <c r="BQ283" t="str">
        <v>PAGA</v>
      </c>
      <c r="BR283" t="str">
        <v>TRANSFERENCIA</v>
      </c>
      <c r="BS283">
        <v>46235</v>
      </c>
      <c r="BT283">
        <v>83</v>
      </c>
      <c r="BU283">
        <v>46238</v>
      </c>
      <c r="BV283">
        <v>6150000</v>
      </c>
      <c r="BW283" t="str">
        <v>PAGA</v>
      </c>
      <c r="BX283" t="str">
        <v>TRANSFERENCIA</v>
      </c>
      <c r="BY283">
        <v>46266</v>
      </c>
      <c r="BZ283">
        <v>52</v>
      </c>
      <c r="CA283">
        <v>46280</v>
      </c>
      <c r="CB283">
        <v>5000000</v>
      </c>
      <c r="CC283" t="str">
        <v>PAGA</v>
      </c>
      <c r="CD283" t="str">
        <v>TRANSFERENCIA</v>
      </c>
      <c r="CE283">
        <v>46297</v>
      </c>
      <c r="CF283">
        <v>21</v>
      </c>
      <c r="CG283">
        <v>46280</v>
      </c>
      <c r="CI283" t="str">
        <v>PAGA</v>
      </c>
      <c r="CK283">
        <v>46328</v>
      </c>
      <c r="CL283">
        <v>-10</v>
      </c>
      <c r="CM283">
        <v>46280</v>
      </c>
      <c r="CO283" t="str">
        <v>PAGA</v>
      </c>
      <c r="CQ283">
        <v>46359</v>
      </c>
      <c r="CR283">
        <v>-41</v>
      </c>
      <c r="CS283">
        <v>46280</v>
      </c>
      <c r="CU283" t="str">
        <v>PAGA</v>
      </c>
      <c r="CW283">
        <v>46390</v>
      </c>
      <c r="CX283">
        <v>-72</v>
      </c>
      <c r="CY283">
        <v>46295</v>
      </c>
      <c r="CZ283">
        <v>2000000</v>
      </c>
      <c r="DA283" t="str">
        <v>PAGA</v>
      </c>
      <c r="DC283">
        <v>46421</v>
      </c>
      <c r="DD283">
        <v>-103</v>
      </c>
      <c r="DG283" t="str">
        <v>AL DÍA</v>
      </c>
      <c r="DI283">
        <v>46452</v>
      </c>
      <c r="DJ283">
        <v>-134</v>
      </c>
      <c r="DM283" t="str">
        <v>AL DÍA</v>
      </c>
      <c r="DO283">
        <v>46483</v>
      </c>
      <c r="DP283">
        <v>-165</v>
      </c>
      <c r="DS283" t="str">
        <v>AL DÍA</v>
      </c>
      <c r="DU283">
        <v>46514</v>
      </c>
      <c r="DV283">
        <v>-196</v>
      </c>
      <c r="DY283" t="str">
        <v>AL DÍA</v>
      </c>
      <c r="EA283">
        <v>46545</v>
      </c>
      <c r="EB283">
        <v>-227</v>
      </c>
      <c r="EE283" t="str">
        <v>AL DÍA</v>
      </c>
      <c r="EG283">
        <v>46576</v>
      </c>
      <c r="EH283">
        <v>-258</v>
      </c>
      <c r="EK283" t="str">
        <v>AL DÍA</v>
      </c>
      <c r="EM283">
        <v>46607</v>
      </c>
      <c r="EN283">
        <v>-289</v>
      </c>
      <c r="EQ283" t="str">
        <v>AL DÍA</v>
      </c>
      <c r="ES283">
        <v>46638</v>
      </c>
      <c r="ET283">
        <v>-320</v>
      </c>
      <c r="EW283" t="str">
        <v>AL DÍA</v>
      </c>
      <c r="EY283" t="str">
        <v/>
      </c>
      <c r="EZ283" t="str">
        <v/>
      </c>
      <c r="FC283" t="str">
        <v>SIN ESTADO</v>
      </c>
      <c r="FE283" t="str">
        <v/>
      </c>
      <c r="FF283" t="str">
        <v/>
      </c>
      <c r="FI283" t="str">
        <v>SIN ESTADO</v>
      </c>
      <c r="FK283" t="str">
        <v/>
      </c>
      <c r="FL283" t="str">
        <v/>
      </c>
      <c r="FO283" t="str">
        <v>SIN ESTADO</v>
      </c>
      <c r="FQ283" t="str">
        <v/>
      </c>
      <c r="FR283" t="str">
        <v/>
      </c>
      <c r="FU283" t="str">
        <v>SIN ESTADO</v>
      </c>
      <c r="FW283" t="str">
        <v/>
      </c>
      <c r="FX283" t="str">
        <v/>
      </c>
      <c r="GA283" t="str">
        <v>SIN ESTADO</v>
      </c>
      <c r="GC283" t="str">
        <v/>
      </c>
      <c r="GD283" t="str">
        <v/>
      </c>
      <c r="GG283" t="str">
        <v>SIN ESTADO</v>
      </c>
      <c r="GI283" t="str">
        <v/>
      </c>
      <c r="GJ283" t="str">
        <v/>
      </c>
      <c r="GM283" t="str">
        <v>SIN ESTADO</v>
      </c>
      <c r="GO283" t="str">
        <v/>
      </c>
      <c r="GP283" t="str">
        <v/>
      </c>
      <c r="GS283" t="str">
        <v>SIN ESTADO</v>
      </c>
      <c r="GU283" t="str">
        <v/>
      </c>
      <c r="GV283" t="str">
        <v/>
      </c>
      <c r="GY283" t="str">
        <v>SIN ESTADO</v>
      </c>
      <c r="HA283" t="str">
        <v/>
      </c>
      <c r="HB283" t="str">
        <v/>
      </c>
      <c r="HE283" t="str">
        <v>SIN ESTADO</v>
      </c>
      <c r="HG283" t="str">
        <v/>
      </c>
      <c r="HH283" t="str">
        <v/>
      </c>
      <c r="HK283" t="str">
        <v>SIN ESTADO</v>
      </c>
      <c r="HM283" t="str">
        <v/>
      </c>
      <c r="HN283" t="str">
        <v/>
      </c>
      <c r="HQ283" t="str">
        <v>SIN ESTADO</v>
      </c>
      <c r="HS283">
        <v>27648000</v>
      </c>
      <c r="HU283">
        <v>1208333.3333333333</v>
      </c>
      <c r="HW283">
        <v>1208000</v>
      </c>
      <c r="HX283">
        <v>1</v>
      </c>
    </row>
    <row r="284">
      <c r="B284">
        <v>282</v>
      </c>
      <c r="C284" t="str">
        <v xml:space="preserve">LC2 - 30 - 2 </v>
      </c>
      <c r="D284" t="str">
        <v>VENDIDO</v>
      </c>
      <c r="E284">
        <v>28000000</v>
      </c>
      <c r="F284">
        <v>24000000</v>
      </c>
      <c r="G284">
        <v>46031</v>
      </c>
      <c r="H284">
        <v>24</v>
      </c>
      <c r="I284" t="str">
        <v xml:space="preserve">09 DE CADA MES </v>
      </c>
      <c r="J284">
        <v>1000000</v>
      </c>
      <c r="K284">
        <v>46062</v>
      </c>
      <c r="L284">
        <v>256</v>
      </c>
      <c r="M284">
        <v>46056</v>
      </c>
      <c r="N284">
        <v>1000000</v>
      </c>
      <c r="O284" t="str">
        <v>PAGA</v>
      </c>
      <c r="P284" t="str">
        <v>TRANSFERENCIA</v>
      </c>
      <c r="Q284">
        <v>46093</v>
      </c>
      <c r="R284">
        <v>225</v>
      </c>
      <c r="S284">
        <v>46084</v>
      </c>
      <c r="T284">
        <v>1000000</v>
      </c>
      <c r="U284" t="str">
        <v>PAGA</v>
      </c>
      <c r="V284" t="str">
        <v>TRANSFERENCIA</v>
      </c>
      <c r="W284">
        <v>46124</v>
      </c>
      <c r="X284">
        <v>194</v>
      </c>
      <c r="Y284">
        <v>46118</v>
      </c>
      <c r="Z284">
        <v>1000000</v>
      </c>
      <c r="AA284" t="str">
        <v>PAGA</v>
      </c>
      <c r="AB284" t="str">
        <v>TRANSFERENCIA</v>
      </c>
      <c r="AC284">
        <v>46155</v>
      </c>
      <c r="AD284">
        <v>163</v>
      </c>
      <c r="AE284">
        <v>46147</v>
      </c>
      <c r="AF284">
        <v>1000000</v>
      </c>
      <c r="AG284" t="str">
        <v>PAGA</v>
      </c>
      <c r="AH284" t="str">
        <v>TRANSFERENCIA</v>
      </c>
      <c r="AI284">
        <v>46186</v>
      </c>
      <c r="AJ284">
        <v>132</v>
      </c>
      <c r="AK284">
        <v>46176</v>
      </c>
      <c r="AL284">
        <v>1000000</v>
      </c>
      <c r="AM284" t="str">
        <v>PAGA</v>
      </c>
      <c r="AN284" t="str">
        <v>TRANSFERENCIA</v>
      </c>
      <c r="AO284">
        <v>46217</v>
      </c>
      <c r="AP284">
        <v>101</v>
      </c>
      <c r="AQ284">
        <v>46204</v>
      </c>
      <c r="AR284">
        <v>1000000</v>
      </c>
      <c r="AS284" t="str">
        <v>PAGA</v>
      </c>
      <c r="AT284" t="str">
        <v>TRANSFERENCIA</v>
      </c>
      <c r="AU284">
        <v>46248</v>
      </c>
      <c r="AV284">
        <v>70</v>
      </c>
      <c r="AW284">
        <v>46240</v>
      </c>
      <c r="AX284">
        <v>1000000</v>
      </c>
      <c r="AY284" t="str">
        <v>PAGA</v>
      </c>
      <c r="AZ284" t="str">
        <v>TRANSFERENCIA</v>
      </c>
      <c r="BA284">
        <v>46279</v>
      </c>
      <c r="BB284">
        <v>39</v>
      </c>
      <c r="BC284">
        <v>46268</v>
      </c>
      <c r="BD284">
        <v>1000000</v>
      </c>
      <c r="BE284" t="str">
        <v>PAGA</v>
      </c>
      <c r="BF284" t="str">
        <v>TRANSFERENCIA</v>
      </c>
      <c r="BG284">
        <v>46310</v>
      </c>
      <c r="BH284">
        <v>8</v>
      </c>
      <c r="BI284">
        <v>46301</v>
      </c>
      <c r="BJ284">
        <v>1000000</v>
      </c>
      <c r="BK284" t="str">
        <v>PAGA</v>
      </c>
      <c r="BL284" t="str">
        <v>TRANSFERENCIA</v>
      </c>
      <c r="BM284">
        <v>46341</v>
      </c>
      <c r="BN284">
        <v>-23</v>
      </c>
      <c r="BQ284" t="str">
        <v>AL DÍA</v>
      </c>
      <c r="BS284">
        <v>46372</v>
      </c>
      <c r="BT284">
        <v>-54</v>
      </c>
      <c r="BW284" t="str">
        <v>AL DÍA</v>
      </c>
      <c r="BY284">
        <v>46403</v>
      </c>
      <c r="BZ284">
        <v>-85</v>
      </c>
      <c r="CC284" t="str">
        <v>AL DÍA</v>
      </c>
      <c r="CE284">
        <v>46434</v>
      </c>
      <c r="CF284">
        <v>-116</v>
      </c>
      <c r="CI284" t="str">
        <v>AL DÍA</v>
      </c>
      <c r="CK284">
        <v>46465</v>
      </c>
      <c r="CL284">
        <v>-147</v>
      </c>
      <c r="CO284" t="str">
        <v>AL DÍA</v>
      </c>
      <c r="CQ284">
        <v>46496</v>
      </c>
      <c r="CR284">
        <v>-178</v>
      </c>
      <c r="CU284" t="str">
        <v>AL DÍA</v>
      </c>
      <c r="CW284">
        <v>46527</v>
      </c>
      <c r="CX284">
        <v>-209</v>
      </c>
      <c r="DA284" t="str">
        <v>AL DÍA</v>
      </c>
      <c r="DC284">
        <v>46558</v>
      </c>
      <c r="DD284">
        <v>-240</v>
      </c>
      <c r="DG284" t="str">
        <v>AL DÍA</v>
      </c>
      <c r="DI284">
        <v>46589</v>
      </c>
      <c r="DJ284">
        <v>-271</v>
      </c>
      <c r="DM284" t="str">
        <v>AL DÍA</v>
      </c>
      <c r="DO284">
        <v>46620</v>
      </c>
      <c r="DP284">
        <v>-302</v>
      </c>
      <c r="DS284" t="str">
        <v>AL DÍA</v>
      </c>
      <c r="DU284">
        <v>46651</v>
      </c>
      <c r="DV284">
        <v>-333</v>
      </c>
      <c r="DY284" t="str">
        <v>AL DÍA</v>
      </c>
      <c r="EA284">
        <v>46682</v>
      </c>
      <c r="EB284">
        <v>-364</v>
      </c>
      <c r="EE284" t="str">
        <v>AL DÍA</v>
      </c>
      <c r="EG284">
        <v>46713</v>
      </c>
      <c r="EH284">
        <v>-395</v>
      </c>
      <c r="EK284" t="str">
        <v>AL DÍA</v>
      </c>
      <c r="EM284">
        <v>46744</v>
      </c>
      <c r="EN284">
        <v>-426</v>
      </c>
      <c r="EQ284" t="str">
        <v>AL DÍA</v>
      </c>
      <c r="ES284">
        <v>46775</v>
      </c>
      <c r="ET284">
        <v>-457</v>
      </c>
      <c r="EW284" t="str">
        <v>AL DÍA</v>
      </c>
      <c r="EY284" t="str">
        <v/>
      </c>
      <c r="EZ284" t="str">
        <v/>
      </c>
      <c r="FC284" t="str">
        <v>SIN ESTADO</v>
      </c>
      <c r="FE284" t="str">
        <v/>
      </c>
      <c r="FF284" t="str">
        <v/>
      </c>
      <c r="FI284" t="str">
        <v>SIN ESTADO</v>
      </c>
      <c r="FK284" t="str">
        <v/>
      </c>
      <c r="FL284" t="str">
        <v/>
      </c>
      <c r="FO284" t="str">
        <v>SIN ESTADO</v>
      </c>
      <c r="FQ284" t="str">
        <v/>
      </c>
      <c r="FR284" t="str">
        <v/>
      </c>
      <c r="FU284" t="str">
        <v>SIN ESTADO</v>
      </c>
      <c r="FW284" t="str">
        <v/>
      </c>
      <c r="FX284" t="str">
        <v/>
      </c>
      <c r="GA284" t="str">
        <v>SIN ESTADO</v>
      </c>
      <c r="GC284" t="str">
        <v/>
      </c>
      <c r="GD284" t="str">
        <v/>
      </c>
      <c r="GG284" t="str">
        <v>SIN ESTADO</v>
      </c>
      <c r="GI284" t="str">
        <v/>
      </c>
      <c r="GJ284" t="str">
        <v/>
      </c>
      <c r="GM284" t="str">
        <v>SIN ESTADO</v>
      </c>
      <c r="GO284" t="str">
        <v/>
      </c>
      <c r="GP284" t="str">
        <v/>
      </c>
      <c r="GS284" t="str">
        <v>SIN ESTADO</v>
      </c>
      <c r="GU284" t="str">
        <v/>
      </c>
      <c r="GV284" t="str">
        <v/>
      </c>
      <c r="GY284" t="str">
        <v>SIN ESTADO</v>
      </c>
      <c r="HA284" t="str">
        <v/>
      </c>
      <c r="HB284" t="str">
        <v/>
      </c>
      <c r="HE284" t="str">
        <v>SIN ESTADO</v>
      </c>
      <c r="HG284" t="str">
        <v/>
      </c>
      <c r="HH284" t="str">
        <v/>
      </c>
      <c r="HK284" t="str">
        <v>SIN ESTADO</v>
      </c>
      <c r="HM284" t="str">
        <v/>
      </c>
      <c r="HN284" t="str">
        <v/>
      </c>
      <c r="HQ284" t="str">
        <v>SIN ESTADO</v>
      </c>
      <c r="HS284">
        <v>9000000</v>
      </c>
      <c r="HU284">
        <v>1000000</v>
      </c>
      <c r="HW284">
        <v>1000000</v>
      </c>
      <c r="HX284">
        <v>1</v>
      </c>
    </row>
    <row r="285">
      <c r="B285">
        <v>283</v>
      </c>
      <c r="C285" t="str">
        <v xml:space="preserve">LC2 - 30 - 3 </v>
      </c>
      <c r="D285" t="str">
        <v>VENDIDO</v>
      </c>
      <c r="E285">
        <v>28000000</v>
      </c>
      <c r="F285">
        <v>0</v>
      </c>
      <c r="G285">
        <v>45985</v>
      </c>
      <c r="H285">
        <v>24</v>
      </c>
      <c r="I285" t="str">
        <v>-</v>
      </c>
      <c r="J285">
        <v>0</v>
      </c>
      <c r="K285">
        <v>46016</v>
      </c>
      <c r="L285">
        <v>302</v>
      </c>
      <c r="M285">
        <v>45985</v>
      </c>
      <c r="N285">
        <v>0</v>
      </c>
      <c r="O285" t="str">
        <v>PAGA</v>
      </c>
      <c r="P285" t="str">
        <v>EFECTIVO</v>
      </c>
      <c r="Q285">
        <v>46047</v>
      </c>
      <c r="R285">
        <v>271</v>
      </c>
      <c r="U285" t="str">
        <v>VENCIDA</v>
      </c>
      <c r="W285">
        <v>46078</v>
      </c>
      <c r="X285">
        <v>240</v>
      </c>
      <c r="AA285" t="str">
        <v>VENCIDA</v>
      </c>
      <c r="AC285">
        <v>46109</v>
      </c>
      <c r="AD285">
        <v>209</v>
      </c>
      <c r="AG285" t="str">
        <v>VENCIDA</v>
      </c>
      <c r="AI285">
        <v>46140</v>
      </c>
      <c r="AJ285">
        <v>178</v>
      </c>
      <c r="AM285" t="str">
        <v>VENCIDA</v>
      </c>
      <c r="AO285">
        <v>46171</v>
      </c>
      <c r="AP285">
        <v>147</v>
      </c>
      <c r="AS285" t="str">
        <v>VENCIDA</v>
      </c>
      <c r="AU285">
        <v>46202</v>
      </c>
      <c r="AV285">
        <v>116</v>
      </c>
      <c r="AY285" t="str">
        <v>VENCIDA</v>
      </c>
      <c r="BA285">
        <v>46233</v>
      </c>
      <c r="BB285">
        <v>85</v>
      </c>
      <c r="BE285" t="str">
        <v>VENCIDA</v>
      </c>
      <c r="BG285">
        <v>46264</v>
      </c>
      <c r="BH285">
        <v>54</v>
      </c>
      <c r="BK285" t="str">
        <v>VENCIDA</v>
      </c>
      <c r="BM285">
        <v>46295</v>
      </c>
      <c r="BN285">
        <v>23</v>
      </c>
      <c r="BQ285" t="str">
        <v>VENCIDA</v>
      </c>
      <c r="BS285">
        <v>46326</v>
      </c>
      <c r="BT285">
        <v>-8</v>
      </c>
      <c r="BW285" t="str">
        <v>AL DÍA</v>
      </c>
      <c r="BY285">
        <v>46357</v>
      </c>
      <c r="BZ285">
        <v>-39</v>
      </c>
      <c r="CC285" t="str">
        <v>AL DÍA</v>
      </c>
      <c r="CE285">
        <v>46388</v>
      </c>
      <c r="CF285">
        <v>-70</v>
      </c>
      <c r="CI285" t="str">
        <v>AL DÍA</v>
      </c>
      <c r="CK285">
        <v>46419</v>
      </c>
      <c r="CL285">
        <v>-101</v>
      </c>
      <c r="CO285" t="str">
        <v>AL DÍA</v>
      </c>
      <c r="CQ285">
        <v>46450</v>
      </c>
      <c r="CR285">
        <v>-132</v>
      </c>
      <c r="CU285" t="str">
        <v>AL DÍA</v>
      </c>
      <c r="CW285">
        <v>46481</v>
      </c>
      <c r="CX285">
        <v>-163</v>
      </c>
      <c r="DA285" t="str">
        <v>AL DÍA</v>
      </c>
      <c r="DC285">
        <v>46512</v>
      </c>
      <c r="DD285">
        <v>-194</v>
      </c>
      <c r="DG285" t="str">
        <v>AL DÍA</v>
      </c>
      <c r="DI285">
        <v>46543</v>
      </c>
      <c r="DJ285">
        <v>-225</v>
      </c>
      <c r="DM285" t="str">
        <v>AL DÍA</v>
      </c>
      <c r="DO285">
        <v>46574</v>
      </c>
      <c r="DP285">
        <v>-256</v>
      </c>
      <c r="DS285" t="str">
        <v>AL DÍA</v>
      </c>
      <c r="DU285">
        <v>46605</v>
      </c>
      <c r="DV285">
        <v>-287</v>
      </c>
      <c r="DY285" t="str">
        <v>AL DÍA</v>
      </c>
      <c r="EA285">
        <v>46636</v>
      </c>
      <c r="EB285">
        <v>-318</v>
      </c>
      <c r="EE285" t="str">
        <v>AL DÍA</v>
      </c>
      <c r="EG285">
        <v>46667</v>
      </c>
      <c r="EH285">
        <v>-349</v>
      </c>
      <c r="EK285" t="str">
        <v>AL DÍA</v>
      </c>
      <c r="EM285">
        <v>46698</v>
      </c>
      <c r="EN285">
        <v>-380</v>
      </c>
      <c r="EQ285" t="str">
        <v>AL DÍA</v>
      </c>
      <c r="ES285">
        <v>46729</v>
      </c>
      <c r="ET285">
        <v>-411</v>
      </c>
      <c r="EW285" t="str">
        <v>AL DÍA</v>
      </c>
      <c r="EY285" t="str">
        <v/>
      </c>
      <c r="EZ285" t="str">
        <v/>
      </c>
      <c r="FC285" t="str">
        <v>SIN ESTADO</v>
      </c>
      <c r="FE285" t="str">
        <v/>
      </c>
      <c r="FF285" t="str">
        <v/>
      </c>
      <c r="FI285" t="str">
        <v>SIN ESTADO</v>
      </c>
      <c r="FK285" t="str">
        <v/>
      </c>
      <c r="FL285" t="str">
        <v/>
      </c>
      <c r="FO285" t="str">
        <v>SIN ESTADO</v>
      </c>
      <c r="FQ285" t="str">
        <v/>
      </c>
      <c r="FR285" t="str">
        <v/>
      </c>
      <c r="FU285" t="str">
        <v>SIN ESTADO</v>
      </c>
      <c r="FW285" t="str">
        <v/>
      </c>
      <c r="FX285" t="str">
        <v/>
      </c>
      <c r="GA285" t="str">
        <v>SIN ESTADO</v>
      </c>
      <c r="GC285" t="str">
        <v/>
      </c>
      <c r="GD285" t="str">
        <v/>
      </c>
      <c r="GG285" t="str">
        <v>SIN ESTADO</v>
      </c>
      <c r="GI285" t="str">
        <v/>
      </c>
      <c r="GJ285" t="str">
        <v/>
      </c>
      <c r="GM285" t="str">
        <v>SIN ESTADO</v>
      </c>
      <c r="GO285" t="str">
        <v/>
      </c>
      <c r="GP285" t="str">
        <v/>
      </c>
      <c r="GS285" t="str">
        <v>SIN ESTADO</v>
      </c>
      <c r="GU285" t="str">
        <v/>
      </c>
      <c r="GV285" t="str">
        <v/>
      </c>
      <c r="GY285" t="str">
        <v>SIN ESTADO</v>
      </c>
      <c r="HA285" t="str">
        <v/>
      </c>
      <c r="HB285" t="str">
        <v/>
      </c>
      <c r="HE285" t="str">
        <v>SIN ESTADO</v>
      </c>
      <c r="HG285" t="str">
        <v/>
      </c>
      <c r="HH285" t="str">
        <v/>
      </c>
      <c r="HK285" t="str">
        <v>SIN ESTADO</v>
      </c>
      <c r="HM285" t="str">
        <v/>
      </c>
      <c r="HN285" t="str">
        <v/>
      </c>
      <c r="HQ285" t="str">
        <v>SIN ESTADO</v>
      </c>
      <c r="HS285">
        <v>0</v>
      </c>
      <c r="HU285">
        <v>0</v>
      </c>
      <c r="HW285">
        <v>0</v>
      </c>
      <c r="HX285">
        <v>0</v>
      </c>
    </row>
    <row r="286">
      <c r="B286">
        <v>284</v>
      </c>
      <c r="C286" t="str">
        <v xml:space="preserve">LC2 - 30 - 4 </v>
      </c>
      <c r="D286" t="str">
        <v>VENDIDO</v>
      </c>
      <c r="E286">
        <v>28000000</v>
      </c>
      <c r="F286">
        <v>24000000</v>
      </c>
      <c r="G286">
        <v>46041</v>
      </c>
      <c r="H286">
        <v>24</v>
      </c>
      <c r="I286" t="str">
        <v xml:space="preserve">19 DE CADA MES </v>
      </c>
      <c r="J286">
        <v>1000000</v>
      </c>
      <c r="K286">
        <v>46072</v>
      </c>
      <c r="L286">
        <v>246</v>
      </c>
      <c r="M286">
        <v>46042</v>
      </c>
      <c r="N286">
        <v>1000000</v>
      </c>
      <c r="O286" t="str">
        <v>PAGA</v>
      </c>
      <c r="P286" t="str">
        <v>TRANSFERENCIA</v>
      </c>
      <c r="Q286">
        <v>46103</v>
      </c>
      <c r="R286">
        <v>215</v>
      </c>
      <c r="S286">
        <v>46097</v>
      </c>
      <c r="T286">
        <v>1000000</v>
      </c>
      <c r="U286" t="str">
        <v>PAGA</v>
      </c>
      <c r="V286" t="str">
        <v>TRANSFERENCIA</v>
      </c>
      <c r="W286">
        <v>46134</v>
      </c>
      <c r="X286">
        <v>184</v>
      </c>
      <c r="Y286">
        <v>46129</v>
      </c>
      <c r="Z286">
        <v>1000000</v>
      </c>
      <c r="AA286" t="str">
        <v>PAGA</v>
      </c>
      <c r="AB286" t="str">
        <v>TRANSFERENCIA</v>
      </c>
      <c r="AC286">
        <v>46165</v>
      </c>
      <c r="AD286">
        <v>153</v>
      </c>
      <c r="AE286">
        <v>46162</v>
      </c>
      <c r="AF286">
        <v>3000000</v>
      </c>
      <c r="AG286" t="str">
        <v>PAGA</v>
      </c>
      <c r="AH286" t="str">
        <v>TRANSFERENCIA</v>
      </c>
      <c r="AI286">
        <v>46196</v>
      </c>
      <c r="AJ286">
        <v>122</v>
      </c>
      <c r="AK286">
        <v>46175</v>
      </c>
      <c r="AL286">
        <v>1000000</v>
      </c>
      <c r="AM286" t="str">
        <v>PAGA</v>
      </c>
      <c r="AN286" t="str">
        <v>TRANSFERENCIA</v>
      </c>
      <c r="AO286">
        <v>46227</v>
      </c>
      <c r="AP286">
        <v>91</v>
      </c>
      <c r="AQ286">
        <v>46204</v>
      </c>
      <c r="AR286">
        <v>1000000</v>
      </c>
      <c r="AS286" t="str">
        <v>PAGA</v>
      </c>
      <c r="AT286" t="str">
        <v>TRANSFERENCIA</v>
      </c>
      <c r="AU286">
        <v>46258</v>
      </c>
      <c r="AV286">
        <v>60</v>
      </c>
      <c r="AW286">
        <v>46240</v>
      </c>
      <c r="AX286">
        <v>1000000</v>
      </c>
      <c r="AY286" t="str">
        <v>PAGA</v>
      </c>
      <c r="AZ286" t="str">
        <v>TRANSFERENCIA</v>
      </c>
      <c r="BA286">
        <v>46289</v>
      </c>
      <c r="BB286">
        <v>29</v>
      </c>
      <c r="BC286">
        <v>46270</v>
      </c>
      <c r="BD286">
        <v>1000000</v>
      </c>
      <c r="BE286" t="str">
        <v>PAGA</v>
      </c>
      <c r="BF286" t="str">
        <v>TRANSFERENCIA</v>
      </c>
      <c r="BG286">
        <v>46320</v>
      </c>
      <c r="BH286">
        <v>-2</v>
      </c>
      <c r="BI286">
        <v>46298</v>
      </c>
      <c r="BJ286">
        <v>1000000</v>
      </c>
      <c r="BK286" t="str">
        <v>PAGA</v>
      </c>
      <c r="BL286" t="str">
        <v>TRANSFERENCIA</v>
      </c>
      <c r="BM286">
        <v>46351</v>
      </c>
      <c r="BN286">
        <v>-33</v>
      </c>
      <c r="BQ286" t="str">
        <v>AL DÍA</v>
      </c>
      <c r="BS286">
        <v>46382</v>
      </c>
      <c r="BT286">
        <v>-64</v>
      </c>
      <c r="BW286" t="str">
        <v>AL DÍA</v>
      </c>
      <c r="BY286">
        <v>46413</v>
      </c>
      <c r="BZ286">
        <v>-95</v>
      </c>
      <c r="CC286" t="str">
        <v>AL DÍA</v>
      </c>
      <c r="CE286">
        <v>46444</v>
      </c>
      <c r="CF286">
        <v>-126</v>
      </c>
      <c r="CI286" t="str">
        <v>AL DÍA</v>
      </c>
      <c r="CK286">
        <v>46475</v>
      </c>
      <c r="CL286">
        <v>-157</v>
      </c>
      <c r="CO286" t="str">
        <v>AL DÍA</v>
      </c>
      <c r="CQ286">
        <v>46506</v>
      </c>
      <c r="CR286">
        <v>-188</v>
      </c>
      <c r="CU286" t="str">
        <v>AL DÍA</v>
      </c>
      <c r="CW286">
        <v>46537</v>
      </c>
      <c r="CX286">
        <v>-219</v>
      </c>
      <c r="DA286" t="str">
        <v>AL DÍA</v>
      </c>
      <c r="DC286">
        <v>46568</v>
      </c>
      <c r="DD286">
        <v>-250</v>
      </c>
      <c r="DG286" t="str">
        <v>AL DÍA</v>
      </c>
      <c r="DI286">
        <v>46599</v>
      </c>
      <c r="DJ286">
        <v>-281</v>
      </c>
      <c r="DM286" t="str">
        <v>AL DÍA</v>
      </c>
      <c r="DO286">
        <v>46630</v>
      </c>
      <c r="DP286">
        <v>-312</v>
      </c>
      <c r="DS286" t="str">
        <v>AL DÍA</v>
      </c>
      <c r="DU286">
        <v>46661</v>
      </c>
      <c r="DV286">
        <v>-343</v>
      </c>
      <c r="DY286" t="str">
        <v>AL DÍA</v>
      </c>
      <c r="EA286">
        <v>46692</v>
      </c>
      <c r="EB286">
        <v>-374</v>
      </c>
      <c r="EE286" t="str">
        <v>AL DÍA</v>
      </c>
      <c r="EG286">
        <v>46723</v>
      </c>
      <c r="EH286">
        <v>-405</v>
      </c>
      <c r="EK286" t="str">
        <v>AL DÍA</v>
      </c>
      <c r="EM286">
        <v>46754</v>
      </c>
      <c r="EN286">
        <v>-436</v>
      </c>
      <c r="EQ286" t="str">
        <v>AL DÍA</v>
      </c>
      <c r="ES286">
        <v>46785</v>
      </c>
      <c r="ET286">
        <v>-467</v>
      </c>
      <c r="EW286" t="str">
        <v>AL DÍA</v>
      </c>
      <c r="EY286" t="str">
        <v/>
      </c>
      <c r="EZ286" t="str">
        <v/>
      </c>
      <c r="FC286" t="str">
        <v>SIN ESTADO</v>
      </c>
      <c r="FE286" t="str">
        <v/>
      </c>
      <c r="FF286" t="str">
        <v/>
      </c>
      <c r="FI286" t="str">
        <v>SIN ESTADO</v>
      </c>
      <c r="FK286" t="str">
        <v/>
      </c>
      <c r="FL286" t="str">
        <v/>
      </c>
      <c r="FO286" t="str">
        <v>SIN ESTADO</v>
      </c>
      <c r="FQ286" t="str">
        <v/>
      </c>
      <c r="FR286" t="str">
        <v/>
      </c>
      <c r="FU286" t="str">
        <v>SIN ESTADO</v>
      </c>
      <c r="FW286" t="str">
        <v/>
      </c>
      <c r="FX286" t="str">
        <v/>
      </c>
      <c r="GA286" t="str">
        <v>SIN ESTADO</v>
      </c>
      <c r="GC286" t="str">
        <v/>
      </c>
      <c r="GD286" t="str">
        <v/>
      </c>
      <c r="GG286" t="str">
        <v>SIN ESTADO</v>
      </c>
      <c r="GI286" t="str">
        <v/>
      </c>
      <c r="GJ286" t="str">
        <v/>
      </c>
      <c r="GM286" t="str">
        <v>SIN ESTADO</v>
      </c>
      <c r="GO286" t="str">
        <v/>
      </c>
      <c r="GP286" t="str">
        <v/>
      </c>
      <c r="GS286" t="str">
        <v>SIN ESTADO</v>
      </c>
      <c r="GU286" t="str">
        <v/>
      </c>
      <c r="GV286" t="str">
        <v/>
      </c>
      <c r="GY286" t="str">
        <v>SIN ESTADO</v>
      </c>
      <c r="HA286" t="str">
        <v/>
      </c>
      <c r="HB286" t="str">
        <v/>
      </c>
      <c r="HE286" t="str">
        <v>SIN ESTADO</v>
      </c>
      <c r="HG286" t="str">
        <v/>
      </c>
      <c r="HH286" t="str">
        <v/>
      </c>
      <c r="HK286" t="str">
        <v>SIN ESTADO</v>
      </c>
      <c r="HM286" t="str">
        <v/>
      </c>
      <c r="HN286" t="str">
        <v/>
      </c>
      <c r="HQ286" t="str">
        <v>SIN ESTADO</v>
      </c>
      <c r="HS286">
        <v>11000000</v>
      </c>
      <c r="HU286">
        <v>1000000</v>
      </c>
      <c r="HW286">
        <v>1000000</v>
      </c>
      <c r="HX286">
        <v>1</v>
      </c>
    </row>
    <row r="287">
      <c r="B287">
        <v>285</v>
      </c>
      <c r="C287" t="str">
        <v xml:space="preserve">LC2 - 30 - 5 Y 6 </v>
      </c>
      <c r="D287" t="str">
        <v>VENDIDO</v>
      </c>
      <c r="E287">
        <v>63453000</v>
      </c>
      <c r="F287">
        <v>49453000</v>
      </c>
      <c r="G287">
        <v>46097</v>
      </c>
      <c r="H287">
        <v>24</v>
      </c>
      <c r="I287" t="str">
        <v xml:space="preserve">16 DE CADA MES </v>
      </c>
      <c r="J287">
        <v>2060541.6666666667</v>
      </c>
      <c r="K287">
        <v>46128</v>
      </c>
      <c r="L287">
        <v>190</v>
      </c>
      <c r="M287">
        <v>46119</v>
      </c>
      <c r="N287">
        <v>2000000</v>
      </c>
      <c r="O287" t="str">
        <v>PAGA</v>
      </c>
      <c r="P287" t="str">
        <v>TRANSFERENCIA</v>
      </c>
      <c r="Q287">
        <v>46159</v>
      </c>
      <c r="R287">
        <v>159</v>
      </c>
      <c r="S287">
        <v>46147</v>
      </c>
      <c r="T287">
        <v>2000000</v>
      </c>
      <c r="U287" t="str">
        <v>PAGA</v>
      </c>
      <c r="V287" t="str">
        <v>TRANSFERENCIA</v>
      </c>
      <c r="W287">
        <v>46190</v>
      </c>
      <c r="X287">
        <v>128</v>
      </c>
      <c r="Y287">
        <v>46185</v>
      </c>
      <c r="Z287">
        <v>2000000</v>
      </c>
      <c r="AA287" t="str">
        <v>PAGA</v>
      </c>
      <c r="AB287" t="str">
        <v>TRANSFERENCIA</v>
      </c>
      <c r="AC287">
        <v>46221</v>
      </c>
      <c r="AD287">
        <v>97</v>
      </c>
      <c r="AE287">
        <v>46215</v>
      </c>
      <c r="AF287">
        <v>2000000</v>
      </c>
      <c r="AG287" t="str">
        <v>PAGA</v>
      </c>
      <c r="AH287" t="str">
        <v>TRANSFERENCIA</v>
      </c>
      <c r="AI287">
        <v>46252</v>
      </c>
      <c r="AJ287">
        <v>66</v>
      </c>
      <c r="AK287">
        <v>46247</v>
      </c>
      <c r="AL287">
        <v>2000000</v>
      </c>
      <c r="AM287" t="str">
        <v>PAGA</v>
      </c>
      <c r="AN287" t="str">
        <v>TRANSFERENCIA</v>
      </c>
      <c r="AO287">
        <v>46283</v>
      </c>
      <c r="AP287">
        <v>35</v>
      </c>
      <c r="AQ287">
        <v>46280</v>
      </c>
      <c r="AR287">
        <v>2000000</v>
      </c>
      <c r="AS287" t="str">
        <v>PAGA</v>
      </c>
      <c r="AT287" t="str">
        <v>TRANSFERENCIA</v>
      </c>
      <c r="AU287">
        <v>46314</v>
      </c>
      <c r="AV287">
        <v>4</v>
      </c>
      <c r="AY287" t="str">
        <v>VENCIDA</v>
      </c>
      <c r="BA287">
        <v>46345</v>
      </c>
      <c r="BB287">
        <v>-27</v>
      </c>
      <c r="BE287" t="str">
        <v>AL DÍA</v>
      </c>
      <c r="BG287">
        <v>46376</v>
      </c>
      <c r="BH287">
        <v>-58</v>
      </c>
      <c r="BK287" t="str">
        <v>AL DÍA</v>
      </c>
      <c r="BM287">
        <v>46407</v>
      </c>
      <c r="BN287">
        <v>-89</v>
      </c>
      <c r="BQ287" t="str">
        <v>AL DÍA</v>
      </c>
      <c r="BS287">
        <v>46438</v>
      </c>
      <c r="BT287">
        <v>-120</v>
      </c>
      <c r="BW287" t="str">
        <v>AL DÍA</v>
      </c>
      <c r="BY287">
        <v>46469</v>
      </c>
      <c r="BZ287">
        <v>-151</v>
      </c>
      <c r="CC287" t="str">
        <v>AL DÍA</v>
      </c>
      <c r="CE287">
        <v>46500</v>
      </c>
      <c r="CF287">
        <v>-182</v>
      </c>
      <c r="CI287" t="str">
        <v>AL DÍA</v>
      </c>
      <c r="CK287">
        <v>46531</v>
      </c>
      <c r="CL287">
        <v>-213</v>
      </c>
      <c r="CO287" t="str">
        <v>AL DÍA</v>
      </c>
      <c r="CQ287">
        <v>46562</v>
      </c>
      <c r="CR287">
        <v>-244</v>
      </c>
      <c r="CU287" t="str">
        <v>AL DÍA</v>
      </c>
      <c r="CW287">
        <v>46593</v>
      </c>
      <c r="CX287">
        <v>-275</v>
      </c>
      <c r="DA287" t="str">
        <v>AL DÍA</v>
      </c>
      <c r="DC287">
        <v>46624</v>
      </c>
      <c r="DD287">
        <v>-306</v>
      </c>
      <c r="DG287" t="str">
        <v>AL DÍA</v>
      </c>
      <c r="DI287">
        <v>46655</v>
      </c>
      <c r="DJ287">
        <v>-337</v>
      </c>
      <c r="DM287" t="str">
        <v>AL DÍA</v>
      </c>
      <c r="DO287">
        <v>46686</v>
      </c>
      <c r="DP287">
        <v>-368</v>
      </c>
      <c r="DS287" t="str">
        <v>AL DÍA</v>
      </c>
      <c r="DU287">
        <v>46717</v>
      </c>
      <c r="DV287">
        <v>-399</v>
      </c>
      <c r="DY287" t="str">
        <v>AL DÍA</v>
      </c>
      <c r="EA287">
        <v>46748</v>
      </c>
      <c r="EB287">
        <v>-430</v>
      </c>
      <c r="EE287" t="str">
        <v>AL DÍA</v>
      </c>
      <c r="EG287">
        <v>46779</v>
      </c>
      <c r="EH287">
        <v>-461</v>
      </c>
      <c r="EK287" t="str">
        <v>AL DÍA</v>
      </c>
      <c r="EM287">
        <v>46810</v>
      </c>
      <c r="EN287">
        <v>-492</v>
      </c>
      <c r="EQ287" t="str">
        <v>AL DÍA</v>
      </c>
      <c r="ES287">
        <v>46841</v>
      </c>
      <c r="ET287">
        <v>-523</v>
      </c>
      <c r="EW287" t="str">
        <v>AL DÍA</v>
      </c>
      <c r="EY287" t="str">
        <v/>
      </c>
      <c r="EZ287" t="str">
        <v/>
      </c>
      <c r="FC287" t="str">
        <v>SIN ESTADO</v>
      </c>
      <c r="FE287" t="str">
        <v/>
      </c>
      <c r="FF287" t="str">
        <v/>
      </c>
      <c r="FI287" t="str">
        <v>SIN ESTADO</v>
      </c>
      <c r="FK287" t="str">
        <v/>
      </c>
      <c r="FL287" t="str">
        <v/>
      </c>
      <c r="FO287" t="str">
        <v>SIN ESTADO</v>
      </c>
      <c r="FQ287" t="str">
        <v/>
      </c>
      <c r="FR287" t="str">
        <v/>
      </c>
      <c r="FU287" t="str">
        <v>SIN ESTADO</v>
      </c>
      <c r="FW287" t="str">
        <v/>
      </c>
      <c r="FX287" t="str">
        <v/>
      </c>
      <c r="GA287" t="str">
        <v>SIN ESTADO</v>
      </c>
      <c r="GC287" t="str">
        <v/>
      </c>
      <c r="GD287" t="str">
        <v/>
      </c>
      <c r="GG287" t="str">
        <v>SIN ESTADO</v>
      </c>
      <c r="GI287" t="str">
        <v/>
      </c>
      <c r="GJ287" t="str">
        <v/>
      </c>
      <c r="GM287" t="str">
        <v>SIN ESTADO</v>
      </c>
      <c r="GO287" t="str">
        <v/>
      </c>
      <c r="GP287" t="str">
        <v/>
      </c>
      <c r="GS287" t="str">
        <v>SIN ESTADO</v>
      </c>
      <c r="GU287" t="str">
        <v/>
      </c>
      <c r="GV287" t="str">
        <v/>
      </c>
      <c r="GY287" t="str">
        <v>SIN ESTADO</v>
      </c>
      <c r="HA287" t="str">
        <v/>
      </c>
      <c r="HB287" t="str">
        <v/>
      </c>
      <c r="HE287" t="str">
        <v>SIN ESTADO</v>
      </c>
      <c r="HG287" t="str">
        <v/>
      </c>
      <c r="HH287" t="str">
        <v/>
      </c>
      <c r="HK287" t="str">
        <v>SIN ESTADO</v>
      </c>
      <c r="HM287" t="str">
        <v/>
      </c>
      <c r="HN287" t="str">
        <v/>
      </c>
      <c r="HQ287" t="str">
        <v>SIN ESTADO</v>
      </c>
      <c r="HS287">
        <v>12000000</v>
      </c>
      <c r="HU287">
        <v>2060541.6666666667</v>
      </c>
      <c r="HW287">
        <v>2000000</v>
      </c>
      <c r="HX287">
        <v>1</v>
      </c>
    </row>
    <row r="288">
      <c r="B288">
        <v>286</v>
      </c>
      <c r="C288" t="str">
        <v xml:space="preserve">LC2 - 30 - 7 </v>
      </c>
      <c r="D288" t="str">
        <v>VENDIDO</v>
      </c>
      <c r="E288">
        <v>36202000</v>
      </c>
      <c r="F288">
        <v>32202000</v>
      </c>
      <c r="G288">
        <v>46024</v>
      </c>
      <c r="H288">
        <v>30</v>
      </c>
      <c r="I288" t="str">
        <v>02 DE CADA MES</v>
      </c>
      <c r="J288">
        <v>1073400</v>
      </c>
      <c r="K288">
        <v>46055</v>
      </c>
      <c r="L288">
        <v>263</v>
      </c>
      <c r="M288">
        <v>46055</v>
      </c>
      <c r="N288">
        <v>1000000</v>
      </c>
      <c r="O288" t="str">
        <v>PAGA</v>
      </c>
      <c r="P288" t="str">
        <v>TRANSFERENCIA</v>
      </c>
      <c r="Q288">
        <v>46086</v>
      </c>
      <c r="R288">
        <v>232</v>
      </c>
      <c r="U288" t="str">
        <v>VENCIDA</v>
      </c>
      <c r="W288">
        <v>46117</v>
      </c>
      <c r="X288">
        <v>201</v>
      </c>
      <c r="AA288" t="str">
        <v>VENCIDA</v>
      </c>
      <c r="AC288">
        <v>46148</v>
      </c>
      <c r="AD288">
        <v>170</v>
      </c>
      <c r="AG288" t="str">
        <v>VENCIDA</v>
      </c>
      <c r="AI288">
        <v>46179</v>
      </c>
      <c r="AJ288">
        <v>139</v>
      </c>
      <c r="AM288" t="str">
        <v>VENCIDA</v>
      </c>
      <c r="AO288">
        <v>46210</v>
      </c>
      <c r="AP288">
        <v>108</v>
      </c>
      <c r="AS288" t="str">
        <v>VENCIDA</v>
      </c>
      <c r="AU288">
        <v>46241</v>
      </c>
      <c r="AV288">
        <v>77</v>
      </c>
      <c r="AY288" t="str">
        <v>VENCIDA</v>
      </c>
      <c r="BA288">
        <v>46272</v>
      </c>
      <c r="BB288">
        <v>46</v>
      </c>
      <c r="BE288" t="str">
        <v>VENCIDA</v>
      </c>
      <c r="BG288">
        <v>46303</v>
      </c>
      <c r="BH288">
        <v>15</v>
      </c>
      <c r="BK288" t="str">
        <v>VENCIDA</v>
      </c>
      <c r="BM288">
        <v>46334</v>
      </c>
      <c r="BN288">
        <v>-16</v>
      </c>
      <c r="BQ288" t="str">
        <v>AL DÍA</v>
      </c>
      <c r="BS288">
        <v>46365</v>
      </c>
      <c r="BT288">
        <v>-47</v>
      </c>
      <c r="BW288" t="str">
        <v>AL DÍA</v>
      </c>
      <c r="BY288">
        <v>46396</v>
      </c>
      <c r="BZ288">
        <v>-78</v>
      </c>
      <c r="CC288" t="str">
        <v>AL DÍA</v>
      </c>
      <c r="CE288">
        <v>46427</v>
      </c>
      <c r="CF288">
        <v>-109</v>
      </c>
      <c r="CI288" t="str">
        <v>AL DÍA</v>
      </c>
      <c r="CK288">
        <v>46458</v>
      </c>
      <c r="CL288">
        <v>-140</v>
      </c>
      <c r="CO288" t="str">
        <v>AL DÍA</v>
      </c>
      <c r="CQ288">
        <v>46489</v>
      </c>
      <c r="CR288">
        <v>-171</v>
      </c>
      <c r="CU288" t="str">
        <v>AL DÍA</v>
      </c>
      <c r="CW288">
        <v>46520</v>
      </c>
      <c r="CX288">
        <v>-202</v>
      </c>
      <c r="DA288" t="str">
        <v>AL DÍA</v>
      </c>
      <c r="DC288">
        <v>46551</v>
      </c>
      <c r="DD288">
        <v>-233</v>
      </c>
      <c r="DG288" t="str">
        <v>AL DÍA</v>
      </c>
      <c r="DI288">
        <v>46582</v>
      </c>
      <c r="DJ288">
        <v>-264</v>
      </c>
      <c r="DM288" t="str">
        <v>AL DÍA</v>
      </c>
      <c r="DO288">
        <v>46613</v>
      </c>
      <c r="DP288">
        <v>-295</v>
      </c>
      <c r="DS288" t="str">
        <v>AL DÍA</v>
      </c>
      <c r="DU288">
        <v>46644</v>
      </c>
      <c r="DV288">
        <v>-326</v>
      </c>
      <c r="DY288" t="str">
        <v>AL DÍA</v>
      </c>
      <c r="EA288">
        <v>46675</v>
      </c>
      <c r="EB288">
        <v>-357</v>
      </c>
      <c r="EE288" t="str">
        <v>AL DÍA</v>
      </c>
      <c r="EG288">
        <v>46706</v>
      </c>
      <c r="EH288">
        <v>-388</v>
      </c>
      <c r="EK288" t="str">
        <v>AL DÍA</v>
      </c>
      <c r="EM288">
        <v>46737</v>
      </c>
      <c r="EN288">
        <v>-419</v>
      </c>
      <c r="EQ288" t="str">
        <v>AL DÍA</v>
      </c>
      <c r="ES288">
        <v>46768</v>
      </c>
      <c r="ET288">
        <v>-450</v>
      </c>
      <c r="EW288" t="str">
        <v>AL DÍA</v>
      </c>
      <c r="EY288">
        <v>46799</v>
      </c>
      <c r="EZ288">
        <v>-481</v>
      </c>
      <c r="FC288" t="str">
        <v>AL DÍA</v>
      </c>
      <c r="FE288">
        <v>46830</v>
      </c>
      <c r="FF288">
        <v>-512</v>
      </c>
      <c r="FI288" t="str">
        <v>AL DÍA</v>
      </c>
      <c r="FK288">
        <v>46861</v>
      </c>
      <c r="FL288">
        <v>-543</v>
      </c>
      <c r="FO288" t="str">
        <v>AL DÍA</v>
      </c>
      <c r="FQ288">
        <v>46892</v>
      </c>
      <c r="FR288">
        <v>-574</v>
      </c>
      <c r="FU288" t="str">
        <v>AL DÍA</v>
      </c>
      <c r="FW288">
        <v>46923</v>
      </c>
      <c r="FX288">
        <v>-605</v>
      </c>
      <c r="GA288" t="str">
        <v>AL DÍA</v>
      </c>
      <c r="GC288">
        <v>46954</v>
      </c>
      <c r="GD288">
        <v>-636</v>
      </c>
      <c r="GG288" t="str">
        <v>AL DÍA</v>
      </c>
      <c r="GI288" t="str">
        <v/>
      </c>
      <c r="GJ288" t="str">
        <v/>
      </c>
      <c r="GM288" t="str">
        <v>SIN ESTADO</v>
      </c>
      <c r="GO288" t="str">
        <v/>
      </c>
      <c r="GP288" t="str">
        <v/>
      </c>
      <c r="GS288" t="str">
        <v>SIN ESTADO</v>
      </c>
      <c r="GU288" t="str">
        <v/>
      </c>
      <c r="GV288" t="str">
        <v/>
      </c>
      <c r="GY288" t="str">
        <v>SIN ESTADO</v>
      </c>
      <c r="HA288" t="str">
        <v/>
      </c>
      <c r="HB288" t="str">
        <v/>
      </c>
      <c r="HE288" t="str">
        <v>SIN ESTADO</v>
      </c>
      <c r="HG288" t="str">
        <v/>
      </c>
      <c r="HH288" t="str">
        <v/>
      </c>
      <c r="HK288" t="str">
        <v>SIN ESTADO</v>
      </c>
      <c r="HM288" t="str">
        <v/>
      </c>
      <c r="HN288" t="str">
        <v/>
      </c>
      <c r="HQ288" t="str">
        <v>SIN ESTADO</v>
      </c>
      <c r="HS288">
        <v>1000000</v>
      </c>
      <c r="HU288">
        <v>1073400</v>
      </c>
      <c r="HW288">
        <v>0</v>
      </c>
      <c r="HX288">
        <v>0</v>
      </c>
    </row>
    <row r="289">
      <c r="B289">
        <v>287</v>
      </c>
      <c r="C289" t="str">
        <v xml:space="preserve">LC2 - 30 - 8 </v>
      </c>
      <c r="D289" t="str">
        <v>VENDIDO</v>
      </c>
      <c r="E289">
        <v>28000000</v>
      </c>
      <c r="F289">
        <v>24000000</v>
      </c>
      <c r="G289">
        <v>46085</v>
      </c>
      <c r="H289">
        <v>24</v>
      </c>
      <c r="I289" t="str">
        <v xml:space="preserve">04 DE CADA MES </v>
      </c>
      <c r="J289">
        <v>1000000</v>
      </c>
      <c r="K289">
        <v>46116</v>
      </c>
      <c r="L289">
        <v>202</v>
      </c>
      <c r="M289">
        <v>46086</v>
      </c>
      <c r="N289">
        <v>1000000</v>
      </c>
      <c r="O289" t="str">
        <v>PAGA</v>
      </c>
      <c r="P289" t="str">
        <v>TRANSFERENCIA</v>
      </c>
      <c r="Q289">
        <v>46147</v>
      </c>
      <c r="R289">
        <v>171</v>
      </c>
      <c r="S289">
        <v>46113</v>
      </c>
      <c r="T289">
        <v>1000000</v>
      </c>
      <c r="U289" t="str">
        <v>PAGA</v>
      </c>
      <c r="V289" t="str">
        <v>TRANSFERENCIA</v>
      </c>
      <c r="W289">
        <v>46178</v>
      </c>
      <c r="X289">
        <v>140</v>
      </c>
      <c r="Y289">
        <v>46145</v>
      </c>
      <c r="Z289">
        <v>1000000</v>
      </c>
      <c r="AA289" t="str">
        <v>PAGA</v>
      </c>
      <c r="AB289" t="str">
        <v>TRANSFERENCIA</v>
      </c>
      <c r="AC289">
        <v>46209</v>
      </c>
      <c r="AD289">
        <v>109</v>
      </c>
      <c r="AG289" t="str">
        <v>VENCIDA</v>
      </c>
      <c r="AI289">
        <v>46240</v>
      </c>
      <c r="AJ289">
        <v>78</v>
      </c>
      <c r="AM289" t="str">
        <v>VENCIDA</v>
      </c>
      <c r="AO289">
        <v>46271</v>
      </c>
      <c r="AP289">
        <v>47</v>
      </c>
      <c r="AS289" t="str">
        <v>VENCIDA</v>
      </c>
      <c r="AU289">
        <v>46302</v>
      </c>
      <c r="AV289">
        <v>16</v>
      </c>
      <c r="AY289" t="str">
        <v>VENCIDA</v>
      </c>
      <c r="BA289">
        <v>46333</v>
      </c>
      <c r="BB289">
        <v>-15</v>
      </c>
      <c r="BE289" t="str">
        <v>AL DÍA</v>
      </c>
      <c r="BG289">
        <v>46364</v>
      </c>
      <c r="BH289">
        <v>-46</v>
      </c>
      <c r="BK289" t="str">
        <v>AL DÍA</v>
      </c>
      <c r="BM289">
        <v>46395</v>
      </c>
      <c r="BN289">
        <v>-77</v>
      </c>
      <c r="BQ289" t="str">
        <v>AL DÍA</v>
      </c>
      <c r="BS289">
        <v>46426</v>
      </c>
      <c r="BT289">
        <v>-108</v>
      </c>
      <c r="BW289" t="str">
        <v>AL DÍA</v>
      </c>
      <c r="BY289">
        <v>46457</v>
      </c>
      <c r="BZ289">
        <v>-139</v>
      </c>
      <c r="CC289" t="str">
        <v>AL DÍA</v>
      </c>
      <c r="CE289">
        <v>46488</v>
      </c>
      <c r="CF289">
        <v>-170</v>
      </c>
      <c r="CI289" t="str">
        <v>AL DÍA</v>
      </c>
      <c r="CK289">
        <v>46519</v>
      </c>
      <c r="CL289">
        <v>-201</v>
      </c>
      <c r="CO289" t="str">
        <v>AL DÍA</v>
      </c>
      <c r="CQ289">
        <v>46550</v>
      </c>
      <c r="CR289">
        <v>-232</v>
      </c>
      <c r="CU289" t="str">
        <v>AL DÍA</v>
      </c>
      <c r="CW289">
        <v>46581</v>
      </c>
      <c r="CX289">
        <v>-263</v>
      </c>
      <c r="DA289" t="str">
        <v>AL DÍA</v>
      </c>
      <c r="DC289">
        <v>46612</v>
      </c>
      <c r="DD289">
        <v>-294</v>
      </c>
      <c r="DG289" t="str">
        <v>AL DÍA</v>
      </c>
      <c r="DI289">
        <v>46643</v>
      </c>
      <c r="DJ289">
        <v>-325</v>
      </c>
      <c r="DM289" t="str">
        <v>AL DÍA</v>
      </c>
      <c r="DO289">
        <v>46674</v>
      </c>
      <c r="DP289">
        <v>-356</v>
      </c>
      <c r="DS289" t="str">
        <v>AL DÍA</v>
      </c>
      <c r="DU289">
        <v>46705</v>
      </c>
      <c r="DV289">
        <v>-387</v>
      </c>
      <c r="DY289" t="str">
        <v>AL DÍA</v>
      </c>
      <c r="EA289">
        <v>46736</v>
      </c>
      <c r="EB289">
        <v>-418</v>
      </c>
      <c r="EE289" t="str">
        <v>AL DÍA</v>
      </c>
      <c r="EG289">
        <v>46767</v>
      </c>
      <c r="EH289">
        <v>-449</v>
      </c>
      <c r="EK289" t="str">
        <v>AL DÍA</v>
      </c>
      <c r="EM289">
        <v>46798</v>
      </c>
      <c r="EN289">
        <v>-480</v>
      </c>
      <c r="EQ289" t="str">
        <v>AL DÍA</v>
      </c>
      <c r="ES289">
        <v>46829</v>
      </c>
      <c r="ET289">
        <v>-511</v>
      </c>
      <c r="EW289" t="str">
        <v>AL DÍA</v>
      </c>
      <c r="EY289" t="str">
        <v/>
      </c>
      <c r="EZ289" t="str">
        <v/>
      </c>
      <c r="FC289" t="str">
        <v>SIN ESTADO</v>
      </c>
      <c r="FE289" t="str">
        <v/>
      </c>
      <c r="FF289" t="str">
        <v/>
      </c>
      <c r="FI289" t="str">
        <v>SIN ESTADO</v>
      </c>
      <c r="FK289" t="str">
        <v/>
      </c>
      <c r="FL289" t="str">
        <v/>
      </c>
      <c r="FO289" t="str">
        <v>SIN ESTADO</v>
      </c>
      <c r="FQ289" t="str">
        <v/>
      </c>
      <c r="FR289" t="str">
        <v/>
      </c>
      <c r="FU289" t="str">
        <v>SIN ESTADO</v>
      </c>
      <c r="FW289" t="str">
        <v/>
      </c>
      <c r="FX289" t="str">
        <v/>
      </c>
      <c r="GA289" t="str">
        <v>SIN ESTADO</v>
      </c>
      <c r="GC289" t="str">
        <v/>
      </c>
      <c r="GD289" t="str">
        <v/>
      </c>
      <c r="GG289" t="str">
        <v>SIN ESTADO</v>
      </c>
      <c r="GI289" t="str">
        <v/>
      </c>
      <c r="GJ289" t="str">
        <v/>
      </c>
      <c r="GM289" t="str">
        <v>SIN ESTADO</v>
      </c>
      <c r="GO289" t="str">
        <v/>
      </c>
      <c r="GP289" t="str">
        <v/>
      </c>
      <c r="GS289" t="str">
        <v>SIN ESTADO</v>
      </c>
      <c r="GU289" t="str">
        <v/>
      </c>
      <c r="GV289" t="str">
        <v/>
      </c>
      <c r="GY289" t="str">
        <v>SIN ESTADO</v>
      </c>
      <c r="HA289" t="str">
        <v/>
      </c>
      <c r="HB289" t="str">
        <v/>
      </c>
      <c r="HE289" t="str">
        <v>SIN ESTADO</v>
      </c>
      <c r="HG289" t="str">
        <v/>
      </c>
      <c r="HH289" t="str">
        <v/>
      </c>
      <c r="HK289" t="str">
        <v>SIN ESTADO</v>
      </c>
      <c r="HM289" t="str">
        <v/>
      </c>
      <c r="HN289" t="str">
        <v/>
      </c>
      <c r="HQ289" t="str">
        <v>SIN ESTADO</v>
      </c>
      <c r="HS289">
        <v>3000000</v>
      </c>
      <c r="HU289">
        <v>1000000</v>
      </c>
      <c r="HW289">
        <v>0</v>
      </c>
      <c r="HX289">
        <v>0</v>
      </c>
    </row>
    <row r="290">
      <c r="B290">
        <v>288</v>
      </c>
      <c r="C290" t="str">
        <v xml:space="preserve">LC2 - 30 - 9 </v>
      </c>
      <c r="D290" t="str">
        <v>VENDIDO</v>
      </c>
      <c r="E290">
        <v>27000000</v>
      </c>
      <c r="F290">
        <v>0</v>
      </c>
      <c r="G290">
        <v>45842</v>
      </c>
      <c r="H290">
        <v>0</v>
      </c>
      <c r="I290" t="str">
        <v>-</v>
      </c>
      <c r="J290">
        <v>0</v>
      </c>
      <c r="K290" t="str">
        <v/>
      </c>
      <c r="L290" t="str">
        <v/>
      </c>
      <c r="M290">
        <v>45842</v>
      </c>
      <c r="N290">
        <v>0</v>
      </c>
      <c r="O290" t="str">
        <v>SIN ESTADO</v>
      </c>
      <c r="P290" t="str">
        <v>EFECTIVO</v>
      </c>
      <c r="Q290" t="str">
        <v/>
      </c>
      <c r="R290" t="str">
        <v/>
      </c>
      <c r="U290" t="str">
        <v>SIN ESTADO</v>
      </c>
      <c r="W290" t="str">
        <v/>
      </c>
      <c r="X290" t="str">
        <v/>
      </c>
      <c r="AA290" t="str">
        <v>SIN ESTADO</v>
      </c>
      <c r="AC290" t="str">
        <v/>
      </c>
      <c r="AD290" t="str">
        <v/>
      </c>
      <c r="AG290" t="str">
        <v>SIN ESTADO</v>
      </c>
      <c r="AI290" t="str">
        <v/>
      </c>
      <c r="AJ290" t="str">
        <v/>
      </c>
      <c r="AM290" t="str">
        <v>SIN ESTADO</v>
      </c>
      <c r="AO290" t="str">
        <v/>
      </c>
      <c r="AP290" t="str">
        <v/>
      </c>
      <c r="AS290" t="str">
        <v>SIN ESTADO</v>
      </c>
      <c r="AU290" t="str">
        <v/>
      </c>
      <c r="AV290" t="str">
        <v/>
      </c>
      <c r="AY290" t="str">
        <v>SIN ESTADO</v>
      </c>
      <c r="BA290" t="str">
        <v/>
      </c>
      <c r="BB290" t="str">
        <v/>
      </c>
      <c r="BE290" t="str">
        <v>SIN ESTADO</v>
      </c>
      <c r="BG290" t="str">
        <v/>
      </c>
      <c r="BH290" t="str">
        <v/>
      </c>
      <c r="BK290" t="str">
        <v>SIN ESTADO</v>
      </c>
      <c r="BM290" t="str">
        <v/>
      </c>
      <c r="BN290" t="str">
        <v/>
      </c>
      <c r="BQ290" t="str">
        <v>SIN ESTADO</v>
      </c>
      <c r="BS290" t="str">
        <v/>
      </c>
      <c r="BT290" t="str">
        <v/>
      </c>
      <c r="BW290" t="str">
        <v>SIN ESTADO</v>
      </c>
      <c r="BY290" t="str">
        <v/>
      </c>
      <c r="BZ290" t="str">
        <v/>
      </c>
      <c r="CC290" t="str">
        <v>SIN ESTADO</v>
      </c>
      <c r="CE290" t="str">
        <v/>
      </c>
      <c r="CF290" t="str">
        <v/>
      </c>
      <c r="CI290" t="str">
        <v>SIN ESTADO</v>
      </c>
      <c r="CK290" t="str">
        <v/>
      </c>
      <c r="CL290" t="str">
        <v/>
      </c>
      <c r="CO290" t="str">
        <v>SIN ESTADO</v>
      </c>
      <c r="CQ290" t="str">
        <v/>
      </c>
      <c r="CR290" t="str">
        <v/>
      </c>
      <c r="CU290" t="str">
        <v>SIN ESTADO</v>
      </c>
      <c r="CW290" t="str">
        <v/>
      </c>
      <c r="CX290" t="str">
        <v/>
      </c>
      <c r="DA290" t="str">
        <v>SIN ESTADO</v>
      </c>
      <c r="DC290" t="str">
        <v/>
      </c>
      <c r="DD290" t="str">
        <v/>
      </c>
      <c r="DG290" t="str">
        <v>SIN ESTADO</v>
      </c>
      <c r="DI290" t="str">
        <v/>
      </c>
      <c r="DJ290" t="str">
        <v/>
      </c>
      <c r="DM290" t="str">
        <v>SIN ESTADO</v>
      </c>
      <c r="DO290" t="str">
        <v/>
      </c>
      <c r="DP290" t="str">
        <v/>
      </c>
      <c r="DS290" t="str">
        <v>SIN ESTADO</v>
      </c>
      <c r="DU290" t="str">
        <v/>
      </c>
      <c r="DV290" t="str">
        <v/>
      </c>
      <c r="DY290" t="str">
        <v>SIN ESTADO</v>
      </c>
      <c r="EA290" t="str">
        <v/>
      </c>
      <c r="EB290" t="str">
        <v/>
      </c>
      <c r="EE290" t="str">
        <v>SIN ESTADO</v>
      </c>
      <c r="EG290" t="str">
        <v/>
      </c>
      <c r="EH290" t="str">
        <v/>
      </c>
      <c r="EK290" t="str">
        <v>SIN ESTADO</v>
      </c>
      <c r="EM290" t="str">
        <v/>
      </c>
      <c r="EN290" t="str">
        <v/>
      </c>
      <c r="EQ290" t="str">
        <v>SIN ESTADO</v>
      </c>
      <c r="ES290" t="str">
        <v/>
      </c>
      <c r="ET290" t="str">
        <v/>
      </c>
      <c r="EW290" t="str">
        <v>SIN ESTADO</v>
      </c>
      <c r="EY290" t="str">
        <v/>
      </c>
      <c r="EZ290" t="str">
        <v/>
      </c>
      <c r="FC290" t="str">
        <v>SIN ESTADO</v>
      </c>
      <c r="FE290" t="str">
        <v/>
      </c>
      <c r="FF290" t="str">
        <v/>
      </c>
      <c r="FI290" t="str">
        <v>SIN ESTADO</v>
      </c>
      <c r="FK290" t="str">
        <v/>
      </c>
      <c r="FL290" t="str">
        <v/>
      </c>
      <c r="FO290" t="str">
        <v>SIN ESTADO</v>
      </c>
      <c r="FQ290" t="str">
        <v/>
      </c>
      <c r="FR290" t="str">
        <v/>
      </c>
      <c r="FU290" t="str">
        <v>SIN ESTADO</v>
      </c>
      <c r="FW290" t="str">
        <v/>
      </c>
      <c r="FX290" t="str">
        <v/>
      </c>
      <c r="GA290" t="str">
        <v>SIN ESTADO</v>
      </c>
      <c r="GC290" t="str">
        <v/>
      </c>
      <c r="GD290" t="str">
        <v/>
      </c>
      <c r="GG290" t="str">
        <v>SIN ESTADO</v>
      </c>
      <c r="GI290" t="str">
        <v/>
      </c>
      <c r="GJ290" t="str">
        <v/>
      </c>
      <c r="GM290" t="str">
        <v>SIN ESTADO</v>
      </c>
      <c r="GO290" t="str">
        <v/>
      </c>
      <c r="GP290" t="str">
        <v/>
      </c>
      <c r="GS290" t="str">
        <v>SIN ESTADO</v>
      </c>
      <c r="GU290" t="str">
        <v/>
      </c>
      <c r="GV290" t="str">
        <v/>
      </c>
      <c r="GY290" t="str">
        <v>SIN ESTADO</v>
      </c>
      <c r="HA290" t="str">
        <v/>
      </c>
      <c r="HB290" t="str">
        <v/>
      </c>
      <c r="HE290" t="str">
        <v>SIN ESTADO</v>
      </c>
      <c r="HG290" t="str">
        <v/>
      </c>
      <c r="HH290" t="str">
        <v/>
      </c>
      <c r="HK290" t="str">
        <v>SIN ESTADO</v>
      </c>
      <c r="HM290" t="str">
        <v/>
      </c>
      <c r="HN290" t="str">
        <v/>
      </c>
      <c r="HQ290" t="str">
        <v>SIN ESTADO</v>
      </c>
      <c r="HS290">
        <v>0</v>
      </c>
      <c r="HU290">
        <v>0</v>
      </c>
      <c r="HW290">
        <v>0</v>
      </c>
      <c r="HX290">
        <v>0</v>
      </c>
    </row>
    <row r="291">
      <c r="B291">
        <v>289</v>
      </c>
      <c r="C291" t="str">
        <v xml:space="preserve">LC2 - 30 - 10 </v>
      </c>
      <c r="D291" t="str">
        <v>VENDIDO</v>
      </c>
      <c r="E291">
        <v>28000000</v>
      </c>
      <c r="F291">
        <v>0</v>
      </c>
      <c r="G291">
        <v>45819</v>
      </c>
      <c r="H291">
        <v>0</v>
      </c>
      <c r="I291" t="str">
        <v>-</v>
      </c>
      <c r="J291">
        <v>0</v>
      </c>
      <c r="K291" t="str">
        <v/>
      </c>
      <c r="L291" t="str">
        <v/>
      </c>
      <c r="M291">
        <v>45819</v>
      </c>
      <c r="N291">
        <v>0</v>
      </c>
      <c r="O291" t="str">
        <v>SIN ESTADO</v>
      </c>
      <c r="P291" t="str">
        <v>EFECTIVO</v>
      </c>
      <c r="Q291" t="str">
        <v/>
      </c>
      <c r="R291" t="str">
        <v/>
      </c>
      <c r="U291" t="str">
        <v>SIN ESTADO</v>
      </c>
      <c r="W291" t="str">
        <v/>
      </c>
      <c r="X291" t="str">
        <v/>
      </c>
      <c r="AA291" t="str">
        <v>SIN ESTADO</v>
      </c>
      <c r="AC291" t="str">
        <v/>
      </c>
      <c r="AD291" t="str">
        <v/>
      </c>
      <c r="AG291" t="str">
        <v>SIN ESTADO</v>
      </c>
      <c r="AI291" t="str">
        <v/>
      </c>
      <c r="AJ291" t="str">
        <v/>
      </c>
      <c r="AM291" t="str">
        <v>SIN ESTADO</v>
      </c>
      <c r="AO291" t="str">
        <v/>
      </c>
      <c r="AP291" t="str">
        <v/>
      </c>
      <c r="AS291" t="str">
        <v>SIN ESTADO</v>
      </c>
      <c r="AU291" t="str">
        <v/>
      </c>
      <c r="AV291" t="str">
        <v/>
      </c>
      <c r="AY291" t="str">
        <v>SIN ESTADO</v>
      </c>
      <c r="BA291" t="str">
        <v/>
      </c>
      <c r="BB291" t="str">
        <v/>
      </c>
      <c r="BE291" t="str">
        <v>SIN ESTADO</v>
      </c>
      <c r="BG291" t="str">
        <v/>
      </c>
      <c r="BH291" t="str">
        <v/>
      </c>
      <c r="BK291" t="str">
        <v>SIN ESTADO</v>
      </c>
      <c r="BM291" t="str">
        <v/>
      </c>
      <c r="BN291" t="str">
        <v/>
      </c>
      <c r="BQ291" t="str">
        <v>SIN ESTADO</v>
      </c>
      <c r="BS291" t="str">
        <v/>
      </c>
      <c r="BT291" t="str">
        <v/>
      </c>
      <c r="BW291" t="str">
        <v>SIN ESTADO</v>
      </c>
      <c r="BY291" t="str">
        <v/>
      </c>
      <c r="BZ291" t="str">
        <v/>
      </c>
      <c r="CB291" t="str">
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</c>
      <c r="CC291" t="str">
        <v>SIN ESTADO</v>
      </c>
      <c r="CE291" t="str">
        <v/>
      </c>
      <c r="CF291" t="str">
        <v/>
      </c>
      <c r="CI291" t="str">
        <v>SIN ESTADO</v>
      </c>
      <c r="CK291" t="str">
        <v/>
      </c>
      <c r="CL291" t="str">
        <v/>
      </c>
      <c r="CO291" t="str">
        <v>SIN ESTADO</v>
      </c>
      <c r="CQ291" t="str">
        <v/>
      </c>
      <c r="CR291" t="str">
        <v/>
      </c>
      <c r="CU291" t="str">
        <v>SIN ESTADO</v>
      </c>
      <c r="CW291" t="str">
        <v/>
      </c>
      <c r="CX291" t="str">
        <v/>
      </c>
      <c r="DA291" t="str">
        <v>SIN ESTADO</v>
      </c>
      <c r="DC291" t="str">
        <v/>
      </c>
      <c r="DD291" t="str">
        <v/>
      </c>
      <c r="DG291" t="str">
        <v>SIN ESTADO</v>
      </c>
      <c r="DI291" t="str">
        <v/>
      </c>
      <c r="DJ291" t="str">
        <v/>
      </c>
      <c r="DM291" t="str">
        <v>SIN ESTADO</v>
      </c>
      <c r="DO291" t="str">
        <v/>
      </c>
      <c r="DP291" t="str">
        <v/>
      </c>
      <c r="DS291" t="str">
        <v>SIN ESTADO</v>
      </c>
      <c r="DU291" t="str">
        <v/>
      </c>
      <c r="DV291" t="str">
        <v/>
      </c>
      <c r="DY291" t="str">
        <v>SIN ESTADO</v>
      </c>
      <c r="EA291" t="str">
        <v/>
      </c>
      <c r="EB291" t="str">
        <v/>
      </c>
      <c r="EE291" t="str">
        <v>SIN ESTADO</v>
      </c>
      <c r="EG291" t="str">
        <v/>
      </c>
      <c r="EH291" t="str">
        <v/>
      </c>
      <c r="EK291" t="str">
        <v>SIN ESTADO</v>
      </c>
      <c r="EM291" t="str">
        <v/>
      </c>
      <c r="EN291" t="str">
        <v/>
      </c>
      <c r="EQ291" t="str">
        <v>SIN ESTADO</v>
      </c>
      <c r="ES291" t="str">
        <v/>
      </c>
      <c r="ET291" t="str">
        <v/>
      </c>
      <c r="EW291" t="str">
        <v>SIN ESTADO</v>
      </c>
      <c r="EY291" t="str">
        <v/>
      </c>
      <c r="EZ291" t="str">
        <v/>
      </c>
      <c r="FC291" t="str">
        <v>SIN ESTADO</v>
      </c>
      <c r="FE291" t="str">
        <v/>
      </c>
      <c r="FF291" t="str">
        <v/>
      </c>
      <c r="FI291" t="str">
        <v>SIN ESTADO</v>
      </c>
      <c r="FK291" t="str">
        <v/>
      </c>
      <c r="FL291" t="str">
        <v/>
      </c>
      <c r="FO291" t="str">
        <v>SIN ESTADO</v>
      </c>
      <c r="FQ291" t="str">
        <v/>
      </c>
      <c r="FR291" t="str">
        <v/>
      </c>
      <c r="FU291" t="str">
        <v>SIN ESTADO</v>
      </c>
      <c r="FW291" t="str">
        <v/>
      </c>
      <c r="FX291" t="str">
        <v/>
      </c>
      <c r="GA291" t="str">
        <v>SIN ESTADO</v>
      </c>
      <c r="GC291" t="str">
        <v/>
      </c>
      <c r="GD291" t="str">
        <v/>
      </c>
      <c r="GG291" t="str">
        <v>SIN ESTADO</v>
      </c>
      <c r="GI291" t="str">
        <v/>
      </c>
      <c r="GJ291" t="str">
        <v/>
      </c>
      <c r="GM291" t="str">
        <v>SIN ESTADO</v>
      </c>
      <c r="GO291" t="str">
        <v/>
      </c>
      <c r="GP291" t="str">
        <v/>
      </c>
      <c r="GS291" t="str">
        <v>SIN ESTADO</v>
      </c>
      <c r="GU291" t="str">
        <v/>
      </c>
      <c r="GV291" t="str">
        <v/>
      </c>
      <c r="GY291" t="str">
        <v>SIN ESTADO</v>
      </c>
      <c r="HA291" t="str">
        <v/>
      </c>
      <c r="HB291" t="str">
        <v/>
      </c>
      <c r="HE291" t="str">
        <v>SIN ESTADO</v>
      </c>
      <c r="HG291" t="str">
        <v/>
      </c>
      <c r="HH291" t="str">
        <v/>
      </c>
      <c r="HK291" t="str">
        <v>SIN ESTADO</v>
      </c>
      <c r="HM291" t="str">
        <v/>
      </c>
      <c r="HN291" t="str">
        <v/>
      </c>
      <c r="HQ291" t="str">
        <v>SIN ESTADO</v>
      </c>
      <c r="HU291">
        <v>0</v>
      </c>
      <c r="HW291">
        <v>0</v>
      </c>
      <c r="HX291">
        <v>0</v>
      </c>
    </row>
    <row r="292">
      <c r="B292">
        <v>290</v>
      </c>
      <c r="C292" t="str">
        <v>LC2 - 30 - 11</v>
      </c>
      <c r="D292" t="str">
        <v>VENDIDO</v>
      </c>
      <c r="E292">
        <v>28000000</v>
      </c>
      <c r="F292">
        <v>24000000</v>
      </c>
      <c r="G292">
        <v>45827</v>
      </c>
      <c r="H292">
        <v>24</v>
      </c>
      <c r="I292" t="str">
        <v xml:space="preserve">19 DE CADA MES </v>
      </c>
      <c r="J292">
        <v>1000000</v>
      </c>
      <c r="K292">
        <v>45858</v>
      </c>
      <c r="L292">
        <v>460</v>
      </c>
      <c r="M292">
        <v>45902</v>
      </c>
      <c r="N292">
        <v>1000000</v>
      </c>
      <c r="O292" t="str">
        <v>PAGA</v>
      </c>
      <c r="P292" t="str">
        <v>TRANSFERENCIA</v>
      </c>
      <c r="Q292">
        <v>45889</v>
      </c>
      <c r="R292">
        <v>429</v>
      </c>
      <c r="S292">
        <v>45902</v>
      </c>
      <c r="T292">
        <v>1000000</v>
      </c>
      <c r="U292" t="str">
        <v>PAGA</v>
      </c>
      <c r="V292" t="str">
        <v>TRANSFERENCIA</v>
      </c>
      <c r="W292">
        <v>45920</v>
      </c>
      <c r="X292">
        <v>398</v>
      </c>
      <c r="Y292">
        <v>45902</v>
      </c>
      <c r="Z292">
        <v>1000000</v>
      </c>
      <c r="AA292" t="str">
        <v>PAGA</v>
      </c>
      <c r="AB292" t="str">
        <v>TRANSFERENCIA</v>
      </c>
      <c r="AC292">
        <v>45951</v>
      </c>
      <c r="AD292">
        <v>367</v>
      </c>
      <c r="AE292">
        <v>45902</v>
      </c>
      <c r="AF292">
        <v>1000000</v>
      </c>
      <c r="AG292" t="str">
        <v>PAGA</v>
      </c>
      <c r="AH292" t="str">
        <v>TRANSFERENCIA</v>
      </c>
      <c r="AI292">
        <v>45982</v>
      </c>
      <c r="AJ292">
        <v>336</v>
      </c>
      <c r="AK292">
        <v>45902</v>
      </c>
      <c r="AL292">
        <v>1000000</v>
      </c>
      <c r="AM292" t="str">
        <v>PAGA</v>
      </c>
      <c r="AN292" t="str">
        <v>TRANSFERENCIA</v>
      </c>
      <c r="AO292">
        <v>46013</v>
      </c>
      <c r="AP292">
        <v>305</v>
      </c>
      <c r="AQ292">
        <v>46090</v>
      </c>
      <c r="AR292">
        <v>2000000</v>
      </c>
      <c r="AS292" t="str">
        <v>PAGA</v>
      </c>
      <c r="AT292" t="str">
        <v>TRANSFERENCIA</v>
      </c>
      <c r="AU292">
        <v>46044</v>
      </c>
      <c r="AV292">
        <v>274</v>
      </c>
      <c r="AW292">
        <v>46090</v>
      </c>
      <c r="AY292" t="str">
        <v>PAGA</v>
      </c>
      <c r="AZ292" t="str">
        <v>TRANSFERENCIA</v>
      </c>
      <c r="BA292">
        <v>46075</v>
      </c>
      <c r="BB292">
        <v>243</v>
      </c>
      <c r="BC292">
        <v>46119</v>
      </c>
      <c r="BD292">
        <v>1000000</v>
      </c>
      <c r="BE292" t="str">
        <v>PAGA</v>
      </c>
      <c r="BG292">
        <v>46106</v>
      </c>
      <c r="BH292">
        <v>212</v>
      </c>
      <c r="BI292">
        <v>46146</v>
      </c>
      <c r="BJ292">
        <v>1000000</v>
      </c>
      <c r="BK292" t="str">
        <v>PAGA</v>
      </c>
      <c r="BL292" t="str">
        <v>TRANSFERENCIA</v>
      </c>
      <c r="BM292">
        <v>46137</v>
      </c>
      <c r="BN292">
        <v>181</v>
      </c>
      <c r="BO292">
        <v>46177</v>
      </c>
      <c r="BP292">
        <v>1000000</v>
      </c>
      <c r="BQ292" t="str">
        <v>PAGA</v>
      </c>
      <c r="BR292" t="str">
        <v>TRANSFERENCIA</v>
      </c>
      <c r="BS292">
        <v>46168</v>
      </c>
      <c r="BT292">
        <v>150</v>
      </c>
      <c r="BU292">
        <v>46266</v>
      </c>
      <c r="BV292">
        <v>2000000</v>
      </c>
      <c r="BW292" t="str">
        <v>PAGA</v>
      </c>
      <c r="BX292" t="str">
        <v>TRANSFERENCIA</v>
      </c>
      <c r="BY292">
        <v>46199</v>
      </c>
      <c r="BZ292">
        <v>119</v>
      </c>
      <c r="CA292">
        <v>46266</v>
      </c>
      <c r="CC292" t="str">
        <v>PAGA</v>
      </c>
      <c r="CE292">
        <v>46230</v>
      </c>
      <c r="CF292">
        <v>88</v>
      </c>
      <c r="CG292">
        <v>46297</v>
      </c>
      <c r="CH292">
        <v>1000000</v>
      </c>
      <c r="CI292" t="str">
        <v>PAGA</v>
      </c>
      <c r="CJ292" t="str">
        <v>TRANSFERENCIA</v>
      </c>
      <c r="CK292">
        <v>46261</v>
      </c>
      <c r="CL292">
        <v>57</v>
      </c>
      <c r="CO292" t="str">
        <v>VENCIDA</v>
      </c>
      <c r="CQ292">
        <v>46292</v>
      </c>
      <c r="CR292">
        <v>26</v>
      </c>
      <c r="CU292" t="str">
        <v>VENCIDA</v>
      </c>
      <c r="CW292">
        <v>46323</v>
      </c>
      <c r="CX292">
        <v>-5</v>
      </c>
      <c r="DA292" t="str">
        <v>POR VENCER</v>
      </c>
      <c r="DC292">
        <v>46354</v>
      </c>
      <c r="DD292">
        <v>-36</v>
      </c>
      <c r="DG292" t="str">
        <v>AL DÍA</v>
      </c>
      <c r="DI292">
        <v>46385</v>
      </c>
      <c r="DJ292">
        <v>-67</v>
      </c>
      <c r="DM292" t="str">
        <v>AL DÍA</v>
      </c>
      <c r="DO292">
        <v>46416</v>
      </c>
      <c r="DP292">
        <v>-98</v>
      </c>
      <c r="DS292" t="str">
        <v>AL DÍA</v>
      </c>
      <c r="DU292">
        <v>46447</v>
      </c>
      <c r="DV292">
        <v>-129</v>
      </c>
      <c r="DY292" t="str">
        <v>AL DÍA</v>
      </c>
      <c r="EA292">
        <v>46478</v>
      </c>
      <c r="EB292">
        <v>-160</v>
      </c>
      <c r="EE292" t="str">
        <v>AL DÍA</v>
      </c>
      <c r="EG292">
        <v>46509</v>
      </c>
      <c r="EH292">
        <v>-191</v>
      </c>
      <c r="EK292" t="str">
        <v>AL DÍA</v>
      </c>
      <c r="EM292">
        <v>46540</v>
      </c>
      <c r="EN292">
        <v>-222</v>
      </c>
      <c r="EQ292" t="str">
        <v>AL DÍA</v>
      </c>
      <c r="ES292">
        <v>46571</v>
      </c>
      <c r="ET292">
        <v>-253</v>
      </c>
      <c r="EW292" t="str">
        <v>AL DÍA</v>
      </c>
      <c r="EY292" t="str">
        <v/>
      </c>
      <c r="EZ292" t="str">
        <v/>
      </c>
      <c r="FC292" t="str">
        <v>SIN ESTADO</v>
      </c>
      <c r="FE292" t="str">
        <v/>
      </c>
      <c r="FF292" t="str">
        <v/>
      </c>
      <c r="FI292" t="str">
        <v>SIN ESTADO</v>
      </c>
      <c r="FK292" t="str">
        <v/>
      </c>
      <c r="FL292" t="str">
        <v/>
      </c>
      <c r="FO292" t="str">
        <v>SIN ESTADO</v>
      </c>
      <c r="FQ292" t="str">
        <v/>
      </c>
      <c r="FR292" t="str">
        <v/>
      </c>
      <c r="FU292" t="str">
        <v>SIN ESTADO</v>
      </c>
      <c r="FW292" t="str">
        <v/>
      </c>
      <c r="FX292" t="str">
        <v/>
      </c>
      <c r="GA292" t="str">
        <v>SIN ESTADO</v>
      </c>
      <c r="GC292" t="str">
        <v/>
      </c>
      <c r="GD292" t="str">
        <v/>
      </c>
      <c r="GG292" t="str">
        <v>SIN ESTADO</v>
      </c>
      <c r="GI292" t="str">
        <v/>
      </c>
      <c r="GJ292" t="str">
        <v/>
      </c>
      <c r="GM292" t="str">
        <v>SIN ESTADO</v>
      </c>
      <c r="GO292" t="str">
        <v/>
      </c>
      <c r="GP292" t="str">
        <v/>
      </c>
      <c r="GS292" t="str">
        <v>SIN ESTADO</v>
      </c>
      <c r="GU292" t="str">
        <v/>
      </c>
      <c r="GV292" t="str">
        <v/>
      </c>
      <c r="GY292" t="str">
        <v>SIN ESTADO</v>
      </c>
      <c r="HA292" t="str">
        <v/>
      </c>
      <c r="HB292" t="str">
        <v/>
      </c>
      <c r="HE292" t="str">
        <v>SIN ESTADO</v>
      </c>
      <c r="HG292" t="str">
        <v/>
      </c>
      <c r="HH292" t="str">
        <v/>
      </c>
      <c r="HK292" t="str">
        <v>SIN ESTADO</v>
      </c>
      <c r="HM292" t="str">
        <v/>
      </c>
      <c r="HN292" t="str">
        <v/>
      </c>
      <c r="HQ292" t="str">
        <v>SIN ESTADO</v>
      </c>
      <c r="HS292">
        <v>13000000</v>
      </c>
      <c r="HU292">
        <v>1000000</v>
      </c>
      <c r="HW292">
        <v>0</v>
      </c>
      <c r="HX292">
        <v>0</v>
      </c>
    </row>
    <row r="293">
      <c r="B293">
        <v>291</v>
      </c>
      <c r="C293" t="str">
        <v xml:space="preserve">LC2 - 30 - 12 </v>
      </c>
      <c r="D293" t="str">
        <v>VENDIDO</v>
      </c>
      <c r="E293">
        <v>33000000</v>
      </c>
      <c r="F293">
        <v>29000000</v>
      </c>
      <c r="G293">
        <v>45827</v>
      </c>
      <c r="H293">
        <v>24</v>
      </c>
      <c r="I293" t="str">
        <v xml:space="preserve">19 DE CADA MES </v>
      </c>
      <c r="J293">
        <v>1208333.3333333333</v>
      </c>
      <c r="K293">
        <v>45858</v>
      </c>
      <c r="L293">
        <v>460</v>
      </c>
      <c r="M293">
        <v>45902</v>
      </c>
      <c r="N293">
        <v>1200000</v>
      </c>
      <c r="O293" t="str">
        <v>PAGA</v>
      </c>
      <c r="P293" t="str">
        <v>TRANSFERENCIA</v>
      </c>
      <c r="Q293">
        <v>45889</v>
      </c>
      <c r="R293">
        <v>429</v>
      </c>
      <c r="S293">
        <v>45933</v>
      </c>
      <c r="T293">
        <v>1200000</v>
      </c>
      <c r="U293" t="str">
        <v>PAGA</v>
      </c>
      <c r="V293" t="str">
        <v>TRANSFERENCIA</v>
      </c>
      <c r="W293">
        <v>45920</v>
      </c>
      <c r="X293">
        <v>398</v>
      </c>
      <c r="Y293">
        <v>45965</v>
      </c>
      <c r="Z293">
        <v>1200000</v>
      </c>
      <c r="AA293" t="str">
        <v>PAGA</v>
      </c>
      <c r="AB293" t="str">
        <v>TRANSFERENCIA</v>
      </c>
      <c r="AC293">
        <v>45951</v>
      </c>
      <c r="AD293">
        <v>367</v>
      </c>
      <c r="AE293">
        <v>46358</v>
      </c>
      <c r="AF293">
        <v>1200000</v>
      </c>
      <c r="AG293" t="str">
        <v>PAGA</v>
      </c>
      <c r="AH293" t="str">
        <v>TRANSFERENCIA</v>
      </c>
      <c r="AI293">
        <v>45982</v>
      </c>
      <c r="AJ293">
        <v>336</v>
      </c>
      <c r="AK293">
        <v>46029</v>
      </c>
      <c r="AL293">
        <v>1200000</v>
      </c>
      <c r="AM293" t="str">
        <v>PAGA</v>
      </c>
      <c r="AN293" t="str">
        <v>TRANSFERENCIA</v>
      </c>
      <c r="AO293">
        <v>46013</v>
      </c>
      <c r="AP293">
        <v>305</v>
      </c>
      <c r="AQ293">
        <v>46056</v>
      </c>
      <c r="AR293">
        <v>1200000</v>
      </c>
      <c r="AS293" t="str">
        <v>PAGA</v>
      </c>
      <c r="AT293" t="str">
        <v>TRANSFERENCIA</v>
      </c>
      <c r="AU293">
        <v>46044</v>
      </c>
      <c r="AV293">
        <v>274</v>
      </c>
      <c r="AW293">
        <v>46090</v>
      </c>
      <c r="AX293">
        <v>1200000</v>
      </c>
      <c r="AY293" t="str">
        <v>PAGA</v>
      </c>
      <c r="AZ293" t="str">
        <v>TRANSFERENCIA</v>
      </c>
      <c r="BA293">
        <v>46075</v>
      </c>
      <c r="BB293">
        <v>243</v>
      </c>
      <c r="BC293">
        <v>46119</v>
      </c>
      <c r="BD293">
        <v>1200000</v>
      </c>
      <c r="BE293" t="str">
        <v>PAGA</v>
      </c>
      <c r="BF293" t="str">
        <v>TRANSFERENCIA</v>
      </c>
      <c r="BG293">
        <v>46106</v>
      </c>
      <c r="BH293">
        <v>212</v>
      </c>
      <c r="BI293">
        <v>46117</v>
      </c>
      <c r="BJ293">
        <v>1200000</v>
      </c>
      <c r="BK293" t="str">
        <v>PAGA</v>
      </c>
      <c r="BL293" t="str">
        <v>TRANSFERENCIA</v>
      </c>
      <c r="BM293">
        <v>46137</v>
      </c>
      <c r="BN293">
        <v>181</v>
      </c>
      <c r="BO293">
        <v>46177</v>
      </c>
      <c r="BP293">
        <v>1200000</v>
      </c>
      <c r="BQ293" t="str">
        <v>PAGA</v>
      </c>
      <c r="BR293" t="str">
        <v>TRANSFERENCIA</v>
      </c>
      <c r="BS293">
        <v>46168</v>
      </c>
      <c r="BT293">
        <v>150</v>
      </c>
      <c r="BU293">
        <v>46217</v>
      </c>
      <c r="BV293">
        <v>1200000</v>
      </c>
      <c r="BW293" t="str">
        <v>PAGA</v>
      </c>
      <c r="BX293" t="str">
        <v>TRANSFERENCIA</v>
      </c>
      <c r="BY293">
        <v>46199</v>
      </c>
      <c r="BZ293">
        <v>119</v>
      </c>
      <c r="CA293">
        <v>46238</v>
      </c>
      <c r="CB293">
        <v>1200000</v>
      </c>
      <c r="CC293" t="str">
        <v>PAGA</v>
      </c>
      <c r="CD293" t="str">
        <v>TRANSFERENCIA</v>
      </c>
      <c r="CE293">
        <v>46230</v>
      </c>
      <c r="CF293">
        <v>88</v>
      </c>
      <c r="CG293">
        <v>46297</v>
      </c>
      <c r="CH293">
        <v>1200000</v>
      </c>
      <c r="CI293" t="str">
        <v>PAGA</v>
      </c>
      <c r="CJ293" t="str">
        <v>TRANSFERENCIA</v>
      </c>
      <c r="CK293">
        <v>46261</v>
      </c>
      <c r="CL293">
        <v>57</v>
      </c>
      <c r="CO293" t="str">
        <v>VENCIDA</v>
      </c>
      <c r="CQ293">
        <v>46292</v>
      </c>
      <c r="CR293">
        <v>26</v>
      </c>
      <c r="CU293" t="str">
        <v>VENCIDA</v>
      </c>
      <c r="CW293">
        <v>46323</v>
      </c>
      <c r="CX293">
        <v>-5</v>
      </c>
      <c r="DA293" t="str">
        <v>POR VENCER</v>
      </c>
      <c r="DC293">
        <v>46354</v>
      </c>
      <c r="DD293">
        <v>-36</v>
      </c>
      <c r="DG293" t="str">
        <v>AL DÍA</v>
      </c>
      <c r="DI293">
        <v>46385</v>
      </c>
      <c r="DJ293">
        <v>-67</v>
      </c>
      <c r="DM293" t="str">
        <v>AL DÍA</v>
      </c>
      <c r="DO293">
        <v>46416</v>
      </c>
      <c r="DP293">
        <v>-98</v>
      </c>
      <c r="DS293" t="str">
        <v>AL DÍA</v>
      </c>
      <c r="DU293">
        <v>46447</v>
      </c>
      <c r="DV293">
        <v>-129</v>
      </c>
      <c r="DY293" t="str">
        <v>AL DÍA</v>
      </c>
      <c r="EA293">
        <v>46478</v>
      </c>
      <c r="EB293">
        <v>-160</v>
      </c>
      <c r="EE293" t="str">
        <v>AL DÍA</v>
      </c>
      <c r="EG293">
        <v>46509</v>
      </c>
      <c r="EH293">
        <v>-191</v>
      </c>
      <c r="EK293" t="str">
        <v>AL DÍA</v>
      </c>
      <c r="EM293">
        <v>46540</v>
      </c>
      <c r="EN293">
        <v>-222</v>
      </c>
      <c r="EQ293" t="str">
        <v>AL DÍA</v>
      </c>
      <c r="ES293">
        <v>46571</v>
      </c>
      <c r="ET293">
        <v>-253</v>
      </c>
      <c r="EW293" t="str">
        <v>AL DÍA</v>
      </c>
      <c r="EY293" t="str">
        <v/>
      </c>
      <c r="EZ293" t="str">
        <v/>
      </c>
      <c r="FC293" t="str">
        <v>SIN ESTADO</v>
      </c>
      <c r="FE293" t="str">
        <v/>
      </c>
      <c r="FF293" t="str">
        <v/>
      </c>
      <c r="FI293" t="str">
        <v>SIN ESTADO</v>
      </c>
      <c r="FK293" t="str">
        <v/>
      </c>
      <c r="FL293" t="str">
        <v/>
      </c>
      <c r="FO293" t="str">
        <v>SIN ESTADO</v>
      </c>
      <c r="FQ293" t="str">
        <v/>
      </c>
      <c r="FR293" t="str">
        <v/>
      </c>
      <c r="FU293" t="str">
        <v>SIN ESTADO</v>
      </c>
      <c r="FW293" t="str">
        <v/>
      </c>
      <c r="FX293" t="str">
        <v/>
      </c>
      <c r="GA293" t="str">
        <v>SIN ESTADO</v>
      </c>
      <c r="GC293" t="str">
        <v/>
      </c>
      <c r="GD293" t="str">
        <v/>
      </c>
      <c r="GG293" t="str">
        <v>SIN ESTADO</v>
      </c>
      <c r="GI293" t="str">
        <v/>
      </c>
      <c r="GJ293" t="str">
        <v/>
      </c>
      <c r="GM293" t="str">
        <v>SIN ESTADO</v>
      </c>
      <c r="GO293" t="str">
        <v/>
      </c>
      <c r="GP293" t="str">
        <v/>
      </c>
      <c r="GS293" t="str">
        <v>SIN ESTADO</v>
      </c>
      <c r="GU293" t="str">
        <v/>
      </c>
      <c r="GV293" t="str">
        <v/>
      </c>
      <c r="GY293" t="str">
        <v>SIN ESTADO</v>
      </c>
      <c r="HA293" t="str">
        <v/>
      </c>
      <c r="HB293" t="str">
        <v/>
      </c>
      <c r="HE293" t="str">
        <v>SIN ESTADO</v>
      </c>
      <c r="HG293" t="str">
        <v/>
      </c>
      <c r="HH293" t="str">
        <v/>
      </c>
      <c r="HK293" t="str">
        <v>SIN ESTADO</v>
      </c>
      <c r="HM293" t="str">
        <v/>
      </c>
      <c r="HN293" t="str">
        <v/>
      </c>
      <c r="HQ293" t="str">
        <v>SIN ESTADO</v>
      </c>
      <c r="HS293">
        <v>15600000</v>
      </c>
      <c r="HU293">
        <v>1208333.3333333333</v>
      </c>
      <c r="HW293">
        <v>1200000</v>
      </c>
      <c r="HX293">
        <v>1</v>
      </c>
    </row>
    <row r="294">
      <c r="B294">
        <v>292</v>
      </c>
      <c r="C294" t="str">
        <v xml:space="preserve">LC2 - 31 - 1 - 2 - 11 Y 12 </v>
      </c>
      <c r="D294" t="str">
        <v>VENDIDO</v>
      </c>
      <c r="E294">
        <v>122000000</v>
      </c>
      <c r="F294">
        <v>106000000</v>
      </c>
      <c r="G294">
        <v>45877</v>
      </c>
      <c r="H294">
        <v>24</v>
      </c>
      <c r="I294" t="str">
        <v xml:space="preserve">08 DE CADA MES </v>
      </c>
      <c r="J294">
        <v>4416666.666666667</v>
      </c>
      <c r="K294">
        <v>45908</v>
      </c>
      <c r="L294">
        <v>410</v>
      </c>
      <c r="M294">
        <v>45912</v>
      </c>
      <c r="N294">
        <v>2208400</v>
      </c>
      <c r="O294" t="str">
        <v>PAGA</v>
      </c>
      <c r="P294" t="str">
        <v>TRANSFERENCIA</v>
      </c>
      <c r="Q294">
        <v>45939</v>
      </c>
      <c r="R294">
        <v>379</v>
      </c>
      <c r="S294">
        <v>45908</v>
      </c>
      <c r="T294">
        <v>1208400</v>
      </c>
      <c r="U294" t="str">
        <v>PAGA</v>
      </c>
      <c r="V294" t="str">
        <v>TRANSFERENCIA</v>
      </c>
      <c r="W294">
        <v>45970</v>
      </c>
      <c r="X294">
        <v>348</v>
      </c>
      <c r="Y294">
        <v>45909</v>
      </c>
      <c r="Z294">
        <v>1000000</v>
      </c>
      <c r="AA294" t="str">
        <v>PAGA</v>
      </c>
      <c r="AB294" t="str">
        <v>TRANSFERENCIA</v>
      </c>
      <c r="AC294">
        <v>46001</v>
      </c>
      <c r="AD294">
        <v>317</v>
      </c>
      <c r="AE294" t="str">
        <v>OCTUBRE</v>
      </c>
      <c r="AF294">
        <v>4416700</v>
      </c>
      <c r="AG294" t="str">
        <v>PAGA</v>
      </c>
      <c r="AH294" t="str">
        <v>TRANSFERENCIA</v>
      </c>
      <c r="AI294">
        <v>46032</v>
      </c>
      <c r="AJ294">
        <v>286</v>
      </c>
      <c r="AK294" t="str">
        <v>NOVIEMBRE</v>
      </c>
      <c r="AL294">
        <v>4416800</v>
      </c>
      <c r="AM294" t="str">
        <v>PAGA</v>
      </c>
      <c r="AN294" t="str">
        <v>TRANSFERENCIA</v>
      </c>
      <c r="AO294">
        <v>46063</v>
      </c>
      <c r="AP294">
        <v>255</v>
      </c>
      <c r="AQ294" t="str">
        <v xml:space="preserve">DICIEMBRE </v>
      </c>
      <c r="AR294">
        <v>4418400</v>
      </c>
      <c r="AS294" t="str">
        <v>PAGA</v>
      </c>
      <c r="AT294" t="str">
        <v>TRANSFERENCIA</v>
      </c>
      <c r="AU294">
        <v>46094</v>
      </c>
      <c r="AV294">
        <v>224</v>
      </c>
      <c r="AW294" t="str">
        <v>ENERO</v>
      </c>
      <c r="AX294">
        <v>4426300</v>
      </c>
      <c r="AY294" t="str">
        <v>PAGA</v>
      </c>
      <c r="AZ294" t="str">
        <v>TRANSFERENCIA</v>
      </c>
      <c r="BA294">
        <v>46125</v>
      </c>
      <c r="BB294">
        <v>193</v>
      </c>
      <c r="BC294" t="str">
        <v>FEBRERO</v>
      </c>
      <c r="BD294">
        <v>4417200</v>
      </c>
      <c r="BE294" t="str">
        <v>PAGA</v>
      </c>
      <c r="BF294" t="str">
        <v>TRANSFERENCIA</v>
      </c>
      <c r="BG294">
        <v>46156</v>
      </c>
      <c r="BH294">
        <v>162</v>
      </c>
      <c r="BI294" t="str">
        <v>MARZO</v>
      </c>
      <c r="BJ294">
        <v>4416000</v>
      </c>
      <c r="BK294" t="str">
        <v>PAGA</v>
      </c>
      <c r="BL294" t="str">
        <v>TRANSFERENCIA</v>
      </c>
      <c r="BM294">
        <v>46187</v>
      </c>
      <c r="BN294">
        <v>131</v>
      </c>
      <c r="BO294" t="str">
        <v>ABRIL</v>
      </c>
      <c r="BP294">
        <v>4416800</v>
      </c>
      <c r="BQ294" t="str">
        <v>PAGA</v>
      </c>
      <c r="BR294" t="str">
        <v>TRANSFERENCIA</v>
      </c>
      <c r="BS294">
        <v>46218</v>
      </c>
      <c r="BT294">
        <v>100</v>
      </c>
      <c r="BU294" t="str">
        <v>MAYO</v>
      </c>
      <c r="BV294">
        <v>4417800</v>
      </c>
      <c r="BW294" t="str">
        <v>PAGA</v>
      </c>
      <c r="BX294" t="str">
        <v>TRANSFERENCIA</v>
      </c>
      <c r="BY294">
        <v>46249</v>
      </c>
      <c r="BZ294">
        <v>69</v>
      </c>
      <c r="CA294">
        <v>46196</v>
      </c>
      <c r="CB294">
        <v>4417100</v>
      </c>
      <c r="CC294" t="str">
        <v>PAGA</v>
      </c>
      <c r="CD294" t="str">
        <v>TRANSFERENCIA</v>
      </c>
      <c r="CE294">
        <v>46280</v>
      </c>
      <c r="CF294">
        <v>38</v>
      </c>
      <c r="CG294">
        <v>46225</v>
      </c>
      <c r="CH294">
        <v>2208400</v>
      </c>
      <c r="CI294" t="str">
        <v>PAGA</v>
      </c>
      <c r="CJ294" t="str">
        <v>TRANSFERENCIA</v>
      </c>
      <c r="CK294">
        <v>46311</v>
      </c>
      <c r="CL294">
        <v>7</v>
      </c>
      <c r="CM294" t="str">
        <v>AGOSTO</v>
      </c>
      <c r="CN294">
        <v>4416800</v>
      </c>
      <c r="CO294" t="str">
        <v>PAGA</v>
      </c>
      <c r="CP294" t="str">
        <v>TRANSFERENCIA</v>
      </c>
      <c r="CQ294">
        <v>46342</v>
      </c>
      <c r="CR294">
        <v>-24</v>
      </c>
      <c r="CS294">
        <v>46276</v>
      </c>
      <c r="CT294">
        <v>10000000</v>
      </c>
      <c r="CU294" t="str">
        <v>PAGA</v>
      </c>
      <c r="CV294" t="str">
        <v>TRANSFERENCIA</v>
      </c>
      <c r="CW294">
        <v>46373</v>
      </c>
      <c r="CX294">
        <v>-55</v>
      </c>
      <c r="CY294">
        <v>46315</v>
      </c>
      <c r="CZ294">
        <v>3416800</v>
      </c>
      <c r="DA294" t="str">
        <v>PAGA</v>
      </c>
      <c r="DB294" t="str">
        <v>TRANSFERENCIA</v>
      </c>
      <c r="DC294">
        <v>46404</v>
      </c>
      <c r="DD294">
        <v>-86</v>
      </c>
      <c r="DG294" t="str">
        <v>AL DÍA</v>
      </c>
      <c r="DI294">
        <v>46435</v>
      </c>
      <c r="DJ294">
        <v>-117</v>
      </c>
      <c r="DM294" t="str">
        <v>AL DÍA</v>
      </c>
      <c r="DO294">
        <v>46466</v>
      </c>
      <c r="DP294">
        <v>-148</v>
      </c>
      <c r="DS294" t="str">
        <v>AL DÍA</v>
      </c>
      <c r="DU294">
        <v>46497</v>
      </c>
      <c r="DV294">
        <v>-179</v>
      </c>
      <c r="DY294" t="str">
        <v>AL DÍA</v>
      </c>
      <c r="EA294">
        <v>46528</v>
      </c>
      <c r="EB294">
        <v>-210</v>
      </c>
      <c r="EE294" t="str">
        <v>AL DÍA</v>
      </c>
      <c r="EG294">
        <v>46559</v>
      </c>
      <c r="EH294">
        <v>-241</v>
      </c>
      <c r="EK294" t="str">
        <v>AL DÍA</v>
      </c>
      <c r="EM294">
        <v>46590</v>
      </c>
      <c r="EN294">
        <v>-272</v>
      </c>
      <c r="EQ294" t="str">
        <v>AL DÍA</v>
      </c>
      <c r="ES294">
        <v>46621</v>
      </c>
      <c r="ET294">
        <v>-303</v>
      </c>
      <c r="EW294" t="str">
        <v>AL DÍA</v>
      </c>
      <c r="EY294" t="str">
        <v/>
      </c>
      <c r="EZ294" t="str">
        <v/>
      </c>
      <c r="FC294" t="str">
        <v>SIN ESTADO</v>
      </c>
      <c r="FE294" t="str">
        <v/>
      </c>
      <c r="FF294" t="str">
        <v/>
      </c>
      <c r="FI294" t="str">
        <v>SIN ESTADO</v>
      </c>
      <c r="FK294" t="str">
        <v/>
      </c>
      <c r="FL294" t="str">
        <v/>
      </c>
      <c r="FO294" t="str">
        <v>SIN ESTADO</v>
      </c>
      <c r="FQ294" t="str">
        <v/>
      </c>
      <c r="FR294" t="str">
        <v/>
      </c>
      <c r="FU294" t="str">
        <v>SIN ESTADO</v>
      </c>
      <c r="FW294" t="str">
        <v/>
      </c>
      <c r="FX294" t="str">
        <v/>
      </c>
      <c r="GA294" t="str">
        <v>SIN ESTADO</v>
      </c>
      <c r="GC294" t="str">
        <v/>
      </c>
      <c r="GD294" t="str">
        <v/>
      </c>
      <c r="GG294" t="str">
        <v>SIN ESTADO</v>
      </c>
      <c r="GI294" t="str">
        <v/>
      </c>
      <c r="GJ294" t="str">
        <v/>
      </c>
      <c r="GM294" t="str">
        <v>SIN ESTADO</v>
      </c>
      <c r="GO294" t="str">
        <v/>
      </c>
      <c r="GP294" t="str">
        <v/>
      </c>
      <c r="GS294" t="str">
        <v>SIN ESTADO</v>
      </c>
      <c r="GU294" t="str">
        <v/>
      </c>
      <c r="GV294" t="str">
        <v/>
      </c>
      <c r="GY294" t="str">
        <v>SIN ESTADO</v>
      </c>
      <c r="HA294" t="str">
        <v/>
      </c>
      <c r="HB294" t="str">
        <v/>
      </c>
      <c r="HE294" t="str">
        <v>SIN ESTADO</v>
      </c>
      <c r="HG294" t="str">
        <v/>
      </c>
      <c r="HH294" t="str">
        <v/>
      </c>
      <c r="HK294" t="str">
        <v>SIN ESTADO</v>
      </c>
      <c r="HM294" t="str">
        <v/>
      </c>
      <c r="HN294" t="str">
        <v/>
      </c>
      <c r="HQ294" t="str">
        <v>SIN ESTADO</v>
      </c>
      <c r="HS294">
        <v>64221900</v>
      </c>
      <c r="HU294">
        <v>4416666.666666667</v>
      </c>
      <c r="HW294">
        <v>0</v>
      </c>
      <c r="HX294">
        <v>0</v>
      </c>
    </row>
    <row r="295">
      <c r="B295">
        <v>293</v>
      </c>
      <c r="C295" t="str">
        <v xml:space="preserve">LC2 - 31 - 3 </v>
      </c>
      <c r="D295" t="str">
        <v>VENDIDO</v>
      </c>
      <c r="E295">
        <v>28000000</v>
      </c>
      <c r="F295">
        <v>24000000</v>
      </c>
      <c r="G295">
        <v>45658</v>
      </c>
      <c r="H295">
        <v>24</v>
      </c>
      <c r="I295" t="str">
        <v xml:space="preserve">01 DE CADA MES </v>
      </c>
      <c r="J295">
        <v>1000000</v>
      </c>
      <c r="K295">
        <v>45689</v>
      </c>
      <c r="L295">
        <v>629</v>
      </c>
      <c r="M295">
        <v>46107</v>
      </c>
      <c r="N295">
        <v>1000000</v>
      </c>
      <c r="O295" t="str">
        <v>PAGA</v>
      </c>
      <c r="P295" t="str">
        <v>TRANSFERENCIA</v>
      </c>
      <c r="Q295">
        <v>45720</v>
      </c>
      <c r="R295">
        <v>598</v>
      </c>
      <c r="S295">
        <v>46138</v>
      </c>
      <c r="T295">
        <v>1000000</v>
      </c>
      <c r="U295" t="str">
        <v>PAGA</v>
      </c>
      <c r="V295" t="str">
        <v>TRANSFERENCIA</v>
      </c>
      <c r="W295">
        <v>45751</v>
      </c>
      <c r="X295">
        <v>567</v>
      </c>
      <c r="Y295">
        <v>46165</v>
      </c>
      <c r="Z295">
        <v>1000000</v>
      </c>
      <c r="AA295" t="str">
        <v>PAGA</v>
      </c>
      <c r="AB295" t="str">
        <v>TRANSFERENCIA</v>
      </c>
      <c r="AC295">
        <v>45782</v>
      </c>
      <c r="AD295">
        <v>536</v>
      </c>
      <c r="AE295">
        <v>46260</v>
      </c>
      <c r="AF295">
        <v>1000000</v>
      </c>
      <c r="AG295" t="str">
        <v>PAGA</v>
      </c>
      <c r="AH295" t="str">
        <v>TRANSFERENCIA</v>
      </c>
      <c r="AI295">
        <v>45813</v>
      </c>
      <c r="AJ295">
        <v>505</v>
      </c>
      <c r="AK295">
        <v>46296</v>
      </c>
      <c r="AL295">
        <v>1000000</v>
      </c>
      <c r="AM295" t="str">
        <v>PAGA</v>
      </c>
      <c r="AN295" t="str">
        <v>TRANSFERENCIA</v>
      </c>
      <c r="AO295">
        <v>45844</v>
      </c>
      <c r="AP295">
        <v>474</v>
      </c>
      <c r="AS295" t="str">
        <v>VENCIDA</v>
      </c>
      <c r="AU295">
        <v>45875</v>
      </c>
      <c r="AV295">
        <v>443</v>
      </c>
      <c r="AY295" t="str">
        <v>VENCIDA</v>
      </c>
      <c r="BA295">
        <v>45906</v>
      </c>
      <c r="BB295">
        <v>412</v>
      </c>
      <c r="BE295" t="str">
        <v>VENCIDA</v>
      </c>
      <c r="BG295">
        <v>45937</v>
      </c>
      <c r="BH295">
        <v>381</v>
      </c>
      <c r="BK295" t="str">
        <v>VENCIDA</v>
      </c>
      <c r="BM295">
        <v>45968</v>
      </c>
      <c r="BN295">
        <v>350</v>
      </c>
      <c r="BQ295" t="str">
        <v>VENCIDA</v>
      </c>
      <c r="BS295">
        <v>45999</v>
      </c>
      <c r="BT295">
        <v>319</v>
      </c>
      <c r="BW295" t="str">
        <v>VENCIDA</v>
      </c>
      <c r="BY295">
        <v>46030</v>
      </c>
      <c r="BZ295">
        <v>288</v>
      </c>
      <c r="CC295" t="str">
        <v>VENCIDA</v>
      </c>
      <c r="CE295">
        <v>46061</v>
      </c>
      <c r="CF295">
        <v>257</v>
      </c>
      <c r="CI295" t="str">
        <v>VENCIDA</v>
      </c>
      <c r="CK295">
        <v>46092</v>
      </c>
      <c r="CL295">
        <v>226</v>
      </c>
      <c r="CO295" t="str">
        <v>VENCIDA</v>
      </c>
      <c r="CQ295">
        <v>46123</v>
      </c>
      <c r="CR295">
        <v>195</v>
      </c>
      <c r="CU295" t="str">
        <v>VENCIDA</v>
      </c>
      <c r="CW295">
        <v>46154</v>
      </c>
      <c r="CX295">
        <v>164</v>
      </c>
      <c r="DA295" t="str">
        <v>VENCIDA</v>
      </c>
      <c r="DC295">
        <v>46185</v>
      </c>
      <c r="DD295">
        <v>133</v>
      </c>
      <c r="DG295" t="str">
        <v>VENCIDA</v>
      </c>
      <c r="DI295">
        <v>46216</v>
      </c>
      <c r="DJ295">
        <v>102</v>
      </c>
      <c r="DM295" t="str">
        <v>VENCIDA</v>
      </c>
      <c r="DO295">
        <v>46247</v>
      </c>
      <c r="DP295">
        <v>71</v>
      </c>
      <c r="DS295" t="str">
        <v>VENCIDA</v>
      </c>
      <c r="DU295">
        <v>46278</v>
      </c>
      <c r="DV295">
        <v>40</v>
      </c>
      <c r="DY295" t="str">
        <v>VENCIDA</v>
      </c>
      <c r="EA295">
        <v>46309</v>
      </c>
      <c r="EB295">
        <v>9</v>
      </c>
      <c r="EE295" t="str">
        <v>VENCIDA</v>
      </c>
      <c r="EG295">
        <v>46340</v>
      </c>
      <c r="EH295">
        <v>-22</v>
      </c>
      <c r="EK295" t="str">
        <v>AL DÍA</v>
      </c>
      <c r="EM295">
        <v>46371</v>
      </c>
      <c r="EN295">
        <v>-53</v>
      </c>
      <c r="EQ295" t="str">
        <v>AL DÍA</v>
      </c>
      <c r="ES295">
        <v>46402</v>
      </c>
      <c r="ET295">
        <v>-84</v>
      </c>
      <c r="EW295" t="str">
        <v>AL DÍA</v>
      </c>
      <c r="EY295" t="str">
        <v/>
      </c>
      <c r="EZ295" t="str">
        <v/>
      </c>
      <c r="FC295" t="str">
        <v>SIN ESTADO</v>
      </c>
      <c r="FE295" t="str">
        <v/>
      </c>
      <c r="FF295" t="str">
        <v/>
      </c>
      <c r="FI295" t="str">
        <v>SIN ESTADO</v>
      </c>
      <c r="FK295" t="str">
        <v/>
      </c>
      <c r="FL295" t="str">
        <v/>
      </c>
      <c r="FO295" t="str">
        <v>SIN ESTADO</v>
      </c>
      <c r="FQ295" t="str">
        <v/>
      </c>
      <c r="FR295" t="str">
        <v/>
      </c>
      <c r="FU295" t="str">
        <v>SIN ESTADO</v>
      </c>
      <c r="FW295" t="str">
        <v/>
      </c>
      <c r="FX295" t="str">
        <v/>
      </c>
      <c r="GA295" t="str">
        <v>SIN ESTADO</v>
      </c>
      <c r="GC295" t="str">
        <v/>
      </c>
      <c r="GD295" t="str">
        <v/>
      </c>
      <c r="GG295" t="str">
        <v>SIN ESTADO</v>
      </c>
      <c r="GI295" t="str">
        <v/>
      </c>
      <c r="GJ295" t="str">
        <v/>
      </c>
      <c r="GM295" t="str">
        <v>SIN ESTADO</v>
      </c>
      <c r="GO295" t="str">
        <v/>
      </c>
      <c r="GP295" t="str">
        <v/>
      </c>
      <c r="GS295" t="str">
        <v>SIN ESTADO</v>
      </c>
      <c r="GU295" t="str">
        <v/>
      </c>
      <c r="GV295" t="str">
        <v/>
      </c>
      <c r="GY295" t="str">
        <v>SIN ESTADO</v>
      </c>
      <c r="HA295" t="str">
        <v/>
      </c>
      <c r="HB295" t="str">
        <v/>
      </c>
      <c r="HE295" t="str">
        <v>SIN ESTADO</v>
      </c>
      <c r="HG295" t="str">
        <v/>
      </c>
      <c r="HH295" t="str">
        <v/>
      </c>
      <c r="HK295" t="str">
        <v>SIN ESTADO</v>
      </c>
      <c r="HM295" t="str">
        <v/>
      </c>
      <c r="HN295" t="str">
        <v/>
      </c>
      <c r="HQ295" t="str">
        <v>SIN ESTADO</v>
      </c>
      <c r="HS295">
        <v>5000000</v>
      </c>
      <c r="HU295">
        <v>1000000</v>
      </c>
      <c r="HW295">
        <v>1000000</v>
      </c>
      <c r="HX295">
        <v>1</v>
      </c>
    </row>
    <row r="296">
      <c r="B296">
        <v>294</v>
      </c>
      <c r="C296" t="str">
        <v xml:space="preserve">LC2 - 31 - 4 </v>
      </c>
      <c r="D296" t="str">
        <v>VENDIDO</v>
      </c>
      <c r="E296">
        <v>25000000</v>
      </c>
      <c r="F296">
        <v>18000000</v>
      </c>
      <c r="G296">
        <v>46013</v>
      </c>
      <c r="H296">
        <v>24</v>
      </c>
      <c r="I296" t="str">
        <v xml:space="preserve">22 DE CADA MES </v>
      </c>
      <c r="J296">
        <v>750000</v>
      </c>
      <c r="K296">
        <v>46044</v>
      </c>
      <c r="L296">
        <v>274</v>
      </c>
      <c r="M296">
        <v>46044</v>
      </c>
      <c r="N296">
        <v>750000</v>
      </c>
      <c r="O296" t="str">
        <v>PAGA</v>
      </c>
      <c r="P296" t="str">
        <v>TRANSFERENCIA</v>
      </c>
      <c r="Q296">
        <v>46075</v>
      </c>
      <c r="R296">
        <v>243</v>
      </c>
      <c r="S296">
        <v>46075</v>
      </c>
      <c r="T296">
        <v>750000</v>
      </c>
      <c r="U296" t="str">
        <v>PAGA</v>
      </c>
      <c r="V296" t="str">
        <v>TRANSFERENCIA</v>
      </c>
      <c r="W296">
        <v>46106</v>
      </c>
      <c r="X296">
        <v>212</v>
      </c>
      <c r="Y296">
        <v>46105</v>
      </c>
      <c r="Z296">
        <v>750000</v>
      </c>
      <c r="AA296" t="str">
        <v>PAGA</v>
      </c>
      <c r="AB296" t="str">
        <v>TRANSFERENCIA</v>
      </c>
      <c r="AC296">
        <v>46137</v>
      </c>
      <c r="AD296">
        <v>181</v>
      </c>
      <c r="AE296">
        <v>46134</v>
      </c>
      <c r="AF296">
        <v>750000</v>
      </c>
      <c r="AG296" t="str">
        <v>PAGA</v>
      </c>
      <c r="AH296" t="str">
        <v>TRANSFERENCIA</v>
      </c>
      <c r="AI296">
        <v>46168</v>
      </c>
      <c r="AJ296">
        <v>150</v>
      </c>
      <c r="AK296">
        <v>46165</v>
      </c>
      <c r="AL296">
        <v>750000</v>
      </c>
      <c r="AM296" t="str">
        <v>PAGA</v>
      </c>
      <c r="AN296" t="str">
        <v>TRANSFERENCIA</v>
      </c>
      <c r="AO296">
        <v>46199</v>
      </c>
      <c r="AP296">
        <v>119</v>
      </c>
      <c r="AQ296">
        <v>46195</v>
      </c>
      <c r="AR296">
        <v>750000</v>
      </c>
      <c r="AS296" t="str">
        <v>PAGA</v>
      </c>
      <c r="AT296" t="str">
        <v>TRANSFERENCIA</v>
      </c>
      <c r="AU296">
        <v>46230</v>
      </c>
      <c r="AV296">
        <v>88</v>
      </c>
      <c r="AW296">
        <v>46225</v>
      </c>
      <c r="AX296">
        <v>750000</v>
      </c>
      <c r="AY296" t="str">
        <v>PAGA</v>
      </c>
      <c r="AZ296" t="str">
        <v>TRANSFERENCIA</v>
      </c>
      <c r="BA296">
        <v>46261</v>
      </c>
      <c r="BB296">
        <v>57</v>
      </c>
      <c r="BC296">
        <v>46256</v>
      </c>
      <c r="BD296">
        <v>750000</v>
      </c>
      <c r="BE296" t="str">
        <v>PAGA</v>
      </c>
      <c r="BF296" t="str">
        <v>TRANSFERENCIA</v>
      </c>
      <c r="BG296">
        <v>46292</v>
      </c>
      <c r="BH296">
        <v>26</v>
      </c>
      <c r="BI296">
        <v>46287</v>
      </c>
      <c r="BJ296">
        <v>750000</v>
      </c>
      <c r="BK296" t="str">
        <v>PAGA</v>
      </c>
      <c r="BL296" t="str">
        <v>TRANSFERENCIA</v>
      </c>
      <c r="BM296">
        <v>46323</v>
      </c>
      <c r="BN296">
        <v>-5</v>
      </c>
      <c r="BQ296" t="str">
        <v>POR VENCER</v>
      </c>
      <c r="BS296">
        <v>46354</v>
      </c>
      <c r="BT296">
        <v>-36</v>
      </c>
      <c r="BW296" t="str">
        <v>AL DÍA</v>
      </c>
      <c r="BY296">
        <v>46385</v>
      </c>
      <c r="BZ296">
        <v>-67</v>
      </c>
      <c r="CC296" t="str">
        <v>AL DÍA</v>
      </c>
      <c r="CE296">
        <v>46416</v>
      </c>
      <c r="CF296">
        <v>-98</v>
      </c>
      <c r="CI296" t="str">
        <v>AL DÍA</v>
      </c>
      <c r="CK296">
        <v>46447</v>
      </c>
      <c r="CL296">
        <v>-129</v>
      </c>
      <c r="CO296" t="str">
        <v>AL DÍA</v>
      </c>
      <c r="CQ296">
        <v>46478</v>
      </c>
      <c r="CR296">
        <v>-160</v>
      </c>
      <c r="CU296" t="str">
        <v>AL DÍA</v>
      </c>
      <c r="CW296">
        <v>46509</v>
      </c>
      <c r="CX296">
        <v>-191</v>
      </c>
      <c r="DA296" t="str">
        <v>AL DÍA</v>
      </c>
      <c r="DC296">
        <v>46540</v>
      </c>
      <c r="DD296">
        <v>-222</v>
      </c>
      <c r="DG296" t="str">
        <v>AL DÍA</v>
      </c>
      <c r="DI296">
        <v>46571</v>
      </c>
      <c r="DJ296">
        <v>-253</v>
      </c>
      <c r="DM296" t="str">
        <v>AL DÍA</v>
      </c>
      <c r="DO296">
        <v>46602</v>
      </c>
      <c r="DP296">
        <v>-284</v>
      </c>
      <c r="DS296" t="str">
        <v>AL DÍA</v>
      </c>
      <c r="DU296">
        <v>46633</v>
      </c>
      <c r="DV296">
        <v>-315</v>
      </c>
      <c r="DY296" t="str">
        <v>AL DÍA</v>
      </c>
      <c r="EA296">
        <v>46664</v>
      </c>
      <c r="EB296">
        <v>-346</v>
      </c>
      <c r="EE296" t="str">
        <v>AL DÍA</v>
      </c>
      <c r="EG296">
        <v>46695</v>
      </c>
      <c r="EH296">
        <v>-377</v>
      </c>
      <c r="EK296" t="str">
        <v>AL DÍA</v>
      </c>
      <c r="EM296">
        <v>46726</v>
      </c>
      <c r="EN296">
        <v>-408</v>
      </c>
      <c r="EQ296" t="str">
        <v>AL DÍA</v>
      </c>
      <c r="ES296">
        <v>46757</v>
      </c>
      <c r="ET296">
        <v>-439</v>
      </c>
      <c r="EW296" t="str">
        <v>AL DÍA</v>
      </c>
      <c r="EY296" t="str">
        <v/>
      </c>
      <c r="EZ296" t="str">
        <v/>
      </c>
      <c r="FC296" t="str">
        <v>SIN ESTADO</v>
      </c>
      <c r="FE296" t="str">
        <v/>
      </c>
      <c r="FF296" t="str">
        <v/>
      </c>
      <c r="FI296" t="str">
        <v>SIN ESTADO</v>
      </c>
      <c r="FK296" t="str">
        <v/>
      </c>
      <c r="FL296" t="str">
        <v/>
      </c>
      <c r="FO296" t="str">
        <v>SIN ESTADO</v>
      </c>
      <c r="FQ296" t="str">
        <v/>
      </c>
      <c r="FR296" t="str">
        <v/>
      </c>
      <c r="FU296" t="str">
        <v>SIN ESTADO</v>
      </c>
      <c r="FW296" t="str">
        <v/>
      </c>
      <c r="FX296" t="str">
        <v/>
      </c>
      <c r="GA296" t="str">
        <v>SIN ESTADO</v>
      </c>
      <c r="GC296" t="str">
        <v/>
      </c>
      <c r="GD296" t="str">
        <v/>
      </c>
      <c r="GG296" t="str">
        <v>SIN ESTADO</v>
      </c>
      <c r="GI296" t="str">
        <v/>
      </c>
      <c r="GJ296" t="str">
        <v/>
      </c>
      <c r="GM296" t="str">
        <v>SIN ESTADO</v>
      </c>
      <c r="GO296" t="str">
        <v/>
      </c>
      <c r="GP296" t="str">
        <v/>
      </c>
      <c r="GS296" t="str">
        <v>SIN ESTADO</v>
      </c>
      <c r="GU296" t="str">
        <v/>
      </c>
      <c r="GV296" t="str">
        <v/>
      </c>
      <c r="GY296" t="str">
        <v>SIN ESTADO</v>
      </c>
      <c r="HA296" t="str">
        <v/>
      </c>
      <c r="HB296" t="str">
        <v/>
      </c>
      <c r="HE296" t="str">
        <v>SIN ESTADO</v>
      </c>
      <c r="HG296" t="str">
        <v/>
      </c>
      <c r="HH296" t="str">
        <v/>
      </c>
      <c r="HK296" t="str">
        <v>SIN ESTADO</v>
      </c>
      <c r="HM296" t="str">
        <v/>
      </c>
      <c r="HN296" t="str">
        <v/>
      </c>
      <c r="HQ296" t="str">
        <v>SIN ESTADO</v>
      </c>
      <c r="HS296">
        <v>6750000</v>
      </c>
      <c r="HU296">
        <v>750000</v>
      </c>
      <c r="HW296">
        <v>750000</v>
      </c>
      <c r="HX296">
        <v>1</v>
      </c>
    </row>
    <row r="297">
      <c r="B297">
        <v>295</v>
      </c>
      <c r="C297" t="str">
        <v xml:space="preserve">LC2 - 31 - 5 </v>
      </c>
      <c r="D297" t="str">
        <v>VENDIDO</v>
      </c>
      <c r="E297">
        <v>26000000</v>
      </c>
      <c r="F297">
        <v>22000000</v>
      </c>
      <c r="G297">
        <v>46076</v>
      </c>
      <c r="H297">
        <v>24</v>
      </c>
      <c r="I297" t="str">
        <v xml:space="preserve">23 DE CADA MES </v>
      </c>
      <c r="J297">
        <v>916666.6666666666</v>
      </c>
      <c r="K297">
        <v>46107</v>
      </c>
      <c r="L297">
        <v>211</v>
      </c>
      <c r="M297">
        <v>46107</v>
      </c>
      <c r="N297">
        <v>1000000</v>
      </c>
      <c r="O297" t="str">
        <v>PAGA</v>
      </c>
      <c r="P297" t="str">
        <v>TRANSFERENCIA</v>
      </c>
      <c r="Q297">
        <v>46138</v>
      </c>
      <c r="R297">
        <v>180</v>
      </c>
      <c r="S297">
        <v>46138</v>
      </c>
      <c r="T297">
        <v>916700</v>
      </c>
      <c r="U297" t="str">
        <v>PAGA</v>
      </c>
      <c r="V297" t="str">
        <v>TRANSFERENCIA</v>
      </c>
      <c r="W297">
        <v>46169</v>
      </c>
      <c r="X297">
        <v>149</v>
      </c>
      <c r="Y297">
        <v>46165</v>
      </c>
      <c r="Z297">
        <v>1000000</v>
      </c>
      <c r="AA297" t="str">
        <v>PAGA</v>
      </c>
      <c r="AB297" t="str">
        <v>TRANSFERENCIA</v>
      </c>
      <c r="AC297">
        <v>46200</v>
      </c>
      <c r="AD297">
        <v>118</v>
      </c>
      <c r="AE297">
        <v>46260</v>
      </c>
      <c r="AF297">
        <v>1000000</v>
      </c>
      <c r="AG297" t="str">
        <v>PAGA</v>
      </c>
      <c r="AH297" t="str">
        <v>TRANSFERENCIA</v>
      </c>
      <c r="AI297">
        <v>46231</v>
      </c>
      <c r="AJ297">
        <v>87</v>
      </c>
      <c r="AK297">
        <v>46296</v>
      </c>
      <c r="AL297">
        <v>916700</v>
      </c>
      <c r="AM297" t="str">
        <v>PAGA</v>
      </c>
      <c r="AN297" t="str">
        <v>TRANSFERENCIA</v>
      </c>
      <c r="AO297">
        <v>46262</v>
      </c>
      <c r="AP297">
        <v>56</v>
      </c>
      <c r="AS297" t="str">
        <v>VENCIDA</v>
      </c>
      <c r="AU297">
        <v>46293</v>
      </c>
      <c r="AV297">
        <v>25</v>
      </c>
      <c r="AY297" t="str">
        <v>VENCIDA</v>
      </c>
      <c r="BA297">
        <v>46324</v>
      </c>
      <c r="BB297">
        <v>-6</v>
      </c>
      <c r="BE297" t="str">
        <v>AL DÍA</v>
      </c>
      <c r="BG297">
        <v>46355</v>
      </c>
      <c r="BH297">
        <v>-37</v>
      </c>
      <c r="BK297" t="str">
        <v>AL DÍA</v>
      </c>
      <c r="BM297">
        <v>46386</v>
      </c>
      <c r="BN297">
        <v>-68</v>
      </c>
      <c r="BQ297" t="str">
        <v>AL DÍA</v>
      </c>
      <c r="BS297">
        <v>46417</v>
      </c>
      <c r="BT297">
        <v>-99</v>
      </c>
      <c r="BW297" t="str">
        <v>AL DÍA</v>
      </c>
      <c r="BY297">
        <v>46448</v>
      </c>
      <c r="BZ297">
        <v>-130</v>
      </c>
      <c r="CC297" t="str">
        <v>AL DÍA</v>
      </c>
      <c r="CE297">
        <v>46479</v>
      </c>
      <c r="CF297">
        <v>-161</v>
      </c>
      <c r="CI297" t="str">
        <v>AL DÍA</v>
      </c>
      <c r="CK297">
        <v>46510</v>
      </c>
      <c r="CL297">
        <v>-192</v>
      </c>
      <c r="CO297" t="str">
        <v>AL DÍA</v>
      </c>
      <c r="CQ297">
        <v>46541</v>
      </c>
      <c r="CR297">
        <v>-223</v>
      </c>
      <c r="CU297" t="str">
        <v>AL DÍA</v>
      </c>
      <c r="CW297">
        <v>46572</v>
      </c>
      <c r="CX297">
        <v>-254</v>
      </c>
      <c r="DA297" t="str">
        <v>AL DÍA</v>
      </c>
      <c r="DC297">
        <v>46603</v>
      </c>
      <c r="DD297">
        <v>-285</v>
      </c>
      <c r="DG297" t="str">
        <v>AL DÍA</v>
      </c>
      <c r="DI297">
        <v>46634</v>
      </c>
      <c r="DJ297">
        <v>-316</v>
      </c>
      <c r="DM297" t="str">
        <v>AL DÍA</v>
      </c>
      <c r="DO297">
        <v>46665</v>
      </c>
      <c r="DP297">
        <v>-347</v>
      </c>
      <c r="DS297" t="str">
        <v>AL DÍA</v>
      </c>
      <c r="DU297">
        <v>46696</v>
      </c>
      <c r="DV297">
        <v>-378</v>
      </c>
      <c r="DY297" t="str">
        <v>AL DÍA</v>
      </c>
      <c r="EA297">
        <v>46727</v>
      </c>
      <c r="EB297">
        <v>-409</v>
      </c>
      <c r="EE297" t="str">
        <v>AL DÍA</v>
      </c>
      <c r="EG297">
        <v>46758</v>
      </c>
      <c r="EH297">
        <v>-440</v>
      </c>
      <c r="EK297" t="str">
        <v>AL DÍA</v>
      </c>
      <c r="EM297">
        <v>46789</v>
      </c>
      <c r="EN297">
        <v>-471</v>
      </c>
      <c r="EQ297" t="str">
        <v>AL DÍA</v>
      </c>
      <c r="ES297">
        <v>46820</v>
      </c>
      <c r="ET297">
        <v>-502</v>
      </c>
      <c r="EW297" t="str">
        <v>AL DÍA</v>
      </c>
      <c r="EY297" t="str">
        <v/>
      </c>
      <c r="EZ297" t="str">
        <v/>
      </c>
      <c r="FC297" t="str">
        <v>SIN ESTADO</v>
      </c>
      <c r="FE297" t="str">
        <v/>
      </c>
      <c r="FF297" t="str">
        <v/>
      </c>
      <c r="FI297" t="str">
        <v>SIN ESTADO</v>
      </c>
      <c r="FK297" t="str">
        <v/>
      </c>
      <c r="FL297" t="str">
        <v/>
      </c>
      <c r="FO297" t="str">
        <v>SIN ESTADO</v>
      </c>
      <c r="FQ297" t="str">
        <v/>
      </c>
      <c r="FR297" t="str">
        <v/>
      </c>
      <c r="FU297" t="str">
        <v>SIN ESTADO</v>
      </c>
      <c r="FW297" t="str">
        <v/>
      </c>
      <c r="FX297" t="str">
        <v/>
      </c>
      <c r="GA297" t="str">
        <v>SIN ESTADO</v>
      </c>
      <c r="GC297" t="str">
        <v/>
      </c>
      <c r="GD297" t="str">
        <v/>
      </c>
      <c r="GG297" t="str">
        <v>SIN ESTADO</v>
      </c>
      <c r="GI297" t="str">
        <v/>
      </c>
      <c r="GJ297" t="str">
        <v/>
      </c>
      <c r="GM297" t="str">
        <v>SIN ESTADO</v>
      </c>
      <c r="GO297" t="str">
        <v/>
      </c>
      <c r="GP297" t="str">
        <v/>
      </c>
      <c r="GS297" t="str">
        <v>SIN ESTADO</v>
      </c>
      <c r="GU297" t="str">
        <v/>
      </c>
      <c r="GV297" t="str">
        <v/>
      </c>
      <c r="GY297" t="str">
        <v>SIN ESTADO</v>
      </c>
      <c r="HA297" t="str">
        <v/>
      </c>
      <c r="HB297" t="str">
        <v/>
      </c>
      <c r="HE297" t="str">
        <v>SIN ESTADO</v>
      </c>
      <c r="HG297" t="str">
        <v/>
      </c>
      <c r="HH297" t="str">
        <v/>
      </c>
      <c r="HK297" t="str">
        <v>SIN ESTADO</v>
      </c>
      <c r="HM297" t="str">
        <v/>
      </c>
      <c r="HN297" t="str">
        <v/>
      </c>
      <c r="HQ297" t="str">
        <v>SIN ESTADO</v>
      </c>
      <c r="HS297">
        <v>4833400</v>
      </c>
      <c r="HU297">
        <v>916666.6666666666</v>
      </c>
      <c r="HW297">
        <v>1000000</v>
      </c>
      <c r="HX297">
        <v>1</v>
      </c>
    </row>
    <row r="298">
      <c r="B298">
        <v>296</v>
      </c>
      <c r="C298" t="str">
        <v xml:space="preserve">LC2 - 31 - 6 </v>
      </c>
      <c r="D298" t="str">
        <v>VENDIDO</v>
      </c>
      <c r="E298">
        <v>33573000</v>
      </c>
      <c r="F298">
        <v>29573000</v>
      </c>
      <c r="G298">
        <v>46056</v>
      </c>
      <c r="H298">
        <v>24</v>
      </c>
      <c r="I298" t="str">
        <v xml:space="preserve">03 DE CADA MES </v>
      </c>
      <c r="J298">
        <v>1232208.3333333333</v>
      </c>
      <c r="K298">
        <v>46087</v>
      </c>
      <c r="L298">
        <v>231</v>
      </c>
      <c r="M298">
        <v>46119</v>
      </c>
      <c r="N298">
        <v>1232300</v>
      </c>
      <c r="O298" t="str">
        <v>PAGA</v>
      </c>
      <c r="P298" t="str">
        <v>TRANSFERENCIA</v>
      </c>
      <c r="Q298">
        <v>46118</v>
      </c>
      <c r="R298">
        <v>200</v>
      </c>
      <c r="S298">
        <v>46147</v>
      </c>
      <c r="T298">
        <v>1232300</v>
      </c>
      <c r="U298" t="str">
        <v>PAGA</v>
      </c>
      <c r="V298" t="str">
        <v>TRANSFERENCIA</v>
      </c>
      <c r="W298">
        <v>46149</v>
      </c>
      <c r="X298">
        <v>169</v>
      </c>
      <c r="Y298">
        <v>46177</v>
      </c>
      <c r="Z298">
        <v>1232300</v>
      </c>
      <c r="AA298" t="str">
        <v>PAGA</v>
      </c>
      <c r="AB298" t="str">
        <v>TRANSFERENCIA</v>
      </c>
      <c r="AC298">
        <v>46180</v>
      </c>
      <c r="AD298">
        <v>138</v>
      </c>
      <c r="AE298">
        <v>46210</v>
      </c>
      <c r="AF298">
        <v>1232300</v>
      </c>
      <c r="AG298" t="str">
        <v>PAGA</v>
      </c>
      <c r="AH298" t="str">
        <v>TRANSFERENCIA</v>
      </c>
      <c r="AI298">
        <v>46211</v>
      </c>
      <c r="AJ298">
        <v>107</v>
      </c>
      <c r="AK298">
        <v>46242</v>
      </c>
      <c r="AL298">
        <v>1232300</v>
      </c>
      <c r="AM298" t="str">
        <v>PAGA</v>
      </c>
      <c r="AN298" t="str">
        <v>TRANSFERENCIA</v>
      </c>
      <c r="AO298">
        <v>46242</v>
      </c>
      <c r="AP298">
        <v>76</v>
      </c>
      <c r="AQ298">
        <v>46272</v>
      </c>
      <c r="AR298">
        <v>1232300</v>
      </c>
      <c r="AS298" t="str">
        <v>PAGA</v>
      </c>
      <c r="AT298" t="str">
        <v>TRANSFERENCIA</v>
      </c>
      <c r="AU298">
        <v>46273</v>
      </c>
      <c r="AV298">
        <v>45</v>
      </c>
      <c r="AY298" t="str">
        <v>VENCIDA</v>
      </c>
      <c r="BA298">
        <v>46304</v>
      </c>
      <c r="BB298">
        <v>14</v>
      </c>
      <c r="BE298" t="str">
        <v>VENCIDA</v>
      </c>
      <c r="BG298">
        <v>46335</v>
      </c>
      <c r="BH298">
        <v>-17</v>
      </c>
      <c r="BK298" t="str">
        <v>AL DÍA</v>
      </c>
      <c r="BM298">
        <v>46366</v>
      </c>
      <c r="BN298">
        <v>-48</v>
      </c>
      <c r="BQ298" t="str">
        <v>AL DÍA</v>
      </c>
      <c r="BS298">
        <v>46397</v>
      </c>
      <c r="BT298">
        <v>-79</v>
      </c>
      <c r="BW298" t="str">
        <v>AL DÍA</v>
      </c>
      <c r="BY298">
        <v>46428</v>
      </c>
      <c r="BZ298">
        <v>-110</v>
      </c>
      <c r="CC298" t="str">
        <v>AL DÍA</v>
      </c>
      <c r="CE298">
        <v>46459</v>
      </c>
      <c r="CF298">
        <v>-141</v>
      </c>
      <c r="CI298" t="str">
        <v>AL DÍA</v>
      </c>
      <c r="CK298">
        <v>46490</v>
      </c>
      <c r="CL298">
        <v>-172</v>
      </c>
      <c r="CO298" t="str">
        <v>AL DÍA</v>
      </c>
      <c r="CQ298">
        <v>46521</v>
      </c>
      <c r="CR298">
        <v>-203</v>
      </c>
      <c r="CU298" t="str">
        <v>AL DÍA</v>
      </c>
      <c r="CW298">
        <v>46552</v>
      </c>
      <c r="CX298">
        <v>-234</v>
      </c>
      <c r="DA298" t="str">
        <v>AL DÍA</v>
      </c>
      <c r="DC298">
        <v>46583</v>
      </c>
      <c r="DD298">
        <v>-265</v>
      </c>
      <c r="DG298" t="str">
        <v>AL DÍA</v>
      </c>
      <c r="DI298">
        <v>46614</v>
      </c>
      <c r="DJ298">
        <v>-296</v>
      </c>
      <c r="DM298" t="str">
        <v>AL DÍA</v>
      </c>
      <c r="DO298">
        <v>46645</v>
      </c>
      <c r="DP298">
        <v>-327</v>
      </c>
      <c r="DS298" t="str">
        <v>AL DÍA</v>
      </c>
      <c r="DU298">
        <v>46676</v>
      </c>
      <c r="DV298">
        <v>-358</v>
      </c>
      <c r="DY298" t="str">
        <v>AL DÍA</v>
      </c>
      <c r="EA298">
        <v>46707</v>
      </c>
      <c r="EB298">
        <v>-389</v>
      </c>
      <c r="EE298" t="str">
        <v>AL DÍA</v>
      </c>
      <c r="EG298">
        <v>46738</v>
      </c>
      <c r="EH298">
        <v>-420</v>
      </c>
      <c r="EK298" t="str">
        <v>AL DÍA</v>
      </c>
      <c r="EM298">
        <v>46769</v>
      </c>
      <c r="EN298">
        <v>-451</v>
      </c>
      <c r="EQ298" t="str">
        <v>AL DÍA</v>
      </c>
      <c r="ES298">
        <v>46800</v>
      </c>
      <c r="ET298">
        <v>-482</v>
      </c>
      <c r="EW298" t="str">
        <v>AL DÍA</v>
      </c>
      <c r="EY298" t="str">
        <v/>
      </c>
      <c r="EZ298" t="str">
        <v/>
      </c>
      <c r="FC298" t="str">
        <v>SIN ESTADO</v>
      </c>
      <c r="FE298" t="str">
        <v/>
      </c>
      <c r="FF298" t="str">
        <v/>
      </c>
      <c r="FI298" t="str">
        <v>SIN ESTADO</v>
      </c>
      <c r="FK298" t="str">
        <v/>
      </c>
      <c r="FL298" t="str">
        <v/>
      </c>
      <c r="FO298" t="str">
        <v>SIN ESTADO</v>
      </c>
      <c r="FQ298" t="str">
        <v/>
      </c>
      <c r="FR298" t="str">
        <v/>
      </c>
      <c r="FU298" t="str">
        <v>SIN ESTADO</v>
      </c>
      <c r="FW298" t="str">
        <v/>
      </c>
      <c r="FX298" t="str">
        <v/>
      </c>
      <c r="GA298" t="str">
        <v>SIN ESTADO</v>
      </c>
      <c r="GC298" t="str">
        <v/>
      </c>
      <c r="GD298" t="str">
        <v/>
      </c>
      <c r="GG298" t="str">
        <v>SIN ESTADO</v>
      </c>
      <c r="GI298" t="str">
        <v/>
      </c>
      <c r="GJ298" t="str">
        <v/>
      </c>
      <c r="GM298" t="str">
        <v>SIN ESTADO</v>
      </c>
      <c r="GO298" t="str">
        <v/>
      </c>
      <c r="GP298" t="str">
        <v/>
      </c>
      <c r="GS298" t="str">
        <v>SIN ESTADO</v>
      </c>
      <c r="GU298" t="str">
        <v/>
      </c>
      <c r="GV298" t="str">
        <v/>
      </c>
      <c r="GY298" t="str">
        <v>SIN ESTADO</v>
      </c>
      <c r="HA298" t="str">
        <v/>
      </c>
      <c r="HB298" t="str">
        <v/>
      </c>
      <c r="HE298" t="str">
        <v>SIN ESTADO</v>
      </c>
      <c r="HG298" t="str">
        <v/>
      </c>
      <c r="HH298" t="str">
        <v/>
      </c>
      <c r="HK298" t="str">
        <v>SIN ESTADO</v>
      </c>
      <c r="HM298" t="str">
        <v/>
      </c>
      <c r="HN298" t="str">
        <v/>
      </c>
      <c r="HQ298" t="str">
        <v>SIN ESTADO</v>
      </c>
      <c r="HS298">
        <v>7393800</v>
      </c>
      <c r="HU298">
        <v>1232208.3333333333</v>
      </c>
      <c r="HW298">
        <v>1232300</v>
      </c>
      <c r="HX298">
        <v>1</v>
      </c>
    </row>
    <row r="299">
      <c r="B299">
        <v>297</v>
      </c>
      <c r="C299" t="str">
        <v xml:space="preserve">LC2 - 31 - 7 </v>
      </c>
      <c r="D299" t="str">
        <v>VENDIDO</v>
      </c>
      <c r="E299">
        <v>33573000</v>
      </c>
      <c r="F299">
        <v>28573000</v>
      </c>
      <c r="G299">
        <v>46091</v>
      </c>
      <c r="H299">
        <v>24</v>
      </c>
      <c r="I299" t="str">
        <v xml:space="preserve">10 DE CADA MES </v>
      </c>
      <c r="J299">
        <v>1190541.6666666667</v>
      </c>
      <c r="K299">
        <v>46122</v>
      </c>
      <c r="L299">
        <v>196</v>
      </c>
      <c r="M299">
        <v>46125</v>
      </c>
      <c r="N299">
        <v>3000000</v>
      </c>
      <c r="O299" t="str">
        <v>PAGA</v>
      </c>
      <c r="P299" t="str">
        <v>EFECTIVO</v>
      </c>
      <c r="Q299">
        <v>46153</v>
      </c>
      <c r="R299">
        <v>165</v>
      </c>
      <c r="S299">
        <v>46125</v>
      </c>
      <c r="U299" t="str">
        <v>PAGA</v>
      </c>
      <c r="V299" t="str">
        <v>TRANSFERENCIA</v>
      </c>
      <c r="W299">
        <v>46184</v>
      </c>
      <c r="X299">
        <v>134</v>
      </c>
      <c r="Y299">
        <v>46221</v>
      </c>
      <c r="Z299">
        <v>645000</v>
      </c>
      <c r="AA299" t="str">
        <v>PAGA</v>
      </c>
      <c r="AB299" t="str">
        <v>TRANSFERENCIA</v>
      </c>
      <c r="AC299">
        <v>46215</v>
      </c>
      <c r="AD299">
        <v>103</v>
      </c>
      <c r="AE299">
        <v>46256</v>
      </c>
      <c r="AF299">
        <v>1215000</v>
      </c>
      <c r="AG299" t="str">
        <v>PAGA</v>
      </c>
      <c r="AH299" t="str">
        <v>TRANSFERENCIA</v>
      </c>
      <c r="AI299">
        <v>46246</v>
      </c>
      <c r="AJ299">
        <v>72</v>
      </c>
      <c r="AK299">
        <v>46283</v>
      </c>
      <c r="AL299">
        <v>1215000</v>
      </c>
      <c r="AM299" t="str">
        <v>PAGA</v>
      </c>
      <c r="AN299" t="str">
        <v>TRANSFERENCIA</v>
      </c>
      <c r="AO299">
        <v>46277</v>
      </c>
      <c r="AP299">
        <v>41</v>
      </c>
      <c r="AS299" t="str">
        <v>VENCIDA</v>
      </c>
      <c r="AU299">
        <v>46308</v>
      </c>
      <c r="AV299">
        <v>10</v>
      </c>
      <c r="AY299" t="str">
        <v>VENCIDA</v>
      </c>
      <c r="BA299">
        <v>46339</v>
      </c>
      <c r="BB299">
        <v>-21</v>
      </c>
      <c r="BE299" t="str">
        <v>AL DÍA</v>
      </c>
      <c r="BG299">
        <v>46370</v>
      </c>
      <c r="BH299">
        <v>-52</v>
      </c>
      <c r="BK299" t="str">
        <v>AL DÍA</v>
      </c>
      <c r="BM299">
        <v>46401</v>
      </c>
      <c r="BN299">
        <v>-83</v>
      </c>
      <c r="BQ299" t="str">
        <v>AL DÍA</v>
      </c>
      <c r="BS299">
        <v>46432</v>
      </c>
      <c r="BT299">
        <v>-114</v>
      </c>
      <c r="BW299" t="str">
        <v>AL DÍA</v>
      </c>
      <c r="BY299">
        <v>46463</v>
      </c>
      <c r="BZ299">
        <v>-145</v>
      </c>
      <c r="CC299" t="str">
        <v>AL DÍA</v>
      </c>
      <c r="CE299">
        <v>46494</v>
      </c>
      <c r="CF299">
        <v>-176</v>
      </c>
      <c r="CI299" t="str">
        <v>AL DÍA</v>
      </c>
      <c r="CK299">
        <v>46525</v>
      </c>
      <c r="CL299">
        <v>-207</v>
      </c>
      <c r="CO299" t="str">
        <v>AL DÍA</v>
      </c>
      <c r="CQ299">
        <v>46556</v>
      </c>
      <c r="CR299">
        <v>-238</v>
      </c>
      <c r="CU299" t="str">
        <v>AL DÍA</v>
      </c>
      <c r="CW299">
        <v>46587</v>
      </c>
      <c r="CX299">
        <v>-269</v>
      </c>
      <c r="DA299" t="str">
        <v>AL DÍA</v>
      </c>
      <c r="DC299">
        <v>46618</v>
      </c>
      <c r="DD299">
        <v>-300</v>
      </c>
      <c r="DG299" t="str">
        <v>AL DÍA</v>
      </c>
      <c r="DI299">
        <v>46649</v>
      </c>
      <c r="DJ299">
        <v>-331</v>
      </c>
      <c r="DM299" t="str">
        <v>AL DÍA</v>
      </c>
      <c r="DO299">
        <v>46680</v>
      </c>
      <c r="DP299">
        <v>-362</v>
      </c>
      <c r="DS299" t="str">
        <v>AL DÍA</v>
      </c>
      <c r="DU299">
        <v>46711</v>
      </c>
      <c r="DV299">
        <v>-393</v>
      </c>
      <c r="DY299" t="str">
        <v>AL DÍA</v>
      </c>
      <c r="EA299">
        <v>46742</v>
      </c>
      <c r="EB299">
        <v>-424</v>
      </c>
      <c r="EE299" t="str">
        <v>AL DÍA</v>
      </c>
      <c r="EG299">
        <v>46773</v>
      </c>
      <c r="EH299">
        <v>-455</v>
      </c>
      <c r="EK299" t="str">
        <v>AL DÍA</v>
      </c>
      <c r="EM299">
        <v>46804</v>
      </c>
      <c r="EN299">
        <v>-486</v>
      </c>
      <c r="EQ299" t="str">
        <v>AL DÍA</v>
      </c>
      <c r="ES299">
        <v>46835</v>
      </c>
      <c r="ET299">
        <v>-517</v>
      </c>
      <c r="EW299" t="str">
        <v>AL DÍA</v>
      </c>
      <c r="EY299" t="str">
        <v/>
      </c>
      <c r="EZ299" t="str">
        <v/>
      </c>
      <c r="FC299" t="str">
        <v>SIN ESTADO</v>
      </c>
      <c r="FE299" t="str">
        <v/>
      </c>
      <c r="FF299" t="str">
        <v/>
      </c>
      <c r="FI299" t="str">
        <v>SIN ESTADO</v>
      </c>
      <c r="FK299" t="str">
        <v/>
      </c>
      <c r="FL299" t="str">
        <v/>
      </c>
      <c r="FO299" t="str">
        <v>SIN ESTADO</v>
      </c>
      <c r="FQ299" t="str">
        <v/>
      </c>
      <c r="FR299" t="str">
        <v/>
      </c>
      <c r="FU299" t="str">
        <v>SIN ESTADO</v>
      </c>
      <c r="FW299" t="str">
        <v/>
      </c>
      <c r="FX299" t="str">
        <v/>
      </c>
      <c r="GA299" t="str">
        <v>SIN ESTADO</v>
      </c>
      <c r="GC299" t="str">
        <v/>
      </c>
      <c r="GD299" t="str">
        <v/>
      </c>
      <c r="GG299" t="str">
        <v>SIN ESTADO</v>
      </c>
      <c r="GI299" t="str">
        <v/>
      </c>
      <c r="GJ299" t="str">
        <v/>
      </c>
      <c r="GM299" t="str">
        <v>SIN ESTADO</v>
      </c>
      <c r="GO299" t="str">
        <v/>
      </c>
      <c r="GP299" t="str">
        <v/>
      </c>
      <c r="GS299" t="str">
        <v>SIN ESTADO</v>
      </c>
      <c r="GU299" t="str">
        <v/>
      </c>
      <c r="GV299" t="str">
        <v/>
      </c>
      <c r="GY299" t="str">
        <v>SIN ESTADO</v>
      </c>
      <c r="HA299" t="str">
        <v/>
      </c>
      <c r="HB299" t="str">
        <v/>
      </c>
      <c r="HE299" t="str">
        <v>SIN ESTADO</v>
      </c>
      <c r="HG299" t="str">
        <v/>
      </c>
      <c r="HH299" t="str">
        <v/>
      </c>
      <c r="HK299" t="str">
        <v>SIN ESTADO</v>
      </c>
      <c r="HM299" t="str">
        <v/>
      </c>
      <c r="HN299" t="str">
        <v/>
      </c>
      <c r="HQ299" t="str">
        <v>SIN ESTADO</v>
      </c>
      <c r="HS299">
        <v>6075000</v>
      </c>
      <c r="HU299">
        <v>1190541.6666666667</v>
      </c>
      <c r="HW299">
        <v>3000000</v>
      </c>
      <c r="HX299">
        <v>1</v>
      </c>
    </row>
    <row r="300">
      <c r="B300">
        <v>298</v>
      </c>
      <c r="C300" t="str">
        <v xml:space="preserve">LC2 - 31 - 8 </v>
      </c>
      <c r="D300" t="str">
        <v>VENDIDO</v>
      </c>
      <c r="E300">
        <v>26500000</v>
      </c>
      <c r="F300">
        <v>0</v>
      </c>
      <c r="G300">
        <v>46076</v>
      </c>
      <c r="H300">
        <v>0</v>
      </c>
      <c r="I300" t="str">
        <v>-</v>
      </c>
      <c r="J300">
        <v>0</v>
      </c>
      <c r="K300" t="str">
        <v/>
      </c>
      <c r="L300" t="str">
        <v/>
      </c>
      <c r="M300">
        <v>46076</v>
      </c>
      <c r="N300">
        <v>0</v>
      </c>
      <c r="O300" t="str">
        <v>SIN ESTADO</v>
      </c>
      <c r="P300" t="str">
        <v>EFECTIVO</v>
      </c>
      <c r="Q300" t="str">
        <v/>
      </c>
      <c r="R300" t="str">
        <v/>
      </c>
      <c r="U300" t="str">
        <v>SIN ESTADO</v>
      </c>
      <c r="W300" t="str">
        <v/>
      </c>
      <c r="X300" t="str">
        <v/>
      </c>
      <c r="AA300" t="str">
        <v>SIN ESTADO</v>
      </c>
      <c r="AC300" t="str">
        <v/>
      </c>
      <c r="AD300" t="str">
        <v/>
      </c>
      <c r="AG300" t="str">
        <v>SIN ESTADO</v>
      </c>
      <c r="AI300" t="str">
        <v/>
      </c>
      <c r="AJ300" t="str">
        <v/>
      </c>
      <c r="AM300" t="str">
        <v>SIN ESTADO</v>
      </c>
      <c r="AO300" t="str">
        <v/>
      </c>
      <c r="AP300" t="str">
        <v/>
      </c>
      <c r="AS300" t="str">
        <v>SIN ESTADO</v>
      </c>
      <c r="AU300" t="str">
        <v/>
      </c>
      <c r="AV300" t="str">
        <v/>
      </c>
      <c r="AY300" t="str">
        <v>SIN ESTADO</v>
      </c>
      <c r="BA300" t="str">
        <v/>
      </c>
      <c r="BB300" t="str">
        <v/>
      </c>
      <c r="BE300" t="str">
        <v>SIN ESTADO</v>
      </c>
      <c r="BG300" t="str">
        <v/>
      </c>
      <c r="BH300" t="str">
        <v/>
      </c>
      <c r="BK300" t="str">
        <v>SIN ESTADO</v>
      </c>
      <c r="BM300" t="str">
        <v/>
      </c>
      <c r="BN300" t="str">
        <v/>
      </c>
      <c r="BQ300" t="str">
        <v>SIN ESTADO</v>
      </c>
      <c r="BS300" t="str">
        <v/>
      </c>
      <c r="BT300" t="str">
        <v/>
      </c>
      <c r="BW300" t="str">
        <v>SIN ESTADO</v>
      </c>
      <c r="BY300" t="str">
        <v/>
      </c>
      <c r="BZ300" t="str">
        <v/>
      </c>
      <c r="CC300" t="str">
        <v>SIN ESTADO</v>
      </c>
      <c r="CE300" t="str">
        <v/>
      </c>
      <c r="CF300" t="str">
        <v/>
      </c>
      <c r="CI300" t="str">
        <v>SIN ESTADO</v>
      </c>
      <c r="CK300" t="str">
        <v/>
      </c>
      <c r="CL300" t="str">
        <v/>
      </c>
      <c r="CO300" t="str">
        <v>SIN ESTADO</v>
      </c>
      <c r="CQ300" t="str">
        <v/>
      </c>
      <c r="CR300" t="str">
        <v/>
      </c>
      <c r="CU300" t="str">
        <v>SIN ESTADO</v>
      </c>
      <c r="CW300" t="str">
        <v/>
      </c>
      <c r="CX300" t="str">
        <v/>
      </c>
      <c r="DA300" t="str">
        <v>SIN ESTADO</v>
      </c>
      <c r="DC300" t="str">
        <v/>
      </c>
      <c r="DD300" t="str">
        <v/>
      </c>
      <c r="DG300" t="str">
        <v>SIN ESTADO</v>
      </c>
      <c r="DI300" t="str">
        <v/>
      </c>
      <c r="DJ300" t="str">
        <v/>
      </c>
      <c r="DM300" t="str">
        <v>SIN ESTADO</v>
      </c>
      <c r="DO300" t="str">
        <v/>
      </c>
      <c r="DP300" t="str">
        <v/>
      </c>
      <c r="DS300" t="str">
        <v>SIN ESTADO</v>
      </c>
      <c r="DU300" t="str">
        <v/>
      </c>
      <c r="DV300" t="str">
        <v/>
      </c>
      <c r="DY300" t="str">
        <v>SIN ESTADO</v>
      </c>
      <c r="EA300" t="str">
        <v/>
      </c>
      <c r="EB300" t="str">
        <v/>
      </c>
      <c r="EE300" t="str">
        <v>SIN ESTADO</v>
      </c>
      <c r="EG300" t="str">
        <v/>
      </c>
      <c r="EH300" t="str">
        <v/>
      </c>
      <c r="EK300" t="str">
        <v>SIN ESTADO</v>
      </c>
      <c r="EM300" t="str">
        <v/>
      </c>
      <c r="EN300" t="str">
        <v/>
      </c>
      <c r="EQ300" t="str">
        <v>SIN ESTADO</v>
      </c>
      <c r="ES300" t="str">
        <v/>
      </c>
      <c r="ET300" t="str">
        <v/>
      </c>
      <c r="EW300" t="str">
        <v>SIN ESTADO</v>
      </c>
      <c r="EY300" t="str">
        <v/>
      </c>
      <c r="EZ300" t="str">
        <v/>
      </c>
      <c r="FC300" t="str">
        <v>SIN ESTADO</v>
      </c>
      <c r="FE300" t="str">
        <v/>
      </c>
      <c r="FF300" t="str">
        <v/>
      </c>
      <c r="FI300" t="str">
        <v>SIN ESTADO</v>
      </c>
      <c r="FK300" t="str">
        <v/>
      </c>
      <c r="FL300" t="str">
        <v/>
      </c>
      <c r="FO300" t="str">
        <v>SIN ESTADO</v>
      </c>
      <c r="FQ300" t="str">
        <v/>
      </c>
      <c r="FR300" t="str">
        <v/>
      </c>
      <c r="FU300" t="str">
        <v>SIN ESTADO</v>
      </c>
      <c r="FW300" t="str">
        <v/>
      </c>
      <c r="FX300" t="str">
        <v/>
      </c>
      <c r="GA300" t="str">
        <v>SIN ESTADO</v>
      </c>
      <c r="GC300" t="str">
        <v/>
      </c>
      <c r="GD300" t="str">
        <v/>
      </c>
      <c r="GG300" t="str">
        <v>SIN ESTADO</v>
      </c>
      <c r="GI300" t="str">
        <v/>
      </c>
      <c r="GJ300" t="str">
        <v/>
      </c>
      <c r="GM300" t="str">
        <v>SIN ESTADO</v>
      </c>
      <c r="GO300" t="str">
        <v/>
      </c>
      <c r="GP300" t="str">
        <v/>
      </c>
      <c r="GS300" t="str">
        <v>SIN ESTADO</v>
      </c>
      <c r="GU300" t="str">
        <v/>
      </c>
      <c r="GV300" t="str">
        <v/>
      </c>
      <c r="GY300" t="str">
        <v>SIN ESTADO</v>
      </c>
      <c r="HA300" t="str">
        <v/>
      </c>
      <c r="HB300" t="str">
        <v/>
      </c>
      <c r="HE300" t="str">
        <v>SIN ESTADO</v>
      </c>
      <c r="HG300" t="str">
        <v/>
      </c>
      <c r="HH300" t="str">
        <v/>
      </c>
      <c r="HK300" t="str">
        <v>SIN ESTADO</v>
      </c>
      <c r="HM300" t="str">
        <v/>
      </c>
      <c r="HN300" t="str">
        <v/>
      </c>
      <c r="HQ300" t="str">
        <v>SIN ESTADO</v>
      </c>
      <c r="HS300">
        <v>0</v>
      </c>
      <c r="HU300">
        <v>0</v>
      </c>
      <c r="HW300">
        <v>0</v>
      </c>
      <c r="HX300">
        <v>0</v>
      </c>
    </row>
    <row r="301">
      <c r="B301">
        <v>299</v>
      </c>
      <c r="C301" t="str">
        <v xml:space="preserve">LC2 - 31 - 9 </v>
      </c>
      <c r="D301" t="str">
        <v>VENDIDO</v>
      </c>
      <c r="E301">
        <v>28000000</v>
      </c>
      <c r="F301">
        <v>24000000</v>
      </c>
      <c r="G301">
        <v>46013</v>
      </c>
      <c r="H301">
        <v>24</v>
      </c>
      <c r="I301" t="str">
        <v xml:space="preserve">22 DE CADA MES </v>
      </c>
      <c r="J301">
        <v>1000000</v>
      </c>
      <c r="K301">
        <v>46044</v>
      </c>
      <c r="L301">
        <v>274</v>
      </c>
      <c r="M301">
        <v>46047</v>
      </c>
      <c r="N301">
        <v>1000000</v>
      </c>
      <c r="O301" t="str">
        <v>PAGA</v>
      </c>
      <c r="P301" t="str">
        <v>TRANSFERENCIA</v>
      </c>
      <c r="Q301">
        <v>46075</v>
      </c>
      <c r="R301">
        <v>243</v>
      </c>
      <c r="S301">
        <v>46059</v>
      </c>
      <c r="T301">
        <v>1000000</v>
      </c>
      <c r="U301" t="str">
        <v>PAGA</v>
      </c>
      <c r="V301" t="str">
        <v>TRANSFERENCIA</v>
      </c>
      <c r="W301">
        <v>46106</v>
      </c>
      <c r="X301">
        <v>212</v>
      </c>
      <c r="Y301">
        <v>46106</v>
      </c>
      <c r="Z301">
        <v>1000000</v>
      </c>
      <c r="AA301" t="str">
        <v>PAGA</v>
      </c>
      <c r="AB301" t="str">
        <v>TRANSFERENCIA</v>
      </c>
      <c r="AC301">
        <v>46137</v>
      </c>
      <c r="AD301">
        <v>181</v>
      </c>
      <c r="AE301">
        <v>46118</v>
      </c>
      <c r="AF301">
        <v>1000000</v>
      </c>
      <c r="AG301" t="str">
        <v>PAGA</v>
      </c>
      <c r="AH301" t="str">
        <v>TRANSFERENCIA</v>
      </c>
      <c r="AI301">
        <v>46168</v>
      </c>
      <c r="AJ301">
        <v>150</v>
      </c>
      <c r="AK301">
        <v>46164</v>
      </c>
      <c r="AL301">
        <v>20000000</v>
      </c>
      <c r="AM301" t="str">
        <v>PAGA</v>
      </c>
      <c r="AO301">
        <v>46199</v>
      </c>
      <c r="AP301">
        <v>119</v>
      </c>
      <c r="AQ301">
        <v>46164</v>
      </c>
      <c r="AS301" t="str">
        <v>PAGA</v>
      </c>
      <c r="AU301">
        <v>46230</v>
      </c>
      <c r="AV301">
        <v>88</v>
      </c>
      <c r="AW301">
        <v>46164</v>
      </c>
      <c r="AY301" t="str">
        <v>PAGA</v>
      </c>
      <c r="BA301">
        <v>46261</v>
      </c>
      <c r="BB301">
        <v>57</v>
      </c>
      <c r="BC301">
        <v>46164</v>
      </c>
      <c r="BE301" t="str">
        <v>PAGA</v>
      </c>
      <c r="BG301">
        <v>46292</v>
      </c>
      <c r="BH301">
        <v>26</v>
      </c>
      <c r="BI301">
        <v>46164</v>
      </c>
      <c r="BK301" t="str">
        <v>PAGA</v>
      </c>
      <c r="BM301">
        <v>46323</v>
      </c>
      <c r="BN301">
        <v>-5</v>
      </c>
      <c r="BO301">
        <v>46164</v>
      </c>
      <c r="BQ301" t="str">
        <v>PAGA</v>
      </c>
      <c r="BS301">
        <v>46354</v>
      </c>
      <c r="BT301">
        <v>-36</v>
      </c>
      <c r="BU301">
        <v>46164</v>
      </c>
      <c r="BW301" t="str">
        <v>PAGA</v>
      </c>
      <c r="BY301">
        <v>46385</v>
      </c>
      <c r="BZ301">
        <v>-67</v>
      </c>
      <c r="CA301">
        <v>46164</v>
      </c>
      <c r="CC301" t="str">
        <v>PAGA</v>
      </c>
      <c r="CE301">
        <v>46416</v>
      </c>
      <c r="CF301">
        <v>-98</v>
      </c>
      <c r="CG301">
        <v>46164</v>
      </c>
      <c r="CI301" t="str">
        <v>PAGA</v>
      </c>
      <c r="CK301">
        <v>46447</v>
      </c>
      <c r="CL301">
        <v>-129</v>
      </c>
      <c r="CM301">
        <v>46164</v>
      </c>
      <c r="CO301" t="str">
        <v>PAGA</v>
      </c>
      <c r="CQ301">
        <v>46478</v>
      </c>
      <c r="CR301">
        <v>-160</v>
      </c>
      <c r="CS301">
        <v>46164</v>
      </c>
      <c r="CU301" t="str">
        <v>PAGA</v>
      </c>
      <c r="CW301">
        <v>46509</v>
      </c>
      <c r="CX301">
        <v>-191</v>
      </c>
      <c r="CY301">
        <v>46164</v>
      </c>
      <c r="DA301" t="str">
        <v>PAGA</v>
      </c>
      <c r="DC301">
        <v>46540</v>
      </c>
      <c r="DD301">
        <v>-222</v>
      </c>
      <c r="DE301">
        <v>46164</v>
      </c>
      <c r="DG301" t="str">
        <v>PAGA</v>
      </c>
      <c r="DI301">
        <v>46571</v>
      </c>
      <c r="DJ301">
        <v>-253</v>
      </c>
      <c r="DK301">
        <v>46164</v>
      </c>
      <c r="DM301" t="str">
        <v>PAGA</v>
      </c>
      <c r="DO301">
        <v>46602</v>
      </c>
      <c r="DP301">
        <v>-284</v>
      </c>
      <c r="DQ301">
        <v>46164</v>
      </c>
      <c r="DS301" t="str">
        <v>PAGA</v>
      </c>
      <c r="DU301">
        <v>46633</v>
      </c>
      <c r="DV301">
        <v>-315</v>
      </c>
      <c r="DW301">
        <v>46164</v>
      </c>
      <c r="DY301" t="str">
        <v>PAGA</v>
      </c>
      <c r="EA301">
        <v>46664</v>
      </c>
      <c r="EB301">
        <v>-346</v>
      </c>
      <c r="EC301">
        <v>46164</v>
      </c>
      <c r="EE301" t="str">
        <v>PAGA</v>
      </c>
      <c r="EG301">
        <v>46695</v>
      </c>
      <c r="EH301">
        <v>-377</v>
      </c>
      <c r="EI301">
        <v>46164</v>
      </c>
      <c r="EK301" t="str">
        <v>PAGA</v>
      </c>
      <c r="EM301">
        <v>46726</v>
      </c>
      <c r="EN301">
        <v>-408</v>
      </c>
      <c r="EO301">
        <v>46164</v>
      </c>
      <c r="EQ301" t="str">
        <v>PAGA</v>
      </c>
      <c r="ES301">
        <v>46757</v>
      </c>
      <c r="ET301">
        <v>-439</v>
      </c>
      <c r="EU301">
        <v>46164</v>
      </c>
      <c r="EW301" t="str">
        <v>PAGA</v>
      </c>
      <c r="EY301" t="str">
        <v/>
      </c>
      <c r="EZ301" t="str">
        <v/>
      </c>
      <c r="FC301" t="str">
        <v>SIN ESTADO</v>
      </c>
      <c r="FE301" t="str">
        <v/>
      </c>
      <c r="FF301" t="str">
        <v/>
      </c>
      <c r="FI301" t="str">
        <v>SIN ESTADO</v>
      </c>
      <c r="FK301" t="str">
        <v/>
      </c>
      <c r="FL301" t="str">
        <v/>
      </c>
      <c r="FO301" t="str">
        <v>SIN ESTADO</v>
      </c>
      <c r="FQ301" t="str">
        <v/>
      </c>
      <c r="FR301" t="str">
        <v/>
      </c>
      <c r="FU301" t="str">
        <v>SIN ESTADO</v>
      </c>
      <c r="FW301" t="str">
        <v/>
      </c>
      <c r="FX301" t="str">
        <v/>
      </c>
      <c r="GA301" t="str">
        <v>SIN ESTADO</v>
      </c>
      <c r="GC301" t="str">
        <v/>
      </c>
      <c r="GD301" t="str">
        <v/>
      </c>
      <c r="GG301" t="str">
        <v>SIN ESTADO</v>
      </c>
      <c r="GI301" t="str">
        <v/>
      </c>
      <c r="GJ301" t="str">
        <v/>
      </c>
      <c r="GM301" t="str">
        <v>SIN ESTADO</v>
      </c>
      <c r="GO301" t="str">
        <v/>
      </c>
      <c r="GP301" t="str">
        <v/>
      </c>
      <c r="GS301" t="str">
        <v>SIN ESTADO</v>
      </c>
      <c r="GU301" t="str">
        <v/>
      </c>
      <c r="GV301" t="str">
        <v/>
      </c>
      <c r="GY301" t="str">
        <v>SIN ESTADO</v>
      </c>
      <c r="HA301" t="str">
        <v/>
      </c>
      <c r="HB301" t="str">
        <v/>
      </c>
      <c r="HE301" t="str">
        <v>SIN ESTADO</v>
      </c>
      <c r="HG301" t="str">
        <v/>
      </c>
      <c r="HH301" t="str">
        <v/>
      </c>
      <c r="HK301" t="str">
        <v>SIN ESTADO</v>
      </c>
      <c r="HM301" t="str">
        <v/>
      </c>
      <c r="HN301" t="str">
        <v/>
      </c>
      <c r="HQ301" t="str">
        <v>SIN ESTADO</v>
      </c>
      <c r="HS301">
        <v>24000000</v>
      </c>
      <c r="HU301">
        <v>1000000</v>
      </c>
      <c r="HW301">
        <v>0</v>
      </c>
      <c r="HX301">
        <v>0</v>
      </c>
    </row>
    <row r="302">
      <c r="B302">
        <v>300</v>
      </c>
      <c r="C302" t="str">
        <v xml:space="preserve">LC2 - 31 - 10 </v>
      </c>
      <c r="D302" t="str">
        <v>VENDIDO</v>
      </c>
      <c r="E302">
        <v>28000000</v>
      </c>
      <c r="F302">
        <v>24000000</v>
      </c>
      <c r="G302">
        <v>46193</v>
      </c>
      <c r="H302">
        <v>24</v>
      </c>
      <c r="I302" t="str">
        <v>20 DE CADA MES</v>
      </c>
      <c r="J302">
        <v>1000000</v>
      </c>
      <c r="K302">
        <v>46224</v>
      </c>
      <c r="L302">
        <v>94</v>
      </c>
      <c r="M302">
        <v>46244</v>
      </c>
      <c r="N302">
        <v>1000000</v>
      </c>
      <c r="O302" t="str">
        <v>PAGA</v>
      </c>
      <c r="P302" t="str">
        <v>TRANSFERENCIA</v>
      </c>
      <c r="Q302">
        <v>46255</v>
      </c>
      <c r="R302">
        <v>63</v>
      </c>
      <c r="S302">
        <v>46266</v>
      </c>
      <c r="T302">
        <v>1000000</v>
      </c>
      <c r="U302" t="str">
        <v>PAGA</v>
      </c>
      <c r="V302" t="str">
        <v>TRANSFERENCIA</v>
      </c>
      <c r="W302">
        <v>46286</v>
      </c>
      <c r="X302">
        <v>32</v>
      </c>
      <c r="AA302" t="str">
        <v>VENCIDA</v>
      </c>
      <c r="AC302">
        <v>46317</v>
      </c>
      <c r="AD302">
        <v>1</v>
      </c>
      <c r="AG302" t="str">
        <v>VENCIDA</v>
      </c>
      <c r="AI302">
        <v>46348</v>
      </c>
      <c r="AJ302">
        <v>-30</v>
      </c>
      <c r="AM302" t="str">
        <v>AL DÍA</v>
      </c>
      <c r="AO302">
        <v>46379</v>
      </c>
      <c r="AP302">
        <v>-61</v>
      </c>
      <c r="AS302" t="str">
        <v>AL DÍA</v>
      </c>
      <c r="AU302">
        <v>46410</v>
      </c>
      <c r="AV302">
        <v>-92</v>
      </c>
      <c r="AY302" t="str">
        <v>AL DÍA</v>
      </c>
      <c r="BA302">
        <v>46441</v>
      </c>
      <c r="BB302">
        <v>-123</v>
      </c>
      <c r="BE302" t="str">
        <v>AL DÍA</v>
      </c>
      <c r="BG302">
        <v>46472</v>
      </c>
      <c r="BH302">
        <v>-154</v>
      </c>
      <c r="BK302" t="str">
        <v>AL DÍA</v>
      </c>
      <c r="BM302">
        <v>46503</v>
      </c>
      <c r="BN302">
        <v>-185</v>
      </c>
      <c r="BQ302" t="str">
        <v>AL DÍA</v>
      </c>
      <c r="BS302">
        <v>46534</v>
      </c>
      <c r="BT302">
        <v>-216</v>
      </c>
      <c r="BW302" t="str">
        <v>AL DÍA</v>
      </c>
      <c r="BY302">
        <v>46565</v>
      </c>
      <c r="BZ302">
        <v>-247</v>
      </c>
      <c r="CC302" t="str">
        <v>AL DÍA</v>
      </c>
      <c r="CE302">
        <v>46596</v>
      </c>
      <c r="CF302">
        <v>-278</v>
      </c>
      <c r="CI302" t="str">
        <v>AL DÍA</v>
      </c>
      <c r="CK302">
        <v>46627</v>
      </c>
      <c r="CL302">
        <v>-309</v>
      </c>
      <c r="CO302" t="str">
        <v>AL DÍA</v>
      </c>
      <c r="CQ302">
        <v>46658</v>
      </c>
      <c r="CR302">
        <v>-340</v>
      </c>
      <c r="CU302" t="str">
        <v>AL DÍA</v>
      </c>
      <c r="CW302">
        <v>46689</v>
      </c>
      <c r="CX302">
        <v>-371</v>
      </c>
      <c r="DA302" t="str">
        <v>AL DÍA</v>
      </c>
      <c r="DC302">
        <v>46720</v>
      </c>
      <c r="DD302">
        <v>-402</v>
      </c>
      <c r="DG302" t="str">
        <v>AL DÍA</v>
      </c>
      <c r="DI302">
        <v>46751</v>
      </c>
      <c r="DJ302">
        <v>-433</v>
      </c>
      <c r="DM302" t="str">
        <v>AL DÍA</v>
      </c>
      <c r="DO302">
        <v>46782</v>
      </c>
      <c r="DP302">
        <v>-464</v>
      </c>
      <c r="DS302" t="str">
        <v>AL DÍA</v>
      </c>
      <c r="DU302">
        <v>46813</v>
      </c>
      <c r="DV302">
        <v>-495</v>
      </c>
      <c r="DY302" t="str">
        <v>AL DÍA</v>
      </c>
      <c r="EA302">
        <v>46844</v>
      </c>
      <c r="EB302">
        <v>-526</v>
      </c>
      <c r="EE302" t="str">
        <v>AL DÍA</v>
      </c>
      <c r="EG302">
        <v>46875</v>
      </c>
      <c r="EH302">
        <v>-557</v>
      </c>
      <c r="EK302" t="str">
        <v>AL DÍA</v>
      </c>
      <c r="EM302">
        <v>46906</v>
      </c>
      <c r="EN302">
        <v>-588</v>
      </c>
      <c r="EQ302" t="str">
        <v>AL DÍA</v>
      </c>
      <c r="ES302">
        <v>46937</v>
      </c>
      <c r="ET302">
        <v>-619</v>
      </c>
      <c r="EW302" t="str">
        <v>AL DÍA</v>
      </c>
      <c r="EY302" t="str">
        <v/>
      </c>
      <c r="EZ302" t="str">
        <v/>
      </c>
      <c r="FC302" t="str">
        <v>SIN ESTADO</v>
      </c>
      <c r="FE302" t="str">
        <v/>
      </c>
      <c r="FF302" t="str">
        <v/>
      </c>
      <c r="FI302" t="str">
        <v>SIN ESTADO</v>
      </c>
      <c r="FK302" t="str">
        <v/>
      </c>
      <c r="FL302" t="str">
        <v/>
      </c>
      <c r="FO302" t="str">
        <v>SIN ESTADO</v>
      </c>
      <c r="FQ302" t="str">
        <v/>
      </c>
      <c r="FR302" t="str">
        <v/>
      </c>
      <c r="FU302" t="str">
        <v>SIN ESTADO</v>
      </c>
      <c r="FW302" t="str">
        <v/>
      </c>
      <c r="FX302" t="str">
        <v/>
      </c>
      <c r="GA302" t="str">
        <v>SIN ESTADO</v>
      </c>
      <c r="GC302" t="str">
        <v/>
      </c>
      <c r="GD302" t="str">
        <v/>
      </c>
      <c r="GG302" t="str">
        <v>SIN ESTADO</v>
      </c>
      <c r="GI302" t="str">
        <v/>
      </c>
      <c r="GJ302" t="str">
        <v/>
      </c>
      <c r="GM302" t="str">
        <v>SIN ESTADO</v>
      </c>
      <c r="GO302" t="str">
        <v/>
      </c>
      <c r="GP302" t="str">
        <v/>
      </c>
      <c r="GS302" t="str">
        <v>SIN ESTADO</v>
      </c>
      <c r="GU302" t="str">
        <v/>
      </c>
      <c r="GV302" t="str">
        <v/>
      </c>
      <c r="GY302" t="str">
        <v>SIN ESTADO</v>
      </c>
      <c r="HA302" t="str">
        <v/>
      </c>
      <c r="HB302" t="str">
        <v/>
      </c>
      <c r="HE302" t="str">
        <v>SIN ESTADO</v>
      </c>
      <c r="HG302" t="str">
        <v/>
      </c>
      <c r="HH302" t="str">
        <v/>
      </c>
      <c r="HK302" t="str">
        <v>SIN ESTADO</v>
      </c>
      <c r="HM302" t="str">
        <v/>
      </c>
      <c r="HN302" t="str">
        <v/>
      </c>
      <c r="HQ302" t="str">
        <v>SIN ESTADO</v>
      </c>
      <c r="HS302">
        <v>2000000</v>
      </c>
      <c r="HU302">
        <v>1000000</v>
      </c>
      <c r="HW302">
        <v>1000000</v>
      </c>
      <c r="HX302">
        <v>1</v>
      </c>
    </row>
    <row r="303">
      <c r="B303">
        <v>301</v>
      </c>
      <c r="C303" t="str">
        <v xml:space="preserve">LC2 - 32 - 1 </v>
      </c>
      <c r="D303" t="str">
        <v>VENDIDO</v>
      </c>
      <c r="E303">
        <v>28392000</v>
      </c>
      <c r="F303">
        <v>19392000</v>
      </c>
      <c r="G303">
        <v>46086</v>
      </c>
      <c r="H303">
        <v>24</v>
      </c>
      <c r="I303" t="str">
        <v xml:space="preserve">16 DE CADA MES </v>
      </c>
      <c r="J303">
        <v>808000</v>
      </c>
      <c r="K303">
        <v>46117</v>
      </c>
      <c r="L303">
        <v>201</v>
      </c>
      <c r="M303">
        <v>46038</v>
      </c>
      <c r="N303">
        <v>1000000</v>
      </c>
      <c r="O303" t="str">
        <v>PAGA</v>
      </c>
      <c r="P303" t="str">
        <v>TRANSFERENCIA</v>
      </c>
      <c r="Q303">
        <v>46148</v>
      </c>
      <c r="R303">
        <v>170</v>
      </c>
      <c r="S303">
        <v>46069</v>
      </c>
      <c r="T303">
        <v>1000000</v>
      </c>
      <c r="U303" t="str">
        <v>PAGA</v>
      </c>
      <c r="V303" t="str">
        <v>TRANSFERENCIA</v>
      </c>
      <c r="W303">
        <v>46179</v>
      </c>
      <c r="X303">
        <v>139</v>
      </c>
      <c r="Y303">
        <v>46100</v>
      </c>
      <c r="Z303">
        <v>1000000</v>
      </c>
      <c r="AA303" t="str">
        <v>PAGA</v>
      </c>
      <c r="AB303" t="str">
        <v>TRANSFERENCIA</v>
      </c>
      <c r="AC303">
        <v>46210</v>
      </c>
      <c r="AD303">
        <v>108</v>
      </c>
      <c r="AE303">
        <v>46127</v>
      </c>
      <c r="AF303">
        <v>1000000</v>
      </c>
      <c r="AG303" t="str">
        <v>PAGA</v>
      </c>
      <c r="AH303" t="str">
        <v>TRANSFERENCIA</v>
      </c>
      <c r="AI303">
        <v>46241</v>
      </c>
      <c r="AJ303">
        <v>77</v>
      </c>
      <c r="AK303">
        <v>46155</v>
      </c>
      <c r="AL303">
        <v>1000000</v>
      </c>
      <c r="AM303" t="str">
        <v>PAGA</v>
      </c>
      <c r="AN303" t="str">
        <v>TRANSFERENCIA</v>
      </c>
      <c r="AO303">
        <v>46272</v>
      </c>
      <c r="AP303">
        <v>46</v>
      </c>
      <c r="AQ303">
        <v>46190</v>
      </c>
      <c r="AR303">
        <v>1000000</v>
      </c>
      <c r="AS303" t="str">
        <v>PAGA</v>
      </c>
      <c r="AT303" t="str">
        <v>TRANSFERENCIA</v>
      </c>
      <c r="AU303">
        <v>46303</v>
      </c>
      <c r="AV303">
        <v>15</v>
      </c>
      <c r="AW303">
        <v>46220</v>
      </c>
      <c r="AX303">
        <v>1000000</v>
      </c>
      <c r="AY303" t="str">
        <v>PAGA</v>
      </c>
      <c r="AZ303" t="str">
        <v>TRANSFERENCIA</v>
      </c>
      <c r="BA303">
        <v>46334</v>
      </c>
      <c r="BB303">
        <v>-16</v>
      </c>
      <c r="BC303">
        <v>46252</v>
      </c>
      <c r="BD303">
        <v>1000000</v>
      </c>
      <c r="BE303" t="str">
        <v>PAGA</v>
      </c>
      <c r="BF303" t="str">
        <v>TRANSFERENCIA</v>
      </c>
      <c r="BG303">
        <v>46365</v>
      </c>
      <c r="BH303">
        <v>-47</v>
      </c>
      <c r="BI303">
        <v>46283</v>
      </c>
      <c r="BJ303">
        <v>1000000</v>
      </c>
      <c r="BK303" t="str">
        <v>PAGA</v>
      </c>
      <c r="BL303" t="str">
        <v>TRANSFERENCIA</v>
      </c>
      <c r="BM303">
        <v>46396</v>
      </c>
      <c r="BN303">
        <v>-78</v>
      </c>
      <c r="BO303">
        <v>46311</v>
      </c>
      <c r="BP303">
        <v>1000000</v>
      </c>
      <c r="BQ303" t="str">
        <v>PAGA</v>
      </c>
      <c r="BR303" t="str">
        <v>TRANSFERENCIA</v>
      </c>
      <c r="BS303">
        <v>46427</v>
      </c>
      <c r="BT303">
        <v>-109</v>
      </c>
      <c r="BW303" t="str">
        <v>AL DÍA</v>
      </c>
      <c r="BY303">
        <v>46458</v>
      </c>
      <c r="BZ303">
        <v>-140</v>
      </c>
      <c r="CC303" t="str">
        <v>AL DÍA</v>
      </c>
      <c r="CE303">
        <v>46489</v>
      </c>
      <c r="CF303">
        <v>-171</v>
      </c>
      <c r="CI303" t="str">
        <v>AL DÍA</v>
      </c>
      <c r="CK303">
        <v>46520</v>
      </c>
      <c r="CL303">
        <v>-202</v>
      </c>
      <c r="CO303" t="str">
        <v>AL DÍA</v>
      </c>
      <c r="CQ303">
        <v>46551</v>
      </c>
      <c r="CR303">
        <v>-233</v>
      </c>
      <c r="CU303" t="str">
        <v>AL DÍA</v>
      </c>
      <c r="CW303">
        <v>46582</v>
      </c>
      <c r="CX303">
        <v>-264</v>
      </c>
      <c r="DA303" t="str">
        <v>AL DÍA</v>
      </c>
      <c r="DC303">
        <v>46613</v>
      </c>
      <c r="DD303">
        <v>-295</v>
      </c>
      <c r="DG303" t="str">
        <v>AL DÍA</v>
      </c>
      <c r="DI303">
        <v>46644</v>
      </c>
      <c r="DJ303">
        <v>-326</v>
      </c>
      <c r="DM303" t="str">
        <v>AL DÍA</v>
      </c>
      <c r="DO303">
        <v>46675</v>
      </c>
      <c r="DP303">
        <v>-357</v>
      </c>
      <c r="DS303" t="str">
        <v>AL DÍA</v>
      </c>
      <c r="DU303">
        <v>46706</v>
      </c>
      <c r="DV303">
        <v>-388</v>
      </c>
      <c r="DY303" t="str">
        <v>AL DÍA</v>
      </c>
      <c r="EA303">
        <v>46737</v>
      </c>
      <c r="EB303">
        <v>-419</v>
      </c>
      <c r="EE303" t="str">
        <v>AL DÍA</v>
      </c>
      <c r="EG303">
        <v>46768</v>
      </c>
      <c r="EH303">
        <v>-450</v>
      </c>
      <c r="EK303" t="str">
        <v>AL DÍA</v>
      </c>
      <c r="EM303">
        <v>46799</v>
      </c>
      <c r="EN303">
        <v>-481</v>
      </c>
      <c r="EQ303" t="str">
        <v>AL DÍA</v>
      </c>
      <c r="ES303">
        <v>46830</v>
      </c>
      <c r="ET303">
        <v>-512</v>
      </c>
      <c r="EW303" t="str">
        <v>AL DÍA</v>
      </c>
      <c r="EY303" t="str">
        <v/>
      </c>
      <c r="EZ303" t="str">
        <v/>
      </c>
      <c r="FC303" t="str">
        <v>SIN ESTADO</v>
      </c>
      <c r="FE303" t="str">
        <v/>
      </c>
      <c r="FF303" t="str">
        <v/>
      </c>
      <c r="FI303" t="str">
        <v>SIN ESTADO</v>
      </c>
      <c r="FK303" t="str">
        <v/>
      </c>
      <c r="FL303" t="str">
        <v/>
      </c>
      <c r="FO303" t="str">
        <v>SIN ESTADO</v>
      </c>
      <c r="FQ303" t="str">
        <v/>
      </c>
      <c r="FR303" t="str">
        <v/>
      </c>
      <c r="FU303" t="str">
        <v>SIN ESTADO</v>
      </c>
      <c r="FW303" t="str">
        <v/>
      </c>
      <c r="FX303" t="str">
        <v/>
      </c>
      <c r="GA303" t="str">
        <v>SIN ESTADO</v>
      </c>
      <c r="GC303" t="str">
        <v/>
      </c>
      <c r="GD303" t="str">
        <v/>
      </c>
      <c r="GG303" t="str">
        <v>SIN ESTADO</v>
      </c>
      <c r="GI303" t="str">
        <v/>
      </c>
      <c r="GJ303" t="str">
        <v/>
      </c>
      <c r="GM303" t="str">
        <v>SIN ESTADO</v>
      </c>
      <c r="GO303" t="str">
        <v/>
      </c>
      <c r="GP303" t="str">
        <v/>
      </c>
      <c r="GS303" t="str">
        <v>SIN ESTADO</v>
      </c>
      <c r="GU303" t="str">
        <v/>
      </c>
      <c r="GV303" t="str">
        <v/>
      </c>
      <c r="GY303" t="str">
        <v>SIN ESTADO</v>
      </c>
      <c r="HA303" t="str">
        <v/>
      </c>
      <c r="HB303" t="str">
        <v/>
      </c>
      <c r="HE303" t="str">
        <v>SIN ESTADO</v>
      </c>
      <c r="HG303" t="str">
        <v/>
      </c>
      <c r="HH303" t="str">
        <v/>
      </c>
      <c r="HK303" t="str">
        <v>SIN ESTADO</v>
      </c>
      <c r="HM303" t="str">
        <v/>
      </c>
      <c r="HN303" t="str">
        <v/>
      </c>
      <c r="HQ303" t="str">
        <v>SIN ESTADO</v>
      </c>
      <c r="HS303">
        <v>10000000</v>
      </c>
      <c r="HU303">
        <v>808000</v>
      </c>
      <c r="HW303">
        <v>1000000</v>
      </c>
      <c r="HX303">
        <v>1</v>
      </c>
    </row>
    <row r="304">
      <c r="B304">
        <v>302</v>
      </c>
      <c r="C304" t="str">
        <v xml:space="preserve">LC2 - 32 - 2 </v>
      </c>
      <c r="D304" t="str">
        <v>VENDIDO</v>
      </c>
      <c r="E304">
        <v>28000000</v>
      </c>
      <c r="F304">
        <v>21000000</v>
      </c>
      <c r="G304">
        <v>46086</v>
      </c>
      <c r="H304">
        <v>24</v>
      </c>
      <c r="I304" t="str">
        <v xml:space="preserve">05 DE CADA MES </v>
      </c>
      <c r="J304">
        <v>875000</v>
      </c>
      <c r="K304">
        <v>46117</v>
      </c>
      <c r="L304">
        <v>201</v>
      </c>
      <c r="M304">
        <v>46123</v>
      </c>
      <c r="N304">
        <v>1000000</v>
      </c>
      <c r="O304" t="str">
        <v>PAGA</v>
      </c>
      <c r="P304" t="str">
        <v>TRANSFERENCIA</v>
      </c>
      <c r="Q304">
        <v>46148</v>
      </c>
      <c r="R304">
        <v>170</v>
      </c>
      <c r="S304">
        <v>46185</v>
      </c>
      <c r="T304">
        <v>875000</v>
      </c>
      <c r="U304" t="str">
        <v>PAGA</v>
      </c>
      <c r="V304" t="str">
        <v>TRANSFERENCIA</v>
      </c>
      <c r="W304">
        <v>46179</v>
      </c>
      <c r="X304">
        <v>139</v>
      </c>
      <c r="AA304" t="str">
        <v>VENCIDA</v>
      </c>
      <c r="AB304" t="str">
        <v>TRANSFERENCIA</v>
      </c>
      <c r="AC304">
        <v>46210</v>
      </c>
      <c r="AD304">
        <v>108</v>
      </c>
      <c r="AE304">
        <v>46245</v>
      </c>
      <c r="AF304">
        <v>875000</v>
      </c>
      <c r="AG304" t="str">
        <v>PAGA</v>
      </c>
      <c r="AH304" t="str">
        <v>TRANSFERENCIA</v>
      </c>
      <c r="AI304">
        <v>46241</v>
      </c>
      <c r="AJ304">
        <v>77</v>
      </c>
      <c r="AK304">
        <v>46291</v>
      </c>
      <c r="AL304">
        <v>875000</v>
      </c>
      <c r="AM304" t="str">
        <v>PAGA</v>
      </c>
      <c r="AN304" t="str">
        <v>TRANSFERENCIA</v>
      </c>
      <c r="AO304">
        <v>46272</v>
      </c>
      <c r="AP304">
        <v>46</v>
      </c>
      <c r="AS304" t="str">
        <v>VENCIDA</v>
      </c>
      <c r="AU304">
        <v>46303</v>
      </c>
      <c r="AV304">
        <v>15</v>
      </c>
      <c r="AY304" t="str">
        <v>VENCIDA</v>
      </c>
      <c r="BA304">
        <v>46334</v>
      </c>
      <c r="BB304">
        <v>-16</v>
      </c>
      <c r="BE304" t="str">
        <v>AL DÍA</v>
      </c>
      <c r="BG304">
        <v>46365</v>
      </c>
      <c r="BH304">
        <v>-47</v>
      </c>
      <c r="BK304" t="str">
        <v>AL DÍA</v>
      </c>
      <c r="BM304">
        <v>46396</v>
      </c>
      <c r="BN304">
        <v>-78</v>
      </c>
      <c r="BQ304" t="str">
        <v>AL DÍA</v>
      </c>
      <c r="BS304">
        <v>46427</v>
      </c>
      <c r="BT304">
        <v>-109</v>
      </c>
      <c r="BW304" t="str">
        <v>AL DÍA</v>
      </c>
      <c r="BY304">
        <v>46458</v>
      </c>
      <c r="BZ304">
        <v>-140</v>
      </c>
      <c r="CC304" t="str">
        <v>AL DÍA</v>
      </c>
      <c r="CE304">
        <v>46489</v>
      </c>
      <c r="CF304">
        <v>-171</v>
      </c>
      <c r="CI304" t="str">
        <v>AL DÍA</v>
      </c>
      <c r="CK304">
        <v>46520</v>
      </c>
      <c r="CL304">
        <v>-202</v>
      </c>
      <c r="CO304" t="str">
        <v>AL DÍA</v>
      </c>
      <c r="CQ304">
        <v>46551</v>
      </c>
      <c r="CR304">
        <v>-233</v>
      </c>
      <c r="CU304" t="str">
        <v>AL DÍA</v>
      </c>
      <c r="CW304">
        <v>46582</v>
      </c>
      <c r="CX304">
        <v>-264</v>
      </c>
      <c r="DA304" t="str">
        <v>AL DÍA</v>
      </c>
      <c r="DC304">
        <v>46613</v>
      </c>
      <c r="DD304">
        <v>-295</v>
      </c>
      <c r="DG304" t="str">
        <v>AL DÍA</v>
      </c>
      <c r="DI304">
        <v>46644</v>
      </c>
      <c r="DJ304">
        <v>-326</v>
      </c>
      <c r="DM304" t="str">
        <v>AL DÍA</v>
      </c>
      <c r="DO304">
        <v>46675</v>
      </c>
      <c r="DP304">
        <v>-357</v>
      </c>
      <c r="DS304" t="str">
        <v>AL DÍA</v>
      </c>
      <c r="DU304">
        <v>46706</v>
      </c>
      <c r="DV304">
        <v>-388</v>
      </c>
      <c r="DY304" t="str">
        <v>AL DÍA</v>
      </c>
      <c r="EA304">
        <v>46737</v>
      </c>
      <c r="EB304">
        <v>-419</v>
      </c>
      <c r="EE304" t="str">
        <v>AL DÍA</v>
      </c>
      <c r="EG304">
        <v>46768</v>
      </c>
      <c r="EH304">
        <v>-450</v>
      </c>
      <c r="EK304" t="str">
        <v>AL DÍA</v>
      </c>
      <c r="EM304">
        <v>46799</v>
      </c>
      <c r="EN304">
        <v>-481</v>
      </c>
      <c r="EQ304" t="str">
        <v>AL DÍA</v>
      </c>
      <c r="ES304">
        <v>46830</v>
      </c>
      <c r="ET304">
        <v>-512</v>
      </c>
      <c r="EW304" t="str">
        <v>AL DÍA</v>
      </c>
      <c r="EY304" t="str">
        <v/>
      </c>
      <c r="EZ304" t="str">
        <v/>
      </c>
      <c r="FC304" t="str">
        <v>SIN ESTADO</v>
      </c>
      <c r="FE304" t="str">
        <v/>
      </c>
      <c r="FF304" t="str">
        <v/>
      </c>
      <c r="FI304" t="str">
        <v>SIN ESTADO</v>
      </c>
      <c r="FK304" t="str">
        <v/>
      </c>
      <c r="FL304" t="str">
        <v/>
      </c>
      <c r="FO304" t="str">
        <v>SIN ESTADO</v>
      </c>
      <c r="FQ304" t="str">
        <v/>
      </c>
      <c r="FR304" t="str">
        <v/>
      </c>
      <c r="FU304" t="str">
        <v>SIN ESTADO</v>
      </c>
      <c r="FW304" t="str">
        <v/>
      </c>
      <c r="FX304" t="str">
        <v/>
      </c>
      <c r="GA304" t="str">
        <v>SIN ESTADO</v>
      </c>
      <c r="GC304" t="str">
        <v/>
      </c>
      <c r="GD304" t="str">
        <v/>
      </c>
      <c r="GG304" t="str">
        <v>SIN ESTADO</v>
      </c>
      <c r="GI304" t="str">
        <v/>
      </c>
      <c r="GJ304" t="str">
        <v/>
      </c>
      <c r="GM304" t="str">
        <v>SIN ESTADO</v>
      </c>
      <c r="GO304" t="str">
        <v/>
      </c>
      <c r="GP304" t="str">
        <v/>
      </c>
      <c r="GS304" t="str">
        <v>SIN ESTADO</v>
      </c>
      <c r="GU304" t="str">
        <v/>
      </c>
      <c r="GV304" t="str">
        <v/>
      </c>
      <c r="GY304" t="str">
        <v>SIN ESTADO</v>
      </c>
      <c r="HA304" t="str">
        <v/>
      </c>
      <c r="HB304" t="str">
        <v/>
      </c>
      <c r="HE304" t="str">
        <v>SIN ESTADO</v>
      </c>
      <c r="HG304" t="str">
        <v/>
      </c>
      <c r="HH304" t="str">
        <v/>
      </c>
      <c r="HK304" t="str">
        <v>SIN ESTADO</v>
      </c>
      <c r="HM304" t="str">
        <v/>
      </c>
      <c r="HN304" t="str">
        <v/>
      </c>
      <c r="HQ304" t="str">
        <v>SIN ESTADO</v>
      </c>
      <c r="HS304">
        <v>3625000</v>
      </c>
      <c r="HU304">
        <v>875000</v>
      </c>
      <c r="HW304">
        <v>1000000</v>
      </c>
      <c r="HX304">
        <v>1</v>
      </c>
    </row>
    <row r="305">
      <c r="B305">
        <v>303</v>
      </c>
      <c r="C305" t="str">
        <v xml:space="preserve">LC2 - 32 - 3 </v>
      </c>
      <c r="D305" t="str">
        <v>VENDIDO</v>
      </c>
      <c r="E305">
        <v>28000000</v>
      </c>
      <c r="F305">
        <v>24000000</v>
      </c>
      <c r="G305">
        <v>46093</v>
      </c>
      <c r="H305">
        <v>24</v>
      </c>
      <c r="I305" t="str">
        <v xml:space="preserve">12 DE CADA MES </v>
      </c>
      <c r="J305">
        <v>1000000</v>
      </c>
      <c r="K305">
        <v>46124</v>
      </c>
      <c r="L305">
        <v>194</v>
      </c>
      <c r="M305">
        <v>46128</v>
      </c>
      <c r="N305">
        <v>1000000</v>
      </c>
      <c r="O305" t="str">
        <v>PAGA</v>
      </c>
      <c r="P305" t="str">
        <v>TRANSFERENCIA</v>
      </c>
      <c r="Q305">
        <v>46155</v>
      </c>
      <c r="R305">
        <v>163</v>
      </c>
      <c r="S305">
        <v>46155</v>
      </c>
      <c r="T305">
        <v>1500000</v>
      </c>
      <c r="U305" t="str">
        <v>PAGA</v>
      </c>
      <c r="V305" t="str">
        <v>TRANSFERENCIA</v>
      </c>
      <c r="W305">
        <v>46186</v>
      </c>
      <c r="X305">
        <v>132</v>
      </c>
      <c r="Y305">
        <v>46243</v>
      </c>
      <c r="Z305">
        <v>1000000</v>
      </c>
      <c r="AA305" t="str">
        <v>PAGA</v>
      </c>
      <c r="AB305" t="str">
        <v>TRANSFERENCIA</v>
      </c>
      <c r="AC305">
        <v>46217</v>
      </c>
      <c r="AD305">
        <v>101</v>
      </c>
      <c r="AG305" t="str">
        <v>VENCIDA</v>
      </c>
      <c r="AI305">
        <v>46248</v>
      </c>
      <c r="AJ305">
        <v>70</v>
      </c>
      <c r="AM305" t="str">
        <v>VENCIDA</v>
      </c>
      <c r="AO305">
        <v>46279</v>
      </c>
      <c r="AP305">
        <v>39</v>
      </c>
      <c r="AS305" t="str">
        <v>VENCIDA</v>
      </c>
      <c r="AU305">
        <v>46310</v>
      </c>
      <c r="AV305">
        <v>8</v>
      </c>
      <c r="AY305" t="str">
        <v>VENCIDA</v>
      </c>
      <c r="BA305">
        <v>46341</v>
      </c>
      <c r="BB305">
        <v>-23</v>
      </c>
      <c r="BE305" t="str">
        <v>AL DÍA</v>
      </c>
      <c r="BG305">
        <v>46372</v>
      </c>
      <c r="BH305">
        <v>-54</v>
      </c>
      <c r="BK305" t="str">
        <v>AL DÍA</v>
      </c>
      <c r="BM305">
        <v>46403</v>
      </c>
      <c r="BN305">
        <v>-85</v>
      </c>
      <c r="BQ305" t="str">
        <v>AL DÍA</v>
      </c>
      <c r="BS305">
        <v>46434</v>
      </c>
      <c r="BT305">
        <v>-116</v>
      </c>
      <c r="BW305" t="str">
        <v>AL DÍA</v>
      </c>
      <c r="BY305">
        <v>46465</v>
      </c>
      <c r="BZ305">
        <v>-147</v>
      </c>
      <c r="CC305" t="str">
        <v>AL DÍA</v>
      </c>
      <c r="CE305">
        <v>46496</v>
      </c>
      <c r="CF305">
        <v>-178</v>
      </c>
      <c r="CI305" t="str">
        <v>AL DÍA</v>
      </c>
      <c r="CK305">
        <v>46527</v>
      </c>
      <c r="CL305">
        <v>-209</v>
      </c>
      <c r="CO305" t="str">
        <v>AL DÍA</v>
      </c>
      <c r="CQ305">
        <v>46558</v>
      </c>
      <c r="CR305">
        <v>-240</v>
      </c>
      <c r="CU305" t="str">
        <v>AL DÍA</v>
      </c>
      <c r="CW305">
        <v>46589</v>
      </c>
      <c r="CX305">
        <v>-271</v>
      </c>
      <c r="DA305" t="str">
        <v>AL DÍA</v>
      </c>
      <c r="DC305">
        <v>46620</v>
      </c>
      <c r="DD305">
        <v>-302</v>
      </c>
      <c r="DG305" t="str">
        <v>AL DÍA</v>
      </c>
      <c r="DI305">
        <v>46651</v>
      </c>
      <c r="DJ305">
        <v>-333</v>
      </c>
      <c r="DM305" t="str">
        <v>AL DÍA</v>
      </c>
      <c r="DO305">
        <v>46682</v>
      </c>
      <c r="DP305">
        <v>-364</v>
      </c>
      <c r="DS305" t="str">
        <v>AL DÍA</v>
      </c>
      <c r="DU305">
        <v>46713</v>
      </c>
      <c r="DV305">
        <v>-395</v>
      </c>
      <c r="DY305" t="str">
        <v>AL DÍA</v>
      </c>
      <c r="EA305">
        <v>46744</v>
      </c>
      <c r="EB305">
        <v>-426</v>
      </c>
      <c r="EE305" t="str">
        <v>AL DÍA</v>
      </c>
      <c r="EG305">
        <v>46775</v>
      </c>
      <c r="EH305">
        <v>-457</v>
      </c>
      <c r="EK305" t="str">
        <v>AL DÍA</v>
      </c>
      <c r="EM305">
        <v>46806</v>
      </c>
      <c r="EN305">
        <v>-488</v>
      </c>
      <c r="EQ305" t="str">
        <v>AL DÍA</v>
      </c>
      <c r="ES305">
        <v>46837</v>
      </c>
      <c r="ET305">
        <v>-519</v>
      </c>
      <c r="EW305" t="str">
        <v>AL DÍA</v>
      </c>
      <c r="EY305" t="str">
        <v/>
      </c>
      <c r="EZ305" t="str">
        <v/>
      </c>
      <c r="FC305" t="str">
        <v>SIN ESTADO</v>
      </c>
      <c r="FE305" t="str">
        <v/>
      </c>
      <c r="FF305" t="str">
        <v/>
      </c>
      <c r="FI305" t="str">
        <v>SIN ESTADO</v>
      </c>
      <c r="FK305" t="str">
        <v/>
      </c>
      <c r="FL305" t="str">
        <v/>
      </c>
      <c r="FO305" t="str">
        <v>SIN ESTADO</v>
      </c>
      <c r="FQ305" t="str">
        <v/>
      </c>
      <c r="FR305" t="str">
        <v/>
      </c>
      <c r="FU305" t="str">
        <v>SIN ESTADO</v>
      </c>
      <c r="FW305" t="str">
        <v/>
      </c>
      <c r="FX305" t="str">
        <v/>
      </c>
      <c r="GA305" t="str">
        <v>SIN ESTADO</v>
      </c>
      <c r="GC305" t="str">
        <v/>
      </c>
      <c r="GD305" t="str">
        <v/>
      </c>
      <c r="GG305" t="str">
        <v>SIN ESTADO</v>
      </c>
      <c r="GI305" t="str">
        <v/>
      </c>
      <c r="GJ305" t="str">
        <v/>
      </c>
      <c r="GM305" t="str">
        <v>SIN ESTADO</v>
      </c>
      <c r="GO305" t="str">
        <v/>
      </c>
      <c r="GP305" t="str">
        <v/>
      </c>
      <c r="GS305" t="str">
        <v>SIN ESTADO</v>
      </c>
      <c r="GU305" t="str">
        <v/>
      </c>
      <c r="GV305" t="str">
        <v/>
      </c>
      <c r="GY305" t="str">
        <v>SIN ESTADO</v>
      </c>
      <c r="HA305" t="str">
        <v/>
      </c>
      <c r="HB305" t="str">
        <v/>
      </c>
      <c r="HE305" t="str">
        <v>SIN ESTADO</v>
      </c>
      <c r="HG305" t="str">
        <v/>
      </c>
      <c r="HH305" t="str">
        <v/>
      </c>
      <c r="HK305" t="str">
        <v>SIN ESTADO</v>
      </c>
      <c r="HM305" t="str">
        <v/>
      </c>
      <c r="HN305" t="str">
        <v/>
      </c>
      <c r="HQ305" t="str">
        <v>SIN ESTADO</v>
      </c>
      <c r="HS305">
        <v>3500000</v>
      </c>
      <c r="HU305">
        <v>1000000</v>
      </c>
      <c r="HW305">
        <v>1000000</v>
      </c>
      <c r="HX305">
        <v>1</v>
      </c>
    </row>
    <row r="306">
      <c r="B306">
        <v>304</v>
      </c>
      <c r="C306" t="str">
        <v xml:space="preserve">LC2 - 32 - 4 </v>
      </c>
      <c r="D306" t="str">
        <v>EN NEGOCIACIÓN</v>
      </c>
      <c r="E306">
        <v>28000000</v>
      </c>
      <c r="F306">
        <v>28000000</v>
      </c>
      <c r="G306">
        <v>0</v>
      </c>
      <c r="H306">
        <v>0</v>
      </c>
      <c r="I306">
        <v>0</v>
      </c>
      <c r="K306" t="str">
        <v/>
      </c>
      <c r="L306" t="str">
        <v/>
      </c>
      <c r="O306" t="str">
        <v>SIN ESTADO</v>
      </c>
      <c r="Q306" t="str">
        <v/>
      </c>
      <c r="R306" t="str">
        <v/>
      </c>
      <c r="U306" t="str">
        <v>SIN ESTADO</v>
      </c>
      <c r="W306" t="str">
        <v/>
      </c>
      <c r="X306" t="str">
        <v/>
      </c>
      <c r="AA306" t="str">
        <v>SIN ESTADO</v>
      </c>
      <c r="AC306" t="str">
        <v/>
      </c>
      <c r="AD306" t="str">
        <v/>
      </c>
      <c r="AG306" t="str">
        <v>SIN ESTADO</v>
      </c>
      <c r="AI306" t="str">
        <v/>
      </c>
      <c r="AJ306" t="str">
        <v/>
      </c>
      <c r="AM306" t="str">
        <v>SIN ESTADO</v>
      </c>
      <c r="AO306" t="str">
        <v/>
      </c>
      <c r="AP306" t="str">
        <v/>
      </c>
      <c r="AS306" t="str">
        <v>SIN ESTADO</v>
      </c>
      <c r="AU306" t="str">
        <v/>
      </c>
      <c r="AV306" t="str">
        <v/>
      </c>
      <c r="AY306" t="str">
        <v>SIN ESTADO</v>
      </c>
      <c r="BA306" t="str">
        <v/>
      </c>
      <c r="BB306" t="str">
        <v/>
      </c>
      <c r="BE306" t="str">
        <v>SIN ESTADO</v>
      </c>
      <c r="BG306" t="str">
        <v/>
      </c>
      <c r="BH306" t="str">
        <v/>
      </c>
      <c r="BK306" t="str">
        <v>SIN ESTADO</v>
      </c>
      <c r="BM306" t="str">
        <v/>
      </c>
      <c r="BN306" t="str">
        <v/>
      </c>
      <c r="BQ306" t="str">
        <v>SIN ESTADO</v>
      </c>
      <c r="BS306" t="str">
        <v/>
      </c>
      <c r="BT306" t="str">
        <v/>
      </c>
      <c r="BW306" t="str">
        <v>SIN ESTADO</v>
      </c>
      <c r="BY306" t="str">
        <v/>
      </c>
      <c r="BZ306" t="str">
        <v/>
      </c>
      <c r="CC306" t="str">
        <v>SIN ESTADO</v>
      </c>
      <c r="CE306" t="str">
        <v/>
      </c>
      <c r="CF306" t="str">
        <v/>
      </c>
      <c r="CI306" t="str">
        <v>SIN ESTADO</v>
      </c>
      <c r="CK306" t="str">
        <v/>
      </c>
      <c r="CL306" t="str">
        <v/>
      </c>
      <c r="CO306" t="str">
        <v>SIN ESTADO</v>
      </c>
      <c r="CQ306" t="str">
        <v/>
      </c>
      <c r="CR306" t="str">
        <v/>
      </c>
      <c r="CU306" t="str">
        <v>SIN ESTADO</v>
      </c>
      <c r="CW306" t="str">
        <v/>
      </c>
      <c r="CX306" t="str">
        <v/>
      </c>
      <c r="DA306" t="str">
        <v>SIN ESTADO</v>
      </c>
      <c r="DC306" t="str">
        <v/>
      </c>
      <c r="DD306" t="str">
        <v/>
      </c>
      <c r="DG306" t="str">
        <v>SIN ESTADO</v>
      </c>
      <c r="DI306" t="str">
        <v/>
      </c>
      <c r="DJ306" t="str">
        <v/>
      </c>
      <c r="DM306" t="str">
        <v>SIN ESTADO</v>
      </c>
      <c r="DO306" t="str">
        <v/>
      </c>
      <c r="DP306" t="str">
        <v/>
      </c>
      <c r="DS306" t="str">
        <v>SIN ESTADO</v>
      </c>
      <c r="DU306" t="str">
        <v/>
      </c>
      <c r="DV306" t="str">
        <v/>
      </c>
      <c r="DY306" t="str">
        <v>SIN ESTADO</v>
      </c>
      <c r="EA306" t="str">
        <v/>
      </c>
      <c r="EB306" t="str">
        <v/>
      </c>
      <c r="EE306" t="str">
        <v>SIN ESTADO</v>
      </c>
      <c r="EG306" t="str">
        <v/>
      </c>
      <c r="EH306" t="str">
        <v/>
      </c>
      <c r="EK306" t="str">
        <v>SIN ESTADO</v>
      </c>
      <c r="EM306" t="str">
        <v/>
      </c>
      <c r="EN306" t="str">
        <v/>
      </c>
      <c r="EQ306" t="str">
        <v>SIN ESTADO</v>
      </c>
      <c r="ES306" t="str">
        <v/>
      </c>
      <c r="ET306" t="str">
        <v/>
      </c>
      <c r="EW306" t="str">
        <v>SIN ESTADO</v>
      </c>
      <c r="EY306" t="str">
        <v/>
      </c>
      <c r="EZ306" t="str">
        <v/>
      </c>
      <c r="FC306" t="str">
        <v>SIN ESTADO</v>
      </c>
      <c r="FE306" t="str">
        <v/>
      </c>
      <c r="FF306" t="str">
        <v/>
      </c>
      <c r="FI306" t="str">
        <v>SIN ESTADO</v>
      </c>
      <c r="FK306" t="str">
        <v/>
      </c>
      <c r="FL306" t="str">
        <v/>
      </c>
      <c r="FO306" t="str">
        <v>SIN ESTADO</v>
      </c>
      <c r="FQ306" t="str">
        <v/>
      </c>
      <c r="FR306" t="str">
        <v/>
      </c>
      <c r="FU306" t="str">
        <v>SIN ESTADO</v>
      </c>
      <c r="FW306" t="str">
        <v/>
      </c>
      <c r="FX306" t="str">
        <v/>
      </c>
      <c r="GA306" t="str">
        <v>SIN ESTADO</v>
      </c>
      <c r="GC306" t="str">
        <v/>
      </c>
      <c r="GD306" t="str">
        <v/>
      </c>
      <c r="GG306" t="str">
        <v>SIN ESTADO</v>
      </c>
      <c r="GI306" t="str">
        <v/>
      </c>
      <c r="GJ306" t="str">
        <v/>
      </c>
      <c r="GM306" t="str">
        <v>SIN ESTADO</v>
      </c>
      <c r="GO306" t="str">
        <v/>
      </c>
      <c r="GP306" t="str">
        <v/>
      </c>
      <c r="GS306" t="str">
        <v>SIN ESTADO</v>
      </c>
      <c r="GU306" t="str">
        <v/>
      </c>
      <c r="GV306" t="str">
        <v/>
      </c>
      <c r="GY306" t="str">
        <v>SIN ESTADO</v>
      </c>
      <c r="HA306" t="str">
        <v/>
      </c>
      <c r="HB306" t="str">
        <v/>
      </c>
      <c r="HE306" t="str">
        <v>SIN ESTADO</v>
      </c>
      <c r="HG306" t="str">
        <v/>
      </c>
      <c r="HH306" t="str">
        <v/>
      </c>
      <c r="HK306" t="str">
        <v>SIN ESTADO</v>
      </c>
      <c r="HM306" t="str">
        <v/>
      </c>
      <c r="HN306" t="str">
        <v/>
      </c>
      <c r="HQ306" t="str">
        <v>SIN ESTADO</v>
      </c>
      <c r="HS306">
        <v>0</v>
      </c>
      <c r="HU306">
        <v>0</v>
      </c>
      <c r="HW306">
        <v>0</v>
      </c>
      <c r="HX306">
        <v>0</v>
      </c>
    </row>
    <row r="307">
      <c r="B307">
        <v>305</v>
      </c>
      <c r="C307" t="str">
        <v>LC2 - 32 - 5</v>
      </c>
      <c r="D307" t="str">
        <v>VENDIDO</v>
      </c>
      <c r="E307">
        <v>28000000</v>
      </c>
      <c r="F307">
        <v>24000000</v>
      </c>
      <c r="G307">
        <v>46086</v>
      </c>
      <c r="H307">
        <v>24</v>
      </c>
      <c r="I307" t="str">
        <v xml:space="preserve">05 DE CADA MES </v>
      </c>
      <c r="J307">
        <v>1000000</v>
      </c>
      <c r="K307">
        <v>46117</v>
      </c>
      <c r="L307">
        <v>201</v>
      </c>
      <c r="M307">
        <v>46111</v>
      </c>
      <c r="N307">
        <v>1000000</v>
      </c>
      <c r="O307" t="str">
        <v>PAGA</v>
      </c>
      <c r="P307" t="str">
        <v>TRANSFERENCIA</v>
      </c>
      <c r="Q307">
        <v>46148</v>
      </c>
      <c r="R307">
        <v>170</v>
      </c>
      <c r="S307">
        <v>46142</v>
      </c>
      <c r="T307">
        <v>1000000</v>
      </c>
      <c r="U307" t="str">
        <v>PAGA</v>
      </c>
      <c r="V307" t="str">
        <v>TRANSFERENCIA</v>
      </c>
      <c r="W307">
        <v>46179</v>
      </c>
      <c r="X307">
        <v>139</v>
      </c>
      <c r="Y307">
        <v>46180</v>
      </c>
      <c r="Z307">
        <v>1000000</v>
      </c>
      <c r="AA307" t="str">
        <v>PAGA</v>
      </c>
      <c r="AB307" t="str">
        <v>TRANSFERENCIA</v>
      </c>
      <c r="AC307">
        <v>46210</v>
      </c>
      <c r="AD307">
        <v>108</v>
      </c>
      <c r="AE307">
        <v>46211</v>
      </c>
      <c r="AF307">
        <v>1000000</v>
      </c>
      <c r="AG307" t="str">
        <v>PAGA</v>
      </c>
      <c r="AH307" t="str">
        <v>TRANSFERENCIA</v>
      </c>
      <c r="AI307">
        <v>46241</v>
      </c>
      <c r="AJ307">
        <v>77</v>
      </c>
      <c r="AK307">
        <v>46242</v>
      </c>
      <c r="AL307">
        <v>1000000</v>
      </c>
      <c r="AM307" t="str">
        <v>PAGA</v>
      </c>
      <c r="AN307" t="str">
        <v>TRANSFERENCIA</v>
      </c>
      <c r="AO307">
        <v>46272</v>
      </c>
      <c r="AP307">
        <v>46</v>
      </c>
      <c r="AQ307">
        <v>46272</v>
      </c>
      <c r="AR307">
        <v>1000000</v>
      </c>
      <c r="AS307" t="str">
        <v>PAGA</v>
      </c>
      <c r="AT307" t="str">
        <v>TRANSFERENCIA</v>
      </c>
      <c r="AU307">
        <v>46303</v>
      </c>
      <c r="AV307">
        <v>15</v>
      </c>
      <c r="AW307">
        <v>46302</v>
      </c>
      <c r="AX307">
        <v>500000</v>
      </c>
      <c r="AY307" t="str">
        <v>PAGA</v>
      </c>
      <c r="AZ307" t="str">
        <v>TRANSFERENCIA</v>
      </c>
      <c r="BA307">
        <v>46334</v>
      </c>
      <c r="BB307">
        <v>-16</v>
      </c>
      <c r="BE307" t="str">
        <v>AL DÍA</v>
      </c>
      <c r="BG307">
        <v>46365</v>
      </c>
      <c r="BH307">
        <v>-47</v>
      </c>
      <c r="BK307" t="str">
        <v>AL DÍA</v>
      </c>
      <c r="BM307">
        <v>46396</v>
      </c>
      <c r="BN307">
        <v>-78</v>
      </c>
      <c r="BQ307" t="str">
        <v>AL DÍA</v>
      </c>
      <c r="BS307">
        <v>46427</v>
      </c>
      <c r="BT307">
        <v>-109</v>
      </c>
      <c r="BW307" t="str">
        <v>AL DÍA</v>
      </c>
      <c r="BY307">
        <v>46458</v>
      </c>
      <c r="BZ307">
        <v>-140</v>
      </c>
      <c r="CC307" t="str">
        <v>AL DÍA</v>
      </c>
      <c r="CE307">
        <v>46489</v>
      </c>
      <c r="CF307">
        <v>-171</v>
      </c>
      <c r="CI307" t="str">
        <v>AL DÍA</v>
      </c>
      <c r="CK307">
        <v>46520</v>
      </c>
      <c r="CL307">
        <v>-202</v>
      </c>
      <c r="CO307" t="str">
        <v>AL DÍA</v>
      </c>
      <c r="CQ307">
        <v>46551</v>
      </c>
      <c r="CR307">
        <v>-233</v>
      </c>
      <c r="CU307" t="str">
        <v>AL DÍA</v>
      </c>
      <c r="CW307">
        <v>46582</v>
      </c>
      <c r="CX307">
        <v>-264</v>
      </c>
      <c r="DA307" t="str">
        <v>AL DÍA</v>
      </c>
      <c r="DC307">
        <v>46613</v>
      </c>
      <c r="DD307">
        <v>-295</v>
      </c>
      <c r="DG307" t="str">
        <v>AL DÍA</v>
      </c>
      <c r="DI307">
        <v>46644</v>
      </c>
      <c r="DJ307">
        <v>-326</v>
      </c>
      <c r="DM307" t="str">
        <v>AL DÍA</v>
      </c>
      <c r="DO307">
        <v>46675</v>
      </c>
      <c r="DP307">
        <v>-357</v>
      </c>
      <c r="DS307" t="str">
        <v>AL DÍA</v>
      </c>
      <c r="DU307">
        <v>46706</v>
      </c>
      <c r="DV307">
        <v>-388</v>
      </c>
      <c r="DY307" t="str">
        <v>AL DÍA</v>
      </c>
      <c r="EA307">
        <v>46737</v>
      </c>
      <c r="EB307">
        <v>-419</v>
      </c>
      <c r="EE307" t="str">
        <v>AL DÍA</v>
      </c>
      <c r="EG307">
        <v>46768</v>
      </c>
      <c r="EH307">
        <v>-450</v>
      </c>
      <c r="EK307" t="str">
        <v>AL DÍA</v>
      </c>
      <c r="EM307">
        <v>46799</v>
      </c>
      <c r="EN307">
        <v>-481</v>
      </c>
      <c r="EQ307" t="str">
        <v>AL DÍA</v>
      </c>
      <c r="ES307">
        <v>46830</v>
      </c>
      <c r="ET307">
        <v>-512</v>
      </c>
      <c r="EW307" t="str">
        <v>AL DÍA</v>
      </c>
      <c r="EY307" t="str">
        <v/>
      </c>
      <c r="EZ307" t="str">
        <v/>
      </c>
      <c r="FC307" t="str">
        <v>SIN ESTADO</v>
      </c>
      <c r="FE307" t="str">
        <v/>
      </c>
      <c r="FF307" t="str">
        <v/>
      </c>
      <c r="FI307" t="str">
        <v>SIN ESTADO</v>
      </c>
      <c r="FK307" t="str">
        <v/>
      </c>
      <c r="FL307" t="str">
        <v/>
      </c>
      <c r="FO307" t="str">
        <v>SIN ESTADO</v>
      </c>
      <c r="FQ307" t="str">
        <v/>
      </c>
      <c r="FR307" t="str">
        <v/>
      </c>
      <c r="FU307" t="str">
        <v>SIN ESTADO</v>
      </c>
      <c r="FW307" t="str">
        <v/>
      </c>
      <c r="FX307" t="str">
        <v/>
      </c>
      <c r="GA307" t="str">
        <v>SIN ESTADO</v>
      </c>
      <c r="GC307" t="str">
        <v/>
      </c>
      <c r="GD307" t="str">
        <v/>
      </c>
      <c r="GG307" t="str">
        <v>SIN ESTADO</v>
      </c>
      <c r="GI307" t="str">
        <v/>
      </c>
      <c r="GJ307" t="str">
        <v/>
      </c>
      <c r="GM307" t="str">
        <v>SIN ESTADO</v>
      </c>
      <c r="GO307" t="str">
        <v/>
      </c>
      <c r="GP307" t="str">
        <v/>
      </c>
      <c r="GS307" t="str">
        <v>SIN ESTADO</v>
      </c>
      <c r="GU307" t="str">
        <v/>
      </c>
      <c r="GV307" t="str">
        <v/>
      </c>
      <c r="GY307" t="str">
        <v>SIN ESTADO</v>
      </c>
      <c r="HA307" t="str">
        <v/>
      </c>
      <c r="HB307" t="str">
        <v/>
      </c>
      <c r="HE307" t="str">
        <v>SIN ESTADO</v>
      </c>
      <c r="HG307" t="str">
        <v/>
      </c>
      <c r="HH307" t="str">
        <v/>
      </c>
      <c r="HK307" t="str">
        <v>SIN ESTADO</v>
      </c>
      <c r="HM307" t="str">
        <v/>
      </c>
      <c r="HN307" t="str">
        <v/>
      </c>
      <c r="HQ307" t="str">
        <v>SIN ESTADO</v>
      </c>
      <c r="HS307">
        <v>6500000</v>
      </c>
      <c r="HU307">
        <v>1000000</v>
      </c>
      <c r="HW307">
        <v>1000000</v>
      </c>
      <c r="HX307">
        <v>1</v>
      </c>
    </row>
    <row r="308">
      <c r="B308">
        <v>306</v>
      </c>
      <c r="C308" t="str">
        <v xml:space="preserve">LC2 - 32 - 6 </v>
      </c>
      <c r="D308" t="str">
        <v>VENDIDO</v>
      </c>
      <c r="E308">
        <v>28000000</v>
      </c>
      <c r="F308">
        <v>24000000</v>
      </c>
      <c r="G308">
        <v>46062</v>
      </c>
      <c r="H308">
        <v>24</v>
      </c>
      <c r="I308" t="str">
        <v xml:space="preserve">09 DE CADA MES </v>
      </c>
      <c r="J308">
        <v>1000000</v>
      </c>
      <c r="K308">
        <v>46093</v>
      </c>
      <c r="L308">
        <v>225</v>
      </c>
      <c r="M308">
        <v>46084</v>
      </c>
      <c r="N308">
        <v>1000000</v>
      </c>
      <c r="O308" t="str">
        <v>PAGA</v>
      </c>
      <c r="P308" t="str">
        <v>TRANSFERENCIA</v>
      </c>
      <c r="Q308">
        <v>46124</v>
      </c>
      <c r="R308">
        <v>194</v>
      </c>
      <c r="S308">
        <v>46118</v>
      </c>
      <c r="T308">
        <v>1000000</v>
      </c>
      <c r="U308" t="str">
        <v>PAGA</v>
      </c>
      <c r="V308" t="str">
        <v>TRANSFERENCIA</v>
      </c>
      <c r="W308">
        <v>46155</v>
      </c>
      <c r="X308">
        <v>163</v>
      </c>
      <c r="Y308">
        <v>46148</v>
      </c>
      <c r="Z308">
        <v>1000000</v>
      </c>
      <c r="AA308" t="str">
        <v>PAGA</v>
      </c>
      <c r="AB308" t="str">
        <v>TRANSFERENCIA</v>
      </c>
      <c r="AC308">
        <v>46186</v>
      </c>
      <c r="AD308">
        <v>132</v>
      </c>
      <c r="AE308">
        <v>46171</v>
      </c>
      <c r="AF308">
        <v>1000000</v>
      </c>
      <c r="AG308" t="str">
        <v>PAGA</v>
      </c>
      <c r="AH308" t="str">
        <v>TRANSFERENCIA</v>
      </c>
      <c r="AI308">
        <v>46217</v>
      </c>
      <c r="AJ308">
        <v>101</v>
      </c>
      <c r="AK308">
        <v>46193</v>
      </c>
      <c r="AL308">
        <v>1000000</v>
      </c>
      <c r="AM308" t="str">
        <v>PAGA</v>
      </c>
      <c r="AN308" t="str">
        <v>TRANSFERENCIA</v>
      </c>
      <c r="AO308">
        <v>46248</v>
      </c>
      <c r="AP308">
        <v>70</v>
      </c>
      <c r="AQ308">
        <v>46274</v>
      </c>
      <c r="AR308">
        <v>1000000</v>
      </c>
      <c r="AS308" t="str">
        <v>PAGA</v>
      </c>
      <c r="AT308" t="str">
        <v>TRANSFERENCIA</v>
      </c>
      <c r="AU308">
        <v>46279</v>
      </c>
      <c r="AV308">
        <v>39</v>
      </c>
      <c r="AW308">
        <v>46300</v>
      </c>
      <c r="AX308">
        <v>1000000</v>
      </c>
      <c r="AY308" t="str">
        <v>PAGA</v>
      </c>
      <c r="AZ308" t="str">
        <v>TRANSFERENCIA</v>
      </c>
      <c r="BA308">
        <v>46310</v>
      </c>
      <c r="BB308">
        <v>8</v>
      </c>
      <c r="BE308" t="str">
        <v>VENCIDA</v>
      </c>
      <c r="BG308">
        <v>46341</v>
      </c>
      <c r="BH308">
        <v>-23</v>
      </c>
      <c r="BK308" t="str">
        <v>AL DÍA</v>
      </c>
      <c r="BM308">
        <v>46372</v>
      </c>
      <c r="BN308">
        <v>-54</v>
      </c>
      <c r="BQ308" t="str">
        <v>AL DÍA</v>
      </c>
      <c r="BS308">
        <v>46403</v>
      </c>
      <c r="BT308">
        <v>-85</v>
      </c>
      <c r="BW308" t="str">
        <v>AL DÍA</v>
      </c>
      <c r="BY308">
        <v>46434</v>
      </c>
      <c r="BZ308">
        <v>-116</v>
      </c>
      <c r="CC308" t="str">
        <v>AL DÍA</v>
      </c>
      <c r="CE308">
        <v>46465</v>
      </c>
      <c r="CF308">
        <v>-147</v>
      </c>
      <c r="CI308" t="str">
        <v>AL DÍA</v>
      </c>
      <c r="CK308">
        <v>46496</v>
      </c>
      <c r="CL308">
        <v>-178</v>
      </c>
      <c r="CO308" t="str">
        <v>AL DÍA</v>
      </c>
      <c r="CQ308">
        <v>46527</v>
      </c>
      <c r="CR308">
        <v>-209</v>
      </c>
      <c r="CU308" t="str">
        <v>AL DÍA</v>
      </c>
      <c r="CW308">
        <v>46558</v>
      </c>
      <c r="CX308">
        <v>-240</v>
      </c>
      <c r="DA308" t="str">
        <v>AL DÍA</v>
      </c>
      <c r="DC308">
        <v>46589</v>
      </c>
      <c r="DD308">
        <v>-271</v>
      </c>
      <c r="DG308" t="str">
        <v>AL DÍA</v>
      </c>
      <c r="DI308">
        <v>46620</v>
      </c>
      <c r="DJ308">
        <v>-302</v>
      </c>
      <c r="DM308" t="str">
        <v>AL DÍA</v>
      </c>
      <c r="DO308">
        <v>46651</v>
      </c>
      <c r="DP308">
        <v>-333</v>
      </c>
      <c r="DS308" t="str">
        <v>AL DÍA</v>
      </c>
      <c r="DU308">
        <v>46682</v>
      </c>
      <c r="DV308">
        <v>-364</v>
      </c>
      <c r="DY308" t="str">
        <v>AL DÍA</v>
      </c>
      <c r="EA308">
        <v>46713</v>
      </c>
      <c r="EB308">
        <v>-395</v>
      </c>
      <c r="EE308" t="str">
        <v>AL DÍA</v>
      </c>
      <c r="EG308">
        <v>46744</v>
      </c>
      <c r="EH308">
        <v>-426</v>
      </c>
      <c r="EK308" t="str">
        <v>AL DÍA</v>
      </c>
      <c r="EM308">
        <v>46775</v>
      </c>
      <c r="EN308">
        <v>-457</v>
      </c>
      <c r="EQ308" t="str">
        <v>AL DÍA</v>
      </c>
      <c r="ES308">
        <v>46806</v>
      </c>
      <c r="ET308">
        <v>-488</v>
      </c>
      <c r="EW308" t="str">
        <v>AL DÍA</v>
      </c>
      <c r="EY308" t="str">
        <v/>
      </c>
      <c r="EZ308" t="str">
        <v/>
      </c>
      <c r="FC308" t="str">
        <v>SIN ESTADO</v>
      </c>
      <c r="FE308" t="str">
        <v/>
      </c>
      <c r="FF308" t="str">
        <v/>
      </c>
      <c r="FI308" t="str">
        <v>SIN ESTADO</v>
      </c>
      <c r="FK308" t="str">
        <v/>
      </c>
      <c r="FL308" t="str">
        <v/>
      </c>
      <c r="FO308" t="str">
        <v>SIN ESTADO</v>
      </c>
      <c r="FQ308" t="str">
        <v/>
      </c>
      <c r="FR308" t="str">
        <v/>
      </c>
      <c r="FU308" t="str">
        <v>SIN ESTADO</v>
      </c>
      <c r="FW308" t="str">
        <v/>
      </c>
      <c r="FX308" t="str">
        <v/>
      </c>
      <c r="GA308" t="str">
        <v>SIN ESTADO</v>
      </c>
      <c r="GC308" t="str">
        <v/>
      </c>
      <c r="GD308" t="str">
        <v/>
      </c>
      <c r="GG308" t="str">
        <v>SIN ESTADO</v>
      </c>
      <c r="GI308" t="str">
        <v/>
      </c>
      <c r="GJ308" t="str">
        <v/>
      </c>
      <c r="GM308" t="str">
        <v>SIN ESTADO</v>
      </c>
      <c r="GO308" t="str">
        <v/>
      </c>
      <c r="GP308" t="str">
        <v/>
      </c>
      <c r="GS308" t="str">
        <v>SIN ESTADO</v>
      </c>
      <c r="GU308" t="str">
        <v/>
      </c>
      <c r="GV308" t="str">
        <v/>
      </c>
      <c r="GY308" t="str">
        <v>SIN ESTADO</v>
      </c>
      <c r="HA308" t="str">
        <v/>
      </c>
      <c r="HB308" t="str">
        <v/>
      </c>
      <c r="HE308" t="str">
        <v>SIN ESTADO</v>
      </c>
      <c r="HG308" t="str">
        <v/>
      </c>
      <c r="HH308" t="str">
        <v/>
      </c>
      <c r="HK308" t="str">
        <v>SIN ESTADO</v>
      </c>
      <c r="HM308" t="str">
        <v/>
      </c>
      <c r="HN308" t="str">
        <v/>
      </c>
      <c r="HQ308" t="str">
        <v>SIN ESTADO</v>
      </c>
      <c r="HS308">
        <v>7000000</v>
      </c>
      <c r="HU308">
        <v>1000000</v>
      </c>
      <c r="HW308">
        <v>0</v>
      </c>
      <c r="HX308">
        <v>0</v>
      </c>
    </row>
    <row r="309">
      <c r="B309">
        <v>307</v>
      </c>
      <c r="C309" t="str">
        <v xml:space="preserve">LC2 - 32 - 7 </v>
      </c>
      <c r="D309" t="str">
        <v>VENDIDO</v>
      </c>
      <c r="E309">
        <v>28000000</v>
      </c>
      <c r="F309">
        <v>24000000</v>
      </c>
      <c r="G309">
        <v>46085</v>
      </c>
      <c r="H309">
        <v>24</v>
      </c>
      <c r="I309" t="str">
        <v xml:space="preserve">04 DE CADA MES </v>
      </c>
      <c r="J309">
        <v>1000000</v>
      </c>
      <c r="K309">
        <v>46116</v>
      </c>
      <c r="L309">
        <v>202</v>
      </c>
      <c r="M309">
        <v>46118</v>
      </c>
      <c r="N309">
        <v>1000000</v>
      </c>
      <c r="O309" t="str">
        <v>PAGA</v>
      </c>
      <c r="P309" t="str">
        <v>TRANSFERENCIA</v>
      </c>
      <c r="Q309">
        <v>46147</v>
      </c>
      <c r="R309">
        <v>171</v>
      </c>
      <c r="S309">
        <v>46148</v>
      </c>
      <c r="T309">
        <v>1000000</v>
      </c>
      <c r="U309" t="str">
        <v>PAGA</v>
      </c>
      <c r="V309" t="str">
        <v>TRANSFERENCIA</v>
      </c>
      <c r="W309">
        <v>46178</v>
      </c>
      <c r="X309">
        <v>140</v>
      </c>
      <c r="Y309">
        <v>46182</v>
      </c>
      <c r="Z309">
        <v>1000000</v>
      </c>
      <c r="AA309" t="str">
        <v>PAGA</v>
      </c>
      <c r="AB309" t="str">
        <v>TRANSFERENCIA</v>
      </c>
      <c r="AC309">
        <v>46209</v>
      </c>
      <c r="AD309">
        <v>109</v>
      </c>
      <c r="AE309">
        <v>46272</v>
      </c>
      <c r="AF309">
        <v>1000000</v>
      </c>
      <c r="AG309" t="str">
        <v>PAGA</v>
      </c>
      <c r="AH309" t="str">
        <v>TRANSFERENCIA</v>
      </c>
      <c r="AI309">
        <v>46240</v>
      </c>
      <c r="AJ309">
        <v>78</v>
      </c>
      <c r="AK309">
        <v>46316</v>
      </c>
      <c r="AL309">
        <v>1000000</v>
      </c>
      <c r="AM309" t="str">
        <v>PAGA</v>
      </c>
      <c r="AN309" t="str">
        <v>TRANSFERENCIA</v>
      </c>
      <c r="AO309">
        <v>46271</v>
      </c>
      <c r="AP309">
        <v>47</v>
      </c>
      <c r="AS309" t="str">
        <v>VENCIDA</v>
      </c>
      <c r="AU309">
        <v>46302</v>
      </c>
      <c r="AV309">
        <v>16</v>
      </c>
      <c r="AY309" t="str">
        <v>VENCIDA</v>
      </c>
      <c r="BA309">
        <v>46333</v>
      </c>
      <c r="BB309">
        <v>-15</v>
      </c>
      <c r="BE309" t="str">
        <v>AL DÍA</v>
      </c>
      <c r="BG309">
        <v>46364</v>
      </c>
      <c r="BH309">
        <v>-46</v>
      </c>
      <c r="BK309" t="str">
        <v>AL DÍA</v>
      </c>
      <c r="BM309">
        <v>46395</v>
      </c>
      <c r="BN309">
        <v>-77</v>
      </c>
      <c r="BQ309" t="str">
        <v>AL DÍA</v>
      </c>
      <c r="BS309">
        <v>46426</v>
      </c>
      <c r="BT309">
        <v>-108</v>
      </c>
      <c r="BW309" t="str">
        <v>AL DÍA</v>
      </c>
      <c r="BY309">
        <v>46457</v>
      </c>
      <c r="BZ309">
        <v>-139</v>
      </c>
      <c r="CC309" t="str">
        <v>AL DÍA</v>
      </c>
      <c r="CE309">
        <v>46488</v>
      </c>
      <c r="CF309">
        <v>-170</v>
      </c>
      <c r="CI309" t="str">
        <v>AL DÍA</v>
      </c>
      <c r="CK309">
        <v>46519</v>
      </c>
      <c r="CL309">
        <v>-201</v>
      </c>
      <c r="CO309" t="str">
        <v>AL DÍA</v>
      </c>
      <c r="CQ309">
        <v>46550</v>
      </c>
      <c r="CR309">
        <v>-232</v>
      </c>
      <c r="CU309" t="str">
        <v>AL DÍA</v>
      </c>
      <c r="CW309">
        <v>46581</v>
      </c>
      <c r="CX309">
        <v>-263</v>
      </c>
      <c r="DA309" t="str">
        <v>AL DÍA</v>
      </c>
      <c r="DC309">
        <v>46612</v>
      </c>
      <c r="DD309">
        <v>-294</v>
      </c>
      <c r="DG309" t="str">
        <v>AL DÍA</v>
      </c>
      <c r="DI309">
        <v>46643</v>
      </c>
      <c r="DJ309">
        <v>-325</v>
      </c>
      <c r="DM309" t="str">
        <v>AL DÍA</v>
      </c>
      <c r="DO309">
        <v>46674</v>
      </c>
      <c r="DP309">
        <v>-356</v>
      </c>
      <c r="DS309" t="str">
        <v>AL DÍA</v>
      </c>
      <c r="DU309">
        <v>46705</v>
      </c>
      <c r="DV309">
        <v>-387</v>
      </c>
      <c r="DY309" t="str">
        <v>AL DÍA</v>
      </c>
      <c r="EA309">
        <v>46736</v>
      </c>
      <c r="EB309">
        <v>-418</v>
      </c>
      <c r="EE309" t="str">
        <v>AL DÍA</v>
      </c>
      <c r="EG309">
        <v>46767</v>
      </c>
      <c r="EH309">
        <v>-449</v>
      </c>
      <c r="EK309" t="str">
        <v>AL DÍA</v>
      </c>
      <c r="EM309">
        <v>46798</v>
      </c>
      <c r="EN309">
        <v>-480</v>
      </c>
      <c r="EQ309" t="str">
        <v>AL DÍA</v>
      </c>
      <c r="ES309">
        <v>46829</v>
      </c>
      <c r="ET309">
        <v>-511</v>
      </c>
      <c r="EW309" t="str">
        <v>AL DÍA</v>
      </c>
      <c r="EY309" t="str">
        <v/>
      </c>
      <c r="EZ309" t="str">
        <v/>
      </c>
      <c r="FC309" t="str">
        <v>SIN ESTADO</v>
      </c>
      <c r="FE309" t="str">
        <v/>
      </c>
      <c r="FF309" t="str">
        <v/>
      </c>
      <c r="FI309" t="str">
        <v>SIN ESTADO</v>
      </c>
      <c r="FK309" t="str">
        <v/>
      </c>
      <c r="FL309" t="str">
        <v/>
      </c>
      <c r="FO309" t="str">
        <v>SIN ESTADO</v>
      </c>
      <c r="FQ309" t="str">
        <v/>
      </c>
      <c r="FR309" t="str">
        <v/>
      </c>
      <c r="FU309" t="str">
        <v>SIN ESTADO</v>
      </c>
      <c r="FW309" t="str">
        <v/>
      </c>
      <c r="FX309" t="str">
        <v/>
      </c>
      <c r="GA309" t="str">
        <v>SIN ESTADO</v>
      </c>
      <c r="GC309" t="str">
        <v/>
      </c>
      <c r="GD309" t="str">
        <v/>
      </c>
      <c r="GG309" t="str">
        <v>SIN ESTADO</v>
      </c>
      <c r="GI309" t="str">
        <v/>
      </c>
      <c r="GJ309" t="str">
        <v/>
      </c>
      <c r="GM309" t="str">
        <v>SIN ESTADO</v>
      </c>
      <c r="GO309" t="str">
        <v/>
      </c>
      <c r="GP309" t="str">
        <v/>
      </c>
      <c r="GS309" t="str">
        <v>SIN ESTADO</v>
      </c>
      <c r="GU309" t="str">
        <v/>
      </c>
      <c r="GV309" t="str">
        <v/>
      </c>
      <c r="GY309" t="str">
        <v>SIN ESTADO</v>
      </c>
      <c r="HA309" t="str">
        <v/>
      </c>
      <c r="HB309" t="str">
        <v/>
      </c>
      <c r="HE309" t="str">
        <v>SIN ESTADO</v>
      </c>
      <c r="HG309" t="str">
        <v/>
      </c>
      <c r="HH309" t="str">
        <v/>
      </c>
      <c r="HK309" t="str">
        <v>SIN ESTADO</v>
      </c>
      <c r="HM309" t="str">
        <v/>
      </c>
      <c r="HN309" t="str">
        <v/>
      </c>
      <c r="HQ309" t="str">
        <v>SIN ESTADO</v>
      </c>
      <c r="HS309">
        <v>5000000</v>
      </c>
      <c r="HU309">
        <v>1000000</v>
      </c>
      <c r="HW309">
        <v>0</v>
      </c>
      <c r="HX309">
        <v>0</v>
      </c>
    </row>
    <row r="310">
      <c r="B310">
        <v>308</v>
      </c>
      <c r="C310" t="str">
        <v xml:space="preserve">LC2 - 32 - 8 </v>
      </c>
      <c r="D310" t="str">
        <v>VENDIDO</v>
      </c>
      <c r="E310">
        <v>28000000</v>
      </c>
      <c r="F310">
        <v>24000000</v>
      </c>
      <c r="G310">
        <v>46255</v>
      </c>
      <c r="H310">
        <v>24</v>
      </c>
      <c r="I310" t="str">
        <v>30 de cada mes</v>
      </c>
      <c r="J310">
        <v>1000000</v>
      </c>
      <c r="K310">
        <v>46286</v>
      </c>
      <c r="L310">
        <v>32</v>
      </c>
      <c r="M310">
        <v>46290</v>
      </c>
      <c r="N310">
        <v>1000000</v>
      </c>
      <c r="O310" t="str">
        <v>PAGA</v>
      </c>
      <c r="P310" t="str">
        <v>TRANSFERENCIA</v>
      </c>
      <c r="Q310">
        <v>46317</v>
      </c>
      <c r="R310">
        <v>1</v>
      </c>
      <c r="U310" t="str">
        <v>VENCIDA</v>
      </c>
      <c r="W310">
        <v>46348</v>
      </c>
      <c r="X310">
        <v>-30</v>
      </c>
      <c r="AA310" t="str">
        <v>AL DÍA</v>
      </c>
      <c r="AC310">
        <v>46379</v>
      </c>
      <c r="AD310">
        <v>-61</v>
      </c>
      <c r="AG310" t="str">
        <v>AL DÍA</v>
      </c>
      <c r="AI310">
        <v>46410</v>
      </c>
      <c r="AJ310">
        <v>-92</v>
      </c>
      <c r="AM310" t="str">
        <v>AL DÍA</v>
      </c>
      <c r="AO310">
        <v>46441</v>
      </c>
      <c r="AP310">
        <v>-123</v>
      </c>
      <c r="AS310" t="str">
        <v>AL DÍA</v>
      </c>
      <c r="AU310">
        <v>46472</v>
      </c>
      <c r="AV310">
        <v>-154</v>
      </c>
      <c r="AY310" t="str">
        <v>AL DÍA</v>
      </c>
      <c r="BA310">
        <v>46503</v>
      </c>
      <c r="BB310">
        <v>-185</v>
      </c>
      <c r="BE310" t="str">
        <v>AL DÍA</v>
      </c>
      <c r="BG310">
        <v>46534</v>
      </c>
      <c r="BH310">
        <v>-216</v>
      </c>
      <c r="BK310" t="str">
        <v>AL DÍA</v>
      </c>
      <c r="BM310">
        <v>46565</v>
      </c>
      <c r="BN310">
        <v>-247</v>
      </c>
      <c r="BQ310" t="str">
        <v>AL DÍA</v>
      </c>
      <c r="BS310">
        <v>46596</v>
      </c>
      <c r="BT310">
        <v>-278</v>
      </c>
      <c r="BW310" t="str">
        <v>AL DÍA</v>
      </c>
      <c r="BY310">
        <v>46627</v>
      </c>
      <c r="BZ310">
        <v>-309</v>
      </c>
      <c r="CC310" t="str">
        <v>AL DÍA</v>
      </c>
      <c r="CE310">
        <v>46658</v>
      </c>
      <c r="CF310">
        <v>-340</v>
      </c>
      <c r="CI310" t="str">
        <v>AL DÍA</v>
      </c>
      <c r="CK310">
        <v>46689</v>
      </c>
      <c r="CL310">
        <v>-371</v>
      </c>
      <c r="CO310" t="str">
        <v>AL DÍA</v>
      </c>
      <c r="CQ310">
        <v>46720</v>
      </c>
      <c r="CR310">
        <v>-402</v>
      </c>
      <c r="CU310" t="str">
        <v>AL DÍA</v>
      </c>
      <c r="CW310">
        <v>46751</v>
      </c>
      <c r="CX310">
        <v>-433</v>
      </c>
      <c r="DA310" t="str">
        <v>AL DÍA</v>
      </c>
      <c r="DC310">
        <v>46782</v>
      </c>
      <c r="DD310">
        <v>-464</v>
      </c>
      <c r="DG310" t="str">
        <v>AL DÍA</v>
      </c>
      <c r="DI310">
        <v>46813</v>
      </c>
      <c r="DJ310">
        <v>-495</v>
      </c>
      <c r="DM310" t="str">
        <v>AL DÍA</v>
      </c>
      <c r="DO310">
        <v>46844</v>
      </c>
      <c r="DP310">
        <v>-526</v>
      </c>
      <c r="DS310" t="str">
        <v>AL DÍA</v>
      </c>
      <c r="DU310">
        <v>46875</v>
      </c>
      <c r="DV310">
        <v>-557</v>
      </c>
      <c r="DY310" t="str">
        <v>AL DÍA</v>
      </c>
      <c r="EA310">
        <v>46906</v>
      </c>
      <c r="EB310">
        <v>-588</v>
      </c>
      <c r="EE310" t="str">
        <v>AL DÍA</v>
      </c>
      <c r="EG310">
        <v>46937</v>
      </c>
      <c r="EH310">
        <v>-619</v>
      </c>
      <c r="EK310" t="str">
        <v>AL DÍA</v>
      </c>
      <c r="EM310">
        <v>46968</v>
      </c>
      <c r="EN310">
        <v>-650</v>
      </c>
      <c r="EQ310" t="str">
        <v>AL DÍA</v>
      </c>
      <c r="ES310">
        <v>46999</v>
      </c>
      <c r="ET310">
        <v>-681</v>
      </c>
      <c r="EW310" t="str">
        <v>AL DÍA</v>
      </c>
      <c r="EY310" t="str">
        <v/>
      </c>
      <c r="EZ310" t="str">
        <v/>
      </c>
      <c r="FC310" t="str">
        <v>SIN ESTADO</v>
      </c>
      <c r="FE310" t="str">
        <v/>
      </c>
      <c r="FF310" t="str">
        <v/>
      </c>
      <c r="FI310" t="str">
        <v>SIN ESTADO</v>
      </c>
      <c r="FK310" t="str">
        <v/>
      </c>
      <c r="FL310" t="str">
        <v/>
      </c>
      <c r="FO310" t="str">
        <v>SIN ESTADO</v>
      </c>
      <c r="FQ310" t="str">
        <v/>
      </c>
      <c r="FR310" t="str">
        <v/>
      </c>
      <c r="FU310" t="str">
        <v>SIN ESTADO</v>
      </c>
      <c r="FW310" t="str">
        <v/>
      </c>
      <c r="FX310" t="str">
        <v/>
      </c>
      <c r="GA310" t="str">
        <v>SIN ESTADO</v>
      </c>
      <c r="GC310" t="str">
        <v/>
      </c>
      <c r="GD310" t="str">
        <v/>
      </c>
      <c r="GG310" t="str">
        <v>SIN ESTADO</v>
      </c>
      <c r="GI310" t="str">
        <v/>
      </c>
      <c r="GJ310" t="str">
        <v/>
      </c>
      <c r="GM310" t="str">
        <v>SIN ESTADO</v>
      </c>
      <c r="GO310" t="str">
        <v/>
      </c>
      <c r="GP310" t="str">
        <v/>
      </c>
      <c r="GS310" t="str">
        <v>SIN ESTADO</v>
      </c>
      <c r="GU310" t="str">
        <v/>
      </c>
      <c r="GV310" t="str">
        <v/>
      </c>
      <c r="GY310" t="str">
        <v>SIN ESTADO</v>
      </c>
      <c r="HA310" t="str">
        <v/>
      </c>
      <c r="HB310" t="str">
        <v/>
      </c>
      <c r="HE310" t="str">
        <v>SIN ESTADO</v>
      </c>
      <c r="HG310" t="str">
        <v/>
      </c>
      <c r="HH310" t="str">
        <v/>
      </c>
      <c r="HK310" t="str">
        <v>SIN ESTADO</v>
      </c>
      <c r="HM310" t="str">
        <v/>
      </c>
      <c r="HN310" t="str">
        <v/>
      </c>
      <c r="HQ310" t="str">
        <v>SIN ESTADO</v>
      </c>
      <c r="HS310">
        <v>1000000</v>
      </c>
      <c r="HU310">
        <v>1000000</v>
      </c>
      <c r="HW310">
        <v>0</v>
      </c>
      <c r="HX310">
        <v>0</v>
      </c>
    </row>
    <row r="311">
      <c r="B311">
        <v>309</v>
      </c>
      <c r="C311" t="str">
        <v xml:space="preserve">LC2 - 32 - 9 </v>
      </c>
      <c r="D311" t="str">
        <v xml:space="preserve">CEDIDO EN FORMA DE PAGO </v>
      </c>
      <c r="E311">
        <v>33000000</v>
      </c>
      <c r="F311">
        <v>33000000</v>
      </c>
      <c r="G311">
        <v>0</v>
      </c>
      <c r="H311">
        <v>0</v>
      </c>
      <c r="I311">
        <v>0</v>
      </c>
      <c r="J311">
        <v>0</v>
      </c>
      <c r="K311" t="str">
        <v/>
      </c>
      <c r="L311" t="str">
        <v/>
      </c>
      <c r="O311" t="str">
        <v>SIN ESTADO</v>
      </c>
      <c r="Q311" t="str">
        <v/>
      </c>
      <c r="R311" t="str">
        <v/>
      </c>
      <c r="U311" t="str">
        <v>SIN ESTADO</v>
      </c>
      <c r="W311" t="str">
        <v/>
      </c>
      <c r="X311" t="str">
        <v/>
      </c>
      <c r="AA311" t="str">
        <v>SIN ESTADO</v>
      </c>
      <c r="AC311" t="str">
        <v/>
      </c>
      <c r="AD311" t="str">
        <v/>
      </c>
      <c r="AG311" t="str">
        <v>SIN ESTADO</v>
      </c>
      <c r="AI311" t="str">
        <v/>
      </c>
      <c r="AJ311" t="str">
        <v/>
      </c>
      <c r="AM311" t="str">
        <v>SIN ESTADO</v>
      </c>
      <c r="AO311" t="str">
        <v/>
      </c>
      <c r="AP311" t="str">
        <v/>
      </c>
      <c r="AS311" t="str">
        <v>SIN ESTADO</v>
      </c>
      <c r="AU311" t="str">
        <v/>
      </c>
      <c r="AV311" t="str">
        <v/>
      </c>
      <c r="AY311" t="str">
        <v>SIN ESTADO</v>
      </c>
      <c r="BA311" t="str">
        <v/>
      </c>
      <c r="BB311" t="str">
        <v/>
      </c>
      <c r="BE311" t="str">
        <v>SIN ESTADO</v>
      </c>
      <c r="BG311" t="str">
        <v/>
      </c>
      <c r="BH311" t="str">
        <v/>
      </c>
      <c r="BK311" t="str">
        <v>SIN ESTADO</v>
      </c>
      <c r="BM311" t="str">
        <v/>
      </c>
      <c r="BN311" t="str">
        <v/>
      </c>
      <c r="BQ311" t="str">
        <v>SIN ESTADO</v>
      </c>
      <c r="BS311" t="str">
        <v/>
      </c>
      <c r="BT311" t="str">
        <v/>
      </c>
      <c r="BW311" t="str">
        <v>SIN ESTADO</v>
      </c>
      <c r="BY311" t="str">
        <v/>
      </c>
      <c r="BZ311" t="str">
        <v/>
      </c>
      <c r="CC311" t="str">
        <v>SIN ESTADO</v>
      </c>
      <c r="CE311" t="str">
        <v/>
      </c>
      <c r="CF311" t="str">
        <v/>
      </c>
      <c r="CI311" t="str">
        <v>SIN ESTADO</v>
      </c>
      <c r="CK311" t="str">
        <v/>
      </c>
      <c r="CL311" t="str">
        <v/>
      </c>
      <c r="CO311" t="str">
        <v>SIN ESTADO</v>
      </c>
      <c r="CQ311" t="str">
        <v/>
      </c>
      <c r="CR311" t="str">
        <v/>
      </c>
      <c r="CU311" t="str">
        <v>SIN ESTADO</v>
      </c>
      <c r="CW311" t="str">
        <v/>
      </c>
      <c r="CX311" t="str">
        <v/>
      </c>
      <c r="DA311" t="str">
        <v>SIN ESTADO</v>
      </c>
      <c r="DC311" t="str">
        <v/>
      </c>
      <c r="DD311" t="str">
        <v/>
      </c>
      <c r="DG311" t="str">
        <v>SIN ESTADO</v>
      </c>
      <c r="DI311" t="str">
        <v/>
      </c>
      <c r="DJ311" t="str">
        <v/>
      </c>
      <c r="DM311" t="str">
        <v>SIN ESTADO</v>
      </c>
      <c r="DO311" t="str">
        <v/>
      </c>
      <c r="DP311" t="str">
        <v/>
      </c>
      <c r="DS311" t="str">
        <v>SIN ESTADO</v>
      </c>
      <c r="DU311" t="str">
        <v/>
      </c>
      <c r="DV311" t="str">
        <v/>
      </c>
      <c r="DY311" t="str">
        <v>SIN ESTADO</v>
      </c>
      <c r="EA311" t="str">
        <v/>
      </c>
      <c r="EB311" t="str">
        <v/>
      </c>
      <c r="EE311" t="str">
        <v>SIN ESTADO</v>
      </c>
      <c r="EG311" t="str">
        <v/>
      </c>
      <c r="EH311" t="str">
        <v/>
      </c>
      <c r="EK311" t="str">
        <v>SIN ESTADO</v>
      </c>
      <c r="EM311" t="str">
        <v/>
      </c>
      <c r="EN311" t="str">
        <v/>
      </c>
      <c r="EQ311" t="str">
        <v>SIN ESTADO</v>
      </c>
      <c r="ES311" t="str">
        <v/>
      </c>
      <c r="ET311" t="str">
        <v/>
      </c>
      <c r="EW311" t="str">
        <v>SIN ESTADO</v>
      </c>
      <c r="EY311" t="str">
        <v/>
      </c>
      <c r="EZ311" t="str">
        <v/>
      </c>
      <c r="FC311" t="str">
        <v>SIN ESTADO</v>
      </c>
      <c r="FE311" t="str">
        <v/>
      </c>
      <c r="FF311" t="str">
        <v/>
      </c>
      <c r="FI311" t="str">
        <v>SIN ESTADO</v>
      </c>
      <c r="FK311" t="str">
        <v/>
      </c>
      <c r="FL311" t="str">
        <v/>
      </c>
      <c r="FO311" t="str">
        <v>SIN ESTADO</v>
      </c>
      <c r="FQ311" t="str">
        <v/>
      </c>
      <c r="FR311" t="str">
        <v/>
      </c>
      <c r="FU311" t="str">
        <v>SIN ESTADO</v>
      </c>
      <c r="FW311" t="str">
        <v/>
      </c>
      <c r="FX311" t="str">
        <v/>
      </c>
      <c r="GA311" t="str">
        <v>SIN ESTADO</v>
      </c>
      <c r="GC311" t="str">
        <v/>
      </c>
      <c r="GD311" t="str">
        <v/>
      </c>
      <c r="GG311" t="str">
        <v>SIN ESTADO</v>
      </c>
      <c r="GI311" t="str">
        <v/>
      </c>
      <c r="GJ311" t="str">
        <v/>
      </c>
      <c r="GM311" t="str">
        <v>SIN ESTADO</v>
      </c>
      <c r="GO311" t="str">
        <v/>
      </c>
      <c r="GP311" t="str">
        <v/>
      </c>
      <c r="GS311" t="str">
        <v>SIN ESTADO</v>
      </c>
      <c r="GU311" t="str">
        <v/>
      </c>
      <c r="GV311" t="str">
        <v/>
      </c>
      <c r="GY311" t="str">
        <v>SIN ESTADO</v>
      </c>
      <c r="HA311" t="str">
        <v/>
      </c>
      <c r="HB311" t="str">
        <v/>
      </c>
      <c r="HE311" t="str">
        <v>SIN ESTADO</v>
      </c>
      <c r="HG311" t="str">
        <v/>
      </c>
      <c r="HH311" t="str">
        <v/>
      </c>
      <c r="HK311" t="str">
        <v>SIN ESTADO</v>
      </c>
      <c r="HM311" t="str">
        <v/>
      </c>
      <c r="HN311" t="str">
        <v/>
      </c>
      <c r="HQ311" t="str">
        <v>SIN ESTADO</v>
      </c>
      <c r="HS311">
        <v>0</v>
      </c>
      <c r="HU311">
        <v>0</v>
      </c>
      <c r="HW311">
        <v>0</v>
      </c>
      <c r="HX311">
        <v>0</v>
      </c>
    </row>
    <row r="312">
      <c r="B312">
        <v>310</v>
      </c>
      <c r="C312" t="str">
        <v xml:space="preserve">LC2 - 32 - 10 </v>
      </c>
      <c r="D312" t="str">
        <v xml:space="preserve">CEDIDO EN FORMA DE PAGO </v>
      </c>
      <c r="E312">
        <v>33000000</v>
      </c>
      <c r="F312">
        <v>33000000</v>
      </c>
      <c r="G312">
        <v>0</v>
      </c>
      <c r="H312">
        <v>0</v>
      </c>
      <c r="I312">
        <v>0</v>
      </c>
      <c r="J312">
        <v>0</v>
      </c>
      <c r="K312" t="str">
        <v/>
      </c>
      <c r="L312" t="str">
        <v/>
      </c>
      <c r="O312" t="str">
        <v>SIN ESTADO</v>
      </c>
      <c r="Q312" t="str">
        <v/>
      </c>
      <c r="R312" t="str">
        <v/>
      </c>
      <c r="U312" t="str">
        <v>SIN ESTADO</v>
      </c>
      <c r="W312" t="str">
        <v/>
      </c>
      <c r="X312" t="str">
        <v/>
      </c>
      <c r="AA312" t="str">
        <v>SIN ESTADO</v>
      </c>
      <c r="AC312" t="str">
        <v/>
      </c>
      <c r="AD312" t="str">
        <v/>
      </c>
      <c r="AG312" t="str">
        <v>SIN ESTADO</v>
      </c>
      <c r="AI312" t="str">
        <v/>
      </c>
      <c r="AJ312" t="str">
        <v/>
      </c>
      <c r="AM312" t="str">
        <v>SIN ESTADO</v>
      </c>
      <c r="AO312" t="str">
        <v/>
      </c>
      <c r="AP312" t="str">
        <v/>
      </c>
      <c r="AS312" t="str">
        <v>SIN ESTADO</v>
      </c>
      <c r="AU312" t="str">
        <v/>
      </c>
      <c r="AV312" t="str">
        <v/>
      </c>
      <c r="AY312" t="str">
        <v>SIN ESTADO</v>
      </c>
      <c r="BA312" t="str">
        <v/>
      </c>
      <c r="BB312" t="str">
        <v/>
      </c>
      <c r="BE312" t="str">
        <v>SIN ESTADO</v>
      </c>
      <c r="BG312" t="str">
        <v/>
      </c>
      <c r="BH312" t="str">
        <v/>
      </c>
      <c r="BK312" t="str">
        <v>SIN ESTADO</v>
      </c>
      <c r="BM312" t="str">
        <v/>
      </c>
      <c r="BN312" t="str">
        <v/>
      </c>
      <c r="BQ312" t="str">
        <v>SIN ESTADO</v>
      </c>
      <c r="BS312" t="str">
        <v/>
      </c>
      <c r="BT312" t="str">
        <v/>
      </c>
      <c r="BW312" t="str">
        <v>SIN ESTADO</v>
      </c>
      <c r="BY312" t="str">
        <v/>
      </c>
      <c r="BZ312" t="str">
        <v/>
      </c>
      <c r="CC312" t="str">
        <v>SIN ESTADO</v>
      </c>
      <c r="CE312" t="str">
        <v/>
      </c>
      <c r="CF312" t="str">
        <v/>
      </c>
      <c r="CI312" t="str">
        <v>SIN ESTADO</v>
      </c>
      <c r="CK312" t="str">
        <v/>
      </c>
      <c r="CL312" t="str">
        <v/>
      </c>
      <c r="CO312" t="str">
        <v>SIN ESTADO</v>
      </c>
      <c r="CQ312" t="str">
        <v/>
      </c>
      <c r="CR312" t="str">
        <v/>
      </c>
      <c r="CU312" t="str">
        <v>SIN ESTADO</v>
      </c>
      <c r="CW312" t="str">
        <v/>
      </c>
      <c r="CX312" t="str">
        <v/>
      </c>
      <c r="DA312" t="str">
        <v>SIN ESTADO</v>
      </c>
      <c r="DC312" t="str">
        <v/>
      </c>
      <c r="DD312" t="str">
        <v/>
      </c>
      <c r="DG312" t="str">
        <v>SIN ESTADO</v>
      </c>
      <c r="DI312" t="str">
        <v/>
      </c>
      <c r="DJ312" t="str">
        <v/>
      </c>
      <c r="DM312" t="str">
        <v>SIN ESTADO</v>
      </c>
      <c r="DO312" t="str">
        <v/>
      </c>
      <c r="DP312" t="str">
        <v/>
      </c>
      <c r="DS312" t="str">
        <v>SIN ESTADO</v>
      </c>
      <c r="DU312" t="str">
        <v/>
      </c>
      <c r="DV312" t="str">
        <v/>
      </c>
      <c r="DY312" t="str">
        <v>SIN ESTADO</v>
      </c>
      <c r="EA312" t="str">
        <v/>
      </c>
      <c r="EB312" t="str">
        <v/>
      </c>
      <c r="EE312" t="str">
        <v>SIN ESTADO</v>
      </c>
      <c r="EG312" t="str">
        <v/>
      </c>
      <c r="EH312" t="str">
        <v/>
      </c>
      <c r="EK312" t="str">
        <v>SIN ESTADO</v>
      </c>
      <c r="EM312" t="str">
        <v/>
      </c>
      <c r="EN312" t="str">
        <v/>
      </c>
      <c r="EQ312" t="str">
        <v>SIN ESTADO</v>
      </c>
      <c r="ES312" t="str">
        <v/>
      </c>
      <c r="ET312" t="str">
        <v/>
      </c>
      <c r="EW312" t="str">
        <v>SIN ESTADO</v>
      </c>
      <c r="EY312" t="str">
        <v/>
      </c>
      <c r="EZ312" t="str">
        <v/>
      </c>
      <c r="FC312" t="str">
        <v>SIN ESTADO</v>
      </c>
      <c r="FE312" t="str">
        <v/>
      </c>
      <c r="FF312" t="str">
        <v/>
      </c>
      <c r="FI312" t="str">
        <v>SIN ESTADO</v>
      </c>
      <c r="FK312" t="str">
        <v/>
      </c>
      <c r="FL312" t="str">
        <v/>
      </c>
      <c r="FO312" t="str">
        <v>SIN ESTADO</v>
      </c>
      <c r="FQ312" t="str">
        <v/>
      </c>
      <c r="FR312" t="str">
        <v/>
      </c>
      <c r="FU312" t="str">
        <v>SIN ESTADO</v>
      </c>
      <c r="FW312" t="str">
        <v/>
      </c>
      <c r="FX312" t="str">
        <v/>
      </c>
      <c r="GA312" t="str">
        <v>SIN ESTADO</v>
      </c>
      <c r="GC312" t="str">
        <v/>
      </c>
      <c r="GD312" t="str">
        <v/>
      </c>
      <c r="GG312" t="str">
        <v>SIN ESTADO</v>
      </c>
      <c r="GI312" t="str">
        <v/>
      </c>
      <c r="GJ312" t="str">
        <v/>
      </c>
      <c r="GM312" t="str">
        <v>SIN ESTADO</v>
      </c>
      <c r="GO312" t="str">
        <v/>
      </c>
      <c r="GP312" t="str">
        <v/>
      </c>
      <c r="GS312" t="str">
        <v>SIN ESTADO</v>
      </c>
      <c r="GU312" t="str">
        <v/>
      </c>
      <c r="GV312" t="str">
        <v/>
      </c>
      <c r="GY312" t="str">
        <v>SIN ESTADO</v>
      </c>
      <c r="HA312" t="str">
        <v/>
      </c>
      <c r="HB312" t="str">
        <v/>
      </c>
      <c r="HE312" t="str">
        <v>SIN ESTADO</v>
      </c>
      <c r="HG312" t="str">
        <v/>
      </c>
      <c r="HH312" t="str">
        <v/>
      </c>
      <c r="HK312" t="str">
        <v>SIN ESTADO</v>
      </c>
      <c r="HM312" t="str">
        <v/>
      </c>
      <c r="HN312" t="str">
        <v/>
      </c>
      <c r="HQ312" t="str">
        <v>SIN ESTADO</v>
      </c>
      <c r="HS312">
        <v>0</v>
      </c>
      <c r="HU312">
        <v>0</v>
      </c>
      <c r="HW312">
        <v>0</v>
      </c>
      <c r="HX312">
        <v>0</v>
      </c>
    </row>
    <row r="313">
      <c r="B313">
        <v>311</v>
      </c>
      <c r="C313" t="str">
        <v xml:space="preserve">LC2 - 32 - 11 </v>
      </c>
      <c r="D313" t="str">
        <v>VENDIDO</v>
      </c>
      <c r="E313">
        <v>23000000</v>
      </c>
      <c r="F313">
        <v>22000000</v>
      </c>
      <c r="G313">
        <v>45965</v>
      </c>
      <c r="H313">
        <v>24</v>
      </c>
      <c r="I313" t="str">
        <v xml:space="preserve">04 DE CADA MES </v>
      </c>
      <c r="J313">
        <v>916666.6666666666</v>
      </c>
      <c r="K313">
        <v>45996</v>
      </c>
      <c r="L313">
        <v>322</v>
      </c>
      <c r="M313">
        <v>46098</v>
      </c>
      <c r="N313">
        <v>1000000</v>
      </c>
      <c r="O313" t="str">
        <v>PAGA</v>
      </c>
      <c r="P313" t="str">
        <v>EFECTIVO</v>
      </c>
      <c r="Q313">
        <v>46027</v>
      </c>
      <c r="R313">
        <v>291</v>
      </c>
      <c r="S313">
        <v>46128</v>
      </c>
      <c r="T313">
        <v>1000000</v>
      </c>
      <c r="U313" t="str">
        <v>PAGA</v>
      </c>
      <c r="V313" t="str">
        <v>TRANSFERENCIA</v>
      </c>
      <c r="W313">
        <v>46058</v>
      </c>
      <c r="X313">
        <v>260</v>
      </c>
      <c r="Y313">
        <v>46163</v>
      </c>
      <c r="Z313">
        <v>1000000</v>
      </c>
      <c r="AA313" t="str">
        <v>PAGA</v>
      </c>
      <c r="AB313" t="str">
        <v>TRANSFERENCIA</v>
      </c>
      <c r="AC313">
        <v>46089</v>
      </c>
      <c r="AD313">
        <v>229</v>
      </c>
      <c r="AE313">
        <v>46192</v>
      </c>
      <c r="AF313">
        <v>1000000</v>
      </c>
      <c r="AG313" t="str">
        <v>PAGA</v>
      </c>
      <c r="AH313" t="str">
        <v>EFECTIVO</v>
      </c>
      <c r="AI313">
        <v>46120</v>
      </c>
      <c r="AJ313">
        <v>198</v>
      </c>
      <c r="AK313">
        <v>46224</v>
      </c>
      <c r="AL313">
        <v>1000000</v>
      </c>
      <c r="AM313" t="str">
        <v>PAGA</v>
      </c>
      <c r="AN313" t="str">
        <v>EFECTIVO</v>
      </c>
      <c r="AO313">
        <v>46151</v>
      </c>
      <c r="AP313">
        <v>167</v>
      </c>
      <c r="AQ313">
        <v>46282</v>
      </c>
      <c r="AR313">
        <v>2000000</v>
      </c>
      <c r="AS313" t="str">
        <v>PAGA</v>
      </c>
      <c r="AU313">
        <v>46182</v>
      </c>
      <c r="AV313">
        <v>136</v>
      </c>
      <c r="AW313">
        <v>46282</v>
      </c>
      <c r="AY313" t="str">
        <v>PAGA</v>
      </c>
      <c r="BA313">
        <v>46213</v>
      </c>
      <c r="BB313">
        <v>105</v>
      </c>
      <c r="BE313" t="str">
        <v>VENCIDA</v>
      </c>
      <c r="BG313">
        <v>46244</v>
      </c>
      <c r="BH313">
        <v>74</v>
      </c>
      <c r="BK313" t="str">
        <v>VENCIDA</v>
      </c>
      <c r="BM313">
        <v>46275</v>
      </c>
      <c r="BN313">
        <v>43</v>
      </c>
      <c r="BQ313" t="str">
        <v>VENCIDA</v>
      </c>
      <c r="BS313">
        <v>46306</v>
      </c>
      <c r="BT313">
        <v>12</v>
      </c>
      <c r="BW313" t="str">
        <v>VENCIDA</v>
      </c>
      <c r="BY313">
        <v>46337</v>
      </c>
      <c r="BZ313">
        <v>-19</v>
      </c>
      <c r="CC313" t="str">
        <v>AL DÍA</v>
      </c>
      <c r="CE313">
        <v>46368</v>
      </c>
      <c r="CF313">
        <v>-50</v>
      </c>
      <c r="CI313" t="str">
        <v>AL DÍA</v>
      </c>
      <c r="CK313">
        <v>46399</v>
      </c>
      <c r="CL313">
        <v>-81</v>
      </c>
      <c r="CO313" t="str">
        <v>AL DÍA</v>
      </c>
      <c r="CQ313">
        <v>46430</v>
      </c>
      <c r="CR313">
        <v>-112</v>
      </c>
      <c r="CU313" t="str">
        <v>AL DÍA</v>
      </c>
      <c r="CW313">
        <v>46461</v>
      </c>
      <c r="CX313">
        <v>-143</v>
      </c>
      <c r="DA313" t="str">
        <v>AL DÍA</v>
      </c>
      <c r="DC313">
        <v>46492</v>
      </c>
      <c r="DD313">
        <v>-174</v>
      </c>
      <c r="DG313" t="str">
        <v>AL DÍA</v>
      </c>
      <c r="DI313">
        <v>46523</v>
      </c>
      <c r="DJ313">
        <v>-205</v>
      </c>
      <c r="DM313" t="str">
        <v>AL DÍA</v>
      </c>
      <c r="DO313">
        <v>46554</v>
      </c>
      <c r="DP313">
        <v>-236</v>
      </c>
      <c r="DS313" t="str">
        <v>AL DÍA</v>
      </c>
      <c r="DU313">
        <v>46585</v>
      </c>
      <c r="DV313">
        <v>-267</v>
      </c>
      <c r="DY313" t="str">
        <v>AL DÍA</v>
      </c>
      <c r="EA313">
        <v>46616</v>
      </c>
      <c r="EB313">
        <v>-298</v>
      </c>
      <c r="EE313" t="str">
        <v>AL DÍA</v>
      </c>
      <c r="EG313">
        <v>46647</v>
      </c>
      <c r="EH313">
        <v>-329</v>
      </c>
      <c r="EK313" t="str">
        <v>AL DÍA</v>
      </c>
      <c r="EM313">
        <v>46678</v>
      </c>
      <c r="EN313">
        <v>-360</v>
      </c>
      <c r="EQ313" t="str">
        <v>AL DÍA</v>
      </c>
      <c r="ES313">
        <v>46709</v>
      </c>
      <c r="ET313">
        <v>-391</v>
      </c>
      <c r="EW313" t="str">
        <v>AL DÍA</v>
      </c>
      <c r="EY313" t="str">
        <v/>
      </c>
      <c r="EZ313" t="str">
        <v/>
      </c>
      <c r="FC313" t="str">
        <v>SIN ESTADO</v>
      </c>
      <c r="FE313" t="str">
        <v/>
      </c>
      <c r="FF313" t="str">
        <v/>
      </c>
      <c r="FI313" t="str">
        <v>SIN ESTADO</v>
      </c>
      <c r="FK313" t="str">
        <v/>
      </c>
      <c r="FL313" t="str">
        <v/>
      </c>
      <c r="FO313" t="str">
        <v>SIN ESTADO</v>
      </c>
      <c r="FQ313" t="str">
        <v/>
      </c>
      <c r="FR313" t="str">
        <v/>
      </c>
      <c r="FU313" t="str">
        <v>SIN ESTADO</v>
      </c>
      <c r="FW313" t="str">
        <v/>
      </c>
      <c r="FX313" t="str">
        <v/>
      </c>
      <c r="GA313" t="str">
        <v>SIN ESTADO</v>
      </c>
      <c r="GC313" t="str">
        <v/>
      </c>
      <c r="GD313" t="str">
        <v/>
      </c>
      <c r="GG313" t="str">
        <v>SIN ESTADO</v>
      </c>
      <c r="GI313" t="str">
        <v/>
      </c>
      <c r="GJ313" t="str">
        <v/>
      </c>
      <c r="GM313" t="str">
        <v>SIN ESTADO</v>
      </c>
      <c r="GO313" t="str">
        <v/>
      </c>
      <c r="GP313" t="str">
        <v/>
      </c>
      <c r="GS313" t="str">
        <v>SIN ESTADO</v>
      </c>
      <c r="GU313" t="str">
        <v/>
      </c>
      <c r="GV313" t="str">
        <v/>
      </c>
      <c r="GY313" t="str">
        <v>SIN ESTADO</v>
      </c>
      <c r="HA313" t="str">
        <v/>
      </c>
      <c r="HB313" t="str">
        <v/>
      </c>
      <c r="HE313" t="str">
        <v>SIN ESTADO</v>
      </c>
      <c r="HG313" t="str">
        <v/>
      </c>
      <c r="HH313" t="str">
        <v/>
      </c>
      <c r="HK313" t="str">
        <v>SIN ESTADO</v>
      </c>
      <c r="HM313" t="str">
        <v/>
      </c>
      <c r="HN313" t="str">
        <v/>
      </c>
      <c r="HQ313" t="str">
        <v>SIN ESTADO</v>
      </c>
      <c r="HS313">
        <v>7000000</v>
      </c>
      <c r="HU313">
        <v>916666.6666666666</v>
      </c>
      <c r="HW313">
        <v>0</v>
      </c>
      <c r="HX313">
        <v>0</v>
      </c>
    </row>
    <row r="314">
      <c r="B314">
        <v>312</v>
      </c>
      <c r="C314" t="str">
        <v xml:space="preserve">LC2 - 32 - 12 </v>
      </c>
      <c r="D314" t="str">
        <v>VENDIDO</v>
      </c>
      <c r="E314">
        <v>28000000</v>
      </c>
      <c r="F314">
        <v>24000000</v>
      </c>
      <c r="G314">
        <v>45985</v>
      </c>
      <c r="H314">
        <v>24</v>
      </c>
      <c r="I314" t="str">
        <v xml:space="preserve">24 DE CADA MES </v>
      </c>
      <c r="J314">
        <v>1000000</v>
      </c>
      <c r="K314">
        <v>46016</v>
      </c>
      <c r="L314">
        <v>302</v>
      </c>
      <c r="M314">
        <v>45985</v>
      </c>
      <c r="N314">
        <v>620000</v>
      </c>
      <c r="O314" t="str">
        <v>PAGA</v>
      </c>
      <c r="P314" t="str">
        <v>EFECTIVO</v>
      </c>
      <c r="Q314">
        <v>46047</v>
      </c>
      <c r="R314">
        <v>271</v>
      </c>
      <c r="S314">
        <v>46021</v>
      </c>
      <c r="T314">
        <v>14000000</v>
      </c>
      <c r="U314" t="str">
        <v>PAGA</v>
      </c>
      <c r="V314" t="str">
        <v>EFECTIVO</v>
      </c>
      <c r="W314">
        <v>46078</v>
      </c>
      <c r="X314">
        <v>240</v>
      </c>
      <c r="Y314">
        <v>45664</v>
      </c>
      <c r="Z314">
        <v>5000000</v>
      </c>
      <c r="AA314" t="str">
        <v>PAGA</v>
      </c>
      <c r="AB314" t="str">
        <v>TRANSFERENCIA</v>
      </c>
      <c r="AC314">
        <v>46109</v>
      </c>
      <c r="AD314">
        <v>209</v>
      </c>
      <c r="AE314">
        <v>46060</v>
      </c>
      <c r="AF314">
        <v>2380000</v>
      </c>
      <c r="AG314" t="str">
        <v>PAGA</v>
      </c>
      <c r="AH314" t="str">
        <v>TRANSFERENCIA</v>
      </c>
      <c r="AI314">
        <v>46140</v>
      </c>
      <c r="AJ314">
        <v>178</v>
      </c>
      <c r="AK314">
        <v>46060</v>
      </c>
      <c r="AM314" t="str">
        <v>PAGA</v>
      </c>
      <c r="AO314">
        <v>46171</v>
      </c>
      <c r="AP314">
        <v>147</v>
      </c>
      <c r="AQ314">
        <v>46060</v>
      </c>
      <c r="AS314" t="str">
        <v>PAGA</v>
      </c>
      <c r="AU314">
        <v>46202</v>
      </c>
      <c r="AV314">
        <v>116</v>
      </c>
      <c r="AW314">
        <v>46205</v>
      </c>
      <c r="AY314" t="str">
        <v>PAGA</v>
      </c>
      <c r="BA314">
        <v>46233</v>
      </c>
      <c r="BB314">
        <v>85</v>
      </c>
      <c r="BC314">
        <v>46205</v>
      </c>
      <c r="BE314" t="str">
        <v>PAGA</v>
      </c>
      <c r="BG314">
        <v>46264</v>
      </c>
      <c r="BH314">
        <v>54</v>
      </c>
      <c r="BI314">
        <v>46205</v>
      </c>
      <c r="BK314" t="str">
        <v>PAGA</v>
      </c>
      <c r="BM314">
        <v>46295</v>
      </c>
      <c r="BN314">
        <v>23</v>
      </c>
      <c r="BO314">
        <v>46205</v>
      </c>
      <c r="BQ314" t="str">
        <v>PAGA</v>
      </c>
      <c r="BS314">
        <v>46326</v>
      </c>
      <c r="BT314">
        <v>-8</v>
      </c>
      <c r="BU314">
        <v>46205</v>
      </c>
      <c r="BW314" t="str">
        <v>PAGA</v>
      </c>
      <c r="BY314">
        <v>46357</v>
      </c>
      <c r="BZ314">
        <v>-39</v>
      </c>
      <c r="CA314">
        <v>46205</v>
      </c>
      <c r="CC314" t="str">
        <v>PAGA</v>
      </c>
      <c r="CE314">
        <v>46388</v>
      </c>
      <c r="CF314">
        <v>-70</v>
      </c>
      <c r="CG314">
        <v>46205</v>
      </c>
      <c r="CI314" t="str">
        <v>PAGA</v>
      </c>
      <c r="CK314">
        <v>46419</v>
      </c>
      <c r="CL314">
        <v>-101</v>
      </c>
      <c r="CM314">
        <v>46205</v>
      </c>
      <c r="CO314" t="str">
        <v>PAGA</v>
      </c>
      <c r="CQ314">
        <v>46450</v>
      </c>
      <c r="CR314">
        <v>-132</v>
      </c>
      <c r="CS314">
        <v>46205</v>
      </c>
      <c r="CU314" t="str">
        <v>PAGA</v>
      </c>
      <c r="CW314">
        <v>46481</v>
      </c>
      <c r="CX314">
        <v>-163</v>
      </c>
      <c r="CY314">
        <v>46205</v>
      </c>
      <c r="DA314" t="str">
        <v>PAGA</v>
      </c>
      <c r="DC314">
        <v>46512</v>
      </c>
      <c r="DD314">
        <v>-194</v>
      </c>
      <c r="DE314">
        <v>46205</v>
      </c>
      <c r="DG314" t="str">
        <v>PAGA</v>
      </c>
      <c r="DI314">
        <v>46543</v>
      </c>
      <c r="DJ314">
        <v>-225</v>
      </c>
      <c r="DK314">
        <v>46205</v>
      </c>
      <c r="DM314" t="str">
        <v>PAGA</v>
      </c>
      <c r="DO314">
        <v>46574</v>
      </c>
      <c r="DP314">
        <v>-256</v>
      </c>
      <c r="DQ314">
        <v>46205</v>
      </c>
      <c r="DS314" t="str">
        <v>PAGA</v>
      </c>
      <c r="DU314">
        <v>46605</v>
      </c>
      <c r="DV314">
        <v>-287</v>
      </c>
      <c r="DW314">
        <v>46205</v>
      </c>
      <c r="DY314" t="str">
        <v>PAGA</v>
      </c>
      <c r="EA314">
        <v>46636</v>
      </c>
      <c r="EB314">
        <v>-318</v>
      </c>
      <c r="EC314">
        <v>46205</v>
      </c>
      <c r="EE314" t="str">
        <v>PAGA</v>
      </c>
      <c r="EG314">
        <v>46667</v>
      </c>
      <c r="EH314">
        <v>-349</v>
      </c>
      <c r="EI314">
        <v>46205</v>
      </c>
      <c r="EK314" t="str">
        <v>PAGA</v>
      </c>
      <c r="EM314">
        <v>46698</v>
      </c>
      <c r="EN314">
        <v>-380</v>
      </c>
      <c r="EO314">
        <v>46205</v>
      </c>
      <c r="EQ314" t="str">
        <v>PAGA</v>
      </c>
      <c r="ES314">
        <v>46729</v>
      </c>
      <c r="ET314">
        <v>-411</v>
      </c>
      <c r="EW314" t="str">
        <v>AL DÍA</v>
      </c>
      <c r="EY314" t="str">
        <v/>
      </c>
      <c r="EZ314" t="str">
        <v/>
      </c>
      <c r="FC314" t="str">
        <v>SIN ESTADO</v>
      </c>
      <c r="FE314" t="str">
        <v/>
      </c>
      <c r="FF314" t="str">
        <v/>
      </c>
      <c r="FI314" t="str">
        <v>SIN ESTADO</v>
      </c>
      <c r="FK314" t="str">
        <v/>
      </c>
      <c r="FL314" t="str">
        <v/>
      </c>
      <c r="FO314" t="str">
        <v>SIN ESTADO</v>
      </c>
      <c r="FQ314" t="str">
        <v/>
      </c>
      <c r="FR314" t="str">
        <v/>
      </c>
      <c r="FU314" t="str">
        <v>SIN ESTADO</v>
      </c>
      <c r="FW314" t="str">
        <v/>
      </c>
      <c r="FX314" t="str">
        <v/>
      </c>
      <c r="GA314" t="str">
        <v>SIN ESTADO</v>
      </c>
      <c r="GC314" t="str">
        <v/>
      </c>
      <c r="GD314" t="str">
        <v/>
      </c>
      <c r="GG314" t="str">
        <v>SIN ESTADO</v>
      </c>
      <c r="GI314" t="str">
        <v/>
      </c>
      <c r="GJ314" t="str">
        <v/>
      </c>
      <c r="GM314" t="str">
        <v>SIN ESTADO</v>
      </c>
      <c r="GO314" t="str">
        <v/>
      </c>
      <c r="GP314" t="str">
        <v/>
      </c>
      <c r="GS314" t="str">
        <v>SIN ESTADO</v>
      </c>
      <c r="GU314" t="str">
        <v/>
      </c>
      <c r="GV314" t="str">
        <v/>
      </c>
      <c r="GY314" t="str">
        <v>SIN ESTADO</v>
      </c>
      <c r="HA314" t="str">
        <v/>
      </c>
      <c r="HB314" t="str">
        <v/>
      </c>
      <c r="HE314" t="str">
        <v>SIN ESTADO</v>
      </c>
      <c r="HG314" t="str">
        <v/>
      </c>
      <c r="HH314" t="str">
        <v/>
      </c>
      <c r="HK314" t="str">
        <v>SIN ESTADO</v>
      </c>
      <c r="HM314" t="str">
        <v/>
      </c>
      <c r="HN314" t="str">
        <v/>
      </c>
      <c r="HQ314" t="str">
        <v>SIN ESTADO</v>
      </c>
      <c r="HS314">
        <v>22000000</v>
      </c>
      <c r="HU314">
        <v>1000000</v>
      </c>
      <c r="HW314">
        <v>0</v>
      </c>
      <c r="HX314">
        <v>0</v>
      </c>
    </row>
    <row r="315">
      <c r="B315">
        <v>313</v>
      </c>
      <c r="C315" t="str">
        <v xml:space="preserve">LC2 - 32 - 13 </v>
      </c>
      <c r="D315" t="str">
        <v>VENDIDO</v>
      </c>
      <c r="E315">
        <v>28000000</v>
      </c>
      <c r="F315">
        <v>24000000</v>
      </c>
      <c r="G315">
        <v>45985</v>
      </c>
      <c r="H315">
        <v>24</v>
      </c>
      <c r="I315" t="str">
        <v xml:space="preserve">24 DE CADA MES </v>
      </c>
      <c r="J315">
        <v>1000000</v>
      </c>
      <c r="K315">
        <v>46016</v>
      </c>
      <c r="L315">
        <v>302</v>
      </c>
      <c r="M315">
        <v>46020</v>
      </c>
      <c r="N315">
        <v>15000000</v>
      </c>
      <c r="O315" t="str">
        <v>PAGA</v>
      </c>
      <c r="P315" t="str">
        <v>EFECTIVO</v>
      </c>
      <c r="Q315">
        <v>46047</v>
      </c>
      <c r="R315">
        <v>271</v>
      </c>
      <c r="S315">
        <v>45664</v>
      </c>
      <c r="T315">
        <v>5000000</v>
      </c>
      <c r="U315" t="str">
        <v>PAGA</v>
      </c>
      <c r="V315" t="str">
        <v>EFECTIVO</v>
      </c>
      <c r="W315">
        <v>46078</v>
      </c>
      <c r="X315">
        <v>240</v>
      </c>
      <c r="Y315">
        <v>46056</v>
      </c>
      <c r="Z315">
        <v>4000000</v>
      </c>
      <c r="AA315" t="str">
        <v>PAGA</v>
      </c>
      <c r="AB315" t="str">
        <v>TRANSFERENCIA</v>
      </c>
      <c r="AC315">
        <v>46109</v>
      </c>
      <c r="AD315">
        <v>209</v>
      </c>
      <c r="AG315" t="str">
        <v>VENCIDA</v>
      </c>
      <c r="AI315">
        <v>46140</v>
      </c>
      <c r="AJ315">
        <v>178</v>
      </c>
      <c r="AM315" t="str">
        <v>VENCIDA</v>
      </c>
      <c r="AO315">
        <v>46171</v>
      </c>
      <c r="AP315">
        <v>147</v>
      </c>
      <c r="AS315" t="str">
        <v>VENCIDA</v>
      </c>
      <c r="AU315">
        <v>46202</v>
      </c>
      <c r="AV315">
        <v>116</v>
      </c>
      <c r="AY315" t="str">
        <v>VENCIDA</v>
      </c>
      <c r="BA315">
        <v>46233</v>
      </c>
      <c r="BB315">
        <v>85</v>
      </c>
      <c r="BE315" t="str">
        <v>VENCIDA</v>
      </c>
      <c r="BG315">
        <v>46264</v>
      </c>
      <c r="BH315">
        <v>54</v>
      </c>
      <c r="BK315" t="str">
        <v>VENCIDA</v>
      </c>
      <c r="BM315">
        <v>46295</v>
      </c>
      <c r="BN315">
        <v>23</v>
      </c>
      <c r="BQ315" t="str">
        <v>VENCIDA</v>
      </c>
      <c r="BS315">
        <v>46326</v>
      </c>
      <c r="BT315">
        <v>-8</v>
      </c>
      <c r="BW315" t="str">
        <v>AL DÍA</v>
      </c>
      <c r="BY315">
        <v>46357</v>
      </c>
      <c r="BZ315">
        <v>-39</v>
      </c>
      <c r="CC315" t="str">
        <v>AL DÍA</v>
      </c>
      <c r="CE315">
        <v>46388</v>
      </c>
      <c r="CF315">
        <v>-70</v>
      </c>
      <c r="CI315" t="str">
        <v>AL DÍA</v>
      </c>
      <c r="CK315">
        <v>46419</v>
      </c>
      <c r="CL315">
        <v>-101</v>
      </c>
      <c r="CO315" t="str">
        <v>AL DÍA</v>
      </c>
      <c r="CQ315">
        <v>46450</v>
      </c>
      <c r="CR315">
        <v>-132</v>
      </c>
      <c r="CU315" t="str">
        <v>AL DÍA</v>
      </c>
      <c r="CW315">
        <v>46481</v>
      </c>
      <c r="CX315">
        <v>-163</v>
      </c>
      <c r="DA315" t="str">
        <v>AL DÍA</v>
      </c>
      <c r="DC315">
        <v>46512</v>
      </c>
      <c r="DD315">
        <v>-194</v>
      </c>
      <c r="DG315" t="str">
        <v>AL DÍA</v>
      </c>
      <c r="DI315">
        <v>46543</v>
      </c>
      <c r="DJ315">
        <v>-225</v>
      </c>
      <c r="DM315" t="str">
        <v>AL DÍA</v>
      </c>
      <c r="DO315">
        <v>46574</v>
      </c>
      <c r="DP315">
        <v>-256</v>
      </c>
      <c r="DS315" t="str">
        <v>AL DÍA</v>
      </c>
      <c r="DU315">
        <v>46605</v>
      </c>
      <c r="DV315">
        <v>-287</v>
      </c>
      <c r="DY315" t="str">
        <v>AL DÍA</v>
      </c>
      <c r="EA315">
        <v>46636</v>
      </c>
      <c r="EB315">
        <v>-318</v>
      </c>
      <c r="EE315" t="str">
        <v>AL DÍA</v>
      </c>
      <c r="EG315">
        <v>46667</v>
      </c>
      <c r="EH315">
        <v>-349</v>
      </c>
      <c r="EK315" t="str">
        <v>AL DÍA</v>
      </c>
      <c r="EM315">
        <v>46698</v>
      </c>
      <c r="EN315">
        <v>-380</v>
      </c>
      <c r="EQ315" t="str">
        <v>AL DÍA</v>
      </c>
      <c r="ES315">
        <v>46729</v>
      </c>
      <c r="ET315">
        <v>-411</v>
      </c>
      <c r="EW315" t="str">
        <v>AL DÍA</v>
      </c>
      <c r="EY315" t="str">
        <v/>
      </c>
      <c r="EZ315" t="str">
        <v/>
      </c>
      <c r="FC315" t="str">
        <v>SIN ESTADO</v>
      </c>
      <c r="FE315" t="str">
        <v/>
      </c>
      <c r="FF315" t="str">
        <v/>
      </c>
      <c r="FI315" t="str">
        <v>SIN ESTADO</v>
      </c>
      <c r="FK315" t="str">
        <v/>
      </c>
      <c r="FL315" t="str">
        <v/>
      </c>
      <c r="FO315" t="str">
        <v>SIN ESTADO</v>
      </c>
      <c r="FQ315" t="str">
        <v/>
      </c>
      <c r="FR315" t="str">
        <v/>
      </c>
      <c r="FU315" t="str">
        <v>SIN ESTADO</v>
      </c>
      <c r="FW315" t="str">
        <v/>
      </c>
      <c r="FX315" t="str">
        <v/>
      </c>
      <c r="GA315" t="str">
        <v>SIN ESTADO</v>
      </c>
      <c r="GC315" t="str">
        <v/>
      </c>
      <c r="GD315" t="str">
        <v/>
      </c>
      <c r="GG315" t="str">
        <v>SIN ESTADO</v>
      </c>
      <c r="GI315" t="str">
        <v/>
      </c>
      <c r="GJ315" t="str">
        <v/>
      </c>
      <c r="GM315" t="str">
        <v>SIN ESTADO</v>
      </c>
      <c r="GO315" t="str">
        <v/>
      </c>
      <c r="GP315" t="str">
        <v/>
      </c>
      <c r="GS315" t="str">
        <v>SIN ESTADO</v>
      </c>
      <c r="GU315" t="str">
        <v/>
      </c>
      <c r="GV315" t="str">
        <v/>
      </c>
      <c r="GY315" t="str">
        <v>SIN ESTADO</v>
      </c>
      <c r="HA315" t="str">
        <v/>
      </c>
      <c r="HB315" t="str">
        <v/>
      </c>
      <c r="HE315" t="str">
        <v>SIN ESTADO</v>
      </c>
      <c r="HG315" t="str">
        <v/>
      </c>
      <c r="HH315" t="str">
        <v/>
      </c>
      <c r="HK315" t="str">
        <v>SIN ESTADO</v>
      </c>
      <c r="HM315" t="str">
        <v/>
      </c>
      <c r="HN315" t="str">
        <v/>
      </c>
      <c r="HQ315" t="str">
        <v>SIN ESTADO</v>
      </c>
      <c r="HS315">
        <v>24000000</v>
      </c>
      <c r="HU315">
        <v>1000000</v>
      </c>
      <c r="HW315">
        <v>0</v>
      </c>
      <c r="HX315">
        <v>0</v>
      </c>
    </row>
    <row r="316">
      <c r="B316">
        <v>314</v>
      </c>
      <c r="C316" t="str">
        <v xml:space="preserve">LC2 - 32 - 14 </v>
      </c>
      <c r="D316" t="str">
        <v>VENDIDO</v>
      </c>
      <c r="E316">
        <v>28000000</v>
      </c>
      <c r="F316">
        <v>24000000</v>
      </c>
      <c r="G316">
        <v>46064</v>
      </c>
      <c r="H316">
        <v>24</v>
      </c>
      <c r="I316" t="str">
        <v xml:space="preserve">11 DE CADA MES </v>
      </c>
      <c r="J316">
        <v>1000000</v>
      </c>
      <c r="K316">
        <v>46095</v>
      </c>
      <c r="L316">
        <v>223</v>
      </c>
      <c r="M316">
        <v>46130</v>
      </c>
      <c r="N316">
        <v>1000000</v>
      </c>
      <c r="O316" t="str">
        <v>PAGA</v>
      </c>
      <c r="P316" t="str">
        <v>TRANSFERENCIA</v>
      </c>
      <c r="Q316">
        <v>46126</v>
      </c>
      <c r="R316">
        <v>192</v>
      </c>
      <c r="U316" t="str">
        <v>VENCIDA</v>
      </c>
      <c r="W316">
        <v>46157</v>
      </c>
      <c r="X316">
        <v>161</v>
      </c>
      <c r="AA316" t="str">
        <v>VENCIDA</v>
      </c>
      <c r="AC316">
        <v>46188</v>
      </c>
      <c r="AD316">
        <v>130</v>
      </c>
      <c r="AG316" t="str">
        <v>VENCIDA</v>
      </c>
      <c r="AI316">
        <v>46219</v>
      </c>
      <c r="AJ316">
        <v>99</v>
      </c>
      <c r="AM316" t="str">
        <v>VENCIDA</v>
      </c>
      <c r="AO316">
        <v>46250</v>
      </c>
      <c r="AP316">
        <v>68</v>
      </c>
      <c r="AS316" t="str">
        <v>VENCIDA</v>
      </c>
      <c r="AU316">
        <v>46281</v>
      </c>
      <c r="AV316">
        <v>37</v>
      </c>
      <c r="AY316" t="str">
        <v>VENCIDA</v>
      </c>
      <c r="BA316">
        <v>46312</v>
      </c>
      <c r="BB316">
        <v>6</v>
      </c>
      <c r="BE316" t="str">
        <v>VENCIDA</v>
      </c>
      <c r="BG316">
        <v>46343</v>
      </c>
      <c r="BH316">
        <v>-25</v>
      </c>
      <c r="BK316" t="str">
        <v>AL DÍA</v>
      </c>
      <c r="BM316">
        <v>46374</v>
      </c>
      <c r="BN316">
        <v>-56</v>
      </c>
      <c r="BQ316" t="str">
        <v>AL DÍA</v>
      </c>
      <c r="BS316">
        <v>46405</v>
      </c>
      <c r="BT316">
        <v>-87</v>
      </c>
      <c r="BW316" t="str">
        <v>AL DÍA</v>
      </c>
      <c r="BY316">
        <v>46436</v>
      </c>
      <c r="BZ316">
        <v>-118</v>
      </c>
      <c r="CC316" t="str">
        <v>AL DÍA</v>
      </c>
      <c r="CE316">
        <v>46467</v>
      </c>
      <c r="CF316">
        <v>-149</v>
      </c>
      <c r="CI316" t="str">
        <v>AL DÍA</v>
      </c>
      <c r="CK316">
        <v>46498</v>
      </c>
      <c r="CL316">
        <v>-180</v>
      </c>
      <c r="CO316" t="str">
        <v>AL DÍA</v>
      </c>
      <c r="CQ316">
        <v>46529</v>
      </c>
      <c r="CR316">
        <v>-211</v>
      </c>
      <c r="CU316" t="str">
        <v>AL DÍA</v>
      </c>
      <c r="CW316">
        <v>46560</v>
      </c>
      <c r="CX316">
        <v>-242</v>
      </c>
      <c r="DA316" t="str">
        <v>AL DÍA</v>
      </c>
      <c r="DC316">
        <v>46591</v>
      </c>
      <c r="DD316">
        <v>-273</v>
      </c>
      <c r="DG316" t="str">
        <v>AL DÍA</v>
      </c>
      <c r="DI316">
        <v>46622</v>
      </c>
      <c r="DJ316">
        <v>-304</v>
      </c>
      <c r="DM316" t="str">
        <v>AL DÍA</v>
      </c>
      <c r="DO316">
        <v>46653</v>
      </c>
      <c r="DP316">
        <v>-335</v>
      </c>
      <c r="DS316" t="str">
        <v>AL DÍA</v>
      </c>
      <c r="DU316">
        <v>46684</v>
      </c>
      <c r="DV316">
        <v>-366</v>
      </c>
      <c r="DY316" t="str">
        <v>AL DÍA</v>
      </c>
      <c r="EA316">
        <v>46715</v>
      </c>
      <c r="EB316">
        <v>-397</v>
      </c>
      <c r="EE316" t="str">
        <v>AL DÍA</v>
      </c>
      <c r="EG316">
        <v>46746</v>
      </c>
      <c r="EH316">
        <v>-428</v>
      </c>
      <c r="EK316" t="str">
        <v>AL DÍA</v>
      </c>
      <c r="EM316">
        <v>46777</v>
      </c>
      <c r="EN316">
        <v>-459</v>
      </c>
      <c r="EQ316" t="str">
        <v>AL DÍA</v>
      </c>
      <c r="ES316">
        <v>46808</v>
      </c>
      <c r="ET316">
        <v>-490</v>
      </c>
      <c r="EW316" t="str">
        <v>AL DÍA</v>
      </c>
      <c r="EY316" t="str">
        <v/>
      </c>
      <c r="EZ316" t="str">
        <v/>
      </c>
      <c r="FC316" t="str">
        <v>SIN ESTADO</v>
      </c>
      <c r="FE316" t="str">
        <v/>
      </c>
      <c r="FF316" t="str">
        <v/>
      </c>
      <c r="FI316" t="str">
        <v>SIN ESTADO</v>
      </c>
      <c r="FK316" t="str">
        <v/>
      </c>
      <c r="FL316" t="str">
        <v/>
      </c>
      <c r="FO316" t="str">
        <v>SIN ESTADO</v>
      </c>
      <c r="FQ316" t="str">
        <v/>
      </c>
      <c r="FR316" t="str">
        <v/>
      </c>
      <c r="FU316" t="str">
        <v>SIN ESTADO</v>
      </c>
      <c r="FW316" t="str">
        <v/>
      </c>
      <c r="FX316" t="str">
        <v/>
      </c>
      <c r="GA316" t="str">
        <v>SIN ESTADO</v>
      </c>
      <c r="GC316" t="str">
        <v/>
      </c>
      <c r="GD316" t="str">
        <v/>
      </c>
      <c r="GG316" t="str">
        <v>SIN ESTADO</v>
      </c>
      <c r="GI316" t="str">
        <v/>
      </c>
      <c r="GJ316" t="str">
        <v/>
      </c>
      <c r="GM316" t="str">
        <v>SIN ESTADO</v>
      </c>
      <c r="GO316" t="str">
        <v/>
      </c>
      <c r="GP316" t="str">
        <v/>
      </c>
      <c r="GS316" t="str">
        <v>SIN ESTADO</v>
      </c>
      <c r="GU316" t="str">
        <v/>
      </c>
      <c r="GV316" t="str">
        <v/>
      </c>
      <c r="GY316" t="str">
        <v>SIN ESTADO</v>
      </c>
      <c r="HA316" t="str">
        <v/>
      </c>
      <c r="HB316" t="str">
        <v/>
      </c>
      <c r="HE316" t="str">
        <v>SIN ESTADO</v>
      </c>
      <c r="HG316" t="str">
        <v/>
      </c>
      <c r="HH316" t="str">
        <v/>
      </c>
      <c r="HK316" t="str">
        <v>SIN ESTADO</v>
      </c>
      <c r="HM316" t="str">
        <v/>
      </c>
      <c r="HN316" t="str">
        <v/>
      </c>
      <c r="HQ316" t="str">
        <v>SIN ESTADO</v>
      </c>
      <c r="HS316">
        <v>1000000</v>
      </c>
      <c r="HU316">
        <v>1000000</v>
      </c>
      <c r="HW316">
        <v>0</v>
      </c>
      <c r="HX316">
        <v>0</v>
      </c>
    </row>
    <row r="317">
      <c r="B317">
        <v>315</v>
      </c>
      <c r="C317" t="str">
        <v xml:space="preserve">LC2 - 32 - 15 </v>
      </c>
      <c r="D317" t="str">
        <v>VENDIDO</v>
      </c>
      <c r="E317">
        <v>28000000</v>
      </c>
      <c r="F317">
        <v>24000000</v>
      </c>
      <c r="G317">
        <v>46055</v>
      </c>
      <c r="H317">
        <v>24</v>
      </c>
      <c r="I317" t="str">
        <v xml:space="preserve">02 DE CADA MES </v>
      </c>
      <c r="J317">
        <v>1000000</v>
      </c>
      <c r="K317">
        <v>46086</v>
      </c>
      <c r="L317">
        <v>232</v>
      </c>
      <c r="M317">
        <v>46142</v>
      </c>
      <c r="N317">
        <v>1000000</v>
      </c>
      <c r="O317" t="str">
        <v>PAGA</v>
      </c>
      <c r="P317" t="str">
        <v>TRANSFERENCIA</v>
      </c>
      <c r="Q317">
        <v>46117</v>
      </c>
      <c r="R317">
        <v>201</v>
      </c>
      <c r="S317">
        <v>46174</v>
      </c>
      <c r="T317">
        <v>1000000</v>
      </c>
      <c r="U317" t="str">
        <v>PAGA</v>
      </c>
      <c r="V317" t="str">
        <v>TRANSFERENCIA</v>
      </c>
      <c r="W317">
        <v>46148</v>
      </c>
      <c r="X317">
        <v>170</v>
      </c>
      <c r="Y317">
        <v>46201</v>
      </c>
      <c r="Z317">
        <v>1000000</v>
      </c>
      <c r="AA317" t="str">
        <v>PAGA</v>
      </c>
      <c r="AB317" t="str">
        <v>TRANSFERENCIA</v>
      </c>
      <c r="AC317">
        <v>46179</v>
      </c>
      <c r="AD317">
        <v>139</v>
      </c>
      <c r="AE317">
        <v>46231</v>
      </c>
      <c r="AF317">
        <v>1000000</v>
      </c>
      <c r="AG317" t="str">
        <v>PAGA</v>
      </c>
      <c r="AH317" t="str">
        <v>TRANSFERENCIA</v>
      </c>
      <c r="AI317">
        <v>46210</v>
      </c>
      <c r="AJ317">
        <v>108</v>
      </c>
      <c r="AK317">
        <v>46264</v>
      </c>
      <c r="AL317">
        <v>1000000</v>
      </c>
      <c r="AM317" t="str">
        <v>PAGA</v>
      </c>
      <c r="AN317" t="str">
        <v>TRANSFERENCIA</v>
      </c>
      <c r="AO317">
        <v>46241</v>
      </c>
      <c r="AP317">
        <v>77</v>
      </c>
      <c r="AQ317">
        <v>46291</v>
      </c>
      <c r="AR317">
        <v>1000000</v>
      </c>
      <c r="AS317" t="str">
        <v>PAGA</v>
      </c>
      <c r="AT317" t="str">
        <v>TRANSFERENCIA</v>
      </c>
      <c r="AU317">
        <v>46272</v>
      </c>
      <c r="AV317">
        <v>46</v>
      </c>
      <c r="AY317" t="str">
        <v>VENCIDA</v>
      </c>
      <c r="BA317">
        <v>46303</v>
      </c>
      <c r="BB317">
        <v>15</v>
      </c>
      <c r="BE317" t="str">
        <v>VENCIDA</v>
      </c>
      <c r="BG317">
        <v>46334</v>
      </c>
      <c r="BH317">
        <v>-16</v>
      </c>
      <c r="BK317" t="str">
        <v>AL DÍA</v>
      </c>
      <c r="BM317">
        <v>46365</v>
      </c>
      <c r="BN317">
        <v>-47</v>
      </c>
      <c r="BQ317" t="str">
        <v>AL DÍA</v>
      </c>
      <c r="BS317">
        <v>46396</v>
      </c>
      <c r="BT317">
        <v>-78</v>
      </c>
      <c r="BW317" t="str">
        <v>AL DÍA</v>
      </c>
      <c r="BY317">
        <v>46427</v>
      </c>
      <c r="BZ317">
        <v>-109</v>
      </c>
      <c r="CC317" t="str">
        <v>AL DÍA</v>
      </c>
      <c r="CE317">
        <v>46458</v>
      </c>
      <c r="CF317">
        <v>-140</v>
      </c>
      <c r="CI317" t="str">
        <v>AL DÍA</v>
      </c>
      <c r="CK317">
        <v>46489</v>
      </c>
      <c r="CL317">
        <v>-171</v>
      </c>
      <c r="CO317" t="str">
        <v>AL DÍA</v>
      </c>
      <c r="CQ317">
        <v>46520</v>
      </c>
      <c r="CR317">
        <v>-202</v>
      </c>
      <c r="CU317" t="str">
        <v>AL DÍA</v>
      </c>
      <c r="CW317">
        <v>46551</v>
      </c>
      <c r="CX317">
        <v>-233</v>
      </c>
      <c r="DA317" t="str">
        <v>AL DÍA</v>
      </c>
      <c r="DC317">
        <v>46582</v>
      </c>
      <c r="DD317">
        <v>-264</v>
      </c>
      <c r="DG317" t="str">
        <v>AL DÍA</v>
      </c>
      <c r="DI317">
        <v>46613</v>
      </c>
      <c r="DJ317">
        <v>-295</v>
      </c>
      <c r="DM317" t="str">
        <v>AL DÍA</v>
      </c>
      <c r="DO317">
        <v>46644</v>
      </c>
      <c r="DP317">
        <v>-326</v>
      </c>
      <c r="DS317" t="str">
        <v>AL DÍA</v>
      </c>
      <c r="DU317">
        <v>46675</v>
      </c>
      <c r="DV317">
        <v>-357</v>
      </c>
      <c r="DY317" t="str">
        <v>AL DÍA</v>
      </c>
      <c r="EA317">
        <v>46706</v>
      </c>
      <c r="EB317">
        <v>-388</v>
      </c>
      <c r="EE317" t="str">
        <v>AL DÍA</v>
      </c>
      <c r="EG317">
        <v>46737</v>
      </c>
      <c r="EH317">
        <v>-419</v>
      </c>
      <c r="EK317" t="str">
        <v>AL DÍA</v>
      </c>
      <c r="EM317">
        <v>46768</v>
      </c>
      <c r="EN317">
        <v>-450</v>
      </c>
      <c r="EQ317" t="str">
        <v>AL DÍA</v>
      </c>
      <c r="ES317">
        <v>46799</v>
      </c>
      <c r="ET317">
        <v>-481</v>
      </c>
      <c r="EW317" t="str">
        <v>AL DÍA</v>
      </c>
      <c r="EY317" t="str">
        <v/>
      </c>
      <c r="EZ317" t="str">
        <v/>
      </c>
      <c r="FC317" t="str">
        <v>SIN ESTADO</v>
      </c>
      <c r="FE317" t="str">
        <v/>
      </c>
      <c r="FF317" t="str">
        <v/>
      </c>
      <c r="FI317" t="str">
        <v>SIN ESTADO</v>
      </c>
      <c r="FK317" t="str">
        <v/>
      </c>
      <c r="FL317" t="str">
        <v/>
      </c>
      <c r="FO317" t="str">
        <v>SIN ESTADO</v>
      </c>
      <c r="FQ317" t="str">
        <v/>
      </c>
      <c r="FR317" t="str">
        <v/>
      </c>
      <c r="FU317" t="str">
        <v>SIN ESTADO</v>
      </c>
      <c r="FW317" t="str">
        <v/>
      </c>
      <c r="FX317" t="str">
        <v/>
      </c>
      <c r="GA317" t="str">
        <v>SIN ESTADO</v>
      </c>
      <c r="GC317" t="str">
        <v/>
      </c>
      <c r="GD317" t="str">
        <v/>
      </c>
      <c r="GG317" t="str">
        <v>SIN ESTADO</v>
      </c>
      <c r="GI317" t="str">
        <v/>
      </c>
      <c r="GJ317" t="str">
        <v/>
      </c>
      <c r="GM317" t="str">
        <v>SIN ESTADO</v>
      </c>
      <c r="GO317" t="str">
        <v/>
      </c>
      <c r="GP317" t="str">
        <v/>
      </c>
      <c r="GS317" t="str">
        <v>SIN ESTADO</v>
      </c>
      <c r="GU317" t="str">
        <v/>
      </c>
      <c r="GV317" t="str">
        <v/>
      </c>
      <c r="GY317" t="str">
        <v>SIN ESTADO</v>
      </c>
      <c r="HA317" t="str">
        <v/>
      </c>
      <c r="HB317" t="str">
        <v/>
      </c>
      <c r="HE317" t="str">
        <v>SIN ESTADO</v>
      </c>
      <c r="HG317" t="str">
        <v/>
      </c>
      <c r="HH317" t="str">
        <v/>
      </c>
      <c r="HK317" t="str">
        <v>SIN ESTADO</v>
      </c>
      <c r="HM317" t="str">
        <v/>
      </c>
      <c r="HN317" t="str">
        <v/>
      </c>
      <c r="HQ317" t="str">
        <v>SIN ESTADO</v>
      </c>
      <c r="HS317">
        <v>6000000</v>
      </c>
      <c r="HU317">
        <v>1000000</v>
      </c>
      <c r="HW317">
        <v>1000000</v>
      </c>
      <c r="HX317">
        <v>1</v>
      </c>
    </row>
    <row r="318">
      <c r="B318">
        <v>316</v>
      </c>
      <c r="C318" t="str">
        <v>LC2 - 32 - 16 y 17</v>
      </c>
      <c r="D318" t="str">
        <v>VENDIDO</v>
      </c>
      <c r="E318">
        <v>58275350</v>
      </c>
      <c r="F318">
        <v>48275350</v>
      </c>
      <c r="G318">
        <v>46164</v>
      </c>
      <c r="H318">
        <v>30</v>
      </c>
      <c r="I318" t="str">
        <v>22 DE CADA MES</v>
      </c>
      <c r="J318">
        <v>1609200</v>
      </c>
      <c r="K318">
        <v>46195</v>
      </c>
      <c r="L318">
        <v>123</v>
      </c>
      <c r="M318">
        <v>46197</v>
      </c>
      <c r="N318">
        <v>1809200</v>
      </c>
      <c r="O318" t="str">
        <v>PAGA</v>
      </c>
      <c r="P318" t="str">
        <v>TRANSFERENCIA</v>
      </c>
      <c r="Q318">
        <v>46226</v>
      </c>
      <c r="R318">
        <v>92</v>
      </c>
      <c r="S318">
        <v>46235</v>
      </c>
      <c r="T318">
        <v>1809200</v>
      </c>
      <c r="U318" t="str">
        <v>PAGA</v>
      </c>
      <c r="V318" t="str">
        <v>TRANSFERENCIA</v>
      </c>
      <c r="W318">
        <v>46257</v>
      </c>
      <c r="X318">
        <v>61</v>
      </c>
      <c r="Y318">
        <v>46266</v>
      </c>
      <c r="Z318">
        <v>1809200</v>
      </c>
      <c r="AA318" t="str">
        <v>PAGA</v>
      </c>
      <c r="AB318" t="str">
        <v>TRANSFERENCIA</v>
      </c>
      <c r="AC318">
        <v>46288</v>
      </c>
      <c r="AD318">
        <v>30</v>
      </c>
      <c r="AE318">
        <v>46298</v>
      </c>
      <c r="AF318">
        <v>1809200</v>
      </c>
      <c r="AG318" t="str">
        <v>PAGA</v>
      </c>
      <c r="AH318" t="str">
        <v>TRANSFERENCIA</v>
      </c>
      <c r="AI318">
        <v>46319</v>
      </c>
      <c r="AJ318">
        <v>-1</v>
      </c>
      <c r="AM318" t="str">
        <v>POR VENCER</v>
      </c>
      <c r="AO318">
        <v>46350</v>
      </c>
      <c r="AP318">
        <v>-32</v>
      </c>
      <c r="AS318" t="str">
        <v>AL DÍA</v>
      </c>
      <c r="AU318">
        <v>46381</v>
      </c>
      <c r="AV318">
        <v>-63</v>
      </c>
      <c r="AY318" t="str">
        <v>AL DÍA</v>
      </c>
      <c r="BA318">
        <v>46412</v>
      </c>
      <c r="BB318">
        <v>-94</v>
      </c>
      <c r="BE318" t="str">
        <v>AL DÍA</v>
      </c>
      <c r="BG318">
        <v>46443</v>
      </c>
      <c r="BH318">
        <v>-125</v>
      </c>
      <c r="BK318" t="str">
        <v>AL DÍA</v>
      </c>
      <c r="BM318">
        <v>46474</v>
      </c>
      <c r="BN318">
        <v>-156</v>
      </c>
      <c r="BQ318" t="str">
        <v>AL DÍA</v>
      </c>
      <c r="BS318">
        <v>46505</v>
      </c>
      <c r="BT318">
        <v>-187</v>
      </c>
      <c r="BW318" t="str">
        <v>AL DÍA</v>
      </c>
      <c r="BY318">
        <v>46536</v>
      </c>
      <c r="BZ318">
        <v>-218</v>
      </c>
      <c r="CC318" t="str">
        <v>AL DÍA</v>
      </c>
      <c r="CE318">
        <v>46567</v>
      </c>
      <c r="CF318">
        <v>-249</v>
      </c>
      <c r="CI318" t="str">
        <v>AL DÍA</v>
      </c>
      <c r="CK318">
        <v>46598</v>
      </c>
      <c r="CL318">
        <v>-280</v>
      </c>
      <c r="CO318" t="str">
        <v>AL DÍA</v>
      </c>
      <c r="CQ318">
        <v>46629</v>
      </c>
      <c r="CR318">
        <v>-311</v>
      </c>
      <c r="CU318" t="str">
        <v>AL DÍA</v>
      </c>
      <c r="CW318">
        <v>46660</v>
      </c>
      <c r="CX318">
        <v>-342</v>
      </c>
      <c r="DA318" t="str">
        <v>AL DÍA</v>
      </c>
      <c r="DC318">
        <v>46691</v>
      </c>
      <c r="DD318">
        <v>-373</v>
      </c>
      <c r="DG318" t="str">
        <v>AL DÍA</v>
      </c>
      <c r="DI318">
        <v>46722</v>
      </c>
      <c r="DJ318">
        <v>-404</v>
      </c>
      <c r="DM318" t="str">
        <v>AL DÍA</v>
      </c>
      <c r="DO318">
        <v>46753</v>
      </c>
      <c r="DP318">
        <v>-435</v>
      </c>
      <c r="DS318" t="str">
        <v>AL DÍA</v>
      </c>
      <c r="DU318">
        <v>46784</v>
      </c>
      <c r="DV318">
        <v>-466</v>
      </c>
      <c r="DY318" t="str">
        <v>AL DÍA</v>
      </c>
      <c r="EA318">
        <v>46815</v>
      </c>
      <c r="EB318">
        <v>-497</v>
      </c>
      <c r="EE318" t="str">
        <v>AL DÍA</v>
      </c>
      <c r="EG318">
        <v>46846</v>
      </c>
      <c r="EH318">
        <v>-528</v>
      </c>
      <c r="EK318" t="str">
        <v>AL DÍA</v>
      </c>
      <c r="EM318">
        <v>46877</v>
      </c>
      <c r="EN318">
        <v>-559</v>
      </c>
      <c r="EQ318" t="str">
        <v>AL DÍA</v>
      </c>
      <c r="ES318">
        <v>46908</v>
      </c>
      <c r="ET318">
        <v>-590</v>
      </c>
      <c r="EW318" t="str">
        <v>AL DÍA</v>
      </c>
      <c r="EY318">
        <v>46939</v>
      </c>
      <c r="EZ318">
        <v>-621</v>
      </c>
      <c r="FC318" t="str">
        <v>AL DÍA</v>
      </c>
      <c r="FE318">
        <v>46970</v>
      </c>
      <c r="FF318">
        <v>-652</v>
      </c>
      <c r="FI318" t="str">
        <v>AL DÍA</v>
      </c>
      <c r="FK318">
        <v>47001</v>
      </c>
      <c r="FL318">
        <v>-683</v>
      </c>
      <c r="FO318" t="str">
        <v>AL DÍA</v>
      </c>
      <c r="FQ318">
        <v>47032</v>
      </c>
      <c r="FR318">
        <v>-714</v>
      </c>
      <c r="FU318" t="str">
        <v>AL DÍA</v>
      </c>
      <c r="FW318">
        <v>47063</v>
      </c>
      <c r="FX318">
        <v>-745</v>
      </c>
      <c r="GA318" t="str">
        <v>AL DÍA</v>
      </c>
      <c r="GC318">
        <v>47094</v>
      </c>
      <c r="GD318">
        <v>-776</v>
      </c>
      <c r="GG318" t="str">
        <v>AL DÍA</v>
      </c>
      <c r="GI318" t="str">
        <v/>
      </c>
      <c r="GJ318" t="str">
        <v/>
      </c>
      <c r="GM318" t="str">
        <v>SIN ESTADO</v>
      </c>
      <c r="GO318" t="str">
        <v/>
      </c>
      <c r="GP318" t="str">
        <v/>
      </c>
      <c r="GS318" t="str">
        <v>SIN ESTADO</v>
      </c>
      <c r="GU318" t="str">
        <v/>
      </c>
      <c r="GV318" t="str">
        <v/>
      </c>
      <c r="GY318" t="str">
        <v>SIN ESTADO</v>
      </c>
      <c r="HA318" t="str">
        <v/>
      </c>
      <c r="HB318" t="str">
        <v/>
      </c>
      <c r="HE318" t="str">
        <v>SIN ESTADO</v>
      </c>
      <c r="HG318" t="str">
        <v/>
      </c>
      <c r="HH318" t="str">
        <v/>
      </c>
      <c r="HK318" t="str">
        <v>SIN ESTADO</v>
      </c>
      <c r="HM318" t="str">
        <v/>
      </c>
      <c r="HN318" t="str">
        <v/>
      </c>
      <c r="HQ318" t="str">
        <v>SIN ESTADO</v>
      </c>
      <c r="HS318">
        <v>7236800</v>
      </c>
      <c r="HU318">
        <v>1609200</v>
      </c>
      <c r="HW318">
        <v>1809200</v>
      </c>
      <c r="HX318">
        <v>1</v>
      </c>
    </row>
    <row r="319">
      <c r="B319">
        <v>317</v>
      </c>
      <c r="C319" t="str">
        <v xml:space="preserve">LC2 - 33 - 1 </v>
      </c>
      <c r="D319" t="str">
        <v>VENDIDO</v>
      </c>
      <c r="E319">
        <v>48075000</v>
      </c>
      <c r="F319">
        <v>44075000</v>
      </c>
      <c r="G319" t="str">
        <v>INICIA EN ABRIL</v>
      </c>
      <c r="H319">
        <v>2</v>
      </c>
      <c r="I319" t="str">
        <v xml:space="preserve">CUALQUIER FECHA EN EL MES </v>
      </c>
      <c r="J319">
        <v>22037500</v>
      </c>
      <c r="K319">
        <v>46117</v>
      </c>
      <c r="L319">
        <v>201</v>
      </c>
      <c r="M319">
        <v>46107</v>
      </c>
      <c r="N319">
        <v>21954000</v>
      </c>
      <c r="O319" t="str">
        <v>PAGA</v>
      </c>
      <c r="P319" t="str">
        <v>TRANSFERENCIA</v>
      </c>
      <c r="Q319">
        <v>46148</v>
      </c>
      <c r="R319">
        <v>170</v>
      </c>
      <c r="S319">
        <v>46142</v>
      </c>
      <c r="T319">
        <v>25291000</v>
      </c>
      <c r="U319" t="str">
        <v>PAGA</v>
      </c>
      <c r="V319" t="str">
        <v>TRANSFERENCIA</v>
      </c>
      <c r="W319" t="str">
        <v/>
      </c>
      <c r="X319" t="str">
        <v/>
      </c>
      <c r="AA319" t="str">
        <v>SIN ESTADO</v>
      </c>
      <c r="AC319" t="str">
        <v/>
      </c>
      <c r="AD319" t="str">
        <v/>
      </c>
      <c r="AG319" t="str">
        <v>SIN ESTADO</v>
      </c>
      <c r="AI319" t="str">
        <v/>
      </c>
      <c r="AJ319" t="str">
        <v/>
      </c>
      <c r="AM319" t="str">
        <v>SIN ESTADO</v>
      </c>
      <c r="AO319" t="str">
        <v/>
      </c>
      <c r="AP319" t="str">
        <v/>
      </c>
      <c r="AS319" t="str">
        <v>SIN ESTADO</v>
      </c>
      <c r="AU319" t="str">
        <v/>
      </c>
      <c r="AV319" t="str">
        <v/>
      </c>
      <c r="AY319" t="str">
        <v>SIN ESTADO</v>
      </c>
      <c r="BA319" t="str">
        <v/>
      </c>
      <c r="BB319" t="str">
        <v/>
      </c>
      <c r="BE319" t="str">
        <v>SIN ESTADO</v>
      </c>
      <c r="BG319" t="str">
        <v/>
      </c>
      <c r="BH319" t="str">
        <v/>
      </c>
      <c r="BK319" t="str">
        <v>SIN ESTADO</v>
      </c>
      <c r="BM319" t="str">
        <v/>
      </c>
      <c r="BN319" t="str">
        <v/>
      </c>
      <c r="BQ319" t="str">
        <v>SIN ESTADO</v>
      </c>
      <c r="BS319" t="str">
        <v/>
      </c>
      <c r="BT319" t="str">
        <v/>
      </c>
      <c r="BW319" t="str">
        <v>SIN ESTADO</v>
      </c>
      <c r="BY319" t="str">
        <v/>
      </c>
      <c r="BZ319" t="str">
        <v/>
      </c>
      <c r="CC319" t="str">
        <v>SIN ESTADO</v>
      </c>
      <c r="CE319" t="str">
        <v/>
      </c>
      <c r="CF319" t="str">
        <v/>
      </c>
      <c r="CI319" t="str">
        <v>SIN ESTADO</v>
      </c>
      <c r="CK319" t="str">
        <v/>
      </c>
      <c r="CL319" t="str">
        <v/>
      </c>
      <c r="CO319" t="str">
        <v>SIN ESTADO</v>
      </c>
      <c r="CQ319" t="str">
        <v/>
      </c>
      <c r="CR319" t="str">
        <v/>
      </c>
      <c r="CU319" t="str">
        <v>SIN ESTADO</v>
      </c>
      <c r="CW319" t="str">
        <v/>
      </c>
      <c r="CX319" t="str">
        <v/>
      </c>
      <c r="DA319" t="str">
        <v>SIN ESTADO</v>
      </c>
      <c r="DC319" t="str">
        <v/>
      </c>
      <c r="DD319" t="str">
        <v/>
      </c>
      <c r="DG319" t="str">
        <v>SIN ESTADO</v>
      </c>
      <c r="DI319" t="str">
        <v/>
      </c>
      <c r="DJ319" t="str">
        <v/>
      </c>
      <c r="DM319" t="str">
        <v>SIN ESTADO</v>
      </c>
      <c r="DO319" t="str">
        <v/>
      </c>
      <c r="DP319" t="str">
        <v/>
      </c>
      <c r="DS319" t="str">
        <v>SIN ESTADO</v>
      </c>
      <c r="DU319" t="str">
        <v/>
      </c>
      <c r="DV319" t="str">
        <v/>
      </c>
      <c r="DY319" t="str">
        <v>SIN ESTADO</v>
      </c>
      <c r="EA319" t="str">
        <v/>
      </c>
      <c r="EB319" t="str">
        <v/>
      </c>
      <c r="EE319" t="str">
        <v>SIN ESTADO</v>
      </c>
      <c r="EG319" t="str">
        <v/>
      </c>
      <c r="EH319" t="str">
        <v/>
      </c>
      <c r="EK319" t="str">
        <v>SIN ESTADO</v>
      </c>
      <c r="EM319" t="str">
        <v/>
      </c>
      <c r="EN319" t="str">
        <v/>
      </c>
      <c r="EQ319" t="str">
        <v>SIN ESTADO</v>
      </c>
      <c r="ES319" t="str">
        <v/>
      </c>
      <c r="ET319" t="str">
        <v/>
      </c>
      <c r="EW319" t="str">
        <v>SIN ESTADO</v>
      </c>
      <c r="EY319" t="str">
        <v/>
      </c>
      <c r="EZ319" t="str">
        <v/>
      </c>
      <c r="FC319" t="str">
        <v>SIN ESTADO</v>
      </c>
      <c r="FE319" t="str">
        <v/>
      </c>
      <c r="FF319" t="str">
        <v/>
      </c>
      <c r="FI319" t="str">
        <v>SIN ESTADO</v>
      </c>
      <c r="FK319" t="str">
        <v/>
      </c>
      <c r="FL319" t="str">
        <v/>
      </c>
      <c r="FO319" t="str">
        <v>SIN ESTADO</v>
      </c>
      <c r="FQ319" t="str">
        <v/>
      </c>
      <c r="FR319" t="str">
        <v/>
      </c>
      <c r="FU319" t="str">
        <v>SIN ESTADO</v>
      </c>
      <c r="FW319" t="str">
        <v/>
      </c>
      <c r="FX319" t="str">
        <v/>
      </c>
      <c r="GA319" t="str">
        <v>SIN ESTADO</v>
      </c>
      <c r="GC319" t="str">
        <v/>
      </c>
      <c r="GD319" t="str">
        <v/>
      </c>
      <c r="GG319" t="str">
        <v>SIN ESTADO</v>
      </c>
      <c r="GI319" t="str">
        <v/>
      </c>
      <c r="GJ319" t="str">
        <v/>
      </c>
      <c r="GM319" t="str">
        <v>SIN ESTADO</v>
      </c>
      <c r="GO319" t="str">
        <v/>
      </c>
      <c r="GP319" t="str">
        <v/>
      </c>
      <c r="GS319" t="str">
        <v>SIN ESTADO</v>
      </c>
      <c r="GU319" t="str">
        <v/>
      </c>
      <c r="GV319" t="str">
        <v/>
      </c>
      <c r="GY319" t="str">
        <v>SIN ESTADO</v>
      </c>
      <c r="HA319" t="str">
        <v/>
      </c>
      <c r="HB319" t="str">
        <v/>
      </c>
      <c r="HE319" t="str">
        <v>SIN ESTADO</v>
      </c>
      <c r="HG319" t="str">
        <v/>
      </c>
      <c r="HH319" t="str">
        <v/>
      </c>
      <c r="HK319" t="str">
        <v>SIN ESTADO</v>
      </c>
      <c r="HM319" t="str">
        <v/>
      </c>
      <c r="HN319" t="str">
        <v/>
      </c>
      <c r="HQ319" t="str">
        <v>SIN ESTADO</v>
      </c>
      <c r="HS319">
        <v>47245000</v>
      </c>
      <c r="HU319">
        <v>22037500</v>
      </c>
      <c r="HW319">
        <v>0</v>
      </c>
      <c r="HX319">
        <v>0</v>
      </c>
    </row>
    <row r="320">
      <c r="B320">
        <v>318</v>
      </c>
      <c r="C320" t="str">
        <v xml:space="preserve">LC2 - 33 - 2 </v>
      </c>
      <c r="D320" t="str">
        <v>VENDIDO</v>
      </c>
      <c r="E320">
        <v>28000000</v>
      </c>
      <c r="F320">
        <v>24000000</v>
      </c>
      <c r="G320">
        <v>46164</v>
      </c>
      <c r="H320">
        <v>24</v>
      </c>
      <c r="I320" t="str">
        <v>22 DE CADA MES</v>
      </c>
      <c r="J320">
        <v>1000000</v>
      </c>
      <c r="K320">
        <v>46195</v>
      </c>
      <c r="L320">
        <v>123</v>
      </c>
      <c r="M320">
        <v>46174</v>
      </c>
      <c r="N320">
        <v>1000000</v>
      </c>
      <c r="O320" t="str">
        <v>PAGA</v>
      </c>
      <c r="P320" t="str">
        <v>TRANSFERENCIA</v>
      </c>
      <c r="Q320">
        <v>46226</v>
      </c>
      <c r="R320">
        <v>92</v>
      </c>
      <c r="S320">
        <v>46210</v>
      </c>
      <c r="T320">
        <v>1000000</v>
      </c>
      <c r="U320" t="str">
        <v>PAGA</v>
      </c>
      <c r="V320" t="str">
        <v>TRANSFERENCIA</v>
      </c>
      <c r="W320">
        <v>46257</v>
      </c>
      <c r="X320">
        <v>61</v>
      </c>
      <c r="Y320">
        <v>46244</v>
      </c>
      <c r="Z320">
        <v>1000000</v>
      </c>
      <c r="AA320" t="str">
        <v>PAGA</v>
      </c>
      <c r="AB320" t="str">
        <v>TRANSFERENCIA</v>
      </c>
      <c r="AC320">
        <v>46288</v>
      </c>
      <c r="AD320">
        <v>30</v>
      </c>
      <c r="AE320">
        <v>46273</v>
      </c>
      <c r="AF320">
        <v>1000000</v>
      </c>
      <c r="AG320" t="str">
        <v>PAGA</v>
      </c>
      <c r="AH320" t="str">
        <v>TRANSFERENCIA</v>
      </c>
      <c r="AI320">
        <v>46319</v>
      </c>
      <c r="AJ320">
        <v>-1</v>
      </c>
      <c r="AM320" t="str">
        <v>POR VENCER</v>
      </c>
      <c r="AO320">
        <v>46350</v>
      </c>
      <c r="AP320">
        <v>-32</v>
      </c>
      <c r="AS320" t="str">
        <v>AL DÍA</v>
      </c>
      <c r="AU320">
        <v>46381</v>
      </c>
      <c r="AV320">
        <v>-63</v>
      </c>
      <c r="AY320" t="str">
        <v>AL DÍA</v>
      </c>
      <c r="BA320">
        <v>46412</v>
      </c>
      <c r="BB320">
        <v>-94</v>
      </c>
      <c r="BE320" t="str">
        <v>AL DÍA</v>
      </c>
      <c r="BG320">
        <v>46443</v>
      </c>
      <c r="BH320">
        <v>-125</v>
      </c>
      <c r="BK320" t="str">
        <v>AL DÍA</v>
      </c>
      <c r="BM320">
        <v>46474</v>
      </c>
      <c r="BN320">
        <v>-156</v>
      </c>
      <c r="BQ320" t="str">
        <v>AL DÍA</v>
      </c>
      <c r="BS320">
        <v>46505</v>
      </c>
      <c r="BT320">
        <v>-187</v>
      </c>
      <c r="BW320" t="str">
        <v>AL DÍA</v>
      </c>
      <c r="BY320">
        <v>46536</v>
      </c>
      <c r="BZ320">
        <v>-218</v>
      </c>
      <c r="CC320" t="str">
        <v>AL DÍA</v>
      </c>
      <c r="CE320">
        <v>46567</v>
      </c>
      <c r="CF320">
        <v>-249</v>
      </c>
      <c r="CI320" t="str">
        <v>AL DÍA</v>
      </c>
      <c r="CK320">
        <v>46598</v>
      </c>
      <c r="CL320">
        <v>-280</v>
      </c>
      <c r="CO320" t="str">
        <v>AL DÍA</v>
      </c>
      <c r="CQ320">
        <v>46629</v>
      </c>
      <c r="CR320">
        <v>-311</v>
      </c>
      <c r="CU320" t="str">
        <v>AL DÍA</v>
      </c>
      <c r="CW320">
        <v>46660</v>
      </c>
      <c r="CX320">
        <v>-342</v>
      </c>
      <c r="DA320" t="str">
        <v>AL DÍA</v>
      </c>
      <c r="DC320">
        <v>46691</v>
      </c>
      <c r="DD320">
        <v>-373</v>
      </c>
      <c r="DG320" t="str">
        <v>AL DÍA</v>
      </c>
      <c r="DI320">
        <v>46722</v>
      </c>
      <c r="DJ320">
        <v>-404</v>
      </c>
      <c r="DM320" t="str">
        <v>AL DÍA</v>
      </c>
      <c r="DO320">
        <v>46753</v>
      </c>
      <c r="DP320">
        <v>-435</v>
      </c>
      <c r="DS320" t="str">
        <v>AL DÍA</v>
      </c>
      <c r="DU320">
        <v>46784</v>
      </c>
      <c r="DV320">
        <v>-466</v>
      </c>
      <c r="DY320" t="str">
        <v>AL DÍA</v>
      </c>
      <c r="EA320">
        <v>46815</v>
      </c>
      <c r="EB320">
        <v>-497</v>
      </c>
      <c r="EE320" t="str">
        <v>AL DÍA</v>
      </c>
      <c r="EG320">
        <v>46846</v>
      </c>
      <c r="EH320">
        <v>-528</v>
      </c>
      <c r="EK320" t="str">
        <v>AL DÍA</v>
      </c>
      <c r="EM320">
        <v>46877</v>
      </c>
      <c r="EN320">
        <v>-559</v>
      </c>
      <c r="EQ320" t="str">
        <v>AL DÍA</v>
      </c>
      <c r="ES320">
        <v>46908</v>
      </c>
      <c r="ET320">
        <v>-590</v>
      </c>
      <c r="EW320" t="str">
        <v>AL DÍA</v>
      </c>
      <c r="EY320" t="str">
        <v/>
      </c>
      <c r="EZ320" t="str">
        <v/>
      </c>
      <c r="FC320" t="str">
        <v>SIN ESTADO</v>
      </c>
      <c r="FE320" t="str">
        <v/>
      </c>
      <c r="FF320" t="str">
        <v/>
      </c>
      <c r="FI320" t="str">
        <v>SIN ESTADO</v>
      </c>
      <c r="FK320" t="str">
        <v/>
      </c>
      <c r="FL320" t="str">
        <v/>
      </c>
      <c r="FO320" t="str">
        <v>SIN ESTADO</v>
      </c>
      <c r="FQ320" t="str">
        <v/>
      </c>
      <c r="FR320" t="str">
        <v/>
      </c>
      <c r="FU320" t="str">
        <v>SIN ESTADO</v>
      </c>
      <c r="FW320" t="str">
        <v/>
      </c>
      <c r="FX320" t="str">
        <v/>
      </c>
      <c r="GA320" t="str">
        <v>SIN ESTADO</v>
      </c>
      <c r="GC320" t="str">
        <v/>
      </c>
      <c r="GD320" t="str">
        <v/>
      </c>
      <c r="GG320" t="str">
        <v>SIN ESTADO</v>
      </c>
      <c r="GI320" t="str">
        <v/>
      </c>
      <c r="GJ320" t="str">
        <v/>
      </c>
      <c r="GM320" t="str">
        <v>SIN ESTADO</v>
      </c>
      <c r="GO320" t="str">
        <v/>
      </c>
      <c r="GP320" t="str">
        <v/>
      </c>
      <c r="GS320" t="str">
        <v>SIN ESTADO</v>
      </c>
      <c r="GU320" t="str">
        <v/>
      </c>
      <c r="GV320" t="str">
        <v/>
      </c>
      <c r="GY320" t="str">
        <v>SIN ESTADO</v>
      </c>
      <c r="HA320" t="str">
        <v/>
      </c>
      <c r="HB320" t="str">
        <v/>
      </c>
      <c r="HE320" t="str">
        <v>SIN ESTADO</v>
      </c>
      <c r="HG320" t="str">
        <v/>
      </c>
      <c r="HH320" t="str">
        <v/>
      </c>
      <c r="HK320" t="str">
        <v>SIN ESTADO</v>
      </c>
      <c r="HM320" t="str">
        <v/>
      </c>
      <c r="HN320" t="str">
        <v/>
      </c>
      <c r="HQ320" t="str">
        <v>SIN ESTADO</v>
      </c>
      <c r="HS320">
        <v>4000000</v>
      </c>
      <c r="HU320">
        <v>1000000</v>
      </c>
      <c r="HW320">
        <v>1000000</v>
      </c>
      <c r="HX320">
        <v>1</v>
      </c>
    </row>
    <row r="321">
      <c r="B321">
        <v>319</v>
      </c>
      <c r="C321" t="str">
        <v xml:space="preserve">LC2 - 33 - 3 </v>
      </c>
      <c r="D321" t="str">
        <v>VENDIDO</v>
      </c>
      <c r="E321">
        <v>28000000</v>
      </c>
      <c r="F321">
        <v>24000000</v>
      </c>
      <c r="G321">
        <v>46086</v>
      </c>
      <c r="H321">
        <v>24</v>
      </c>
      <c r="I321" t="str">
        <v xml:space="preserve">05 DE CADA MES </v>
      </c>
      <c r="J321">
        <v>1000000</v>
      </c>
      <c r="K321">
        <v>46117</v>
      </c>
      <c r="L321">
        <v>201</v>
      </c>
      <c r="M321">
        <v>46118</v>
      </c>
      <c r="N321">
        <v>1000000</v>
      </c>
      <c r="O321" t="str">
        <v>PAGA</v>
      </c>
      <c r="P321" t="str">
        <v>TRANSFERENCIA</v>
      </c>
      <c r="Q321">
        <v>46148</v>
      </c>
      <c r="R321">
        <v>170</v>
      </c>
      <c r="S321">
        <v>46148</v>
      </c>
      <c r="T321">
        <v>1000000</v>
      </c>
      <c r="U321" t="str">
        <v>PAGA</v>
      </c>
      <c r="V321" t="str">
        <v>TRANSFERENCIA</v>
      </c>
      <c r="W321">
        <v>46179</v>
      </c>
      <c r="X321">
        <v>139</v>
      </c>
      <c r="Y321">
        <v>46178</v>
      </c>
      <c r="Z321">
        <v>1000000</v>
      </c>
      <c r="AA321" t="str">
        <v>PAGA</v>
      </c>
      <c r="AB321" t="str">
        <v>TRANSFERENCIA</v>
      </c>
      <c r="AC321">
        <v>46210</v>
      </c>
      <c r="AD321">
        <v>108</v>
      </c>
      <c r="AE321">
        <v>46221</v>
      </c>
      <c r="AF321">
        <v>1000000</v>
      </c>
      <c r="AG321" t="str">
        <v>PAGA</v>
      </c>
      <c r="AH321" t="str">
        <v>TRANSFERENCIA</v>
      </c>
      <c r="AI321">
        <v>46241</v>
      </c>
      <c r="AJ321">
        <v>77</v>
      </c>
      <c r="AK321">
        <v>46273</v>
      </c>
      <c r="AL321">
        <v>1000000</v>
      </c>
      <c r="AM321" t="str">
        <v>PAGA</v>
      </c>
      <c r="AN321" t="str">
        <v>TRANSFERENCIA</v>
      </c>
      <c r="AO321">
        <v>46272</v>
      </c>
      <c r="AP321">
        <v>46</v>
      </c>
      <c r="AS321" t="str">
        <v>VENCIDA</v>
      </c>
      <c r="AU321">
        <v>46303</v>
      </c>
      <c r="AV321">
        <v>15</v>
      </c>
      <c r="AY321" t="str">
        <v>VENCIDA</v>
      </c>
      <c r="BA321">
        <v>46334</v>
      </c>
      <c r="BB321">
        <v>-16</v>
      </c>
      <c r="BE321" t="str">
        <v>AL DÍA</v>
      </c>
      <c r="BG321">
        <v>46365</v>
      </c>
      <c r="BH321">
        <v>-47</v>
      </c>
      <c r="BK321" t="str">
        <v>AL DÍA</v>
      </c>
      <c r="BM321">
        <v>46396</v>
      </c>
      <c r="BN321">
        <v>-78</v>
      </c>
      <c r="BQ321" t="str">
        <v>AL DÍA</v>
      </c>
      <c r="BS321">
        <v>46427</v>
      </c>
      <c r="BT321">
        <v>-109</v>
      </c>
      <c r="BW321" t="str">
        <v>AL DÍA</v>
      </c>
      <c r="BY321">
        <v>46458</v>
      </c>
      <c r="BZ321">
        <v>-140</v>
      </c>
      <c r="CC321" t="str">
        <v>AL DÍA</v>
      </c>
      <c r="CE321">
        <v>46489</v>
      </c>
      <c r="CF321">
        <v>-171</v>
      </c>
      <c r="CI321" t="str">
        <v>AL DÍA</v>
      </c>
      <c r="CK321">
        <v>46520</v>
      </c>
      <c r="CL321">
        <v>-202</v>
      </c>
      <c r="CO321" t="str">
        <v>AL DÍA</v>
      </c>
      <c r="CQ321">
        <v>46551</v>
      </c>
      <c r="CR321">
        <v>-233</v>
      </c>
      <c r="CU321" t="str">
        <v>AL DÍA</v>
      </c>
      <c r="CW321">
        <v>46582</v>
      </c>
      <c r="CX321">
        <v>-264</v>
      </c>
      <c r="DA321" t="str">
        <v>AL DÍA</v>
      </c>
      <c r="DC321">
        <v>46613</v>
      </c>
      <c r="DD321">
        <v>-295</v>
      </c>
      <c r="DG321" t="str">
        <v>AL DÍA</v>
      </c>
      <c r="DI321">
        <v>46644</v>
      </c>
      <c r="DJ321">
        <v>-326</v>
      </c>
      <c r="DM321" t="str">
        <v>AL DÍA</v>
      </c>
      <c r="DO321">
        <v>46675</v>
      </c>
      <c r="DP321">
        <v>-357</v>
      </c>
      <c r="DS321" t="str">
        <v>AL DÍA</v>
      </c>
      <c r="DU321">
        <v>46706</v>
      </c>
      <c r="DV321">
        <v>-388</v>
      </c>
      <c r="DY321" t="str">
        <v>AL DÍA</v>
      </c>
      <c r="EA321">
        <v>46737</v>
      </c>
      <c r="EB321">
        <v>-419</v>
      </c>
      <c r="EE321" t="str">
        <v>AL DÍA</v>
      </c>
      <c r="EG321">
        <v>46768</v>
      </c>
      <c r="EH321">
        <v>-450</v>
      </c>
      <c r="EK321" t="str">
        <v>AL DÍA</v>
      </c>
      <c r="EM321">
        <v>46799</v>
      </c>
      <c r="EN321">
        <v>-481</v>
      </c>
      <c r="EQ321" t="str">
        <v>AL DÍA</v>
      </c>
      <c r="ES321">
        <v>46830</v>
      </c>
      <c r="ET321">
        <v>-512</v>
      </c>
      <c r="EW321" t="str">
        <v>AL DÍA</v>
      </c>
      <c r="EY321" t="str">
        <v/>
      </c>
      <c r="EZ321" t="str">
        <v/>
      </c>
      <c r="FC321" t="str">
        <v>SIN ESTADO</v>
      </c>
      <c r="FE321" t="str">
        <v/>
      </c>
      <c r="FF321" t="str">
        <v/>
      </c>
      <c r="FI321" t="str">
        <v>SIN ESTADO</v>
      </c>
      <c r="FK321" t="str">
        <v/>
      </c>
      <c r="FL321" t="str">
        <v/>
      </c>
      <c r="FO321" t="str">
        <v>SIN ESTADO</v>
      </c>
      <c r="FQ321" t="str">
        <v/>
      </c>
      <c r="FR321" t="str">
        <v/>
      </c>
      <c r="FU321" t="str">
        <v>SIN ESTADO</v>
      </c>
      <c r="FW321" t="str">
        <v/>
      </c>
      <c r="FX321" t="str">
        <v/>
      </c>
      <c r="GA321" t="str">
        <v>SIN ESTADO</v>
      </c>
      <c r="GC321" t="str">
        <v/>
      </c>
      <c r="GD321" t="str">
        <v/>
      </c>
      <c r="GG321" t="str">
        <v>SIN ESTADO</v>
      </c>
      <c r="GI321" t="str">
        <v/>
      </c>
      <c r="GJ321" t="str">
        <v/>
      </c>
      <c r="GM321" t="str">
        <v>SIN ESTADO</v>
      </c>
      <c r="GO321" t="str">
        <v/>
      </c>
      <c r="GP321" t="str">
        <v/>
      </c>
      <c r="GS321" t="str">
        <v>SIN ESTADO</v>
      </c>
      <c r="GU321" t="str">
        <v/>
      </c>
      <c r="GV321" t="str">
        <v/>
      </c>
      <c r="GY321" t="str">
        <v>SIN ESTADO</v>
      </c>
      <c r="HA321" t="str">
        <v/>
      </c>
      <c r="HB321" t="str">
        <v/>
      </c>
      <c r="HE321" t="str">
        <v>SIN ESTADO</v>
      </c>
      <c r="HG321" t="str">
        <v/>
      </c>
      <c r="HH321" t="str">
        <v/>
      </c>
      <c r="HK321" t="str">
        <v>SIN ESTADO</v>
      </c>
      <c r="HM321" t="str">
        <v/>
      </c>
      <c r="HN321" t="str">
        <v/>
      </c>
      <c r="HQ321" t="str">
        <v>SIN ESTADO</v>
      </c>
      <c r="HS321">
        <v>5000000</v>
      </c>
      <c r="HU321">
        <v>1000000</v>
      </c>
      <c r="HW321">
        <v>0</v>
      </c>
      <c r="HX321">
        <v>0</v>
      </c>
    </row>
    <row r="322">
      <c r="B322">
        <v>320</v>
      </c>
      <c r="C322" t="str">
        <v xml:space="preserve">LC2 - 33 - 4 </v>
      </c>
      <c r="D322" t="str">
        <v>VENDIDO</v>
      </c>
      <c r="E322">
        <v>28000000</v>
      </c>
      <c r="F322">
        <v>24000000</v>
      </c>
      <c r="G322">
        <v>46086</v>
      </c>
      <c r="H322">
        <v>24</v>
      </c>
      <c r="I322" t="str">
        <v xml:space="preserve">05 DE CADA MES </v>
      </c>
      <c r="J322">
        <v>1000000</v>
      </c>
      <c r="K322">
        <v>46117</v>
      </c>
      <c r="L322">
        <v>201</v>
      </c>
      <c r="M322">
        <v>46119</v>
      </c>
      <c r="N322">
        <v>1000000</v>
      </c>
      <c r="O322" t="str">
        <v>PAGA</v>
      </c>
      <c r="P322" t="str">
        <v>TRANSFERENCIA</v>
      </c>
      <c r="Q322">
        <v>46148</v>
      </c>
      <c r="R322">
        <v>170</v>
      </c>
      <c r="S322">
        <v>46147</v>
      </c>
      <c r="T322">
        <v>1000000</v>
      </c>
      <c r="U322" t="str">
        <v>PAGA</v>
      </c>
      <c r="V322" t="str">
        <v>TRANSFERENCIA</v>
      </c>
      <c r="W322">
        <v>46179</v>
      </c>
      <c r="X322">
        <v>139</v>
      </c>
      <c r="Y322">
        <v>46176</v>
      </c>
      <c r="Z322">
        <v>1000000</v>
      </c>
      <c r="AA322" t="str">
        <v>PAGA</v>
      </c>
      <c r="AB322" t="str">
        <v>TRANSFERENCIA</v>
      </c>
      <c r="AC322">
        <v>46210</v>
      </c>
      <c r="AD322">
        <v>108</v>
      </c>
      <c r="AE322">
        <v>46212</v>
      </c>
      <c r="AF322">
        <v>1000000</v>
      </c>
      <c r="AG322" t="str">
        <v>PAGA</v>
      </c>
      <c r="AH322" t="str">
        <v>TRANSFERENCIA</v>
      </c>
      <c r="AI322">
        <v>46241</v>
      </c>
      <c r="AJ322">
        <v>77</v>
      </c>
      <c r="AK322">
        <v>46239</v>
      </c>
      <c r="AL322">
        <v>1000000</v>
      </c>
      <c r="AM322" t="str">
        <v>PAGA</v>
      </c>
      <c r="AN322" t="str">
        <v>TRANSFERENCIA</v>
      </c>
      <c r="AO322">
        <v>46272</v>
      </c>
      <c r="AP322">
        <v>46</v>
      </c>
      <c r="AQ322">
        <v>46270</v>
      </c>
      <c r="AR322">
        <v>1000000</v>
      </c>
      <c r="AS322" t="str">
        <v>PAGA</v>
      </c>
      <c r="AT322" t="str">
        <v>TRANSFERENCIA</v>
      </c>
      <c r="AU322">
        <v>46303</v>
      </c>
      <c r="AV322">
        <v>15</v>
      </c>
      <c r="AW322">
        <v>46300</v>
      </c>
      <c r="AX322">
        <v>1000000</v>
      </c>
      <c r="AY322" t="str">
        <v>PAGA</v>
      </c>
      <c r="AZ322" t="str">
        <v>TRANSFERENCIA</v>
      </c>
      <c r="BA322">
        <v>46334</v>
      </c>
      <c r="BB322">
        <v>-16</v>
      </c>
      <c r="BE322" t="str">
        <v>AL DÍA</v>
      </c>
      <c r="BG322">
        <v>46365</v>
      </c>
      <c r="BH322">
        <v>-47</v>
      </c>
      <c r="BK322" t="str">
        <v>AL DÍA</v>
      </c>
      <c r="BM322">
        <v>46396</v>
      </c>
      <c r="BN322">
        <v>-78</v>
      </c>
      <c r="BQ322" t="str">
        <v>AL DÍA</v>
      </c>
      <c r="BS322">
        <v>46427</v>
      </c>
      <c r="BT322">
        <v>-109</v>
      </c>
      <c r="BW322" t="str">
        <v>AL DÍA</v>
      </c>
      <c r="BY322">
        <v>46458</v>
      </c>
      <c r="BZ322">
        <v>-140</v>
      </c>
      <c r="CC322" t="str">
        <v>AL DÍA</v>
      </c>
      <c r="CE322">
        <v>46489</v>
      </c>
      <c r="CF322">
        <v>-171</v>
      </c>
      <c r="CI322" t="str">
        <v>AL DÍA</v>
      </c>
      <c r="CK322">
        <v>46520</v>
      </c>
      <c r="CL322">
        <v>-202</v>
      </c>
      <c r="CO322" t="str">
        <v>AL DÍA</v>
      </c>
      <c r="CQ322">
        <v>46551</v>
      </c>
      <c r="CR322">
        <v>-233</v>
      </c>
      <c r="CU322" t="str">
        <v>AL DÍA</v>
      </c>
      <c r="CW322">
        <v>46582</v>
      </c>
      <c r="CX322">
        <v>-264</v>
      </c>
      <c r="DA322" t="str">
        <v>AL DÍA</v>
      </c>
      <c r="DC322">
        <v>46613</v>
      </c>
      <c r="DD322">
        <v>-295</v>
      </c>
      <c r="DG322" t="str">
        <v>AL DÍA</v>
      </c>
      <c r="DI322">
        <v>46644</v>
      </c>
      <c r="DJ322">
        <v>-326</v>
      </c>
      <c r="DM322" t="str">
        <v>AL DÍA</v>
      </c>
      <c r="DO322">
        <v>46675</v>
      </c>
      <c r="DP322">
        <v>-357</v>
      </c>
      <c r="DS322" t="str">
        <v>AL DÍA</v>
      </c>
      <c r="DU322">
        <v>46706</v>
      </c>
      <c r="DV322">
        <v>-388</v>
      </c>
      <c r="DY322" t="str">
        <v>AL DÍA</v>
      </c>
      <c r="EA322">
        <v>46737</v>
      </c>
      <c r="EB322">
        <v>-419</v>
      </c>
      <c r="EE322" t="str">
        <v>AL DÍA</v>
      </c>
      <c r="EG322">
        <v>46768</v>
      </c>
      <c r="EH322">
        <v>-450</v>
      </c>
      <c r="EK322" t="str">
        <v>AL DÍA</v>
      </c>
      <c r="EM322">
        <v>46799</v>
      </c>
      <c r="EN322">
        <v>-481</v>
      </c>
      <c r="EQ322" t="str">
        <v>AL DÍA</v>
      </c>
      <c r="ES322">
        <v>46830</v>
      </c>
      <c r="ET322">
        <v>-512</v>
      </c>
      <c r="EW322" t="str">
        <v>AL DÍA</v>
      </c>
      <c r="EY322" t="str">
        <v/>
      </c>
      <c r="EZ322" t="str">
        <v/>
      </c>
      <c r="FC322" t="str">
        <v>SIN ESTADO</v>
      </c>
      <c r="FE322" t="str">
        <v/>
      </c>
      <c r="FF322" t="str">
        <v/>
      </c>
      <c r="FI322" t="str">
        <v>SIN ESTADO</v>
      </c>
      <c r="FK322" t="str">
        <v/>
      </c>
      <c r="FL322" t="str">
        <v/>
      </c>
      <c r="FO322" t="str">
        <v>SIN ESTADO</v>
      </c>
      <c r="FQ322" t="str">
        <v/>
      </c>
      <c r="FR322" t="str">
        <v/>
      </c>
      <c r="FU322" t="str">
        <v>SIN ESTADO</v>
      </c>
      <c r="FW322" t="str">
        <v/>
      </c>
      <c r="FX322" t="str">
        <v/>
      </c>
      <c r="GA322" t="str">
        <v>SIN ESTADO</v>
      </c>
      <c r="GC322" t="str">
        <v/>
      </c>
      <c r="GD322" t="str">
        <v/>
      </c>
      <c r="GG322" t="str">
        <v>SIN ESTADO</v>
      </c>
      <c r="GI322" t="str">
        <v/>
      </c>
      <c r="GJ322" t="str">
        <v/>
      </c>
      <c r="GM322" t="str">
        <v>SIN ESTADO</v>
      </c>
      <c r="GO322" t="str">
        <v/>
      </c>
      <c r="GP322" t="str">
        <v/>
      </c>
      <c r="GS322" t="str">
        <v>SIN ESTADO</v>
      </c>
      <c r="GU322" t="str">
        <v/>
      </c>
      <c r="GV322" t="str">
        <v/>
      </c>
      <c r="GY322" t="str">
        <v>SIN ESTADO</v>
      </c>
      <c r="HA322" t="str">
        <v/>
      </c>
      <c r="HB322" t="str">
        <v/>
      </c>
      <c r="HE322" t="str">
        <v>SIN ESTADO</v>
      </c>
      <c r="HG322" t="str">
        <v/>
      </c>
      <c r="HH322" t="str">
        <v/>
      </c>
      <c r="HK322" t="str">
        <v>SIN ESTADO</v>
      </c>
      <c r="HM322" t="str">
        <v/>
      </c>
      <c r="HN322" t="str">
        <v/>
      </c>
      <c r="HQ322" t="str">
        <v>SIN ESTADO</v>
      </c>
      <c r="HS322">
        <v>7000000</v>
      </c>
      <c r="HU322">
        <v>1000000</v>
      </c>
      <c r="HW322">
        <v>1000000</v>
      </c>
      <c r="HX322">
        <v>1</v>
      </c>
    </row>
    <row r="323">
      <c r="B323">
        <v>321</v>
      </c>
      <c r="C323" t="str">
        <v xml:space="preserve">LC2 - 33 - 5 </v>
      </c>
      <c r="D323" t="str">
        <v>VENDIDO</v>
      </c>
      <c r="E323">
        <v>28000000</v>
      </c>
      <c r="F323">
        <v>24000000</v>
      </c>
      <c r="G323">
        <v>46066</v>
      </c>
      <c r="H323">
        <v>24</v>
      </c>
      <c r="I323" t="str">
        <v xml:space="preserve">13 DE CADA MES </v>
      </c>
      <c r="J323">
        <v>1000000</v>
      </c>
      <c r="K323">
        <v>46097</v>
      </c>
      <c r="L323">
        <v>221</v>
      </c>
      <c r="M323">
        <v>46102</v>
      </c>
      <c r="N323">
        <v>1000000</v>
      </c>
      <c r="O323" t="str">
        <v>PAGA</v>
      </c>
      <c r="P323" t="str">
        <v>TRANSFERENCIA</v>
      </c>
      <c r="Q323">
        <v>46128</v>
      </c>
      <c r="R323">
        <v>190</v>
      </c>
      <c r="S323">
        <v>46129</v>
      </c>
      <c r="T323">
        <v>1000000</v>
      </c>
      <c r="U323" t="str">
        <v>PAGA</v>
      </c>
      <c r="V323" t="str">
        <v>TRANSFERENCIA</v>
      </c>
      <c r="W323">
        <v>46159</v>
      </c>
      <c r="X323">
        <v>159</v>
      </c>
      <c r="Y323">
        <v>46162</v>
      </c>
      <c r="Z323">
        <v>1000000</v>
      </c>
      <c r="AA323" t="str">
        <v>PAGA</v>
      </c>
      <c r="AB323" t="str">
        <v>TRANSFERENCIA</v>
      </c>
      <c r="AC323">
        <v>46190</v>
      </c>
      <c r="AD323">
        <v>128</v>
      </c>
      <c r="AE323">
        <v>46192</v>
      </c>
      <c r="AF323">
        <v>1000000</v>
      </c>
      <c r="AG323" t="str">
        <v>PAGA</v>
      </c>
      <c r="AH323" t="str">
        <v>TRANSFERENCIA</v>
      </c>
      <c r="AI323">
        <v>46221</v>
      </c>
      <c r="AJ323">
        <v>97</v>
      </c>
      <c r="AK323">
        <v>46225</v>
      </c>
      <c r="AL323">
        <v>1000000</v>
      </c>
      <c r="AM323" t="str">
        <v>PAGA</v>
      </c>
      <c r="AN323" t="str">
        <v>TRANSFERENCIA</v>
      </c>
      <c r="AO323">
        <v>46252</v>
      </c>
      <c r="AP323">
        <v>66</v>
      </c>
      <c r="AQ323">
        <v>46259</v>
      </c>
      <c r="AR323">
        <v>1000000</v>
      </c>
      <c r="AS323" t="str">
        <v>PAGA</v>
      </c>
      <c r="AT323" t="str">
        <v>TRANSFERENCIA</v>
      </c>
      <c r="AU323">
        <v>46283</v>
      </c>
      <c r="AV323">
        <v>35</v>
      </c>
      <c r="AW323">
        <v>46287</v>
      </c>
      <c r="AX323">
        <v>1000000</v>
      </c>
      <c r="AY323" t="str">
        <v>PAGA</v>
      </c>
      <c r="AZ323" t="str">
        <v>TRANSFERENCIA</v>
      </c>
      <c r="BA323">
        <v>46314</v>
      </c>
      <c r="BB323">
        <v>4</v>
      </c>
      <c r="BE323" t="str">
        <v>VENCIDA</v>
      </c>
      <c r="BG323">
        <v>46345</v>
      </c>
      <c r="BH323">
        <v>-27</v>
      </c>
      <c r="BK323" t="str">
        <v>AL DÍA</v>
      </c>
      <c r="BM323">
        <v>46376</v>
      </c>
      <c r="BN323">
        <v>-58</v>
      </c>
      <c r="BQ323" t="str">
        <v>AL DÍA</v>
      </c>
      <c r="BS323">
        <v>46407</v>
      </c>
      <c r="BT323">
        <v>-89</v>
      </c>
      <c r="BW323" t="str">
        <v>AL DÍA</v>
      </c>
      <c r="BY323">
        <v>46438</v>
      </c>
      <c r="BZ323">
        <v>-120</v>
      </c>
      <c r="CC323" t="str">
        <v>AL DÍA</v>
      </c>
      <c r="CE323">
        <v>46469</v>
      </c>
      <c r="CF323">
        <v>-151</v>
      </c>
      <c r="CI323" t="str">
        <v>AL DÍA</v>
      </c>
      <c r="CK323">
        <v>46500</v>
      </c>
      <c r="CL323">
        <v>-182</v>
      </c>
      <c r="CO323" t="str">
        <v>AL DÍA</v>
      </c>
      <c r="CQ323">
        <v>46531</v>
      </c>
      <c r="CR323">
        <v>-213</v>
      </c>
      <c r="CU323" t="str">
        <v>AL DÍA</v>
      </c>
      <c r="CW323">
        <v>46562</v>
      </c>
      <c r="CX323">
        <v>-244</v>
      </c>
      <c r="DA323" t="str">
        <v>AL DÍA</v>
      </c>
      <c r="DC323">
        <v>46593</v>
      </c>
      <c r="DD323">
        <v>-275</v>
      </c>
      <c r="DG323" t="str">
        <v>AL DÍA</v>
      </c>
      <c r="DI323">
        <v>46624</v>
      </c>
      <c r="DJ323">
        <v>-306</v>
      </c>
      <c r="DM323" t="str">
        <v>AL DÍA</v>
      </c>
      <c r="DO323">
        <v>46655</v>
      </c>
      <c r="DP323">
        <v>-337</v>
      </c>
      <c r="DS323" t="str">
        <v>AL DÍA</v>
      </c>
      <c r="DU323">
        <v>46686</v>
      </c>
      <c r="DV323">
        <v>-368</v>
      </c>
      <c r="DY323" t="str">
        <v>AL DÍA</v>
      </c>
      <c r="EA323">
        <v>46717</v>
      </c>
      <c r="EB323">
        <v>-399</v>
      </c>
      <c r="EE323" t="str">
        <v>AL DÍA</v>
      </c>
      <c r="EG323">
        <v>46748</v>
      </c>
      <c r="EH323">
        <v>-430</v>
      </c>
      <c r="EK323" t="str">
        <v>AL DÍA</v>
      </c>
      <c r="EM323">
        <v>46779</v>
      </c>
      <c r="EN323">
        <v>-461</v>
      </c>
      <c r="EQ323" t="str">
        <v>AL DÍA</v>
      </c>
      <c r="ES323">
        <v>46810</v>
      </c>
      <c r="ET323">
        <v>-492</v>
      </c>
      <c r="EW323" t="str">
        <v>AL DÍA</v>
      </c>
      <c r="EY323" t="str">
        <v/>
      </c>
      <c r="EZ323" t="str">
        <v/>
      </c>
      <c r="FC323" t="str">
        <v>SIN ESTADO</v>
      </c>
      <c r="FE323" t="str">
        <v/>
      </c>
      <c r="FF323" t="str">
        <v/>
      </c>
      <c r="FI323" t="str">
        <v>SIN ESTADO</v>
      </c>
      <c r="FK323" t="str">
        <v/>
      </c>
      <c r="FL323" t="str">
        <v/>
      </c>
      <c r="FO323" t="str">
        <v>SIN ESTADO</v>
      </c>
      <c r="FQ323" t="str">
        <v/>
      </c>
      <c r="FR323" t="str">
        <v/>
      </c>
      <c r="FU323" t="str">
        <v>SIN ESTADO</v>
      </c>
      <c r="FW323" t="str">
        <v/>
      </c>
      <c r="FX323" t="str">
        <v/>
      </c>
      <c r="GA323" t="str">
        <v>SIN ESTADO</v>
      </c>
      <c r="GC323" t="str">
        <v/>
      </c>
      <c r="GD323" t="str">
        <v/>
      </c>
      <c r="GG323" t="str">
        <v>SIN ESTADO</v>
      </c>
      <c r="GI323" t="str">
        <v/>
      </c>
      <c r="GJ323" t="str">
        <v/>
      </c>
      <c r="GM323" t="str">
        <v>SIN ESTADO</v>
      </c>
      <c r="GO323" t="str">
        <v/>
      </c>
      <c r="GP323" t="str">
        <v/>
      </c>
      <c r="GS323" t="str">
        <v>SIN ESTADO</v>
      </c>
      <c r="GU323" t="str">
        <v/>
      </c>
      <c r="GV323" t="str">
        <v/>
      </c>
      <c r="GY323" t="str">
        <v>SIN ESTADO</v>
      </c>
      <c r="HA323" t="str">
        <v/>
      </c>
      <c r="HB323" t="str">
        <v/>
      </c>
      <c r="HE323" t="str">
        <v>SIN ESTADO</v>
      </c>
      <c r="HG323" t="str">
        <v/>
      </c>
      <c r="HH323" t="str">
        <v/>
      </c>
      <c r="HK323" t="str">
        <v>SIN ESTADO</v>
      </c>
      <c r="HM323" t="str">
        <v/>
      </c>
      <c r="HN323" t="str">
        <v/>
      </c>
      <c r="HQ323" t="str">
        <v>SIN ESTADO</v>
      </c>
      <c r="HS323">
        <v>7000000</v>
      </c>
      <c r="HU323">
        <v>1000000</v>
      </c>
      <c r="HW323">
        <v>1000000</v>
      </c>
      <c r="HX323">
        <v>1</v>
      </c>
    </row>
    <row r="324">
      <c r="B324">
        <v>322</v>
      </c>
      <c r="C324" t="str">
        <v>LC2 - 33 - 6</v>
      </c>
      <c r="D324" t="str">
        <v>VENDIDO</v>
      </c>
      <c r="E324">
        <v>28000000</v>
      </c>
      <c r="F324">
        <v>24000000</v>
      </c>
      <c r="G324">
        <v>46073</v>
      </c>
      <c r="H324">
        <v>24</v>
      </c>
      <c r="I324" t="str">
        <v xml:space="preserve">20 DE CADA MES </v>
      </c>
      <c r="J324">
        <v>1000000</v>
      </c>
      <c r="K324">
        <v>46104</v>
      </c>
      <c r="L324">
        <v>214</v>
      </c>
      <c r="M324">
        <v>46101</v>
      </c>
      <c r="N324">
        <v>1000000</v>
      </c>
      <c r="O324" t="str">
        <v>PAGA</v>
      </c>
      <c r="P324" t="str">
        <v>TRANSFERENCIA</v>
      </c>
      <c r="Q324">
        <v>46135</v>
      </c>
      <c r="R324">
        <v>183</v>
      </c>
      <c r="S324">
        <v>46129</v>
      </c>
      <c r="T324">
        <v>1000000</v>
      </c>
      <c r="U324" t="str">
        <v>PAGA</v>
      </c>
      <c r="V324" t="str">
        <v>TRANSFERENCIA</v>
      </c>
      <c r="W324">
        <v>46166</v>
      </c>
      <c r="X324">
        <v>152</v>
      </c>
      <c r="Y324">
        <v>46162</v>
      </c>
      <c r="Z324">
        <v>1000000</v>
      </c>
      <c r="AA324" t="str">
        <v>PAGA</v>
      </c>
      <c r="AB324" t="str">
        <v>TRANSFERENCIA</v>
      </c>
      <c r="AC324">
        <v>46197</v>
      </c>
      <c r="AD324">
        <v>121</v>
      </c>
      <c r="AE324">
        <v>46192</v>
      </c>
      <c r="AF324">
        <v>1000000</v>
      </c>
      <c r="AG324" t="str">
        <v>PAGA</v>
      </c>
      <c r="AH324" t="str">
        <v>TRANSFERENCIA</v>
      </c>
      <c r="AI324">
        <v>46228</v>
      </c>
      <c r="AJ324">
        <v>90</v>
      </c>
      <c r="AK324">
        <v>46225</v>
      </c>
      <c r="AL324">
        <v>1000000</v>
      </c>
      <c r="AM324" t="str">
        <v>PAGA</v>
      </c>
      <c r="AN324" t="str">
        <v>TRANSFERENCIA</v>
      </c>
      <c r="AO324">
        <v>46259</v>
      </c>
      <c r="AP324">
        <v>59</v>
      </c>
      <c r="AQ324">
        <v>46259</v>
      </c>
      <c r="AR324">
        <v>1000000</v>
      </c>
      <c r="AS324" t="str">
        <v>PAGA</v>
      </c>
      <c r="AT324" t="str">
        <v>TRANSFERENCIA</v>
      </c>
      <c r="AU324">
        <v>46290</v>
      </c>
      <c r="AV324">
        <v>28</v>
      </c>
      <c r="AW324">
        <v>46287</v>
      </c>
      <c r="AX324">
        <v>1000000</v>
      </c>
      <c r="AY324" t="str">
        <v>PAGA</v>
      </c>
      <c r="AZ324" t="str">
        <v>TRANSFERENCIA</v>
      </c>
      <c r="BA324">
        <v>46321</v>
      </c>
      <c r="BB324">
        <v>-3</v>
      </c>
      <c r="BE324" t="str">
        <v>POR VENCER</v>
      </c>
      <c r="BG324">
        <v>46352</v>
      </c>
      <c r="BH324">
        <v>-34</v>
      </c>
      <c r="BK324" t="str">
        <v>AL DÍA</v>
      </c>
      <c r="BM324">
        <v>46383</v>
      </c>
      <c r="BN324">
        <v>-65</v>
      </c>
      <c r="BQ324" t="str">
        <v>AL DÍA</v>
      </c>
      <c r="BS324">
        <v>46414</v>
      </c>
      <c r="BT324">
        <v>-96</v>
      </c>
      <c r="BW324" t="str">
        <v>AL DÍA</v>
      </c>
      <c r="BY324">
        <v>46445</v>
      </c>
      <c r="BZ324">
        <v>-127</v>
      </c>
      <c r="CC324" t="str">
        <v>AL DÍA</v>
      </c>
      <c r="CE324">
        <v>46476</v>
      </c>
      <c r="CF324">
        <v>-158</v>
      </c>
      <c r="CI324" t="str">
        <v>AL DÍA</v>
      </c>
      <c r="CK324">
        <v>46507</v>
      </c>
      <c r="CL324">
        <v>-189</v>
      </c>
      <c r="CO324" t="str">
        <v>AL DÍA</v>
      </c>
      <c r="CQ324">
        <v>46538</v>
      </c>
      <c r="CR324">
        <v>-220</v>
      </c>
      <c r="CU324" t="str">
        <v>AL DÍA</v>
      </c>
      <c r="CW324">
        <v>46569</v>
      </c>
      <c r="CX324">
        <v>-251</v>
      </c>
      <c r="DA324" t="str">
        <v>AL DÍA</v>
      </c>
      <c r="DC324">
        <v>46600</v>
      </c>
      <c r="DD324">
        <v>-282</v>
      </c>
      <c r="DG324" t="str">
        <v>AL DÍA</v>
      </c>
      <c r="DI324">
        <v>46631</v>
      </c>
      <c r="DJ324">
        <v>-313</v>
      </c>
      <c r="DM324" t="str">
        <v>AL DÍA</v>
      </c>
      <c r="DO324">
        <v>46662</v>
      </c>
      <c r="DP324">
        <v>-344</v>
      </c>
      <c r="DS324" t="str">
        <v>AL DÍA</v>
      </c>
      <c r="DU324">
        <v>46693</v>
      </c>
      <c r="DV324">
        <v>-375</v>
      </c>
      <c r="DY324" t="str">
        <v>AL DÍA</v>
      </c>
      <c r="EA324">
        <v>46724</v>
      </c>
      <c r="EB324">
        <v>-406</v>
      </c>
      <c r="EE324" t="str">
        <v>AL DÍA</v>
      </c>
      <c r="EG324">
        <v>46755</v>
      </c>
      <c r="EH324">
        <v>-437</v>
      </c>
      <c r="EK324" t="str">
        <v>AL DÍA</v>
      </c>
      <c r="EM324">
        <v>46786</v>
      </c>
      <c r="EN324">
        <v>-468</v>
      </c>
      <c r="EQ324" t="str">
        <v>AL DÍA</v>
      </c>
      <c r="ES324">
        <v>46817</v>
      </c>
      <c r="ET324">
        <v>-499</v>
      </c>
      <c r="EW324" t="str">
        <v>AL DÍA</v>
      </c>
      <c r="EY324" t="str">
        <v/>
      </c>
      <c r="EZ324" t="str">
        <v/>
      </c>
      <c r="FC324" t="str">
        <v>SIN ESTADO</v>
      </c>
      <c r="FE324" t="str">
        <v/>
      </c>
      <c r="FF324" t="str">
        <v/>
      </c>
      <c r="FI324" t="str">
        <v>SIN ESTADO</v>
      </c>
      <c r="FK324" t="str">
        <v/>
      </c>
      <c r="FL324" t="str">
        <v/>
      </c>
      <c r="FO324" t="str">
        <v>SIN ESTADO</v>
      </c>
      <c r="FQ324" t="str">
        <v/>
      </c>
      <c r="FR324" t="str">
        <v/>
      </c>
      <c r="FU324" t="str">
        <v>SIN ESTADO</v>
      </c>
      <c r="FW324" t="str">
        <v/>
      </c>
      <c r="FX324" t="str">
        <v/>
      </c>
      <c r="GA324" t="str">
        <v>SIN ESTADO</v>
      </c>
      <c r="GC324" t="str">
        <v/>
      </c>
      <c r="GD324" t="str">
        <v/>
      </c>
      <c r="GG324" t="str">
        <v>SIN ESTADO</v>
      </c>
      <c r="GI324" t="str">
        <v/>
      </c>
      <c r="GJ324" t="str">
        <v/>
      </c>
      <c r="GM324" t="str">
        <v>SIN ESTADO</v>
      </c>
      <c r="GO324" t="str">
        <v/>
      </c>
      <c r="GP324" t="str">
        <v/>
      </c>
      <c r="GS324" t="str">
        <v>SIN ESTADO</v>
      </c>
      <c r="GU324" t="str">
        <v/>
      </c>
      <c r="GV324" t="str">
        <v/>
      </c>
      <c r="GY324" t="str">
        <v>SIN ESTADO</v>
      </c>
      <c r="HA324" t="str">
        <v/>
      </c>
      <c r="HB324" t="str">
        <v/>
      </c>
      <c r="HE324" t="str">
        <v>SIN ESTADO</v>
      </c>
      <c r="HG324" t="str">
        <v/>
      </c>
      <c r="HH324" t="str">
        <v/>
      </c>
      <c r="HK324" t="str">
        <v>SIN ESTADO</v>
      </c>
      <c r="HM324" t="str">
        <v/>
      </c>
      <c r="HN324" t="str">
        <v/>
      </c>
      <c r="HQ324" t="str">
        <v>SIN ESTADO</v>
      </c>
      <c r="HS324">
        <v>7000000</v>
      </c>
      <c r="HU324">
        <v>1000000</v>
      </c>
      <c r="HW324">
        <v>1000000</v>
      </c>
      <c r="HX324">
        <v>1</v>
      </c>
    </row>
    <row r="325">
      <c r="B325">
        <v>323</v>
      </c>
      <c r="C325" t="str">
        <v xml:space="preserve">LC2 - 33 - 7 </v>
      </c>
      <c r="D325" t="str">
        <v>VENDIDO</v>
      </c>
      <c r="E325">
        <v>28000000</v>
      </c>
      <c r="F325">
        <v>24000000</v>
      </c>
      <c r="G325">
        <v>46073</v>
      </c>
      <c r="H325">
        <v>24</v>
      </c>
      <c r="I325" t="str">
        <v xml:space="preserve">20 DE CADA MES </v>
      </c>
      <c r="J325">
        <v>1000000</v>
      </c>
      <c r="K325">
        <v>46104</v>
      </c>
      <c r="L325">
        <v>214</v>
      </c>
      <c r="M325">
        <v>46101</v>
      </c>
      <c r="N325">
        <v>1000000</v>
      </c>
      <c r="O325" t="str">
        <v>PAGA</v>
      </c>
      <c r="P325" t="str">
        <v>TRANSFERENCIA</v>
      </c>
      <c r="Q325">
        <v>46135</v>
      </c>
      <c r="R325">
        <v>183</v>
      </c>
      <c r="S325">
        <v>46129</v>
      </c>
      <c r="T325">
        <v>1000000</v>
      </c>
      <c r="U325" t="str">
        <v>PAGA</v>
      </c>
      <c r="V325" t="str">
        <v>TRANSFERENCIA</v>
      </c>
      <c r="W325">
        <v>46166</v>
      </c>
      <c r="X325">
        <v>152</v>
      </c>
      <c r="Y325">
        <v>46162</v>
      </c>
      <c r="Z325">
        <v>1000000</v>
      </c>
      <c r="AA325" t="str">
        <v>PAGA</v>
      </c>
      <c r="AB325" t="str">
        <v>TRANSFERENCIA</v>
      </c>
      <c r="AC325">
        <v>46197</v>
      </c>
      <c r="AD325">
        <v>121</v>
      </c>
      <c r="AE325">
        <v>46192</v>
      </c>
      <c r="AF325">
        <v>1000000</v>
      </c>
      <c r="AG325" t="str">
        <v>PAGA</v>
      </c>
      <c r="AH325" t="str">
        <v>TRANSFERENCIA</v>
      </c>
      <c r="AI325">
        <v>46228</v>
      </c>
      <c r="AJ325">
        <v>90</v>
      </c>
      <c r="AK325">
        <v>46225</v>
      </c>
      <c r="AL325">
        <v>1000000</v>
      </c>
      <c r="AM325" t="str">
        <v>PAGA</v>
      </c>
      <c r="AN325" t="str">
        <v>TRANSFERENCIA</v>
      </c>
      <c r="AO325">
        <v>46259</v>
      </c>
      <c r="AP325">
        <v>59</v>
      </c>
      <c r="AQ325">
        <v>46259</v>
      </c>
      <c r="AR325">
        <v>1000000</v>
      </c>
      <c r="AS325" t="str">
        <v>PAGA</v>
      </c>
      <c r="AT325" t="str">
        <v>TRANSFERENCIA</v>
      </c>
      <c r="AU325">
        <v>46290</v>
      </c>
      <c r="AV325">
        <v>28</v>
      </c>
      <c r="AW325">
        <v>46287</v>
      </c>
      <c r="AX325">
        <v>1000000</v>
      </c>
      <c r="AY325" t="str">
        <v>PAGA</v>
      </c>
      <c r="AZ325" t="str">
        <v>TRANSFERENCIA</v>
      </c>
      <c r="BA325">
        <v>46321</v>
      </c>
      <c r="BB325">
        <v>-3</v>
      </c>
      <c r="BE325" t="str">
        <v>POR VENCER</v>
      </c>
      <c r="BG325">
        <v>46352</v>
      </c>
      <c r="BH325">
        <v>-34</v>
      </c>
      <c r="BK325" t="str">
        <v>AL DÍA</v>
      </c>
      <c r="BM325">
        <v>46383</v>
      </c>
      <c r="BN325">
        <v>-65</v>
      </c>
      <c r="BQ325" t="str">
        <v>AL DÍA</v>
      </c>
      <c r="BS325">
        <v>46414</v>
      </c>
      <c r="BT325">
        <v>-96</v>
      </c>
      <c r="BW325" t="str">
        <v>AL DÍA</v>
      </c>
      <c r="BY325">
        <v>46445</v>
      </c>
      <c r="BZ325">
        <v>-127</v>
      </c>
      <c r="CC325" t="str">
        <v>AL DÍA</v>
      </c>
      <c r="CE325">
        <v>46476</v>
      </c>
      <c r="CF325">
        <v>-158</v>
      </c>
      <c r="CI325" t="str">
        <v>AL DÍA</v>
      </c>
      <c r="CK325">
        <v>46507</v>
      </c>
      <c r="CL325">
        <v>-189</v>
      </c>
      <c r="CO325" t="str">
        <v>AL DÍA</v>
      </c>
      <c r="CQ325">
        <v>46538</v>
      </c>
      <c r="CR325">
        <v>-220</v>
      </c>
      <c r="CU325" t="str">
        <v>AL DÍA</v>
      </c>
      <c r="CW325">
        <v>46569</v>
      </c>
      <c r="CX325">
        <v>-251</v>
      </c>
      <c r="DA325" t="str">
        <v>AL DÍA</v>
      </c>
      <c r="DC325">
        <v>46600</v>
      </c>
      <c r="DD325">
        <v>-282</v>
      </c>
      <c r="DG325" t="str">
        <v>AL DÍA</v>
      </c>
      <c r="DI325">
        <v>46631</v>
      </c>
      <c r="DJ325">
        <v>-313</v>
      </c>
      <c r="DM325" t="str">
        <v>AL DÍA</v>
      </c>
      <c r="DO325">
        <v>46662</v>
      </c>
      <c r="DP325">
        <v>-344</v>
      </c>
      <c r="DS325" t="str">
        <v>AL DÍA</v>
      </c>
      <c r="DU325">
        <v>46693</v>
      </c>
      <c r="DV325">
        <v>-375</v>
      </c>
      <c r="DY325" t="str">
        <v>AL DÍA</v>
      </c>
      <c r="EA325">
        <v>46724</v>
      </c>
      <c r="EB325">
        <v>-406</v>
      </c>
      <c r="EE325" t="str">
        <v>AL DÍA</v>
      </c>
      <c r="EG325">
        <v>46755</v>
      </c>
      <c r="EH325">
        <v>-437</v>
      </c>
      <c r="EK325" t="str">
        <v>AL DÍA</v>
      </c>
      <c r="EM325">
        <v>46786</v>
      </c>
      <c r="EN325">
        <v>-468</v>
      </c>
      <c r="EQ325" t="str">
        <v>AL DÍA</v>
      </c>
      <c r="ES325">
        <v>46817</v>
      </c>
      <c r="ET325">
        <v>-499</v>
      </c>
      <c r="EW325" t="str">
        <v>AL DÍA</v>
      </c>
      <c r="EY325" t="str">
        <v/>
      </c>
      <c r="EZ325" t="str">
        <v/>
      </c>
      <c r="FC325" t="str">
        <v>SIN ESTADO</v>
      </c>
      <c r="FE325" t="str">
        <v/>
      </c>
      <c r="FF325" t="str">
        <v/>
      </c>
      <c r="FI325" t="str">
        <v>SIN ESTADO</v>
      </c>
      <c r="FK325" t="str">
        <v/>
      </c>
      <c r="FL325" t="str">
        <v/>
      </c>
      <c r="FO325" t="str">
        <v>SIN ESTADO</v>
      </c>
      <c r="FQ325" t="str">
        <v/>
      </c>
      <c r="FR325" t="str">
        <v/>
      </c>
      <c r="FU325" t="str">
        <v>SIN ESTADO</v>
      </c>
      <c r="FW325" t="str">
        <v/>
      </c>
      <c r="FX325" t="str">
        <v/>
      </c>
      <c r="GA325" t="str">
        <v>SIN ESTADO</v>
      </c>
      <c r="GC325" t="str">
        <v/>
      </c>
      <c r="GD325" t="str">
        <v/>
      </c>
      <c r="GG325" t="str">
        <v>SIN ESTADO</v>
      </c>
      <c r="GI325" t="str">
        <v/>
      </c>
      <c r="GJ325" t="str">
        <v/>
      </c>
      <c r="GM325" t="str">
        <v>SIN ESTADO</v>
      </c>
      <c r="GO325" t="str">
        <v/>
      </c>
      <c r="GP325" t="str">
        <v/>
      </c>
      <c r="GS325" t="str">
        <v>SIN ESTADO</v>
      </c>
      <c r="GU325" t="str">
        <v/>
      </c>
      <c r="GV325" t="str">
        <v/>
      </c>
      <c r="GY325" t="str">
        <v>SIN ESTADO</v>
      </c>
      <c r="HA325" t="str">
        <v/>
      </c>
      <c r="HB325" t="str">
        <v/>
      </c>
      <c r="HE325" t="str">
        <v>SIN ESTADO</v>
      </c>
      <c r="HG325" t="str">
        <v/>
      </c>
      <c r="HH325" t="str">
        <v/>
      </c>
      <c r="HK325" t="str">
        <v>SIN ESTADO</v>
      </c>
      <c r="HM325" t="str">
        <v/>
      </c>
      <c r="HN325" t="str">
        <v/>
      </c>
      <c r="HQ325" t="str">
        <v>SIN ESTADO</v>
      </c>
      <c r="HS325">
        <v>7000000</v>
      </c>
      <c r="HU325">
        <v>1000000</v>
      </c>
      <c r="HW325">
        <v>1000000</v>
      </c>
      <c r="HX325">
        <v>1</v>
      </c>
    </row>
    <row r="326">
      <c r="B326">
        <v>324</v>
      </c>
      <c r="C326" t="str">
        <v xml:space="preserve">LC2 - 33 - 8 </v>
      </c>
      <c r="D326" t="str">
        <v>VENDIDO</v>
      </c>
      <c r="E326">
        <v>28000000</v>
      </c>
      <c r="F326">
        <v>24000000</v>
      </c>
      <c r="G326">
        <v>46073</v>
      </c>
      <c r="H326">
        <v>24</v>
      </c>
      <c r="I326" t="str">
        <v xml:space="preserve">20 DE CADA MES </v>
      </c>
      <c r="J326">
        <v>1000000</v>
      </c>
      <c r="K326">
        <v>46104</v>
      </c>
      <c r="L326">
        <v>214</v>
      </c>
      <c r="M326">
        <v>46101</v>
      </c>
      <c r="N326">
        <v>1000000</v>
      </c>
      <c r="O326" t="str">
        <v>PAGA</v>
      </c>
      <c r="P326" t="str">
        <v>TRANSFERENCIA</v>
      </c>
      <c r="Q326">
        <v>46135</v>
      </c>
      <c r="R326">
        <v>183</v>
      </c>
      <c r="S326">
        <v>46129</v>
      </c>
      <c r="T326">
        <v>1000000</v>
      </c>
      <c r="U326" t="str">
        <v>PAGA</v>
      </c>
      <c r="V326" t="str">
        <v>TRANSFERENCIA</v>
      </c>
      <c r="W326">
        <v>46166</v>
      </c>
      <c r="X326">
        <v>152</v>
      </c>
      <c r="Y326">
        <v>46154</v>
      </c>
      <c r="Z326">
        <v>1000000</v>
      </c>
      <c r="AA326" t="str">
        <v>PAGA</v>
      </c>
      <c r="AB326" t="str">
        <v>TRANSFERENCIA</v>
      </c>
      <c r="AC326">
        <v>46197</v>
      </c>
      <c r="AD326">
        <v>121</v>
      </c>
      <c r="AE326">
        <v>46192</v>
      </c>
      <c r="AF326">
        <v>1000000</v>
      </c>
      <c r="AG326" t="str">
        <v>PAGA</v>
      </c>
      <c r="AH326" t="str">
        <v>TRANSFERENCIA</v>
      </c>
      <c r="AI326">
        <v>46228</v>
      </c>
      <c r="AJ326">
        <v>90</v>
      </c>
      <c r="AK326">
        <v>46225</v>
      </c>
      <c r="AL326">
        <v>1000000</v>
      </c>
      <c r="AM326" t="str">
        <v>PAGA</v>
      </c>
      <c r="AN326" t="str">
        <v>TRANSFERENCIA</v>
      </c>
      <c r="AO326">
        <v>46259</v>
      </c>
      <c r="AP326">
        <v>59</v>
      </c>
      <c r="AQ326">
        <v>46259</v>
      </c>
      <c r="AR326">
        <v>1000000</v>
      </c>
      <c r="AS326" t="str">
        <v>PAGA</v>
      </c>
      <c r="AT326" t="str">
        <v>TRANSFERENCIA</v>
      </c>
      <c r="AU326">
        <v>46290</v>
      </c>
      <c r="AV326">
        <v>28</v>
      </c>
      <c r="AW326">
        <v>46287</v>
      </c>
      <c r="AX326">
        <v>1000000</v>
      </c>
      <c r="AY326" t="str">
        <v>PAGA</v>
      </c>
      <c r="AZ326" t="str">
        <v>TRANSFERENCIA</v>
      </c>
      <c r="BA326">
        <v>46321</v>
      </c>
      <c r="BB326">
        <v>-3</v>
      </c>
      <c r="BE326" t="str">
        <v>POR VENCER</v>
      </c>
      <c r="BG326">
        <v>46352</v>
      </c>
      <c r="BH326">
        <v>-34</v>
      </c>
      <c r="BK326" t="str">
        <v>AL DÍA</v>
      </c>
      <c r="BM326">
        <v>46383</v>
      </c>
      <c r="BN326">
        <v>-65</v>
      </c>
      <c r="BQ326" t="str">
        <v>AL DÍA</v>
      </c>
      <c r="BS326">
        <v>46414</v>
      </c>
      <c r="BT326">
        <v>-96</v>
      </c>
      <c r="BW326" t="str">
        <v>AL DÍA</v>
      </c>
      <c r="BY326">
        <v>46445</v>
      </c>
      <c r="BZ326">
        <v>-127</v>
      </c>
      <c r="CC326" t="str">
        <v>AL DÍA</v>
      </c>
      <c r="CE326">
        <v>46476</v>
      </c>
      <c r="CF326">
        <v>-158</v>
      </c>
      <c r="CI326" t="str">
        <v>AL DÍA</v>
      </c>
      <c r="CK326">
        <v>46507</v>
      </c>
      <c r="CL326">
        <v>-189</v>
      </c>
      <c r="CO326" t="str">
        <v>AL DÍA</v>
      </c>
      <c r="CQ326">
        <v>46538</v>
      </c>
      <c r="CR326">
        <v>-220</v>
      </c>
      <c r="CU326" t="str">
        <v>AL DÍA</v>
      </c>
      <c r="CW326">
        <v>46569</v>
      </c>
      <c r="CX326">
        <v>-251</v>
      </c>
      <c r="DA326" t="str">
        <v>AL DÍA</v>
      </c>
      <c r="DC326">
        <v>46600</v>
      </c>
      <c r="DD326">
        <v>-282</v>
      </c>
      <c r="DG326" t="str">
        <v>AL DÍA</v>
      </c>
      <c r="DI326">
        <v>46631</v>
      </c>
      <c r="DJ326">
        <v>-313</v>
      </c>
      <c r="DM326" t="str">
        <v>AL DÍA</v>
      </c>
      <c r="DO326">
        <v>46662</v>
      </c>
      <c r="DP326">
        <v>-344</v>
      </c>
      <c r="DS326" t="str">
        <v>AL DÍA</v>
      </c>
      <c r="DU326">
        <v>46693</v>
      </c>
      <c r="DV326">
        <v>-375</v>
      </c>
      <c r="DY326" t="str">
        <v>AL DÍA</v>
      </c>
      <c r="EA326">
        <v>46724</v>
      </c>
      <c r="EB326">
        <v>-406</v>
      </c>
      <c r="EE326" t="str">
        <v>AL DÍA</v>
      </c>
      <c r="EG326">
        <v>46755</v>
      </c>
      <c r="EH326">
        <v>-437</v>
      </c>
      <c r="EK326" t="str">
        <v>AL DÍA</v>
      </c>
      <c r="EM326">
        <v>46786</v>
      </c>
      <c r="EN326">
        <v>-468</v>
      </c>
      <c r="EQ326" t="str">
        <v>AL DÍA</v>
      </c>
      <c r="ES326">
        <v>46817</v>
      </c>
      <c r="ET326">
        <v>-499</v>
      </c>
      <c r="EW326" t="str">
        <v>AL DÍA</v>
      </c>
      <c r="EY326" t="str">
        <v/>
      </c>
      <c r="EZ326" t="str">
        <v/>
      </c>
      <c r="FC326" t="str">
        <v>SIN ESTADO</v>
      </c>
      <c r="FE326" t="str">
        <v/>
      </c>
      <c r="FF326" t="str">
        <v/>
      </c>
      <c r="FI326" t="str">
        <v>SIN ESTADO</v>
      </c>
      <c r="FK326" t="str">
        <v/>
      </c>
      <c r="FL326" t="str">
        <v/>
      </c>
      <c r="FO326" t="str">
        <v>SIN ESTADO</v>
      </c>
      <c r="FQ326" t="str">
        <v/>
      </c>
      <c r="FR326" t="str">
        <v/>
      </c>
      <c r="FU326" t="str">
        <v>SIN ESTADO</v>
      </c>
      <c r="FW326" t="str">
        <v/>
      </c>
      <c r="FX326" t="str">
        <v/>
      </c>
      <c r="GA326" t="str">
        <v>SIN ESTADO</v>
      </c>
      <c r="GC326" t="str">
        <v/>
      </c>
      <c r="GD326" t="str">
        <v/>
      </c>
      <c r="GG326" t="str">
        <v>SIN ESTADO</v>
      </c>
      <c r="GI326" t="str">
        <v/>
      </c>
      <c r="GJ326" t="str">
        <v/>
      </c>
      <c r="GM326" t="str">
        <v>SIN ESTADO</v>
      </c>
      <c r="GO326" t="str">
        <v/>
      </c>
      <c r="GP326" t="str">
        <v/>
      </c>
      <c r="GS326" t="str">
        <v>SIN ESTADO</v>
      </c>
      <c r="GU326" t="str">
        <v/>
      </c>
      <c r="GV326" t="str">
        <v/>
      </c>
      <c r="GY326" t="str">
        <v>SIN ESTADO</v>
      </c>
      <c r="HA326" t="str">
        <v/>
      </c>
      <c r="HB326" t="str">
        <v/>
      </c>
      <c r="HE326" t="str">
        <v>SIN ESTADO</v>
      </c>
      <c r="HG326" t="str">
        <v/>
      </c>
      <c r="HH326" t="str">
        <v/>
      </c>
      <c r="HK326" t="str">
        <v>SIN ESTADO</v>
      </c>
      <c r="HM326" t="str">
        <v/>
      </c>
      <c r="HN326" t="str">
        <v/>
      </c>
      <c r="HQ326" t="str">
        <v>SIN ESTADO</v>
      </c>
      <c r="HS326">
        <v>7000000</v>
      </c>
      <c r="HU326">
        <v>1000000</v>
      </c>
      <c r="HW326">
        <v>1000000</v>
      </c>
      <c r="HX326">
        <v>1</v>
      </c>
    </row>
    <row r="327">
      <c r="B327">
        <v>325</v>
      </c>
      <c r="C327" t="str">
        <v xml:space="preserve">LC2 - 33 - 9 </v>
      </c>
      <c r="D327" t="str">
        <v>VENDIDO</v>
      </c>
      <c r="E327">
        <v>31000000</v>
      </c>
      <c r="F327">
        <v>25500000</v>
      </c>
      <c r="G327">
        <v>46058</v>
      </c>
      <c r="H327">
        <v>1</v>
      </c>
      <c r="I327" t="str">
        <v xml:space="preserve">05 DE CADA MES </v>
      </c>
      <c r="J327">
        <v>25500000</v>
      </c>
      <c r="K327">
        <v>46089</v>
      </c>
      <c r="L327">
        <v>229</v>
      </c>
      <c r="M327">
        <v>46132</v>
      </c>
      <c r="N327">
        <v>25500000</v>
      </c>
      <c r="O327" t="str">
        <v>PAGA</v>
      </c>
      <c r="Q327" t="str">
        <v/>
      </c>
      <c r="R327" t="str">
        <v/>
      </c>
      <c r="U327" t="str">
        <v>SIN ESTADO</v>
      </c>
      <c r="W327" t="str">
        <v/>
      </c>
      <c r="X327" t="str">
        <v/>
      </c>
      <c r="AA327" t="str">
        <v>SIN ESTADO</v>
      </c>
      <c r="AC327" t="str">
        <v/>
      </c>
      <c r="AD327" t="str">
        <v/>
      </c>
      <c r="AG327" t="str">
        <v>SIN ESTADO</v>
      </c>
      <c r="AI327" t="str">
        <v/>
      </c>
      <c r="AJ327" t="str">
        <v/>
      </c>
      <c r="AM327" t="str">
        <v>SIN ESTADO</v>
      </c>
      <c r="AO327" t="str">
        <v/>
      </c>
      <c r="AP327" t="str">
        <v/>
      </c>
      <c r="AS327" t="str">
        <v>SIN ESTADO</v>
      </c>
      <c r="AU327" t="str">
        <v/>
      </c>
      <c r="AV327" t="str">
        <v/>
      </c>
      <c r="AY327" t="str">
        <v>SIN ESTADO</v>
      </c>
      <c r="BA327" t="str">
        <v/>
      </c>
      <c r="BB327" t="str">
        <v/>
      </c>
      <c r="BE327" t="str">
        <v>SIN ESTADO</v>
      </c>
      <c r="BG327" t="str">
        <v/>
      </c>
      <c r="BH327" t="str">
        <v/>
      </c>
      <c r="BK327" t="str">
        <v>SIN ESTADO</v>
      </c>
      <c r="BM327" t="str">
        <v/>
      </c>
      <c r="BN327" t="str">
        <v/>
      </c>
      <c r="BQ327" t="str">
        <v>SIN ESTADO</v>
      </c>
      <c r="BS327" t="str">
        <v/>
      </c>
      <c r="BT327" t="str">
        <v/>
      </c>
      <c r="BW327" t="str">
        <v>SIN ESTADO</v>
      </c>
      <c r="BY327" t="str">
        <v/>
      </c>
      <c r="BZ327" t="str">
        <v/>
      </c>
      <c r="CC327" t="str">
        <v>SIN ESTADO</v>
      </c>
      <c r="CE327" t="str">
        <v/>
      </c>
      <c r="CF327" t="str">
        <v/>
      </c>
      <c r="CI327" t="str">
        <v>SIN ESTADO</v>
      </c>
      <c r="CK327" t="str">
        <v/>
      </c>
      <c r="CL327" t="str">
        <v/>
      </c>
      <c r="CO327" t="str">
        <v>SIN ESTADO</v>
      </c>
      <c r="CQ327" t="str">
        <v/>
      </c>
      <c r="CR327" t="str">
        <v/>
      </c>
      <c r="CU327" t="str">
        <v>SIN ESTADO</v>
      </c>
      <c r="CW327" t="str">
        <v/>
      </c>
      <c r="CX327" t="str">
        <v/>
      </c>
      <c r="DA327" t="str">
        <v>SIN ESTADO</v>
      </c>
      <c r="DC327" t="str">
        <v/>
      </c>
      <c r="DD327" t="str">
        <v/>
      </c>
      <c r="DG327" t="str">
        <v>SIN ESTADO</v>
      </c>
      <c r="DI327" t="str">
        <v/>
      </c>
      <c r="DJ327" t="str">
        <v/>
      </c>
      <c r="DM327" t="str">
        <v>SIN ESTADO</v>
      </c>
      <c r="DO327" t="str">
        <v/>
      </c>
      <c r="DP327" t="str">
        <v/>
      </c>
      <c r="DS327" t="str">
        <v>SIN ESTADO</v>
      </c>
      <c r="DU327" t="str">
        <v/>
      </c>
      <c r="DV327" t="str">
        <v/>
      </c>
      <c r="DY327" t="str">
        <v>SIN ESTADO</v>
      </c>
      <c r="EA327" t="str">
        <v/>
      </c>
      <c r="EB327" t="str">
        <v/>
      </c>
      <c r="EE327" t="str">
        <v>SIN ESTADO</v>
      </c>
      <c r="EG327" t="str">
        <v/>
      </c>
      <c r="EH327" t="str">
        <v/>
      </c>
      <c r="EK327" t="str">
        <v>SIN ESTADO</v>
      </c>
      <c r="EM327" t="str">
        <v/>
      </c>
      <c r="EN327" t="str">
        <v/>
      </c>
      <c r="EQ327" t="str">
        <v>SIN ESTADO</v>
      </c>
      <c r="ES327" t="str">
        <v/>
      </c>
      <c r="ET327" t="str">
        <v/>
      </c>
      <c r="EW327" t="str">
        <v>SIN ESTADO</v>
      </c>
      <c r="EY327" t="str">
        <v/>
      </c>
      <c r="EZ327" t="str">
        <v/>
      </c>
      <c r="FC327" t="str">
        <v>SIN ESTADO</v>
      </c>
      <c r="FE327" t="str">
        <v/>
      </c>
      <c r="FF327" t="str">
        <v/>
      </c>
      <c r="FI327" t="str">
        <v>SIN ESTADO</v>
      </c>
      <c r="FK327" t="str">
        <v/>
      </c>
      <c r="FL327" t="str">
        <v/>
      </c>
      <c r="FO327" t="str">
        <v>SIN ESTADO</v>
      </c>
      <c r="FQ327" t="str">
        <v/>
      </c>
      <c r="FR327" t="str">
        <v/>
      </c>
      <c r="FU327" t="str">
        <v>SIN ESTADO</v>
      </c>
      <c r="FW327" t="str">
        <v/>
      </c>
      <c r="FX327" t="str">
        <v/>
      </c>
      <c r="GA327" t="str">
        <v>SIN ESTADO</v>
      </c>
      <c r="GC327" t="str">
        <v/>
      </c>
      <c r="GD327" t="str">
        <v/>
      </c>
      <c r="GG327" t="str">
        <v>SIN ESTADO</v>
      </c>
      <c r="GI327" t="str">
        <v/>
      </c>
      <c r="GJ327" t="str">
        <v/>
      </c>
      <c r="GM327" t="str">
        <v>SIN ESTADO</v>
      </c>
      <c r="GO327" t="str">
        <v/>
      </c>
      <c r="GP327" t="str">
        <v/>
      </c>
      <c r="GS327" t="str">
        <v>SIN ESTADO</v>
      </c>
      <c r="GU327" t="str">
        <v/>
      </c>
      <c r="GV327" t="str">
        <v/>
      </c>
      <c r="GY327" t="str">
        <v>SIN ESTADO</v>
      </c>
      <c r="HA327" t="str">
        <v/>
      </c>
      <c r="HB327" t="str">
        <v/>
      </c>
      <c r="HE327" t="str">
        <v>SIN ESTADO</v>
      </c>
      <c r="HG327" t="str">
        <v/>
      </c>
      <c r="HH327" t="str">
        <v/>
      </c>
      <c r="HK327" t="str">
        <v>SIN ESTADO</v>
      </c>
      <c r="HM327" t="str">
        <v/>
      </c>
      <c r="HN327" t="str">
        <v/>
      </c>
      <c r="HQ327" t="str">
        <v>SIN ESTADO</v>
      </c>
      <c r="HS327">
        <v>25500000</v>
      </c>
      <c r="HU327">
        <v>25500000</v>
      </c>
      <c r="HW327">
        <v>0</v>
      </c>
      <c r="HX327">
        <v>0</v>
      </c>
    </row>
    <row r="328">
      <c r="B328">
        <v>326</v>
      </c>
      <c r="C328" t="str">
        <v xml:space="preserve">LC2 - 33 - 10 </v>
      </c>
      <c r="D328" t="str">
        <v>EN NEGOCIACIÓN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 t="str">
        <v/>
      </c>
      <c r="L328" t="str">
        <v/>
      </c>
      <c r="O328" t="str">
        <v>SIN ESTADO</v>
      </c>
      <c r="Q328" t="str">
        <v/>
      </c>
      <c r="R328" t="str">
        <v/>
      </c>
      <c r="U328" t="str">
        <v>SIN ESTADO</v>
      </c>
      <c r="W328" t="str">
        <v/>
      </c>
      <c r="X328" t="str">
        <v/>
      </c>
      <c r="AA328" t="str">
        <v>SIN ESTADO</v>
      </c>
      <c r="AC328" t="str">
        <v/>
      </c>
      <c r="AD328" t="str">
        <v/>
      </c>
      <c r="AG328" t="str">
        <v>SIN ESTADO</v>
      </c>
      <c r="AI328" t="str">
        <v/>
      </c>
      <c r="AJ328" t="str">
        <v/>
      </c>
      <c r="AM328" t="str">
        <v>SIN ESTADO</v>
      </c>
      <c r="AO328" t="str">
        <v/>
      </c>
      <c r="AP328" t="str">
        <v/>
      </c>
      <c r="AS328" t="str">
        <v>SIN ESTADO</v>
      </c>
      <c r="AU328" t="str">
        <v/>
      </c>
      <c r="AV328" t="str">
        <v/>
      </c>
      <c r="AY328" t="str">
        <v>SIN ESTADO</v>
      </c>
      <c r="BA328" t="str">
        <v/>
      </c>
      <c r="BB328" t="str">
        <v/>
      </c>
      <c r="BE328" t="str">
        <v>SIN ESTADO</v>
      </c>
      <c r="BG328" t="str">
        <v/>
      </c>
      <c r="BH328" t="str">
        <v/>
      </c>
      <c r="BK328" t="str">
        <v>SIN ESTADO</v>
      </c>
      <c r="BM328" t="str">
        <v/>
      </c>
      <c r="BN328" t="str">
        <v/>
      </c>
      <c r="BQ328" t="str">
        <v>SIN ESTADO</v>
      </c>
      <c r="BS328" t="str">
        <v/>
      </c>
      <c r="BT328" t="str">
        <v/>
      </c>
      <c r="BW328" t="str">
        <v>SIN ESTADO</v>
      </c>
      <c r="BY328" t="str">
        <v/>
      </c>
      <c r="BZ328" t="str">
        <v/>
      </c>
      <c r="CC328" t="str">
        <v>SIN ESTADO</v>
      </c>
      <c r="CE328" t="str">
        <v/>
      </c>
      <c r="CF328" t="str">
        <v/>
      </c>
      <c r="CI328" t="str">
        <v>SIN ESTADO</v>
      </c>
      <c r="CK328" t="str">
        <v/>
      </c>
      <c r="CL328" t="str">
        <v/>
      </c>
      <c r="CO328" t="str">
        <v>SIN ESTADO</v>
      </c>
      <c r="CQ328" t="str">
        <v/>
      </c>
      <c r="CR328" t="str">
        <v/>
      </c>
      <c r="CU328" t="str">
        <v>SIN ESTADO</v>
      </c>
      <c r="CW328" t="str">
        <v/>
      </c>
      <c r="CX328" t="str">
        <v/>
      </c>
      <c r="DA328" t="str">
        <v>SIN ESTADO</v>
      </c>
      <c r="DC328" t="str">
        <v/>
      </c>
      <c r="DD328" t="str">
        <v/>
      </c>
      <c r="DG328" t="str">
        <v>SIN ESTADO</v>
      </c>
      <c r="DI328" t="str">
        <v/>
      </c>
      <c r="DJ328" t="str">
        <v/>
      </c>
      <c r="DM328" t="str">
        <v>SIN ESTADO</v>
      </c>
      <c r="DO328" t="str">
        <v/>
      </c>
      <c r="DP328" t="str">
        <v/>
      </c>
      <c r="DS328" t="str">
        <v>SIN ESTADO</v>
      </c>
      <c r="DU328" t="str">
        <v/>
      </c>
      <c r="DV328" t="str">
        <v/>
      </c>
      <c r="DY328" t="str">
        <v>SIN ESTADO</v>
      </c>
      <c r="EA328" t="str">
        <v/>
      </c>
      <c r="EB328" t="str">
        <v/>
      </c>
      <c r="EE328" t="str">
        <v>SIN ESTADO</v>
      </c>
      <c r="EG328" t="str">
        <v/>
      </c>
      <c r="EH328" t="str">
        <v/>
      </c>
      <c r="EK328" t="str">
        <v>SIN ESTADO</v>
      </c>
      <c r="EM328" t="str">
        <v/>
      </c>
      <c r="EN328" t="str">
        <v/>
      </c>
      <c r="EQ328" t="str">
        <v>SIN ESTADO</v>
      </c>
      <c r="ES328" t="str">
        <v/>
      </c>
      <c r="ET328" t="str">
        <v/>
      </c>
      <c r="EW328" t="str">
        <v>SIN ESTADO</v>
      </c>
      <c r="EY328" t="str">
        <v/>
      </c>
      <c r="EZ328" t="str">
        <v/>
      </c>
      <c r="FC328" t="str">
        <v>SIN ESTADO</v>
      </c>
      <c r="FE328" t="str">
        <v/>
      </c>
      <c r="FF328" t="str">
        <v/>
      </c>
      <c r="FI328" t="str">
        <v>SIN ESTADO</v>
      </c>
      <c r="FK328" t="str">
        <v/>
      </c>
      <c r="FL328" t="str">
        <v/>
      </c>
      <c r="FO328" t="str">
        <v>SIN ESTADO</v>
      </c>
      <c r="FQ328" t="str">
        <v/>
      </c>
      <c r="FR328" t="str">
        <v/>
      </c>
      <c r="FU328" t="str">
        <v>SIN ESTADO</v>
      </c>
      <c r="FW328" t="str">
        <v/>
      </c>
      <c r="FX328" t="str">
        <v/>
      </c>
      <c r="GA328" t="str">
        <v>SIN ESTADO</v>
      </c>
      <c r="GC328" t="str">
        <v/>
      </c>
      <c r="GD328" t="str">
        <v/>
      </c>
      <c r="GG328" t="str">
        <v>SIN ESTADO</v>
      </c>
      <c r="GI328" t="str">
        <v/>
      </c>
      <c r="GJ328" t="str">
        <v/>
      </c>
      <c r="GM328" t="str">
        <v>SIN ESTADO</v>
      </c>
      <c r="GO328" t="str">
        <v/>
      </c>
      <c r="GP328" t="str">
        <v/>
      </c>
      <c r="GS328" t="str">
        <v>SIN ESTADO</v>
      </c>
      <c r="GU328" t="str">
        <v/>
      </c>
      <c r="GV328" t="str">
        <v/>
      </c>
      <c r="GY328" t="str">
        <v>SIN ESTADO</v>
      </c>
      <c r="HA328" t="str">
        <v/>
      </c>
      <c r="HB328" t="str">
        <v/>
      </c>
      <c r="HE328" t="str">
        <v>SIN ESTADO</v>
      </c>
      <c r="HG328" t="str">
        <v/>
      </c>
      <c r="HH328" t="str">
        <v/>
      </c>
      <c r="HK328" t="str">
        <v>SIN ESTADO</v>
      </c>
      <c r="HM328" t="str">
        <v/>
      </c>
      <c r="HN328" t="str">
        <v/>
      </c>
      <c r="HQ328" t="str">
        <v>SIN ESTADO</v>
      </c>
      <c r="HS328">
        <v>0</v>
      </c>
      <c r="HU328">
        <v>0</v>
      </c>
      <c r="HW328">
        <v>0</v>
      </c>
      <c r="HX328">
        <v>0</v>
      </c>
    </row>
    <row r="329">
      <c r="B329">
        <v>327</v>
      </c>
      <c r="C329" t="str">
        <v>LC2 - 33 - 11</v>
      </c>
      <c r="D329" t="str">
        <v>VENDIDO</v>
      </c>
      <c r="E329">
        <v>28000000</v>
      </c>
      <c r="F329">
        <v>24000000</v>
      </c>
      <c r="G329">
        <v>46041</v>
      </c>
      <c r="H329">
        <v>24</v>
      </c>
      <c r="I329" t="str">
        <v xml:space="preserve">19 DE CADA MES </v>
      </c>
      <c r="J329">
        <v>1000000</v>
      </c>
      <c r="K329">
        <v>46072</v>
      </c>
      <c r="L329">
        <v>246</v>
      </c>
      <c r="M329">
        <v>46072</v>
      </c>
      <c r="N329">
        <v>1000000</v>
      </c>
      <c r="O329" t="str">
        <v>PAGA</v>
      </c>
      <c r="P329" t="str">
        <v>TRANSFERENCIA</v>
      </c>
      <c r="Q329">
        <v>46103</v>
      </c>
      <c r="R329">
        <v>215</v>
      </c>
      <c r="S329">
        <v>46100</v>
      </c>
      <c r="T329">
        <v>1000000</v>
      </c>
      <c r="U329" t="str">
        <v>PAGA</v>
      </c>
      <c r="V329" t="str">
        <v>TRANSFERENCIA</v>
      </c>
      <c r="W329">
        <v>46134</v>
      </c>
      <c r="X329">
        <v>184</v>
      </c>
      <c r="Y329">
        <v>46130</v>
      </c>
      <c r="Z329">
        <v>1000000</v>
      </c>
      <c r="AA329" t="str">
        <v>PAGA</v>
      </c>
      <c r="AB329" t="str">
        <v>TRANSFERENCIA</v>
      </c>
      <c r="AC329">
        <v>46165</v>
      </c>
      <c r="AD329">
        <v>153</v>
      </c>
      <c r="AE329">
        <v>46161</v>
      </c>
      <c r="AF329">
        <v>1000000</v>
      </c>
      <c r="AG329" t="str">
        <v>PAGA</v>
      </c>
      <c r="AH329" t="str">
        <v>TRANSFERENCIA</v>
      </c>
      <c r="AI329">
        <v>46196</v>
      </c>
      <c r="AJ329">
        <v>122</v>
      </c>
      <c r="AK329">
        <v>46187</v>
      </c>
      <c r="AL329">
        <v>1000000</v>
      </c>
      <c r="AM329" t="str">
        <v>PAGA</v>
      </c>
      <c r="AN329" t="str">
        <v>TRANSFERENCIA</v>
      </c>
      <c r="AO329">
        <v>46227</v>
      </c>
      <c r="AP329">
        <v>91</v>
      </c>
      <c r="AQ329">
        <v>46222</v>
      </c>
      <c r="AR329">
        <v>1000000</v>
      </c>
      <c r="AS329" t="str">
        <v>PAGA</v>
      </c>
      <c r="AT329" t="str">
        <v>TRANSFERENCIA</v>
      </c>
      <c r="AU329">
        <v>46258</v>
      </c>
      <c r="AV329">
        <v>60</v>
      </c>
      <c r="AW329">
        <v>46253</v>
      </c>
      <c r="AX329">
        <v>1000000</v>
      </c>
      <c r="AY329" t="str">
        <v>PAGA</v>
      </c>
      <c r="AZ329" t="str">
        <v>TRANSFERENCIA</v>
      </c>
      <c r="BA329">
        <v>46289</v>
      </c>
      <c r="BB329">
        <v>29</v>
      </c>
      <c r="BC329">
        <v>46286</v>
      </c>
      <c r="BD329">
        <v>1000000</v>
      </c>
      <c r="BE329" t="str">
        <v>PAGA</v>
      </c>
      <c r="BF329" t="str">
        <v>TRANSFERENCIA</v>
      </c>
      <c r="BG329">
        <v>46320</v>
      </c>
      <c r="BH329">
        <v>-2</v>
      </c>
      <c r="BK329" t="str">
        <v>POR VENCER</v>
      </c>
      <c r="BM329">
        <v>46351</v>
      </c>
      <c r="BN329">
        <v>-33</v>
      </c>
      <c r="BQ329" t="str">
        <v>AL DÍA</v>
      </c>
      <c r="BS329">
        <v>46382</v>
      </c>
      <c r="BT329">
        <v>-64</v>
      </c>
      <c r="BW329" t="str">
        <v>AL DÍA</v>
      </c>
      <c r="BY329">
        <v>46413</v>
      </c>
      <c r="BZ329">
        <v>-95</v>
      </c>
      <c r="CC329" t="str">
        <v>AL DÍA</v>
      </c>
      <c r="CE329">
        <v>46444</v>
      </c>
      <c r="CF329">
        <v>-126</v>
      </c>
      <c r="CI329" t="str">
        <v>AL DÍA</v>
      </c>
      <c r="CK329">
        <v>46475</v>
      </c>
      <c r="CL329">
        <v>-157</v>
      </c>
      <c r="CO329" t="str">
        <v>AL DÍA</v>
      </c>
      <c r="CQ329">
        <v>46506</v>
      </c>
      <c r="CR329">
        <v>-188</v>
      </c>
      <c r="CU329" t="str">
        <v>AL DÍA</v>
      </c>
      <c r="CW329">
        <v>46537</v>
      </c>
      <c r="CX329">
        <v>-219</v>
      </c>
      <c r="DA329" t="str">
        <v>AL DÍA</v>
      </c>
      <c r="DC329">
        <v>46568</v>
      </c>
      <c r="DD329">
        <v>-250</v>
      </c>
      <c r="DG329" t="str">
        <v>AL DÍA</v>
      </c>
      <c r="DI329">
        <v>46599</v>
      </c>
      <c r="DJ329">
        <v>-281</v>
      </c>
      <c r="DM329" t="str">
        <v>AL DÍA</v>
      </c>
      <c r="DO329">
        <v>46630</v>
      </c>
      <c r="DP329">
        <v>-312</v>
      </c>
      <c r="DS329" t="str">
        <v>AL DÍA</v>
      </c>
      <c r="DU329">
        <v>46661</v>
      </c>
      <c r="DV329">
        <v>-343</v>
      </c>
      <c r="DY329" t="str">
        <v>AL DÍA</v>
      </c>
      <c r="EA329">
        <v>46692</v>
      </c>
      <c r="EB329">
        <v>-374</v>
      </c>
      <c r="EE329" t="str">
        <v>AL DÍA</v>
      </c>
      <c r="EG329">
        <v>46723</v>
      </c>
      <c r="EH329">
        <v>-405</v>
      </c>
      <c r="EK329" t="str">
        <v>AL DÍA</v>
      </c>
      <c r="EM329">
        <v>46754</v>
      </c>
      <c r="EN329">
        <v>-436</v>
      </c>
      <c r="EQ329" t="str">
        <v>AL DÍA</v>
      </c>
      <c r="ES329">
        <v>46785</v>
      </c>
      <c r="ET329">
        <v>-467</v>
      </c>
      <c r="EW329" t="str">
        <v>AL DÍA</v>
      </c>
      <c r="EY329" t="str">
        <v/>
      </c>
      <c r="EZ329" t="str">
        <v/>
      </c>
      <c r="FC329" t="str">
        <v>SIN ESTADO</v>
      </c>
      <c r="FE329" t="str">
        <v/>
      </c>
      <c r="FF329" t="str">
        <v/>
      </c>
      <c r="FI329" t="str">
        <v>SIN ESTADO</v>
      </c>
      <c r="FK329" t="str">
        <v/>
      </c>
      <c r="FL329" t="str">
        <v/>
      </c>
      <c r="FO329" t="str">
        <v>SIN ESTADO</v>
      </c>
      <c r="FQ329" t="str">
        <v/>
      </c>
      <c r="FR329" t="str">
        <v/>
      </c>
      <c r="FU329" t="str">
        <v>SIN ESTADO</v>
      </c>
      <c r="FW329" t="str">
        <v/>
      </c>
      <c r="FX329" t="str">
        <v/>
      </c>
      <c r="GA329" t="str">
        <v>SIN ESTADO</v>
      </c>
      <c r="GC329" t="str">
        <v/>
      </c>
      <c r="GD329" t="str">
        <v/>
      </c>
      <c r="GG329" t="str">
        <v>SIN ESTADO</v>
      </c>
      <c r="GI329" t="str">
        <v/>
      </c>
      <c r="GJ329" t="str">
        <v/>
      </c>
      <c r="GM329" t="str">
        <v>SIN ESTADO</v>
      </c>
      <c r="GO329" t="str">
        <v/>
      </c>
      <c r="GP329" t="str">
        <v/>
      </c>
      <c r="GS329" t="str">
        <v>SIN ESTADO</v>
      </c>
      <c r="GU329" t="str">
        <v/>
      </c>
      <c r="GV329" t="str">
        <v/>
      </c>
      <c r="GY329" t="str">
        <v>SIN ESTADO</v>
      </c>
      <c r="HA329" t="str">
        <v/>
      </c>
      <c r="HB329" t="str">
        <v/>
      </c>
      <c r="HE329" t="str">
        <v>SIN ESTADO</v>
      </c>
      <c r="HG329" t="str">
        <v/>
      </c>
      <c r="HH329" t="str">
        <v/>
      </c>
      <c r="HK329" t="str">
        <v>SIN ESTADO</v>
      </c>
      <c r="HM329" t="str">
        <v/>
      </c>
      <c r="HN329" t="str">
        <v/>
      </c>
      <c r="HQ329" t="str">
        <v>SIN ESTADO</v>
      </c>
      <c r="HS329">
        <v>8000000</v>
      </c>
      <c r="HU329">
        <v>1000000</v>
      </c>
      <c r="HW329">
        <v>1000000</v>
      </c>
      <c r="HX329">
        <v>1</v>
      </c>
    </row>
    <row r="330">
      <c r="B330">
        <v>328</v>
      </c>
      <c r="C330" t="str">
        <v xml:space="preserve">LC2 - 33 - 12 </v>
      </c>
      <c r="D330" t="str">
        <v>VENDIDO</v>
      </c>
      <c r="E330">
        <v>28000000</v>
      </c>
      <c r="F330">
        <v>24000000</v>
      </c>
      <c r="G330">
        <v>46041</v>
      </c>
      <c r="H330">
        <v>24</v>
      </c>
      <c r="I330" t="str">
        <v xml:space="preserve">19 DE CADA MES </v>
      </c>
      <c r="J330">
        <v>1000000</v>
      </c>
      <c r="K330">
        <v>46072</v>
      </c>
      <c r="L330">
        <v>246</v>
      </c>
      <c r="M330">
        <v>46072</v>
      </c>
      <c r="N330">
        <v>1000000</v>
      </c>
      <c r="O330" t="str">
        <v>PAGA</v>
      </c>
      <c r="P330" t="str">
        <v>TRANSFERENCIA</v>
      </c>
      <c r="Q330">
        <v>46103</v>
      </c>
      <c r="R330">
        <v>215</v>
      </c>
      <c r="S330">
        <v>46100</v>
      </c>
      <c r="T330">
        <v>1000000</v>
      </c>
      <c r="U330" t="str">
        <v>PAGA</v>
      </c>
      <c r="V330" t="str">
        <v>TRANSFERENCIA</v>
      </c>
      <c r="W330">
        <v>46134</v>
      </c>
      <c r="X330">
        <v>184</v>
      </c>
      <c r="Y330">
        <v>46130</v>
      </c>
      <c r="Z330">
        <v>1000000</v>
      </c>
      <c r="AA330" t="str">
        <v>PAGA</v>
      </c>
      <c r="AB330" t="str">
        <v>TRANSFERENCIA</v>
      </c>
      <c r="AC330">
        <v>46165</v>
      </c>
      <c r="AD330">
        <v>153</v>
      </c>
      <c r="AE330">
        <v>46160</v>
      </c>
      <c r="AF330">
        <v>1000000</v>
      </c>
      <c r="AG330" t="str">
        <v>PAGA</v>
      </c>
      <c r="AH330" t="str">
        <v>TRANSFERENCIA</v>
      </c>
      <c r="AI330">
        <v>46196</v>
      </c>
      <c r="AJ330">
        <v>122</v>
      </c>
      <c r="AK330">
        <v>46192</v>
      </c>
      <c r="AL330">
        <v>1000000</v>
      </c>
      <c r="AM330" t="str">
        <v>PAGA</v>
      </c>
      <c r="AN330" t="str">
        <v>TRANSFERENCIA</v>
      </c>
      <c r="AO330">
        <v>46227</v>
      </c>
      <c r="AP330">
        <v>91</v>
      </c>
      <c r="AQ330">
        <v>46222</v>
      </c>
      <c r="AR330">
        <v>1000000</v>
      </c>
      <c r="AS330" t="str">
        <v>PAGA</v>
      </c>
      <c r="AT330" t="str">
        <v>TRANSFERENCIA</v>
      </c>
      <c r="AU330">
        <v>46258</v>
      </c>
      <c r="AV330">
        <v>60</v>
      </c>
      <c r="AW330">
        <v>46253</v>
      </c>
      <c r="AX330">
        <v>1000000</v>
      </c>
      <c r="AY330" t="str">
        <v>PAGA</v>
      </c>
      <c r="AZ330" t="str">
        <v>TRANSFERENCIA</v>
      </c>
      <c r="BA330">
        <v>46289</v>
      </c>
      <c r="BB330">
        <v>29</v>
      </c>
      <c r="BC330">
        <v>46286</v>
      </c>
      <c r="BD330">
        <v>1000000</v>
      </c>
      <c r="BE330" t="str">
        <v>PAGA</v>
      </c>
      <c r="BF330" t="str">
        <v>TRANSFERENCIA</v>
      </c>
      <c r="BG330">
        <v>46320</v>
      </c>
      <c r="BH330">
        <v>-2</v>
      </c>
      <c r="BI330">
        <v>46314</v>
      </c>
      <c r="BJ330">
        <v>1000000</v>
      </c>
      <c r="BK330" t="str">
        <v>PAGA</v>
      </c>
      <c r="BL330" t="str">
        <v>TRANSFERENCIA</v>
      </c>
      <c r="BM330">
        <v>46351</v>
      </c>
      <c r="BN330">
        <v>-33</v>
      </c>
      <c r="BQ330" t="str">
        <v>AL DÍA</v>
      </c>
      <c r="BS330">
        <v>46382</v>
      </c>
      <c r="BT330">
        <v>-64</v>
      </c>
      <c r="BW330" t="str">
        <v>AL DÍA</v>
      </c>
      <c r="BY330">
        <v>46413</v>
      </c>
      <c r="BZ330">
        <v>-95</v>
      </c>
      <c r="CC330" t="str">
        <v>AL DÍA</v>
      </c>
      <c r="CE330">
        <v>46444</v>
      </c>
      <c r="CF330">
        <v>-126</v>
      </c>
      <c r="CI330" t="str">
        <v>AL DÍA</v>
      </c>
      <c r="CK330">
        <v>46475</v>
      </c>
      <c r="CL330">
        <v>-157</v>
      </c>
      <c r="CO330" t="str">
        <v>AL DÍA</v>
      </c>
      <c r="CQ330">
        <v>46506</v>
      </c>
      <c r="CR330">
        <v>-188</v>
      </c>
      <c r="CU330" t="str">
        <v>AL DÍA</v>
      </c>
      <c r="CW330">
        <v>46537</v>
      </c>
      <c r="CX330">
        <v>-219</v>
      </c>
      <c r="DA330" t="str">
        <v>AL DÍA</v>
      </c>
      <c r="DC330">
        <v>46568</v>
      </c>
      <c r="DD330">
        <v>-250</v>
      </c>
      <c r="DG330" t="str">
        <v>AL DÍA</v>
      </c>
      <c r="DI330">
        <v>46599</v>
      </c>
      <c r="DJ330">
        <v>-281</v>
      </c>
      <c r="DM330" t="str">
        <v>AL DÍA</v>
      </c>
      <c r="DO330">
        <v>46630</v>
      </c>
      <c r="DP330">
        <v>-312</v>
      </c>
      <c r="DS330" t="str">
        <v>AL DÍA</v>
      </c>
      <c r="DU330">
        <v>46661</v>
      </c>
      <c r="DV330">
        <v>-343</v>
      </c>
      <c r="DY330" t="str">
        <v>AL DÍA</v>
      </c>
      <c r="EA330">
        <v>46692</v>
      </c>
      <c r="EB330">
        <v>-374</v>
      </c>
      <c r="EE330" t="str">
        <v>AL DÍA</v>
      </c>
      <c r="EG330">
        <v>46723</v>
      </c>
      <c r="EH330">
        <v>-405</v>
      </c>
      <c r="EK330" t="str">
        <v>AL DÍA</v>
      </c>
      <c r="EM330">
        <v>46754</v>
      </c>
      <c r="EN330">
        <v>-436</v>
      </c>
      <c r="EQ330" t="str">
        <v>AL DÍA</v>
      </c>
      <c r="ES330">
        <v>46785</v>
      </c>
      <c r="ET330">
        <v>-467</v>
      </c>
      <c r="EW330" t="str">
        <v>AL DÍA</v>
      </c>
      <c r="EY330" t="str">
        <v/>
      </c>
      <c r="EZ330" t="str">
        <v/>
      </c>
      <c r="FC330" t="str">
        <v>SIN ESTADO</v>
      </c>
      <c r="FE330" t="str">
        <v/>
      </c>
      <c r="FF330" t="str">
        <v/>
      </c>
      <c r="FI330" t="str">
        <v>SIN ESTADO</v>
      </c>
      <c r="FK330" t="str">
        <v/>
      </c>
      <c r="FL330" t="str">
        <v/>
      </c>
      <c r="FO330" t="str">
        <v>SIN ESTADO</v>
      </c>
      <c r="FQ330" t="str">
        <v/>
      </c>
      <c r="FR330" t="str">
        <v/>
      </c>
      <c r="FU330" t="str">
        <v>SIN ESTADO</v>
      </c>
      <c r="FW330" t="str">
        <v/>
      </c>
      <c r="FX330" t="str">
        <v/>
      </c>
      <c r="GA330" t="str">
        <v>SIN ESTADO</v>
      </c>
      <c r="GC330" t="str">
        <v/>
      </c>
      <c r="GD330" t="str">
        <v/>
      </c>
      <c r="GG330" t="str">
        <v>SIN ESTADO</v>
      </c>
      <c r="GI330" t="str">
        <v/>
      </c>
      <c r="GJ330" t="str">
        <v/>
      </c>
      <c r="GM330" t="str">
        <v>SIN ESTADO</v>
      </c>
      <c r="GO330" t="str">
        <v/>
      </c>
      <c r="GP330" t="str">
        <v/>
      </c>
      <c r="GS330" t="str">
        <v>SIN ESTADO</v>
      </c>
      <c r="GU330" t="str">
        <v/>
      </c>
      <c r="GV330" t="str">
        <v/>
      </c>
      <c r="GY330" t="str">
        <v>SIN ESTADO</v>
      </c>
      <c r="HA330" t="str">
        <v/>
      </c>
      <c r="HB330" t="str">
        <v/>
      </c>
      <c r="HE330" t="str">
        <v>SIN ESTADO</v>
      </c>
      <c r="HG330" t="str">
        <v/>
      </c>
      <c r="HH330" t="str">
        <v/>
      </c>
      <c r="HK330" t="str">
        <v>SIN ESTADO</v>
      </c>
      <c r="HM330" t="str">
        <v/>
      </c>
      <c r="HN330" t="str">
        <v/>
      </c>
      <c r="HQ330" t="str">
        <v>SIN ESTADO</v>
      </c>
      <c r="HS330">
        <v>9000000</v>
      </c>
      <c r="HU330">
        <v>1000000</v>
      </c>
      <c r="HW330">
        <v>1000000</v>
      </c>
      <c r="HX330">
        <v>1</v>
      </c>
    </row>
    <row r="331">
      <c r="B331">
        <v>329</v>
      </c>
      <c r="C331" t="str">
        <v xml:space="preserve">LC2 - 33 - 13 </v>
      </c>
      <c r="D331" t="str">
        <v>VENDIDO</v>
      </c>
      <c r="E331">
        <v>28000000</v>
      </c>
      <c r="F331">
        <v>24000000</v>
      </c>
      <c r="G331">
        <v>46043</v>
      </c>
      <c r="H331">
        <v>24</v>
      </c>
      <c r="I331" t="str">
        <v xml:space="preserve">21 DE CADA MES </v>
      </c>
      <c r="J331">
        <v>1000000</v>
      </c>
      <c r="K331">
        <v>46074</v>
      </c>
      <c r="L331">
        <v>244</v>
      </c>
      <c r="M331">
        <v>46072</v>
      </c>
      <c r="N331">
        <v>1000000</v>
      </c>
      <c r="O331" t="str">
        <v>PAGA</v>
      </c>
      <c r="P331" t="str">
        <v>TRANSFERENCIA</v>
      </c>
      <c r="Q331">
        <v>46105</v>
      </c>
      <c r="R331">
        <v>213</v>
      </c>
      <c r="S331">
        <v>46100</v>
      </c>
      <c r="T331">
        <v>1000000</v>
      </c>
      <c r="U331" t="str">
        <v>PAGA</v>
      </c>
      <c r="V331" t="str">
        <v>TRANSFERENCIA</v>
      </c>
      <c r="W331">
        <v>46136</v>
      </c>
      <c r="X331">
        <v>182</v>
      </c>
      <c r="Y331">
        <v>46130</v>
      </c>
      <c r="Z331">
        <v>1000000</v>
      </c>
      <c r="AA331" t="str">
        <v>PAGA</v>
      </c>
      <c r="AB331" t="str">
        <v>TRANSFERENCIA</v>
      </c>
      <c r="AC331">
        <v>46167</v>
      </c>
      <c r="AD331">
        <v>151</v>
      </c>
      <c r="AE331">
        <v>46163</v>
      </c>
      <c r="AF331">
        <v>1000000</v>
      </c>
      <c r="AG331" t="str">
        <v>PAGA</v>
      </c>
      <c r="AH331" t="str">
        <v>TRANSFERENCIA</v>
      </c>
      <c r="AI331">
        <v>46198</v>
      </c>
      <c r="AJ331">
        <v>120</v>
      </c>
      <c r="AK331">
        <v>46187</v>
      </c>
      <c r="AL331">
        <v>1000000</v>
      </c>
      <c r="AM331" t="str">
        <v>PAGA</v>
      </c>
      <c r="AN331" t="str">
        <v>TRANSFERENCIA</v>
      </c>
      <c r="AO331">
        <v>46229</v>
      </c>
      <c r="AP331">
        <v>89</v>
      </c>
      <c r="AQ331">
        <v>46224</v>
      </c>
      <c r="AR331">
        <v>1000000</v>
      </c>
      <c r="AS331" t="str">
        <v>PAGA</v>
      </c>
      <c r="AT331" t="str">
        <v>TRANSFERENCIA</v>
      </c>
      <c r="AU331">
        <v>46260</v>
      </c>
      <c r="AV331">
        <v>58</v>
      </c>
      <c r="AW331">
        <v>46255</v>
      </c>
      <c r="AX331">
        <v>1000000</v>
      </c>
      <c r="AY331" t="str">
        <v>PAGA</v>
      </c>
      <c r="AZ331" t="str">
        <v>TRANSFERENCIA</v>
      </c>
      <c r="BA331">
        <v>46291</v>
      </c>
      <c r="BB331">
        <v>27</v>
      </c>
      <c r="BC331">
        <v>46284</v>
      </c>
      <c r="BD331">
        <v>1000000</v>
      </c>
      <c r="BE331" t="str">
        <v>PAGA</v>
      </c>
      <c r="BF331" t="str">
        <v>TRANSFERENCIA</v>
      </c>
      <c r="BG331">
        <v>46322</v>
      </c>
      <c r="BH331">
        <v>-4</v>
      </c>
      <c r="BK331" t="str">
        <v>POR VENCER</v>
      </c>
      <c r="BM331">
        <v>46353</v>
      </c>
      <c r="BN331">
        <v>-35</v>
      </c>
      <c r="BQ331" t="str">
        <v>AL DÍA</v>
      </c>
      <c r="BS331">
        <v>46384</v>
      </c>
      <c r="BT331">
        <v>-66</v>
      </c>
      <c r="BW331" t="str">
        <v>AL DÍA</v>
      </c>
      <c r="BY331">
        <v>46415</v>
      </c>
      <c r="BZ331">
        <v>-97</v>
      </c>
      <c r="CC331" t="str">
        <v>AL DÍA</v>
      </c>
      <c r="CE331">
        <v>46446</v>
      </c>
      <c r="CF331">
        <v>-128</v>
      </c>
      <c r="CI331" t="str">
        <v>AL DÍA</v>
      </c>
      <c r="CK331">
        <v>46477</v>
      </c>
      <c r="CL331">
        <v>-159</v>
      </c>
      <c r="CO331" t="str">
        <v>AL DÍA</v>
      </c>
      <c r="CQ331">
        <v>46508</v>
      </c>
      <c r="CR331">
        <v>-190</v>
      </c>
      <c r="CU331" t="str">
        <v>AL DÍA</v>
      </c>
      <c r="CW331">
        <v>46539</v>
      </c>
      <c r="CX331">
        <v>-221</v>
      </c>
      <c r="DA331" t="str">
        <v>AL DÍA</v>
      </c>
      <c r="DC331">
        <v>46570</v>
      </c>
      <c r="DD331">
        <v>-252</v>
      </c>
      <c r="DG331" t="str">
        <v>AL DÍA</v>
      </c>
      <c r="DI331">
        <v>46601</v>
      </c>
      <c r="DJ331">
        <v>-283</v>
      </c>
      <c r="DM331" t="str">
        <v>AL DÍA</v>
      </c>
      <c r="DO331">
        <v>46632</v>
      </c>
      <c r="DP331">
        <v>-314</v>
      </c>
      <c r="DS331" t="str">
        <v>AL DÍA</v>
      </c>
      <c r="DU331">
        <v>46663</v>
      </c>
      <c r="DV331">
        <v>-345</v>
      </c>
      <c r="DY331" t="str">
        <v>AL DÍA</v>
      </c>
      <c r="EA331">
        <v>46694</v>
      </c>
      <c r="EB331">
        <v>-376</v>
      </c>
      <c r="EE331" t="str">
        <v>AL DÍA</v>
      </c>
      <c r="EG331">
        <v>46725</v>
      </c>
      <c r="EH331">
        <v>-407</v>
      </c>
      <c r="EK331" t="str">
        <v>AL DÍA</v>
      </c>
      <c r="EM331">
        <v>46756</v>
      </c>
      <c r="EN331">
        <v>-438</v>
      </c>
      <c r="EQ331" t="str">
        <v>AL DÍA</v>
      </c>
      <c r="ES331">
        <v>46787</v>
      </c>
      <c r="ET331">
        <v>-469</v>
      </c>
      <c r="EW331" t="str">
        <v>AL DÍA</v>
      </c>
      <c r="EY331" t="str">
        <v/>
      </c>
      <c r="EZ331" t="str">
        <v/>
      </c>
      <c r="FC331" t="str">
        <v>SIN ESTADO</v>
      </c>
      <c r="FE331" t="str">
        <v/>
      </c>
      <c r="FF331" t="str">
        <v/>
      </c>
      <c r="FI331" t="str">
        <v>SIN ESTADO</v>
      </c>
      <c r="FK331" t="str">
        <v/>
      </c>
      <c r="FL331" t="str">
        <v/>
      </c>
      <c r="FO331" t="str">
        <v>SIN ESTADO</v>
      </c>
      <c r="FQ331" t="str">
        <v/>
      </c>
      <c r="FR331" t="str">
        <v/>
      </c>
      <c r="FU331" t="str">
        <v>SIN ESTADO</v>
      </c>
      <c r="FW331" t="str">
        <v/>
      </c>
      <c r="FX331" t="str">
        <v/>
      </c>
      <c r="GA331" t="str">
        <v>SIN ESTADO</v>
      </c>
      <c r="GC331" t="str">
        <v/>
      </c>
      <c r="GD331" t="str">
        <v/>
      </c>
      <c r="GG331" t="str">
        <v>SIN ESTADO</v>
      </c>
      <c r="GI331" t="str">
        <v/>
      </c>
      <c r="GJ331" t="str">
        <v/>
      </c>
      <c r="GM331" t="str">
        <v>SIN ESTADO</v>
      </c>
      <c r="GO331" t="str">
        <v/>
      </c>
      <c r="GP331" t="str">
        <v/>
      </c>
      <c r="GS331" t="str">
        <v>SIN ESTADO</v>
      </c>
      <c r="GU331" t="str">
        <v/>
      </c>
      <c r="GV331" t="str">
        <v/>
      </c>
      <c r="GY331" t="str">
        <v>SIN ESTADO</v>
      </c>
      <c r="HA331" t="str">
        <v/>
      </c>
      <c r="HB331" t="str">
        <v/>
      </c>
      <c r="HE331" t="str">
        <v>SIN ESTADO</v>
      </c>
      <c r="HG331" t="str">
        <v/>
      </c>
      <c r="HH331" t="str">
        <v/>
      </c>
      <c r="HK331" t="str">
        <v>SIN ESTADO</v>
      </c>
      <c r="HM331" t="str">
        <v/>
      </c>
      <c r="HN331" t="str">
        <v/>
      </c>
      <c r="HQ331" t="str">
        <v>SIN ESTADO</v>
      </c>
      <c r="HS331">
        <v>8000000</v>
      </c>
      <c r="HU331">
        <v>1000000</v>
      </c>
      <c r="HW331">
        <v>1000000</v>
      </c>
      <c r="HX331">
        <v>1</v>
      </c>
    </row>
    <row r="332">
      <c r="B332">
        <v>330</v>
      </c>
      <c r="C332" t="str">
        <v xml:space="preserve">LC2 - 33 - 14 </v>
      </c>
      <c r="D332" t="str">
        <v>VENDIDO</v>
      </c>
      <c r="E332">
        <v>28000000</v>
      </c>
      <c r="F332">
        <v>18000000</v>
      </c>
      <c r="G332">
        <v>46193</v>
      </c>
      <c r="H332">
        <v>24</v>
      </c>
      <c r="I332" t="str">
        <v>20 DE CADA MES</v>
      </c>
      <c r="J332">
        <v>750000</v>
      </c>
      <c r="K332">
        <v>46224</v>
      </c>
      <c r="L332">
        <v>94</v>
      </c>
      <c r="M332">
        <v>46205</v>
      </c>
      <c r="N332">
        <v>1000000</v>
      </c>
      <c r="O332" t="str">
        <v>PAGA</v>
      </c>
      <c r="P332" t="str">
        <v>TRANSFERENCIA</v>
      </c>
      <c r="Q332">
        <v>46255</v>
      </c>
      <c r="R332">
        <v>63</v>
      </c>
      <c r="S332">
        <v>46219</v>
      </c>
      <c r="T332">
        <v>750000</v>
      </c>
      <c r="U332" t="str">
        <v>PAGA</v>
      </c>
      <c r="V332" t="str">
        <v>TRANSFERENCIA</v>
      </c>
      <c r="W332">
        <v>46286</v>
      </c>
      <c r="X332">
        <v>32</v>
      </c>
      <c r="Y332">
        <v>46240</v>
      </c>
      <c r="Z332">
        <v>1000000</v>
      </c>
      <c r="AA332" t="str">
        <v>PAGA</v>
      </c>
      <c r="AB332" t="str">
        <v>TRANSFERENCIA</v>
      </c>
      <c r="AC332">
        <v>46317</v>
      </c>
      <c r="AD332">
        <v>1</v>
      </c>
      <c r="AE332">
        <v>46266</v>
      </c>
      <c r="AF332">
        <v>2000000</v>
      </c>
      <c r="AG332" t="str">
        <v>PAGA</v>
      </c>
      <c r="AH332" t="str">
        <v>TRANSFERENCIA</v>
      </c>
      <c r="AI332">
        <v>46348</v>
      </c>
      <c r="AJ332">
        <v>-30</v>
      </c>
      <c r="AK332">
        <v>46266</v>
      </c>
      <c r="AM332" t="str">
        <v>PAGA</v>
      </c>
      <c r="AN332" t="str">
        <v>TRANSFERENCIA</v>
      </c>
      <c r="AO332">
        <v>46379</v>
      </c>
      <c r="AP332">
        <v>-61</v>
      </c>
      <c r="AQ332">
        <v>46266</v>
      </c>
      <c r="AS332" t="str">
        <v>PAGA</v>
      </c>
      <c r="AU332">
        <v>46410</v>
      </c>
      <c r="AV332">
        <v>-92</v>
      </c>
      <c r="AW332">
        <v>46296</v>
      </c>
      <c r="AX332">
        <v>2000000</v>
      </c>
      <c r="AY332" t="str">
        <v>PAGA</v>
      </c>
      <c r="BA332">
        <v>46441</v>
      </c>
      <c r="BB332">
        <v>-123</v>
      </c>
      <c r="BC332">
        <v>46296</v>
      </c>
      <c r="BE332" t="str">
        <v>PAGA</v>
      </c>
      <c r="BG332">
        <v>46472</v>
      </c>
      <c r="BH332">
        <v>-154</v>
      </c>
      <c r="BI332">
        <v>46296</v>
      </c>
      <c r="BK332" t="str">
        <v>PAGA</v>
      </c>
      <c r="BM332">
        <v>46503</v>
      </c>
      <c r="BN332">
        <v>-185</v>
      </c>
      <c r="BQ332" t="str">
        <v>AL DÍA</v>
      </c>
      <c r="BS332">
        <v>46534</v>
      </c>
      <c r="BT332">
        <v>-216</v>
      </c>
      <c r="BW332" t="str">
        <v>AL DÍA</v>
      </c>
      <c r="BY332">
        <v>46565</v>
      </c>
      <c r="BZ332">
        <v>-247</v>
      </c>
      <c r="CC332" t="str">
        <v>AL DÍA</v>
      </c>
      <c r="CE332">
        <v>46596</v>
      </c>
      <c r="CF332">
        <v>-278</v>
      </c>
      <c r="CI332" t="str">
        <v>AL DÍA</v>
      </c>
      <c r="CK332">
        <v>46627</v>
      </c>
      <c r="CL332">
        <v>-309</v>
      </c>
      <c r="CO332" t="str">
        <v>AL DÍA</v>
      </c>
      <c r="CQ332">
        <v>46658</v>
      </c>
      <c r="CR332">
        <v>-340</v>
      </c>
      <c r="CU332" t="str">
        <v>AL DÍA</v>
      </c>
      <c r="CW332">
        <v>46689</v>
      </c>
      <c r="CX332">
        <v>-371</v>
      </c>
      <c r="DA332" t="str">
        <v>AL DÍA</v>
      </c>
      <c r="DC332">
        <v>46720</v>
      </c>
      <c r="DD332">
        <v>-402</v>
      </c>
      <c r="DG332" t="str">
        <v>AL DÍA</v>
      </c>
      <c r="DI332">
        <v>46751</v>
      </c>
      <c r="DJ332">
        <v>-433</v>
      </c>
      <c r="DM332" t="str">
        <v>AL DÍA</v>
      </c>
      <c r="DO332">
        <v>46782</v>
      </c>
      <c r="DP332">
        <v>-464</v>
      </c>
      <c r="DS332" t="str">
        <v>AL DÍA</v>
      </c>
      <c r="DU332">
        <v>46813</v>
      </c>
      <c r="DV332">
        <v>-495</v>
      </c>
      <c r="DY332" t="str">
        <v>AL DÍA</v>
      </c>
      <c r="EA332">
        <v>46844</v>
      </c>
      <c r="EB332">
        <v>-526</v>
      </c>
      <c r="EE332" t="str">
        <v>AL DÍA</v>
      </c>
      <c r="EG332">
        <v>46875</v>
      </c>
      <c r="EH332">
        <v>-557</v>
      </c>
      <c r="EK332" t="str">
        <v>AL DÍA</v>
      </c>
      <c r="EM332">
        <v>46906</v>
      </c>
      <c r="EN332">
        <v>-588</v>
      </c>
      <c r="EQ332" t="str">
        <v>AL DÍA</v>
      </c>
      <c r="ES332">
        <v>46937</v>
      </c>
      <c r="ET332">
        <v>-619</v>
      </c>
      <c r="EW332" t="str">
        <v>AL DÍA</v>
      </c>
      <c r="EY332" t="str">
        <v/>
      </c>
      <c r="EZ332" t="str">
        <v/>
      </c>
      <c r="FC332" t="str">
        <v>SIN ESTADO</v>
      </c>
      <c r="FE332" t="str">
        <v/>
      </c>
      <c r="FF332" t="str">
        <v/>
      </c>
      <c r="FI332" t="str">
        <v>SIN ESTADO</v>
      </c>
      <c r="FK332" t="str">
        <v/>
      </c>
      <c r="FL332" t="str">
        <v/>
      </c>
      <c r="FO332" t="str">
        <v>SIN ESTADO</v>
      </c>
      <c r="FQ332" t="str">
        <v/>
      </c>
      <c r="FR332" t="str">
        <v/>
      </c>
      <c r="FU332" t="str">
        <v>SIN ESTADO</v>
      </c>
      <c r="FW332" t="str">
        <v/>
      </c>
      <c r="FX332" t="str">
        <v/>
      </c>
      <c r="GA332" t="str">
        <v>SIN ESTADO</v>
      </c>
      <c r="GC332" t="str">
        <v/>
      </c>
      <c r="GD332" t="str">
        <v/>
      </c>
      <c r="GG332" t="str">
        <v>SIN ESTADO</v>
      </c>
      <c r="GI332" t="str">
        <v/>
      </c>
      <c r="GJ332" t="str">
        <v/>
      </c>
      <c r="GM332" t="str">
        <v>SIN ESTADO</v>
      </c>
      <c r="GO332" t="str">
        <v/>
      </c>
      <c r="GP332" t="str">
        <v/>
      </c>
      <c r="GS332" t="str">
        <v>SIN ESTADO</v>
      </c>
      <c r="GU332" t="str">
        <v/>
      </c>
      <c r="GV332" t="str">
        <v/>
      </c>
      <c r="GY332" t="str">
        <v>SIN ESTADO</v>
      </c>
      <c r="HA332" t="str">
        <v/>
      </c>
      <c r="HB332" t="str">
        <v/>
      </c>
      <c r="HE332" t="str">
        <v>SIN ESTADO</v>
      </c>
      <c r="HG332" t="str">
        <v/>
      </c>
      <c r="HH332" t="str">
        <v/>
      </c>
      <c r="HK332" t="str">
        <v>SIN ESTADO</v>
      </c>
      <c r="HM332" t="str">
        <v/>
      </c>
      <c r="HN332" t="str">
        <v/>
      </c>
      <c r="HQ332" t="str">
        <v>SIN ESTADO</v>
      </c>
      <c r="HS332">
        <v>6750000</v>
      </c>
      <c r="HU332">
        <v>750000</v>
      </c>
      <c r="HW332">
        <v>1000000</v>
      </c>
      <c r="HX332">
        <v>1</v>
      </c>
    </row>
    <row r="333">
      <c r="B333">
        <v>331</v>
      </c>
      <c r="C333" t="str">
        <v xml:space="preserve">LC2 - 33 - 15 </v>
      </c>
      <c r="D333" t="str">
        <v>VENDIDO</v>
      </c>
      <c r="E333">
        <v>27000000</v>
      </c>
      <c r="F333">
        <v>7000000</v>
      </c>
      <c r="G333">
        <v>46073</v>
      </c>
      <c r="H333">
        <v>7</v>
      </c>
      <c r="I333" t="str">
        <v xml:space="preserve">15 DE CADA MES </v>
      </c>
      <c r="J333">
        <v>1000000</v>
      </c>
      <c r="K333">
        <v>46104</v>
      </c>
      <c r="L333">
        <v>214</v>
      </c>
      <c r="M333">
        <v>46099</v>
      </c>
      <c r="N333">
        <v>1000000</v>
      </c>
      <c r="O333" t="str">
        <v>PAGA</v>
      </c>
      <c r="P333" t="str">
        <v>TRANSFERENCIA</v>
      </c>
      <c r="Q333">
        <v>46135</v>
      </c>
      <c r="R333">
        <v>183</v>
      </c>
      <c r="S333">
        <v>46140</v>
      </c>
      <c r="T333">
        <v>1000000</v>
      </c>
      <c r="U333" t="str">
        <v>PAGA</v>
      </c>
      <c r="V333" t="str">
        <v>TRANSFERENCIA</v>
      </c>
      <c r="W333">
        <v>46166</v>
      </c>
      <c r="X333">
        <v>152</v>
      </c>
      <c r="AA333" t="str">
        <v>VENCIDA</v>
      </c>
      <c r="AC333">
        <v>46197</v>
      </c>
      <c r="AD333">
        <v>121</v>
      </c>
      <c r="AG333" t="str">
        <v>VENCIDA</v>
      </c>
      <c r="AI333">
        <v>46228</v>
      </c>
      <c r="AJ333">
        <v>90</v>
      </c>
      <c r="AM333" t="str">
        <v>VENCIDA</v>
      </c>
      <c r="AO333">
        <v>46259</v>
      </c>
      <c r="AP333">
        <v>59</v>
      </c>
      <c r="AS333" t="str">
        <v>VENCIDA</v>
      </c>
      <c r="AU333">
        <v>46290</v>
      </c>
      <c r="AV333">
        <v>28</v>
      </c>
      <c r="AY333" t="str">
        <v>VENCIDA</v>
      </c>
      <c r="BA333" t="str">
        <v/>
      </c>
      <c r="BB333" t="str">
        <v/>
      </c>
      <c r="BE333" t="str">
        <v>SIN ESTADO</v>
      </c>
      <c r="BG333" t="str">
        <v/>
      </c>
      <c r="BH333" t="str">
        <v/>
      </c>
      <c r="BK333" t="str">
        <v>SIN ESTADO</v>
      </c>
      <c r="BM333" t="str">
        <v/>
      </c>
      <c r="BN333" t="str">
        <v/>
      </c>
      <c r="BQ333" t="str">
        <v>SIN ESTADO</v>
      </c>
      <c r="BS333" t="str">
        <v/>
      </c>
      <c r="BT333" t="str">
        <v/>
      </c>
      <c r="BW333" t="str">
        <v>SIN ESTADO</v>
      </c>
      <c r="BY333" t="str">
        <v/>
      </c>
      <c r="BZ333" t="str">
        <v/>
      </c>
      <c r="CC333" t="str">
        <v>SIN ESTADO</v>
      </c>
      <c r="CE333" t="str">
        <v/>
      </c>
      <c r="CF333" t="str">
        <v/>
      </c>
      <c r="CI333" t="str">
        <v>SIN ESTADO</v>
      </c>
      <c r="CK333" t="str">
        <v/>
      </c>
      <c r="CL333" t="str">
        <v/>
      </c>
      <c r="CO333" t="str">
        <v>SIN ESTADO</v>
      </c>
      <c r="CQ333" t="str">
        <v/>
      </c>
      <c r="CR333" t="str">
        <v/>
      </c>
      <c r="CU333" t="str">
        <v>SIN ESTADO</v>
      </c>
      <c r="CW333" t="str">
        <v/>
      </c>
      <c r="CX333" t="str">
        <v/>
      </c>
      <c r="DA333" t="str">
        <v>SIN ESTADO</v>
      </c>
      <c r="DC333" t="str">
        <v/>
      </c>
      <c r="DD333" t="str">
        <v/>
      </c>
      <c r="DG333" t="str">
        <v>SIN ESTADO</v>
      </c>
      <c r="DI333" t="str">
        <v/>
      </c>
      <c r="DJ333" t="str">
        <v/>
      </c>
      <c r="DM333" t="str">
        <v>SIN ESTADO</v>
      </c>
      <c r="DO333" t="str">
        <v/>
      </c>
      <c r="DP333" t="str">
        <v/>
      </c>
      <c r="DS333" t="str">
        <v>SIN ESTADO</v>
      </c>
      <c r="DU333" t="str">
        <v/>
      </c>
      <c r="DV333" t="str">
        <v/>
      </c>
      <c r="DY333" t="str">
        <v>SIN ESTADO</v>
      </c>
      <c r="EA333" t="str">
        <v/>
      </c>
      <c r="EB333" t="str">
        <v/>
      </c>
      <c r="EE333" t="str">
        <v>SIN ESTADO</v>
      </c>
      <c r="EG333" t="str">
        <v/>
      </c>
      <c r="EH333" t="str">
        <v/>
      </c>
      <c r="EK333" t="str">
        <v>SIN ESTADO</v>
      </c>
      <c r="EM333" t="str">
        <v/>
      </c>
      <c r="EN333" t="str">
        <v/>
      </c>
      <c r="EQ333" t="str">
        <v>SIN ESTADO</v>
      </c>
      <c r="ES333" t="str">
        <v/>
      </c>
      <c r="ET333" t="str">
        <v/>
      </c>
      <c r="EW333" t="str">
        <v>SIN ESTADO</v>
      </c>
      <c r="EY333" t="str">
        <v/>
      </c>
      <c r="EZ333" t="str">
        <v/>
      </c>
      <c r="FC333" t="str">
        <v>SIN ESTADO</v>
      </c>
      <c r="FE333" t="str">
        <v/>
      </c>
      <c r="FF333" t="str">
        <v/>
      </c>
      <c r="FI333" t="str">
        <v>SIN ESTADO</v>
      </c>
      <c r="FK333" t="str">
        <v/>
      </c>
      <c r="FL333" t="str">
        <v/>
      </c>
      <c r="FO333" t="str">
        <v>SIN ESTADO</v>
      </c>
      <c r="FQ333" t="str">
        <v/>
      </c>
      <c r="FR333" t="str">
        <v/>
      </c>
      <c r="FU333" t="str">
        <v>SIN ESTADO</v>
      </c>
      <c r="FW333" t="str">
        <v/>
      </c>
      <c r="FX333" t="str">
        <v/>
      </c>
      <c r="GA333" t="str">
        <v>SIN ESTADO</v>
      </c>
      <c r="GC333" t="str">
        <v/>
      </c>
      <c r="GD333" t="str">
        <v/>
      </c>
      <c r="GG333" t="str">
        <v>SIN ESTADO</v>
      </c>
      <c r="GI333" t="str">
        <v/>
      </c>
      <c r="GJ333" t="str">
        <v/>
      </c>
      <c r="GM333" t="str">
        <v>SIN ESTADO</v>
      </c>
      <c r="GO333" t="str">
        <v/>
      </c>
      <c r="GP333" t="str">
        <v/>
      </c>
      <c r="GS333" t="str">
        <v>SIN ESTADO</v>
      </c>
      <c r="GU333" t="str">
        <v/>
      </c>
      <c r="GV333" t="str">
        <v/>
      </c>
      <c r="GY333" t="str">
        <v>SIN ESTADO</v>
      </c>
      <c r="HA333" t="str">
        <v/>
      </c>
      <c r="HB333" t="str">
        <v/>
      </c>
      <c r="HE333" t="str">
        <v>SIN ESTADO</v>
      </c>
      <c r="HG333" t="str">
        <v/>
      </c>
      <c r="HH333" t="str">
        <v/>
      </c>
      <c r="HK333" t="str">
        <v>SIN ESTADO</v>
      </c>
      <c r="HM333" t="str">
        <v/>
      </c>
      <c r="HN333" t="str">
        <v/>
      </c>
      <c r="HQ333" t="str">
        <v>SIN ESTADO</v>
      </c>
      <c r="HS333">
        <v>2000000</v>
      </c>
      <c r="HU333">
        <v>1000000</v>
      </c>
      <c r="HW333">
        <v>0</v>
      </c>
      <c r="HX333">
        <v>0</v>
      </c>
    </row>
    <row r="334">
      <c r="B334">
        <v>332</v>
      </c>
      <c r="C334" t="str">
        <v xml:space="preserve">LC2 - 33 - 16 </v>
      </c>
      <c r="D334" t="str">
        <v>VENDIDO</v>
      </c>
      <c r="E334">
        <v>28000000</v>
      </c>
      <c r="F334">
        <v>24000000</v>
      </c>
      <c r="G334">
        <v>46094</v>
      </c>
      <c r="H334">
        <v>24</v>
      </c>
      <c r="I334" t="str">
        <v xml:space="preserve">13 DE CADA MES </v>
      </c>
      <c r="J334">
        <v>1000000</v>
      </c>
      <c r="K334">
        <v>46125</v>
      </c>
      <c r="L334">
        <v>193</v>
      </c>
      <c r="M334">
        <v>46127</v>
      </c>
      <c r="N334">
        <v>1000000</v>
      </c>
      <c r="O334" t="str">
        <v>PAGA</v>
      </c>
      <c r="P334" t="str">
        <v>TRANSFERENCIA</v>
      </c>
      <c r="Q334">
        <v>46156</v>
      </c>
      <c r="R334">
        <v>162</v>
      </c>
      <c r="U334" t="str">
        <v>VENCIDA</v>
      </c>
      <c r="W334">
        <v>46187</v>
      </c>
      <c r="X334">
        <v>131</v>
      </c>
      <c r="AA334" t="str">
        <v>VENCIDA</v>
      </c>
      <c r="AC334">
        <v>46218</v>
      </c>
      <c r="AD334">
        <v>100</v>
      </c>
      <c r="AG334" t="str">
        <v>VENCIDA</v>
      </c>
      <c r="AI334">
        <v>46249</v>
      </c>
      <c r="AJ334">
        <v>69</v>
      </c>
      <c r="AM334" t="str">
        <v>VENCIDA</v>
      </c>
      <c r="AO334">
        <v>46280</v>
      </c>
      <c r="AP334">
        <v>38</v>
      </c>
      <c r="AS334" t="str">
        <v>VENCIDA</v>
      </c>
      <c r="AU334">
        <v>46311</v>
      </c>
      <c r="AV334">
        <v>7</v>
      </c>
      <c r="AY334" t="str">
        <v>VENCIDA</v>
      </c>
      <c r="BA334">
        <v>46342</v>
      </c>
      <c r="BB334">
        <v>-24</v>
      </c>
      <c r="BE334" t="str">
        <v>AL DÍA</v>
      </c>
      <c r="BG334">
        <v>46373</v>
      </c>
      <c r="BH334">
        <v>-55</v>
      </c>
      <c r="BK334" t="str">
        <v>AL DÍA</v>
      </c>
      <c r="BM334">
        <v>46404</v>
      </c>
      <c r="BN334">
        <v>-86</v>
      </c>
      <c r="BQ334" t="str">
        <v>AL DÍA</v>
      </c>
      <c r="BS334">
        <v>46435</v>
      </c>
      <c r="BT334">
        <v>-117</v>
      </c>
      <c r="BW334" t="str">
        <v>AL DÍA</v>
      </c>
      <c r="BY334">
        <v>46466</v>
      </c>
      <c r="BZ334">
        <v>-148</v>
      </c>
      <c r="CC334" t="str">
        <v>AL DÍA</v>
      </c>
      <c r="CE334">
        <v>46497</v>
      </c>
      <c r="CF334">
        <v>-179</v>
      </c>
      <c r="CI334" t="str">
        <v>AL DÍA</v>
      </c>
      <c r="CK334">
        <v>46528</v>
      </c>
      <c r="CL334">
        <v>-210</v>
      </c>
      <c r="CO334" t="str">
        <v>AL DÍA</v>
      </c>
      <c r="CQ334">
        <v>46559</v>
      </c>
      <c r="CR334">
        <v>-241</v>
      </c>
      <c r="CU334" t="str">
        <v>AL DÍA</v>
      </c>
      <c r="CW334">
        <v>46590</v>
      </c>
      <c r="CX334">
        <v>-272</v>
      </c>
      <c r="DA334" t="str">
        <v>AL DÍA</v>
      </c>
      <c r="DC334">
        <v>46621</v>
      </c>
      <c r="DD334">
        <v>-303</v>
      </c>
      <c r="DG334" t="str">
        <v>AL DÍA</v>
      </c>
      <c r="DI334">
        <v>46652</v>
      </c>
      <c r="DJ334">
        <v>-334</v>
      </c>
      <c r="DM334" t="str">
        <v>AL DÍA</v>
      </c>
      <c r="DO334">
        <v>46683</v>
      </c>
      <c r="DP334">
        <v>-365</v>
      </c>
      <c r="DS334" t="str">
        <v>AL DÍA</v>
      </c>
      <c r="DU334">
        <v>46714</v>
      </c>
      <c r="DV334">
        <v>-396</v>
      </c>
      <c r="DY334" t="str">
        <v>AL DÍA</v>
      </c>
      <c r="EA334">
        <v>46745</v>
      </c>
      <c r="EB334">
        <v>-427</v>
      </c>
      <c r="EE334" t="str">
        <v>AL DÍA</v>
      </c>
      <c r="EG334">
        <v>46776</v>
      </c>
      <c r="EH334">
        <v>-458</v>
      </c>
      <c r="EK334" t="str">
        <v>AL DÍA</v>
      </c>
      <c r="EM334">
        <v>46807</v>
      </c>
      <c r="EN334">
        <v>-489</v>
      </c>
      <c r="EQ334" t="str">
        <v>AL DÍA</v>
      </c>
      <c r="ES334">
        <v>46838</v>
      </c>
      <c r="ET334">
        <v>-520</v>
      </c>
      <c r="EW334" t="str">
        <v>AL DÍA</v>
      </c>
      <c r="EY334" t="str">
        <v/>
      </c>
      <c r="EZ334" t="str">
        <v/>
      </c>
      <c r="FC334" t="str">
        <v>SIN ESTADO</v>
      </c>
      <c r="FE334" t="str">
        <v/>
      </c>
      <c r="FF334" t="str">
        <v/>
      </c>
      <c r="FI334" t="str">
        <v>SIN ESTADO</v>
      </c>
      <c r="FK334" t="str">
        <v/>
      </c>
      <c r="FL334" t="str">
        <v/>
      </c>
      <c r="FO334" t="str">
        <v>SIN ESTADO</v>
      </c>
      <c r="FQ334" t="str">
        <v/>
      </c>
      <c r="FR334" t="str">
        <v/>
      </c>
      <c r="FU334" t="str">
        <v>SIN ESTADO</v>
      </c>
      <c r="FW334" t="str">
        <v/>
      </c>
      <c r="FX334" t="str">
        <v/>
      </c>
      <c r="GA334" t="str">
        <v>SIN ESTADO</v>
      </c>
      <c r="GC334" t="str">
        <v/>
      </c>
      <c r="GD334" t="str">
        <v/>
      </c>
      <c r="GG334" t="str">
        <v>SIN ESTADO</v>
      </c>
      <c r="GI334" t="str">
        <v/>
      </c>
      <c r="GJ334" t="str">
        <v/>
      </c>
      <c r="GM334" t="str">
        <v>SIN ESTADO</v>
      </c>
      <c r="GO334" t="str">
        <v/>
      </c>
      <c r="GP334" t="str">
        <v/>
      </c>
      <c r="GS334" t="str">
        <v>SIN ESTADO</v>
      </c>
      <c r="GU334" t="str">
        <v/>
      </c>
      <c r="GV334" t="str">
        <v/>
      </c>
      <c r="GY334" t="str">
        <v>SIN ESTADO</v>
      </c>
      <c r="HA334" t="str">
        <v/>
      </c>
      <c r="HB334" t="str">
        <v/>
      </c>
      <c r="HE334" t="str">
        <v>SIN ESTADO</v>
      </c>
      <c r="HG334" t="str">
        <v/>
      </c>
      <c r="HH334" t="str">
        <v/>
      </c>
      <c r="HK334" t="str">
        <v>SIN ESTADO</v>
      </c>
      <c r="HM334" t="str">
        <v/>
      </c>
      <c r="HN334" t="str">
        <v/>
      </c>
      <c r="HQ334" t="str">
        <v>SIN ESTADO</v>
      </c>
      <c r="HS334">
        <v>1000000</v>
      </c>
      <c r="HU334">
        <v>1000000</v>
      </c>
      <c r="HW334">
        <v>0</v>
      </c>
      <c r="HX334">
        <v>0</v>
      </c>
    </row>
    <row r="335">
      <c r="B335">
        <v>333</v>
      </c>
      <c r="C335" t="str">
        <v xml:space="preserve">LC2 - 33 - 17 </v>
      </c>
      <c r="D335" t="str">
        <v>VENDIDO</v>
      </c>
      <c r="E335">
        <v>28000000</v>
      </c>
      <c r="F335">
        <v>24000000</v>
      </c>
      <c r="G335">
        <v>46094</v>
      </c>
      <c r="H335">
        <v>24</v>
      </c>
      <c r="I335" t="str">
        <v xml:space="preserve">13 DE CADA MES </v>
      </c>
      <c r="J335">
        <v>1000000</v>
      </c>
      <c r="K335">
        <v>46125</v>
      </c>
      <c r="L335">
        <v>193</v>
      </c>
      <c r="M335">
        <v>46127</v>
      </c>
      <c r="N335">
        <v>1000000</v>
      </c>
      <c r="O335" t="str">
        <v>PAGA</v>
      </c>
      <c r="P335" t="str">
        <v>TRANSFERENCIA</v>
      </c>
      <c r="Q335">
        <v>46156</v>
      </c>
      <c r="R335">
        <v>162</v>
      </c>
      <c r="U335" t="str">
        <v>VENCIDA</v>
      </c>
      <c r="W335">
        <v>46187</v>
      </c>
      <c r="X335">
        <v>131</v>
      </c>
      <c r="AA335" t="str">
        <v>VENCIDA</v>
      </c>
      <c r="AC335">
        <v>46218</v>
      </c>
      <c r="AD335">
        <v>100</v>
      </c>
      <c r="AG335" t="str">
        <v>VENCIDA</v>
      </c>
      <c r="AI335">
        <v>46249</v>
      </c>
      <c r="AJ335">
        <v>69</v>
      </c>
      <c r="AM335" t="str">
        <v>VENCIDA</v>
      </c>
      <c r="AO335">
        <v>46280</v>
      </c>
      <c r="AP335">
        <v>38</v>
      </c>
      <c r="AS335" t="str">
        <v>VENCIDA</v>
      </c>
      <c r="AU335">
        <v>46311</v>
      </c>
      <c r="AV335">
        <v>7</v>
      </c>
      <c r="AY335" t="str">
        <v>VENCIDA</v>
      </c>
      <c r="BA335">
        <v>46342</v>
      </c>
      <c r="BB335">
        <v>-24</v>
      </c>
      <c r="BE335" t="str">
        <v>AL DÍA</v>
      </c>
      <c r="BG335">
        <v>46373</v>
      </c>
      <c r="BH335">
        <v>-55</v>
      </c>
      <c r="BK335" t="str">
        <v>AL DÍA</v>
      </c>
      <c r="BM335">
        <v>46404</v>
      </c>
      <c r="BN335">
        <v>-86</v>
      </c>
      <c r="BQ335" t="str">
        <v>AL DÍA</v>
      </c>
      <c r="BS335">
        <v>46435</v>
      </c>
      <c r="BT335">
        <v>-117</v>
      </c>
      <c r="BW335" t="str">
        <v>AL DÍA</v>
      </c>
      <c r="BY335">
        <v>46466</v>
      </c>
      <c r="BZ335">
        <v>-148</v>
      </c>
      <c r="CC335" t="str">
        <v>AL DÍA</v>
      </c>
      <c r="CE335">
        <v>46497</v>
      </c>
      <c r="CF335">
        <v>-179</v>
      </c>
      <c r="CI335" t="str">
        <v>AL DÍA</v>
      </c>
      <c r="CK335">
        <v>46528</v>
      </c>
      <c r="CL335">
        <v>-210</v>
      </c>
      <c r="CO335" t="str">
        <v>AL DÍA</v>
      </c>
      <c r="CQ335">
        <v>46559</v>
      </c>
      <c r="CR335">
        <v>-241</v>
      </c>
      <c r="CU335" t="str">
        <v>AL DÍA</v>
      </c>
      <c r="CW335">
        <v>46590</v>
      </c>
      <c r="CX335">
        <v>-272</v>
      </c>
      <c r="DA335" t="str">
        <v>AL DÍA</v>
      </c>
      <c r="DC335">
        <v>46621</v>
      </c>
      <c r="DD335">
        <v>-303</v>
      </c>
      <c r="DG335" t="str">
        <v>AL DÍA</v>
      </c>
      <c r="DI335">
        <v>46652</v>
      </c>
      <c r="DJ335">
        <v>-334</v>
      </c>
      <c r="DM335" t="str">
        <v>AL DÍA</v>
      </c>
      <c r="DO335">
        <v>46683</v>
      </c>
      <c r="DP335">
        <v>-365</v>
      </c>
      <c r="DS335" t="str">
        <v>AL DÍA</v>
      </c>
      <c r="DU335">
        <v>46714</v>
      </c>
      <c r="DV335">
        <v>-396</v>
      </c>
      <c r="DY335" t="str">
        <v>AL DÍA</v>
      </c>
      <c r="EA335">
        <v>46745</v>
      </c>
      <c r="EB335">
        <v>-427</v>
      </c>
      <c r="EE335" t="str">
        <v>AL DÍA</v>
      </c>
      <c r="EG335">
        <v>46776</v>
      </c>
      <c r="EH335">
        <v>-458</v>
      </c>
      <c r="EK335" t="str">
        <v>AL DÍA</v>
      </c>
      <c r="EM335">
        <v>46807</v>
      </c>
      <c r="EN335">
        <v>-489</v>
      </c>
      <c r="EQ335" t="str">
        <v>AL DÍA</v>
      </c>
      <c r="ES335">
        <v>46838</v>
      </c>
      <c r="ET335">
        <v>-520</v>
      </c>
      <c r="EW335" t="str">
        <v>AL DÍA</v>
      </c>
      <c r="EY335" t="str">
        <v/>
      </c>
      <c r="EZ335" t="str">
        <v/>
      </c>
      <c r="FC335" t="str">
        <v>SIN ESTADO</v>
      </c>
      <c r="FE335" t="str">
        <v/>
      </c>
      <c r="FF335" t="str">
        <v/>
      </c>
      <c r="FI335" t="str">
        <v>SIN ESTADO</v>
      </c>
      <c r="FK335" t="str">
        <v/>
      </c>
      <c r="FL335" t="str">
        <v/>
      </c>
      <c r="FO335" t="str">
        <v>SIN ESTADO</v>
      </c>
      <c r="FQ335" t="str">
        <v/>
      </c>
      <c r="FR335" t="str">
        <v/>
      </c>
      <c r="FU335" t="str">
        <v>SIN ESTADO</v>
      </c>
      <c r="FW335" t="str">
        <v/>
      </c>
      <c r="FX335" t="str">
        <v/>
      </c>
      <c r="GA335" t="str">
        <v>SIN ESTADO</v>
      </c>
      <c r="GC335" t="str">
        <v/>
      </c>
      <c r="GD335" t="str">
        <v/>
      </c>
      <c r="GG335" t="str">
        <v>SIN ESTADO</v>
      </c>
      <c r="GI335" t="str">
        <v/>
      </c>
      <c r="GJ335" t="str">
        <v/>
      </c>
      <c r="GM335" t="str">
        <v>SIN ESTADO</v>
      </c>
      <c r="GO335" t="str">
        <v/>
      </c>
      <c r="GP335" t="str">
        <v/>
      </c>
      <c r="GS335" t="str">
        <v>SIN ESTADO</v>
      </c>
      <c r="GU335" t="str">
        <v/>
      </c>
      <c r="GV335" t="str">
        <v/>
      </c>
      <c r="GY335" t="str">
        <v>SIN ESTADO</v>
      </c>
      <c r="HA335" t="str">
        <v/>
      </c>
      <c r="HB335" t="str">
        <v/>
      </c>
      <c r="HE335" t="str">
        <v>SIN ESTADO</v>
      </c>
      <c r="HG335" t="str">
        <v/>
      </c>
      <c r="HH335" t="str">
        <v/>
      </c>
      <c r="HK335" t="str">
        <v>SIN ESTADO</v>
      </c>
      <c r="HM335" t="str">
        <v/>
      </c>
      <c r="HN335" t="str">
        <v/>
      </c>
      <c r="HQ335" t="str">
        <v>SIN ESTADO</v>
      </c>
      <c r="HS335">
        <v>1000000</v>
      </c>
      <c r="HU335">
        <v>1000000</v>
      </c>
      <c r="HW335">
        <v>0</v>
      </c>
      <c r="HX335">
        <v>0</v>
      </c>
    </row>
    <row r="336">
      <c r="B336">
        <v>334</v>
      </c>
      <c r="C336" t="str">
        <v xml:space="preserve">LC2 - 33 - 18 Y 19 </v>
      </c>
      <c r="D336" t="str">
        <v>VENDIDO</v>
      </c>
      <c r="E336">
        <v>51424000</v>
      </c>
      <c r="F336">
        <v>47424000</v>
      </c>
      <c r="G336">
        <v>46094</v>
      </c>
      <c r="H336">
        <v>24</v>
      </c>
      <c r="I336" t="str">
        <v xml:space="preserve">13 DE CADA MES </v>
      </c>
      <c r="J336">
        <v>1976000</v>
      </c>
      <c r="K336">
        <v>46125</v>
      </c>
      <c r="L336">
        <v>193</v>
      </c>
      <c r="M336">
        <v>37333</v>
      </c>
      <c r="N336">
        <v>1000000</v>
      </c>
      <c r="O336" t="str">
        <v>PAGA</v>
      </c>
      <c r="P336" t="str">
        <v>TRANSFERENCIA</v>
      </c>
      <c r="Q336">
        <v>46156</v>
      </c>
      <c r="R336">
        <v>162</v>
      </c>
      <c r="S336">
        <v>46128</v>
      </c>
      <c r="T336">
        <v>1000000</v>
      </c>
      <c r="U336" t="str">
        <v>PAGA</v>
      </c>
      <c r="V336" t="str">
        <v>TRANSFERENCIA</v>
      </c>
      <c r="W336">
        <v>46187</v>
      </c>
      <c r="X336">
        <v>131</v>
      </c>
      <c r="Y336">
        <v>46164</v>
      </c>
      <c r="Z336">
        <v>1000000</v>
      </c>
      <c r="AA336" t="str">
        <v>PAGA</v>
      </c>
      <c r="AB336" t="str">
        <v>TRANSFERENCIA</v>
      </c>
      <c r="AC336">
        <v>46218</v>
      </c>
      <c r="AD336">
        <v>100</v>
      </c>
      <c r="AE336">
        <v>46192</v>
      </c>
      <c r="AF336">
        <v>1000000</v>
      </c>
      <c r="AG336" t="str">
        <v>PAGA</v>
      </c>
      <c r="AH336" t="str">
        <v>TRANSFERENCIA</v>
      </c>
      <c r="AI336">
        <v>46249</v>
      </c>
      <c r="AJ336">
        <v>69</v>
      </c>
      <c r="AK336">
        <v>46220</v>
      </c>
      <c r="AL336">
        <v>1000000</v>
      </c>
      <c r="AM336" t="str">
        <v>PAGA</v>
      </c>
      <c r="AN336" t="str">
        <v>TRANSFERENCIA</v>
      </c>
      <c r="AO336">
        <v>46280</v>
      </c>
      <c r="AP336">
        <v>38</v>
      </c>
      <c r="AQ336">
        <v>46255</v>
      </c>
      <c r="AR336">
        <v>1000000</v>
      </c>
      <c r="AS336" t="str">
        <v>PAGA</v>
      </c>
      <c r="AT336" t="str">
        <v>TRANSFERENCIA</v>
      </c>
      <c r="AU336">
        <v>46311</v>
      </c>
      <c r="AV336">
        <v>7</v>
      </c>
      <c r="AW336">
        <v>46291</v>
      </c>
      <c r="AX336">
        <v>1000000</v>
      </c>
      <c r="AY336" t="str">
        <v>PAGA</v>
      </c>
      <c r="AZ336" t="str">
        <v>TRANSFERENCIA</v>
      </c>
      <c r="BA336">
        <v>46342</v>
      </c>
      <c r="BB336">
        <v>-24</v>
      </c>
      <c r="BE336" t="str">
        <v>AL DÍA</v>
      </c>
      <c r="BG336">
        <v>46373</v>
      </c>
      <c r="BH336">
        <v>-55</v>
      </c>
      <c r="BK336" t="str">
        <v>AL DÍA</v>
      </c>
      <c r="BM336">
        <v>46404</v>
      </c>
      <c r="BN336">
        <v>-86</v>
      </c>
      <c r="BQ336" t="str">
        <v>AL DÍA</v>
      </c>
      <c r="BS336">
        <v>46435</v>
      </c>
      <c r="BT336">
        <v>-117</v>
      </c>
      <c r="BW336" t="str">
        <v>AL DÍA</v>
      </c>
      <c r="BY336">
        <v>46466</v>
      </c>
      <c r="BZ336">
        <v>-148</v>
      </c>
      <c r="CC336" t="str">
        <v>AL DÍA</v>
      </c>
      <c r="CE336">
        <v>46497</v>
      </c>
      <c r="CF336">
        <v>-179</v>
      </c>
      <c r="CI336" t="str">
        <v>AL DÍA</v>
      </c>
      <c r="CK336">
        <v>46528</v>
      </c>
      <c r="CL336">
        <v>-210</v>
      </c>
      <c r="CO336" t="str">
        <v>AL DÍA</v>
      </c>
      <c r="CQ336">
        <v>46559</v>
      </c>
      <c r="CR336">
        <v>-241</v>
      </c>
      <c r="CU336" t="str">
        <v>AL DÍA</v>
      </c>
      <c r="CW336">
        <v>46590</v>
      </c>
      <c r="CX336">
        <v>-272</v>
      </c>
      <c r="DA336" t="str">
        <v>AL DÍA</v>
      </c>
      <c r="DC336">
        <v>46621</v>
      </c>
      <c r="DD336">
        <v>-303</v>
      </c>
      <c r="DG336" t="str">
        <v>AL DÍA</v>
      </c>
      <c r="DI336">
        <v>46652</v>
      </c>
      <c r="DJ336">
        <v>-334</v>
      </c>
      <c r="DM336" t="str">
        <v>AL DÍA</v>
      </c>
      <c r="DO336">
        <v>46683</v>
      </c>
      <c r="DP336">
        <v>-365</v>
      </c>
      <c r="DS336" t="str">
        <v>AL DÍA</v>
      </c>
      <c r="DU336">
        <v>46714</v>
      </c>
      <c r="DV336">
        <v>-396</v>
      </c>
      <c r="DY336" t="str">
        <v>AL DÍA</v>
      </c>
      <c r="EA336">
        <v>46745</v>
      </c>
      <c r="EB336">
        <v>-427</v>
      </c>
      <c r="EE336" t="str">
        <v>AL DÍA</v>
      </c>
      <c r="EG336">
        <v>46776</v>
      </c>
      <c r="EH336">
        <v>-458</v>
      </c>
      <c r="EK336" t="str">
        <v>AL DÍA</v>
      </c>
      <c r="EM336">
        <v>46807</v>
      </c>
      <c r="EN336">
        <v>-489</v>
      </c>
      <c r="EQ336" t="str">
        <v>AL DÍA</v>
      </c>
      <c r="ES336">
        <v>46838</v>
      </c>
      <c r="ET336">
        <v>-520</v>
      </c>
      <c r="EW336" t="str">
        <v>AL DÍA</v>
      </c>
      <c r="EY336" t="str">
        <v/>
      </c>
      <c r="EZ336" t="str">
        <v/>
      </c>
      <c r="FC336" t="str">
        <v>SIN ESTADO</v>
      </c>
      <c r="FE336" t="str">
        <v/>
      </c>
      <c r="FF336" t="str">
        <v/>
      </c>
      <c r="FI336" t="str">
        <v>SIN ESTADO</v>
      </c>
      <c r="FK336" t="str">
        <v/>
      </c>
      <c r="FL336" t="str">
        <v/>
      </c>
      <c r="FO336" t="str">
        <v>SIN ESTADO</v>
      </c>
      <c r="FQ336" t="str">
        <v/>
      </c>
      <c r="FR336" t="str">
        <v/>
      </c>
      <c r="FU336" t="str">
        <v>SIN ESTADO</v>
      </c>
      <c r="FW336" t="str">
        <v/>
      </c>
      <c r="FX336" t="str">
        <v/>
      </c>
      <c r="GA336" t="str">
        <v>SIN ESTADO</v>
      </c>
      <c r="GC336" t="str">
        <v/>
      </c>
      <c r="GD336" t="str">
        <v/>
      </c>
      <c r="GG336" t="str">
        <v>SIN ESTADO</v>
      </c>
      <c r="GI336" t="str">
        <v/>
      </c>
      <c r="GJ336" t="str">
        <v/>
      </c>
      <c r="GM336" t="str">
        <v>SIN ESTADO</v>
      </c>
      <c r="GO336" t="str">
        <v/>
      </c>
      <c r="GP336" t="str">
        <v/>
      </c>
      <c r="GS336" t="str">
        <v>SIN ESTADO</v>
      </c>
      <c r="GU336" t="str">
        <v/>
      </c>
      <c r="GV336" t="str">
        <v/>
      </c>
      <c r="GY336" t="str">
        <v>SIN ESTADO</v>
      </c>
      <c r="HA336" t="str">
        <v/>
      </c>
      <c r="HB336" t="str">
        <v/>
      </c>
      <c r="HE336" t="str">
        <v>SIN ESTADO</v>
      </c>
      <c r="HG336" t="str">
        <v/>
      </c>
      <c r="HH336" t="str">
        <v/>
      </c>
      <c r="HK336" t="str">
        <v>SIN ESTADO</v>
      </c>
      <c r="HM336" t="str">
        <v/>
      </c>
      <c r="HN336" t="str">
        <v/>
      </c>
      <c r="HQ336" t="str">
        <v>SIN ESTADO</v>
      </c>
      <c r="HS336">
        <v>7000000</v>
      </c>
      <c r="HU336">
        <v>1976000</v>
      </c>
      <c r="HW336">
        <v>1000000</v>
      </c>
      <c r="HX336">
        <v>1</v>
      </c>
    </row>
    <row r="337">
      <c r="B337">
        <v>335</v>
      </c>
      <c r="C337" t="str">
        <v xml:space="preserve">LC2 - 34 - 1 </v>
      </c>
      <c r="D337" t="str">
        <v>VENDIDO</v>
      </c>
      <c r="E337">
        <v>33000000</v>
      </c>
      <c r="F337">
        <v>29000000</v>
      </c>
      <c r="G337">
        <v>45953</v>
      </c>
      <c r="H337">
        <v>24</v>
      </c>
      <c r="I337" t="str">
        <v xml:space="preserve">23 DE CADA MES </v>
      </c>
      <c r="J337">
        <v>1208333.3333333333</v>
      </c>
      <c r="K337">
        <v>45984</v>
      </c>
      <c r="L337">
        <v>334</v>
      </c>
      <c r="M337">
        <v>45985</v>
      </c>
      <c r="N337">
        <v>1333300</v>
      </c>
      <c r="O337" t="str">
        <v>PAGA</v>
      </c>
      <c r="P337" t="str">
        <v>TRANSFERENCIA</v>
      </c>
      <c r="Q337">
        <v>46015</v>
      </c>
      <c r="R337">
        <v>303</v>
      </c>
      <c r="S337">
        <v>45985</v>
      </c>
      <c r="T337">
        <v>1333300</v>
      </c>
      <c r="U337" t="str">
        <v>PAGA</v>
      </c>
      <c r="V337" t="str">
        <v>TRANSFERENCIA</v>
      </c>
      <c r="W337">
        <v>46046</v>
      </c>
      <c r="X337">
        <v>272</v>
      </c>
      <c r="Y337">
        <v>45985</v>
      </c>
      <c r="Z337">
        <v>1333300</v>
      </c>
      <c r="AA337" t="str">
        <v>PAGA</v>
      </c>
      <c r="AB337" t="str">
        <v>TRANSFERENCIA</v>
      </c>
      <c r="AC337">
        <v>46077</v>
      </c>
      <c r="AD337">
        <v>241</v>
      </c>
      <c r="AE337">
        <v>46021</v>
      </c>
      <c r="AF337">
        <v>1300000</v>
      </c>
      <c r="AG337" t="str">
        <v>PAGA</v>
      </c>
      <c r="AH337" t="str">
        <v>TRANSFERENCIA</v>
      </c>
      <c r="AI337">
        <v>46108</v>
      </c>
      <c r="AJ337">
        <v>210</v>
      </c>
      <c r="AK337">
        <v>46056</v>
      </c>
      <c r="AL337">
        <v>1300000</v>
      </c>
      <c r="AM337" t="str">
        <v>PAGA</v>
      </c>
      <c r="AN337" t="str">
        <v>TRANSFERENCIA</v>
      </c>
      <c r="AO337">
        <v>46139</v>
      </c>
      <c r="AP337">
        <v>179</v>
      </c>
      <c r="AQ337">
        <v>46113</v>
      </c>
      <c r="AR337">
        <v>1300000</v>
      </c>
      <c r="AS337" t="str">
        <v>PAGA</v>
      </c>
      <c r="AT337" t="str">
        <v>TRANSFERENCIA</v>
      </c>
      <c r="AU337">
        <v>46170</v>
      </c>
      <c r="AV337">
        <v>148</v>
      </c>
      <c r="AW337">
        <v>46154</v>
      </c>
      <c r="AX337">
        <v>1300000</v>
      </c>
      <c r="AY337" t="str">
        <v>PAGA</v>
      </c>
      <c r="AZ337" t="str">
        <v>TRANSFERENCIA</v>
      </c>
      <c r="BA337">
        <v>46201</v>
      </c>
      <c r="BB337">
        <v>117</v>
      </c>
      <c r="BC337">
        <v>46175</v>
      </c>
      <c r="BD337">
        <v>1300000</v>
      </c>
      <c r="BE337" t="str">
        <v>PAGA</v>
      </c>
      <c r="BF337" t="str">
        <v>TRANSFERENCIA</v>
      </c>
      <c r="BG337">
        <v>46232</v>
      </c>
      <c r="BH337">
        <v>86</v>
      </c>
      <c r="BI337">
        <v>46240</v>
      </c>
      <c r="BJ337">
        <v>1300000</v>
      </c>
      <c r="BK337" t="str">
        <v>PAGA</v>
      </c>
      <c r="BL337" t="str">
        <v>TRANSFERENCIA</v>
      </c>
      <c r="BM337">
        <v>46263</v>
      </c>
      <c r="BN337">
        <v>55</v>
      </c>
      <c r="BO337">
        <v>46289</v>
      </c>
      <c r="BP337">
        <v>1300000</v>
      </c>
      <c r="BQ337" t="str">
        <v>PAGA</v>
      </c>
      <c r="BR337" t="str">
        <v>TRANSFERENCIA</v>
      </c>
      <c r="BS337">
        <v>46294</v>
      </c>
      <c r="BT337">
        <v>24</v>
      </c>
      <c r="BW337" t="str">
        <v>VENCIDA</v>
      </c>
      <c r="BY337">
        <v>46325</v>
      </c>
      <c r="BZ337">
        <v>-7</v>
      </c>
      <c r="CC337" t="str">
        <v>AL DÍA</v>
      </c>
      <c r="CE337">
        <v>46356</v>
      </c>
      <c r="CF337">
        <v>-38</v>
      </c>
      <c r="CI337" t="str">
        <v>AL DÍA</v>
      </c>
      <c r="CK337">
        <v>46387</v>
      </c>
      <c r="CL337">
        <v>-69</v>
      </c>
      <c r="CO337" t="str">
        <v>AL DÍA</v>
      </c>
      <c r="CQ337">
        <v>46418</v>
      </c>
      <c r="CR337">
        <v>-100</v>
      </c>
      <c r="CU337" t="str">
        <v>AL DÍA</v>
      </c>
      <c r="CW337">
        <v>46449</v>
      </c>
      <c r="CX337">
        <v>-131</v>
      </c>
      <c r="DA337" t="str">
        <v>AL DÍA</v>
      </c>
      <c r="DC337">
        <v>46480</v>
      </c>
      <c r="DD337">
        <v>-162</v>
      </c>
      <c r="DG337" t="str">
        <v>AL DÍA</v>
      </c>
      <c r="DI337">
        <v>46511</v>
      </c>
      <c r="DJ337">
        <v>-193</v>
      </c>
      <c r="DM337" t="str">
        <v>AL DÍA</v>
      </c>
      <c r="DO337">
        <v>46542</v>
      </c>
      <c r="DP337">
        <v>-224</v>
      </c>
      <c r="DS337" t="str">
        <v>AL DÍA</v>
      </c>
      <c r="DU337">
        <v>46573</v>
      </c>
      <c r="DV337">
        <v>-255</v>
      </c>
      <c r="DY337" t="str">
        <v>AL DÍA</v>
      </c>
      <c r="EA337">
        <v>46604</v>
      </c>
      <c r="EB337">
        <v>-286</v>
      </c>
      <c r="EE337" t="str">
        <v>AL DÍA</v>
      </c>
      <c r="EG337">
        <v>46635</v>
      </c>
      <c r="EH337">
        <v>-317</v>
      </c>
      <c r="EK337" t="str">
        <v>AL DÍA</v>
      </c>
      <c r="EM337">
        <v>46666</v>
      </c>
      <c r="EN337">
        <v>-348</v>
      </c>
      <c r="EQ337" t="str">
        <v>AL DÍA</v>
      </c>
      <c r="ES337">
        <v>46697</v>
      </c>
      <c r="ET337">
        <v>-379</v>
      </c>
      <c r="EW337" t="str">
        <v>AL DÍA</v>
      </c>
      <c r="EY337" t="str">
        <v/>
      </c>
      <c r="EZ337" t="str">
        <v/>
      </c>
      <c r="FC337" t="str">
        <v>SIN ESTADO</v>
      </c>
      <c r="FE337" t="str">
        <v/>
      </c>
      <c r="FF337" t="str">
        <v/>
      </c>
      <c r="FI337" t="str">
        <v>SIN ESTADO</v>
      </c>
      <c r="FK337" t="str">
        <v/>
      </c>
      <c r="FL337" t="str">
        <v/>
      </c>
      <c r="FO337" t="str">
        <v>SIN ESTADO</v>
      </c>
      <c r="FQ337" t="str">
        <v/>
      </c>
      <c r="FR337" t="str">
        <v/>
      </c>
      <c r="FU337" t="str">
        <v>SIN ESTADO</v>
      </c>
      <c r="FW337" t="str">
        <v/>
      </c>
      <c r="FX337" t="str">
        <v/>
      </c>
      <c r="GA337" t="str">
        <v>SIN ESTADO</v>
      </c>
      <c r="GC337" t="str">
        <v/>
      </c>
      <c r="GD337" t="str">
        <v/>
      </c>
      <c r="GG337" t="str">
        <v>SIN ESTADO</v>
      </c>
      <c r="GI337" t="str">
        <v/>
      </c>
      <c r="GJ337" t="str">
        <v/>
      </c>
      <c r="GM337" t="str">
        <v>SIN ESTADO</v>
      </c>
      <c r="GO337" t="str">
        <v/>
      </c>
      <c r="GP337" t="str">
        <v/>
      </c>
      <c r="GS337" t="str">
        <v>SIN ESTADO</v>
      </c>
      <c r="GU337" t="str">
        <v/>
      </c>
      <c r="GV337" t="str">
        <v/>
      </c>
      <c r="GY337" t="str">
        <v>SIN ESTADO</v>
      </c>
      <c r="HA337" t="str">
        <v/>
      </c>
      <c r="HB337" t="str">
        <v/>
      </c>
      <c r="HE337" t="str">
        <v>SIN ESTADO</v>
      </c>
      <c r="HG337" t="str">
        <v/>
      </c>
      <c r="HH337" t="str">
        <v/>
      </c>
      <c r="HK337" t="str">
        <v>SIN ESTADO</v>
      </c>
      <c r="HM337" t="str">
        <v/>
      </c>
      <c r="HN337" t="str">
        <v/>
      </c>
      <c r="HQ337" t="str">
        <v>SIN ESTADO</v>
      </c>
      <c r="HS337">
        <v>13099900</v>
      </c>
      <c r="HU337">
        <v>1208333.3333333333</v>
      </c>
      <c r="HW337">
        <v>1333300</v>
      </c>
      <c r="HX337">
        <v>1</v>
      </c>
    </row>
    <row r="338">
      <c r="B338">
        <v>336</v>
      </c>
      <c r="C338" t="str">
        <v xml:space="preserve">LC2 - 34 - 2 </v>
      </c>
      <c r="D338" t="str">
        <v>VENDIDO</v>
      </c>
      <c r="E338">
        <v>28000000</v>
      </c>
      <c r="F338">
        <v>24000000</v>
      </c>
      <c r="G338">
        <v>46086</v>
      </c>
      <c r="H338">
        <v>24</v>
      </c>
      <c r="I338" t="str">
        <v xml:space="preserve">05 DE CADA MES </v>
      </c>
      <c r="J338">
        <v>1000000</v>
      </c>
      <c r="K338">
        <v>46117</v>
      </c>
      <c r="L338">
        <v>201</v>
      </c>
      <c r="M338">
        <v>46115</v>
      </c>
      <c r="N338">
        <v>1000000</v>
      </c>
      <c r="O338" t="str">
        <v>PAGA</v>
      </c>
      <c r="P338" t="str">
        <v>TRANSFERENCIA</v>
      </c>
      <c r="Q338">
        <v>46148</v>
      </c>
      <c r="R338">
        <v>170</v>
      </c>
      <c r="S338">
        <v>46146</v>
      </c>
      <c r="T338">
        <v>1000000</v>
      </c>
      <c r="U338" t="str">
        <v>PAGA</v>
      </c>
      <c r="V338" t="str">
        <v>TRANSFERENCIA</v>
      </c>
      <c r="W338">
        <v>46179</v>
      </c>
      <c r="X338">
        <v>139</v>
      </c>
      <c r="Y338">
        <v>46177</v>
      </c>
      <c r="Z338">
        <v>1000000</v>
      </c>
      <c r="AA338" t="str">
        <v>PAGA</v>
      </c>
      <c r="AB338" t="str">
        <v>TRANSFERENCIA</v>
      </c>
      <c r="AC338">
        <v>46210</v>
      </c>
      <c r="AD338">
        <v>108</v>
      </c>
      <c r="AE338">
        <v>46209</v>
      </c>
      <c r="AF338">
        <v>1000000</v>
      </c>
      <c r="AG338" t="str">
        <v>PAGA</v>
      </c>
      <c r="AH338" t="str">
        <v>TRANSFERENCIA</v>
      </c>
      <c r="AI338">
        <v>46241</v>
      </c>
      <c r="AJ338">
        <v>77</v>
      </c>
      <c r="AK338">
        <v>46240</v>
      </c>
      <c r="AL338">
        <v>1000000</v>
      </c>
      <c r="AM338" t="str">
        <v>PAGA</v>
      </c>
      <c r="AN338" t="str">
        <v>TRANSFERENCIA</v>
      </c>
      <c r="AO338">
        <v>46272</v>
      </c>
      <c r="AP338">
        <v>46</v>
      </c>
      <c r="AQ338">
        <v>46271</v>
      </c>
      <c r="AR338">
        <v>1000000</v>
      </c>
      <c r="AS338" t="str">
        <v>PAGA</v>
      </c>
      <c r="AT338" t="str">
        <v>TRANSFERENCIA</v>
      </c>
      <c r="AU338">
        <v>46303</v>
      </c>
      <c r="AV338">
        <v>15</v>
      </c>
      <c r="AW338">
        <v>46209</v>
      </c>
      <c r="AX338">
        <v>1000000</v>
      </c>
      <c r="AY338" t="str">
        <v>PAGA</v>
      </c>
      <c r="AZ338" t="str">
        <v>TRANSFERENCIA</v>
      </c>
      <c r="BA338">
        <v>46334</v>
      </c>
      <c r="BB338">
        <v>-16</v>
      </c>
      <c r="BC338">
        <v>46240</v>
      </c>
      <c r="BD338">
        <v>1000000</v>
      </c>
      <c r="BE338" t="str">
        <v>PAGA</v>
      </c>
      <c r="BF338" t="str">
        <v>TRANSFERENCIA</v>
      </c>
      <c r="BG338">
        <v>46365</v>
      </c>
      <c r="BH338">
        <v>-47</v>
      </c>
      <c r="BI338">
        <v>46271</v>
      </c>
      <c r="BJ338">
        <v>1000000</v>
      </c>
      <c r="BK338" t="str">
        <v>PAGA</v>
      </c>
      <c r="BL338" t="str">
        <v>TRANSFERENCIA</v>
      </c>
      <c r="BM338">
        <v>46396</v>
      </c>
      <c r="BN338">
        <v>-78</v>
      </c>
      <c r="BO338">
        <v>46301</v>
      </c>
      <c r="BP338">
        <v>1000000</v>
      </c>
      <c r="BQ338" t="str">
        <v>PAGA</v>
      </c>
      <c r="BR338" t="str">
        <v>TRANSFERENCIA</v>
      </c>
      <c r="BS338">
        <v>46427</v>
      </c>
      <c r="BT338">
        <v>-109</v>
      </c>
      <c r="BW338" t="str">
        <v>AL DÍA</v>
      </c>
      <c r="BY338">
        <v>46458</v>
      </c>
      <c r="BZ338">
        <v>-140</v>
      </c>
      <c r="CC338" t="str">
        <v>AL DÍA</v>
      </c>
      <c r="CE338">
        <v>46489</v>
      </c>
      <c r="CF338">
        <v>-171</v>
      </c>
      <c r="CI338" t="str">
        <v>AL DÍA</v>
      </c>
      <c r="CK338">
        <v>46520</v>
      </c>
      <c r="CL338">
        <v>-202</v>
      </c>
      <c r="CO338" t="str">
        <v>AL DÍA</v>
      </c>
      <c r="CQ338">
        <v>46551</v>
      </c>
      <c r="CR338">
        <v>-233</v>
      </c>
      <c r="CU338" t="str">
        <v>AL DÍA</v>
      </c>
      <c r="CW338">
        <v>46582</v>
      </c>
      <c r="CX338">
        <v>-264</v>
      </c>
      <c r="DA338" t="str">
        <v>AL DÍA</v>
      </c>
      <c r="DC338">
        <v>46613</v>
      </c>
      <c r="DD338">
        <v>-295</v>
      </c>
      <c r="DG338" t="str">
        <v>AL DÍA</v>
      </c>
      <c r="DI338">
        <v>46644</v>
      </c>
      <c r="DJ338">
        <v>-326</v>
      </c>
      <c r="DM338" t="str">
        <v>AL DÍA</v>
      </c>
      <c r="DO338">
        <v>46675</v>
      </c>
      <c r="DP338">
        <v>-357</v>
      </c>
      <c r="DS338" t="str">
        <v>AL DÍA</v>
      </c>
      <c r="DU338">
        <v>46706</v>
      </c>
      <c r="DV338">
        <v>-388</v>
      </c>
      <c r="DY338" t="str">
        <v>AL DÍA</v>
      </c>
      <c r="EA338">
        <v>46737</v>
      </c>
      <c r="EB338">
        <v>-419</v>
      </c>
      <c r="EE338" t="str">
        <v>AL DÍA</v>
      </c>
      <c r="EG338">
        <v>46768</v>
      </c>
      <c r="EH338">
        <v>-450</v>
      </c>
      <c r="EK338" t="str">
        <v>AL DÍA</v>
      </c>
      <c r="EM338">
        <v>46799</v>
      </c>
      <c r="EN338">
        <v>-481</v>
      </c>
      <c r="EQ338" t="str">
        <v>AL DÍA</v>
      </c>
      <c r="ES338">
        <v>46830</v>
      </c>
      <c r="ET338">
        <v>-512</v>
      </c>
      <c r="EW338" t="str">
        <v>AL DÍA</v>
      </c>
      <c r="EY338" t="str">
        <v/>
      </c>
      <c r="EZ338" t="str">
        <v/>
      </c>
      <c r="FC338" t="str">
        <v>SIN ESTADO</v>
      </c>
      <c r="FE338" t="str">
        <v/>
      </c>
      <c r="FF338" t="str">
        <v/>
      </c>
      <c r="FI338" t="str">
        <v>SIN ESTADO</v>
      </c>
      <c r="FK338" t="str">
        <v/>
      </c>
      <c r="FL338" t="str">
        <v/>
      </c>
      <c r="FO338" t="str">
        <v>SIN ESTADO</v>
      </c>
      <c r="FQ338" t="str">
        <v/>
      </c>
      <c r="FR338" t="str">
        <v/>
      </c>
      <c r="FU338" t="str">
        <v>SIN ESTADO</v>
      </c>
      <c r="FW338" t="str">
        <v/>
      </c>
      <c r="FX338" t="str">
        <v/>
      </c>
      <c r="GA338" t="str">
        <v>SIN ESTADO</v>
      </c>
      <c r="GC338" t="str">
        <v/>
      </c>
      <c r="GD338" t="str">
        <v/>
      </c>
      <c r="GG338" t="str">
        <v>SIN ESTADO</v>
      </c>
      <c r="GI338" t="str">
        <v/>
      </c>
      <c r="GJ338" t="str">
        <v/>
      </c>
      <c r="GM338" t="str">
        <v>SIN ESTADO</v>
      </c>
      <c r="GO338" t="str">
        <v/>
      </c>
      <c r="GP338" t="str">
        <v/>
      </c>
      <c r="GS338" t="str">
        <v>SIN ESTADO</v>
      </c>
      <c r="GU338" t="str">
        <v/>
      </c>
      <c r="GV338" t="str">
        <v/>
      </c>
      <c r="GY338" t="str">
        <v>SIN ESTADO</v>
      </c>
      <c r="HA338" t="str">
        <v/>
      </c>
      <c r="HB338" t="str">
        <v/>
      </c>
      <c r="HE338" t="str">
        <v>SIN ESTADO</v>
      </c>
      <c r="HG338" t="str">
        <v/>
      </c>
      <c r="HH338" t="str">
        <v/>
      </c>
      <c r="HK338" t="str">
        <v>SIN ESTADO</v>
      </c>
      <c r="HM338" t="str">
        <v/>
      </c>
      <c r="HN338" t="str">
        <v/>
      </c>
      <c r="HQ338" t="str">
        <v>SIN ESTADO</v>
      </c>
      <c r="HS338">
        <v>10000000</v>
      </c>
      <c r="HU338">
        <v>1000000</v>
      </c>
      <c r="HW338">
        <v>2000000</v>
      </c>
      <c r="HX338">
        <v>2</v>
      </c>
    </row>
    <row r="339">
      <c r="B339">
        <v>337</v>
      </c>
      <c r="C339" t="str">
        <v xml:space="preserve">LC2 - 34 - 3 </v>
      </c>
      <c r="D339" t="str">
        <v>VENDIDO</v>
      </c>
      <c r="E339">
        <v>28000000</v>
      </c>
      <c r="F339">
        <v>24000000</v>
      </c>
      <c r="G339">
        <v>46086</v>
      </c>
      <c r="H339">
        <v>24</v>
      </c>
      <c r="I339" t="str">
        <v xml:space="preserve">05 DE CADA MES </v>
      </c>
      <c r="J339">
        <v>1000000</v>
      </c>
      <c r="K339">
        <v>46117</v>
      </c>
      <c r="L339">
        <v>201</v>
      </c>
      <c r="M339">
        <v>46118</v>
      </c>
      <c r="N339">
        <v>1000000</v>
      </c>
      <c r="O339" t="str">
        <v>PAGA</v>
      </c>
      <c r="P339" t="str">
        <v>TRANSFERENCIA</v>
      </c>
      <c r="Q339">
        <v>46148</v>
      </c>
      <c r="R339">
        <v>170</v>
      </c>
      <c r="S339">
        <v>46147</v>
      </c>
      <c r="T339">
        <v>1000000</v>
      </c>
      <c r="U339" t="str">
        <v>PAGA</v>
      </c>
      <c r="V339" t="str">
        <v>TRANSFERENCIA</v>
      </c>
      <c r="W339">
        <v>46179</v>
      </c>
      <c r="X339">
        <v>139</v>
      </c>
      <c r="Y339">
        <v>46182</v>
      </c>
      <c r="Z339">
        <v>1000000</v>
      </c>
      <c r="AA339" t="str">
        <v>PAGA</v>
      </c>
      <c r="AB339" t="str">
        <v>TRANSFERENCIA</v>
      </c>
      <c r="AC339">
        <v>46210</v>
      </c>
      <c r="AD339">
        <v>108</v>
      </c>
      <c r="AE339">
        <v>46214</v>
      </c>
      <c r="AF339">
        <v>1000000</v>
      </c>
      <c r="AG339" t="str">
        <v>PAGA</v>
      </c>
      <c r="AH339" t="str">
        <v>TRANSFERENCIA</v>
      </c>
      <c r="AI339">
        <v>46241</v>
      </c>
      <c r="AJ339">
        <v>77</v>
      </c>
      <c r="AK339">
        <v>46243</v>
      </c>
      <c r="AL339">
        <v>1000000</v>
      </c>
      <c r="AM339" t="str">
        <v>PAGA</v>
      </c>
      <c r="AN339" t="str">
        <v>TRANSFERENCIA</v>
      </c>
      <c r="AO339">
        <v>46272</v>
      </c>
      <c r="AP339">
        <v>46</v>
      </c>
      <c r="AQ339">
        <v>46266</v>
      </c>
      <c r="AR339">
        <v>10000000</v>
      </c>
      <c r="AS339" t="str">
        <v>PAGA</v>
      </c>
      <c r="AT339" t="str">
        <v>TRANSFERENCIA</v>
      </c>
      <c r="AU339">
        <v>46303</v>
      </c>
      <c r="AV339">
        <v>15</v>
      </c>
      <c r="AY339" t="str">
        <v>VENCIDA</v>
      </c>
      <c r="BA339">
        <v>46334</v>
      </c>
      <c r="BB339">
        <v>-16</v>
      </c>
      <c r="BE339" t="str">
        <v>AL DÍA</v>
      </c>
      <c r="BG339">
        <v>46365</v>
      </c>
      <c r="BH339">
        <v>-47</v>
      </c>
      <c r="BK339" t="str">
        <v>AL DÍA</v>
      </c>
      <c r="BM339">
        <v>46396</v>
      </c>
      <c r="BN339">
        <v>-78</v>
      </c>
      <c r="BQ339" t="str">
        <v>AL DÍA</v>
      </c>
      <c r="BS339">
        <v>46427</v>
      </c>
      <c r="BT339">
        <v>-109</v>
      </c>
      <c r="BW339" t="str">
        <v>AL DÍA</v>
      </c>
      <c r="BY339">
        <v>46458</v>
      </c>
      <c r="BZ339">
        <v>-140</v>
      </c>
      <c r="CC339" t="str">
        <v>AL DÍA</v>
      </c>
      <c r="CE339">
        <v>46489</v>
      </c>
      <c r="CF339">
        <v>-171</v>
      </c>
      <c r="CI339" t="str">
        <v>AL DÍA</v>
      </c>
      <c r="CK339">
        <v>46520</v>
      </c>
      <c r="CL339">
        <v>-202</v>
      </c>
      <c r="CO339" t="str">
        <v>AL DÍA</v>
      </c>
      <c r="CQ339">
        <v>46551</v>
      </c>
      <c r="CR339">
        <v>-233</v>
      </c>
      <c r="CU339" t="str">
        <v>AL DÍA</v>
      </c>
      <c r="CW339">
        <v>46582</v>
      </c>
      <c r="CX339">
        <v>-264</v>
      </c>
      <c r="DA339" t="str">
        <v>AL DÍA</v>
      </c>
      <c r="DC339">
        <v>46613</v>
      </c>
      <c r="DD339">
        <v>-295</v>
      </c>
      <c r="DG339" t="str">
        <v>AL DÍA</v>
      </c>
      <c r="DI339">
        <v>46644</v>
      </c>
      <c r="DJ339">
        <v>-326</v>
      </c>
      <c r="DM339" t="str">
        <v>AL DÍA</v>
      </c>
      <c r="DO339">
        <v>46675</v>
      </c>
      <c r="DP339">
        <v>-357</v>
      </c>
      <c r="DS339" t="str">
        <v>AL DÍA</v>
      </c>
      <c r="DU339">
        <v>46706</v>
      </c>
      <c r="DV339">
        <v>-388</v>
      </c>
      <c r="DY339" t="str">
        <v>AL DÍA</v>
      </c>
      <c r="EA339">
        <v>46737</v>
      </c>
      <c r="EB339">
        <v>-419</v>
      </c>
      <c r="EE339" t="str">
        <v>AL DÍA</v>
      </c>
      <c r="EG339">
        <v>46768</v>
      </c>
      <c r="EH339">
        <v>-450</v>
      </c>
      <c r="EK339" t="str">
        <v>AL DÍA</v>
      </c>
      <c r="EM339">
        <v>46799</v>
      </c>
      <c r="EN339">
        <v>-481</v>
      </c>
      <c r="EQ339" t="str">
        <v>AL DÍA</v>
      </c>
      <c r="ES339">
        <v>46830</v>
      </c>
      <c r="ET339">
        <v>-512</v>
      </c>
      <c r="EW339" t="str">
        <v>AL DÍA</v>
      </c>
      <c r="EY339" t="str">
        <v/>
      </c>
      <c r="EZ339" t="str">
        <v/>
      </c>
      <c r="FC339" t="str">
        <v>SIN ESTADO</v>
      </c>
      <c r="FE339" t="str">
        <v/>
      </c>
      <c r="FF339" t="str">
        <v/>
      </c>
      <c r="FI339" t="str">
        <v>SIN ESTADO</v>
      </c>
      <c r="FK339" t="str">
        <v/>
      </c>
      <c r="FL339" t="str">
        <v/>
      </c>
      <c r="FO339" t="str">
        <v>SIN ESTADO</v>
      </c>
      <c r="FQ339" t="str">
        <v/>
      </c>
      <c r="FR339" t="str">
        <v/>
      </c>
      <c r="FU339" t="str">
        <v>SIN ESTADO</v>
      </c>
      <c r="FW339" t="str">
        <v/>
      </c>
      <c r="FX339" t="str">
        <v/>
      </c>
      <c r="GA339" t="str">
        <v>SIN ESTADO</v>
      </c>
      <c r="GC339" t="str">
        <v/>
      </c>
      <c r="GD339" t="str">
        <v/>
      </c>
      <c r="GG339" t="str">
        <v>SIN ESTADO</v>
      </c>
      <c r="GI339" t="str">
        <v/>
      </c>
      <c r="GJ339" t="str">
        <v/>
      </c>
      <c r="GM339" t="str">
        <v>SIN ESTADO</v>
      </c>
      <c r="GO339" t="str">
        <v/>
      </c>
      <c r="GP339" t="str">
        <v/>
      </c>
      <c r="GS339" t="str">
        <v>SIN ESTADO</v>
      </c>
      <c r="GU339" t="str">
        <v/>
      </c>
      <c r="GV339" t="str">
        <v/>
      </c>
      <c r="GY339" t="str">
        <v>SIN ESTADO</v>
      </c>
      <c r="HA339" t="str">
        <v/>
      </c>
      <c r="HB339" t="str">
        <v/>
      </c>
      <c r="HE339" t="str">
        <v>SIN ESTADO</v>
      </c>
      <c r="HG339" t="str">
        <v/>
      </c>
      <c r="HH339" t="str">
        <v/>
      </c>
      <c r="HK339" t="str">
        <v>SIN ESTADO</v>
      </c>
      <c r="HM339" t="str">
        <v/>
      </c>
      <c r="HN339" t="str">
        <v/>
      </c>
      <c r="HQ339" t="str">
        <v>SIN ESTADO</v>
      </c>
      <c r="HS339">
        <v>15000000</v>
      </c>
      <c r="HU339">
        <v>1000000</v>
      </c>
      <c r="HW339">
        <v>1000000</v>
      </c>
      <c r="HX339">
        <v>1</v>
      </c>
    </row>
    <row r="340">
      <c r="B340">
        <v>338</v>
      </c>
      <c r="C340" t="str">
        <v xml:space="preserve">LC2 - 34 - 4 </v>
      </c>
      <c r="D340" t="str">
        <v>VENDIDO</v>
      </c>
      <c r="E340">
        <v>28000000</v>
      </c>
      <c r="F340">
        <v>24000000</v>
      </c>
      <c r="G340">
        <v>46086</v>
      </c>
      <c r="H340">
        <v>24</v>
      </c>
      <c r="I340" t="str">
        <v xml:space="preserve">05 DE CADA MES </v>
      </c>
      <c r="J340">
        <v>1000000</v>
      </c>
      <c r="K340">
        <v>46117</v>
      </c>
      <c r="L340">
        <v>201</v>
      </c>
      <c r="M340">
        <v>46113</v>
      </c>
      <c r="N340">
        <v>1000000</v>
      </c>
      <c r="O340" t="str">
        <v>PAGA</v>
      </c>
      <c r="P340" t="str">
        <v>TRANSFERENCIA</v>
      </c>
      <c r="Q340">
        <v>46148</v>
      </c>
      <c r="R340">
        <v>170</v>
      </c>
      <c r="S340">
        <v>46145</v>
      </c>
      <c r="T340">
        <v>1000000</v>
      </c>
      <c r="U340" t="str">
        <v>PAGA</v>
      </c>
      <c r="V340" t="str">
        <v>TRANSFERENCIA</v>
      </c>
      <c r="W340">
        <v>46179</v>
      </c>
      <c r="X340">
        <v>139</v>
      </c>
      <c r="Y340">
        <v>46175</v>
      </c>
      <c r="Z340">
        <v>1000000</v>
      </c>
      <c r="AA340" t="str">
        <v>PAGA</v>
      </c>
      <c r="AB340" t="str">
        <v>TRANSFERENCIA</v>
      </c>
      <c r="AC340">
        <v>46210</v>
      </c>
      <c r="AD340">
        <v>108</v>
      </c>
      <c r="AE340">
        <v>46208</v>
      </c>
      <c r="AF340">
        <v>1000000</v>
      </c>
      <c r="AG340" t="str">
        <v>PAGA</v>
      </c>
      <c r="AH340" t="str">
        <v>TRANSFERENCIA</v>
      </c>
      <c r="AI340">
        <v>46241</v>
      </c>
      <c r="AJ340">
        <v>77</v>
      </c>
      <c r="AK340">
        <v>46239</v>
      </c>
      <c r="AL340">
        <v>1000000</v>
      </c>
      <c r="AM340" t="str">
        <v>PAGA</v>
      </c>
      <c r="AN340" t="str">
        <v>TRANSFERENCIA</v>
      </c>
      <c r="AO340">
        <v>46272</v>
      </c>
      <c r="AP340">
        <v>46</v>
      </c>
      <c r="AQ340">
        <v>46270</v>
      </c>
      <c r="AR340">
        <v>1000000</v>
      </c>
      <c r="AS340" t="str">
        <v>PAGA</v>
      </c>
      <c r="AT340" t="str">
        <v>TRANSFERENCIA</v>
      </c>
      <c r="AU340">
        <v>46303</v>
      </c>
      <c r="AV340">
        <v>15</v>
      </c>
      <c r="AW340">
        <v>46302</v>
      </c>
      <c r="AX340">
        <v>1000000</v>
      </c>
      <c r="AY340" t="str">
        <v>PAGA</v>
      </c>
      <c r="AZ340" t="str">
        <v>TRANSFERENCIA</v>
      </c>
      <c r="BA340">
        <v>46334</v>
      </c>
      <c r="BB340">
        <v>-16</v>
      </c>
      <c r="BE340" t="str">
        <v>AL DÍA</v>
      </c>
      <c r="BG340">
        <v>46365</v>
      </c>
      <c r="BH340">
        <v>-47</v>
      </c>
      <c r="BK340" t="str">
        <v>AL DÍA</v>
      </c>
      <c r="BM340">
        <v>46396</v>
      </c>
      <c r="BN340">
        <v>-78</v>
      </c>
      <c r="BQ340" t="str">
        <v>AL DÍA</v>
      </c>
      <c r="BS340">
        <v>46427</v>
      </c>
      <c r="BT340">
        <v>-109</v>
      </c>
      <c r="BW340" t="str">
        <v>AL DÍA</v>
      </c>
      <c r="BY340">
        <v>46458</v>
      </c>
      <c r="BZ340">
        <v>-140</v>
      </c>
      <c r="CC340" t="str">
        <v>AL DÍA</v>
      </c>
      <c r="CE340">
        <v>46489</v>
      </c>
      <c r="CF340">
        <v>-171</v>
      </c>
      <c r="CI340" t="str">
        <v>AL DÍA</v>
      </c>
      <c r="CK340">
        <v>46520</v>
      </c>
      <c r="CL340">
        <v>-202</v>
      </c>
      <c r="CO340" t="str">
        <v>AL DÍA</v>
      </c>
      <c r="CQ340">
        <v>46551</v>
      </c>
      <c r="CR340">
        <v>-233</v>
      </c>
      <c r="CU340" t="str">
        <v>AL DÍA</v>
      </c>
      <c r="CW340">
        <v>46582</v>
      </c>
      <c r="CX340">
        <v>-264</v>
      </c>
      <c r="DA340" t="str">
        <v>AL DÍA</v>
      </c>
      <c r="DC340">
        <v>46613</v>
      </c>
      <c r="DD340">
        <v>-295</v>
      </c>
      <c r="DG340" t="str">
        <v>AL DÍA</v>
      </c>
      <c r="DI340">
        <v>46644</v>
      </c>
      <c r="DJ340">
        <v>-326</v>
      </c>
      <c r="DM340" t="str">
        <v>AL DÍA</v>
      </c>
      <c r="DO340">
        <v>46675</v>
      </c>
      <c r="DP340">
        <v>-357</v>
      </c>
      <c r="DS340" t="str">
        <v>AL DÍA</v>
      </c>
      <c r="DU340">
        <v>46706</v>
      </c>
      <c r="DV340">
        <v>-388</v>
      </c>
      <c r="DY340" t="str">
        <v>AL DÍA</v>
      </c>
      <c r="EA340">
        <v>46737</v>
      </c>
      <c r="EB340">
        <v>-419</v>
      </c>
      <c r="EE340" t="str">
        <v>AL DÍA</v>
      </c>
      <c r="EG340">
        <v>46768</v>
      </c>
      <c r="EH340">
        <v>-450</v>
      </c>
      <c r="EK340" t="str">
        <v>AL DÍA</v>
      </c>
      <c r="EM340">
        <v>46799</v>
      </c>
      <c r="EN340">
        <v>-481</v>
      </c>
      <c r="EQ340" t="str">
        <v>AL DÍA</v>
      </c>
      <c r="ES340">
        <v>46830</v>
      </c>
      <c r="ET340">
        <v>-512</v>
      </c>
      <c r="EW340" t="str">
        <v>AL DÍA</v>
      </c>
      <c r="EY340" t="str">
        <v/>
      </c>
      <c r="EZ340" t="str">
        <v/>
      </c>
      <c r="FC340" t="str">
        <v>SIN ESTADO</v>
      </c>
      <c r="FE340" t="str">
        <v/>
      </c>
      <c r="FF340" t="str">
        <v/>
      </c>
      <c r="FI340" t="str">
        <v>SIN ESTADO</v>
      </c>
      <c r="FK340" t="str">
        <v/>
      </c>
      <c r="FL340" t="str">
        <v/>
      </c>
      <c r="FO340" t="str">
        <v>SIN ESTADO</v>
      </c>
      <c r="FQ340" t="str">
        <v/>
      </c>
      <c r="FR340" t="str">
        <v/>
      </c>
      <c r="FU340" t="str">
        <v>SIN ESTADO</v>
      </c>
      <c r="FW340" t="str">
        <v/>
      </c>
      <c r="FX340" t="str">
        <v/>
      </c>
      <c r="GA340" t="str">
        <v>SIN ESTADO</v>
      </c>
      <c r="GC340" t="str">
        <v/>
      </c>
      <c r="GD340" t="str">
        <v/>
      </c>
      <c r="GG340" t="str">
        <v>SIN ESTADO</v>
      </c>
      <c r="GI340" t="str">
        <v/>
      </c>
      <c r="GJ340" t="str">
        <v/>
      </c>
      <c r="GM340" t="str">
        <v>SIN ESTADO</v>
      </c>
      <c r="GO340" t="str">
        <v/>
      </c>
      <c r="GP340" t="str">
        <v/>
      </c>
      <c r="GS340" t="str">
        <v>SIN ESTADO</v>
      </c>
      <c r="GU340" t="str">
        <v/>
      </c>
      <c r="GV340" t="str">
        <v/>
      </c>
      <c r="GY340" t="str">
        <v>SIN ESTADO</v>
      </c>
      <c r="HA340" t="str">
        <v/>
      </c>
      <c r="HB340" t="str">
        <v/>
      </c>
      <c r="HE340" t="str">
        <v>SIN ESTADO</v>
      </c>
      <c r="HG340" t="str">
        <v/>
      </c>
      <c r="HH340" t="str">
        <v/>
      </c>
      <c r="HK340" t="str">
        <v>SIN ESTADO</v>
      </c>
      <c r="HM340" t="str">
        <v/>
      </c>
      <c r="HN340" t="str">
        <v/>
      </c>
      <c r="HQ340" t="str">
        <v>SIN ESTADO</v>
      </c>
      <c r="HS340">
        <v>7000000</v>
      </c>
      <c r="HU340">
        <v>1000000</v>
      </c>
      <c r="HW340">
        <v>1000000</v>
      </c>
      <c r="HX340">
        <v>1</v>
      </c>
    </row>
    <row r="341">
      <c r="B341">
        <v>339</v>
      </c>
      <c r="C341" t="str">
        <v xml:space="preserve">LC2 - 34 - 5 </v>
      </c>
      <c r="D341" t="str">
        <v>EN NEGOCIACIÓN</v>
      </c>
      <c r="E341">
        <v>28000000</v>
      </c>
      <c r="F341">
        <v>28000000</v>
      </c>
      <c r="G341">
        <v>0</v>
      </c>
      <c r="H341">
        <v>0</v>
      </c>
      <c r="I341">
        <v>0</v>
      </c>
      <c r="J341">
        <v>0</v>
      </c>
      <c r="K341" t="str">
        <v/>
      </c>
      <c r="L341" t="str">
        <v/>
      </c>
      <c r="O341" t="str">
        <v>SIN ESTADO</v>
      </c>
      <c r="Q341" t="str">
        <v/>
      </c>
      <c r="R341" t="str">
        <v/>
      </c>
      <c r="U341" t="str">
        <v>SIN ESTADO</v>
      </c>
      <c r="W341" t="str">
        <v/>
      </c>
      <c r="X341" t="str">
        <v/>
      </c>
      <c r="AA341" t="str">
        <v>SIN ESTADO</v>
      </c>
      <c r="AC341" t="str">
        <v/>
      </c>
      <c r="AD341" t="str">
        <v/>
      </c>
      <c r="AG341" t="str">
        <v>SIN ESTADO</v>
      </c>
      <c r="AI341" t="str">
        <v/>
      </c>
      <c r="AJ341" t="str">
        <v/>
      </c>
      <c r="AM341" t="str">
        <v>SIN ESTADO</v>
      </c>
      <c r="AO341" t="str">
        <v/>
      </c>
      <c r="AP341" t="str">
        <v/>
      </c>
      <c r="AS341" t="str">
        <v>SIN ESTADO</v>
      </c>
      <c r="AU341" t="str">
        <v/>
      </c>
      <c r="AV341" t="str">
        <v/>
      </c>
      <c r="AY341" t="str">
        <v>SIN ESTADO</v>
      </c>
      <c r="BA341" t="str">
        <v/>
      </c>
      <c r="BB341" t="str">
        <v/>
      </c>
      <c r="BE341" t="str">
        <v>SIN ESTADO</v>
      </c>
      <c r="BG341" t="str">
        <v/>
      </c>
      <c r="BH341" t="str">
        <v/>
      </c>
      <c r="BK341" t="str">
        <v>SIN ESTADO</v>
      </c>
      <c r="BM341" t="str">
        <v/>
      </c>
      <c r="BN341" t="str">
        <v/>
      </c>
      <c r="BQ341" t="str">
        <v>SIN ESTADO</v>
      </c>
      <c r="BS341" t="str">
        <v/>
      </c>
      <c r="BT341" t="str">
        <v/>
      </c>
      <c r="BW341" t="str">
        <v>SIN ESTADO</v>
      </c>
      <c r="BY341" t="str">
        <v/>
      </c>
      <c r="BZ341" t="str">
        <v/>
      </c>
      <c r="CC341" t="str">
        <v>SIN ESTADO</v>
      </c>
      <c r="CE341" t="str">
        <v/>
      </c>
      <c r="CF341" t="str">
        <v/>
      </c>
      <c r="CI341" t="str">
        <v>SIN ESTADO</v>
      </c>
      <c r="CK341" t="str">
        <v/>
      </c>
      <c r="CL341" t="str">
        <v/>
      </c>
      <c r="CO341" t="str">
        <v>SIN ESTADO</v>
      </c>
      <c r="CQ341" t="str">
        <v/>
      </c>
      <c r="CR341" t="str">
        <v/>
      </c>
      <c r="CU341" t="str">
        <v>SIN ESTADO</v>
      </c>
      <c r="CW341" t="str">
        <v/>
      </c>
      <c r="CX341" t="str">
        <v/>
      </c>
      <c r="DA341" t="str">
        <v>SIN ESTADO</v>
      </c>
      <c r="DC341" t="str">
        <v/>
      </c>
      <c r="DD341" t="str">
        <v/>
      </c>
      <c r="DG341" t="str">
        <v>SIN ESTADO</v>
      </c>
      <c r="DI341" t="str">
        <v/>
      </c>
      <c r="DJ341" t="str">
        <v/>
      </c>
      <c r="DM341" t="str">
        <v>SIN ESTADO</v>
      </c>
      <c r="DO341" t="str">
        <v/>
      </c>
      <c r="DP341" t="str">
        <v/>
      </c>
      <c r="DS341" t="str">
        <v>SIN ESTADO</v>
      </c>
      <c r="DU341" t="str">
        <v/>
      </c>
      <c r="DV341" t="str">
        <v/>
      </c>
      <c r="DY341" t="str">
        <v>SIN ESTADO</v>
      </c>
      <c r="EA341" t="str">
        <v/>
      </c>
      <c r="EB341" t="str">
        <v/>
      </c>
      <c r="EE341" t="str">
        <v>SIN ESTADO</v>
      </c>
      <c r="EG341" t="str">
        <v/>
      </c>
      <c r="EH341" t="str">
        <v/>
      </c>
      <c r="EK341" t="str">
        <v>SIN ESTADO</v>
      </c>
      <c r="EM341" t="str">
        <v/>
      </c>
      <c r="EN341" t="str">
        <v/>
      </c>
      <c r="EQ341" t="str">
        <v>SIN ESTADO</v>
      </c>
      <c r="ES341" t="str">
        <v/>
      </c>
      <c r="ET341" t="str">
        <v/>
      </c>
      <c r="EW341" t="str">
        <v>SIN ESTADO</v>
      </c>
      <c r="EY341" t="str">
        <v/>
      </c>
      <c r="EZ341" t="str">
        <v/>
      </c>
      <c r="FC341" t="str">
        <v>SIN ESTADO</v>
      </c>
      <c r="FE341" t="str">
        <v/>
      </c>
      <c r="FF341" t="str">
        <v/>
      </c>
      <c r="FI341" t="str">
        <v>SIN ESTADO</v>
      </c>
      <c r="FK341" t="str">
        <v/>
      </c>
      <c r="FL341" t="str">
        <v/>
      </c>
      <c r="FO341" t="str">
        <v>SIN ESTADO</v>
      </c>
      <c r="FQ341" t="str">
        <v/>
      </c>
      <c r="FR341" t="str">
        <v/>
      </c>
      <c r="FU341" t="str">
        <v>SIN ESTADO</v>
      </c>
      <c r="FW341" t="str">
        <v/>
      </c>
      <c r="FX341" t="str">
        <v/>
      </c>
      <c r="GA341" t="str">
        <v>SIN ESTADO</v>
      </c>
      <c r="GC341" t="str">
        <v/>
      </c>
      <c r="GD341" t="str">
        <v/>
      </c>
      <c r="GG341" t="str">
        <v>SIN ESTADO</v>
      </c>
      <c r="GI341" t="str">
        <v/>
      </c>
      <c r="GJ341" t="str">
        <v/>
      </c>
      <c r="GM341" t="str">
        <v>SIN ESTADO</v>
      </c>
      <c r="GO341" t="str">
        <v/>
      </c>
      <c r="GP341" t="str">
        <v/>
      </c>
      <c r="GS341" t="str">
        <v>SIN ESTADO</v>
      </c>
      <c r="GU341" t="str">
        <v/>
      </c>
      <c r="GV341" t="str">
        <v/>
      </c>
      <c r="GY341" t="str">
        <v>SIN ESTADO</v>
      </c>
      <c r="HA341" t="str">
        <v/>
      </c>
      <c r="HB341" t="str">
        <v/>
      </c>
      <c r="HE341" t="str">
        <v>SIN ESTADO</v>
      </c>
      <c r="HG341" t="str">
        <v/>
      </c>
      <c r="HH341" t="str">
        <v/>
      </c>
      <c r="HK341" t="str">
        <v>SIN ESTADO</v>
      </c>
      <c r="HM341" t="str">
        <v/>
      </c>
      <c r="HN341" t="str">
        <v/>
      </c>
      <c r="HQ341" t="str">
        <v>SIN ESTADO</v>
      </c>
      <c r="HS341">
        <v>0</v>
      </c>
      <c r="HU341">
        <v>0</v>
      </c>
      <c r="HW341">
        <v>0</v>
      </c>
      <c r="HX341">
        <v>0</v>
      </c>
    </row>
    <row r="342">
      <c r="B342">
        <v>340</v>
      </c>
      <c r="C342" t="str">
        <v>LC2 - 34 - 7 Y 8</v>
      </c>
      <c r="D342" t="str">
        <v>VENDIDO</v>
      </c>
      <c r="E342">
        <v>60663000</v>
      </c>
      <c r="F342">
        <v>52663000</v>
      </c>
      <c r="G342" t="str">
        <v>30/02/2026</v>
      </c>
      <c r="H342">
        <v>24</v>
      </c>
      <c r="I342" t="str">
        <v xml:space="preserve">30 DE CADA MES </v>
      </c>
      <c r="J342">
        <v>2194291.6666666665</v>
      </c>
      <c r="K342">
        <v>46082</v>
      </c>
      <c r="L342">
        <v>236</v>
      </c>
      <c r="M342">
        <v>46104</v>
      </c>
      <c r="N342">
        <v>2000000</v>
      </c>
      <c r="O342" t="str">
        <v>PAGA</v>
      </c>
      <c r="P342" t="str">
        <v>TRANSFERENCIA</v>
      </c>
      <c r="Q342">
        <v>46113</v>
      </c>
      <c r="R342">
        <v>205</v>
      </c>
      <c r="S342">
        <v>46139</v>
      </c>
      <c r="T342">
        <v>1500000</v>
      </c>
      <c r="U342" t="str">
        <v>PAGA</v>
      </c>
      <c r="V342" t="str">
        <v>TRANSFERENCIA</v>
      </c>
      <c r="W342">
        <v>46144</v>
      </c>
      <c r="X342">
        <v>174</v>
      </c>
      <c r="Y342">
        <v>46174</v>
      </c>
      <c r="Z342">
        <v>1500000</v>
      </c>
      <c r="AA342" t="str">
        <v>PAGA</v>
      </c>
      <c r="AB342" t="str">
        <v>TRANSFERENCIA</v>
      </c>
      <c r="AC342">
        <v>46175</v>
      </c>
      <c r="AD342">
        <v>143</v>
      </c>
      <c r="AE342">
        <v>46175</v>
      </c>
      <c r="AF342">
        <v>2500000</v>
      </c>
      <c r="AG342" t="str">
        <v>PAGA</v>
      </c>
      <c r="AH342" t="str">
        <v>TRANSFERENCIA</v>
      </c>
      <c r="AI342">
        <v>46206</v>
      </c>
      <c r="AJ342">
        <v>112</v>
      </c>
      <c r="AK342">
        <v>46174</v>
      </c>
      <c r="AL342">
        <v>1500000</v>
      </c>
      <c r="AM342" t="str">
        <v>PAGA</v>
      </c>
      <c r="AN342" t="str">
        <v>TRANSFERENCIA</v>
      </c>
      <c r="AO342">
        <v>46237</v>
      </c>
      <c r="AP342">
        <v>81</v>
      </c>
      <c r="AQ342">
        <v>46175</v>
      </c>
      <c r="AR342">
        <v>2500000</v>
      </c>
      <c r="AS342" t="str">
        <v>PAGA</v>
      </c>
      <c r="AT342" t="str">
        <v>TRANSFERENCIA</v>
      </c>
      <c r="AU342">
        <v>46268</v>
      </c>
      <c r="AV342">
        <v>50</v>
      </c>
      <c r="AW342">
        <v>46212</v>
      </c>
      <c r="AX342">
        <v>1500000</v>
      </c>
      <c r="AY342" t="str">
        <v>PAGA</v>
      </c>
      <c r="AZ342" t="str">
        <v>TRANSFERENCIA</v>
      </c>
      <c r="BA342">
        <v>46299</v>
      </c>
      <c r="BB342">
        <v>19</v>
      </c>
      <c r="BC342">
        <v>46239</v>
      </c>
      <c r="BD342">
        <v>2000000</v>
      </c>
      <c r="BE342" t="str">
        <v>PAGA</v>
      </c>
      <c r="BF342" t="str">
        <v>TRANSFERENCIA</v>
      </c>
      <c r="BG342">
        <v>46330</v>
      </c>
      <c r="BH342">
        <v>-12</v>
      </c>
      <c r="BI342">
        <v>46274</v>
      </c>
      <c r="BJ342">
        <v>1800000</v>
      </c>
      <c r="BK342" t="str">
        <v>PAGA</v>
      </c>
      <c r="BL342" t="str">
        <v>TRANSFERENCIA</v>
      </c>
      <c r="BM342">
        <v>46361</v>
      </c>
      <c r="BN342">
        <v>-43</v>
      </c>
      <c r="BQ342" t="str">
        <v>AL DÍA</v>
      </c>
      <c r="BS342">
        <v>46392</v>
      </c>
      <c r="BT342">
        <v>-74</v>
      </c>
      <c r="BW342" t="str">
        <v>AL DÍA</v>
      </c>
      <c r="BY342">
        <v>46423</v>
      </c>
      <c r="BZ342">
        <v>-105</v>
      </c>
      <c r="CC342" t="str">
        <v>AL DÍA</v>
      </c>
      <c r="CE342">
        <v>46454</v>
      </c>
      <c r="CF342">
        <v>-136</v>
      </c>
      <c r="CI342" t="str">
        <v>AL DÍA</v>
      </c>
      <c r="CK342">
        <v>46485</v>
      </c>
      <c r="CL342">
        <v>-167</v>
      </c>
      <c r="CO342" t="str">
        <v>AL DÍA</v>
      </c>
      <c r="CQ342">
        <v>46516</v>
      </c>
      <c r="CR342">
        <v>-198</v>
      </c>
      <c r="CU342" t="str">
        <v>AL DÍA</v>
      </c>
      <c r="CW342">
        <v>46547</v>
      </c>
      <c r="CX342">
        <v>-229</v>
      </c>
      <c r="DA342" t="str">
        <v>AL DÍA</v>
      </c>
      <c r="DC342">
        <v>46578</v>
      </c>
      <c r="DD342">
        <v>-260</v>
      </c>
      <c r="DG342" t="str">
        <v>AL DÍA</v>
      </c>
      <c r="DI342">
        <v>46609</v>
      </c>
      <c r="DJ342">
        <v>-291</v>
      </c>
      <c r="DM342" t="str">
        <v>AL DÍA</v>
      </c>
      <c r="DO342">
        <v>46640</v>
      </c>
      <c r="DP342">
        <v>-322</v>
      </c>
      <c r="DS342" t="str">
        <v>AL DÍA</v>
      </c>
      <c r="DU342">
        <v>46671</v>
      </c>
      <c r="DV342">
        <v>-353</v>
      </c>
      <c r="DY342" t="str">
        <v>AL DÍA</v>
      </c>
      <c r="EA342">
        <v>46702</v>
      </c>
      <c r="EB342">
        <v>-384</v>
      </c>
      <c r="EE342" t="str">
        <v>AL DÍA</v>
      </c>
      <c r="EG342">
        <v>46733</v>
      </c>
      <c r="EH342">
        <v>-415</v>
      </c>
      <c r="EK342" t="str">
        <v>AL DÍA</v>
      </c>
      <c r="EM342">
        <v>46764</v>
      </c>
      <c r="EN342">
        <v>-446</v>
      </c>
      <c r="EQ342" t="str">
        <v>AL DÍA</v>
      </c>
      <c r="ES342">
        <v>46795</v>
      </c>
      <c r="ET342">
        <v>-477</v>
      </c>
      <c r="EW342" t="str">
        <v>AL DÍA</v>
      </c>
      <c r="EY342" t="str">
        <v/>
      </c>
      <c r="EZ342" t="str">
        <v/>
      </c>
      <c r="FC342" t="str">
        <v>SIN ESTADO</v>
      </c>
      <c r="FE342" t="str">
        <v/>
      </c>
      <c r="FF342" t="str">
        <v/>
      </c>
      <c r="FI342" t="str">
        <v>SIN ESTADO</v>
      </c>
      <c r="FK342" t="str">
        <v/>
      </c>
      <c r="FL342" t="str">
        <v/>
      </c>
      <c r="FO342" t="str">
        <v>SIN ESTADO</v>
      </c>
      <c r="FQ342" t="str">
        <v/>
      </c>
      <c r="FR342" t="str">
        <v/>
      </c>
      <c r="FU342" t="str">
        <v>SIN ESTADO</v>
      </c>
      <c r="FW342" t="str">
        <v/>
      </c>
      <c r="FX342" t="str">
        <v/>
      </c>
      <c r="GA342" t="str">
        <v>SIN ESTADO</v>
      </c>
      <c r="GC342" t="str">
        <v/>
      </c>
      <c r="GD342" t="str">
        <v/>
      </c>
      <c r="GG342" t="str">
        <v>SIN ESTADO</v>
      </c>
      <c r="GI342" t="str">
        <v/>
      </c>
      <c r="GJ342" t="str">
        <v/>
      </c>
      <c r="GM342" t="str">
        <v>SIN ESTADO</v>
      </c>
      <c r="GO342" t="str">
        <v/>
      </c>
      <c r="GP342" t="str">
        <v/>
      </c>
      <c r="GS342" t="str">
        <v>SIN ESTADO</v>
      </c>
      <c r="GU342" t="str">
        <v/>
      </c>
      <c r="GV342" t="str">
        <v/>
      </c>
      <c r="GY342" t="str">
        <v>SIN ESTADO</v>
      </c>
      <c r="HA342" t="str">
        <v/>
      </c>
      <c r="HB342" t="str">
        <v/>
      </c>
      <c r="HE342" t="str">
        <v>SIN ESTADO</v>
      </c>
      <c r="HG342" t="str">
        <v/>
      </c>
      <c r="HH342" t="str">
        <v/>
      </c>
      <c r="HK342" t="str">
        <v>SIN ESTADO</v>
      </c>
      <c r="HM342" t="str">
        <v/>
      </c>
      <c r="HN342" t="str">
        <v/>
      </c>
      <c r="HQ342" t="str">
        <v>SIN ESTADO</v>
      </c>
      <c r="HS342">
        <v>16800000</v>
      </c>
      <c r="HU342">
        <v>2194291.6666666665</v>
      </c>
      <c r="HW342">
        <v>2000000</v>
      </c>
      <c r="HX342">
        <v>1</v>
      </c>
    </row>
    <row r="343">
      <c r="B343">
        <v>341</v>
      </c>
      <c r="C343" t="str">
        <v xml:space="preserve">LC2 - 34 - 6 </v>
      </c>
      <c r="D343" t="str">
        <v>VENDIDO</v>
      </c>
      <c r="E343">
        <v>32192000</v>
      </c>
      <c r="F343">
        <v>6192000</v>
      </c>
      <c r="G343">
        <v>46058</v>
      </c>
      <c r="H343">
        <v>24</v>
      </c>
      <c r="I343" t="str">
        <v xml:space="preserve">05 DE CADA MES </v>
      </c>
      <c r="J343">
        <v>258000</v>
      </c>
      <c r="K343">
        <v>46089</v>
      </c>
      <c r="L343">
        <v>229</v>
      </c>
      <c r="M343">
        <v>46078</v>
      </c>
      <c r="N343">
        <v>258000</v>
      </c>
      <c r="O343" t="str">
        <v>PAGA</v>
      </c>
      <c r="P343" t="str">
        <v>TRANSFERENCIA</v>
      </c>
      <c r="Q343">
        <v>46120</v>
      </c>
      <c r="R343">
        <v>198</v>
      </c>
      <c r="S343">
        <v>46107</v>
      </c>
      <c r="T343">
        <v>258000</v>
      </c>
      <c r="U343" t="str">
        <v>PAGA</v>
      </c>
      <c r="V343" t="str">
        <v>TRANSFERENCIA</v>
      </c>
      <c r="W343">
        <v>46151</v>
      </c>
      <c r="X343">
        <v>167</v>
      </c>
      <c r="Y343">
        <v>46148</v>
      </c>
      <c r="Z343">
        <v>258000</v>
      </c>
      <c r="AA343" t="str">
        <v>PAGA</v>
      </c>
      <c r="AB343" t="str">
        <v>TRANSFERENCIA</v>
      </c>
      <c r="AC343">
        <v>46182</v>
      </c>
      <c r="AD343">
        <v>136</v>
      </c>
      <c r="AE343">
        <v>46171</v>
      </c>
      <c r="AF343">
        <v>258000</v>
      </c>
      <c r="AG343" t="str">
        <v>PAGA</v>
      </c>
      <c r="AH343" t="str">
        <v>TRANSFERENCIA</v>
      </c>
      <c r="AI343">
        <v>46213</v>
      </c>
      <c r="AJ343">
        <v>105</v>
      </c>
      <c r="AK343">
        <v>46204</v>
      </c>
      <c r="AL343">
        <v>258000</v>
      </c>
      <c r="AM343" t="str">
        <v>PAGA</v>
      </c>
      <c r="AN343" t="str">
        <v>TRANSFERENCIA</v>
      </c>
      <c r="AO343">
        <v>46244</v>
      </c>
      <c r="AP343">
        <v>74</v>
      </c>
      <c r="AQ343">
        <v>46234</v>
      </c>
      <c r="AR343">
        <v>258000</v>
      </c>
      <c r="AS343" t="str">
        <v>PAGA</v>
      </c>
      <c r="AT343" t="str">
        <v>TRANSFERENCIA</v>
      </c>
      <c r="AU343">
        <v>46275</v>
      </c>
      <c r="AV343">
        <v>43</v>
      </c>
      <c r="AW343">
        <v>46266</v>
      </c>
      <c r="AX343">
        <v>258000</v>
      </c>
      <c r="AY343" t="str">
        <v>PAGA</v>
      </c>
      <c r="AZ343" t="str">
        <v>TRANSFERENCIA</v>
      </c>
      <c r="BA343">
        <v>46306</v>
      </c>
      <c r="BB343">
        <v>12</v>
      </c>
      <c r="BC343">
        <v>46296</v>
      </c>
      <c r="BD343">
        <v>258000</v>
      </c>
      <c r="BE343" t="str">
        <v>PAGA</v>
      </c>
      <c r="BG343">
        <v>46337</v>
      </c>
      <c r="BH343">
        <v>-19</v>
      </c>
      <c r="BK343" t="str">
        <v>AL DÍA</v>
      </c>
      <c r="BM343">
        <v>46368</v>
      </c>
      <c r="BN343">
        <v>-50</v>
      </c>
      <c r="BQ343" t="str">
        <v>AL DÍA</v>
      </c>
      <c r="BS343">
        <v>46399</v>
      </c>
      <c r="BT343">
        <v>-81</v>
      </c>
      <c r="BW343" t="str">
        <v>AL DÍA</v>
      </c>
      <c r="BY343">
        <v>46430</v>
      </c>
      <c r="BZ343">
        <v>-112</v>
      </c>
      <c r="CC343" t="str">
        <v>AL DÍA</v>
      </c>
      <c r="CE343">
        <v>46461</v>
      </c>
      <c r="CF343">
        <v>-143</v>
      </c>
      <c r="CI343" t="str">
        <v>AL DÍA</v>
      </c>
      <c r="CK343">
        <v>46492</v>
      </c>
      <c r="CL343">
        <v>-174</v>
      </c>
      <c r="CO343" t="str">
        <v>AL DÍA</v>
      </c>
      <c r="CQ343">
        <v>46523</v>
      </c>
      <c r="CR343">
        <v>-205</v>
      </c>
      <c r="CU343" t="str">
        <v>AL DÍA</v>
      </c>
      <c r="CW343">
        <v>46554</v>
      </c>
      <c r="CX343">
        <v>-236</v>
      </c>
      <c r="DA343" t="str">
        <v>AL DÍA</v>
      </c>
      <c r="DC343">
        <v>46585</v>
      </c>
      <c r="DD343">
        <v>-267</v>
      </c>
      <c r="DG343" t="str">
        <v>AL DÍA</v>
      </c>
      <c r="DI343">
        <v>46616</v>
      </c>
      <c r="DJ343">
        <v>-298</v>
      </c>
      <c r="DM343" t="str">
        <v>AL DÍA</v>
      </c>
      <c r="DO343">
        <v>46647</v>
      </c>
      <c r="DP343">
        <v>-329</v>
      </c>
      <c r="DS343" t="str">
        <v>AL DÍA</v>
      </c>
      <c r="DU343">
        <v>46678</v>
      </c>
      <c r="DV343">
        <v>-360</v>
      </c>
      <c r="DY343" t="str">
        <v>AL DÍA</v>
      </c>
      <c r="EA343">
        <v>46709</v>
      </c>
      <c r="EB343">
        <v>-391</v>
      </c>
      <c r="EE343" t="str">
        <v>AL DÍA</v>
      </c>
      <c r="EG343">
        <v>46740</v>
      </c>
      <c r="EH343">
        <v>-422</v>
      </c>
      <c r="EK343" t="str">
        <v>AL DÍA</v>
      </c>
      <c r="EM343">
        <v>46771</v>
      </c>
      <c r="EN343">
        <v>-453</v>
      </c>
      <c r="EQ343" t="str">
        <v>AL DÍA</v>
      </c>
      <c r="ES343">
        <v>46802</v>
      </c>
      <c r="ET343">
        <v>-484</v>
      </c>
      <c r="EW343" t="str">
        <v>AL DÍA</v>
      </c>
      <c r="EY343" t="str">
        <v/>
      </c>
      <c r="EZ343" t="str">
        <v/>
      </c>
      <c r="FC343" t="str">
        <v>SIN ESTADO</v>
      </c>
      <c r="FE343" t="str">
        <v/>
      </c>
      <c r="FF343" t="str">
        <v/>
      </c>
      <c r="FI343" t="str">
        <v>SIN ESTADO</v>
      </c>
      <c r="FK343" t="str">
        <v/>
      </c>
      <c r="FL343" t="str">
        <v/>
      </c>
      <c r="FO343" t="str">
        <v>SIN ESTADO</v>
      </c>
      <c r="FQ343" t="str">
        <v/>
      </c>
      <c r="FR343" t="str">
        <v/>
      </c>
      <c r="FU343" t="str">
        <v>SIN ESTADO</v>
      </c>
      <c r="FW343" t="str">
        <v/>
      </c>
      <c r="FX343" t="str">
        <v/>
      </c>
      <c r="GA343" t="str">
        <v>SIN ESTADO</v>
      </c>
      <c r="GC343" t="str">
        <v/>
      </c>
      <c r="GD343" t="str">
        <v/>
      </c>
      <c r="GG343" t="str">
        <v>SIN ESTADO</v>
      </c>
      <c r="GI343" t="str">
        <v/>
      </c>
      <c r="GJ343" t="str">
        <v/>
      </c>
      <c r="GM343" t="str">
        <v>SIN ESTADO</v>
      </c>
      <c r="GO343" t="str">
        <v/>
      </c>
      <c r="GP343" t="str">
        <v/>
      </c>
      <c r="GS343" t="str">
        <v>SIN ESTADO</v>
      </c>
      <c r="GU343" t="str">
        <v/>
      </c>
      <c r="GV343" t="str">
        <v/>
      </c>
      <c r="GY343" t="str">
        <v>SIN ESTADO</v>
      </c>
      <c r="HA343" t="str">
        <v/>
      </c>
      <c r="HB343" t="str">
        <v/>
      </c>
      <c r="HE343" t="str">
        <v>SIN ESTADO</v>
      </c>
      <c r="HG343" t="str">
        <v/>
      </c>
      <c r="HH343" t="str">
        <v/>
      </c>
      <c r="HK343" t="str">
        <v>SIN ESTADO</v>
      </c>
      <c r="HM343" t="str">
        <v/>
      </c>
      <c r="HN343" t="str">
        <v/>
      </c>
      <c r="HQ343" t="str">
        <v>SIN ESTADO</v>
      </c>
      <c r="HS343">
        <v>2064000</v>
      </c>
      <c r="HU343">
        <v>258000</v>
      </c>
      <c r="HW343">
        <v>0</v>
      </c>
      <c r="HX343">
        <v>0</v>
      </c>
    </row>
    <row r="344">
      <c r="B344">
        <v>342</v>
      </c>
      <c r="C344" t="str">
        <v xml:space="preserve">LC2 - 34 - 9 </v>
      </c>
      <c r="D344" t="str">
        <v>VENDIDO</v>
      </c>
      <c r="E344">
        <v>28000000</v>
      </c>
      <c r="F344">
        <v>24000000</v>
      </c>
      <c r="G344" t="str">
        <v>30/02/2026</v>
      </c>
      <c r="H344">
        <v>24</v>
      </c>
      <c r="I344" t="str">
        <v xml:space="preserve">30 DE CADA MES </v>
      </c>
      <c r="J344">
        <v>1000000</v>
      </c>
      <c r="K344">
        <v>46082</v>
      </c>
      <c r="L344">
        <v>236</v>
      </c>
      <c r="M344">
        <v>46112</v>
      </c>
      <c r="N344">
        <v>1000000</v>
      </c>
      <c r="O344" t="str">
        <v>PAGA</v>
      </c>
      <c r="P344" t="str">
        <v>TRANSFERENCIA</v>
      </c>
      <c r="Q344">
        <v>46113</v>
      </c>
      <c r="R344">
        <v>205</v>
      </c>
      <c r="U344" t="str">
        <v>VENCIDA</v>
      </c>
      <c r="W344">
        <v>46144</v>
      </c>
      <c r="X344">
        <v>174</v>
      </c>
      <c r="AA344" t="str">
        <v>VENCIDA</v>
      </c>
      <c r="AC344">
        <v>46175</v>
      </c>
      <c r="AD344">
        <v>143</v>
      </c>
      <c r="AG344" t="str">
        <v>VENCIDA</v>
      </c>
      <c r="AI344">
        <v>46206</v>
      </c>
      <c r="AJ344">
        <v>112</v>
      </c>
      <c r="AM344" t="str">
        <v>VENCIDA</v>
      </c>
      <c r="AO344">
        <v>46237</v>
      </c>
      <c r="AP344">
        <v>81</v>
      </c>
      <c r="AS344" t="str">
        <v>VENCIDA</v>
      </c>
      <c r="AU344">
        <v>46268</v>
      </c>
      <c r="AV344">
        <v>50</v>
      </c>
      <c r="AY344" t="str">
        <v>VENCIDA</v>
      </c>
      <c r="BA344">
        <v>46299</v>
      </c>
      <c r="BB344">
        <v>19</v>
      </c>
      <c r="BE344" t="str">
        <v>VENCIDA</v>
      </c>
      <c r="BG344">
        <v>46330</v>
      </c>
      <c r="BH344">
        <v>-12</v>
      </c>
      <c r="BK344" t="str">
        <v>AL DÍA</v>
      </c>
      <c r="BM344">
        <v>46361</v>
      </c>
      <c r="BN344">
        <v>-43</v>
      </c>
      <c r="BQ344" t="str">
        <v>AL DÍA</v>
      </c>
      <c r="BS344">
        <v>46392</v>
      </c>
      <c r="BT344">
        <v>-74</v>
      </c>
      <c r="BW344" t="str">
        <v>AL DÍA</v>
      </c>
      <c r="BY344">
        <v>46423</v>
      </c>
      <c r="BZ344">
        <v>-105</v>
      </c>
      <c r="CC344" t="str">
        <v>AL DÍA</v>
      </c>
      <c r="CE344">
        <v>46454</v>
      </c>
      <c r="CF344">
        <v>-136</v>
      </c>
      <c r="CI344" t="str">
        <v>AL DÍA</v>
      </c>
      <c r="CK344">
        <v>46485</v>
      </c>
      <c r="CL344">
        <v>-167</v>
      </c>
      <c r="CO344" t="str">
        <v>AL DÍA</v>
      </c>
      <c r="CQ344">
        <v>46516</v>
      </c>
      <c r="CR344">
        <v>-198</v>
      </c>
      <c r="CU344" t="str">
        <v>AL DÍA</v>
      </c>
      <c r="CW344">
        <v>46547</v>
      </c>
      <c r="CX344">
        <v>-229</v>
      </c>
      <c r="DA344" t="str">
        <v>AL DÍA</v>
      </c>
      <c r="DC344">
        <v>46578</v>
      </c>
      <c r="DD344">
        <v>-260</v>
      </c>
      <c r="DG344" t="str">
        <v>AL DÍA</v>
      </c>
      <c r="DI344">
        <v>46609</v>
      </c>
      <c r="DJ344">
        <v>-291</v>
      </c>
      <c r="DM344" t="str">
        <v>AL DÍA</v>
      </c>
      <c r="DO344">
        <v>46640</v>
      </c>
      <c r="DP344">
        <v>-322</v>
      </c>
      <c r="DS344" t="str">
        <v>AL DÍA</v>
      </c>
      <c r="DU344">
        <v>46671</v>
      </c>
      <c r="DV344">
        <v>-353</v>
      </c>
      <c r="DY344" t="str">
        <v>AL DÍA</v>
      </c>
      <c r="EA344">
        <v>46702</v>
      </c>
      <c r="EB344">
        <v>-384</v>
      </c>
      <c r="EE344" t="str">
        <v>AL DÍA</v>
      </c>
      <c r="EG344">
        <v>46733</v>
      </c>
      <c r="EH344">
        <v>-415</v>
      </c>
      <c r="EK344" t="str">
        <v>AL DÍA</v>
      </c>
      <c r="EM344">
        <v>46764</v>
      </c>
      <c r="EN344">
        <v>-446</v>
      </c>
      <c r="EQ344" t="str">
        <v>AL DÍA</v>
      </c>
      <c r="ES344">
        <v>46795</v>
      </c>
      <c r="ET344">
        <v>-477</v>
      </c>
      <c r="EW344" t="str">
        <v>AL DÍA</v>
      </c>
      <c r="EY344" t="str">
        <v/>
      </c>
      <c r="EZ344" t="str">
        <v/>
      </c>
      <c r="FC344" t="str">
        <v>SIN ESTADO</v>
      </c>
      <c r="FE344" t="str">
        <v/>
      </c>
      <c r="FF344" t="str">
        <v/>
      </c>
      <c r="FI344" t="str">
        <v>SIN ESTADO</v>
      </c>
      <c r="FK344" t="str">
        <v/>
      </c>
      <c r="FL344" t="str">
        <v/>
      </c>
      <c r="FO344" t="str">
        <v>SIN ESTADO</v>
      </c>
      <c r="FQ344" t="str">
        <v/>
      </c>
      <c r="FR344" t="str">
        <v/>
      </c>
      <c r="FU344" t="str">
        <v>SIN ESTADO</v>
      </c>
      <c r="FW344" t="str">
        <v/>
      </c>
      <c r="FX344" t="str">
        <v/>
      </c>
      <c r="GA344" t="str">
        <v>SIN ESTADO</v>
      </c>
      <c r="GC344" t="str">
        <v/>
      </c>
      <c r="GD344" t="str">
        <v/>
      </c>
      <c r="GG344" t="str">
        <v>SIN ESTADO</v>
      </c>
      <c r="GI344" t="str">
        <v/>
      </c>
      <c r="GJ344" t="str">
        <v/>
      </c>
      <c r="GM344" t="str">
        <v>SIN ESTADO</v>
      </c>
      <c r="GO344" t="str">
        <v/>
      </c>
      <c r="GP344" t="str">
        <v/>
      </c>
      <c r="GS344" t="str">
        <v>SIN ESTADO</v>
      </c>
      <c r="GU344" t="str">
        <v/>
      </c>
      <c r="GV344" t="str">
        <v/>
      </c>
      <c r="GY344" t="str">
        <v>SIN ESTADO</v>
      </c>
      <c r="HA344" t="str">
        <v/>
      </c>
      <c r="HB344" t="str">
        <v/>
      </c>
      <c r="HE344" t="str">
        <v>SIN ESTADO</v>
      </c>
      <c r="HG344" t="str">
        <v/>
      </c>
      <c r="HH344" t="str">
        <v/>
      </c>
      <c r="HK344" t="str">
        <v>SIN ESTADO</v>
      </c>
      <c r="HM344" t="str">
        <v/>
      </c>
      <c r="HN344" t="str">
        <v/>
      </c>
      <c r="HQ344" t="str">
        <v>SIN ESTADO</v>
      </c>
      <c r="HS344">
        <v>1000000</v>
      </c>
      <c r="HU344">
        <v>1000000</v>
      </c>
      <c r="HW344">
        <v>0</v>
      </c>
      <c r="HX344">
        <v>0</v>
      </c>
    </row>
    <row r="345">
      <c r="B345">
        <v>343</v>
      </c>
      <c r="C345" t="str">
        <v xml:space="preserve">LC2 - 34 - 10 </v>
      </c>
      <c r="D345" t="str">
        <v>VENDIDO</v>
      </c>
      <c r="E345">
        <v>28000000</v>
      </c>
      <c r="F345">
        <v>23500000</v>
      </c>
      <c r="G345">
        <v>46091</v>
      </c>
      <c r="H345">
        <v>24</v>
      </c>
      <c r="I345" t="str">
        <v xml:space="preserve">10 DE CADA MES </v>
      </c>
      <c r="J345">
        <v>979166.6666666666</v>
      </c>
      <c r="K345">
        <v>46122</v>
      </c>
      <c r="L345">
        <v>196</v>
      </c>
      <c r="M345">
        <v>46125</v>
      </c>
      <c r="N345">
        <v>980000</v>
      </c>
      <c r="O345" t="str">
        <v>PAGA</v>
      </c>
      <c r="P345" t="str">
        <v>TRANSFERENCIA</v>
      </c>
      <c r="Q345">
        <v>46153</v>
      </c>
      <c r="R345">
        <v>165</v>
      </c>
      <c r="S345">
        <v>46152</v>
      </c>
      <c r="T345">
        <v>980000</v>
      </c>
      <c r="U345" t="str">
        <v>PAGA</v>
      </c>
      <c r="V345" t="str">
        <v>TRANSFERENCIA</v>
      </c>
      <c r="W345">
        <v>46184</v>
      </c>
      <c r="X345">
        <v>134</v>
      </c>
      <c r="Y345">
        <v>46184</v>
      </c>
      <c r="Z345">
        <v>980000</v>
      </c>
      <c r="AA345" t="str">
        <v>PAGA</v>
      </c>
      <c r="AB345" t="str">
        <v>TRANSFERENCIA</v>
      </c>
      <c r="AC345">
        <v>46215</v>
      </c>
      <c r="AD345">
        <v>103</v>
      </c>
      <c r="AE345">
        <v>46214</v>
      </c>
      <c r="AF345">
        <v>950000</v>
      </c>
      <c r="AG345" t="str">
        <v>PAGA</v>
      </c>
      <c r="AH345" t="str">
        <v>TRANSFERENCIA</v>
      </c>
      <c r="AI345">
        <v>46246</v>
      </c>
      <c r="AJ345">
        <v>72</v>
      </c>
      <c r="AK345">
        <v>46245</v>
      </c>
      <c r="AL345">
        <v>980000</v>
      </c>
      <c r="AM345" t="str">
        <v>PAGA</v>
      </c>
      <c r="AN345" t="str">
        <v>TRANSFERENCIA</v>
      </c>
      <c r="AO345">
        <v>46277</v>
      </c>
      <c r="AP345">
        <v>41</v>
      </c>
      <c r="AQ345">
        <v>46273</v>
      </c>
      <c r="AR345">
        <v>980000</v>
      </c>
      <c r="AS345" t="str">
        <v>PAGA</v>
      </c>
      <c r="AT345" t="str">
        <v>TRANSFERENCIA</v>
      </c>
      <c r="AU345">
        <v>46308</v>
      </c>
      <c r="AV345">
        <v>10</v>
      </c>
      <c r="AW345">
        <v>46302</v>
      </c>
      <c r="AX345">
        <v>980000</v>
      </c>
      <c r="AY345" t="str">
        <v>PAGA</v>
      </c>
      <c r="AZ345" t="str">
        <v>TRANSFERENCIA</v>
      </c>
      <c r="BA345">
        <v>46339</v>
      </c>
      <c r="BB345">
        <v>-21</v>
      </c>
      <c r="BE345" t="str">
        <v>AL DÍA</v>
      </c>
      <c r="BG345">
        <v>46370</v>
      </c>
      <c r="BH345">
        <v>-52</v>
      </c>
      <c r="BK345" t="str">
        <v>AL DÍA</v>
      </c>
      <c r="BM345">
        <v>46401</v>
      </c>
      <c r="BN345">
        <v>-83</v>
      </c>
      <c r="BQ345" t="str">
        <v>AL DÍA</v>
      </c>
      <c r="BS345">
        <v>46432</v>
      </c>
      <c r="BT345">
        <v>-114</v>
      </c>
      <c r="BW345" t="str">
        <v>AL DÍA</v>
      </c>
      <c r="BY345">
        <v>46463</v>
      </c>
      <c r="BZ345">
        <v>-145</v>
      </c>
      <c r="CC345" t="str">
        <v>AL DÍA</v>
      </c>
      <c r="CE345">
        <v>46494</v>
      </c>
      <c r="CF345">
        <v>-176</v>
      </c>
      <c r="CI345" t="str">
        <v>AL DÍA</v>
      </c>
      <c r="CK345">
        <v>46525</v>
      </c>
      <c r="CL345">
        <v>-207</v>
      </c>
      <c r="CO345" t="str">
        <v>AL DÍA</v>
      </c>
      <c r="CQ345">
        <v>46556</v>
      </c>
      <c r="CR345">
        <v>-238</v>
      </c>
      <c r="CU345" t="str">
        <v>AL DÍA</v>
      </c>
      <c r="CW345">
        <v>46587</v>
      </c>
      <c r="CX345">
        <v>-269</v>
      </c>
      <c r="DA345" t="str">
        <v>AL DÍA</v>
      </c>
      <c r="DC345">
        <v>46618</v>
      </c>
      <c r="DD345">
        <v>-300</v>
      </c>
      <c r="DG345" t="str">
        <v>AL DÍA</v>
      </c>
      <c r="DI345">
        <v>46649</v>
      </c>
      <c r="DJ345">
        <v>-331</v>
      </c>
      <c r="DM345" t="str">
        <v>AL DÍA</v>
      </c>
      <c r="DO345">
        <v>46680</v>
      </c>
      <c r="DP345">
        <v>-362</v>
      </c>
      <c r="DS345" t="str">
        <v>AL DÍA</v>
      </c>
      <c r="DU345">
        <v>46711</v>
      </c>
      <c r="DV345">
        <v>-393</v>
      </c>
      <c r="DY345" t="str">
        <v>AL DÍA</v>
      </c>
      <c r="EA345">
        <v>46742</v>
      </c>
      <c r="EB345">
        <v>-424</v>
      </c>
      <c r="EE345" t="str">
        <v>AL DÍA</v>
      </c>
      <c r="EG345">
        <v>46773</v>
      </c>
      <c r="EH345">
        <v>-455</v>
      </c>
      <c r="EK345" t="str">
        <v>AL DÍA</v>
      </c>
      <c r="EM345">
        <v>46804</v>
      </c>
      <c r="EN345">
        <v>-486</v>
      </c>
      <c r="EQ345" t="str">
        <v>AL DÍA</v>
      </c>
      <c r="ES345">
        <v>46835</v>
      </c>
      <c r="ET345">
        <v>-517</v>
      </c>
      <c r="EW345" t="str">
        <v>AL DÍA</v>
      </c>
      <c r="EY345" t="str">
        <v/>
      </c>
      <c r="EZ345" t="str">
        <v/>
      </c>
      <c r="FC345" t="str">
        <v>SIN ESTADO</v>
      </c>
      <c r="FE345" t="str">
        <v/>
      </c>
      <c r="FF345" t="str">
        <v/>
      </c>
      <c r="FI345" t="str">
        <v>SIN ESTADO</v>
      </c>
      <c r="FK345" t="str">
        <v/>
      </c>
      <c r="FL345" t="str">
        <v/>
      </c>
      <c r="FO345" t="str">
        <v>SIN ESTADO</v>
      </c>
      <c r="FQ345" t="str">
        <v/>
      </c>
      <c r="FR345" t="str">
        <v/>
      </c>
      <c r="FU345" t="str">
        <v>SIN ESTADO</v>
      </c>
      <c r="FW345" t="str">
        <v/>
      </c>
      <c r="FX345" t="str">
        <v/>
      </c>
      <c r="GA345" t="str">
        <v>SIN ESTADO</v>
      </c>
      <c r="GC345" t="str">
        <v/>
      </c>
      <c r="GD345" t="str">
        <v/>
      </c>
      <c r="GG345" t="str">
        <v>SIN ESTADO</v>
      </c>
      <c r="GI345" t="str">
        <v/>
      </c>
      <c r="GJ345" t="str">
        <v/>
      </c>
      <c r="GM345" t="str">
        <v>SIN ESTADO</v>
      </c>
      <c r="GO345" t="str">
        <v/>
      </c>
      <c r="GP345" t="str">
        <v/>
      </c>
      <c r="GS345" t="str">
        <v>SIN ESTADO</v>
      </c>
      <c r="GU345" t="str">
        <v/>
      </c>
      <c r="GV345" t="str">
        <v/>
      </c>
      <c r="GY345" t="str">
        <v>SIN ESTADO</v>
      </c>
      <c r="HA345" t="str">
        <v/>
      </c>
      <c r="HB345" t="str">
        <v/>
      </c>
      <c r="HE345" t="str">
        <v>SIN ESTADO</v>
      </c>
      <c r="HG345" t="str">
        <v/>
      </c>
      <c r="HH345" t="str">
        <v/>
      </c>
      <c r="HK345" t="str">
        <v>SIN ESTADO</v>
      </c>
      <c r="HM345" t="str">
        <v/>
      </c>
      <c r="HN345" t="str">
        <v/>
      </c>
      <c r="HQ345" t="str">
        <v>SIN ESTADO</v>
      </c>
      <c r="HS345">
        <v>6830000</v>
      </c>
      <c r="HU345">
        <v>979166.6666666666</v>
      </c>
      <c r="HW345">
        <v>980000</v>
      </c>
      <c r="HX345">
        <v>1</v>
      </c>
    </row>
    <row r="346">
      <c r="B346">
        <v>344</v>
      </c>
      <c r="C346" t="str">
        <v xml:space="preserve">LC2 - 34 - 11 </v>
      </c>
      <c r="D346" t="str">
        <v>VENDIDO</v>
      </c>
      <c r="E346">
        <v>28000000</v>
      </c>
      <c r="F346">
        <v>24000000</v>
      </c>
      <c r="G346">
        <v>46097</v>
      </c>
      <c r="H346">
        <v>24</v>
      </c>
      <c r="I346" t="str">
        <v xml:space="preserve">16 DE CADA MES </v>
      </c>
      <c r="J346">
        <v>1000000</v>
      </c>
      <c r="K346">
        <v>46128</v>
      </c>
      <c r="L346">
        <v>190</v>
      </c>
      <c r="O346" t="str">
        <v>VENCIDA</v>
      </c>
      <c r="Q346">
        <v>46159</v>
      </c>
      <c r="R346">
        <v>159</v>
      </c>
      <c r="U346" t="str">
        <v>VENCIDA</v>
      </c>
      <c r="W346">
        <v>46190</v>
      </c>
      <c r="X346">
        <v>128</v>
      </c>
      <c r="AA346" t="str">
        <v>VENCIDA</v>
      </c>
      <c r="AC346">
        <v>46221</v>
      </c>
      <c r="AD346">
        <v>97</v>
      </c>
      <c r="AG346" t="str">
        <v>VENCIDA</v>
      </c>
      <c r="AI346">
        <v>46252</v>
      </c>
      <c r="AJ346">
        <v>66</v>
      </c>
      <c r="AM346" t="str">
        <v>VENCIDA</v>
      </c>
      <c r="AO346">
        <v>46283</v>
      </c>
      <c r="AP346">
        <v>35</v>
      </c>
      <c r="AS346" t="str">
        <v>VENCIDA</v>
      </c>
      <c r="AU346">
        <v>46314</v>
      </c>
      <c r="AV346">
        <v>4</v>
      </c>
      <c r="AY346" t="str">
        <v>VENCIDA</v>
      </c>
      <c r="BA346">
        <v>46345</v>
      </c>
      <c r="BB346">
        <v>-27</v>
      </c>
      <c r="BE346" t="str">
        <v>AL DÍA</v>
      </c>
      <c r="BG346">
        <v>46376</v>
      </c>
      <c r="BH346">
        <v>-58</v>
      </c>
      <c r="BK346" t="str">
        <v>AL DÍA</v>
      </c>
      <c r="BM346">
        <v>46407</v>
      </c>
      <c r="BN346">
        <v>-89</v>
      </c>
      <c r="BQ346" t="str">
        <v>AL DÍA</v>
      </c>
      <c r="BS346">
        <v>46438</v>
      </c>
      <c r="BT346">
        <v>-120</v>
      </c>
      <c r="BW346" t="str">
        <v>AL DÍA</v>
      </c>
      <c r="BY346">
        <v>46469</v>
      </c>
      <c r="BZ346">
        <v>-151</v>
      </c>
      <c r="CC346" t="str">
        <v>AL DÍA</v>
      </c>
      <c r="CE346">
        <v>46500</v>
      </c>
      <c r="CF346">
        <v>-182</v>
      </c>
      <c r="CI346" t="str">
        <v>AL DÍA</v>
      </c>
      <c r="CK346">
        <v>46531</v>
      </c>
      <c r="CL346">
        <v>-213</v>
      </c>
      <c r="CO346" t="str">
        <v>AL DÍA</v>
      </c>
      <c r="CQ346">
        <v>46562</v>
      </c>
      <c r="CR346">
        <v>-244</v>
      </c>
      <c r="CU346" t="str">
        <v>AL DÍA</v>
      </c>
      <c r="CW346">
        <v>46593</v>
      </c>
      <c r="CX346">
        <v>-275</v>
      </c>
      <c r="DA346" t="str">
        <v>AL DÍA</v>
      </c>
      <c r="DC346">
        <v>46624</v>
      </c>
      <c r="DD346">
        <v>-306</v>
      </c>
      <c r="DG346" t="str">
        <v>AL DÍA</v>
      </c>
      <c r="DI346">
        <v>46655</v>
      </c>
      <c r="DJ346">
        <v>-337</v>
      </c>
      <c r="DM346" t="str">
        <v>AL DÍA</v>
      </c>
      <c r="DO346">
        <v>46686</v>
      </c>
      <c r="DP346">
        <v>-368</v>
      </c>
      <c r="DS346" t="str">
        <v>AL DÍA</v>
      </c>
      <c r="DU346">
        <v>46717</v>
      </c>
      <c r="DV346">
        <v>-399</v>
      </c>
      <c r="DY346" t="str">
        <v>AL DÍA</v>
      </c>
      <c r="EA346">
        <v>46748</v>
      </c>
      <c r="EB346">
        <v>-430</v>
      </c>
      <c r="EE346" t="str">
        <v>AL DÍA</v>
      </c>
      <c r="EG346">
        <v>46779</v>
      </c>
      <c r="EH346">
        <v>-461</v>
      </c>
      <c r="EK346" t="str">
        <v>AL DÍA</v>
      </c>
      <c r="EM346">
        <v>46810</v>
      </c>
      <c r="EN346">
        <v>-492</v>
      </c>
      <c r="EQ346" t="str">
        <v>AL DÍA</v>
      </c>
      <c r="ES346">
        <v>46841</v>
      </c>
      <c r="ET346">
        <v>-523</v>
      </c>
      <c r="EW346" t="str">
        <v>AL DÍA</v>
      </c>
      <c r="EY346" t="str">
        <v/>
      </c>
      <c r="EZ346" t="str">
        <v/>
      </c>
      <c r="FC346" t="str">
        <v>SIN ESTADO</v>
      </c>
      <c r="FE346" t="str">
        <v/>
      </c>
      <c r="FF346" t="str">
        <v/>
      </c>
      <c r="FI346" t="str">
        <v>SIN ESTADO</v>
      </c>
      <c r="FK346" t="str">
        <v/>
      </c>
      <c r="FL346" t="str">
        <v/>
      </c>
      <c r="FO346" t="str">
        <v>SIN ESTADO</v>
      </c>
      <c r="FQ346" t="str">
        <v/>
      </c>
      <c r="FR346" t="str">
        <v/>
      </c>
      <c r="FU346" t="str">
        <v>SIN ESTADO</v>
      </c>
      <c r="FW346" t="str">
        <v/>
      </c>
      <c r="FX346" t="str">
        <v/>
      </c>
      <c r="GA346" t="str">
        <v>SIN ESTADO</v>
      </c>
      <c r="GC346" t="str">
        <v/>
      </c>
      <c r="GD346" t="str">
        <v/>
      </c>
      <c r="GG346" t="str">
        <v>SIN ESTADO</v>
      </c>
      <c r="GI346" t="str">
        <v/>
      </c>
      <c r="GJ346" t="str">
        <v/>
      </c>
      <c r="GM346" t="str">
        <v>SIN ESTADO</v>
      </c>
      <c r="GO346" t="str">
        <v/>
      </c>
      <c r="GP346" t="str">
        <v/>
      </c>
      <c r="GS346" t="str">
        <v>SIN ESTADO</v>
      </c>
      <c r="GU346" t="str">
        <v/>
      </c>
      <c r="GV346" t="str">
        <v/>
      </c>
      <c r="GY346" t="str">
        <v>SIN ESTADO</v>
      </c>
      <c r="HA346" t="str">
        <v/>
      </c>
      <c r="HB346" t="str">
        <v/>
      </c>
      <c r="HE346" t="str">
        <v>SIN ESTADO</v>
      </c>
      <c r="HG346" t="str">
        <v/>
      </c>
      <c r="HH346" t="str">
        <v/>
      </c>
      <c r="HK346" t="str">
        <v>SIN ESTADO</v>
      </c>
      <c r="HM346" t="str">
        <v/>
      </c>
      <c r="HN346" t="str">
        <v/>
      </c>
      <c r="HQ346" t="str">
        <v>SIN ESTADO</v>
      </c>
      <c r="HS346">
        <v>0</v>
      </c>
      <c r="HU346">
        <v>1000000</v>
      </c>
      <c r="HW346">
        <v>0</v>
      </c>
      <c r="HX346">
        <v>0</v>
      </c>
    </row>
    <row r="347">
      <c r="B347">
        <v>345</v>
      </c>
      <c r="C347" t="str">
        <v xml:space="preserve">LC2 - 34 - 12 </v>
      </c>
      <c r="D347" t="str">
        <v>VENDIDO</v>
      </c>
      <c r="E347">
        <v>33000000</v>
      </c>
      <c r="F347">
        <v>29000000</v>
      </c>
      <c r="G347">
        <v>45908</v>
      </c>
      <c r="H347">
        <v>24</v>
      </c>
      <c r="I347" t="str">
        <v xml:space="preserve">08 DE CADA MES </v>
      </c>
      <c r="J347">
        <v>1208333.3333333333</v>
      </c>
      <c r="K347">
        <v>45939</v>
      </c>
      <c r="L347">
        <v>379</v>
      </c>
      <c r="M347">
        <v>45938</v>
      </c>
      <c r="N347">
        <v>1208300</v>
      </c>
      <c r="O347" t="str">
        <v>PAGA</v>
      </c>
      <c r="P347" t="str">
        <v>TRANSFERENCIA</v>
      </c>
      <c r="Q347">
        <v>45970</v>
      </c>
      <c r="R347">
        <v>348</v>
      </c>
      <c r="S347">
        <v>45969</v>
      </c>
      <c r="T347">
        <v>1209000</v>
      </c>
      <c r="U347" t="str">
        <v>PAGA</v>
      </c>
      <c r="V347" t="str">
        <v>TRANSFERENCIA</v>
      </c>
      <c r="W347">
        <v>46001</v>
      </c>
      <c r="X347">
        <v>317</v>
      </c>
      <c r="Y347">
        <v>45998</v>
      </c>
      <c r="Z347">
        <v>1209000</v>
      </c>
      <c r="AA347" t="str">
        <v>PAGA</v>
      </c>
      <c r="AB347" t="str">
        <v>TRANSFERENCIA</v>
      </c>
      <c r="AC347">
        <v>46032</v>
      </c>
      <c r="AD347">
        <v>286</v>
      </c>
      <c r="AE347">
        <v>46031</v>
      </c>
      <c r="AF347">
        <v>1209000</v>
      </c>
      <c r="AG347" t="str">
        <v>PAGA</v>
      </c>
      <c r="AH347" t="str">
        <v>EFECTIVO</v>
      </c>
      <c r="AI347">
        <v>46063</v>
      </c>
      <c r="AJ347">
        <v>255</v>
      </c>
      <c r="AK347">
        <v>46073</v>
      </c>
      <c r="AL347">
        <v>1210000</v>
      </c>
      <c r="AM347" t="str">
        <v>PAGA</v>
      </c>
      <c r="AN347" t="str">
        <v>TRANSFERENCIA</v>
      </c>
      <c r="AO347">
        <v>46094</v>
      </c>
      <c r="AP347">
        <v>224</v>
      </c>
      <c r="AQ347">
        <v>46097</v>
      </c>
      <c r="AR347">
        <v>1210000</v>
      </c>
      <c r="AS347" t="str">
        <v>PAGA</v>
      </c>
      <c r="AT347" t="str">
        <v>TRANSFERENCIA</v>
      </c>
      <c r="AU347">
        <v>46125</v>
      </c>
      <c r="AV347">
        <v>193</v>
      </c>
      <c r="AW347">
        <v>46134</v>
      </c>
      <c r="AX347">
        <v>1210000</v>
      </c>
      <c r="AY347" t="str">
        <v>PAGA</v>
      </c>
      <c r="AZ347" t="str">
        <v>TRANSFERENCIA</v>
      </c>
      <c r="BA347">
        <v>46156</v>
      </c>
      <c r="BB347">
        <v>162</v>
      </c>
      <c r="BC347">
        <v>46168</v>
      </c>
      <c r="BD347">
        <v>1209000</v>
      </c>
      <c r="BE347" t="str">
        <v>PAGA</v>
      </c>
      <c r="BF347" t="str">
        <v>TRANSFERENCIA</v>
      </c>
      <c r="BG347">
        <v>46187</v>
      </c>
      <c r="BH347">
        <v>131</v>
      </c>
      <c r="BI347">
        <v>46190</v>
      </c>
      <c r="BJ347">
        <v>1209000</v>
      </c>
      <c r="BK347" t="str">
        <v>PAGA</v>
      </c>
      <c r="BL347" t="str">
        <v>TRANSFERENCIA</v>
      </c>
      <c r="BM347">
        <v>46218</v>
      </c>
      <c r="BN347">
        <v>100</v>
      </c>
      <c r="BO347">
        <v>46233</v>
      </c>
      <c r="BP347">
        <v>1209000</v>
      </c>
      <c r="BQ347" t="str">
        <v>PAGA</v>
      </c>
      <c r="BR347" t="str">
        <v>TRANSFERENCIA</v>
      </c>
      <c r="BS347">
        <v>46249</v>
      </c>
      <c r="BT347">
        <v>69</v>
      </c>
      <c r="BU347">
        <v>46260</v>
      </c>
      <c r="BV347">
        <v>1209000</v>
      </c>
      <c r="BW347" t="str">
        <v>PAGA</v>
      </c>
      <c r="BX347" t="str">
        <v>TRANSFERENCIA</v>
      </c>
      <c r="BY347">
        <v>46280</v>
      </c>
      <c r="BZ347">
        <v>38</v>
      </c>
      <c r="CA347">
        <v>46295</v>
      </c>
      <c r="CB347">
        <v>1209000</v>
      </c>
      <c r="CC347" t="str">
        <v>PAGA</v>
      </c>
      <c r="CD347" t="str">
        <v>TRANSFERENCIA</v>
      </c>
      <c r="CE347">
        <v>46311</v>
      </c>
      <c r="CF347">
        <v>7</v>
      </c>
      <c r="CI347" t="str">
        <v>VENCIDA</v>
      </c>
      <c r="CK347">
        <v>46342</v>
      </c>
      <c r="CL347">
        <v>-24</v>
      </c>
      <c r="CO347" t="str">
        <v>AL DÍA</v>
      </c>
      <c r="CQ347">
        <v>46373</v>
      </c>
      <c r="CR347">
        <v>-55</v>
      </c>
      <c r="CU347" t="str">
        <v>AL DÍA</v>
      </c>
      <c r="CW347">
        <v>46404</v>
      </c>
      <c r="CX347">
        <v>-86</v>
      </c>
      <c r="DA347" t="str">
        <v>AL DÍA</v>
      </c>
      <c r="DC347">
        <v>46435</v>
      </c>
      <c r="DD347">
        <v>-117</v>
      </c>
      <c r="DG347" t="str">
        <v>AL DÍA</v>
      </c>
      <c r="DI347">
        <v>46466</v>
      </c>
      <c r="DJ347">
        <v>-148</v>
      </c>
      <c r="DM347" t="str">
        <v>AL DÍA</v>
      </c>
      <c r="DO347">
        <v>46497</v>
      </c>
      <c r="DP347">
        <v>-179</v>
      </c>
      <c r="DS347" t="str">
        <v>AL DÍA</v>
      </c>
      <c r="DU347">
        <v>46528</v>
      </c>
      <c r="DV347">
        <v>-210</v>
      </c>
      <c r="DY347" t="str">
        <v>AL DÍA</v>
      </c>
      <c r="EA347">
        <v>46559</v>
      </c>
      <c r="EB347">
        <v>-241</v>
      </c>
      <c r="EE347" t="str">
        <v>AL DÍA</v>
      </c>
      <c r="EG347">
        <v>46590</v>
      </c>
      <c r="EH347">
        <v>-272</v>
      </c>
      <c r="EK347" t="str">
        <v>AL DÍA</v>
      </c>
      <c r="EM347">
        <v>46621</v>
      </c>
      <c r="EN347">
        <v>-303</v>
      </c>
      <c r="EQ347" t="str">
        <v>AL DÍA</v>
      </c>
      <c r="ES347">
        <v>46652</v>
      </c>
      <c r="ET347">
        <v>-334</v>
      </c>
      <c r="EW347" t="str">
        <v>AL DÍA</v>
      </c>
      <c r="EY347" t="str">
        <v/>
      </c>
      <c r="EZ347" t="str">
        <v/>
      </c>
      <c r="FC347" t="str">
        <v>SIN ESTADO</v>
      </c>
      <c r="FE347" t="str">
        <v/>
      </c>
      <c r="FF347" t="str">
        <v/>
      </c>
      <c r="FI347" t="str">
        <v>SIN ESTADO</v>
      </c>
      <c r="FK347" t="str">
        <v/>
      </c>
      <c r="FL347" t="str">
        <v/>
      </c>
      <c r="FO347" t="str">
        <v>SIN ESTADO</v>
      </c>
      <c r="FQ347" t="str">
        <v/>
      </c>
      <c r="FR347" t="str">
        <v/>
      </c>
      <c r="FU347" t="str">
        <v>SIN ESTADO</v>
      </c>
      <c r="FW347" t="str">
        <v/>
      </c>
      <c r="FX347" t="str">
        <v/>
      </c>
      <c r="GA347" t="str">
        <v>SIN ESTADO</v>
      </c>
      <c r="GC347" t="str">
        <v/>
      </c>
      <c r="GD347" t="str">
        <v/>
      </c>
      <c r="GG347" t="str">
        <v>SIN ESTADO</v>
      </c>
      <c r="GI347" t="str">
        <v/>
      </c>
      <c r="GJ347" t="str">
        <v/>
      </c>
      <c r="GM347" t="str">
        <v>SIN ESTADO</v>
      </c>
      <c r="GO347" t="str">
        <v/>
      </c>
      <c r="GP347" t="str">
        <v/>
      </c>
      <c r="GS347" t="str">
        <v>SIN ESTADO</v>
      </c>
      <c r="GU347" t="str">
        <v/>
      </c>
      <c r="GV347" t="str">
        <v/>
      </c>
      <c r="GY347" t="str">
        <v>SIN ESTADO</v>
      </c>
      <c r="HA347" t="str">
        <v/>
      </c>
      <c r="HB347" t="str">
        <v/>
      </c>
      <c r="HE347" t="str">
        <v>SIN ESTADO</v>
      </c>
      <c r="HG347" t="str">
        <v/>
      </c>
      <c r="HH347" t="str">
        <v/>
      </c>
      <c r="HK347" t="str">
        <v>SIN ESTADO</v>
      </c>
      <c r="HM347" t="str">
        <v/>
      </c>
      <c r="HN347" t="str">
        <v/>
      </c>
      <c r="HQ347" t="str">
        <v>SIN ESTADO</v>
      </c>
      <c r="HS347">
        <v>14510300</v>
      </c>
      <c r="HU347">
        <v>1208333.3333333333</v>
      </c>
      <c r="HW347">
        <v>1208300</v>
      </c>
      <c r="HX347">
        <v>1</v>
      </c>
    </row>
    <row r="348">
      <c r="B348">
        <v>346</v>
      </c>
      <c r="C348" t="str">
        <v>LC2 - 35 - 1</v>
      </c>
      <c r="D348" t="str">
        <v>VENDIDO</v>
      </c>
      <c r="E348">
        <v>33000000</v>
      </c>
      <c r="F348">
        <v>29000000</v>
      </c>
      <c r="G348">
        <v>45986</v>
      </c>
      <c r="H348">
        <v>24</v>
      </c>
      <c r="I348" t="str">
        <v xml:space="preserve">25 DE CADA MES </v>
      </c>
      <c r="J348">
        <v>1208333.3333333333</v>
      </c>
      <c r="K348">
        <v>46017</v>
      </c>
      <c r="L348">
        <v>301</v>
      </c>
      <c r="M348">
        <v>46016</v>
      </c>
      <c r="N348">
        <v>1208000</v>
      </c>
      <c r="O348" t="str">
        <v>PAGA</v>
      </c>
      <c r="P348" t="str">
        <v>TRANSFERENCIA</v>
      </c>
      <c r="Q348">
        <v>46048</v>
      </c>
      <c r="R348">
        <v>270</v>
      </c>
      <c r="S348">
        <v>46050</v>
      </c>
      <c r="T348">
        <v>1208000</v>
      </c>
      <c r="U348" t="str">
        <v>PAGA</v>
      </c>
      <c r="V348" t="str">
        <v>TRANSFERENCIA</v>
      </c>
      <c r="W348">
        <v>46079</v>
      </c>
      <c r="X348">
        <v>239</v>
      </c>
      <c r="Y348">
        <v>46079</v>
      </c>
      <c r="Z348">
        <v>1208000</v>
      </c>
      <c r="AA348" t="str">
        <v>PAGA</v>
      </c>
      <c r="AB348" t="str">
        <v>TRANSFERENCIA</v>
      </c>
      <c r="AC348">
        <v>46110</v>
      </c>
      <c r="AD348">
        <v>208</v>
      </c>
      <c r="AE348">
        <v>46112</v>
      </c>
      <c r="AF348">
        <v>1208000</v>
      </c>
      <c r="AG348" t="str">
        <v>PAGA</v>
      </c>
      <c r="AH348" t="str">
        <v>TRANSFERENCIA</v>
      </c>
      <c r="AI348">
        <v>46141</v>
      </c>
      <c r="AJ348">
        <v>177</v>
      </c>
      <c r="AK348">
        <v>46140</v>
      </c>
      <c r="AL348">
        <v>1208000</v>
      </c>
      <c r="AM348" t="str">
        <v>PAGA</v>
      </c>
      <c r="AN348" t="str">
        <v>TRANSFERENCIA</v>
      </c>
      <c r="AO348">
        <v>46172</v>
      </c>
      <c r="AP348">
        <v>146</v>
      </c>
      <c r="AQ348">
        <v>46168</v>
      </c>
      <c r="AR348">
        <v>1208000</v>
      </c>
      <c r="AS348" t="str">
        <v>PAGA</v>
      </c>
      <c r="AT348" t="str">
        <v>TRANSFERENCIA</v>
      </c>
      <c r="AU348">
        <v>46203</v>
      </c>
      <c r="AV348">
        <v>115</v>
      </c>
      <c r="AW348">
        <v>46217</v>
      </c>
      <c r="AX348">
        <v>1208000</v>
      </c>
      <c r="AY348" t="str">
        <v>PAGA</v>
      </c>
      <c r="AZ348" t="str">
        <v>TRANSFERENCIA</v>
      </c>
      <c r="BA348">
        <v>46234</v>
      </c>
      <c r="BB348">
        <v>84</v>
      </c>
      <c r="BC348">
        <v>46238</v>
      </c>
      <c r="BD348">
        <v>1208000</v>
      </c>
      <c r="BE348" t="str">
        <v>PAGA</v>
      </c>
      <c r="BF348" t="str">
        <v>TRANSFERENCIA</v>
      </c>
      <c r="BG348">
        <v>46265</v>
      </c>
      <c r="BH348">
        <v>53</v>
      </c>
      <c r="BI348">
        <v>46266</v>
      </c>
      <c r="BJ348">
        <v>1208000</v>
      </c>
      <c r="BK348" t="str">
        <v>PAGA</v>
      </c>
      <c r="BL348" t="str">
        <v>TRANSFERENCIA</v>
      </c>
      <c r="BM348">
        <v>46296</v>
      </c>
      <c r="BN348">
        <v>22</v>
      </c>
      <c r="BQ348" t="str">
        <v>VENCIDA</v>
      </c>
      <c r="BS348">
        <v>46327</v>
      </c>
      <c r="BT348">
        <v>-9</v>
      </c>
      <c r="BW348" t="str">
        <v>AL DÍA</v>
      </c>
      <c r="BY348">
        <v>46358</v>
      </c>
      <c r="BZ348">
        <v>-40</v>
      </c>
      <c r="CC348" t="str">
        <v>AL DÍA</v>
      </c>
      <c r="CE348">
        <v>46389</v>
      </c>
      <c r="CF348">
        <v>-71</v>
      </c>
      <c r="CI348" t="str">
        <v>AL DÍA</v>
      </c>
      <c r="CK348">
        <v>46420</v>
      </c>
      <c r="CL348">
        <v>-102</v>
      </c>
      <c r="CO348" t="str">
        <v>AL DÍA</v>
      </c>
      <c r="CQ348">
        <v>46451</v>
      </c>
      <c r="CR348">
        <v>-133</v>
      </c>
      <c r="CU348" t="str">
        <v>AL DÍA</v>
      </c>
      <c r="CW348">
        <v>46482</v>
      </c>
      <c r="CX348">
        <v>-164</v>
      </c>
      <c r="DA348" t="str">
        <v>AL DÍA</v>
      </c>
      <c r="DC348">
        <v>46513</v>
      </c>
      <c r="DD348">
        <v>-195</v>
      </c>
      <c r="DG348" t="str">
        <v>AL DÍA</v>
      </c>
      <c r="DI348">
        <v>46544</v>
      </c>
      <c r="DJ348">
        <v>-226</v>
      </c>
      <c r="DM348" t="str">
        <v>AL DÍA</v>
      </c>
      <c r="DO348">
        <v>46575</v>
      </c>
      <c r="DP348">
        <v>-257</v>
      </c>
      <c r="DS348" t="str">
        <v>AL DÍA</v>
      </c>
      <c r="DU348">
        <v>46606</v>
      </c>
      <c r="DV348">
        <v>-288</v>
      </c>
      <c r="DY348" t="str">
        <v>AL DÍA</v>
      </c>
      <c r="EA348">
        <v>46637</v>
      </c>
      <c r="EB348">
        <v>-319</v>
      </c>
      <c r="EE348" t="str">
        <v>AL DÍA</v>
      </c>
      <c r="EG348">
        <v>46668</v>
      </c>
      <c r="EH348">
        <v>-350</v>
      </c>
      <c r="EK348" t="str">
        <v>AL DÍA</v>
      </c>
      <c r="EM348">
        <v>46699</v>
      </c>
      <c r="EN348">
        <v>-381</v>
      </c>
      <c r="EQ348" t="str">
        <v>AL DÍA</v>
      </c>
      <c r="ES348">
        <v>46730</v>
      </c>
      <c r="ET348">
        <v>-412</v>
      </c>
      <c r="EW348" t="str">
        <v>AL DÍA</v>
      </c>
      <c r="EY348" t="str">
        <v/>
      </c>
      <c r="EZ348" t="str">
        <v/>
      </c>
      <c r="FC348" t="str">
        <v>SIN ESTADO</v>
      </c>
      <c r="FE348" t="str">
        <v/>
      </c>
      <c r="FF348" t="str">
        <v/>
      </c>
      <c r="FI348" t="str">
        <v>SIN ESTADO</v>
      </c>
      <c r="FK348" t="str">
        <v/>
      </c>
      <c r="FL348" t="str">
        <v/>
      </c>
      <c r="FO348" t="str">
        <v>SIN ESTADO</v>
      </c>
      <c r="FQ348" t="str">
        <v/>
      </c>
      <c r="FR348" t="str">
        <v/>
      </c>
      <c r="FU348" t="str">
        <v>SIN ESTADO</v>
      </c>
      <c r="FW348" t="str">
        <v/>
      </c>
      <c r="FX348" t="str">
        <v/>
      </c>
      <c r="GA348" t="str">
        <v>SIN ESTADO</v>
      </c>
      <c r="GC348" t="str">
        <v/>
      </c>
      <c r="GD348" t="str">
        <v/>
      </c>
      <c r="GG348" t="str">
        <v>SIN ESTADO</v>
      </c>
      <c r="GI348" t="str">
        <v/>
      </c>
      <c r="GJ348" t="str">
        <v/>
      </c>
      <c r="GM348" t="str">
        <v>SIN ESTADO</v>
      </c>
      <c r="GO348" t="str">
        <v/>
      </c>
      <c r="GP348" t="str">
        <v/>
      </c>
      <c r="GS348" t="str">
        <v>SIN ESTADO</v>
      </c>
      <c r="GU348" t="str">
        <v/>
      </c>
      <c r="GV348" t="str">
        <v/>
      </c>
      <c r="GY348" t="str">
        <v>SIN ESTADO</v>
      </c>
      <c r="HA348" t="str">
        <v/>
      </c>
      <c r="HB348" t="str">
        <v/>
      </c>
      <c r="HE348" t="str">
        <v>SIN ESTADO</v>
      </c>
      <c r="HG348" t="str">
        <v/>
      </c>
      <c r="HH348" t="str">
        <v/>
      </c>
      <c r="HK348" t="str">
        <v>SIN ESTADO</v>
      </c>
      <c r="HM348" t="str">
        <v/>
      </c>
      <c r="HN348" t="str">
        <v/>
      </c>
      <c r="HQ348" t="str">
        <v>SIN ESTADO</v>
      </c>
      <c r="HS348">
        <v>10872000</v>
      </c>
      <c r="HU348">
        <v>1208333.3333333333</v>
      </c>
      <c r="HW348">
        <v>1208000</v>
      </c>
      <c r="HX348">
        <v>1</v>
      </c>
    </row>
    <row r="349">
      <c r="B349">
        <v>347</v>
      </c>
      <c r="C349" t="str">
        <v xml:space="preserve">LC2 - 35 - 2 </v>
      </c>
      <c r="D349" t="str">
        <v>VENDIDO</v>
      </c>
      <c r="E349">
        <v>28000000</v>
      </c>
      <c r="F349">
        <v>24000000</v>
      </c>
      <c r="G349">
        <v>46096</v>
      </c>
      <c r="H349">
        <v>24</v>
      </c>
      <c r="I349" t="str">
        <v xml:space="preserve">15 DE CADA MES </v>
      </c>
      <c r="J349">
        <v>1000000</v>
      </c>
      <c r="K349">
        <v>46127</v>
      </c>
      <c r="L349">
        <v>191</v>
      </c>
      <c r="M349">
        <v>46116</v>
      </c>
      <c r="N349">
        <v>1000000</v>
      </c>
      <c r="O349" t="str">
        <v>PAGA</v>
      </c>
      <c r="P349" t="str">
        <v>TRANSFERENCIA</v>
      </c>
      <c r="Q349">
        <v>46158</v>
      </c>
      <c r="R349">
        <v>160</v>
      </c>
      <c r="S349">
        <v>46157</v>
      </c>
      <c r="T349">
        <v>1000000</v>
      </c>
      <c r="U349" t="str">
        <v>PAGA</v>
      </c>
      <c r="V349" t="str">
        <v>TRANSFERENCIA</v>
      </c>
      <c r="W349">
        <v>46189</v>
      </c>
      <c r="X349">
        <v>129</v>
      </c>
      <c r="Y349">
        <v>46192</v>
      </c>
      <c r="Z349">
        <v>1000000</v>
      </c>
      <c r="AA349" t="str">
        <v>PAGA</v>
      </c>
      <c r="AB349" t="str">
        <v>TRANSFERENCIA</v>
      </c>
      <c r="AC349">
        <v>46220</v>
      </c>
      <c r="AD349">
        <v>98</v>
      </c>
      <c r="AE349">
        <v>46220</v>
      </c>
      <c r="AF349">
        <v>1000000</v>
      </c>
      <c r="AG349" t="str">
        <v>PAGA</v>
      </c>
      <c r="AH349" t="str">
        <v>TRANSFERENCIA</v>
      </c>
      <c r="AI349">
        <v>46251</v>
      </c>
      <c r="AJ349">
        <v>67</v>
      </c>
      <c r="AK349">
        <v>46253</v>
      </c>
      <c r="AL349">
        <v>1000000</v>
      </c>
      <c r="AM349" t="str">
        <v>PAGA</v>
      </c>
      <c r="AN349" t="str">
        <v>TRANSFERENCIA</v>
      </c>
      <c r="AO349">
        <v>46282</v>
      </c>
      <c r="AP349">
        <v>36</v>
      </c>
      <c r="AQ349">
        <v>46295</v>
      </c>
      <c r="AR349">
        <v>1000000</v>
      </c>
      <c r="AS349" t="str">
        <v>PAGA</v>
      </c>
      <c r="AT349" t="str">
        <v>TRANSFERENCIA</v>
      </c>
      <c r="AU349">
        <v>46313</v>
      </c>
      <c r="AV349">
        <v>5</v>
      </c>
      <c r="AY349" t="str">
        <v>VENCIDA</v>
      </c>
      <c r="BA349">
        <v>46344</v>
      </c>
      <c r="BB349">
        <v>-26</v>
      </c>
      <c r="BE349" t="str">
        <v>AL DÍA</v>
      </c>
      <c r="BG349">
        <v>46375</v>
      </c>
      <c r="BH349">
        <v>-57</v>
      </c>
      <c r="BK349" t="str">
        <v>AL DÍA</v>
      </c>
      <c r="BM349">
        <v>46406</v>
      </c>
      <c r="BN349">
        <v>-88</v>
      </c>
      <c r="BQ349" t="str">
        <v>AL DÍA</v>
      </c>
      <c r="BS349">
        <v>46437</v>
      </c>
      <c r="BT349">
        <v>-119</v>
      </c>
      <c r="BW349" t="str">
        <v>AL DÍA</v>
      </c>
      <c r="BY349">
        <v>46468</v>
      </c>
      <c r="BZ349">
        <v>-150</v>
      </c>
      <c r="CC349" t="str">
        <v>AL DÍA</v>
      </c>
      <c r="CE349">
        <v>46499</v>
      </c>
      <c r="CF349">
        <v>-181</v>
      </c>
      <c r="CI349" t="str">
        <v>AL DÍA</v>
      </c>
      <c r="CK349">
        <v>46530</v>
      </c>
      <c r="CL349">
        <v>-212</v>
      </c>
      <c r="CO349" t="str">
        <v>AL DÍA</v>
      </c>
      <c r="CQ349">
        <v>46561</v>
      </c>
      <c r="CR349">
        <v>-243</v>
      </c>
      <c r="CU349" t="str">
        <v>AL DÍA</v>
      </c>
      <c r="CW349">
        <v>46592</v>
      </c>
      <c r="CX349">
        <v>-274</v>
      </c>
      <c r="DA349" t="str">
        <v>AL DÍA</v>
      </c>
      <c r="DC349">
        <v>46623</v>
      </c>
      <c r="DD349">
        <v>-305</v>
      </c>
      <c r="DG349" t="str">
        <v>AL DÍA</v>
      </c>
      <c r="DI349">
        <v>46654</v>
      </c>
      <c r="DJ349">
        <v>-336</v>
      </c>
      <c r="DM349" t="str">
        <v>AL DÍA</v>
      </c>
      <c r="DO349">
        <v>46685</v>
      </c>
      <c r="DP349">
        <v>-367</v>
      </c>
      <c r="DS349" t="str">
        <v>AL DÍA</v>
      </c>
      <c r="DU349">
        <v>46716</v>
      </c>
      <c r="DV349">
        <v>-398</v>
      </c>
      <c r="DY349" t="str">
        <v>AL DÍA</v>
      </c>
      <c r="EA349">
        <v>46747</v>
      </c>
      <c r="EB349">
        <v>-429</v>
      </c>
      <c r="EE349" t="str">
        <v>AL DÍA</v>
      </c>
      <c r="EG349">
        <v>46778</v>
      </c>
      <c r="EH349">
        <v>-460</v>
      </c>
      <c r="EK349" t="str">
        <v>AL DÍA</v>
      </c>
      <c r="EM349">
        <v>46809</v>
      </c>
      <c r="EN349">
        <v>-491</v>
      </c>
      <c r="EQ349" t="str">
        <v>AL DÍA</v>
      </c>
      <c r="ES349">
        <v>46840</v>
      </c>
      <c r="ET349">
        <v>-522</v>
      </c>
      <c r="EW349" t="str">
        <v>AL DÍA</v>
      </c>
      <c r="EY349" t="str">
        <v/>
      </c>
      <c r="EZ349" t="str">
        <v/>
      </c>
      <c r="FC349" t="str">
        <v>SIN ESTADO</v>
      </c>
      <c r="FE349" t="str">
        <v/>
      </c>
      <c r="FF349" t="str">
        <v/>
      </c>
      <c r="FI349" t="str">
        <v>SIN ESTADO</v>
      </c>
      <c r="FK349" t="str">
        <v/>
      </c>
      <c r="FL349" t="str">
        <v/>
      </c>
      <c r="FO349" t="str">
        <v>SIN ESTADO</v>
      </c>
      <c r="FQ349" t="str">
        <v/>
      </c>
      <c r="FR349" t="str">
        <v/>
      </c>
      <c r="FU349" t="str">
        <v>SIN ESTADO</v>
      </c>
      <c r="FW349" t="str">
        <v/>
      </c>
      <c r="FX349" t="str">
        <v/>
      </c>
      <c r="GA349" t="str">
        <v>SIN ESTADO</v>
      </c>
      <c r="GC349" t="str">
        <v/>
      </c>
      <c r="GD349" t="str">
        <v/>
      </c>
      <c r="GG349" t="str">
        <v>SIN ESTADO</v>
      </c>
      <c r="GI349" t="str">
        <v/>
      </c>
      <c r="GJ349" t="str">
        <v/>
      </c>
      <c r="GM349" t="str">
        <v>SIN ESTADO</v>
      </c>
      <c r="GO349" t="str">
        <v/>
      </c>
      <c r="GP349" t="str">
        <v/>
      </c>
      <c r="GS349" t="str">
        <v>SIN ESTADO</v>
      </c>
      <c r="GU349" t="str">
        <v/>
      </c>
      <c r="GV349" t="str">
        <v/>
      </c>
      <c r="GY349" t="str">
        <v>SIN ESTADO</v>
      </c>
      <c r="HA349" t="str">
        <v/>
      </c>
      <c r="HB349" t="str">
        <v/>
      </c>
      <c r="HE349" t="str">
        <v>SIN ESTADO</v>
      </c>
      <c r="HG349" t="str">
        <v/>
      </c>
      <c r="HH349" t="str">
        <v/>
      </c>
      <c r="HK349" t="str">
        <v>SIN ESTADO</v>
      </c>
      <c r="HM349" t="str">
        <v/>
      </c>
      <c r="HN349" t="str">
        <v/>
      </c>
      <c r="HQ349" t="str">
        <v>SIN ESTADO</v>
      </c>
      <c r="HS349">
        <v>6000000</v>
      </c>
      <c r="HU349">
        <v>1000000</v>
      </c>
      <c r="HW349">
        <v>1000000</v>
      </c>
      <c r="HX349">
        <v>1</v>
      </c>
    </row>
    <row r="350">
      <c r="B350">
        <v>348</v>
      </c>
      <c r="C350" t="str">
        <v xml:space="preserve">LC2- 35 - 3 </v>
      </c>
      <c r="D350" t="str">
        <v>VENDIDO</v>
      </c>
      <c r="E350">
        <v>28000000</v>
      </c>
      <c r="F350">
        <v>24000000</v>
      </c>
      <c r="G350">
        <v>46222</v>
      </c>
      <c r="H350">
        <v>24</v>
      </c>
      <c r="I350" t="str">
        <v>10 DE CADA MES</v>
      </c>
      <c r="J350">
        <v>1000000</v>
      </c>
      <c r="K350">
        <v>46253</v>
      </c>
      <c r="L350">
        <v>65</v>
      </c>
      <c r="M350">
        <v>46225</v>
      </c>
      <c r="N350">
        <v>2000000</v>
      </c>
      <c r="O350" t="str">
        <v>PAGA</v>
      </c>
      <c r="P350" t="str">
        <v>TRANSFERENCIA</v>
      </c>
      <c r="Q350">
        <v>46284</v>
      </c>
      <c r="R350">
        <v>34</v>
      </c>
      <c r="S350">
        <v>46256</v>
      </c>
      <c r="T350">
        <v>1000000</v>
      </c>
      <c r="U350" t="str">
        <v>PAGA</v>
      </c>
      <c r="V350" t="str">
        <v>TRANSFERENCIA</v>
      </c>
      <c r="W350">
        <v>46315</v>
      </c>
      <c r="X350">
        <v>3</v>
      </c>
      <c r="Y350">
        <v>46316</v>
      </c>
      <c r="Z350">
        <v>1000000</v>
      </c>
      <c r="AA350" t="str">
        <v>PAGA</v>
      </c>
      <c r="AB350" t="str">
        <v>TRANSFERENCIA</v>
      </c>
      <c r="AC350">
        <v>46346</v>
      </c>
      <c r="AD350">
        <v>-28</v>
      </c>
      <c r="AG350" t="str">
        <v>AL DÍA</v>
      </c>
      <c r="AI350">
        <v>46377</v>
      </c>
      <c r="AJ350">
        <v>-59</v>
      </c>
      <c r="AM350" t="str">
        <v>AL DÍA</v>
      </c>
      <c r="AO350">
        <v>46408</v>
      </c>
      <c r="AP350">
        <v>-90</v>
      </c>
      <c r="AS350" t="str">
        <v>AL DÍA</v>
      </c>
      <c r="AU350">
        <v>46439</v>
      </c>
      <c r="AV350">
        <v>-121</v>
      </c>
      <c r="AY350" t="str">
        <v>AL DÍA</v>
      </c>
      <c r="BA350">
        <v>46470</v>
      </c>
      <c r="BB350">
        <v>-152</v>
      </c>
      <c r="BE350" t="str">
        <v>AL DÍA</v>
      </c>
      <c r="BG350">
        <v>46501</v>
      </c>
      <c r="BH350">
        <v>-183</v>
      </c>
      <c r="BK350" t="str">
        <v>AL DÍA</v>
      </c>
      <c r="BM350">
        <v>46532</v>
      </c>
      <c r="BN350">
        <v>-214</v>
      </c>
      <c r="BQ350" t="str">
        <v>AL DÍA</v>
      </c>
      <c r="BS350">
        <v>46563</v>
      </c>
      <c r="BT350">
        <v>-245</v>
      </c>
      <c r="BW350" t="str">
        <v>AL DÍA</v>
      </c>
      <c r="BY350">
        <v>46594</v>
      </c>
      <c r="BZ350">
        <v>-276</v>
      </c>
      <c r="CC350" t="str">
        <v>AL DÍA</v>
      </c>
      <c r="CE350">
        <v>46625</v>
      </c>
      <c r="CF350">
        <v>-307</v>
      </c>
      <c r="CI350" t="str">
        <v>AL DÍA</v>
      </c>
      <c r="CK350">
        <v>46656</v>
      </c>
      <c r="CL350">
        <v>-338</v>
      </c>
      <c r="CO350" t="str">
        <v>AL DÍA</v>
      </c>
      <c r="CQ350">
        <v>46687</v>
      </c>
      <c r="CR350">
        <v>-369</v>
      </c>
      <c r="CU350" t="str">
        <v>AL DÍA</v>
      </c>
      <c r="CW350">
        <v>46718</v>
      </c>
      <c r="CX350">
        <v>-400</v>
      </c>
      <c r="DA350" t="str">
        <v>AL DÍA</v>
      </c>
      <c r="DC350">
        <v>46749</v>
      </c>
      <c r="DD350">
        <v>-431</v>
      </c>
      <c r="DG350" t="str">
        <v>AL DÍA</v>
      </c>
      <c r="DI350">
        <v>46780</v>
      </c>
      <c r="DJ350">
        <v>-462</v>
      </c>
      <c r="DM350" t="str">
        <v>AL DÍA</v>
      </c>
      <c r="DO350">
        <v>46811</v>
      </c>
      <c r="DP350">
        <v>-493</v>
      </c>
      <c r="DS350" t="str">
        <v>AL DÍA</v>
      </c>
      <c r="DU350">
        <v>46842</v>
      </c>
      <c r="DV350">
        <v>-524</v>
      </c>
      <c r="DY350" t="str">
        <v>AL DÍA</v>
      </c>
      <c r="EA350">
        <v>46873</v>
      </c>
      <c r="EB350">
        <v>-555</v>
      </c>
      <c r="EE350" t="str">
        <v>AL DÍA</v>
      </c>
      <c r="EG350">
        <v>46904</v>
      </c>
      <c r="EH350">
        <v>-586</v>
      </c>
      <c r="EK350" t="str">
        <v>AL DÍA</v>
      </c>
      <c r="EM350">
        <v>46935</v>
      </c>
      <c r="EN350">
        <v>-617</v>
      </c>
      <c r="EQ350" t="str">
        <v>AL DÍA</v>
      </c>
      <c r="ES350">
        <v>46966</v>
      </c>
      <c r="ET350">
        <v>-648</v>
      </c>
      <c r="EW350" t="str">
        <v>AL DÍA</v>
      </c>
      <c r="EY350" t="str">
        <v/>
      </c>
      <c r="EZ350" t="str">
        <v/>
      </c>
      <c r="FC350" t="str">
        <v>SIN ESTADO</v>
      </c>
      <c r="FE350" t="str">
        <v/>
      </c>
      <c r="FF350" t="str">
        <v/>
      </c>
      <c r="FI350" t="str">
        <v>SIN ESTADO</v>
      </c>
      <c r="FK350" t="str">
        <v/>
      </c>
      <c r="FL350" t="str">
        <v/>
      </c>
      <c r="FO350" t="str">
        <v>SIN ESTADO</v>
      </c>
      <c r="FQ350" t="str">
        <v/>
      </c>
      <c r="FR350" t="str">
        <v/>
      </c>
      <c r="FU350" t="str">
        <v>SIN ESTADO</v>
      </c>
      <c r="FW350" t="str">
        <v/>
      </c>
      <c r="FX350" t="str">
        <v/>
      </c>
      <c r="GA350" t="str">
        <v>SIN ESTADO</v>
      </c>
      <c r="GC350" t="str">
        <v/>
      </c>
      <c r="GD350" t="str">
        <v/>
      </c>
      <c r="GG350" t="str">
        <v>SIN ESTADO</v>
      </c>
      <c r="GI350" t="str">
        <v/>
      </c>
      <c r="GJ350" t="str">
        <v/>
      </c>
      <c r="GM350" t="str">
        <v>SIN ESTADO</v>
      </c>
      <c r="GO350" t="str">
        <v/>
      </c>
      <c r="GP350" t="str">
        <v/>
      </c>
      <c r="GS350" t="str">
        <v>SIN ESTADO</v>
      </c>
      <c r="GU350" t="str">
        <v/>
      </c>
      <c r="GV350" t="str">
        <v/>
      </c>
      <c r="GY350" t="str">
        <v>SIN ESTADO</v>
      </c>
      <c r="HA350" t="str">
        <v/>
      </c>
      <c r="HB350" t="str">
        <v/>
      </c>
      <c r="HE350" t="str">
        <v>SIN ESTADO</v>
      </c>
      <c r="HG350" t="str">
        <v/>
      </c>
      <c r="HH350" t="str">
        <v/>
      </c>
      <c r="HK350" t="str">
        <v>SIN ESTADO</v>
      </c>
      <c r="HM350" t="str">
        <v/>
      </c>
      <c r="HN350" t="str">
        <v/>
      </c>
      <c r="HQ350" t="str">
        <v>SIN ESTADO</v>
      </c>
      <c r="HS350">
        <v>4000000</v>
      </c>
      <c r="HU350">
        <v>1000000</v>
      </c>
      <c r="HW350">
        <v>2000000</v>
      </c>
      <c r="HX350">
        <v>1</v>
      </c>
    </row>
    <row r="351">
      <c r="B351">
        <v>349</v>
      </c>
      <c r="C351" t="str">
        <v xml:space="preserve">LC2 - 35 - 4 </v>
      </c>
      <c r="D351" t="str">
        <v>VENDIDO</v>
      </c>
      <c r="E351">
        <v>28000000</v>
      </c>
      <c r="F351">
        <v>24000000</v>
      </c>
      <c r="G351">
        <v>46088</v>
      </c>
      <c r="H351">
        <v>24</v>
      </c>
      <c r="I351" t="str">
        <v xml:space="preserve">07 DE CADA MES </v>
      </c>
      <c r="J351">
        <v>1000000</v>
      </c>
      <c r="K351">
        <v>46119</v>
      </c>
      <c r="L351">
        <v>199</v>
      </c>
      <c r="M351">
        <v>46119</v>
      </c>
      <c r="N351">
        <v>1000000</v>
      </c>
      <c r="O351" t="str">
        <v>PAGA</v>
      </c>
      <c r="P351" t="str">
        <v>TRANSFERENCIA</v>
      </c>
      <c r="Q351">
        <v>46150</v>
      </c>
      <c r="R351">
        <v>168</v>
      </c>
      <c r="S351">
        <v>46156</v>
      </c>
      <c r="T351">
        <v>1000000</v>
      </c>
      <c r="U351" t="str">
        <v>PAGA</v>
      </c>
      <c r="V351" t="str">
        <v>TRANSFERENCIA</v>
      </c>
      <c r="W351">
        <v>46181</v>
      </c>
      <c r="X351">
        <v>137</v>
      </c>
      <c r="Y351">
        <v>46199</v>
      </c>
      <c r="Z351">
        <v>1000000</v>
      </c>
      <c r="AA351" t="str">
        <v>PAGA</v>
      </c>
      <c r="AB351" t="str">
        <v>TRANSFERENCIA</v>
      </c>
      <c r="AC351">
        <v>46212</v>
      </c>
      <c r="AD351">
        <v>106</v>
      </c>
      <c r="AE351">
        <v>46221</v>
      </c>
      <c r="AF351">
        <v>1000000</v>
      </c>
      <c r="AG351" t="str">
        <v>PAGA</v>
      </c>
      <c r="AH351" t="str">
        <v>TRANSFERENCIA</v>
      </c>
      <c r="AI351">
        <v>46243</v>
      </c>
      <c r="AJ351">
        <v>75</v>
      </c>
      <c r="AK351">
        <v>46277</v>
      </c>
      <c r="AL351">
        <v>1000000</v>
      </c>
      <c r="AM351" t="str">
        <v>PAGA</v>
      </c>
      <c r="AN351" t="str">
        <v>TRANSFERENCIA</v>
      </c>
      <c r="AO351">
        <v>46274</v>
      </c>
      <c r="AP351">
        <v>44</v>
      </c>
      <c r="AQ351">
        <v>46299</v>
      </c>
      <c r="AR351">
        <v>1000000</v>
      </c>
      <c r="AS351" t="str">
        <v>PAGA</v>
      </c>
      <c r="AU351">
        <v>46305</v>
      </c>
      <c r="AV351">
        <v>13</v>
      </c>
      <c r="AY351" t="str">
        <v>VENCIDA</v>
      </c>
      <c r="BA351">
        <v>46336</v>
      </c>
      <c r="BB351">
        <v>-18</v>
      </c>
      <c r="BE351" t="str">
        <v>AL DÍA</v>
      </c>
      <c r="BG351">
        <v>46367</v>
      </c>
      <c r="BH351">
        <v>-49</v>
      </c>
      <c r="BK351" t="str">
        <v>AL DÍA</v>
      </c>
      <c r="BM351">
        <v>46398</v>
      </c>
      <c r="BN351">
        <v>-80</v>
      </c>
      <c r="BQ351" t="str">
        <v>AL DÍA</v>
      </c>
      <c r="BS351">
        <v>46429</v>
      </c>
      <c r="BT351">
        <v>-111</v>
      </c>
      <c r="BW351" t="str">
        <v>AL DÍA</v>
      </c>
      <c r="BY351">
        <v>46460</v>
      </c>
      <c r="BZ351">
        <v>-142</v>
      </c>
      <c r="CC351" t="str">
        <v>AL DÍA</v>
      </c>
      <c r="CE351">
        <v>46491</v>
      </c>
      <c r="CF351">
        <v>-173</v>
      </c>
      <c r="CI351" t="str">
        <v>AL DÍA</v>
      </c>
      <c r="CK351">
        <v>46522</v>
      </c>
      <c r="CL351">
        <v>-204</v>
      </c>
      <c r="CO351" t="str">
        <v>AL DÍA</v>
      </c>
      <c r="CQ351">
        <v>46553</v>
      </c>
      <c r="CR351">
        <v>-235</v>
      </c>
      <c r="CU351" t="str">
        <v>AL DÍA</v>
      </c>
      <c r="CW351">
        <v>46584</v>
      </c>
      <c r="CX351">
        <v>-266</v>
      </c>
      <c r="DA351" t="str">
        <v>AL DÍA</v>
      </c>
      <c r="DC351">
        <v>46615</v>
      </c>
      <c r="DD351">
        <v>-297</v>
      </c>
      <c r="DG351" t="str">
        <v>AL DÍA</v>
      </c>
      <c r="DI351">
        <v>46646</v>
      </c>
      <c r="DJ351">
        <v>-328</v>
      </c>
      <c r="DM351" t="str">
        <v>AL DÍA</v>
      </c>
      <c r="DO351">
        <v>46677</v>
      </c>
      <c r="DP351">
        <v>-359</v>
      </c>
      <c r="DS351" t="str">
        <v>AL DÍA</v>
      </c>
      <c r="DU351">
        <v>46708</v>
      </c>
      <c r="DV351">
        <v>-390</v>
      </c>
      <c r="DY351" t="str">
        <v>AL DÍA</v>
      </c>
      <c r="EA351">
        <v>46739</v>
      </c>
      <c r="EB351">
        <v>-421</v>
      </c>
      <c r="EE351" t="str">
        <v>AL DÍA</v>
      </c>
      <c r="EG351">
        <v>46770</v>
      </c>
      <c r="EH351">
        <v>-452</v>
      </c>
      <c r="EK351" t="str">
        <v>AL DÍA</v>
      </c>
      <c r="EM351">
        <v>46801</v>
      </c>
      <c r="EN351">
        <v>-483</v>
      </c>
      <c r="EQ351" t="str">
        <v>AL DÍA</v>
      </c>
      <c r="ES351">
        <v>46832</v>
      </c>
      <c r="ET351">
        <v>-514</v>
      </c>
      <c r="EW351" t="str">
        <v>AL DÍA</v>
      </c>
      <c r="EY351" t="str">
        <v/>
      </c>
      <c r="EZ351" t="str">
        <v/>
      </c>
      <c r="FC351" t="str">
        <v>SIN ESTADO</v>
      </c>
      <c r="FE351" t="str">
        <v/>
      </c>
      <c r="FF351" t="str">
        <v/>
      </c>
      <c r="FI351" t="str">
        <v>SIN ESTADO</v>
      </c>
      <c r="FK351" t="str">
        <v/>
      </c>
      <c r="FL351" t="str">
        <v/>
      </c>
      <c r="FO351" t="str">
        <v>SIN ESTADO</v>
      </c>
      <c r="FQ351" t="str">
        <v/>
      </c>
      <c r="FR351" t="str">
        <v/>
      </c>
      <c r="FU351" t="str">
        <v>SIN ESTADO</v>
      </c>
      <c r="FW351" t="str">
        <v/>
      </c>
      <c r="FX351" t="str">
        <v/>
      </c>
      <c r="GA351" t="str">
        <v>SIN ESTADO</v>
      </c>
      <c r="GC351" t="str">
        <v/>
      </c>
      <c r="GD351" t="str">
        <v/>
      </c>
      <c r="GG351" t="str">
        <v>SIN ESTADO</v>
      </c>
      <c r="GI351" t="str">
        <v/>
      </c>
      <c r="GJ351" t="str">
        <v/>
      </c>
      <c r="GM351" t="str">
        <v>SIN ESTADO</v>
      </c>
      <c r="GO351" t="str">
        <v/>
      </c>
      <c r="GP351" t="str">
        <v/>
      </c>
      <c r="GS351" t="str">
        <v>SIN ESTADO</v>
      </c>
      <c r="GU351" t="str">
        <v/>
      </c>
      <c r="GV351" t="str">
        <v/>
      </c>
      <c r="GY351" t="str">
        <v>SIN ESTADO</v>
      </c>
      <c r="HA351" t="str">
        <v/>
      </c>
      <c r="HB351" t="str">
        <v/>
      </c>
      <c r="HE351" t="str">
        <v>SIN ESTADO</v>
      </c>
      <c r="HG351" t="str">
        <v/>
      </c>
      <c r="HH351" t="str">
        <v/>
      </c>
      <c r="HK351" t="str">
        <v>SIN ESTADO</v>
      </c>
      <c r="HM351" t="str">
        <v/>
      </c>
      <c r="HN351" t="str">
        <v/>
      </c>
      <c r="HQ351" t="str">
        <v>SIN ESTADO</v>
      </c>
      <c r="HS351">
        <v>6000000</v>
      </c>
      <c r="HU351">
        <v>1000000</v>
      </c>
      <c r="HW351">
        <v>0</v>
      </c>
      <c r="HX351">
        <v>0</v>
      </c>
    </row>
    <row r="352">
      <c r="B352">
        <v>350</v>
      </c>
      <c r="C352" t="str">
        <v xml:space="preserve">LC2 - 35 - 5 </v>
      </c>
      <c r="D352" t="str">
        <v>VENDIDO</v>
      </c>
      <c r="E352">
        <v>28000000</v>
      </c>
      <c r="F352">
        <v>24000000</v>
      </c>
      <c r="G352">
        <v>46091</v>
      </c>
      <c r="H352">
        <v>24</v>
      </c>
      <c r="I352" t="str">
        <v xml:space="preserve">10 DE CADA MES </v>
      </c>
      <c r="J352">
        <v>1000000</v>
      </c>
      <c r="K352">
        <v>46122</v>
      </c>
      <c r="L352">
        <v>196</v>
      </c>
      <c r="M352">
        <v>46121</v>
      </c>
      <c r="N352">
        <v>1000000</v>
      </c>
      <c r="O352" t="str">
        <v>PAGA</v>
      </c>
      <c r="P352" t="str">
        <v>TRANSFERENCIA</v>
      </c>
      <c r="Q352">
        <v>46153</v>
      </c>
      <c r="R352">
        <v>165</v>
      </c>
      <c r="S352">
        <v>46149</v>
      </c>
      <c r="T352">
        <v>1000000</v>
      </c>
      <c r="U352" t="str">
        <v>PAGA</v>
      </c>
      <c r="V352" t="str">
        <v>TRANSFERENCIA</v>
      </c>
      <c r="W352">
        <v>46184</v>
      </c>
      <c r="X352">
        <v>134</v>
      </c>
      <c r="Y352">
        <v>46182</v>
      </c>
      <c r="Z352">
        <v>1000000</v>
      </c>
      <c r="AA352" t="str">
        <v>PAGA</v>
      </c>
      <c r="AB352" t="str">
        <v>TRANSFERENCIA</v>
      </c>
      <c r="AC352">
        <v>46215</v>
      </c>
      <c r="AD352">
        <v>103</v>
      </c>
      <c r="AE352">
        <v>46229</v>
      </c>
      <c r="AF352">
        <v>1000000</v>
      </c>
      <c r="AG352" t="str">
        <v>PAGA</v>
      </c>
      <c r="AH352" t="str">
        <v>TRANSFERENCIA</v>
      </c>
      <c r="AI352">
        <v>46246</v>
      </c>
      <c r="AJ352">
        <v>72</v>
      </c>
      <c r="AK352">
        <v>46243</v>
      </c>
      <c r="AL352">
        <v>1000000</v>
      </c>
      <c r="AM352" t="str">
        <v>PAGA</v>
      </c>
      <c r="AN352" t="str">
        <v>TRANSFERENCIA</v>
      </c>
      <c r="AO352">
        <v>46277</v>
      </c>
      <c r="AP352">
        <v>41</v>
      </c>
      <c r="AQ352">
        <v>46272</v>
      </c>
      <c r="AR352">
        <v>1000000</v>
      </c>
      <c r="AS352" t="str">
        <v>PAGA</v>
      </c>
      <c r="AT352" t="str">
        <v>TRANSFERENCIA</v>
      </c>
      <c r="AU352">
        <v>46308</v>
      </c>
      <c r="AV352">
        <v>10</v>
      </c>
      <c r="AW352">
        <v>46302</v>
      </c>
      <c r="AX352">
        <v>1000000</v>
      </c>
      <c r="AY352" t="str">
        <v>PAGA</v>
      </c>
      <c r="AZ352" t="str">
        <v>TRANSFERENCIA</v>
      </c>
      <c r="BA352">
        <v>46339</v>
      </c>
      <c r="BB352">
        <v>-21</v>
      </c>
      <c r="BE352" t="str">
        <v>AL DÍA</v>
      </c>
      <c r="BG352">
        <v>46370</v>
      </c>
      <c r="BH352">
        <v>-52</v>
      </c>
      <c r="BK352" t="str">
        <v>AL DÍA</v>
      </c>
      <c r="BM352">
        <v>46401</v>
      </c>
      <c r="BN352">
        <v>-83</v>
      </c>
      <c r="BQ352" t="str">
        <v>AL DÍA</v>
      </c>
      <c r="BS352">
        <v>46432</v>
      </c>
      <c r="BT352">
        <v>-114</v>
      </c>
      <c r="BW352" t="str">
        <v>AL DÍA</v>
      </c>
      <c r="BY352">
        <v>46463</v>
      </c>
      <c r="BZ352">
        <v>-145</v>
      </c>
      <c r="CC352" t="str">
        <v>AL DÍA</v>
      </c>
      <c r="CE352">
        <v>46494</v>
      </c>
      <c r="CF352">
        <v>-176</v>
      </c>
      <c r="CI352" t="str">
        <v>AL DÍA</v>
      </c>
      <c r="CK352">
        <v>46525</v>
      </c>
      <c r="CL352">
        <v>-207</v>
      </c>
      <c r="CO352" t="str">
        <v>AL DÍA</v>
      </c>
      <c r="CQ352">
        <v>46556</v>
      </c>
      <c r="CR352">
        <v>-238</v>
      </c>
      <c r="CU352" t="str">
        <v>AL DÍA</v>
      </c>
      <c r="CW352">
        <v>46587</v>
      </c>
      <c r="CX352">
        <v>-269</v>
      </c>
      <c r="DA352" t="str">
        <v>AL DÍA</v>
      </c>
      <c r="DC352">
        <v>46618</v>
      </c>
      <c r="DD352">
        <v>-300</v>
      </c>
      <c r="DG352" t="str">
        <v>AL DÍA</v>
      </c>
      <c r="DI352">
        <v>46649</v>
      </c>
      <c r="DJ352">
        <v>-331</v>
      </c>
      <c r="DM352" t="str">
        <v>AL DÍA</v>
      </c>
      <c r="DO352">
        <v>46680</v>
      </c>
      <c r="DP352">
        <v>-362</v>
      </c>
      <c r="DS352" t="str">
        <v>AL DÍA</v>
      </c>
      <c r="DU352">
        <v>46711</v>
      </c>
      <c r="DV352">
        <v>-393</v>
      </c>
      <c r="DY352" t="str">
        <v>AL DÍA</v>
      </c>
      <c r="EA352">
        <v>46742</v>
      </c>
      <c r="EB352">
        <v>-424</v>
      </c>
      <c r="EE352" t="str">
        <v>AL DÍA</v>
      </c>
      <c r="EG352">
        <v>46773</v>
      </c>
      <c r="EH352">
        <v>-455</v>
      </c>
      <c r="EK352" t="str">
        <v>AL DÍA</v>
      </c>
      <c r="EM352">
        <v>46804</v>
      </c>
      <c r="EN352">
        <v>-486</v>
      </c>
      <c r="EQ352" t="str">
        <v>AL DÍA</v>
      </c>
      <c r="ES352">
        <v>46835</v>
      </c>
      <c r="ET352">
        <v>-517</v>
      </c>
      <c r="EW352" t="str">
        <v>AL DÍA</v>
      </c>
      <c r="EY352" t="str">
        <v/>
      </c>
      <c r="EZ352" t="str">
        <v/>
      </c>
      <c r="FC352" t="str">
        <v>SIN ESTADO</v>
      </c>
      <c r="FE352" t="str">
        <v/>
      </c>
      <c r="FF352" t="str">
        <v/>
      </c>
      <c r="FI352" t="str">
        <v>SIN ESTADO</v>
      </c>
      <c r="FK352" t="str">
        <v/>
      </c>
      <c r="FL352" t="str">
        <v/>
      </c>
      <c r="FO352" t="str">
        <v>SIN ESTADO</v>
      </c>
      <c r="FQ352" t="str">
        <v/>
      </c>
      <c r="FR352" t="str">
        <v/>
      </c>
      <c r="FU352" t="str">
        <v>SIN ESTADO</v>
      </c>
      <c r="FW352" t="str">
        <v/>
      </c>
      <c r="FX352" t="str">
        <v/>
      </c>
      <c r="GA352" t="str">
        <v>SIN ESTADO</v>
      </c>
      <c r="GC352" t="str">
        <v/>
      </c>
      <c r="GD352" t="str">
        <v/>
      </c>
      <c r="GG352" t="str">
        <v>SIN ESTADO</v>
      </c>
      <c r="GI352" t="str">
        <v/>
      </c>
      <c r="GJ352" t="str">
        <v/>
      </c>
      <c r="GM352" t="str">
        <v>SIN ESTADO</v>
      </c>
      <c r="GO352" t="str">
        <v/>
      </c>
      <c r="GP352" t="str">
        <v/>
      </c>
      <c r="GS352" t="str">
        <v>SIN ESTADO</v>
      </c>
      <c r="GU352" t="str">
        <v/>
      </c>
      <c r="GV352" t="str">
        <v/>
      </c>
      <c r="GY352" t="str">
        <v>SIN ESTADO</v>
      </c>
      <c r="HA352" t="str">
        <v/>
      </c>
      <c r="HB352" t="str">
        <v/>
      </c>
      <c r="HE352" t="str">
        <v>SIN ESTADO</v>
      </c>
      <c r="HG352" t="str">
        <v/>
      </c>
      <c r="HH352" t="str">
        <v/>
      </c>
      <c r="HK352" t="str">
        <v>SIN ESTADO</v>
      </c>
      <c r="HM352" t="str">
        <v/>
      </c>
      <c r="HN352" t="str">
        <v/>
      </c>
      <c r="HQ352" t="str">
        <v>SIN ESTADO</v>
      </c>
      <c r="HS352">
        <v>7000000</v>
      </c>
      <c r="HU352">
        <v>1000000</v>
      </c>
      <c r="HW352">
        <v>1000000</v>
      </c>
      <c r="HX352">
        <v>1</v>
      </c>
    </row>
    <row r="353">
      <c r="B353">
        <v>351</v>
      </c>
      <c r="C353" t="str">
        <v xml:space="preserve">LC2 - 35 - 6 </v>
      </c>
      <c r="D353" t="str">
        <v>VENDIDO</v>
      </c>
      <c r="E353">
        <v>31030000</v>
      </c>
      <c r="F353">
        <v>27030000</v>
      </c>
      <c r="G353">
        <v>46074</v>
      </c>
      <c r="H353">
        <v>24</v>
      </c>
      <c r="I353" t="str">
        <v xml:space="preserve">21 DE CADA MES </v>
      </c>
      <c r="J353">
        <v>1126250</v>
      </c>
      <c r="K353">
        <v>46105</v>
      </c>
      <c r="L353">
        <v>213</v>
      </c>
      <c r="M353">
        <v>46101</v>
      </c>
      <c r="N353">
        <v>1126300</v>
      </c>
      <c r="O353" t="str">
        <v>PAGA</v>
      </c>
      <c r="P353" t="str">
        <v>TRANSFERENCIA</v>
      </c>
      <c r="Q353">
        <v>46136</v>
      </c>
      <c r="R353">
        <v>182</v>
      </c>
      <c r="S353">
        <v>46132</v>
      </c>
      <c r="T353">
        <v>1126300</v>
      </c>
      <c r="U353" t="str">
        <v>PAGA</v>
      </c>
      <c r="V353" t="str">
        <v>TRANSFERENCIA</v>
      </c>
      <c r="W353">
        <v>46167</v>
      </c>
      <c r="X353">
        <v>151</v>
      </c>
      <c r="Y353">
        <v>46154</v>
      </c>
      <c r="Z353">
        <v>1126300</v>
      </c>
      <c r="AA353" t="str">
        <v>PAGA</v>
      </c>
      <c r="AB353" t="str">
        <v>TRANSFERENCIA</v>
      </c>
      <c r="AC353">
        <v>46198</v>
      </c>
      <c r="AD353">
        <v>120</v>
      </c>
      <c r="AE353">
        <v>46196</v>
      </c>
      <c r="AF353">
        <v>1126300</v>
      </c>
      <c r="AG353" t="str">
        <v>PAGA</v>
      </c>
      <c r="AH353" t="str">
        <v>TRANSFERENCIA</v>
      </c>
      <c r="AI353">
        <v>46229</v>
      </c>
      <c r="AJ353">
        <v>89</v>
      </c>
      <c r="AK353">
        <v>46224</v>
      </c>
      <c r="AL353">
        <v>1126300</v>
      </c>
      <c r="AM353" t="str">
        <v>PAGA</v>
      </c>
      <c r="AN353" t="str">
        <v>TRANSFERENCIA</v>
      </c>
      <c r="AO353">
        <v>46260</v>
      </c>
      <c r="AP353">
        <v>58</v>
      </c>
      <c r="AQ353">
        <v>46246</v>
      </c>
      <c r="AR353">
        <v>1126300</v>
      </c>
      <c r="AS353" t="str">
        <v>PAGA</v>
      </c>
      <c r="AT353" t="str">
        <v>TRANSFERENCIA</v>
      </c>
      <c r="AU353">
        <v>46291</v>
      </c>
      <c r="AV353">
        <v>27</v>
      </c>
      <c r="AW353">
        <v>46286</v>
      </c>
      <c r="AX353">
        <v>1126300</v>
      </c>
      <c r="AY353" t="str">
        <v>PAGA</v>
      </c>
      <c r="AZ353" t="str">
        <v>TRANSFERENCIA</v>
      </c>
      <c r="BA353">
        <v>46322</v>
      </c>
      <c r="BB353">
        <v>-4</v>
      </c>
      <c r="BC353">
        <v>46315</v>
      </c>
      <c r="BD353">
        <v>1126300</v>
      </c>
      <c r="BE353" t="str">
        <v>PAGA</v>
      </c>
      <c r="BF353" t="str">
        <v>TRANSFERENCIA</v>
      </c>
      <c r="BG353">
        <v>46353</v>
      </c>
      <c r="BH353">
        <v>-35</v>
      </c>
      <c r="BK353" t="str">
        <v>AL DÍA</v>
      </c>
      <c r="BM353">
        <v>46384</v>
      </c>
      <c r="BN353">
        <v>-66</v>
      </c>
      <c r="BQ353" t="str">
        <v>AL DÍA</v>
      </c>
      <c r="BS353">
        <v>46415</v>
      </c>
      <c r="BT353">
        <v>-97</v>
      </c>
      <c r="BW353" t="str">
        <v>AL DÍA</v>
      </c>
      <c r="BY353">
        <v>46446</v>
      </c>
      <c r="BZ353">
        <v>-128</v>
      </c>
      <c r="CC353" t="str">
        <v>AL DÍA</v>
      </c>
      <c r="CE353">
        <v>46477</v>
      </c>
      <c r="CF353">
        <v>-159</v>
      </c>
      <c r="CI353" t="str">
        <v>AL DÍA</v>
      </c>
      <c r="CK353">
        <v>46508</v>
      </c>
      <c r="CL353">
        <v>-190</v>
      </c>
      <c r="CO353" t="str">
        <v>AL DÍA</v>
      </c>
      <c r="CQ353">
        <v>46539</v>
      </c>
      <c r="CR353">
        <v>-221</v>
      </c>
      <c r="CU353" t="str">
        <v>AL DÍA</v>
      </c>
      <c r="CW353">
        <v>46570</v>
      </c>
      <c r="CX353">
        <v>-252</v>
      </c>
      <c r="DA353" t="str">
        <v>AL DÍA</v>
      </c>
      <c r="DC353">
        <v>46601</v>
      </c>
      <c r="DD353">
        <v>-283</v>
      </c>
      <c r="DG353" t="str">
        <v>AL DÍA</v>
      </c>
      <c r="DI353">
        <v>46632</v>
      </c>
      <c r="DJ353">
        <v>-314</v>
      </c>
      <c r="DM353" t="str">
        <v>AL DÍA</v>
      </c>
      <c r="DO353">
        <v>46663</v>
      </c>
      <c r="DP353">
        <v>-345</v>
      </c>
      <c r="DS353" t="str">
        <v>AL DÍA</v>
      </c>
      <c r="DU353">
        <v>46694</v>
      </c>
      <c r="DV353">
        <v>-376</v>
      </c>
      <c r="DY353" t="str">
        <v>AL DÍA</v>
      </c>
      <c r="EA353">
        <v>46725</v>
      </c>
      <c r="EB353">
        <v>-407</v>
      </c>
      <c r="EE353" t="str">
        <v>AL DÍA</v>
      </c>
      <c r="EG353">
        <v>46756</v>
      </c>
      <c r="EH353">
        <v>-438</v>
      </c>
      <c r="EK353" t="str">
        <v>AL DÍA</v>
      </c>
      <c r="EM353">
        <v>46787</v>
      </c>
      <c r="EN353">
        <v>-469</v>
      </c>
      <c r="EQ353" t="str">
        <v>AL DÍA</v>
      </c>
      <c r="ES353">
        <v>46818</v>
      </c>
      <c r="ET353">
        <v>-500</v>
      </c>
      <c r="EW353" t="str">
        <v>AL DÍA</v>
      </c>
      <c r="EY353" t="str">
        <v/>
      </c>
      <c r="EZ353" t="str">
        <v/>
      </c>
      <c r="FC353" t="str">
        <v>SIN ESTADO</v>
      </c>
      <c r="FE353" t="str">
        <v/>
      </c>
      <c r="FF353" t="str">
        <v/>
      </c>
      <c r="FI353" t="str">
        <v>SIN ESTADO</v>
      </c>
      <c r="FK353" t="str">
        <v/>
      </c>
      <c r="FL353" t="str">
        <v/>
      </c>
      <c r="FO353" t="str">
        <v>SIN ESTADO</v>
      </c>
      <c r="FQ353" t="str">
        <v/>
      </c>
      <c r="FR353" t="str">
        <v/>
      </c>
      <c r="FU353" t="str">
        <v>SIN ESTADO</v>
      </c>
      <c r="FW353" t="str">
        <v/>
      </c>
      <c r="FX353" t="str">
        <v/>
      </c>
      <c r="GA353" t="str">
        <v>SIN ESTADO</v>
      </c>
      <c r="GC353" t="str">
        <v/>
      </c>
      <c r="GD353" t="str">
        <v/>
      </c>
      <c r="GG353" t="str">
        <v>SIN ESTADO</v>
      </c>
      <c r="GI353" t="str">
        <v/>
      </c>
      <c r="GJ353" t="str">
        <v/>
      </c>
      <c r="GM353" t="str">
        <v>SIN ESTADO</v>
      </c>
      <c r="GO353" t="str">
        <v/>
      </c>
      <c r="GP353" t="str">
        <v/>
      </c>
      <c r="GS353" t="str">
        <v>SIN ESTADO</v>
      </c>
      <c r="GU353" t="str">
        <v/>
      </c>
      <c r="GV353" t="str">
        <v/>
      </c>
      <c r="GY353" t="str">
        <v>SIN ESTADO</v>
      </c>
      <c r="HA353" t="str">
        <v/>
      </c>
      <c r="HB353" t="str">
        <v/>
      </c>
      <c r="HE353" t="str">
        <v>SIN ESTADO</v>
      </c>
      <c r="HG353" t="str">
        <v/>
      </c>
      <c r="HH353" t="str">
        <v/>
      </c>
      <c r="HK353" t="str">
        <v>SIN ESTADO</v>
      </c>
      <c r="HM353" t="str">
        <v/>
      </c>
      <c r="HN353" t="str">
        <v/>
      </c>
      <c r="HQ353" t="str">
        <v>SIN ESTADO</v>
      </c>
      <c r="HS353">
        <v>9010400</v>
      </c>
      <c r="HU353">
        <v>1126250</v>
      </c>
      <c r="HW353">
        <v>1126300</v>
      </c>
      <c r="HX353">
        <v>1</v>
      </c>
    </row>
    <row r="354">
      <c r="B354">
        <v>352</v>
      </c>
      <c r="C354" t="str">
        <v xml:space="preserve">LC2 - 35 - 7 </v>
      </c>
      <c r="D354" t="str">
        <v>VENDIDO</v>
      </c>
      <c r="E354">
        <v>31508000</v>
      </c>
      <c r="F354">
        <v>27508000</v>
      </c>
      <c r="G354">
        <v>46070</v>
      </c>
      <c r="H354">
        <v>24</v>
      </c>
      <c r="I354" t="str">
        <v xml:space="preserve">17 DE CADA MES </v>
      </c>
      <c r="J354">
        <v>1146166.6666666667</v>
      </c>
      <c r="K354">
        <v>46101</v>
      </c>
      <c r="L354">
        <v>217</v>
      </c>
      <c r="M354">
        <v>46119</v>
      </c>
      <c r="N354">
        <v>1146200</v>
      </c>
      <c r="O354" t="str">
        <v>PAGA</v>
      </c>
      <c r="P354" t="str">
        <v>TRANSFERENCIA</v>
      </c>
      <c r="Q354">
        <v>46132</v>
      </c>
      <c r="R354">
        <v>186</v>
      </c>
      <c r="S354">
        <v>46158</v>
      </c>
      <c r="T354">
        <v>1146200</v>
      </c>
      <c r="U354" t="str">
        <v>PAGA</v>
      </c>
      <c r="V354" t="str">
        <v>TRANSFERENCIA</v>
      </c>
      <c r="W354">
        <v>46163</v>
      </c>
      <c r="X354">
        <v>155</v>
      </c>
      <c r="Y354">
        <v>46189</v>
      </c>
      <c r="Z354">
        <v>1146200</v>
      </c>
      <c r="AA354" t="str">
        <v>PAGA</v>
      </c>
      <c r="AB354" t="str">
        <v>TRANSFERENCIA</v>
      </c>
      <c r="AC354">
        <v>46194</v>
      </c>
      <c r="AD354">
        <v>124</v>
      </c>
      <c r="AE354">
        <v>46219</v>
      </c>
      <c r="AF354">
        <v>1146200</v>
      </c>
      <c r="AG354" t="str">
        <v>PAGA</v>
      </c>
      <c r="AH354" t="str">
        <v>TRANSFERENCIA</v>
      </c>
      <c r="AI354">
        <v>46225</v>
      </c>
      <c r="AJ354">
        <v>93</v>
      </c>
      <c r="AK354">
        <v>46249</v>
      </c>
      <c r="AL354">
        <v>1146200</v>
      </c>
      <c r="AM354" t="str">
        <v>PAGA</v>
      </c>
      <c r="AN354" t="str">
        <v>TRANSFERENCIA</v>
      </c>
      <c r="AO354">
        <v>46256</v>
      </c>
      <c r="AP354">
        <v>62</v>
      </c>
      <c r="AS354" t="str">
        <v>VENCIDA</v>
      </c>
      <c r="AU354">
        <v>46287</v>
      </c>
      <c r="AV354">
        <v>31</v>
      </c>
      <c r="AY354" t="str">
        <v>VENCIDA</v>
      </c>
      <c r="BA354">
        <v>46318</v>
      </c>
      <c r="BB354">
        <v>0</v>
      </c>
      <c r="BE354" t="str">
        <v>POR VENCER</v>
      </c>
      <c r="BG354">
        <v>46349</v>
      </c>
      <c r="BH354">
        <v>-31</v>
      </c>
      <c r="BK354" t="str">
        <v>AL DÍA</v>
      </c>
      <c r="BM354">
        <v>46380</v>
      </c>
      <c r="BN354">
        <v>-62</v>
      </c>
      <c r="BQ354" t="str">
        <v>AL DÍA</v>
      </c>
      <c r="BS354">
        <v>46411</v>
      </c>
      <c r="BT354">
        <v>-93</v>
      </c>
      <c r="BW354" t="str">
        <v>AL DÍA</v>
      </c>
      <c r="BY354">
        <v>46442</v>
      </c>
      <c r="BZ354">
        <v>-124</v>
      </c>
      <c r="CC354" t="str">
        <v>AL DÍA</v>
      </c>
      <c r="CE354">
        <v>46473</v>
      </c>
      <c r="CF354">
        <v>-155</v>
      </c>
      <c r="CI354" t="str">
        <v>AL DÍA</v>
      </c>
      <c r="CK354">
        <v>46504</v>
      </c>
      <c r="CL354">
        <v>-186</v>
      </c>
      <c r="CO354" t="str">
        <v>AL DÍA</v>
      </c>
      <c r="CQ354">
        <v>46535</v>
      </c>
      <c r="CR354">
        <v>-217</v>
      </c>
      <c r="CU354" t="str">
        <v>AL DÍA</v>
      </c>
      <c r="CW354">
        <v>46566</v>
      </c>
      <c r="CX354">
        <v>-248</v>
      </c>
      <c r="DA354" t="str">
        <v>AL DÍA</v>
      </c>
      <c r="DC354">
        <v>46597</v>
      </c>
      <c r="DD354">
        <v>-279</v>
      </c>
      <c r="DG354" t="str">
        <v>AL DÍA</v>
      </c>
      <c r="DI354">
        <v>46628</v>
      </c>
      <c r="DJ354">
        <v>-310</v>
      </c>
      <c r="DM354" t="str">
        <v>AL DÍA</v>
      </c>
      <c r="DO354">
        <v>46659</v>
      </c>
      <c r="DP354">
        <v>-341</v>
      </c>
      <c r="DS354" t="str">
        <v>AL DÍA</v>
      </c>
      <c r="DU354">
        <v>46690</v>
      </c>
      <c r="DV354">
        <v>-372</v>
      </c>
      <c r="DY354" t="str">
        <v>AL DÍA</v>
      </c>
      <c r="EA354">
        <v>46721</v>
      </c>
      <c r="EB354">
        <v>-403</v>
      </c>
      <c r="EE354" t="str">
        <v>AL DÍA</v>
      </c>
      <c r="EG354">
        <v>46752</v>
      </c>
      <c r="EH354">
        <v>-434</v>
      </c>
      <c r="EK354" t="str">
        <v>AL DÍA</v>
      </c>
      <c r="EM354">
        <v>46783</v>
      </c>
      <c r="EN354">
        <v>-465</v>
      </c>
      <c r="EQ354" t="str">
        <v>AL DÍA</v>
      </c>
      <c r="ES354">
        <v>46814</v>
      </c>
      <c r="ET354">
        <v>-496</v>
      </c>
      <c r="EW354" t="str">
        <v>AL DÍA</v>
      </c>
      <c r="EY354" t="str">
        <v/>
      </c>
      <c r="EZ354" t="str">
        <v/>
      </c>
      <c r="FC354" t="str">
        <v>SIN ESTADO</v>
      </c>
      <c r="FE354" t="str">
        <v/>
      </c>
      <c r="FF354" t="str">
        <v/>
      </c>
      <c r="FI354" t="str">
        <v>SIN ESTADO</v>
      </c>
      <c r="FK354" t="str">
        <v/>
      </c>
      <c r="FL354" t="str">
        <v/>
      </c>
      <c r="FO354" t="str">
        <v>SIN ESTADO</v>
      </c>
      <c r="FQ354" t="str">
        <v/>
      </c>
      <c r="FR354" t="str">
        <v/>
      </c>
      <c r="FU354" t="str">
        <v>SIN ESTADO</v>
      </c>
      <c r="FW354" t="str">
        <v/>
      </c>
      <c r="FX354" t="str">
        <v/>
      </c>
      <c r="GA354" t="str">
        <v>SIN ESTADO</v>
      </c>
      <c r="GC354" t="str">
        <v/>
      </c>
      <c r="GD354" t="str">
        <v/>
      </c>
      <c r="GG354" t="str">
        <v>SIN ESTADO</v>
      </c>
      <c r="GI354" t="str">
        <v/>
      </c>
      <c r="GJ354" t="str">
        <v/>
      </c>
      <c r="GM354" t="str">
        <v>SIN ESTADO</v>
      </c>
      <c r="GO354" t="str">
        <v/>
      </c>
      <c r="GP354" t="str">
        <v/>
      </c>
      <c r="GS354" t="str">
        <v>SIN ESTADO</v>
      </c>
      <c r="GU354" t="str">
        <v/>
      </c>
      <c r="GV354" t="str">
        <v/>
      </c>
      <c r="GY354" t="str">
        <v>SIN ESTADO</v>
      </c>
      <c r="HA354" t="str">
        <v/>
      </c>
      <c r="HB354" t="str">
        <v/>
      </c>
      <c r="HE354" t="str">
        <v>SIN ESTADO</v>
      </c>
      <c r="HG354" t="str">
        <v/>
      </c>
      <c r="HH354" t="str">
        <v/>
      </c>
      <c r="HK354" t="str">
        <v>SIN ESTADO</v>
      </c>
      <c r="HM354" t="str">
        <v/>
      </c>
      <c r="HN354" t="str">
        <v/>
      </c>
      <c r="HQ354" t="str">
        <v>SIN ESTADO</v>
      </c>
      <c r="HS354">
        <v>5731000</v>
      </c>
      <c r="HU354">
        <v>1146166.6666666667</v>
      </c>
      <c r="HW354">
        <v>1146200</v>
      </c>
      <c r="HX354">
        <v>1</v>
      </c>
    </row>
    <row r="355">
      <c r="B355">
        <v>353</v>
      </c>
      <c r="C355" t="str">
        <v xml:space="preserve">LC2 - 35 - 8 </v>
      </c>
      <c r="D355" t="str">
        <v>VENDIDO</v>
      </c>
      <c r="E355">
        <v>28000000</v>
      </c>
      <c r="F355">
        <v>28000000</v>
      </c>
      <c r="G355">
        <v>0</v>
      </c>
      <c r="H355">
        <v>0</v>
      </c>
      <c r="I355">
        <v>0</v>
      </c>
      <c r="J355">
        <v>0</v>
      </c>
      <c r="K355" t="str">
        <v/>
      </c>
      <c r="L355" t="str">
        <v/>
      </c>
      <c r="O355" t="str">
        <v>SIN ESTADO</v>
      </c>
      <c r="Q355" t="str">
        <v/>
      </c>
      <c r="R355" t="str">
        <v/>
      </c>
      <c r="U355" t="str">
        <v>SIN ESTADO</v>
      </c>
      <c r="W355" t="str">
        <v/>
      </c>
      <c r="X355" t="str">
        <v/>
      </c>
      <c r="AA355" t="str">
        <v>SIN ESTADO</v>
      </c>
      <c r="AC355" t="str">
        <v/>
      </c>
      <c r="AD355" t="str">
        <v/>
      </c>
      <c r="AG355" t="str">
        <v>SIN ESTADO</v>
      </c>
      <c r="AI355" t="str">
        <v/>
      </c>
      <c r="AJ355" t="str">
        <v/>
      </c>
      <c r="AM355" t="str">
        <v>SIN ESTADO</v>
      </c>
      <c r="AO355" t="str">
        <v/>
      </c>
      <c r="AP355" t="str">
        <v/>
      </c>
      <c r="AS355" t="str">
        <v>SIN ESTADO</v>
      </c>
      <c r="AU355" t="str">
        <v/>
      </c>
      <c r="AV355" t="str">
        <v/>
      </c>
      <c r="AY355" t="str">
        <v>SIN ESTADO</v>
      </c>
      <c r="BA355" t="str">
        <v/>
      </c>
      <c r="BB355" t="str">
        <v/>
      </c>
      <c r="BE355" t="str">
        <v>SIN ESTADO</v>
      </c>
      <c r="BG355" t="str">
        <v/>
      </c>
      <c r="BH355" t="str">
        <v/>
      </c>
      <c r="BK355" t="str">
        <v>SIN ESTADO</v>
      </c>
      <c r="BM355" t="str">
        <v/>
      </c>
      <c r="BN355" t="str">
        <v/>
      </c>
      <c r="BQ355" t="str">
        <v>SIN ESTADO</v>
      </c>
      <c r="BS355" t="str">
        <v/>
      </c>
      <c r="BT355" t="str">
        <v/>
      </c>
      <c r="BW355" t="str">
        <v>SIN ESTADO</v>
      </c>
      <c r="BY355" t="str">
        <v/>
      </c>
      <c r="BZ355" t="str">
        <v/>
      </c>
      <c r="CC355" t="str">
        <v>SIN ESTADO</v>
      </c>
      <c r="CE355" t="str">
        <v/>
      </c>
      <c r="CF355" t="str">
        <v/>
      </c>
      <c r="CI355" t="str">
        <v>SIN ESTADO</v>
      </c>
      <c r="CK355" t="str">
        <v/>
      </c>
      <c r="CL355" t="str">
        <v/>
      </c>
      <c r="CO355" t="str">
        <v>SIN ESTADO</v>
      </c>
      <c r="CQ355" t="str">
        <v/>
      </c>
      <c r="CR355" t="str">
        <v/>
      </c>
      <c r="CU355" t="str">
        <v>SIN ESTADO</v>
      </c>
      <c r="CW355" t="str">
        <v/>
      </c>
      <c r="CX355" t="str">
        <v/>
      </c>
      <c r="DA355" t="str">
        <v>SIN ESTADO</v>
      </c>
      <c r="DC355" t="str">
        <v/>
      </c>
      <c r="DD355" t="str">
        <v/>
      </c>
      <c r="DG355" t="str">
        <v>SIN ESTADO</v>
      </c>
      <c r="DI355" t="str">
        <v/>
      </c>
      <c r="DJ355" t="str">
        <v/>
      </c>
      <c r="DM355" t="str">
        <v>SIN ESTADO</v>
      </c>
      <c r="DO355" t="str">
        <v/>
      </c>
      <c r="DP355" t="str">
        <v/>
      </c>
      <c r="DS355" t="str">
        <v>SIN ESTADO</v>
      </c>
      <c r="DU355" t="str">
        <v/>
      </c>
      <c r="DV355" t="str">
        <v/>
      </c>
      <c r="DY355" t="str">
        <v>SIN ESTADO</v>
      </c>
      <c r="EA355" t="str">
        <v/>
      </c>
      <c r="EB355" t="str">
        <v/>
      </c>
      <c r="EE355" t="str">
        <v>SIN ESTADO</v>
      </c>
      <c r="EG355" t="str">
        <v/>
      </c>
      <c r="EH355" t="str">
        <v/>
      </c>
      <c r="EK355" t="str">
        <v>SIN ESTADO</v>
      </c>
      <c r="EM355" t="str">
        <v/>
      </c>
      <c r="EN355" t="str">
        <v/>
      </c>
      <c r="EQ355" t="str">
        <v>SIN ESTADO</v>
      </c>
      <c r="ES355" t="str">
        <v/>
      </c>
      <c r="ET355" t="str">
        <v/>
      </c>
      <c r="EW355" t="str">
        <v>SIN ESTADO</v>
      </c>
      <c r="EY355" t="str">
        <v/>
      </c>
      <c r="EZ355" t="str">
        <v/>
      </c>
      <c r="FC355" t="str">
        <v>SIN ESTADO</v>
      </c>
      <c r="FE355" t="str">
        <v/>
      </c>
      <c r="FF355" t="str">
        <v/>
      </c>
      <c r="FI355" t="str">
        <v>SIN ESTADO</v>
      </c>
      <c r="FK355" t="str">
        <v/>
      </c>
      <c r="FL355" t="str">
        <v/>
      </c>
      <c r="FO355" t="str">
        <v>SIN ESTADO</v>
      </c>
      <c r="FQ355" t="str">
        <v/>
      </c>
      <c r="FR355" t="str">
        <v/>
      </c>
      <c r="FU355" t="str">
        <v>SIN ESTADO</v>
      </c>
      <c r="FW355" t="str">
        <v/>
      </c>
      <c r="FX355" t="str">
        <v/>
      </c>
      <c r="GA355" t="str">
        <v>SIN ESTADO</v>
      </c>
      <c r="GC355" t="str">
        <v/>
      </c>
      <c r="GD355" t="str">
        <v/>
      </c>
      <c r="GG355" t="str">
        <v>SIN ESTADO</v>
      </c>
      <c r="GI355" t="str">
        <v/>
      </c>
      <c r="GJ355" t="str">
        <v/>
      </c>
      <c r="GM355" t="str">
        <v>SIN ESTADO</v>
      </c>
      <c r="GO355" t="str">
        <v/>
      </c>
      <c r="GP355" t="str">
        <v/>
      </c>
      <c r="GS355" t="str">
        <v>SIN ESTADO</v>
      </c>
      <c r="GU355" t="str">
        <v/>
      </c>
      <c r="GV355" t="str">
        <v/>
      </c>
      <c r="GY355" t="str">
        <v>SIN ESTADO</v>
      </c>
      <c r="HA355" t="str">
        <v/>
      </c>
      <c r="HB355" t="str">
        <v/>
      </c>
      <c r="HE355" t="str">
        <v>SIN ESTADO</v>
      </c>
      <c r="HG355" t="str">
        <v/>
      </c>
      <c r="HH355" t="str">
        <v/>
      </c>
      <c r="HK355" t="str">
        <v>SIN ESTADO</v>
      </c>
      <c r="HM355" t="str">
        <v/>
      </c>
      <c r="HN355" t="str">
        <v/>
      </c>
      <c r="HQ355" t="str">
        <v>SIN ESTADO</v>
      </c>
      <c r="HS355">
        <v>0</v>
      </c>
      <c r="HU355">
        <v>0</v>
      </c>
      <c r="HW355">
        <v>0</v>
      </c>
      <c r="HX355">
        <v>0</v>
      </c>
    </row>
    <row r="356">
      <c r="B356">
        <v>354</v>
      </c>
      <c r="C356" t="str">
        <v xml:space="preserve">LC2 - 35 - 9 </v>
      </c>
      <c r="D356" t="str">
        <v>VENDIDO</v>
      </c>
      <c r="E356">
        <v>28000000</v>
      </c>
      <c r="F356">
        <v>23000000</v>
      </c>
      <c r="G356">
        <v>46136</v>
      </c>
      <c r="H356">
        <v>24</v>
      </c>
      <c r="I356" t="str">
        <v>20 DE CADA MES</v>
      </c>
      <c r="J356">
        <v>958300</v>
      </c>
      <c r="K356">
        <v>46167</v>
      </c>
      <c r="L356">
        <v>151</v>
      </c>
      <c r="M356">
        <v>46148</v>
      </c>
      <c r="N356">
        <v>1000000</v>
      </c>
      <c r="O356" t="str">
        <v>PAGA</v>
      </c>
      <c r="P356" t="str">
        <v>TRANSFERENCIA</v>
      </c>
      <c r="Q356">
        <v>46198</v>
      </c>
      <c r="R356">
        <v>120</v>
      </c>
      <c r="S356">
        <v>46188</v>
      </c>
      <c r="T356">
        <v>1000000</v>
      </c>
      <c r="U356" t="str">
        <v>PAGA</v>
      </c>
      <c r="V356" t="str">
        <v>TRANSFERENCIA</v>
      </c>
      <c r="W356">
        <v>46229</v>
      </c>
      <c r="X356">
        <v>89</v>
      </c>
      <c r="Y356">
        <v>46220</v>
      </c>
      <c r="Z356">
        <v>1000000</v>
      </c>
      <c r="AA356" t="str">
        <v>PAGA</v>
      </c>
      <c r="AB356" t="str">
        <v>TRANSFERENCIA</v>
      </c>
      <c r="AC356">
        <v>46260</v>
      </c>
      <c r="AD356">
        <v>58</v>
      </c>
      <c r="AE356">
        <v>46254</v>
      </c>
      <c r="AF356">
        <v>1000000</v>
      </c>
      <c r="AG356" t="str">
        <v>PAGA</v>
      </c>
      <c r="AH356" t="str">
        <v>TRANSFERENCIA</v>
      </c>
      <c r="AI356">
        <v>46291</v>
      </c>
      <c r="AJ356">
        <v>27</v>
      </c>
      <c r="AK356">
        <v>46286</v>
      </c>
      <c r="AL356">
        <v>1000000</v>
      </c>
      <c r="AM356" t="str">
        <v>PAGA</v>
      </c>
      <c r="AN356" t="str">
        <v>TRANSFERENCIA</v>
      </c>
      <c r="AO356">
        <v>46322</v>
      </c>
      <c r="AP356">
        <v>-4</v>
      </c>
      <c r="AQ356">
        <v>46314</v>
      </c>
      <c r="AR356">
        <v>1000000</v>
      </c>
      <c r="AS356" t="str">
        <v>PAGA</v>
      </c>
      <c r="AT356" t="str">
        <v>TRANSFERENCIA</v>
      </c>
      <c r="AU356">
        <v>46353</v>
      </c>
      <c r="AV356">
        <v>-35</v>
      </c>
      <c r="AY356" t="str">
        <v>AL DÍA</v>
      </c>
      <c r="BA356">
        <v>46384</v>
      </c>
      <c r="BB356">
        <v>-66</v>
      </c>
      <c r="BE356" t="str">
        <v>AL DÍA</v>
      </c>
      <c r="BG356">
        <v>46415</v>
      </c>
      <c r="BH356">
        <v>-97</v>
      </c>
      <c r="BK356" t="str">
        <v>AL DÍA</v>
      </c>
      <c r="BM356">
        <v>46446</v>
      </c>
      <c r="BN356">
        <v>-128</v>
      </c>
      <c r="BQ356" t="str">
        <v>AL DÍA</v>
      </c>
      <c r="BS356">
        <v>46477</v>
      </c>
      <c r="BT356">
        <v>-159</v>
      </c>
      <c r="BW356" t="str">
        <v>AL DÍA</v>
      </c>
      <c r="BY356">
        <v>46508</v>
      </c>
      <c r="BZ356">
        <v>-190</v>
      </c>
      <c r="CC356" t="str">
        <v>AL DÍA</v>
      </c>
      <c r="CE356">
        <v>46539</v>
      </c>
      <c r="CF356">
        <v>-221</v>
      </c>
      <c r="CI356" t="str">
        <v>AL DÍA</v>
      </c>
      <c r="CK356">
        <v>46570</v>
      </c>
      <c r="CL356">
        <v>-252</v>
      </c>
      <c r="CO356" t="str">
        <v>AL DÍA</v>
      </c>
      <c r="CQ356">
        <v>46601</v>
      </c>
      <c r="CR356">
        <v>-283</v>
      </c>
      <c r="CU356" t="str">
        <v>AL DÍA</v>
      </c>
      <c r="CW356">
        <v>46632</v>
      </c>
      <c r="CX356">
        <v>-314</v>
      </c>
      <c r="DA356" t="str">
        <v>AL DÍA</v>
      </c>
      <c r="DC356">
        <v>46663</v>
      </c>
      <c r="DD356">
        <v>-345</v>
      </c>
      <c r="DG356" t="str">
        <v>AL DÍA</v>
      </c>
      <c r="DI356">
        <v>46694</v>
      </c>
      <c r="DJ356">
        <v>-376</v>
      </c>
      <c r="DM356" t="str">
        <v>AL DÍA</v>
      </c>
      <c r="DO356">
        <v>46725</v>
      </c>
      <c r="DP356">
        <v>-407</v>
      </c>
      <c r="DS356" t="str">
        <v>AL DÍA</v>
      </c>
      <c r="DU356">
        <v>46756</v>
      </c>
      <c r="DV356">
        <v>-438</v>
      </c>
      <c r="DY356" t="str">
        <v>AL DÍA</v>
      </c>
      <c r="EA356">
        <v>46787</v>
      </c>
      <c r="EB356">
        <v>-469</v>
      </c>
      <c r="EE356" t="str">
        <v>AL DÍA</v>
      </c>
      <c r="EG356">
        <v>46818</v>
      </c>
      <c r="EH356">
        <v>-500</v>
      </c>
      <c r="EK356" t="str">
        <v>AL DÍA</v>
      </c>
      <c r="EM356">
        <v>46849</v>
      </c>
      <c r="EN356">
        <v>-531</v>
      </c>
      <c r="EQ356" t="str">
        <v>AL DÍA</v>
      </c>
      <c r="ES356">
        <v>46880</v>
      </c>
      <c r="ET356">
        <v>-562</v>
      </c>
      <c r="EW356" t="str">
        <v>AL DÍA</v>
      </c>
      <c r="EY356" t="str">
        <v/>
      </c>
      <c r="EZ356" t="str">
        <v/>
      </c>
      <c r="FC356" t="str">
        <v>SIN ESTADO</v>
      </c>
      <c r="FE356" t="str">
        <v/>
      </c>
      <c r="FF356" t="str">
        <v/>
      </c>
      <c r="FI356" t="str">
        <v>SIN ESTADO</v>
      </c>
      <c r="FK356" t="str">
        <v/>
      </c>
      <c r="FL356" t="str">
        <v/>
      </c>
      <c r="FO356" t="str">
        <v>SIN ESTADO</v>
      </c>
      <c r="FQ356" t="str">
        <v/>
      </c>
      <c r="FR356" t="str">
        <v/>
      </c>
      <c r="FU356" t="str">
        <v>SIN ESTADO</v>
      </c>
      <c r="FW356" t="str">
        <v/>
      </c>
      <c r="FX356" t="str">
        <v/>
      </c>
      <c r="GA356" t="str">
        <v>SIN ESTADO</v>
      </c>
      <c r="GC356" t="str">
        <v/>
      </c>
      <c r="GD356" t="str">
        <v/>
      </c>
      <c r="GG356" t="str">
        <v>SIN ESTADO</v>
      </c>
      <c r="GI356" t="str">
        <v/>
      </c>
      <c r="GJ356" t="str">
        <v/>
      </c>
      <c r="GM356" t="str">
        <v>SIN ESTADO</v>
      </c>
      <c r="GO356" t="str">
        <v/>
      </c>
      <c r="GP356" t="str">
        <v/>
      </c>
      <c r="GS356" t="str">
        <v>SIN ESTADO</v>
      </c>
      <c r="GU356" t="str">
        <v/>
      </c>
      <c r="GV356" t="str">
        <v/>
      </c>
      <c r="GY356" t="str">
        <v>SIN ESTADO</v>
      </c>
      <c r="HA356" t="str">
        <v/>
      </c>
      <c r="HB356" t="str">
        <v/>
      </c>
      <c r="HE356" t="str">
        <v>SIN ESTADO</v>
      </c>
      <c r="HG356" t="str">
        <v/>
      </c>
      <c r="HH356" t="str">
        <v/>
      </c>
      <c r="HK356" t="str">
        <v>SIN ESTADO</v>
      </c>
      <c r="HM356" t="str">
        <v/>
      </c>
      <c r="HN356" t="str">
        <v/>
      </c>
      <c r="HQ356" t="str">
        <v>SIN ESTADO</v>
      </c>
      <c r="HS356">
        <v>6000000</v>
      </c>
      <c r="HU356">
        <v>958300</v>
      </c>
      <c r="HW356">
        <v>1000000</v>
      </c>
      <c r="HX356">
        <v>1</v>
      </c>
    </row>
    <row r="357">
      <c r="B357">
        <v>355</v>
      </c>
      <c r="C357" t="str">
        <v xml:space="preserve">LC2 - 35 - 10 Y 11 </v>
      </c>
      <c r="D357" t="str">
        <v>VENDIDO</v>
      </c>
      <c r="E357">
        <v>56000000</v>
      </c>
      <c r="F357">
        <v>48000000</v>
      </c>
      <c r="G357">
        <v>46063</v>
      </c>
      <c r="H357">
        <v>24</v>
      </c>
      <c r="I357" t="str">
        <v>10 DE CADA MES</v>
      </c>
      <c r="J357">
        <v>2000000</v>
      </c>
      <c r="K357">
        <v>46094</v>
      </c>
      <c r="L357">
        <v>224</v>
      </c>
      <c r="M357">
        <v>46091</v>
      </c>
      <c r="N357">
        <v>2000000</v>
      </c>
      <c r="O357" t="str">
        <v>PAGA</v>
      </c>
      <c r="P357" t="str">
        <v>TRANSFERENCIA</v>
      </c>
      <c r="Q357">
        <v>46125</v>
      </c>
      <c r="R357">
        <v>193</v>
      </c>
      <c r="S357">
        <v>46124</v>
      </c>
      <c r="T357">
        <v>2000000</v>
      </c>
      <c r="U357" t="str">
        <v>PAGA</v>
      </c>
      <c r="V357" t="str">
        <v>TRANSFERENCIA</v>
      </c>
      <c r="W357">
        <v>46156</v>
      </c>
      <c r="X357">
        <v>162</v>
      </c>
      <c r="Y357">
        <v>46154</v>
      </c>
      <c r="Z357">
        <v>2000000</v>
      </c>
      <c r="AA357" t="str">
        <v>PAGA</v>
      </c>
      <c r="AB357" t="str">
        <v>TRANSFERENCIA</v>
      </c>
      <c r="AC357">
        <v>46187</v>
      </c>
      <c r="AD357">
        <v>131</v>
      </c>
      <c r="AE357">
        <v>46185</v>
      </c>
      <c r="AF357">
        <v>2000000</v>
      </c>
      <c r="AG357" t="str">
        <v>PAGA</v>
      </c>
      <c r="AH357" t="str">
        <v>TRANSFERENCIA</v>
      </c>
      <c r="AI357">
        <v>46218</v>
      </c>
      <c r="AJ357">
        <v>100</v>
      </c>
      <c r="AK357">
        <v>46216</v>
      </c>
      <c r="AL357">
        <v>2000000</v>
      </c>
      <c r="AM357" t="str">
        <v>PAGA</v>
      </c>
      <c r="AN357" t="str">
        <v>TRANSFERENCIA</v>
      </c>
      <c r="AO357">
        <v>46249</v>
      </c>
      <c r="AP357">
        <v>69</v>
      </c>
      <c r="AQ357">
        <v>46247</v>
      </c>
      <c r="AR357">
        <v>2000000</v>
      </c>
      <c r="AS357" t="str">
        <v>PAGA</v>
      </c>
      <c r="AT357" t="str">
        <v>TRANSFERENCIA</v>
      </c>
      <c r="AU357">
        <v>46280</v>
      </c>
      <c r="AV357">
        <v>38</v>
      </c>
      <c r="AY357" t="str">
        <v>VENCIDA</v>
      </c>
      <c r="BA357">
        <v>46311</v>
      </c>
      <c r="BB357">
        <v>7</v>
      </c>
      <c r="BE357" t="str">
        <v>VENCIDA</v>
      </c>
      <c r="BG357">
        <v>46342</v>
      </c>
      <c r="BH357">
        <v>-24</v>
      </c>
      <c r="BK357" t="str">
        <v>AL DÍA</v>
      </c>
      <c r="BM357">
        <v>46373</v>
      </c>
      <c r="BN357">
        <v>-55</v>
      </c>
      <c r="BQ357" t="str">
        <v>AL DÍA</v>
      </c>
      <c r="BS357">
        <v>46404</v>
      </c>
      <c r="BT357">
        <v>-86</v>
      </c>
      <c r="BW357" t="str">
        <v>AL DÍA</v>
      </c>
      <c r="BY357">
        <v>46435</v>
      </c>
      <c r="BZ357">
        <v>-117</v>
      </c>
      <c r="CC357" t="str">
        <v>AL DÍA</v>
      </c>
      <c r="CE357">
        <v>46466</v>
      </c>
      <c r="CF357">
        <v>-148</v>
      </c>
      <c r="CI357" t="str">
        <v>AL DÍA</v>
      </c>
      <c r="CK357">
        <v>46497</v>
      </c>
      <c r="CL357">
        <v>-179</v>
      </c>
      <c r="CO357" t="str">
        <v>AL DÍA</v>
      </c>
      <c r="CQ357">
        <v>46528</v>
      </c>
      <c r="CR357">
        <v>-210</v>
      </c>
      <c r="CU357" t="str">
        <v>AL DÍA</v>
      </c>
      <c r="CW357">
        <v>46559</v>
      </c>
      <c r="CX357">
        <v>-241</v>
      </c>
      <c r="DA357" t="str">
        <v>AL DÍA</v>
      </c>
      <c r="DC357">
        <v>46590</v>
      </c>
      <c r="DD357">
        <v>-272</v>
      </c>
      <c r="DG357" t="str">
        <v>AL DÍA</v>
      </c>
      <c r="DI357">
        <v>46621</v>
      </c>
      <c r="DJ357">
        <v>-303</v>
      </c>
      <c r="DM357" t="str">
        <v>AL DÍA</v>
      </c>
      <c r="DO357">
        <v>46652</v>
      </c>
      <c r="DP357">
        <v>-334</v>
      </c>
      <c r="DS357" t="str">
        <v>AL DÍA</v>
      </c>
      <c r="DU357">
        <v>46683</v>
      </c>
      <c r="DV357">
        <v>-365</v>
      </c>
      <c r="DY357" t="str">
        <v>AL DÍA</v>
      </c>
      <c r="EA357">
        <v>46714</v>
      </c>
      <c r="EB357">
        <v>-396</v>
      </c>
      <c r="EE357" t="str">
        <v>AL DÍA</v>
      </c>
      <c r="EG357">
        <v>46745</v>
      </c>
      <c r="EH357">
        <v>-427</v>
      </c>
      <c r="EK357" t="str">
        <v>AL DÍA</v>
      </c>
      <c r="EM357">
        <v>46776</v>
      </c>
      <c r="EN357">
        <v>-458</v>
      </c>
      <c r="EQ357" t="str">
        <v>AL DÍA</v>
      </c>
      <c r="ES357">
        <v>46807</v>
      </c>
      <c r="ET357">
        <v>-489</v>
      </c>
      <c r="EW357" t="str">
        <v>AL DÍA</v>
      </c>
      <c r="EY357" t="str">
        <v/>
      </c>
      <c r="EZ357" t="str">
        <v/>
      </c>
      <c r="FC357" t="str">
        <v>SIN ESTADO</v>
      </c>
      <c r="FE357" t="str">
        <v/>
      </c>
      <c r="FF357" t="str">
        <v/>
      </c>
      <c r="FI357" t="str">
        <v>SIN ESTADO</v>
      </c>
      <c r="FK357" t="str">
        <v/>
      </c>
      <c r="FL357" t="str">
        <v/>
      </c>
      <c r="FO357" t="str">
        <v>SIN ESTADO</v>
      </c>
      <c r="FQ357" t="str">
        <v/>
      </c>
      <c r="FR357" t="str">
        <v/>
      </c>
      <c r="FU357" t="str">
        <v>SIN ESTADO</v>
      </c>
      <c r="FW357" t="str">
        <v/>
      </c>
      <c r="FX357" t="str">
        <v/>
      </c>
      <c r="GA357" t="str">
        <v>SIN ESTADO</v>
      </c>
      <c r="GC357" t="str">
        <v/>
      </c>
      <c r="GD357" t="str">
        <v/>
      </c>
      <c r="GG357" t="str">
        <v>SIN ESTADO</v>
      </c>
      <c r="GI357" t="str">
        <v/>
      </c>
      <c r="GJ357" t="str">
        <v/>
      </c>
      <c r="GM357" t="str">
        <v>SIN ESTADO</v>
      </c>
      <c r="GO357" t="str">
        <v/>
      </c>
      <c r="GP357" t="str">
        <v/>
      </c>
      <c r="GS357" t="str">
        <v>SIN ESTADO</v>
      </c>
      <c r="GU357" t="str">
        <v/>
      </c>
      <c r="GV357" t="str">
        <v/>
      </c>
      <c r="GY357" t="str">
        <v>SIN ESTADO</v>
      </c>
      <c r="HA357" t="str">
        <v/>
      </c>
      <c r="HB357" t="str">
        <v/>
      </c>
      <c r="HE357" t="str">
        <v>SIN ESTADO</v>
      </c>
      <c r="HG357" t="str">
        <v/>
      </c>
      <c r="HH357" t="str">
        <v/>
      </c>
      <c r="HK357" t="str">
        <v>SIN ESTADO</v>
      </c>
      <c r="HM357" t="str">
        <v/>
      </c>
      <c r="HN357" t="str">
        <v/>
      </c>
      <c r="HQ357" t="str">
        <v>SIN ESTADO</v>
      </c>
      <c r="HS357">
        <v>12000000</v>
      </c>
      <c r="HU357">
        <v>2000000</v>
      </c>
      <c r="HW357">
        <v>2000000</v>
      </c>
      <c r="HX357">
        <v>1</v>
      </c>
    </row>
    <row r="358">
      <c r="B358">
        <v>356</v>
      </c>
      <c r="C358" t="str">
        <v xml:space="preserve">LC2 - 35 - 12 </v>
      </c>
      <c r="D358" t="str">
        <v>VENDIDO</v>
      </c>
      <c r="E358">
        <v>33000000</v>
      </c>
      <c r="F358">
        <v>29000000</v>
      </c>
      <c r="G358">
        <v>45953</v>
      </c>
      <c r="H358">
        <v>24</v>
      </c>
      <c r="I358" t="str">
        <v xml:space="preserve">23 DE CADA MES </v>
      </c>
      <c r="J358">
        <v>1208333.3333333333</v>
      </c>
      <c r="K358">
        <v>45984</v>
      </c>
      <c r="L358">
        <v>334</v>
      </c>
      <c r="M358">
        <v>45964</v>
      </c>
      <c r="N358">
        <v>175000</v>
      </c>
      <c r="O358" t="str">
        <v>PAGA</v>
      </c>
      <c r="P358" t="str">
        <v>EFECTIVO</v>
      </c>
      <c r="Q358">
        <v>46015</v>
      </c>
      <c r="R358">
        <v>303</v>
      </c>
      <c r="S358">
        <v>45985</v>
      </c>
      <c r="T358">
        <v>4000000</v>
      </c>
      <c r="U358" t="str">
        <v>PAGA</v>
      </c>
      <c r="V358" t="str">
        <v>CHEQUE</v>
      </c>
      <c r="W358">
        <v>46046</v>
      </c>
      <c r="X358">
        <v>272</v>
      </c>
      <c r="Y358">
        <v>46021</v>
      </c>
      <c r="Z358">
        <v>1300000</v>
      </c>
      <c r="AA358" t="str">
        <v>PAGA</v>
      </c>
      <c r="AB358" t="str">
        <v>TRANSFERENCIA</v>
      </c>
      <c r="AC358">
        <v>46077</v>
      </c>
      <c r="AD358">
        <v>241</v>
      </c>
      <c r="AE358">
        <v>46056</v>
      </c>
      <c r="AF358">
        <v>1300000</v>
      </c>
      <c r="AG358" t="str">
        <v>PAGA</v>
      </c>
      <c r="AH358" t="str">
        <v>TRANSFERENCIA</v>
      </c>
      <c r="AI358">
        <v>46108</v>
      </c>
      <c r="AJ358">
        <v>210</v>
      </c>
      <c r="AK358">
        <v>46113</v>
      </c>
      <c r="AL358">
        <v>1300000</v>
      </c>
      <c r="AM358" t="str">
        <v>PAGA</v>
      </c>
      <c r="AN358" t="str">
        <v>TRANSFERENCIA</v>
      </c>
      <c r="AO358">
        <v>46139</v>
      </c>
      <c r="AP358">
        <v>179</v>
      </c>
      <c r="AQ358">
        <v>46135</v>
      </c>
      <c r="AR358">
        <v>1300000</v>
      </c>
      <c r="AS358" t="str">
        <v>PAGA</v>
      </c>
      <c r="AT358" t="str">
        <v>TRANSFERENCIA</v>
      </c>
      <c r="AU358">
        <v>46170</v>
      </c>
      <c r="AV358">
        <v>148</v>
      </c>
      <c r="AW358">
        <v>46154</v>
      </c>
      <c r="AX358">
        <v>1300000</v>
      </c>
      <c r="AY358" t="str">
        <v>PAGA</v>
      </c>
      <c r="AZ358" t="str">
        <v>TRANSFERENCIA</v>
      </c>
      <c r="BA358">
        <v>46201</v>
      </c>
      <c r="BB358">
        <v>117</v>
      </c>
      <c r="BC358">
        <v>46197</v>
      </c>
      <c r="BD358">
        <v>1300000</v>
      </c>
      <c r="BE358" t="str">
        <v>PAGA</v>
      </c>
      <c r="BF358" t="str">
        <v>TRANSFERENCIA</v>
      </c>
      <c r="BG358">
        <v>46232</v>
      </c>
      <c r="BH358">
        <v>86</v>
      </c>
      <c r="BI358">
        <v>46240</v>
      </c>
      <c r="BJ358">
        <v>1300000</v>
      </c>
      <c r="BK358" t="str">
        <v>PAGA</v>
      </c>
      <c r="BL358" t="str">
        <v>TRANSFERENCIA</v>
      </c>
      <c r="BM358">
        <v>46263</v>
      </c>
      <c r="BN358">
        <v>55</v>
      </c>
      <c r="BO358">
        <v>46289</v>
      </c>
      <c r="BP358">
        <v>1300000</v>
      </c>
      <c r="BQ358" t="str">
        <v>PAGA</v>
      </c>
      <c r="BS358">
        <v>46294</v>
      </c>
      <c r="BT358">
        <v>24</v>
      </c>
      <c r="BW358" t="str">
        <v>VENCIDA</v>
      </c>
      <c r="BY358">
        <v>46325</v>
      </c>
      <c r="BZ358">
        <v>-7</v>
      </c>
      <c r="CC358" t="str">
        <v>AL DÍA</v>
      </c>
      <c r="CE358">
        <v>46356</v>
      </c>
      <c r="CF358">
        <v>-38</v>
      </c>
      <c r="CI358" t="str">
        <v>AL DÍA</v>
      </c>
      <c r="CK358">
        <v>46387</v>
      </c>
      <c r="CL358">
        <v>-69</v>
      </c>
      <c r="CO358" t="str">
        <v>AL DÍA</v>
      </c>
      <c r="CQ358">
        <v>46418</v>
      </c>
      <c r="CR358">
        <v>-100</v>
      </c>
      <c r="CU358" t="str">
        <v>AL DÍA</v>
      </c>
      <c r="CW358">
        <v>46449</v>
      </c>
      <c r="CX358">
        <v>-131</v>
      </c>
      <c r="DA358" t="str">
        <v>AL DÍA</v>
      </c>
      <c r="DC358">
        <v>46480</v>
      </c>
      <c r="DD358">
        <v>-162</v>
      </c>
      <c r="DG358" t="str">
        <v>AL DÍA</v>
      </c>
      <c r="DI358">
        <v>46511</v>
      </c>
      <c r="DJ358">
        <v>-193</v>
      </c>
      <c r="DM358" t="str">
        <v>AL DÍA</v>
      </c>
      <c r="DO358">
        <v>46542</v>
      </c>
      <c r="DP358">
        <v>-224</v>
      </c>
      <c r="DS358" t="str">
        <v>AL DÍA</v>
      </c>
      <c r="DU358">
        <v>46573</v>
      </c>
      <c r="DV358">
        <v>-255</v>
      </c>
      <c r="DY358" t="str">
        <v>AL DÍA</v>
      </c>
      <c r="EA358">
        <v>46604</v>
      </c>
      <c r="EB358">
        <v>-286</v>
      </c>
      <c r="EE358" t="str">
        <v>AL DÍA</v>
      </c>
      <c r="EG358">
        <v>46635</v>
      </c>
      <c r="EH358">
        <v>-317</v>
      </c>
      <c r="EK358" t="str">
        <v>AL DÍA</v>
      </c>
      <c r="EM358">
        <v>46666</v>
      </c>
      <c r="EN358">
        <v>-348</v>
      </c>
      <c r="EQ358" t="str">
        <v>AL DÍA</v>
      </c>
      <c r="ES358">
        <v>46697</v>
      </c>
      <c r="ET358">
        <v>-379</v>
      </c>
      <c r="EW358" t="str">
        <v>AL DÍA</v>
      </c>
      <c r="EY358" t="str">
        <v/>
      </c>
      <c r="EZ358" t="str">
        <v/>
      </c>
      <c r="FC358" t="str">
        <v>SIN ESTADO</v>
      </c>
      <c r="FE358" t="str">
        <v/>
      </c>
      <c r="FF358" t="str">
        <v/>
      </c>
      <c r="FI358" t="str">
        <v>SIN ESTADO</v>
      </c>
      <c r="FK358" t="str">
        <v/>
      </c>
      <c r="FL358" t="str">
        <v/>
      </c>
      <c r="FO358" t="str">
        <v>SIN ESTADO</v>
      </c>
      <c r="FQ358" t="str">
        <v/>
      </c>
      <c r="FR358" t="str">
        <v/>
      </c>
      <c r="FU358" t="str">
        <v>SIN ESTADO</v>
      </c>
      <c r="FW358" t="str">
        <v/>
      </c>
      <c r="FX358" t="str">
        <v/>
      </c>
      <c r="GA358" t="str">
        <v>SIN ESTADO</v>
      </c>
      <c r="GC358" t="str">
        <v/>
      </c>
      <c r="GD358" t="str">
        <v/>
      </c>
      <c r="GG358" t="str">
        <v>SIN ESTADO</v>
      </c>
      <c r="GI358" t="str">
        <v/>
      </c>
      <c r="GJ358" t="str">
        <v/>
      </c>
      <c r="GM358" t="str">
        <v>SIN ESTADO</v>
      </c>
      <c r="GO358" t="str">
        <v/>
      </c>
      <c r="GP358" t="str">
        <v/>
      </c>
      <c r="GS358" t="str">
        <v>SIN ESTADO</v>
      </c>
      <c r="GU358" t="str">
        <v/>
      </c>
      <c r="GV358" t="str">
        <v/>
      </c>
      <c r="GY358" t="str">
        <v>SIN ESTADO</v>
      </c>
      <c r="HA358" t="str">
        <v/>
      </c>
      <c r="HB358" t="str">
        <v/>
      </c>
      <c r="HE358" t="str">
        <v>SIN ESTADO</v>
      </c>
      <c r="HG358" t="str">
        <v/>
      </c>
      <c r="HH358" t="str">
        <v/>
      </c>
      <c r="HK358" t="str">
        <v>SIN ESTADO</v>
      </c>
      <c r="HM358" t="str">
        <v/>
      </c>
      <c r="HN358" t="str">
        <v/>
      </c>
      <c r="HQ358" t="str">
        <v>SIN ESTADO</v>
      </c>
      <c r="HS358">
        <v>14575000</v>
      </c>
      <c r="HU358">
        <v>1208333.3333333333</v>
      </c>
      <c r="HW358">
        <v>175000</v>
      </c>
      <c r="HX358">
        <v>1</v>
      </c>
    </row>
    <row r="359">
      <c r="B359">
        <v>357</v>
      </c>
      <c r="C359" t="str">
        <v xml:space="preserve">LC2 - 36 - 1 </v>
      </c>
      <c r="D359" t="str">
        <v>VENDIDO</v>
      </c>
      <c r="E359">
        <v>28000000</v>
      </c>
      <c r="F359">
        <v>28000000</v>
      </c>
      <c r="G359">
        <v>0</v>
      </c>
      <c r="H359">
        <v>0</v>
      </c>
      <c r="I359">
        <v>0</v>
      </c>
      <c r="K359" t="str">
        <v/>
      </c>
      <c r="L359" t="str">
        <v/>
      </c>
      <c r="O359" t="str">
        <v>SIN ESTADO</v>
      </c>
      <c r="Q359" t="str">
        <v/>
      </c>
      <c r="R359" t="str">
        <v/>
      </c>
      <c r="U359" t="str">
        <v>SIN ESTADO</v>
      </c>
      <c r="W359" t="str">
        <v/>
      </c>
      <c r="X359" t="str">
        <v/>
      </c>
      <c r="AA359" t="str">
        <v>SIN ESTADO</v>
      </c>
      <c r="AC359" t="str">
        <v/>
      </c>
      <c r="AD359" t="str">
        <v/>
      </c>
      <c r="AG359" t="str">
        <v>SIN ESTADO</v>
      </c>
      <c r="AI359" t="str">
        <v/>
      </c>
      <c r="AJ359" t="str">
        <v/>
      </c>
      <c r="AM359" t="str">
        <v>SIN ESTADO</v>
      </c>
      <c r="AO359" t="str">
        <v/>
      </c>
      <c r="AP359" t="str">
        <v/>
      </c>
      <c r="AS359" t="str">
        <v>SIN ESTADO</v>
      </c>
      <c r="AU359" t="str">
        <v/>
      </c>
      <c r="AV359" t="str">
        <v/>
      </c>
      <c r="AY359" t="str">
        <v>SIN ESTADO</v>
      </c>
      <c r="BA359" t="str">
        <v/>
      </c>
      <c r="BB359" t="str">
        <v/>
      </c>
      <c r="BE359" t="str">
        <v>SIN ESTADO</v>
      </c>
      <c r="BG359" t="str">
        <v/>
      </c>
      <c r="BH359" t="str">
        <v/>
      </c>
      <c r="BK359" t="str">
        <v>SIN ESTADO</v>
      </c>
      <c r="BM359" t="str">
        <v/>
      </c>
      <c r="BN359" t="str">
        <v/>
      </c>
      <c r="BQ359" t="str">
        <v>SIN ESTADO</v>
      </c>
      <c r="BS359" t="str">
        <v/>
      </c>
      <c r="BT359" t="str">
        <v/>
      </c>
      <c r="BW359" t="str">
        <v>SIN ESTADO</v>
      </c>
      <c r="BY359" t="str">
        <v/>
      </c>
      <c r="BZ359" t="str">
        <v/>
      </c>
      <c r="CC359" t="str">
        <v>SIN ESTADO</v>
      </c>
      <c r="CE359" t="str">
        <v/>
      </c>
      <c r="CF359" t="str">
        <v/>
      </c>
      <c r="CI359" t="str">
        <v>SIN ESTADO</v>
      </c>
      <c r="CK359" t="str">
        <v/>
      </c>
      <c r="CL359" t="str">
        <v/>
      </c>
      <c r="CO359" t="str">
        <v>SIN ESTADO</v>
      </c>
      <c r="CQ359" t="str">
        <v/>
      </c>
      <c r="CR359" t="str">
        <v/>
      </c>
      <c r="CU359" t="str">
        <v>SIN ESTADO</v>
      </c>
      <c r="CW359" t="str">
        <v/>
      </c>
      <c r="CX359" t="str">
        <v/>
      </c>
      <c r="DA359" t="str">
        <v>SIN ESTADO</v>
      </c>
      <c r="DC359" t="str">
        <v/>
      </c>
      <c r="DD359" t="str">
        <v/>
      </c>
      <c r="DG359" t="str">
        <v>SIN ESTADO</v>
      </c>
      <c r="DI359" t="str">
        <v/>
      </c>
      <c r="DJ359" t="str">
        <v/>
      </c>
      <c r="DM359" t="str">
        <v>SIN ESTADO</v>
      </c>
      <c r="DO359" t="str">
        <v/>
      </c>
      <c r="DP359" t="str">
        <v/>
      </c>
      <c r="DS359" t="str">
        <v>SIN ESTADO</v>
      </c>
      <c r="DU359" t="str">
        <v/>
      </c>
      <c r="DV359" t="str">
        <v/>
      </c>
      <c r="DY359" t="str">
        <v>SIN ESTADO</v>
      </c>
      <c r="EA359" t="str">
        <v/>
      </c>
      <c r="EB359" t="str">
        <v/>
      </c>
      <c r="EE359" t="str">
        <v>SIN ESTADO</v>
      </c>
      <c r="EG359" t="str">
        <v/>
      </c>
      <c r="EH359" t="str">
        <v/>
      </c>
      <c r="EK359" t="str">
        <v>SIN ESTADO</v>
      </c>
      <c r="EM359" t="str">
        <v/>
      </c>
      <c r="EN359" t="str">
        <v/>
      </c>
      <c r="EQ359" t="str">
        <v>SIN ESTADO</v>
      </c>
      <c r="ES359" t="str">
        <v/>
      </c>
      <c r="ET359" t="str">
        <v/>
      </c>
      <c r="EW359" t="str">
        <v>SIN ESTADO</v>
      </c>
      <c r="EY359" t="str">
        <v/>
      </c>
      <c r="EZ359" t="str">
        <v/>
      </c>
      <c r="FC359" t="str">
        <v>SIN ESTADO</v>
      </c>
      <c r="FE359" t="str">
        <v/>
      </c>
      <c r="FF359" t="str">
        <v/>
      </c>
      <c r="FI359" t="str">
        <v>SIN ESTADO</v>
      </c>
      <c r="FK359" t="str">
        <v/>
      </c>
      <c r="FL359" t="str">
        <v/>
      </c>
      <c r="FO359" t="str">
        <v>SIN ESTADO</v>
      </c>
      <c r="FQ359" t="str">
        <v/>
      </c>
      <c r="FR359" t="str">
        <v/>
      </c>
      <c r="FU359" t="str">
        <v>SIN ESTADO</v>
      </c>
      <c r="FW359" t="str">
        <v/>
      </c>
      <c r="FX359" t="str">
        <v/>
      </c>
      <c r="GA359" t="str">
        <v>SIN ESTADO</v>
      </c>
      <c r="GC359" t="str">
        <v/>
      </c>
      <c r="GD359" t="str">
        <v/>
      </c>
      <c r="GG359" t="str">
        <v>SIN ESTADO</v>
      </c>
      <c r="GI359" t="str">
        <v/>
      </c>
      <c r="GJ359" t="str">
        <v/>
      </c>
      <c r="GM359" t="str">
        <v>SIN ESTADO</v>
      </c>
      <c r="GO359" t="str">
        <v/>
      </c>
      <c r="GP359" t="str">
        <v/>
      </c>
      <c r="GS359" t="str">
        <v>SIN ESTADO</v>
      </c>
      <c r="GU359" t="str">
        <v/>
      </c>
      <c r="GV359" t="str">
        <v/>
      </c>
      <c r="GY359" t="str">
        <v>SIN ESTADO</v>
      </c>
      <c r="HA359" t="str">
        <v/>
      </c>
      <c r="HB359" t="str">
        <v/>
      </c>
      <c r="HE359" t="str">
        <v>SIN ESTADO</v>
      </c>
      <c r="HG359" t="str">
        <v/>
      </c>
      <c r="HH359" t="str">
        <v/>
      </c>
      <c r="HK359" t="str">
        <v>SIN ESTADO</v>
      </c>
      <c r="HM359" t="str">
        <v/>
      </c>
      <c r="HN359" t="str">
        <v/>
      </c>
      <c r="HQ359" t="str">
        <v>SIN ESTADO</v>
      </c>
      <c r="HS359">
        <v>0</v>
      </c>
      <c r="HU359">
        <v>0</v>
      </c>
      <c r="HW359">
        <v>0</v>
      </c>
      <c r="HX359">
        <v>0</v>
      </c>
    </row>
    <row r="360">
      <c r="B360">
        <v>358</v>
      </c>
      <c r="C360" t="str">
        <v xml:space="preserve">LC2 - 36 - 2 </v>
      </c>
      <c r="D360" t="str">
        <v>VENDIDO</v>
      </c>
      <c r="E360">
        <v>28000000</v>
      </c>
      <c r="F360">
        <v>24000000</v>
      </c>
      <c r="G360">
        <v>46098</v>
      </c>
      <c r="H360">
        <v>24</v>
      </c>
      <c r="I360" t="str">
        <v xml:space="preserve">17 DE CADA MES </v>
      </c>
      <c r="J360">
        <v>1000000</v>
      </c>
      <c r="K360">
        <v>46129</v>
      </c>
      <c r="L360">
        <v>189</v>
      </c>
      <c r="M360">
        <v>46128</v>
      </c>
      <c r="N360">
        <v>1000000</v>
      </c>
      <c r="O360" t="str">
        <v>PAGA</v>
      </c>
      <c r="P360" t="str">
        <v>TRANSFERENCIA</v>
      </c>
      <c r="Q360">
        <v>46160</v>
      </c>
      <c r="R360">
        <v>158</v>
      </c>
      <c r="S360">
        <v>46157</v>
      </c>
      <c r="T360">
        <v>1000000</v>
      </c>
      <c r="U360" t="str">
        <v>PAGA</v>
      </c>
      <c r="V360" t="str">
        <v>TRANSFERENCIA</v>
      </c>
      <c r="W360">
        <v>46191</v>
      </c>
      <c r="X360">
        <v>127</v>
      </c>
      <c r="Y360">
        <v>46185</v>
      </c>
      <c r="Z360">
        <v>1000000</v>
      </c>
      <c r="AA360" t="str">
        <v>PAGA</v>
      </c>
      <c r="AB360" t="str">
        <v>TRANSFERENCIA</v>
      </c>
      <c r="AC360">
        <v>46222</v>
      </c>
      <c r="AD360">
        <v>96</v>
      </c>
      <c r="AE360">
        <v>46220</v>
      </c>
      <c r="AF360">
        <v>1000000</v>
      </c>
      <c r="AG360" t="str">
        <v>PAGA</v>
      </c>
      <c r="AH360" t="str">
        <v>TRANSFERENCIA</v>
      </c>
      <c r="AI360">
        <v>46253</v>
      </c>
      <c r="AJ360">
        <v>65</v>
      </c>
      <c r="AK360">
        <v>46247</v>
      </c>
      <c r="AL360">
        <v>1000000</v>
      </c>
      <c r="AM360" t="str">
        <v>PAGA</v>
      </c>
      <c r="AO360">
        <v>46284</v>
      </c>
      <c r="AP360">
        <v>34</v>
      </c>
      <c r="AQ360">
        <v>46284</v>
      </c>
      <c r="AR360">
        <v>1000000</v>
      </c>
      <c r="AS360" t="str">
        <v>PAGA</v>
      </c>
      <c r="AT360" t="str">
        <v>TRANSFERENCIA</v>
      </c>
      <c r="AU360">
        <v>46315</v>
      </c>
      <c r="AV360">
        <v>3</v>
      </c>
      <c r="AY360" t="str">
        <v>VENCIDA</v>
      </c>
      <c r="BA360">
        <v>46346</v>
      </c>
      <c r="BB360">
        <v>-28</v>
      </c>
      <c r="BE360" t="str">
        <v>AL DÍA</v>
      </c>
      <c r="BG360">
        <v>46377</v>
      </c>
      <c r="BH360">
        <v>-59</v>
      </c>
      <c r="BK360" t="str">
        <v>AL DÍA</v>
      </c>
      <c r="BM360">
        <v>46408</v>
      </c>
      <c r="BN360">
        <v>-90</v>
      </c>
      <c r="BQ360" t="str">
        <v>AL DÍA</v>
      </c>
      <c r="BS360">
        <v>46439</v>
      </c>
      <c r="BT360">
        <v>-121</v>
      </c>
      <c r="BW360" t="str">
        <v>AL DÍA</v>
      </c>
      <c r="BY360">
        <v>46470</v>
      </c>
      <c r="BZ360">
        <v>-152</v>
      </c>
      <c r="CC360" t="str">
        <v>AL DÍA</v>
      </c>
      <c r="CE360">
        <v>46501</v>
      </c>
      <c r="CF360">
        <v>-183</v>
      </c>
      <c r="CI360" t="str">
        <v>AL DÍA</v>
      </c>
      <c r="CK360">
        <v>46532</v>
      </c>
      <c r="CL360">
        <v>-214</v>
      </c>
      <c r="CO360" t="str">
        <v>AL DÍA</v>
      </c>
      <c r="CQ360">
        <v>46563</v>
      </c>
      <c r="CR360">
        <v>-245</v>
      </c>
      <c r="CU360" t="str">
        <v>AL DÍA</v>
      </c>
      <c r="CW360">
        <v>46594</v>
      </c>
      <c r="CX360">
        <v>-276</v>
      </c>
      <c r="DA360" t="str">
        <v>AL DÍA</v>
      </c>
      <c r="DC360">
        <v>46625</v>
      </c>
      <c r="DD360">
        <v>-307</v>
      </c>
      <c r="DG360" t="str">
        <v>AL DÍA</v>
      </c>
      <c r="DI360">
        <v>46656</v>
      </c>
      <c r="DJ360">
        <v>-338</v>
      </c>
      <c r="DM360" t="str">
        <v>AL DÍA</v>
      </c>
      <c r="DO360">
        <v>46687</v>
      </c>
      <c r="DP360">
        <v>-369</v>
      </c>
      <c r="DS360" t="str">
        <v>AL DÍA</v>
      </c>
      <c r="DU360">
        <v>46718</v>
      </c>
      <c r="DV360">
        <v>-400</v>
      </c>
      <c r="DY360" t="str">
        <v>AL DÍA</v>
      </c>
      <c r="EA360">
        <v>46749</v>
      </c>
      <c r="EB360">
        <v>-431</v>
      </c>
      <c r="EE360" t="str">
        <v>AL DÍA</v>
      </c>
      <c r="EG360">
        <v>46780</v>
      </c>
      <c r="EH360">
        <v>-462</v>
      </c>
      <c r="EK360" t="str">
        <v>AL DÍA</v>
      </c>
      <c r="EM360">
        <v>46811</v>
      </c>
      <c r="EN360">
        <v>-493</v>
      </c>
      <c r="EQ360" t="str">
        <v>AL DÍA</v>
      </c>
      <c r="ES360">
        <v>46842</v>
      </c>
      <c r="ET360">
        <v>-524</v>
      </c>
      <c r="EW360" t="str">
        <v>AL DÍA</v>
      </c>
      <c r="EY360" t="str">
        <v/>
      </c>
      <c r="EZ360" t="str">
        <v/>
      </c>
      <c r="FC360" t="str">
        <v>SIN ESTADO</v>
      </c>
      <c r="FE360" t="str">
        <v/>
      </c>
      <c r="FF360" t="str">
        <v/>
      </c>
      <c r="FI360" t="str">
        <v>SIN ESTADO</v>
      </c>
      <c r="FK360" t="str">
        <v/>
      </c>
      <c r="FL360" t="str">
        <v/>
      </c>
      <c r="FO360" t="str">
        <v>SIN ESTADO</v>
      </c>
      <c r="FQ360" t="str">
        <v/>
      </c>
      <c r="FR360" t="str">
        <v/>
      </c>
      <c r="FU360" t="str">
        <v>SIN ESTADO</v>
      </c>
      <c r="FW360" t="str">
        <v/>
      </c>
      <c r="FX360" t="str">
        <v/>
      </c>
      <c r="GA360" t="str">
        <v>SIN ESTADO</v>
      </c>
      <c r="GC360" t="str">
        <v/>
      </c>
      <c r="GD360" t="str">
        <v/>
      </c>
      <c r="GG360" t="str">
        <v>SIN ESTADO</v>
      </c>
      <c r="GI360" t="str">
        <v/>
      </c>
      <c r="GJ360" t="str">
        <v/>
      </c>
      <c r="GM360" t="str">
        <v>SIN ESTADO</v>
      </c>
      <c r="GO360" t="str">
        <v/>
      </c>
      <c r="GP360" t="str">
        <v/>
      </c>
      <c r="GS360" t="str">
        <v>SIN ESTADO</v>
      </c>
      <c r="GU360" t="str">
        <v/>
      </c>
      <c r="GV360" t="str">
        <v/>
      </c>
      <c r="GY360" t="str">
        <v>SIN ESTADO</v>
      </c>
      <c r="HA360" t="str">
        <v/>
      </c>
      <c r="HB360" t="str">
        <v/>
      </c>
      <c r="HE360" t="str">
        <v>SIN ESTADO</v>
      </c>
      <c r="HG360" t="str">
        <v/>
      </c>
      <c r="HH360" t="str">
        <v/>
      </c>
      <c r="HK360" t="str">
        <v>SIN ESTADO</v>
      </c>
      <c r="HM360" t="str">
        <v/>
      </c>
      <c r="HN360" t="str">
        <v/>
      </c>
      <c r="HQ360" t="str">
        <v>SIN ESTADO</v>
      </c>
      <c r="HS360">
        <v>6000000</v>
      </c>
      <c r="HU360">
        <v>1000000</v>
      </c>
      <c r="HW360">
        <v>1000000</v>
      </c>
      <c r="HX360">
        <v>1</v>
      </c>
    </row>
    <row r="361">
      <c r="B361">
        <v>359</v>
      </c>
      <c r="C361" t="str">
        <v xml:space="preserve">LC2 - 36 - 3 </v>
      </c>
      <c r="D361" t="str">
        <v>VENDIDO</v>
      </c>
      <c r="E361">
        <v>27000000</v>
      </c>
      <c r="F361">
        <v>22000000</v>
      </c>
      <c r="G361">
        <v>46087</v>
      </c>
      <c r="H361">
        <v>24</v>
      </c>
      <c r="I361" t="str">
        <v xml:space="preserve">06 DE CADA MES </v>
      </c>
      <c r="J361">
        <v>916666.6666666666</v>
      </c>
      <c r="K361">
        <v>46118</v>
      </c>
      <c r="L361">
        <v>200</v>
      </c>
      <c r="M361">
        <v>46118</v>
      </c>
      <c r="N361">
        <v>1000000</v>
      </c>
      <c r="O361" t="str">
        <v>PAGA</v>
      </c>
      <c r="P361" t="str">
        <v>TRANSFERENCIA</v>
      </c>
      <c r="Q361">
        <v>46149</v>
      </c>
      <c r="R361">
        <v>169</v>
      </c>
      <c r="S361">
        <v>46138</v>
      </c>
      <c r="T361">
        <v>1000000</v>
      </c>
      <c r="U361" t="str">
        <v>PAGA</v>
      </c>
      <c r="V361" t="str">
        <v>EFECTIVO</v>
      </c>
      <c r="W361">
        <v>46180</v>
      </c>
      <c r="X361">
        <v>138</v>
      </c>
      <c r="Y361">
        <v>46190</v>
      </c>
      <c r="Z361">
        <v>1000000</v>
      </c>
      <c r="AA361" t="str">
        <v>PAGA</v>
      </c>
      <c r="AB361" t="str">
        <v>TRANSFERENCIA</v>
      </c>
      <c r="AC361">
        <v>46211</v>
      </c>
      <c r="AD361">
        <v>107</v>
      </c>
      <c r="AE361">
        <v>46270</v>
      </c>
      <c r="AF361">
        <v>1000000</v>
      </c>
      <c r="AG361" t="str">
        <v>PAGA</v>
      </c>
      <c r="AH361" t="str">
        <v>TRANSFERENCIA</v>
      </c>
      <c r="AI361">
        <v>46242</v>
      </c>
      <c r="AJ361">
        <v>76</v>
      </c>
      <c r="AK361">
        <v>46301</v>
      </c>
      <c r="AL361">
        <v>1000000</v>
      </c>
      <c r="AM361" t="str">
        <v>PAGA</v>
      </c>
      <c r="AN361" t="str">
        <v>TRANSFERENCIA</v>
      </c>
      <c r="AO361">
        <v>46273</v>
      </c>
      <c r="AP361">
        <v>45</v>
      </c>
      <c r="AS361" t="str">
        <v>VENCIDA</v>
      </c>
      <c r="AU361">
        <v>46304</v>
      </c>
      <c r="AV361">
        <v>14</v>
      </c>
      <c r="AY361" t="str">
        <v>VENCIDA</v>
      </c>
      <c r="BA361">
        <v>46335</v>
      </c>
      <c r="BB361">
        <v>-17</v>
      </c>
      <c r="BE361" t="str">
        <v>AL DÍA</v>
      </c>
      <c r="BG361">
        <v>46366</v>
      </c>
      <c r="BH361">
        <v>-48</v>
      </c>
      <c r="BK361" t="str">
        <v>AL DÍA</v>
      </c>
      <c r="BM361">
        <v>46397</v>
      </c>
      <c r="BN361">
        <v>-79</v>
      </c>
      <c r="BQ361" t="str">
        <v>AL DÍA</v>
      </c>
      <c r="BS361">
        <v>46428</v>
      </c>
      <c r="BT361">
        <v>-110</v>
      </c>
      <c r="BW361" t="str">
        <v>AL DÍA</v>
      </c>
      <c r="BY361">
        <v>46459</v>
      </c>
      <c r="BZ361">
        <v>-141</v>
      </c>
      <c r="CC361" t="str">
        <v>AL DÍA</v>
      </c>
      <c r="CE361">
        <v>46490</v>
      </c>
      <c r="CF361">
        <v>-172</v>
      </c>
      <c r="CI361" t="str">
        <v>AL DÍA</v>
      </c>
      <c r="CK361">
        <v>46521</v>
      </c>
      <c r="CL361">
        <v>-203</v>
      </c>
      <c r="CO361" t="str">
        <v>AL DÍA</v>
      </c>
      <c r="CQ361">
        <v>46552</v>
      </c>
      <c r="CR361">
        <v>-234</v>
      </c>
      <c r="CU361" t="str">
        <v>AL DÍA</v>
      </c>
      <c r="CW361">
        <v>46583</v>
      </c>
      <c r="CX361">
        <v>-265</v>
      </c>
      <c r="DA361" t="str">
        <v>AL DÍA</v>
      </c>
      <c r="DC361">
        <v>46614</v>
      </c>
      <c r="DD361">
        <v>-296</v>
      </c>
      <c r="DG361" t="str">
        <v>AL DÍA</v>
      </c>
      <c r="DI361">
        <v>46645</v>
      </c>
      <c r="DJ361">
        <v>-327</v>
      </c>
      <c r="DM361" t="str">
        <v>AL DÍA</v>
      </c>
      <c r="DO361">
        <v>46676</v>
      </c>
      <c r="DP361">
        <v>-358</v>
      </c>
      <c r="DS361" t="str">
        <v>AL DÍA</v>
      </c>
      <c r="DU361">
        <v>46707</v>
      </c>
      <c r="DV361">
        <v>-389</v>
      </c>
      <c r="DY361" t="str">
        <v>AL DÍA</v>
      </c>
      <c r="EA361">
        <v>46738</v>
      </c>
      <c r="EB361">
        <v>-420</v>
      </c>
      <c r="EE361" t="str">
        <v>AL DÍA</v>
      </c>
      <c r="EG361">
        <v>46769</v>
      </c>
      <c r="EH361">
        <v>-451</v>
      </c>
      <c r="EK361" t="str">
        <v>AL DÍA</v>
      </c>
      <c r="EM361">
        <v>46800</v>
      </c>
      <c r="EN361">
        <v>-482</v>
      </c>
      <c r="EQ361" t="str">
        <v>AL DÍA</v>
      </c>
      <c r="ES361">
        <v>46831</v>
      </c>
      <c r="ET361">
        <v>-513</v>
      </c>
      <c r="EW361" t="str">
        <v>AL DÍA</v>
      </c>
      <c r="EY361" t="str">
        <v/>
      </c>
      <c r="EZ361" t="str">
        <v/>
      </c>
      <c r="FC361" t="str">
        <v>SIN ESTADO</v>
      </c>
      <c r="FE361" t="str">
        <v/>
      </c>
      <c r="FF361" t="str">
        <v/>
      </c>
      <c r="FI361" t="str">
        <v>SIN ESTADO</v>
      </c>
      <c r="FK361" t="str">
        <v/>
      </c>
      <c r="FL361" t="str">
        <v/>
      </c>
      <c r="FO361" t="str">
        <v>SIN ESTADO</v>
      </c>
      <c r="FQ361" t="str">
        <v/>
      </c>
      <c r="FR361" t="str">
        <v/>
      </c>
      <c r="FU361" t="str">
        <v>SIN ESTADO</v>
      </c>
      <c r="FW361" t="str">
        <v/>
      </c>
      <c r="FX361" t="str">
        <v/>
      </c>
      <c r="GA361" t="str">
        <v>SIN ESTADO</v>
      </c>
      <c r="GC361" t="str">
        <v/>
      </c>
      <c r="GD361" t="str">
        <v/>
      </c>
      <c r="GG361" t="str">
        <v>SIN ESTADO</v>
      </c>
      <c r="GI361" t="str">
        <v/>
      </c>
      <c r="GJ361" t="str">
        <v/>
      </c>
      <c r="GM361" t="str">
        <v>SIN ESTADO</v>
      </c>
      <c r="GO361" t="str">
        <v/>
      </c>
      <c r="GP361" t="str">
        <v/>
      </c>
      <c r="GS361" t="str">
        <v>SIN ESTADO</v>
      </c>
      <c r="GU361" t="str">
        <v/>
      </c>
      <c r="GV361" t="str">
        <v/>
      </c>
      <c r="GY361" t="str">
        <v>SIN ESTADO</v>
      </c>
      <c r="HA361" t="str">
        <v/>
      </c>
      <c r="HB361" t="str">
        <v/>
      </c>
      <c r="HE361" t="str">
        <v>SIN ESTADO</v>
      </c>
      <c r="HG361" t="str">
        <v/>
      </c>
      <c r="HH361" t="str">
        <v/>
      </c>
      <c r="HK361" t="str">
        <v>SIN ESTADO</v>
      </c>
      <c r="HM361" t="str">
        <v/>
      </c>
      <c r="HN361" t="str">
        <v/>
      </c>
      <c r="HQ361" t="str">
        <v>SIN ESTADO</v>
      </c>
      <c r="HS361">
        <v>5000000</v>
      </c>
      <c r="HU361">
        <v>916666.6666666666</v>
      </c>
      <c r="HW361">
        <v>0</v>
      </c>
      <c r="HX361">
        <v>0</v>
      </c>
    </row>
    <row r="362">
      <c r="B362">
        <v>360</v>
      </c>
      <c r="C362" t="str">
        <v xml:space="preserve">LC2 - 36 - 4 </v>
      </c>
      <c r="D362" t="str">
        <v>VENDIDO</v>
      </c>
      <c r="E362">
        <v>28000000</v>
      </c>
      <c r="F362">
        <v>24000000</v>
      </c>
      <c r="G362">
        <v>46091</v>
      </c>
      <c r="H362">
        <v>24</v>
      </c>
      <c r="I362" t="str">
        <v xml:space="preserve">10 DE CADA MES </v>
      </c>
      <c r="J362">
        <v>1000000</v>
      </c>
      <c r="K362">
        <v>46122</v>
      </c>
      <c r="L362">
        <v>196</v>
      </c>
      <c r="M362">
        <v>46153</v>
      </c>
      <c r="N362">
        <v>1000000</v>
      </c>
      <c r="O362" t="str">
        <v>PAGA</v>
      </c>
      <c r="P362" t="str">
        <v>TRANSFERENCIA</v>
      </c>
      <c r="Q362">
        <v>46153</v>
      </c>
      <c r="R362">
        <v>165</v>
      </c>
      <c r="S362">
        <v>46153</v>
      </c>
      <c r="T362">
        <v>1000000</v>
      </c>
      <c r="U362" t="str">
        <v>PAGA</v>
      </c>
      <c r="V362" t="str">
        <v>TRANSFERENCIA</v>
      </c>
      <c r="W362">
        <v>46184</v>
      </c>
      <c r="X362">
        <v>134</v>
      </c>
      <c r="Y362">
        <v>46176</v>
      </c>
      <c r="Z362">
        <v>1000000</v>
      </c>
      <c r="AA362" t="str">
        <v>PAGA</v>
      </c>
      <c r="AB362" t="str">
        <v>TRANSFERENCIA</v>
      </c>
      <c r="AC362">
        <v>46215</v>
      </c>
      <c r="AD362">
        <v>103</v>
      </c>
      <c r="AE362">
        <v>46211</v>
      </c>
      <c r="AF362">
        <v>1000000</v>
      </c>
      <c r="AG362" t="str">
        <v>PAGA</v>
      </c>
      <c r="AH362" t="str">
        <v>TRANSFERENCIA</v>
      </c>
      <c r="AI362">
        <v>46246</v>
      </c>
      <c r="AJ362">
        <v>72</v>
      </c>
      <c r="AK362">
        <v>46244</v>
      </c>
      <c r="AL362">
        <v>1000000</v>
      </c>
      <c r="AM362" t="str">
        <v>PAGA</v>
      </c>
      <c r="AN362" t="str">
        <v>TRANSFERENCIA</v>
      </c>
      <c r="AO362">
        <v>46277</v>
      </c>
      <c r="AP362">
        <v>41</v>
      </c>
      <c r="AQ362">
        <v>46297</v>
      </c>
      <c r="AR362">
        <v>1000000</v>
      </c>
      <c r="AS362" t="str">
        <v>PAGA</v>
      </c>
      <c r="AT362" t="str">
        <v>TRANSFERENCIA</v>
      </c>
      <c r="AU362">
        <v>46308</v>
      </c>
      <c r="AV362">
        <v>10</v>
      </c>
      <c r="AY362" t="str">
        <v>VENCIDA</v>
      </c>
      <c r="BA362">
        <v>46339</v>
      </c>
      <c r="BB362">
        <v>-21</v>
      </c>
      <c r="BE362" t="str">
        <v>AL DÍA</v>
      </c>
      <c r="BG362">
        <v>46370</v>
      </c>
      <c r="BH362">
        <v>-52</v>
      </c>
      <c r="BK362" t="str">
        <v>AL DÍA</v>
      </c>
      <c r="BM362">
        <v>46401</v>
      </c>
      <c r="BN362">
        <v>-83</v>
      </c>
      <c r="BQ362" t="str">
        <v>AL DÍA</v>
      </c>
      <c r="BS362">
        <v>46432</v>
      </c>
      <c r="BT362">
        <v>-114</v>
      </c>
      <c r="BW362" t="str">
        <v>AL DÍA</v>
      </c>
      <c r="BY362">
        <v>46463</v>
      </c>
      <c r="BZ362">
        <v>-145</v>
      </c>
      <c r="CC362" t="str">
        <v>AL DÍA</v>
      </c>
      <c r="CE362">
        <v>46494</v>
      </c>
      <c r="CF362">
        <v>-176</v>
      </c>
      <c r="CI362" t="str">
        <v>AL DÍA</v>
      </c>
      <c r="CK362">
        <v>46525</v>
      </c>
      <c r="CL362">
        <v>-207</v>
      </c>
      <c r="CO362" t="str">
        <v>AL DÍA</v>
      </c>
      <c r="CQ362">
        <v>46556</v>
      </c>
      <c r="CR362">
        <v>-238</v>
      </c>
      <c r="CU362" t="str">
        <v>AL DÍA</v>
      </c>
      <c r="CW362">
        <v>46587</v>
      </c>
      <c r="CX362">
        <v>-269</v>
      </c>
      <c r="DA362" t="str">
        <v>AL DÍA</v>
      </c>
      <c r="DC362">
        <v>46618</v>
      </c>
      <c r="DD362">
        <v>-300</v>
      </c>
      <c r="DG362" t="str">
        <v>AL DÍA</v>
      </c>
      <c r="DI362">
        <v>46649</v>
      </c>
      <c r="DJ362">
        <v>-331</v>
      </c>
      <c r="DM362" t="str">
        <v>AL DÍA</v>
      </c>
      <c r="DO362">
        <v>46680</v>
      </c>
      <c r="DP362">
        <v>-362</v>
      </c>
      <c r="DS362" t="str">
        <v>AL DÍA</v>
      </c>
      <c r="DU362">
        <v>46711</v>
      </c>
      <c r="DV362">
        <v>-393</v>
      </c>
      <c r="DY362" t="str">
        <v>AL DÍA</v>
      </c>
      <c r="EA362">
        <v>46742</v>
      </c>
      <c r="EB362">
        <v>-424</v>
      </c>
      <c r="EE362" t="str">
        <v>AL DÍA</v>
      </c>
      <c r="EG362">
        <v>46773</v>
      </c>
      <c r="EH362">
        <v>-455</v>
      </c>
      <c r="EK362" t="str">
        <v>AL DÍA</v>
      </c>
      <c r="EM362">
        <v>46804</v>
      </c>
      <c r="EN362">
        <v>-486</v>
      </c>
      <c r="EQ362" t="str">
        <v>AL DÍA</v>
      </c>
      <c r="ES362">
        <v>46835</v>
      </c>
      <c r="ET362">
        <v>-517</v>
      </c>
      <c r="EW362" t="str">
        <v>AL DÍA</v>
      </c>
      <c r="EY362" t="str">
        <v/>
      </c>
      <c r="EZ362" t="str">
        <v/>
      </c>
      <c r="FC362" t="str">
        <v>SIN ESTADO</v>
      </c>
      <c r="FE362" t="str">
        <v/>
      </c>
      <c r="FF362" t="str">
        <v/>
      </c>
      <c r="FI362" t="str">
        <v>SIN ESTADO</v>
      </c>
      <c r="FK362" t="str">
        <v/>
      </c>
      <c r="FL362" t="str">
        <v/>
      </c>
      <c r="FO362" t="str">
        <v>SIN ESTADO</v>
      </c>
      <c r="FQ362" t="str">
        <v/>
      </c>
      <c r="FR362" t="str">
        <v/>
      </c>
      <c r="FU362" t="str">
        <v>SIN ESTADO</v>
      </c>
      <c r="FW362" t="str">
        <v/>
      </c>
      <c r="FX362" t="str">
        <v/>
      </c>
      <c r="GA362" t="str">
        <v>SIN ESTADO</v>
      </c>
      <c r="GC362" t="str">
        <v/>
      </c>
      <c r="GD362" t="str">
        <v/>
      </c>
      <c r="GG362" t="str">
        <v>SIN ESTADO</v>
      </c>
      <c r="GI362" t="str">
        <v/>
      </c>
      <c r="GJ362" t="str">
        <v/>
      </c>
      <c r="GM362" t="str">
        <v>SIN ESTADO</v>
      </c>
      <c r="GO362" t="str">
        <v/>
      </c>
      <c r="GP362" t="str">
        <v/>
      </c>
      <c r="GS362" t="str">
        <v>SIN ESTADO</v>
      </c>
      <c r="GU362" t="str">
        <v/>
      </c>
      <c r="GV362" t="str">
        <v/>
      </c>
      <c r="GY362" t="str">
        <v>SIN ESTADO</v>
      </c>
      <c r="HA362" t="str">
        <v/>
      </c>
      <c r="HB362" t="str">
        <v/>
      </c>
      <c r="HE362" t="str">
        <v>SIN ESTADO</v>
      </c>
      <c r="HG362" t="str">
        <v/>
      </c>
      <c r="HH362" t="str">
        <v/>
      </c>
      <c r="HK362" t="str">
        <v>SIN ESTADO</v>
      </c>
      <c r="HM362" t="str">
        <v/>
      </c>
      <c r="HN362" t="str">
        <v/>
      </c>
      <c r="HQ362" t="str">
        <v>SIN ESTADO</v>
      </c>
      <c r="HS362">
        <v>6000000</v>
      </c>
      <c r="HU362">
        <v>1000000</v>
      </c>
      <c r="HW362">
        <v>1000000</v>
      </c>
      <c r="HX362">
        <v>1</v>
      </c>
    </row>
    <row r="363">
      <c r="B363">
        <v>361</v>
      </c>
      <c r="C363" t="str">
        <v xml:space="preserve">LC2 - 36 - 5 </v>
      </c>
      <c r="D363" t="str">
        <v>VENDIDO</v>
      </c>
      <c r="E363">
        <v>28000000</v>
      </c>
      <c r="F363">
        <v>24000000</v>
      </c>
      <c r="G363">
        <v>46106</v>
      </c>
      <c r="H363">
        <v>24</v>
      </c>
      <c r="I363" t="str">
        <v>25 DE CADA MES</v>
      </c>
      <c r="J363">
        <v>1000000</v>
      </c>
      <c r="K363">
        <v>46137</v>
      </c>
      <c r="L363">
        <v>181</v>
      </c>
      <c r="M363">
        <v>46138</v>
      </c>
      <c r="N363">
        <v>1000000</v>
      </c>
      <c r="O363" t="str">
        <v>PAGA</v>
      </c>
      <c r="P363" t="str">
        <v>TRANSFERENCIA</v>
      </c>
      <c r="Q363">
        <v>46168</v>
      </c>
      <c r="R363">
        <v>150</v>
      </c>
      <c r="S363">
        <v>46169</v>
      </c>
      <c r="T363">
        <v>1000000</v>
      </c>
      <c r="U363" t="str">
        <v>PAGA</v>
      </c>
      <c r="V363" t="str">
        <v>TRANSFERENCIA</v>
      </c>
      <c r="W363">
        <v>46199</v>
      </c>
      <c r="X363">
        <v>119</v>
      </c>
      <c r="Y363">
        <v>46200</v>
      </c>
      <c r="Z363">
        <v>1000000</v>
      </c>
      <c r="AA363" t="str">
        <v>PAGA</v>
      </c>
      <c r="AB363" t="str">
        <v>TRANSFERENCIA</v>
      </c>
      <c r="AC363">
        <v>46230</v>
      </c>
      <c r="AD363">
        <v>88</v>
      </c>
      <c r="AE363">
        <v>46229</v>
      </c>
      <c r="AF363">
        <v>1000000</v>
      </c>
      <c r="AG363" t="str">
        <v>PAGA</v>
      </c>
      <c r="AH363" t="str">
        <v>TRANSFERENCIA</v>
      </c>
      <c r="AI363">
        <v>46261</v>
      </c>
      <c r="AJ363">
        <v>57</v>
      </c>
      <c r="AK363">
        <v>46260</v>
      </c>
      <c r="AL363">
        <v>1000000</v>
      </c>
      <c r="AM363" t="str">
        <v>PAGA</v>
      </c>
      <c r="AN363" t="str">
        <v>TRANSFERENCIA</v>
      </c>
      <c r="AO363">
        <v>46292</v>
      </c>
      <c r="AP363">
        <v>26</v>
      </c>
      <c r="AQ363">
        <v>46291</v>
      </c>
      <c r="AR363">
        <v>1000000</v>
      </c>
      <c r="AS363" t="str">
        <v>PAGA</v>
      </c>
      <c r="AT363" t="str">
        <v>TRANSFERENCIA</v>
      </c>
      <c r="AU363">
        <v>46323</v>
      </c>
      <c r="AV363">
        <v>-5</v>
      </c>
      <c r="AY363" t="str">
        <v>POR VENCER</v>
      </c>
      <c r="BA363">
        <v>46354</v>
      </c>
      <c r="BB363">
        <v>-36</v>
      </c>
      <c r="BE363" t="str">
        <v>AL DÍA</v>
      </c>
      <c r="BG363">
        <v>46385</v>
      </c>
      <c r="BH363">
        <v>-67</v>
      </c>
      <c r="BK363" t="str">
        <v>AL DÍA</v>
      </c>
      <c r="BM363">
        <v>46416</v>
      </c>
      <c r="BN363">
        <v>-98</v>
      </c>
      <c r="BQ363" t="str">
        <v>AL DÍA</v>
      </c>
      <c r="BS363">
        <v>46447</v>
      </c>
      <c r="BT363">
        <v>-129</v>
      </c>
      <c r="BW363" t="str">
        <v>AL DÍA</v>
      </c>
      <c r="BY363">
        <v>46478</v>
      </c>
      <c r="BZ363">
        <v>-160</v>
      </c>
      <c r="CC363" t="str">
        <v>AL DÍA</v>
      </c>
      <c r="CE363">
        <v>46509</v>
      </c>
      <c r="CF363">
        <v>-191</v>
      </c>
      <c r="CI363" t="str">
        <v>AL DÍA</v>
      </c>
      <c r="CK363">
        <v>46540</v>
      </c>
      <c r="CL363">
        <v>-222</v>
      </c>
      <c r="CO363" t="str">
        <v>AL DÍA</v>
      </c>
      <c r="CQ363">
        <v>46571</v>
      </c>
      <c r="CR363">
        <v>-253</v>
      </c>
      <c r="CU363" t="str">
        <v>AL DÍA</v>
      </c>
      <c r="CW363">
        <v>46602</v>
      </c>
      <c r="CX363">
        <v>-284</v>
      </c>
      <c r="DA363" t="str">
        <v>AL DÍA</v>
      </c>
      <c r="DC363">
        <v>46633</v>
      </c>
      <c r="DD363">
        <v>-315</v>
      </c>
      <c r="DG363" t="str">
        <v>AL DÍA</v>
      </c>
      <c r="DI363">
        <v>46664</v>
      </c>
      <c r="DJ363">
        <v>-346</v>
      </c>
      <c r="DM363" t="str">
        <v>AL DÍA</v>
      </c>
      <c r="DO363">
        <v>46695</v>
      </c>
      <c r="DP363">
        <v>-377</v>
      </c>
      <c r="DS363" t="str">
        <v>AL DÍA</v>
      </c>
      <c r="DU363">
        <v>46726</v>
      </c>
      <c r="DV363">
        <v>-408</v>
      </c>
      <c r="DY363" t="str">
        <v>AL DÍA</v>
      </c>
      <c r="EA363">
        <v>46757</v>
      </c>
      <c r="EB363">
        <v>-439</v>
      </c>
      <c r="EE363" t="str">
        <v>AL DÍA</v>
      </c>
      <c r="EG363">
        <v>46788</v>
      </c>
      <c r="EH363">
        <v>-470</v>
      </c>
      <c r="EK363" t="str">
        <v>AL DÍA</v>
      </c>
      <c r="EM363">
        <v>46819</v>
      </c>
      <c r="EN363">
        <v>-501</v>
      </c>
      <c r="EQ363" t="str">
        <v>AL DÍA</v>
      </c>
      <c r="ES363">
        <v>46850</v>
      </c>
      <c r="ET363">
        <v>-532</v>
      </c>
      <c r="EW363" t="str">
        <v>AL DÍA</v>
      </c>
      <c r="EY363" t="str">
        <v/>
      </c>
      <c r="EZ363" t="str">
        <v/>
      </c>
      <c r="FC363" t="str">
        <v>SIN ESTADO</v>
      </c>
      <c r="FE363" t="str">
        <v/>
      </c>
      <c r="FF363" t="str">
        <v/>
      </c>
      <c r="FI363" t="str">
        <v>SIN ESTADO</v>
      </c>
      <c r="FK363" t="str">
        <v/>
      </c>
      <c r="FL363" t="str">
        <v/>
      </c>
      <c r="FO363" t="str">
        <v>SIN ESTADO</v>
      </c>
      <c r="FQ363" t="str">
        <v/>
      </c>
      <c r="FR363" t="str">
        <v/>
      </c>
      <c r="FU363" t="str">
        <v>SIN ESTADO</v>
      </c>
      <c r="FW363" t="str">
        <v/>
      </c>
      <c r="FX363" t="str">
        <v/>
      </c>
      <c r="GA363" t="str">
        <v>SIN ESTADO</v>
      </c>
      <c r="GC363" t="str">
        <v/>
      </c>
      <c r="GD363" t="str">
        <v/>
      </c>
      <c r="GG363" t="str">
        <v>SIN ESTADO</v>
      </c>
      <c r="GI363" t="str">
        <v/>
      </c>
      <c r="GJ363" t="str">
        <v/>
      </c>
      <c r="GM363" t="str">
        <v>SIN ESTADO</v>
      </c>
      <c r="GO363" t="str">
        <v/>
      </c>
      <c r="GP363" t="str">
        <v/>
      </c>
      <c r="GS363" t="str">
        <v>SIN ESTADO</v>
      </c>
      <c r="GU363" t="str">
        <v/>
      </c>
      <c r="GV363" t="str">
        <v/>
      </c>
      <c r="GY363" t="str">
        <v>SIN ESTADO</v>
      </c>
      <c r="HA363" t="str">
        <v/>
      </c>
      <c r="HB363" t="str">
        <v/>
      </c>
      <c r="HE363" t="str">
        <v>SIN ESTADO</v>
      </c>
      <c r="HG363" t="str">
        <v/>
      </c>
      <c r="HH363" t="str">
        <v/>
      </c>
      <c r="HK363" t="str">
        <v>SIN ESTADO</v>
      </c>
      <c r="HM363" t="str">
        <v/>
      </c>
      <c r="HN363" t="str">
        <v/>
      </c>
      <c r="HQ363" t="str">
        <v>SIN ESTADO</v>
      </c>
      <c r="HS363">
        <v>6000000</v>
      </c>
      <c r="HU363">
        <v>1000000</v>
      </c>
      <c r="HW363">
        <v>1000000</v>
      </c>
      <c r="HX363">
        <v>1</v>
      </c>
    </row>
    <row r="364">
      <c r="B364">
        <v>362</v>
      </c>
      <c r="C364" t="str">
        <v xml:space="preserve">LC2 - 36 - 6 </v>
      </c>
      <c r="D364" t="str">
        <v>VENDIDO</v>
      </c>
      <c r="E364">
        <v>28000000</v>
      </c>
      <c r="F364">
        <v>22400000</v>
      </c>
      <c r="G364">
        <v>46205</v>
      </c>
      <c r="H364">
        <v>24</v>
      </c>
      <c r="I364" t="str">
        <v>2 DE CADA MES</v>
      </c>
      <c r="J364">
        <v>933333.3333333334</v>
      </c>
      <c r="K364">
        <v>46236</v>
      </c>
      <c r="L364">
        <v>82</v>
      </c>
      <c r="M364">
        <v>46255</v>
      </c>
      <c r="N364">
        <v>933000</v>
      </c>
      <c r="O364" t="str">
        <v>PAGA</v>
      </c>
      <c r="P364" t="str">
        <v>TRANSFERENCIA</v>
      </c>
      <c r="Q364">
        <v>46267</v>
      </c>
      <c r="R364">
        <v>51</v>
      </c>
      <c r="S364">
        <v>46298</v>
      </c>
      <c r="T364">
        <v>933000</v>
      </c>
      <c r="U364" t="str">
        <v>PAGA</v>
      </c>
      <c r="V364" t="str">
        <v>TRANSFERENCIA</v>
      </c>
      <c r="W364">
        <v>46298</v>
      </c>
      <c r="X364">
        <v>20</v>
      </c>
      <c r="AA364" t="str">
        <v>VENCIDA</v>
      </c>
      <c r="AC364">
        <v>46329</v>
      </c>
      <c r="AD364">
        <v>-11</v>
      </c>
      <c r="AG364" t="str">
        <v>AL DÍA</v>
      </c>
      <c r="AI364">
        <v>46360</v>
      </c>
      <c r="AJ364">
        <v>-42</v>
      </c>
      <c r="AM364" t="str">
        <v>AL DÍA</v>
      </c>
      <c r="AO364">
        <v>46391</v>
      </c>
      <c r="AP364">
        <v>-73</v>
      </c>
      <c r="AS364" t="str">
        <v>AL DÍA</v>
      </c>
      <c r="AU364">
        <v>46422</v>
      </c>
      <c r="AV364">
        <v>-104</v>
      </c>
      <c r="AY364" t="str">
        <v>AL DÍA</v>
      </c>
      <c r="BA364">
        <v>46453</v>
      </c>
      <c r="BB364">
        <v>-135</v>
      </c>
      <c r="BE364" t="str">
        <v>AL DÍA</v>
      </c>
      <c r="BG364">
        <v>46484</v>
      </c>
      <c r="BH364">
        <v>-166</v>
      </c>
      <c r="BK364" t="str">
        <v>AL DÍA</v>
      </c>
      <c r="BM364">
        <v>46515</v>
      </c>
      <c r="BN364">
        <v>-197</v>
      </c>
      <c r="BQ364" t="str">
        <v>AL DÍA</v>
      </c>
      <c r="BS364">
        <v>46546</v>
      </c>
      <c r="BT364">
        <v>-228</v>
      </c>
      <c r="BW364" t="str">
        <v>AL DÍA</v>
      </c>
      <c r="BY364">
        <v>46577</v>
      </c>
      <c r="BZ364">
        <v>-259</v>
      </c>
      <c r="CC364" t="str">
        <v>AL DÍA</v>
      </c>
      <c r="CE364">
        <v>46608</v>
      </c>
      <c r="CF364">
        <v>-290</v>
      </c>
      <c r="CI364" t="str">
        <v>AL DÍA</v>
      </c>
      <c r="CK364">
        <v>46639</v>
      </c>
      <c r="CL364">
        <v>-321</v>
      </c>
      <c r="CO364" t="str">
        <v>AL DÍA</v>
      </c>
      <c r="CQ364">
        <v>46670</v>
      </c>
      <c r="CR364">
        <v>-352</v>
      </c>
      <c r="CU364" t="str">
        <v>AL DÍA</v>
      </c>
      <c r="CW364">
        <v>46701</v>
      </c>
      <c r="CX364">
        <v>-383</v>
      </c>
      <c r="DA364" t="str">
        <v>AL DÍA</v>
      </c>
      <c r="DC364">
        <v>46732</v>
      </c>
      <c r="DD364">
        <v>-414</v>
      </c>
      <c r="DG364" t="str">
        <v>AL DÍA</v>
      </c>
      <c r="DI364">
        <v>46763</v>
      </c>
      <c r="DJ364">
        <v>-445</v>
      </c>
      <c r="DM364" t="str">
        <v>AL DÍA</v>
      </c>
      <c r="DO364">
        <v>46794</v>
      </c>
      <c r="DP364">
        <v>-476</v>
      </c>
      <c r="DS364" t="str">
        <v>AL DÍA</v>
      </c>
      <c r="DU364">
        <v>46825</v>
      </c>
      <c r="DV364">
        <v>-507</v>
      </c>
      <c r="DY364" t="str">
        <v>AL DÍA</v>
      </c>
      <c r="EA364">
        <v>46856</v>
      </c>
      <c r="EB364">
        <v>-538</v>
      </c>
      <c r="EE364" t="str">
        <v>AL DÍA</v>
      </c>
      <c r="EG364">
        <v>46887</v>
      </c>
      <c r="EH364">
        <v>-569</v>
      </c>
      <c r="EK364" t="str">
        <v>AL DÍA</v>
      </c>
      <c r="EM364">
        <v>46918</v>
      </c>
      <c r="EN364">
        <v>-600</v>
      </c>
      <c r="EQ364" t="str">
        <v>AL DÍA</v>
      </c>
      <c r="ES364">
        <v>46949</v>
      </c>
      <c r="ET364">
        <v>-631</v>
      </c>
      <c r="EW364" t="str">
        <v>AL DÍA</v>
      </c>
      <c r="EY364" t="str">
        <v/>
      </c>
      <c r="EZ364" t="str">
        <v/>
      </c>
      <c r="FC364" t="str">
        <v>SIN ESTADO</v>
      </c>
      <c r="FE364" t="str">
        <v/>
      </c>
      <c r="FF364" t="str">
        <v/>
      </c>
      <c r="FI364" t="str">
        <v>SIN ESTADO</v>
      </c>
      <c r="FK364" t="str">
        <v/>
      </c>
      <c r="FL364" t="str">
        <v/>
      </c>
      <c r="FO364" t="str">
        <v>SIN ESTADO</v>
      </c>
      <c r="FQ364" t="str">
        <v/>
      </c>
      <c r="FR364" t="str">
        <v/>
      </c>
      <c r="FU364" t="str">
        <v>SIN ESTADO</v>
      </c>
      <c r="FW364" t="str">
        <v/>
      </c>
      <c r="FX364" t="str">
        <v/>
      </c>
      <c r="GA364" t="str">
        <v>SIN ESTADO</v>
      </c>
      <c r="GC364" t="str">
        <v/>
      </c>
      <c r="GD364" t="str">
        <v/>
      </c>
      <c r="GG364" t="str">
        <v>SIN ESTADO</v>
      </c>
      <c r="GI364" t="str">
        <v/>
      </c>
      <c r="GJ364" t="str">
        <v/>
      </c>
      <c r="GM364" t="str">
        <v>SIN ESTADO</v>
      </c>
      <c r="GO364" t="str">
        <v/>
      </c>
      <c r="GP364" t="str">
        <v/>
      </c>
      <c r="GS364" t="str">
        <v>SIN ESTADO</v>
      </c>
      <c r="GU364" t="str">
        <v/>
      </c>
      <c r="GV364" t="str">
        <v/>
      </c>
      <c r="GY364" t="str">
        <v>SIN ESTADO</v>
      </c>
      <c r="HA364" t="str">
        <v/>
      </c>
      <c r="HB364" t="str">
        <v/>
      </c>
      <c r="HE364" t="str">
        <v>SIN ESTADO</v>
      </c>
      <c r="HG364" t="str">
        <v/>
      </c>
      <c r="HH364" t="str">
        <v/>
      </c>
      <c r="HK364" t="str">
        <v>SIN ESTADO</v>
      </c>
      <c r="HM364" t="str">
        <v/>
      </c>
      <c r="HN364" t="str">
        <v/>
      </c>
      <c r="HQ364" t="str">
        <v>SIN ESTADO</v>
      </c>
      <c r="HS364">
        <v>1866000</v>
      </c>
      <c r="HU364">
        <v>933333.3333333334</v>
      </c>
      <c r="HW364">
        <v>933000</v>
      </c>
      <c r="HX364">
        <v>1</v>
      </c>
    </row>
    <row r="365">
      <c r="B365">
        <v>363</v>
      </c>
      <c r="C365" t="str">
        <v xml:space="preserve">LC2 - 36 - 7 </v>
      </c>
      <c r="D365" t="str">
        <v>VENDIDO</v>
      </c>
      <c r="E365">
        <v>28000000</v>
      </c>
      <c r="F365">
        <v>24000000</v>
      </c>
      <c r="G365">
        <v>46086</v>
      </c>
      <c r="H365">
        <v>24</v>
      </c>
      <c r="I365" t="str">
        <v>05 DE CADA ME S</v>
      </c>
      <c r="J365">
        <v>1000000</v>
      </c>
      <c r="K365">
        <v>46117</v>
      </c>
      <c r="L365">
        <v>201</v>
      </c>
      <c r="M365">
        <v>46098</v>
      </c>
      <c r="N365">
        <v>1000000</v>
      </c>
      <c r="O365" t="str">
        <v>PAGA</v>
      </c>
      <c r="P365" t="str">
        <v>TRANSFERENCIA</v>
      </c>
      <c r="Q365">
        <v>46148</v>
      </c>
      <c r="R365">
        <v>170</v>
      </c>
      <c r="S365">
        <v>46150</v>
      </c>
      <c r="T365">
        <v>2000000</v>
      </c>
      <c r="U365" t="str">
        <v>PAGA</v>
      </c>
      <c r="V365" t="str">
        <v>TRANSFERENCIA</v>
      </c>
      <c r="W365">
        <v>46179</v>
      </c>
      <c r="X365">
        <v>139</v>
      </c>
      <c r="Y365">
        <v>46189</v>
      </c>
      <c r="Z365">
        <v>1000000</v>
      </c>
      <c r="AA365" t="str">
        <v>PAGA</v>
      </c>
      <c r="AB365" t="str">
        <v>TRANSFERENCIA</v>
      </c>
      <c r="AC365">
        <v>46210</v>
      </c>
      <c r="AD365">
        <v>108</v>
      </c>
      <c r="AE365">
        <v>46227</v>
      </c>
      <c r="AF365">
        <v>1000000</v>
      </c>
      <c r="AG365" t="str">
        <v>PAGA</v>
      </c>
      <c r="AH365" t="str">
        <v>TRANSFERENCIA</v>
      </c>
      <c r="AI365">
        <v>46241</v>
      </c>
      <c r="AJ365">
        <v>77</v>
      </c>
      <c r="AK365">
        <v>46266</v>
      </c>
      <c r="AL365">
        <v>1000000</v>
      </c>
      <c r="AM365" t="str">
        <v>PAGA</v>
      </c>
      <c r="AN365" t="str">
        <v>TRANSFERENCIA</v>
      </c>
      <c r="AO365">
        <v>46272</v>
      </c>
      <c r="AP365">
        <v>46</v>
      </c>
      <c r="AS365" t="str">
        <v>VENCIDA</v>
      </c>
      <c r="AU365">
        <v>46303</v>
      </c>
      <c r="AV365">
        <v>15</v>
      </c>
      <c r="AY365" t="str">
        <v>VENCIDA</v>
      </c>
      <c r="BA365">
        <v>46334</v>
      </c>
      <c r="BB365">
        <v>-16</v>
      </c>
      <c r="BE365" t="str">
        <v>AL DÍA</v>
      </c>
      <c r="BG365">
        <v>46365</v>
      </c>
      <c r="BH365">
        <v>-47</v>
      </c>
      <c r="BK365" t="str">
        <v>AL DÍA</v>
      </c>
      <c r="BM365">
        <v>46396</v>
      </c>
      <c r="BN365">
        <v>-78</v>
      </c>
      <c r="BQ365" t="str">
        <v>AL DÍA</v>
      </c>
      <c r="BS365">
        <v>46427</v>
      </c>
      <c r="BT365">
        <v>-109</v>
      </c>
      <c r="BW365" t="str">
        <v>AL DÍA</v>
      </c>
      <c r="BY365">
        <v>46458</v>
      </c>
      <c r="BZ365">
        <v>-140</v>
      </c>
      <c r="CC365" t="str">
        <v>AL DÍA</v>
      </c>
      <c r="CE365">
        <v>46489</v>
      </c>
      <c r="CF365">
        <v>-171</v>
      </c>
      <c r="CI365" t="str">
        <v>AL DÍA</v>
      </c>
      <c r="CK365">
        <v>46520</v>
      </c>
      <c r="CL365">
        <v>-202</v>
      </c>
      <c r="CO365" t="str">
        <v>AL DÍA</v>
      </c>
      <c r="CQ365">
        <v>46551</v>
      </c>
      <c r="CR365">
        <v>-233</v>
      </c>
      <c r="CU365" t="str">
        <v>AL DÍA</v>
      </c>
      <c r="CW365">
        <v>46582</v>
      </c>
      <c r="CX365">
        <v>-264</v>
      </c>
      <c r="DA365" t="str">
        <v>AL DÍA</v>
      </c>
      <c r="DC365">
        <v>46613</v>
      </c>
      <c r="DD365">
        <v>-295</v>
      </c>
      <c r="DG365" t="str">
        <v>AL DÍA</v>
      </c>
      <c r="DI365">
        <v>46644</v>
      </c>
      <c r="DJ365">
        <v>-326</v>
      </c>
      <c r="DM365" t="str">
        <v>AL DÍA</v>
      </c>
      <c r="DO365">
        <v>46675</v>
      </c>
      <c r="DP365">
        <v>-357</v>
      </c>
      <c r="DS365" t="str">
        <v>AL DÍA</v>
      </c>
      <c r="DU365">
        <v>46706</v>
      </c>
      <c r="DV365">
        <v>-388</v>
      </c>
      <c r="DY365" t="str">
        <v>AL DÍA</v>
      </c>
      <c r="EA365">
        <v>46737</v>
      </c>
      <c r="EB365">
        <v>-419</v>
      </c>
      <c r="EE365" t="str">
        <v>AL DÍA</v>
      </c>
      <c r="EG365">
        <v>46768</v>
      </c>
      <c r="EH365">
        <v>-450</v>
      </c>
      <c r="EK365" t="str">
        <v>AL DÍA</v>
      </c>
      <c r="EM365">
        <v>46799</v>
      </c>
      <c r="EN365">
        <v>-481</v>
      </c>
      <c r="EQ365" t="str">
        <v>AL DÍA</v>
      </c>
      <c r="ES365">
        <v>46830</v>
      </c>
      <c r="ET365">
        <v>-512</v>
      </c>
      <c r="EW365" t="str">
        <v>AL DÍA</v>
      </c>
      <c r="EY365" t="str">
        <v/>
      </c>
      <c r="EZ365" t="str">
        <v/>
      </c>
      <c r="FC365" t="str">
        <v>SIN ESTADO</v>
      </c>
      <c r="FE365" t="str">
        <v/>
      </c>
      <c r="FF365" t="str">
        <v/>
      </c>
      <c r="FI365" t="str">
        <v>SIN ESTADO</v>
      </c>
      <c r="FK365" t="str">
        <v/>
      </c>
      <c r="FL365" t="str">
        <v/>
      </c>
      <c r="FO365" t="str">
        <v>SIN ESTADO</v>
      </c>
      <c r="FQ365" t="str">
        <v/>
      </c>
      <c r="FR365" t="str">
        <v/>
      </c>
      <c r="FU365" t="str">
        <v>SIN ESTADO</v>
      </c>
      <c r="FW365" t="str">
        <v/>
      </c>
      <c r="FX365" t="str">
        <v/>
      </c>
      <c r="GA365" t="str">
        <v>SIN ESTADO</v>
      </c>
      <c r="GC365" t="str">
        <v/>
      </c>
      <c r="GD365" t="str">
        <v/>
      </c>
      <c r="GG365" t="str">
        <v>SIN ESTADO</v>
      </c>
      <c r="GI365" t="str">
        <v/>
      </c>
      <c r="GJ365" t="str">
        <v/>
      </c>
      <c r="GM365" t="str">
        <v>SIN ESTADO</v>
      </c>
      <c r="GO365" t="str">
        <v/>
      </c>
      <c r="GP365" t="str">
        <v/>
      </c>
      <c r="GS365" t="str">
        <v>SIN ESTADO</v>
      </c>
      <c r="GU365" t="str">
        <v/>
      </c>
      <c r="GV365" t="str">
        <v/>
      </c>
      <c r="GY365" t="str">
        <v>SIN ESTADO</v>
      </c>
      <c r="HA365" t="str">
        <v/>
      </c>
      <c r="HB365" t="str">
        <v/>
      </c>
      <c r="HE365" t="str">
        <v>SIN ESTADO</v>
      </c>
      <c r="HG365" t="str">
        <v/>
      </c>
      <c r="HH365" t="str">
        <v/>
      </c>
      <c r="HK365" t="str">
        <v>SIN ESTADO</v>
      </c>
      <c r="HM365" t="str">
        <v/>
      </c>
      <c r="HN365" t="str">
        <v/>
      </c>
      <c r="HQ365" t="str">
        <v>SIN ESTADO</v>
      </c>
      <c r="HS365">
        <v>6000000</v>
      </c>
      <c r="HU365">
        <v>1000000</v>
      </c>
      <c r="HW365">
        <v>0</v>
      </c>
      <c r="HX365">
        <v>0</v>
      </c>
    </row>
    <row r="366">
      <c r="B366">
        <v>364</v>
      </c>
      <c r="C366" t="str">
        <v xml:space="preserve">LC2 - 36 - 8 </v>
      </c>
      <c r="D366" t="str">
        <v>VENDIDO</v>
      </c>
      <c r="E366">
        <v>33000000</v>
      </c>
      <c r="F366">
        <v>0</v>
      </c>
      <c r="G366">
        <v>45899</v>
      </c>
      <c r="H366">
        <v>0</v>
      </c>
      <c r="I366" t="str">
        <v>-</v>
      </c>
      <c r="J366">
        <v>0</v>
      </c>
      <c r="K366" t="str">
        <v/>
      </c>
      <c r="L366" t="str">
        <v/>
      </c>
      <c r="M366">
        <v>45899</v>
      </c>
      <c r="N366">
        <v>0</v>
      </c>
      <c r="O366" t="str">
        <v>SIN ESTADO</v>
      </c>
      <c r="P366" t="str">
        <v>EFECTIVO</v>
      </c>
      <c r="Q366" t="str">
        <v/>
      </c>
      <c r="R366" t="str">
        <v/>
      </c>
      <c r="U366" t="str">
        <v>SIN ESTADO</v>
      </c>
      <c r="W366" t="str">
        <v/>
      </c>
      <c r="X366" t="str">
        <v/>
      </c>
      <c r="AA366" t="str">
        <v>SIN ESTADO</v>
      </c>
      <c r="AC366" t="str">
        <v/>
      </c>
      <c r="AD366" t="str">
        <v/>
      </c>
      <c r="AG366" t="str">
        <v>SIN ESTADO</v>
      </c>
      <c r="AI366" t="str">
        <v/>
      </c>
      <c r="AJ366" t="str">
        <v/>
      </c>
      <c r="AM366" t="str">
        <v>SIN ESTADO</v>
      </c>
      <c r="AO366" t="str">
        <v/>
      </c>
      <c r="AP366" t="str">
        <v/>
      </c>
      <c r="AS366" t="str">
        <v>SIN ESTADO</v>
      </c>
      <c r="AU366" t="str">
        <v/>
      </c>
      <c r="AV366" t="str">
        <v/>
      </c>
      <c r="AY366" t="str">
        <v>SIN ESTADO</v>
      </c>
      <c r="BA366" t="str">
        <v/>
      </c>
      <c r="BB366" t="str">
        <v/>
      </c>
      <c r="BE366" t="str">
        <v>SIN ESTADO</v>
      </c>
      <c r="BG366" t="str">
        <v/>
      </c>
      <c r="BH366" t="str">
        <v/>
      </c>
      <c r="BK366" t="str">
        <v>SIN ESTADO</v>
      </c>
      <c r="BM366" t="str">
        <v/>
      </c>
      <c r="BN366" t="str">
        <v/>
      </c>
      <c r="BQ366" t="str">
        <v>SIN ESTADO</v>
      </c>
      <c r="BS366" t="str">
        <v/>
      </c>
      <c r="BT366" t="str">
        <v/>
      </c>
      <c r="BW366" t="str">
        <v>SIN ESTADO</v>
      </c>
      <c r="BY366" t="str">
        <v/>
      </c>
      <c r="BZ366" t="str">
        <v/>
      </c>
      <c r="CC366" t="str">
        <v>SIN ESTADO</v>
      </c>
      <c r="CE366" t="str">
        <v/>
      </c>
      <c r="CF366" t="str">
        <v/>
      </c>
      <c r="CI366" t="str">
        <v>SIN ESTADO</v>
      </c>
      <c r="CK366" t="str">
        <v/>
      </c>
      <c r="CL366" t="str">
        <v/>
      </c>
      <c r="CO366" t="str">
        <v>SIN ESTADO</v>
      </c>
      <c r="CQ366" t="str">
        <v/>
      </c>
      <c r="CR366" t="str">
        <v/>
      </c>
      <c r="CU366" t="str">
        <v>SIN ESTADO</v>
      </c>
      <c r="CW366" t="str">
        <v/>
      </c>
      <c r="CX366" t="str">
        <v/>
      </c>
      <c r="DA366" t="str">
        <v>SIN ESTADO</v>
      </c>
      <c r="DC366" t="str">
        <v/>
      </c>
      <c r="DD366" t="str">
        <v/>
      </c>
      <c r="DG366" t="str">
        <v>SIN ESTADO</v>
      </c>
      <c r="DI366" t="str">
        <v/>
      </c>
      <c r="DJ366" t="str">
        <v/>
      </c>
      <c r="DM366" t="str">
        <v>SIN ESTADO</v>
      </c>
      <c r="DO366" t="str">
        <v/>
      </c>
      <c r="DP366" t="str">
        <v/>
      </c>
      <c r="DS366" t="str">
        <v>SIN ESTADO</v>
      </c>
      <c r="DU366" t="str">
        <v/>
      </c>
      <c r="DV366" t="str">
        <v/>
      </c>
      <c r="DY366" t="str">
        <v>SIN ESTADO</v>
      </c>
      <c r="EA366" t="str">
        <v/>
      </c>
      <c r="EB366" t="str">
        <v/>
      </c>
      <c r="EE366" t="str">
        <v>SIN ESTADO</v>
      </c>
      <c r="EG366" t="str">
        <v/>
      </c>
      <c r="EH366" t="str">
        <v/>
      </c>
      <c r="EK366" t="str">
        <v>SIN ESTADO</v>
      </c>
      <c r="EM366" t="str">
        <v/>
      </c>
      <c r="EN366" t="str">
        <v/>
      </c>
      <c r="EQ366" t="str">
        <v>SIN ESTADO</v>
      </c>
      <c r="ES366" t="str">
        <v/>
      </c>
      <c r="ET366" t="str">
        <v/>
      </c>
      <c r="EW366" t="str">
        <v>SIN ESTADO</v>
      </c>
      <c r="EY366" t="str">
        <v/>
      </c>
      <c r="EZ366" t="str">
        <v/>
      </c>
      <c r="FC366" t="str">
        <v>SIN ESTADO</v>
      </c>
      <c r="FE366" t="str">
        <v/>
      </c>
      <c r="FF366" t="str">
        <v/>
      </c>
      <c r="FI366" t="str">
        <v>SIN ESTADO</v>
      </c>
      <c r="FK366" t="str">
        <v/>
      </c>
      <c r="FL366" t="str">
        <v/>
      </c>
      <c r="FO366" t="str">
        <v>SIN ESTADO</v>
      </c>
      <c r="FQ366" t="str">
        <v/>
      </c>
      <c r="FR366" t="str">
        <v/>
      </c>
      <c r="FU366" t="str">
        <v>SIN ESTADO</v>
      </c>
      <c r="FW366" t="str">
        <v/>
      </c>
      <c r="FX366" t="str">
        <v/>
      </c>
      <c r="GA366" t="str">
        <v>SIN ESTADO</v>
      </c>
      <c r="GC366" t="str">
        <v/>
      </c>
      <c r="GD366" t="str">
        <v/>
      </c>
      <c r="GG366" t="str">
        <v>SIN ESTADO</v>
      </c>
      <c r="GI366" t="str">
        <v/>
      </c>
      <c r="GJ366" t="str">
        <v/>
      </c>
      <c r="GM366" t="str">
        <v>SIN ESTADO</v>
      </c>
      <c r="GO366" t="str">
        <v/>
      </c>
      <c r="GP366" t="str">
        <v/>
      </c>
      <c r="GS366" t="str">
        <v>SIN ESTADO</v>
      </c>
      <c r="GU366" t="str">
        <v/>
      </c>
      <c r="GV366" t="str">
        <v/>
      </c>
      <c r="GY366" t="str">
        <v>SIN ESTADO</v>
      </c>
      <c r="HA366" t="str">
        <v/>
      </c>
      <c r="HB366" t="str">
        <v/>
      </c>
      <c r="HE366" t="str">
        <v>SIN ESTADO</v>
      </c>
      <c r="HG366" t="str">
        <v/>
      </c>
      <c r="HH366" t="str">
        <v/>
      </c>
      <c r="HK366" t="str">
        <v>SIN ESTADO</v>
      </c>
      <c r="HM366" t="str">
        <v/>
      </c>
      <c r="HN366" t="str">
        <v/>
      </c>
      <c r="HQ366" t="str">
        <v>SIN ESTADO</v>
      </c>
      <c r="HS366">
        <v>0</v>
      </c>
      <c r="HU366">
        <v>0</v>
      </c>
      <c r="HW366">
        <v>0</v>
      </c>
      <c r="HX366">
        <v>0</v>
      </c>
    </row>
    <row r="367">
      <c r="B367">
        <v>365</v>
      </c>
      <c r="C367" t="str">
        <v xml:space="preserve">LC2 - 36 - 9 </v>
      </c>
      <c r="D367" t="str">
        <v>VENDIDO</v>
      </c>
      <c r="E367">
        <v>33000000</v>
      </c>
      <c r="F367">
        <v>29000000</v>
      </c>
      <c r="G367">
        <v>45874</v>
      </c>
      <c r="H367">
        <v>24</v>
      </c>
      <c r="I367" t="str">
        <v xml:space="preserve">05 DE CADA MES </v>
      </c>
      <c r="J367">
        <v>1208333.3333333333</v>
      </c>
      <c r="K367">
        <v>45905</v>
      </c>
      <c r="L367">
        <v>413</v>
      </c>
      <c r="M367">
        <v>45908</v>
      </c>
      <c r="N367">
        <v>1230000</v>
      </c>
      <c r="O367" t="str">
        <v>PAGA</v>
      </c>
      <c r="P367" t="str">
        <v>TRANSFERENCIA</v>
      </c>
      <c r="Q367">
        <v>45936</v>
      </c>
      <c r="R367">
        <v>382</v>
      </c>
      <c r="S367">
        <v>45666</v>
      </c>
      <c r="T367">
        <v>1230000</v>
      </c>
      <c r="U367" t="str">
        <v>PAGA</v>
      </c>
      <c r="V367" t="str">
        <v>TRANSFERENCIA</v>
      </c>
      <c r="W367">
        <v>45967</v>
      </c>
      <c r="X367">
        <v>351</v>
      </c>
      <c r="Y367">
        <v>46157</v>
      </c>
      <c r="Z367">
        <v>1000000</v>
      </c>
      <c r="AA367" t="str">
        <v>PAGA</v>
      </c>
      <c r="AC367">
        <v>45998</v>
      </c>
      <c r="AD367">
        <v>320</v>
      </c>
      <c r="AG367" t="str">
        <v>VENCIDA</v>
      </c>
      <c r="AI367">
        <v>46029</v>
      </c>
      <c r="AJ367">
        <v>289</v>
      </c>
      <c r="AM367" t="str">
        <v>VENCIDA</v>
      </c>
      <c r="AO367">
        <v>46060</v>
      </c>
      <c r="AP367">
        <v>258</v>
      </c>
      <c r="AS367" t="str">
        <v>VENCIDA</v>
      </c>
      <c r="AU367">
        <v>46091</v>
      </c>
      <c r="AV367">
        <v>227</v>
      </c>
      <c r="AY367" t="str">
        <v>VENCIDA</v>
      </c>
      <c r="BA367">
        <v>46122</v>
      </c>
      <c r="BB367">
        <v>196</v>
      </c>
      <c r="BE367" t="str">
        <v>VENCIDA</v>
      </c>
      <c r="BG367">
        <v>46153</v>
      </c>
      <c r="BH367">
        <v>165</v>
      </c>
      <c r="BK367" t="str">
        <v>VENCIDA</v>
      </c>
      <c r="BM367">
        <v>46184</v>
      </c>
      <c r="BN367">
        <v>134</v>
      </c>
      <c r="BQ367" t="str">
        <v>VENCIDA</v>
      </c>
      <c r="BS367">
        <v>46215</v>
      </c>
      <c r="BT367">
        <v>103</v>
      </c>
      <c r="BW367" t="str">
        <v>VENCIDA</v>
      </c>
      <c r="BY367">
        <v>46246</v>
      </c>
      <c r="BZ367">
        <v>72</v>
      </c>
      <c r="CC367" t="str">
        <v>VENCIDA</v>
      </c>
      <c r="CE367">
        <v>46277</v>
      </c>
      <c r="CF367">
        <v>41</v>
      </c>
      <c r="CI367" t="str">
        <v>VENCIDA</v>
      </c>
      <c r="CK367">
        <v>46308</v>
      </c>
      <c r="CL367">
        <v>10</v>
      </c>
      <c r="CO367" t="str">
        <v>VENCIDA</v>
      </c>
      <c r="CQ367">
        <v>46339</v>
      </c>
      <c r="CR367">
        <v>-21</v>
      </c>
      <c r="CU367" t="str">
        <v>AL DÍA</v>
      </c>
      <c r="CW367">
        <v>46370</v>
      </c>
      <c r="CX367">
        <v>-52</v>
      </c>
      <c r="DA367" t="str">
        <v>AL DÍA</v>
      </c>
      <c r="DC367">
        <v>46401</v>
      </c>
      <c r="DD367">
        <v>-83</v>
      </c>
      <c r="DG367" t="str">
        <v>AL DÍA</v>
      </c>
      <c r="DI367">
        <v>46432</v>
      </c>
      <c r="DJ367">
        <v>-114</v>
      </c>
      <c r="DM367" t="str">
        <v>AL DÍA</v>
      </c>
      <c r="DO367">
        <v>46463</v>
      </c>
      <c r="DP367">
        <v>-145</v>
      </c>
      <c r="DS367" t="str">
        <v>AL DÍA</v>
      </c>
      <c r="DU367">
        <v>46494</v>
      </c>
      <c r="DV367">
        <v>-176</v>
      </c>
      <c r="DY367" t="str">
        <v>AL DÍA</v>
      </c>
      <c r="EA367">
        <v>46525</v>
      </c>
      <c r="EB367">
        <v>-207</v>
      </c>
      <c r="EE367" t="str">
        <v>AL DÍA</v>
      </c>
      <c r="EG367">
        <v>46556</v>
      </c>
      <c r="EH367">
        <v>-238</v>
      </c>
      <c r="EK367" t="str">
        <v>AL DÍA</v>
      </c>
      <c r="EM367">
        <v>46587</v>
      </c>
      <c r="EN367">
        <v>-269</v>
      </c>
      <c r="EQ367" t="str">
        <v>AL DÍA</v>
      </c>
      <c r="ES367">
        <v>46618</v>
      </c>
      <c r="ET367">
        <v>-300</v>
      </c>
      <c r="EW367" t="str">
        <v>AL DÍA</v>
      </c>
      <c r="EY367" t="str">
        <v/>
      </c>
      <c r="EZ367" t="str">
        <v/>
      </c>
      <c r="FC367" t="str">
        <v>SIN ESTADO</v>
      </c>
      <c r="FE367" t="str">
        <v/>
      </c>
      <c r="FF367" t="str">
        <v/>
      </c>
      <c r="FI367" t="str">
        <v>SIN ESTADO</v>
      </c>
      <c r="FK367" t="str">
        <v/>
      </c>
      <c r="FL367" t="str">
        <v/>
      </c>
      <c r="FO367" t="str">
        <v>SIN ESTADO</v>
      </c>
      <c r="FQ367" t="str">
        <v/>
      </c>
      <c r="FR367" t="str">
        <v/>
      </c>
      <c r="FU367" t="str">
        <v>SIN ESTADO</v>
      </c>
      <c r="FW367" t="str">
        <v/>
      </c>
      <c r="FX367" t="str">
        <v/>
      </c>
      <c r="GA367" t="str">
        <v>SIN ESTADO</v>
      </c>
      <c r="GC367" t="str">
        <v/>
      </c>
      <c r="GD367" t="str">
        <v/>
      </c>
      <c r="GG367" t="str">
        <v>SIN ESTADO</v>
      </c>
      <c r="GI367" t="str">
        <v/>
      </c>
      <c r="GJ367" t="str">
        <v/>
      </c>
      <c r="GM367" t="str">
        <v>SIN ESTADO</v>
      </c>
      <c r="GO367" t="str">
        <v/>
      </c>
      <c r="GP367" t="str">
        <v/>
      </c>
      <c r="GS367" t="str">
        <v>SIN ESTADO</v>
      </c>
      <c r="GU367" t="str">
        <v/>
      </c>
      <c r="GV367" t="str">
        <v/>
      </c>
      <c r="GY367" t="str">
        <v>SIN ESTADO</v>
      </c>
      <c r="HA367" t="str">
        <v/>
      </c>
      <c r="HB367" t="str">
        <v/>
      </c>
      <c r="HE367" t="str">
        <v>SIN ESTADO</v>
      </c>
      <c r="HG367" t="str">
        <v/>
      </c>
      <c r="HH367" t="str">
        <v/>
      </c>
      <c r="HK367" t="str">
        <v>SIN ESTADO</v>
      </c>
      <c r="HM367" t="str">
        <v/>
      </c>
      <c r="HN367" t="str">
        <v/>
      </c>
      <c r="HQ367" t="str">
        <v>SIN ESTADO</v>
      </c>
      <c r="HS367">
        <v>3460000</v>
      </c>
      <c r="HU367">
        <v>1208333.3333333333</v>
      </c>
      <c r="HW367">
        <v>0</v>
      </c>
      <c r="HX367">
        <v>0</v>
      </c>
    </row>
    <row r="368">
      <c r="B368">
        <v>366</v>
      </c>
      <c r="C368" t="str">
        <v xml:space="preserve">LC2 - 36 - 10 </v>
      </c>
      <c r="D368" t="str">
        <v>VENDIDO</v>
      </c>
      <c r="E368">
        <v>28000000</v>
      </c>
      <c r="F368">
        <v>24000000</v>
      </c>
      <c r="G368">
        <v>46069</v>
      </c>
      <c r="H368">
        <v>24</v>
      </c>
      <c r="I368" t="str">
        <v xml:space="preserve">16 DE CADA MES </v>
      </c>
      <c r="J368">
        <v>1000000</v>
      </c>
      <c r="K368">
        <v>46100</v>
      </c>
      <c r="L368">
        <v>218</v>
      </c>
      <c r="M368">
        <v>46097</v>
      </c>
      <c r="N368">
        <v>1000000</v>
      </c>
      <c r="O368" t="str">
        <v>PAGA</v>
      </c>
      <c r="P368" t="str">
        <v>TRANSFERENCIA</v>
      </c>
      <c r="Q368">
        <v>46131</v>
      </c>
      <c r="R368">
        <v>187</v>
      </c>
      <c r="S368">
        <v>46128</v>
      </c>
      <c r="T368">
        <v>1000000</v>
      </c>
      <c r="U368" t="str">
        <v>PAGA</v>
      </c>
      <c r="V368" t="str">
        <v>TRANSFERENCIA</v>
      </c>
      <c r="W368">
        <v>46162</v>
      </c>
      <c r="X368">
        <v>156</v>
      </c>
      <c r="Y368">
        <v>46157</v>
      </c>
      <c r="Z368">
        <v>1000000</v>
      </c>
      <c r="AA368" t="str">
        <v>PAGA</v>
      </c>
      <c r="AB368" t="str">
        <v>TRANSFERENCIA</v>
      </c>
      <c r="AC368">
        <v>46193</v>
      </c>
      <c r="AD368">
        <v>125</v>
      </c>
      <c r="AE368">
        <v>46189</v>
      </c>
      <c r="AF368">
        <v>1000000</v>
      </c>
      <c r="AG368" t="str">
        <v>PAGA</v>
      </c>
      <c r="AH368" t="str">
        <v>TRANSFERENCIA</v>
      </c>
      <c r="AI368">
        <v>46224</v>
      </c>
      <c r="AJ368">
        <v>94</v>
      </c>
      <c r="AK368">
        <v>46219</v>
      </c>
      <c r="AL368">
        <v>1000000</v>
      </c>
      <c r="AM368" t="str">
        <v>PAGA</v>
      </c>
      <c r="AN368" t="str">
        <v>TRANSFERENCIA</v>
      </c>
      <c r="AO368">
        <v>46255</v>
      </c>
      <c r="AP368">
        <v>63</v>
      </c>
      <c r="AQ368">
        <v>46252</v>
      </c>
      <c r="AR368">
        <v>1000000</v>
      </c>
      <c r="AS368" t="str">
        <v>PAGA</v>
      </c>
      <c r="AT368" t="str">
        <v>TRANSFERENCIA</v>
      </c>
      <c r="AU368">
        <v>46286</v>
      </c>
      <c r="AV368">
        <v>32</v>
      </c>
      <c r="AW368">
        <v>46281</v>
      </c>
      <c r="AX368">
        <v>1000000</v>
      </c>
      <c r="AY368" t="str">
        <v>PAGA</v>
      </c>
      <c r="AZ368" t="str">
        <v>TRANSFERENCIA</v>
      </c>
      <c r="BA368">
        <v>46317</v>
      </c>
      <c r="BB368">
        <v>1</v>
      </c>
      <c r="BE368" t="str">
        <v>VENCIDA</v>
      </c>
      <c r="BG368">
        <v>46348</v>
      </c>
      <c r="BH368">
        <v>-30</v>
      </c>
      <c r="BK368" t="str">
        <v>AL DÍA</v>
      </c>
      <c r="BM368">
        <v>46379</v>
      </c>
      <c r="BN368">
        <v>-61</v>
      </c>
      <c r="BQ368" t="str">
        <v>AL DÍA</v>
      </c>
      <c r="BS368">
        <v>46410</v>
      </c>
      <c r="BT368">
        <v>-92</v>
      </c>
      <c r="BW368" t="str">
        <v>AL DÍA</v>
      </c>
      <c r="BY368">
        <v>46441</v>
      </c>
      <c r="BZ368">
        <v>-123</v>
      </c>
      <c r="CC368" t="str">
        <v>AL DÍA</v>
      </c>
      <c r="CE368">
        <v>46472</v>
      </c>
      <c r="CF368">
        <v>-154</v>
      </c>
      <c r="CI368" t="str">
        <v>AL DÍA</v>
      </c>
      <c r="CK368">
        <v>46503</v>
      </c>
      <c r="CL368">
        <v>-185</v>
      </c>
      <c r="CO368" t="str">
        <v>AL DÍA</v>
      </c>
      <c r="CQ368">
        <v>46534</v>
      </c>
      <c r="CR368">
        <v>-216</v>
      </c>
      <c r="CU368" t="str">
        <v>AL DÍA</v>
      </c>
      <c r="CW368">
        <v>46565</v>
      </c>
      <c r="CX368">
        <v>-247</v>
      </c>
      <c r="DA368" t="str">
        <v>AL DÍA</v>
      </c>
      <c r="DC368">
        <v>46596</v>
      </c>
      <c r="DD368">
        <v>-278</v>
      </c>
      <c r="DG368" t="str">
        <v>AL DÍA</v>
      </c>
      <c r="DI368">
        <v>46627</v>
      </c>
      <c r="DJ368">
        <v>-309</v>
      </c>
      <c r="DM368" t="str">
        <v>AL DÍA</v>
      </c>
      <c r="DO368">
        <v>46658</v>
      </c>
      <c r="DP368">
        <v>-340</v>
      </c>
      <c r="DS368" t="str">
        <v>AL DÍA</v>
      </c>
      <c r="DU368">
        <v>46689</v>
      </c>
      <c r="DV368">
        <v>-371</v>
      </c>
      <c r="DY368" t="str">
        <v>AL DÍA</v>
      </c>
      <c r="EA368">
        <v>46720</v>
      </c>
      <c r="EB368">
        <v>-402</v>
      </c>
      <c r="EE368" t="str">
        <v>AL DÍA</v>
      </c>
      <c r="EG368">
        <v>46751</v>
      </c>
      <c r="EH368">
        <v>-433</v>
      </c>
      <c r="EK368" t="str">
        <v>AL DÍA</v>
      </c>
      <c r="EM368">
        <v>46782</v>
      </c>
      <c r="EN368">
        <v>-464</v>
      </c>
      <c r="EQ368" t="str">
        <v>AL DÍA</v>
      </c>
      <c r="ES368">
        <v>46813</v>
      </c>
      <c r="ET368">
        <v>-495</v>
      </c>
      <c r="EW368" t="str">
        <v>AL DÍA</v>
      </c>
      <c r="EY368" t="str">
        <v/>
      </c>
      <c r="EZ368" t="str">
        <v/>
      </c>
      <c r="FC368" t="str">
        <v>SIN ESTADO</v>
      </c>
      <c r="FE368" t="str">
        <v/>
      </c>
      <c r="FF368" t="str">
        <v/>
      </c>
      <c r="FI368" t="str">
        <v>SIN ESTADO</v>
      </c>
      <c r="FK368" t="str">
        <v/>
      </c>
      <c r="FL368" t="str">
        <v/>
      </c>
      <c r="FO368" t="str">
        <v>SIN ESTADO</v>
      </c>
      <c r="FQ368" t="str">
        <v/>
      </c>
      <c r="FR368" t="str">
        <v/>
      </c>
      <c r="FU368" t="str">
        <v>SIN ESTADO</v>
      </c>
      <c r="FW368" t="str">
        <v/>
      </c>
      <c r="FX368" t="str">
        <v/>
      </c>
      <c r="GA368" t="str">
        <v>SIN ESTADO</v>
      </c>
      <c r="GC368" t="str">
        <v/>
      </c>
      <c r="GD368" t="str">
        <v/>
      </c>
      <c r="GG368" t="str">
        <v>SIN ESTADO</v>
      </c>
      <c r="GI368" t="str">
        <v/>
      </c>
      <c r="GJ368" t="str">
        <v/>
      </c>
      <c r="GM368" t="str">
        <v>SIN ESTADO</v>
      </c>
      <c r="GO368" t="str">
        <v/>
      </c>
      <c r="GP368" t="str">
        <v/>
      </c>
      <c r="GS368" t="str">
        <v>SIN ESTADO</v>
      </c>
      <c r="GU368" t="str">
        <v/>
      </c>
      <c r="GV368" t="str">
        <v/>
      </c>
      <c r="GY368" t="str">
        <v>SIN ESTADO</v>
      </c>
      <c r="HA368" t="str">
        <v/>
      </c>
      <c r="HB368" t="str">
        <v/>
      </c>
      <c r="HE368" t="str">
        <v>SIN ESTADO</v>
      </c>
      <c r="HG368" t="str">
        <v/>
      </c>
      <c r="HH368" t="str">
        <v/>
      </c>
      <c r="HK368" t="str">
        <v>SIN ESTADO</v>
      </c>
      <c r="HM368" t="str">
        <v/>
      </c>
      <c r="HN368" t="str">
        <v/>
      </c>
      <c r="HQ368" t="str">
        <v>SIN ESTADO</v>
      </c>
      <c r="HS368">
        <v>7000000</v>
      </c>
      <c r="HU368">
        <v>1000000</v>
      </c>
      <c r="HW368">
        <v>1000000</v>
      </c>
      <c r="HX368">
        <v>1</v>
      </c>
    </row>
    <row r="369">
      <c r="B369">
        <v>367</v>
      </c>
      <c r="C369" t="str">
        <v>LC2 - 36 - 11</v>
      </c>
      <c r="D369" t="str">
        <v>VENDIDO</v>
      </c>
      <c r="E369">
        <v>28000000</v>
      </c>
      <c r="F369">
        <v>24000000</v>
      </c>
      <c r="G369">
        <v>46069</v>
      </c>
      <c r="H369">
        <v>24</v>
      </c>
      <c r="I369" t="str">
        <v xml:space="preserve">16 DE CADA MES </v>
      </c>
      <c r="J369">
        <v>1000000</v>
      </c>
      <c r="K369">
        <v>46100</v>
      </c>
      <c r="L369">
        <v>218</v>
      </c>
      <c r="M369">
        <v>46097</v>
      </c>
      <c r="N369">
        <v>1000000</v>
      </c>
      <c r="O369" t="str">
        <v>PAGA</v>
      </c>
      <c r="P369" t="str">
        <v>TRANSFERENCIA</v>
      </c>
      <c r="Q369">
        <v>46131</v>
      </c>
      <c r="R369">
        <v>187</v>
      </c>
      <c r="S369">
        <v>46128</v>
      </c>
      <c r="T369">
        <v>1000000</v>
      </c>
      <c r="U369" t="str">
        <v>PAGA</v>
      </c>
      <c r="V369" t="str">
        <v>TRANSFERENCIA</v>
      </c>
      <c r="W369">
        <v>46162</v>
      </c>
      <c r="X369">
        <v>156</v>
      </c>
      <c r="Y369">
        <v>46158</v>
      </c>
      <c r="Z369">
        <v>1000000</v>
      </c>
      <c r="AA369" t="str">
        <v>PAGA</v>
      </c>
      <c r="AB369" t="str">
        <v>TRANSFERENCIA</v>
      </c>
      <c r="AC369">
        <v>46193</v>
      </c>
      <c r="AD369">
        <v>125</v>
      </c>
      <c r="AE369">
        <v>46190</v>
      </c>
      <c r="AF369">
        <v>1000000</v>
      </c>
      <c r="AG369" t="str">
        <v>PAGA</v>
      </c>
      <c r="AH369" t="str">
        <v>TRANSFERENCIA</v>
      </c>
      <c r="AI369">
        <v>46224</v>
      </c>
      <c r="AJ369">
        <v>94</v>
      </c>
      <c r="AK369">
        <v>46219</v>
      </c>
      <c r="AL369">
        <v>1000000</v>
      </c>
      <c r="AM369" t="str">
        <v>PAGA</v>
      </c>
      <c r="AN369" t="str">
        <v>TRANSFERENCIA</v>
      </c>
      <c r="AO369">
        <v>46255</v>
      </c>
      <c r="AP369">
        <v>63</v>
      </c>
      <c r="AQ369">
        <v>46252</v>
      </c>
      <c r="AR369">
        <v>1000000</v>
      </c>
      <c r="AS369" t="str">
        <v>PAGA</v>
      </c>
      <c r="AT369" t="str">
        <v>TRANSFERENCIA</v>
      </c>
      <c r="AU369">
        <v>46286</v>
      </c>
      <c r="AV369">
        <v>32</v>
      </c>
      <c r="AW369">
        <v>46281</v>
      </c>
      <c r="AX369">
        <v>1000000</v>
      </c>
      <c r="AY369" t="str">
        <v>PAGA</v>
      </c>
      <c r="AZ369" t="str">
        <v>TRANSFERENCIA</v>
      </c>
      <c r="BA369">
        <v>46317</v>
      </c>
      <c r="BB369">
        <v>1</v>
      </c>
      <c r="BE369" t="str">
        <v>VENCIDA</v>
      </c>
      <c r="BG369">
        <v>46348</v>
      </c>
      <c r="BH369">
        <v>-30</v>
      </c>
      <c r="BK369" t="str">
        <v>AL DÍA</v>
      </c>
      <c r="BM369">
        <v>46379</v>
      </c>
      <c r="BN369">
        <v>-61</v>
      </c>
      <c r="BQ369" t="str">
        <v>AL DÍA</v>
      </c>
      <c r="BS369">
        <v>46410</v>
      </c>
      <c r="BT369">
        <v>-92</v>
      </c>
      <c r="BW369" t="str">
        <v>AL DÍA</v>
      </c>
      <c r="BY369">
        <v>46441</v>
      </c>
      <c r="BZ369">
        <v>-123</v>
      </c>
      <c r="CC369" t="str">
        <v>AL DÍA</v>
      </c>
      <c r="CE369">
        <v>46472</v>
      </c>
      <c r="CF369">
        <v>-154</v>
      </c>
      <c r="CI369" t="str">
        <v>AL DÍA</v>
      </c>
      <c r="CK369">
        <v>46503</v>
      </c>
      <c r="CL369">
        <v>-185</v>
      </c>
      <c r="CO369" t="str">
        <v>AL DÍA</v>
      </c>
      <c r="CQ369">
        <v>46534</v>
      </c>
      <c r="CR369">
        <v>-216</v>
      </c>
      <c r="CU369" t="str">
        <v>AL DÍA</v>
      </c>
      <c r="CW369">
        <v>46565</v>
      </c>
      <c r="CX369">
        <v>-247</v>
      </c>
      <c r="DA369" t="str">
        <v>AL DÍA</v>
      </c>
      <c r="DC369">
        <v>46596</v>
      </c>
      <c r="DD369">
        <v>-278</v>
      </c>
      <c r="DG369" t="str">
        <v>AL DÍA</v>
      </c>
      <c r="DI369">
        <v>46627</v>
      </c>
      <c r="DJ369">
        <v>-309</v>
      </c>
      <c r="DM369" t="str">
        <v>AL DÍA</v>
      </c>
      <c r="DO369">
        <v>46658</v>
      </c>
      <c r="DP369">
        <v>-340</v>
      </c>
      <c r="DS369" t="str">
        <v>AL DÍA</v>
      </c>
      <c r="DU369">
        <v>46689</v>
      </c>
      <c r="DV369">
        <v>-371</v>
      </c>
      <c r="DY369" t="str">
        <v>AL DÍA</v>
      </c>
      <c r="EA369">
        <v>46720</v>
      </c>
      <c r="EB369">
        <v>-402</v>
      </c>
      <c r="EE369" t="str">
        <v>AL DÍA</v>
      </c>
      <c r="EG369">
        <v>46751</v>
      </c>
      <c r="EH369">
        <v>-433</v>
      </c>
      <c r="EK369" t="str">
        <v>AL DÍA</v>
      </c>
      <c r="EM369">
        <v>46782</v>
      </c>
      <c r="EN369">
        <v>-464</v>
      </c>
      <c r="EQ369" t="str">
        <v>AL DÍA</v>
      </c>
      <c r="ES369">
        <v>46813</v>
      </c>
      <c r="ET369">
        <v>-495</v>
      </c>
      <c r="EW369" t="str">
        <v>AL DÍA</v>
      </c>
      <c r="EY369" t="str">
        <v/>
      </c>
      <c r="EZ369" t="str">
        <v/>
      </c>
      <c r="FC369" t="str">
        <v>SIN ESTADO</v>
      </c>
      <c r="FE369" t="str">
        <v/>
      </c>
      <c r="FF369" t="str">
        <v/>
      </c>
      <c r="FI369" t="str">
        <v>SIN ESTADO</v>
      </c>
      <c r="FK369" t="str">
        <v/>
      </c>
      <c r="FL369" t="str">
        <v/>
      </c>
      <c r="FO369" t="str">
        <v>SIN ESTADO</v>
      </c>
      <c r="FQ369" t="str">
        <v/>
      </c>
      <c r="FR369" t="str">
        <v/>
      </c>
      <c r="FU369" t="str">
        <v>SIN ESTADO</v>
      </c>
      <c r="FW369" t="str">
        <v/>
      </c>
      <c r="FX369" t="str">
        <v/>
      </c>
      <c r="GA369" t="str">
        <v>SIN ESTADO</v>
      </c>
      <c r="GC369" t="str">
        <v/>
      </c>
      <c r="GD369" t="str">
        <v/>
      </c>
      <c r="GG369" t="str">
        <v>SIN ESTADO</v>
      </c>
      <c r="GI369" t="str">
        <v/>
      </c>
      <c r="GJ369" t="str">
        <v/>
      </c>
      <c r="GM369" t="str">
        <v>SIN ESTADO</v>
      </c>
      <c r="GO369" t="str">
        <v/>
      </c>
      <c r="GP369" t="str">
        <v/>
      </c>
      <c r="GS369" t="str">
        <v>SIN ESTADO</v>
      </c>
      <c r="GU369" t="str">
        <v/>
      </c>
      <c r="GV369" t="str">
        <v/>
      </c>
      <c r="GY369" t="str">
        <v>SIN ESTADO</v>
      </c>
      <c r="HA369" t="str">
        <v/>
      </c>
      <c r="HB369" t="str">
        <v/>
      </c>
      <c r="HE369" t="str">
        <v>SIN ESTADO</v>
      </c>
      <c r="HG369" t="str">
        <v/>
      </c>
      <c r="HH369" t="str">
        <v/>
      </c>
      <c r="HK369" t="str">
        <v>SIN ESTADO</v>
      </c>
      <c r="HM369" t="str">
        <v/>
      </c>
      <c r="HN369" t="str">
        <v/>
      </c>
      <c r="HQ369" t="str">
        <v>SIN ESTADO</v>
      </c>
      <c r="HS369">
        <v>7000000</v>
      </c>
      <c r="HU369">
        <v>1000000</v>
      </c>
      <c r="HW369">
        <v>1000000</v>
      </c>
      <c r="HX369">
        <v>1</v>
      </c>
    </row>
    <row r="370">
      <c r="B370">
        <v>368</v>
      </c>
      <c r="C370" t="str">
        <v xml:space="preserve">LC2 - 36 - 12 </v>
      </c>
      <c r="D370" t="str">
        <v>VENDIDO</v>
      </c>
      <c r="E370">
        <v>28000000</v>
      </c>
      <c r="F370">
        <v>24000000</v>
      </c>
      <c r="G370">
        <v>46069</v>
      </c>
      <c r="H370">
        <v>24</v>
      </c>
      <c r="I370" t="str">
        <v xml:space="preserve">16 DE CADA MES </v>
      </c>
      <c r="J370">
        <v>1000000</v>
      </c>
      <c r="K370">
        <v>46100</v>
      </c>
      <c r="L370">
        <v>218</v>
      </c>
      <c r="M370">
        <v>46112</v>
      </c>
      <c r="N370">
        <v>1000000</v>
      </c>
      <c r="O370" t="str">
        <v>PAGA</v>
      </c>
      <c r="P370" t="str">
        <v>TRANSFERENCIA</v>
      </c>
      <c r="Q370">
        <v>46131</v>
      </c>
      <c r="R370">
        <v>187</v>
      </c>
      <c r="S370">
        <v>46169</v>
      </c>
      <c r="T370">
        <v>1000000</v>
      </c>
      <c r="U370" t="str">
        <v>PAGA</v>
      </c>
      <c r="V370" t="str">
        <v>TRANSFERENCIA</v>
      </c>
      <c r="W370">
        <v>46162</v>
      </c>
      <c r="X370">
        <v>156</v>
      </c>
      <c r="Y370">
        <v>46209</v>
      </c>
      <c r="Z370">
        <v>1000000</v>
      </c>
      <c r="AA370" t="str">
        <v>PAGA</v>
      </c>
      <c r="AB370" t="str">
        <v>TRANSFERENCIA</v>
      </c>
      <c r="AC370">
        <v>46193</v>
      </c>
      <c r="AD370">
        <v>125</v>
      </c>
      <c r="AE370">
        <v>46233</v>
      </c>
      <c r="AF370">
        <v>1000000</v>
      </c>
      <c r="AG370" t="str">
        <v>PAGA</v>
      </c>
      <c r="AH370" t="str">
        <v>TRANSFERENCIA</v>
      </c>
      <c r="AI370">
        <v>46224</v>
      </c>
      <c r="AJ370">
        <v>94</v>
      </c>
      <c r="AK370">
        <v>46259</v>
      </c>
      <c r="AL370">
        <v>1000000</v>
      </c>
      <c r="AM370" t="str">
        <v>PAGA</v>
      </c>
      <c r="AN370" t="str">
        <v>TRANSFERENCIA</v>
      </c>
      <c r="AO370">
        <v>46255</v>
      </c>
      <c r="AP370">
        <v>63</v>
      </c>
      <c r="AQ370">
        <v>46293</v>
      </c>
      <c r="AR370">
        <v>1000000</v>
      </c>
      <c r="AS370" t="str">
        <v>PAGA</v>
      </c>
      <c r="AT370" t="str">
        <v>TRANSFERENCIA</v>
      </c>
      <c r="AU370">
        <v>46286</v>
      </c>
      <c r="AV370">
        <v>32</v>
      </c>
      <c r="AY370" t="str">
        <v>VENCIDA</v>
      </c>
      <c r="BA370">
        <v>46317</v>
      </c>
      <c r="BB370">
        <v>1</v>
      </c>
      <c r="BE370" t="str">
        <v>VENCIDA</v>
      </c>
      <c r="BG370">
        <v>46348</v>
      </c>
      <c r="BH370">
        <v>-30</v>
      </c>
      <c r="BK370" t="str">
        <v>AL DÍA</v>
      </c>
      <c r="BM370">
        <v>46379</v>
      </c>
      <c r="BN370">
        <v>-61</v>
      </c>
      <c r="BQ370" t="str">
        <v>AL DÍA</v>
      </c>
      <c r="BS370">
        <v>46410</v>
      </c>
      <c r="BT370">
        <v>-92</v>
      </c>
      <c r="BW370" t="str">
        <v>AL DÍA</v>
      </c>
      <c r="BY370">
        <v>46441</v>
      </c>
      <c r="BZ370">
        <v>-123</v>
      </c>
      <c r="CC370" t="str">
        <v>AL DÍA</v>
      </c>
      <c r="CE370">
        <v>46472</v>
      </c>
      <c r="CF370">
        <v>-154</v>
      </c>
      <c r="CI370" t="str">
        <v>AL DÍA</v>
      </c>
      <c r="CK370">
        <v>46503</v>
      </c>
      <c r="CL370">
        <v>-185</v>
      </c>
      <c r="CO370" t="str">
        <v>AL DÍA</v>
      </c>
      <c r="CQ370">
        <v>46534</v>
      </c>
      <c r="CR370">
        <v>-216</v>
      </c>
      <c r="CU370" t="str">
        <v>AL DÍA</v>
      </c>
      <c r="CW370">
        <v>46565</v>
      </c>
      <c r="CX370">
        <v>-247</v>
      </c>
      <c r="DA370" t="str">
        <v>AL DÍA</v>
      </c>
      <c r="DC370">
        <v>46596</v>
      </c>
      <c r="DD370">
        <v>-278</v>
      </c>
      <c r="DG370" t="str">
        <v>AL DÍA</v>
      </c>
      <c r="DI370">
        <v>46627</v>
      </c>
      <c r="DJ370">
        <v>-309</v>
      </c>
      <c r="DM370" t="str">
        <v>AL DÍA</v>
      </c>
      <c r="DO370">
        <v>46658</v>
      </c>
      <c r="DP370">
        <v>-340</v>
      </c>
      <c r="DS370" t="str">
        <v>AL DÍA</v>
      </c>
      <c r="DU370">
        <v>46689</v>
      </c>
      <c r="DV370">
        <v>-371</v>
      </c>
      <c r="DY370" t="str">
        <v>AL DÍA</v>
      </c>
      <c r="EA370">
        <v>46720</v>
      </c>
      <c r="EB370">
        <v>-402</v>
      </c>
      <c r="EE370" t="str">
        <v>AL DÍA</v>
      </c>
      <c r="EG370">
        <v>46751</v>
      </c>
      <c r="EH370">
        <v>-433</v>
      </c>
      <c r="EK370" t="str">
        <v>AL DÍA</v>
      </c>
      <c r="EM370">
        <v>46782</v>
      </c>
      <c r="EN370">
        <v>-464</v>
      </c>
      <c r="EQ370" t="str">
        <v>AL DÍA</v>
      </c>
      <c r="ES370">
        <v>46813</v>
      </c>
      <c r="ET370">
        <v>-495</v>
      </c>
      <c r="EW370" t="str">
        <v>AL DÍA</v>
      </c>
      <c r="EY370" t="str">
        <v/>
      </c>
      <c r="EZ370" t="str">
        <v/>
      </c>
      <c r="FC370" t="str">
        <v>SIN ESTADO</v>
      </c>
      <c r="FE370" t="str">
        <v/>
      </c>
      <c r="FF370" t="str">
        <v/>
      </c>
      <c r="FI370" t="str">
        <v>SIN ESTADO</v>
      </c>
      <c r="FK370" t="str">
        <v/>
      </c>
      <c r="FL370" t="str">
        <v/>
      </c>
      <c r="FO370" t="str">
        <v>SIN ESTADO</v>
      </c>
      <c r="FQ370" t="str">
        <v/>
      </c>
      <c r="FR370" t="str">
        <v/>
      </c>
      <c r="FU370" t="str">
        <v>SIN ESTADO</v>
      </c>
      <c r="FW370" t="str">
        <v/>
      </c>
      <c r="FX370" t="str">
        <v/>
      </c>
      <c r="GA370" t="str">
        <v>SIN ESTADO</v>
      </c>
      <c r="GC370" t="str">
        <v/>
      </c>
      <c r="GD370" t="str">
        <v/>
      </c>
      <c r="GG370" t="str">
        <v>SIN ESTADO</v>
      </c>
      <c r="GI370" t="str">
        <v/>
      </c>
      <c r="GJ370" t="str">
        <v/>
      </c>
      <c r="GM370" t="str">
        <v>SIN ESTADO</v>
      </c>
      <c r="GO370" t="str">
        <v/>
      </c>
      <c r="GP370" t="str">
        <v/>
      </c>
      <c r="GS370" t="str">
        <v>SIN ESTADO</v>
      </c>
      <c r="GU370" t="str">
        <v/>
      </c>
      <c r="GV370" t="str">
        <v/>
      </c>
      <c r="GY370" t="str">
        <v>SIN ESTADO</v>
      </c>
      <c r="HA370" t="str">
        <v/>
      </c>
      <c r="HB370" t="str">
        <v/>
      </c>
      <c r="HE370" t="str">
        <v>SIN ESTADO</v>
      </c>
      <c r="HG370" t="str">
        <v/>
      </c>
      <c r="HH370" t="str">
        <v/>
      </c>
      <c r="HK370" t="str">
        <v>SIN ESTADO</v>
      </c>
      <c r="HM370" t="str">
        <v/>
      </c>
      <c r="HN370" t="str">
        <v/>
      </c>
      <c r="HQ370" t="str">
        <v>SIN ESTADO</v>
      </c>
      <c r="HS370">
        <v>6000000</v>
      </c>
      <c r="HU370">
        <v>1000000</v>
      </c>
      <c r="HW370">
        <v>1000000</v>
      </c>
      <c r="HX370">
        <v>1</v>
      </c>
    </row>
    <row r="371">
      <c r="B371">
        <v>369</v>
      </c>
      <c r="C371" t="str">
        <v xml:space="preserve">LC2 - 36 - 13 </v>
      </c>
      <c r="D371" t="str">
        <v>VENDIDO</v>
      </c>
      <c r="E371">
        <v>28000000</v>
      </c>
      <c r="F371">
        <v>24000000</v>
      </c>
      <c r="G371">
        <v>46069</v>
      </c>
      <c r="H371">
        <v>24</v>
      </c>
      <c r="I371" t="str">
        <v xml:space="preserve">16 DE CADA MES </v>
      </c>
      <c r="J371">
        <v>1000000</v>
      </c>
      <c r="K371">
        <v>46100</v>
      </c>
      <c r="L371">
        <v>218</v>
      </c>
      <c r="M371">
        <v>46097</v>
      </c>
      <c r="N371">
        <v>1000000</v>
      </c>
      <c r="O371" t="str">
        <v>PAGA</v>
      </c>
      <c r="P371" t="str">
        <v>TRANSFERENCIA</v>
      </c>
      <c r="Q371">
        <v>46131</v>
      </c>
      <c r="R371">
        <v>187</v>
      </c>
      <c r="S371">
        <v>46130</v>
      </c>
      <c r="T371">
        <v>1000000</v>
      </c>
      <c r="U371" t="str">
        <v>PAGA</v>
      </c>
      <c r="V371" t="str">
        <v>TRANSFERENCIA</v>
      </c>
      <c r="W371">
        <v>46162</v>
      </c>
      <c r="X371">
        <v>156</v>
      </c>
      <c r="Y371">
        <v>46161</v>
      </c>
      <c r="Z371">
        <v>1000000</v>
      </c>
      <c r="AA371" t="str">
        <v>PAGA</v>
      </c>
      <c r="AB371" t="str">
        <v>TRANSFERENCIA</v>
      </c>
      <c r="AC371">
        <v>46193</v>
      </c>
      <c r="AD371">
        <v>125</v>
      </c>
      <c r="AE371">
        <v>46190</v>
      </c>
      <c r="AF371">
        <v>1000000</v>
      </c>
      <c r="AG371" t="str">
        <v>PAGA</v>
      </c>
      <c r="AH371" t="str">
        <v>TRANSFERENCIA</v>
      </c>
      <c r="AI371">
        <v>46224</v>
      </c>
      <c r="AJ371">
        <v>94</v>
      </c>
      <c r="AK371">
        <v>46221</v>
      </c>
      <c r="AL371">
        <v>1000000</v>
      </c>
      <c r="AM371" t="str">
        <v>PAGA</v>
      </c>
      <c r="AN371" t="str">
        <v>TRANSFERENCIA</v>
      </c>
      <c r="AO371">
        <v>46255</v>
      </c>
      <c r="AP371">
        <v>63</v>
      </c>
      <c r="AQ371">
        <v>46251</v>
      </c>
      <c r="AR371">
        <v>1000000</v>
      </c>
      <c r="AS371" t="str">
        <v>PAGA</v>
      </c>
      <c r="AT371" t="str">
        <v>TRANSFERENCIA</v>
      </c>
      <c r="AU371">
        <v>46286</v>
      </c>
      <c r="AV371">
        <v>32</v>
      </c>
      <c r="AW371">
        <v>46282</v>
      </c>
      <c r="AX371">
        <v>1000000</v>
      </c>
      <c r="AY371" t="str">
        <v>PAGA</v>
      </c>
      <c r="AZ371" t="str">
        <v>TRANSFERENCIA</v>
      </c>
      <c r="BA371">
        <v>46317</v>
      </c>
      <c r="BB371">
        <v>1</v>
      </c>
      <c r="BE371" t="str">
        <v>VENCIDA</v>
      </c>
      <c r="BG371">
        <v>46348</v>
      </c>
      <c r="BH371">
        <v>-30</v>
      </c>
      <c r="BK371" t="str">
        <v>AL DÍA</v>
      </c>
      <c r="BM371">
        <v>46379</v>
      </c>
      <c r="BN371">
        <v>-61</v>
      </c>
      <c r="BQ371" t="str">
        <v>AL DÍA</v>
      </c>
      <c r="BS371">
        <v>46410</v>
      </c>
      <c r="BT371">
        <v>-92</v>
      </c>
      <c r="BW371" t="str">
        <v>AL DÍA</v>
      </c>
      <c r="BY371">
        <v>46441</v>
      </c>
      <c r="BZ371">
        <v>-123</v>
      </c>
      <c r="CC371" t="str">
        <v>AL DÍA</v>
      </c>
      <c r="CE371">
        <v>46472</v>
      </c>
      <c r="CF371">
        <v>-154</v>
      </c>
      <c r="CI371" t="str">
        <v>AL DÍA</v>
      </c>
      <c r="CK371">
        <v>46503</v>
      </c>
      <c r="CL371">
        <v>-185</v>
      </c>
      <c r="CO371" t="str">
        <v>AL DÍA</v>
      </c>
      <c r="CQ371">
        <v>46534</v>
      </c>
      <c r="CR371">
        <v>-216</v>
      </c>
      <c r="CU371" t="str">
        <v>AL DÍA</v>
      </c>
      <c r="CW371">
        <v>46565</v>
      </c>
      <c r="CX371">
        <v>-247</v>
      </c>
      <c r="DA371" t="str">
        <v>AL DÍA</v>
      </c>
      <c r="DC371">
        <v>46596</v>
      </c>
      <c r="DD371">
        <v>-278</v>
      </c>
      <c r="DG371" t="str">
        <v>AL DÍA</v>
      </c>
      <c r="DI371">
        <v>46627</v>
      </c>
      <c r="DJ371">
        <v>-309</v>
      </c>
      <c r="DM371" t="str">
        <v>AL DÍA</v>
      </c>
      <c r="DO371">
        <v>46658</v>
      </c>
      <c r="DP371">
        <v>-340</v>
      </c>
      <c r="DS371" t="str">
        <v>AL DÍA</v>
      </c>
      <c r="DU371">
        <v>46689</v>
      </c>
      <c r="DV371">
        <v>-371</v>
      </c>
      <c r="DY371" t="str">
        <v>AL DÍA</v>
      </c>
      <c r="EA371">
        <v>46720</v>
      </c>
      <c r="EB371">
        <v>-402</v>
      </c>
      <c r="EE371" t="str">
        <v>AL DÍA</v>
      </c>
      <c r="EG371">
        <v>46751</v>
      </c>
      <c r="EH371">
        <v>-433</v>
      </c>
      <c r="EK371" t="str">
        <v>AL DÍA</v>
      </c>
      <c r="EM371">
        <v>46782</v>
      </c>
      <c r="EN371">
        <v>-464</v>
      </c>
      <c r="EQ371" t="str">
        <v>AL DÍA</v>
      </c>
      <c r="ES371">
        <v>46813</v>
      </c>
      <c r="ET371">
        <v>-495</v>
      </c>
      <c r="EW371" t="str">
        <v>AL DÍA</v>
      </c>
      <c r="EY371" t="str">
        <v/>
      </c>
      <c r="EZ371" t="str">
        <v/>
      </c>
      <c r="FC371" t="str">
        <v>SIN ESTADO</v>
      </c>
      <c r="FE371" t="str">
        <v/>
      </c>
      <c r="FF371" t="str">
        <v/>
      </c>
      <c r="FI371" t="str">
        <v>SIN ESTADO</v>
      </c>
      <c r="FK371" t="str">
        <v/>
      </c>
      <c r="FL371" t="str">
        <v/>
      </c>
      <c r="FO371" t="str">
        <v>SIN ESTADO</v>
      </c>
      <c r="FQ371" t="str">
        <v/>
      </c>
      <c r="FR371" t="str">
        <v/>
      </c>
      <c r="FU371" t="str">
        <v>SIN ESTADO</v>
      </c>
      <c r="FW371" t="str">
        <v/>
      </c>
      <c r="FX371" t="str">
        <v/>
      </c>
      <c r="GA371" t="str">
        <v>SIN ESTADO</v>
      </c>
      <c r="GC371" t="str">
        <v/>
      </c>
      <c r="GD371" t="str">
        <v/>
      </c>
      <c r="GG371" t="str">
        <v>SIN ESTADO</v>
      </c>
      <c r="GI371" t="str">
        <v/>
      </c>
      <c r="GJ371" t="str">
        <v/>
      </c>
      <c r="GM371" t="str">
        <v>SIN ESTADO</v>
      </c>
      <c r="GO371" t="str">
        <v/>
      </c>
      <c r="GP371" t="str">
        <v/>
      </c>
      <c r="GS371" t="str">
        <v>SIN ESTADO</v>
      </c>
      <c r="GU371" t="str">
        <v/>
      </c>
      <c r="GV371" t="str">
        <v/>
      </c>
      <c r="GY371" t="str">
        <v>SIN ESTADO</v>
      </c>
      <c r="HA371" t="str">
        <v/>
      </c>
      <c r="HB371" t="str">
        <v/>
      </c>
      <c r="HE371" t="str">
        <v>SIN ESTADO</v>
      </c>
      <c r="HG371" t="str">
        <v/>
      </c>
      <c r="HH371" t="str">
        <v/>
      </c>
      <c r="HK371" t="str">
        <v>SIN ESTADO</v>
      </c>
      <c r="HM371" t="str">
        <v/>
      </c>
      <c r="HN371" t="str">
        <v/>
      </c>
      <c r="HQ371" t="str">
        <v>SIN ESTADO</v>
      </c>
      <c r="HS371">
        <v>7000000</v>
      </c>
      <c r="HU371">
        <v>1000000</v>
      </c>
      <c r="HW371">
        <v>1000000</v>
      </c>
      <c r="HX371">
        <v>1</v>
      </c>
    </row>
    <row r="372">
      <c r="B372">
        <v>370</v>
      </c>
      <c r="C372" t="str">
        <v xml:space="preserve">LC2 - 36 - 14 </v>
      </c>
      <c r="D372" t="str">
        <v>VENDIDO</v>
      </c>
      <c r="E372">
        <v>28000000</v>
      </c>
      <c r="F372">
        <v>24000000</v>
      </c>
      <c r="G372">
        <v>46069</v>
      </c>
      <c r="H372">
        <v>24</v>
      </c>
      <c r="I372" t="str">
        <v xml:space="preserve">16 DE CADA MES </v>
      </c>
      <c r="J372">
        <v>1000000</v>
      </c>
      <c r="K372">
        <v>46100</v>
      </c>
      <c r="L372">
        <v>218</v>
      </c>
      <c r="M372">
        <v>46097</v>
      </c>
      <c r="N372">
        <v>1000000</v>
      </c>
      <c r="O372" t="str">
        <v>PAGA</v>
      </c>
      <c r="P372" t="str">
        <v>TRANSFERENCIA</v>
      </c>
      <c r="Q372">
        <v>46131</v>
      </c>
      <c r="R372">
        <v>187</v>
      </c>
      <c r="S372">
        <v>46130</v>
      </c>
      <c r="T372">
        <v>1000000</v>
      </c>
      <c r="U372" t="str">
        <v>PAGA</v>
      </c>
      <c r="V372" t="str">
        <v>TRANSFERENCIA</v>
      </c>
      <c r="W372">
        <v>46162</v>
      </c>
      <c r="X372">
        <v>156</v>
      </c>
      <c r="Y372">
        <v>46162</v>
      </c>
      <c r="Z372">
        <v>1000000</v>
      </c>
      <c r="AA372" t="str">
        <v>PAGA</v>
      </c>
      <c r="AB372" t="str">
        <v>TRANSFERENCIA</v>
      </c>
      <c r="AC372">
        <v>46193</v>
      </c>
      <c r="AD372">
        <v>125</v>
      </c>
      <c r="AE372">
        <v>46191</v>
      </c>
      <c r="AF372">
        <v>1000000</v>
      </c>
      <c r="AG372" t="str">
        <v>PAGA</v>
      </c>
      <c r="AH372" t="str">
        <v>TRANSFERENCIA</v>
      </c>
      <c r="AI372">
        <v>46224</v>
      </c>
      <c r="AJ372">
        <v>94</v>
      </c>
      <c r="AK372">
        <v>46221</v>
      </c>
      <c r="AL372">
        <v>1000000</v>
      </c>
      <c r="AM372" t="str">
        <v>PAGA</v>
      </c>
      <c r="AN372" t="str">
        <v>TRANSFERENCIA</v>
      </c>
      <c r="AO372">
        <v>46255</v>
      </c>
      <c r="AP372">
        <v>63</v>
      </c>
      <c r="AQ372">
        <v>46251</v>
      </c>
      <c r="AR372">
        <v>1000000</v>
      </c>
      <c r="AS372" t="str">
        <v>PAGA</v>
      </c>
      <c r="AT372" t="str">
        <v>TRANSFERENCIA</v>
      </c>
      <c r="AU372">
        <v>46286</v>
      </c>
      <c r="AV372">
        <v>32</v>
      </c>
      <c r="AW372">
        <v>46212</v>
      </c>
      <c r="AX372">
        <v>1000000</v>
      </c>
      <c r="AY372" t="str">
        <v>PAGA</v>
      </c>
      <c r="AZ372" t="str">
        <v>TRANSFERENCIA</v>
      </c>
      <c r="BA372">
        <v>46317</v>
      </c>
      <c r="BB372">
        <v>1</v>
      </c>
      <c r="BE372" t="str">
        <v>VENCIDA</v>
      </c>
      <c r="BG372">
        <v>46348</v>
      </c>
      <c r="BH372">
        <v>-30</v>
      </c>
      <c r="BK372" t="str">
        <v>AL DÍA</v>
      </c>
      <c r="BM372">
        <v>46379</v>
      </c>
      <c r="BN372">
        <v>-61</v>
      </c>
      <c r="BQ372" t="str">
        <v>AL DÍA</v>
      </c>
      <c r="BS372">
        <v>46410</v>
      </c>
      <c r="BT372">
        <v>-92</v>
      </c>
      <c r="BW372" t="str">
        <v>AL DÍA</v>
      </c>
      <c r="BY372">
        <v>46441</v>
      </c>
      <c r="BZ372">
        <v>-123</v>
      </c>
      <c r="CC372" t="str">
        <v>AL DÍA</v>
      </c>
      <c r="CE372">
        <v>46472</v>
      </c>
      <c r="CF372">
        <v>-154</v>
      </c>
      <c r="CI372" t="str">
        <v>AL DÍA</v>
      </c>
      <c r="CK372">
        <v>46503</v>
      </c>
      <c r="CL372">
        <v>-185</v>
      </c>
      <c r="CO372" t="str">
        <v>AL DÍA</v>
      </c>
      <c r="CQ372">
        <v>46534</v>
      </c>
      <c r="CR372">
        <v>-216</v>
      </c>
      <c r="CU372" t="str">
        <v>AL DÍA</v>
      </c>
      <c r="CW372">
        <v>46565</v>
      </c>
      <c r="CX372">
        <v>-247</v>
      </c>
      <c r="DA372" t="str">
        <v>AL DÍA</v>
      </c>
      <c r="DC372">
        <v>46596</v>
      </c>
      <c r="DD372">
        <v>-278</v>
      </c>
      <c r="DG372" t="str">
        <v>AL DÍA</v>
      </c>
      <c r="DI372">
        <v>46627</v>
      </c>
      <c r="DJ372">
        <v>-309</v>
      </c>
      <c r="DM372" t="str">
        <v>AL DÍA</v>
      </c>
      <c r="DO372">
        <v>46658</v>
      </c>
      <c r="DP372">
        <v>-340</v>
      </c>
      <c r="DS372" t="str">
        <v>AL DÍA</v>
      </c>
      <c r="DU372">
        <v>46689</v>
      </c>
      <c r="DV372">
        <v>-371</v>
      </c>
      <c r="DY372" t="str">
        <v>AL DÍA</v>
      </c>
      <c r="EA372">
        <v>46720</v>
      </c>
      <c r="EB372">
        <v>-402</v>
      </c>
      <c r="EE372" t="str">
        <v>AL DÍA</v>
      </c>
      <c r="EG372">
        <v>46751</v>
      </c>
      <c r="EH372">
        <v>-433</v>
      </c>
      <c r="EK372" t="str">
        <v>AL DÍA</v>
      </c>
      <c r="EM372">
        <v>46782</v>
      </c>
      <c r="EN372">
        <v>-464</v>
      </c>
      <c r="EQ372" t="str">
        <v>AL DÍA</v>
      </c>
      <c r="ES372">
        <v>46813</v>
      </c>
      <c r="ET372">
        <v>-495</v>
      </c>
      <c r="EW372" t="str">
        <v>AL DÍA</v>
      </c>
      <c r="EY372" t="str">
        <v/>
      </c>
      <c r="EZ372" t="str">
        <v/>
      </c>
      <c r="FC372" t="str">
        <v>SIN ESTADO</v>
      </c>
      <c r="FE372" t="str">
        <v/>
      </c>
      <c r="FF372" t="str">
        <v/>
      </c>
      <c r="FI372" t="str">
        <v>SIN ESTADO</v>
      </c>
      <c r="FK372" t="str">
        <v/>
      </c>
      <c r="FL372" t="str">
        <v/>
      </c>
      <c r="FO372" t="str">
        <v>SIN ESTADO</v>
      </c>
      <c r="FQ372" t="str">
        <v/>
      </c>
      <c r="FR372" t="str">
        <v/>
      </c>
      <c r="FU372" t="str">
        <v>SIN ESTADO</v>
      </c>
      <c r="FW372" t="str">
        <v/>
      </c>
      <c r="FX372" t="str">
        <v/>
      </c>
      <c r="GA372" t="str">
        <v>SIN ESTADO</v>
      </c>
      <c r="GC372" t="str">
        <v/>
      </c>
      <c r="GD372" t="str">
        <v/>
      </c>
      <c r="GG372" t="str">
        <v>SIN ESTADO</v>
      </c>
      <c r="GI372" t="str">
        <v/>
      </c>
      <c r="GJ372" t="str">
        <v/>
      </c>
      <c r="GM372" t="str">
        <v>SIN ESTADO</v>
      </c>
      <c r="GO372" t="str">
        <v/>
      </c>
      <c r="GP372" t="str">
        <v/>
      </c>
      <c r="GS372" t="str">
        <v>SIN ESTADO</v>
      </c>
      <c r="GU372" t="str">
        <v/>
      </c>
      <c r="GV372" t="str">
        <v/>
      </c>
      <c r="GY372" t="str">
        <v>SIN ESTADO</v>
      </c>
      <c r="HA372" t="str">
        <v/>
      </c>
      <c r="HB372" t="str">
        <v/>
      </c>
      <c r="HE372" t="str">
        <v>SIN ESTADO</v>
      </c>
      <c r="HG372" t="str">
        <v/>
      </c>
      <c r="HH372" t="str">
        <v/>
      </c>
      <c r="HK372" t="str">
        <v>SIN ESTADO</v>
      </c>
      <c r="HM372" t="str">
        <v/>
      </c>
      <c r="HN372" t="str">
        <v/>
      </c>
      <c r="HQ372" t="str">
        <v>SIN ESTADO</v>
      </c>
      <c r="HS372">
        <v>7000000</v>
      </c>
      <c r="HU372">
        <v>1000000</v>
      </c>
      <c r="HW372">
        <v>1000000</v>
      </c>
      <c r="HX372">
        <v>1</v>
      </c>
    </row>
    <row r="373">
      <c r="B373">
        <v>371</v>
      </c>
      <c r="C373" t="str">
        <v xml:space="preserve">LC2 - 36 - 15 </v>
      </c>
      <c r="D373" t="str">
        <v>VENDIDO</v>
      </c>
      <c r="E373">
        <v>28000000</v>
      </c>
      <c r="F373">
        <v>24000000</v>
      </c>
      <c r="G373">
        <v>46069</v>
      </c>
      <c r="H373">
        <v>24</v>
      </c>
      <c r="I373" t="str">
        <v xml:space="preserve">16 DE CADA MES </v>
      </c>
      <c r="J373">
        <v>1000000</v>
      </c>
      <c r="K373">
        <v>46100</v>
      </c>
      <c r="L373">
        <v>218</v>
      </c>
      <c r="M373">
        <v>46097</v>
      </c>
      <c r="N373">
        <v>1000000</v>
      </c>
      <c r="O373" t="str">
        <v>PAGA</v>
      </c>
      <c r="P373" t="str">
        <v>TRANSFERENCIA</v>
      </c>
      <c r="Q373">
        <v>46131</v>
      </c>
      <c r="R373">
        <v>187</v>
      </c>
      <c r="S373">
        <v>46128</v>
      </c>
      <c r="T373">
        <v>1000000</v>
      </c>
      <c r="U373" t="str">
        <v>PAGA</v>
      </c>
      <c r="V373" t="str">
        <v>TRANSFERENCIA</v>
      </c>
      <c r="W373">
        <v>46162</v>
      </c>
      <c r="X373">
        <v>156</v>
      </c>
      <c r="Y373">
        <v>46158</v>
      </c>
      <c r="Z373">
        <v>1000000</v>
      </c>
      <c r="AA373" t="str">
        <v>PAGA</v>
      </c>
      <c r="AB373" t="str">
        <v>TRANSFERENCIA</v>
      </c>
      <c r="AC373">
        <v>46193</v>
      </c>
      <c r="AD373">
        <v>125</v>
      </c>
      <c r="AE373">
        <v>46189</v>
      </c>
      <c r="AF373">
        <v>1000000</v>
      </c>
      <c r="AG373" t="str">
        <v>PAGA</v>
      </c>
      <c r="AH373" t="str">
        <v>TRANSFERENCIA</v>
      </c>
      <c r="AI373">
        <v>46224</v>
      </c>
      <c r="AJ373">
        <v>94</v>
      </c>
      <c r="AK373">
        <v>46220</v>
      </c>
      <c r="AL373">
        <v>1000000</v>
      </c>
      <c r="AM373" t="str">
        <v>PAGA</v>
      </c>
      <c r="AN373" t="str">
        <v>TRANSFERENCIA</v>
      </c>
      <c r="AO373">
        <v>46255</v>
      </c>
      <c r="AP373">
        <v>63</v>
      </c>
      <c r="AQ373">
        <v>46253</v>
      </c>
      <c r="AR373">
        <v>1000000</v>
      </c>
      <c r="AS373" t="str">
        <v>PAGA</v>
      </c>
      <c r="AT373" t="str">
        <v>TRANSFERENCIA</v>
      </c>
      <c r="AU373">
        <v>46286</v>
      </c>
      <c r="AV373">
        <v>32</v>
      </c>
      <c r="AY373" t="str">
        <v>VENCIDA</v>
      </c>
      <c r="BA373">
        <v>46317</v>
      </c>
      <c r="BB373">
        <v>1</v>
      </c>
      <c r="BE373" t="str">
        <v>VENCIDA</v>
      </c>
      <c r="BG373">
        <v>46348</v>
      </c>
      <c r="BH373">
        <v>-30</v>
      </c>
      <c r="BK373" t="str">
        <v>AL DÍA</v>
      </c>
      <c r="BM373">
        <v>46379</v>
      </c>
      <c r="BN373">
        <v>-61</v>
      </c>
      <c r="BQ373" t="str">
        <v>AL DÍA</v>
      </c>
      <c r="BS373">
        <v>46410</v>
      </c>
      <c r="BT373">
        <v>-92</v>
      </c>
      <c r="BW373" t="str">
        <v>AL DÍA</v>
      </c>
      <c r="BY373">
        <v>46441</v>
      </c>
      <c r="BZ373">
        <v>-123</v>
      </c>
      <c r="CC373" t="str">
        <v>AL DÍA</v>
      </c>
      <c r="CE373">
        <v>46472</v>
      </c>
      <c r="CF373">
        <v>-154</v>
      </c>
      <c r="CI373" t="str">
        <v>AL DÍA</v>
      </c>
      <c r="CK373">
        <v>46503</v>
      </c>
      <c r="CL373">
        <v>-185</v>
      </c>
      <c r="CO373" t="str">
        <v>AL DÍA</v>
      </c>
      <c r="CQ373">
        <v>46534</v>
      </c>
      <c r="CR373">
        <v>-216</v>
      </c>
      <c r="CU373" t="str">
        <v>AL DÍA</v>
      </c>
      <c r="CW373">
        <v>46565</v>
      </c>
      <c r="CX373">
        <v>-247</v>
      </c>
      <c r="DA373" t="str">
        <v>AL DÍA</v>
      </c>
      <c r="DC373">
        <v>46596</v>
      </c>
      <c r="DD373">
        <v>-278</v>
      </c>
      <c r="DG373" t="str">
        <v>AL DÍA</v>
      </c>
      <c r="DI373">
        <v>46627</v>
      </c>
      <c r="DJ373">
        <v>-309</v>
      </c>
      <c r="DM373" t="str">
        <v>AL DÍA</v>
      </c>
      <c r="DO373">
        <v>46658</v>
      </c>
      <c r="DP373">
        <v>-340</v>
      </c>
      <c r="DS373" t="str">
        <v>AL DÍA</v>
      </c>
      <c r="DU373">
        <v>46689</v>
      </c>
      <c r="DV373">
        <v>-371</v>
      </c>
      <c r="DY373" t="str">
        <v>AL DÍA</v>
      </c>
      <c r="EA373">
        <v>46720</v>
      </c>
      <c r="EB373">
        <v>-402</v>
      </c>
      <c r="EE373" t="str">
        <v>AL DÍA</v>
      </c>
      <c r="EG373">
        <v>46751</v>
      </c>
      <c r="EH373">
        <v>-433</v>
      </c>
      <c r="EK373" t="str">
        <v>AL DÍA</v>
      </c>
      <c r="EM373">
        <v>46782</v>
      </c>
      <c r="EN373">
        <v>-464</v>
      </c>
      <c r="EQ373" t="str">
        <v>AL DÍA</v>
      </c>
      <c r="ES373">
        <v>46813</v>
      </c>
      <c r="ET373">
        <v>-495</v>
      </c>
      <c r="EW373" t="str">
        <v>AL DÍA</v>
      </c>
      <c r="EY373" t="str">
        <v/>
      </c>
      <c r="EZ373" t="str">
        <v/>
      </c>
      <c r="FC373" t="str">
        <v>SIN ESTADO</v>
      </c>
      <c r="FE373" t="str">
        <v/>
      </c>
      <c r="FF373" t="str">
        <v/>
      </c>
      <c r="FI373" t="str">
        <v>SIN ESTADO</v>
      </c>
      <c r="FK373" t="str">
        <v/>
      </c>
      <c r="FL373" t="str">
        <v/>
      </c>
      <c r="FO373" t="str">
        <v>SIN ESTADO</v>
      </c>
      <c r="FQ373" t="str">
        <v/>
      </c>
      <c r="FR373" t="str">
        <v/>
      </c>
      <c r="FU373" t="str">
        <v>SIN ESTADO</v>
      </c>
      <c r="FW373" t="str">
        <v/>
      </c>
      <c r="FX373" t="str">
        <v/>
      </c>
      <c r="GA373" t="str">
        <v>SIN ESTADO</v>
      </c>
      <c r="GC373" t="str">
        <v/>
      </c>
      <c r="GD373" t="str">
        <v/>
      </c>
      <c r="GG373" t="str">
        <v>SIN ESTADO</v>
      </c>
      <c r="GI373" t="str">
        <v/>
      </c>
      <c r="GJ373" t="str">
        <v/>
      </c>
      <c r="GM373" t="str">
        <v>SIN ESTADO</v>
      </c>
      <c r="GO373" t="str">
        <v/>
      </c>
      <c r="GP373" t="str">
        <v/>
      </c>
      <c r="GS373" t="str">
        <v>SIN ESTADO</v>
      </c>
      <c r="GU373" t="str">
        <v/>
      </c>
      <c r="GV373" t="str">
        <v/>
      </c>
      <c r="GY373" t="str">
        <v>SIN ESTADO</v>
      </c>
      <c r="HA373" t="str">
        <v/>
      </c>
      <c r="HB373" t="str">
        <v/>
      </c>
      <c r="HE373" t="str">
        <v>SIN ESTADO</v>
      </c>
      <c r="HG373" t="str">
        <v/>
      </c>
      <c r="HH373" t="str">
        <v/>
      </c>
      <c r="HK373" t="str">
        <v>SIN ESTADO</v>
      </c>
      <c r="HM373" t="str">
        <v/>
      </c>
      <c r="HN373" t="str">
        <v/>
      </c>
      <c r="HQ373" t="str">
        <v>SIN ESTADO</v>
      </c>
      <c r="HS373">
        <v>6000000</v>
      </c>
      <c r="HU373">
        <v>1000000</v>
      </c>
      <c r="HW373">
        <v>1000000</v>
      </c>
      <c r="HX373">
        <v>1</v>
      </c>
    </row>
    <row r="374">
      <c r="B374">
        <v>372</v>
      </c>
      <c r="C374" t="str">
        <v>LC2 - 36 - 16</v>
      </c>
      <c r="D374" t="str">
        <v>VENDIDO</v>
      </c>
      <c r="E374">
        <v>33459000</v>
      </c>
      <c r="F374">
        <v>29459000</v>
      </c>
      <c r="G374">
        <v>46069</v>
      </c>
      <c r="H374">
        <v>24</v>
      </c>
      <c r="I374" t="str">
        <v xml:space="preserve">16 DE CADA MES </v>
      </c>
      <c r="J374">
        <v>1227458.3333333333</v>
      </c>
      <c r="K374">
        <v>46100</v>
      </c>
      <c r="L374">
        <v>218</v>
      </c>
      <c r="M374">
        <v>46099</v>
      </c>
      <c r="N374">
        <v>1227500</v>
      </c>
      <c r="O374" t="str">
        <v>PAGA</v>
      </c>
      <c r="P374" t="str">
        <v>TRANSFERENCIA</v>
      </c>
      <c r="Q374">
        <v>46131</v>
      </c>
      <c r="R374">
        <v>187</v>
      </c>
      <c r="S374">
        <v>46128</v>
      </c>
      <c r="T374">
        <v>1227500</v>
      </c>
      <c r="U374" t="str">
        <v>PAGA</v>
      </c>
      <c r="V374" t="str">
        <v>TRANSFERENCIA</v>
      </c>
      <c r="W374">
        <v>46162</v>
      </c>
      <c r="X374">
        <v>156</v>
      </c>
      <c r="Y374">
        <v>46158</v>
      </c>
      <c r="Z374">
        <v>1227500</v>
      </c>
      <c r="AA374" t="str">
        <v>PAGA</v>
      </c>
      <c r="AB374" t="str">
        <v>TRANSFERENCIA</v>
      </c>
      <c r="AC374">
        <v>46193</v>
      </c>
      <c r="AD374">
        <v>125</v>
      </c>
      <c r="AE374">
        <v>46189</v>
      </c>
      <c r="AF374">
        <v>1227500</v>
      </c>
      <c r="AG374" t="str">
        <v>PAGA</v>
      </c>
      <c r="AH374" t="str">
        <v>TRANSFERENCIA</v>
      </c>
      <c r="AI374">
        <v>46224</v>
      </c>
      <c r="AJ374">
        <v>94</v>
      </c>
      <c r="AK374">
        <v>46220</v>
      </c>
      <c r="AL374">
        <v>1227500</v>
      </c>
      <c r="AM374" t="str">
        <v>PAGA</v>
      </c>
      <c r="AN374" t="str">
        <v>TRANSFERENCIA</v>
      </c>
      <c r="AO374">
        <v>46255</v>
      </c>
      <c r="AP374">
        <v>63</v>
      </c>
      <c r="AQ374">
        <v>46253</v>
      </c>
      <c r="AR374">
        <v>1227500</v>
      </c>
      <c r="AS374" t="str">
        <v>PAGA</v>
      </c>
      <c r="AT374" t="str">
        <v>TRANSFERENCIA</v>
      </c>
      <c r="AU374">
        <v>46286</v>
      </c>
      <c r="AV374">
        <v>32</v>
      </c>
      <c r="AY374" t="str">
        <v>VENCIDA</v>
      </c>
      <c r="BA374">
        <v>46317</v>
      </c>
      <c r="BB374">
        <v>1</v>
      </c>
      <c r="BE374" t="str">
        <v>VENCIDA</v>
      </c>
      <c r="BG374">
        <v>46348</v>
      </c>
      <c r="BH374">
        <v>-30</v>
      </c>
      <c r="BK374" t="str">
        <v>AL DÍA</v>
      </c>
      <c r="BM374">
        <v>46379</v>
      </c>
      <c r="BN374">
        <v>-61</v>
      </c>
      <c r="BQ374" t="str">
        <v>AL DÍA</v>
      </c>
      <c r="BS374">
        <v>46410</v>
      </c>
      <c r="BT374">
        <v>-92</v>
      </c>
      <c r="BW374" t="str">
        <v>AL DÍA</v>
      </c>
      <c r="BY374">
        <v>46441</v>
      </c>
      <c r="BZ374">
        <v>-123</v>
      </c>
      <c r="CC374" t="str">
        <v>AL DÍA</v>
      </c>
      <c r="CE374">
        <v>46472</v>
      </c>
      <c r="CF374">
        <v>-154</v>
      </c>
      <c r="CI374" t="str">
        <v>AL DÍA</v>
      </c>
      <c r="CK374">
        <v>46503</v>
      </c>
      <c r="CL374">
        <v>-185</v>
      </c>
      <c r="CO374" t="str">
        <v>AL DÍA</v>
      </c>
      <c r="CQ374">
        <v>46534</v>
      </c>
      <c r="CR374">
        <v>-216</v>
      </c>
      <c r="CU374" t="str">
        <v>AL DÍA</v>
      </c>
      <c r="CW374">
        <v>46565</v>
      </c>
      <c r="CX374">
        <v>-247</v>
      </c>
      <c r="DA374" t="str">
        <v>AL DÍA</v>
      </c>
      <c r="DC374">
        <v>46596</v>
      </c>
      <c r="DD374">
        <v>-278</v>
      </c>
      <c r="DG374" t="str">
        <v>AL DÍA</v>
      </c>
      <c r="DI374">
        <v>46627</v>
      </c>
      <c r="DJ374">
        <v>-309</v>
      </c>
      <c r="DM374" t="str">
        <v>AL DÍA</v>
      </c>
      <c r="DO374">
        <v>46658</v>
      </c>
      <c r="DP374">
        <v>-340</v>
      </c>
      <c r="DS374" t="str">
        <v>AL DÍA</v>
      </c>
      <c r="DU374">
        <v>46689</v>
      </c>
      <c r="DV374">
        <v>-371</v>
      </c>
      <c r="DY374" t="str">
        <v>AL DÍA</v>
      </c>
      <c r="EA374">
        <v>46720</v>
      </c>
      <c r="EB374">
        <v>-402</v>
      </c>
      <c r="EE374" t="str">
        <v>AL DÍA</v>
      </c>
      <c r="EG374">
        <v>46751</v>
      </c>
      <c r="EH374">
        <v>-433</v>
      </c>
      <c r="EK374" t="str">
        <v>AL DÍA</v>
      </c>
      <c r="EM374">
        <v>46782</v>
      </c>
      <c r="EN374">
        <v>-464</v>
      </c>
      <c r="EQ374" t="str">
        <v>AL DÍA</v>
      </c>
      <c r="ES374">
        <v>46813</v>
      </c>
      <c r="ET374">
        <v>-495</v>
      </c>
      <c r="EW374" t="str">
        <v>AL DÍA</v>
      </c>
      <c r="EY374" t="str">
        <v/>
      </c>
      <c r="EZ374" t="str">
        <v/>
      </c>
      <c r="FC374" t="str">
        <v>SIN ESTADO</v>
      </c>
      <c r="FE374" t="str">
        <v/>
      </c>
      <c r="FF374" t="str">
        <v/>
      </c>
      <c r="FI374" t="str">
        <v>SIN ESTADO</v>
      </c>
      <c r="FK374" t="str">
        <v/>
      </c>
      <c r="FL374" t="str">
        <v/>
      </c>
      <c r="FO374" t="str">
        <v>SIN ESTADO</v>
      </c>
      <c r="FQ374" t="str">
        <v/>
      </c>
      <c r="FR374" t="str">
        <v/>
      </c>
      <c r="FU374" t="str">
        <v>SIN ESTADO</v>
      </c>
      <c r="FW374" t="str">
        <v/>
      </c>
      <c r="FX374" t="str">
        <v/>
      </c>
      <c r="GA374" t="str">
        <v>SIN ESTADO</v>
      </c>
      <c r="GC374" t="str">
        <v/>
      </c>
      <c r="GD374" t="str">
        <v/>
      </c>
      <c r="GG374" t="str">
        <v>SIN ESTADO</v>
      </c>
      <c r="GI374" t="str">
        <v/>
      </c>
      <c r="GJ374" t="str">
        <v/>
      </c>
      <c r="GM374" t="str">
        <v>SIN ESTADO</v>
      </c>
      <c r="GO374" t="str">
        <v/>
      </c>
      <c r="GP374" t="str">
        <v/>
      </c>
      <c r="GS374" t="str">
        <v>SIN ESTADO</v>
      </c>
      <c r="GU374" t="str">
        <v/>
      </c>
      <c r="GV374" t="str">
        <v/>
      </c>
      <c r="GY374" t="str">
        <v>SIN ESTADO</v>
      </c>
      <c r="HA374" t="str">
        <v/>
      </c>
      <c r="HB374" t="str">
        <v/>
      </c>
      <c r="HE374" t="str">
        <v>SIN ESTADO</v>
      </c>
      <c r="HG374" t="str">
        <v/>
      </c>
      <c r="HH374" t="str">
        <v/>
      </c>
      <c r="HK374" t="str">
        <v>SIN ESTADO</v>
      </c>
      <c r="HM374" t="str">
        <v/>
      </c>
      <c r="HN374" t="str">
        <v/>
      </c>
      <c r="HQ374" t="str">
        <v>SIN ESTADO</v>
      </c>
      <c r="HS374">
        <v>7365000</v>
      </c>
      <c r="HU374">
        <v>1227458.3333333333</v>
      </c>
      <c r="HW374">
        <v>1227500</v>
      </c>
      <c r="HX374">
        <v>1</v>
      </c>
    </row>
    <row r="375">
      <c r="B375">
        <v>373</v>
      </c>
      <c r="C375" t="str">
        <v xml:space="preserve">LC2 - 37 - 1 </v>
      </c>
      <c r="D375" t="str">
        <v>DISPONIBLE</v>
      </c>
      <c r="E375">
        <v>28000000</v>
      </c>
      <c r="F375">
        <v>28000000</v>
      </c>
      <c r="G375">
        <v>0</v>
      </c>
      <c r="H375">
        <v>0</v>
      </c>
      <c r="I375">
        <v>0</v>
      </c>
      <c r="K375" t="str">
        <v/>
      </c>
      <c r="L375" t="str">
        <v/>
      </c>
      <c r="O375" t="str">
        <v>SIN ESTADO</v>
      </c>
      <c r="Q375" t="str">
        <v/>
      </c>
      <c r="R375" t="str">
        <v/>
      </c>
      <c r="U375" t="str">
        <v>SIN ESTADO</v>
      </c>
      <c r="W375" t="str">
        <v/>
      </c>
      <c r="X375" t="str">
        <v/>
      </c>
      <c r="AA375" t="str">
        <v>SIN ESTADO</v>
      </c>
      <c r="AC375" t="str">
        <v/>
      </c>
      <c r="AD375" t="str">
        <v/>
      </c>
      <c r="AG375" t="str">
        <v>SIN ESTADO</v>
      </c>
      <c r="AI375" t="str">
        <v/>
      </c>
      <c r="AJ375" t="str">
        <v/>
      </c>
      <c r="AM375" t="str">
        <v>SIN ESTADO</v>
      </c>
      <c r="AO375" t="str">
        <v/>
      </c>
      <c r="AP375" t="str">
        <v/>
      </c>
      <c r="AS375" t="str">
        <v>SIN ESTADO</v>
      </c>
      <c r="AU375" t="str">
        <v/>
      </c>
      <c r="AV375" t="str">
        <v/>
      </c>
      <c r="AY375" t="str">
        <v>SIN ESTADO</v>
      </c>
      <c r="BA375" t="str">
        <v/>
      </c>
      <c r="BB375" t="str">
        <v/>
      </c>
      <c r="BE375" t="str">
        <v>SIN ESTADO</v>
      </c>
      <c r="BG375" t="str">
        <v/>
      </c>
      <c r="BH375" t="str">
        <v/>
      </c>
      <c r="BK375" t="str">
        <v>SIN ESTADO</v>
      </c>
      <c r="BM375" t="str">
        <v/>
      </c>
      <c r="BN375" t="str">
        <v/>
      </c>
      <c r="BQ375" t="str">
        <v>SIN ESTADO</v>
      </c>
      <c r="BS375" t="str">
        <v/>
      </c>
      <c r="BT375" t="str">
        <v/>
      </c>
      <c r="BW375" t="str">
        <v>SIN ESTADO</v>
      </c>
      <c r="BY375" t="str">
        <v/>
      </c>
      <c r="BZ375" t="str">
        <v/>
      </c>
      <c r="CC375" t="str">
        <v>SIN ESTADO</v>
      </c>
      <c r="CE375" t="str">
        <v/>
      </c>
      <c r="CF375" t="str">
        <v/>
      </c>
      <c r="CI375" t="str">
        <v>SIN ESTADO</v>
      </c>
      <c r="CK375" t="str">
        <v/>
      </c>
      <c r="CL375" t="str">
        <v/>
      </c>
      <c r="CO375" t="str">
        <v>SIN ESTADO</v>
      </c>
      <c r="CQ375" t="str">
        <v/>
      </c>
      <c r="CR375" t="str">
        <v/>
      </c>
      <c r="CU375" t="str">
        <v>SIN ESTADO</v>
      </c>
      <c r="CW375" t="str">
        <v/>
      </c>
      <c r="CX375" t="str">
        <v/>
      </c>
      <c r="DA375" t="str">
        <v>SIN ESTADO</v>
      </c>
      <c r="DC375" t="str">
        <v/>
      </c>
      <c r="DD375" t="str">
        <v/>
      </c>
      <c r="DG375" t="str">
        <v>SIN ESTADO</v>
      </c>
      <c r="DI375" t="str">
        <v/>
      </c>
      <c r="DJ375" t="str">
        <v/>
      </c>
      <c r="DM375" t="str">
        <v>SIN ESTADO</v>
      </c>
      <c r="DO375" t="str">
        <v/>
      </c>
      <c r="DP375" t="str">
        <v/>
      </c>
      <c r="DS375" t="str">
        <v>SIN ESTADO</v>
      </c>
      <c r="DU375" t="str">
        <v/>
      </c>
      <c r="DV375" t="str">
        <v/>
      </c>
      <c r="DY375" t="str">
        <v>SIN ESTADO</v>
      </c>
      <c r="EA375" t="str">
        <v/>
      </c>
      <c r="EB375" t="str">
        <v/>
      </c>
      <c r="EE375" t="str">
        <v>SIN ESTADO</v>
      </c>
      <c r="EG375" t="str">
        <v/>
      </c>
      <c r="EH375" t="str">
        <v/>
      </c>
      <c r="EK375" t="str">
        <v>SIN ESTADO</v>
      </c>
      <c r="EM375" t="str">
        <v/>
      </c>
      <c r="EN375" t="str">
        <v/>
      </c>
      <c r="EQ375" t="str">
        <v>SIN ESTADO</v>
      </c>
      <c r="ES375" t="str">
        <v/>
      </c>
      <c r="ET375" t="str">
        <v/>
      </c>
      <c r="EW375" t="str">
        <v>SIN ESTADO</v>
      </c>
      <c r="EY375" t="str">
        <v/>
      </c>
      <c r="EZ375" t="str">
        <v/>
      </c>
      <c r="FC375" t="str">
        <v>SIN ESTADO</v>
      </c>
      <c r="FE375" t="str">
        <v/>
      </c>
      <c r="FF375" t="str">
        <v/>
      </c>
      <c r="FI375" t="str">
        <v>SIN ESTADO</v>
      </c>
      <c r="FK375" t="str">
        <v/>
      </c>
      <c r="FL375" t="str">
        <v/>
      </c>
      <c r="FO375" t="str">
        <v>SIN ESTADO</v>
      </c>
      <c r="FQ375" t="str">
        <v/>
      </c>
      <c r="FR375" t="str">
        <v/>
      </c>
      <c r="FU375" t="str">
        <v>SIN ESTADO</v>
      </c>
      <c r="FW375" t="str">
        <v/>
      </c>
      <c r="FX375" t="str">
        <v/>
      </c>
      <c r="GA375" t="str">
        <v>SIN ESTADO</v>
      </c>
      <c r="GC375" t="str">
        <v/>
      </c>
      <c r="GD375" t="str">
        <v/>
      </c>
      <c r="GG375" t="str">
        <v>SIN ESTADO</v>
      </c>
      <c r="GI375" t="str">
        <v/>
      </c>
      <c r="GJ375" t="str">
        <v/>
      </c>
      <c r="GM375" t="str">
        <v>SIN ESTADO</v>
      </c>
      <c r="GO375" t="str">
        <v/>
      </c>
      <c r="GP375" t="str">
        <v/>
      </c>
      <c r="GS375" t="str">
        <v>SIN ESTADO</v>
      </c>
      <c r="GU375" t="str">
        <v/>
      </c>
      <c r="GV375" t="str">
        <v/>
      </c>
      <c r="GY375" t="str">
        <v>SIN ESTADO</v>
      </c>
      <c r="HA375" t="str">
        <v/>
      </c>
      <c r="HB375" t="str">
        <v/>
      </c>
      <c r="HE375" t="str">
        <v>SIN ESTADO</v>
      </c>
      <c r="HG375" t="str">
        <v/>
      </c>
      <c r="HH375" t="str">
        <v/>
      </c>
      <c r="HK375" t="str">
        <v>SIN ESTADO</v>
      </c>
      <c r="HM375" t="str">
        <v/>
      </c>
      <c r="HN375" t="str">
        <v/>
      </c>
      <c r="HQ375" t="str">
        <v>SIN ESTADO</v>
      </c>
      <c r="HS375">
        <v>0</v>
      </c>
      <c r="HU375">
        <v>0</v>
      </c>
      <c r="HW375">
        <v>0</v>
      </c>
      <c r="HX375">
        <v>0</v>
      </c>
    </row>
    <row r="376">
      <c r="B376">
        <v>374</v>
      </c>
      <c r="C376" t="str">
        <v xml:space="preserve">LC2 - 37 - 2 Y 3 </v>
      </c>
      <c r="D376" t="str">
        <v>VENDIDO</v>
      </c>
      <c r="E376">
        <v>56000000</v>
      </c>
      <c r="F376">
        <v>48000000</v>
      </c>
      <c r="G376">
        <v>46101</v>
      </c>
      <c r="H376">
        <v>24</v>
      </c>
      <c r="I376" t="str">
        <v xml:space="preserve">20 DE CADA MES </v>
      </c>
      <c r="J376">
        <v>2000000</v>
      </c>
      <c r="K376">
        <v>46132</v>
      </c>
      <c r="L376">
        <v>186</v>
      </c>
      <c r="M376">
        <v>46132</v>
      </c>
      <c r="N376">
        <v>2000000</v>
      </c>
      <c r="O376" t="str">
        <v>PAGA</v>
      </c>
      <c r="P376" t="str">
        <v>EFECTIVO</v>
      </c>
      <c r="Q376">
        <v>46163</v>
      </c>
      <c r="R376">
        <v>155</v>
      </c>
      <c r="S376">
        <v>46163</v>
      </c>
      <c r="T376">
        <v>2000000</v>
      </c>
      <c r="U376" t="str">
        <v>PAGA</v>
      </c>
      <c r="V376" t="str">
        <v>EFECTIVO</v>
      </c>
      <c r="W376">
        <v>46194</v>
      </c>
      <c r="X376">
        <v>124</v>
      </c>
      <c r="Y376">
        <v>46192</v>
      </c>
      <c r="Z376">
        <v>2000000</v>
      </c>
      <c r="AA376" t="str">
        <v>PAGA</v>
      </c>
      <c r="AB376" t="str">
        <v>TRANSFERENCIA</v>
      </c>
      <c r="AC376">
        <v>46225</v>
      </c>
      <c r="AD376">
        <v>93</v>
      </c>
      <c r="AE376">
        <v>46224</v>
      </c>
      <c r="AF376">
        <v>2000000</v>
      </c>
      <c r="AG376" t="str">
        <v>PAGA</v>
      </c>
      <c r="AH376" t="str">
        <v>TRANSFERENCIA</v>
      </c>
      <c r="AI376">
        <v>46256</v>
      </c>
      <c r="AJ376">
        <v>62</v>
      </c>
      <c r="AK376">
        <v>46249</v>
      </c>
      <c r="AL376">
        <v>2000000</v>
      </c>
      <c r="AM376" t="str">
        <v>PAGA</v>
      </c>
      <c r="AN376" t="str">
        <v>EFECTIVO</v>
      </c>
      <c r="AO376">
        <v>46287</v>
      </c>
      <c r="AP376">
        <v>31</v>
      </c>
      <c r="AQ376">
        <v>46284</v>
      </c>
      <c r="AR376">
        <v>2000000</v>
      </c>
      <c r="AS376" t="str">
        <v>PAGA</v>
      </c>
      <c r="AT376" t="str">
        <v>TRANSFERENCIA</v>
      </c>
      <c r="AU376">
        <v>46318</v>
      </c>
      <c r="AV376">
        <v>0</v>
      </c>
      <c r="AY376" t="str">
        <v>POR VENCER</v>
      </c>
      <c r="BA376">
        <v>46349</v>
      </c>
      <c r="BB376">
        <v>-31</v>
      </c>
      <c r="BE376" t="str">
        <v>AL DÍA</v>
      </c>
      <c r="BG376">
        <v>46380</v>
      </c>
      <c r="BH376">
        <v>-62</v>
      </c>
      <c r="BK376" t="str">
        <v>AL DÍA</v>
      </c>
      <c r="BM376">
        <v>46411</v>
      </c>
      <c r="BN376">
        <v>-93</v>
      </c>
      <c r="BQ376" t="str">
        <v>AL DÍA</v>
      </c>
      <c r="BS376">
        <v>46442</v>
      </c>
      <c r="BT376">
        <v>-124</v>
      </c>
      <c r="BW376" t="str">
        <v>AL DÍA</v>
      </c>
      <c r="BY376">
        <v>46473</v>
      </c>
      <c r="BZ376">
        <v>-155</v>
      </c>
      <c r="CC376" t="str">
        <v>AL DÍA</v>
      </c>
      <c r="CE376">
        <v>46504</v>
      </c>
      <c r="CF376">
        <v>-186</v>
      </c>
      <c r="CI376" t="str">
        <v>AL DÍA</v>
      </c>
      <c r="CK376">
        <v>46535</v>
      </c>
      <c r="CL376">
        <v>-217</v>
      </c>
      <c r="CO376" t="str">
        <v>AL DÍA</v>
      </c>
      <c r="CQ376">
        <v>46566</v>
      </c>
      <c r="CR376">
        <v>-248</v>
      </c>
      <c r="CU376" t="str">
        <v>AL DÍA</v>
      </c>
      <c r="CW376">
        <v>46597</v>
      </c>
      <c r="CX376">
        <v>-279</v>
      </c>
      <c r="DA376" t="str">
        <v>AL DÍA</v>
      </c>
      <c r="DC376">
        <v>46628</v>
      </c>
      <c r="DD376">
        <v>-310</v>
      </c>
      <c r="DG376" t="str">
        <v>AL DÍA</v>
      </c>
      <c r="DI376">
        <v>46659</v>
      </c>
      <c r="DJ376">
        <v>-341</v>
      </c>
      <c r="DM376" t="str">
        <v>AL DÍA</v>
      </c>
      <c r="DO376">
        <v>46690</v>
      </c>
      <c r="DP376">
        <v>-372</v>
      </c>
      <c r="DS376" t="str">
        <v>AL DÍA</v>
      </c>
      <c r="DU376">
        <v>46721</v>
      </c>
      <c r="DV376">
        <v>-403</v>
      </c>
      <c r="DY376" t="str">
        <v>AL DÍA</v>
      </c>
      <c r="EA376">
        <v>46752</v>
      </c>
      <c r="EB376">
        <v>-434</v>
      </c>
      <c r="EE376" t="str">
        <v>AL DÍA</v>
      </c>
      <c r="EG376">
        <v>46783</v>
      </c>
      <c r="EH376">
        <v>-465</v>
      </c>
      <c r="EK376" t="str">
        <v>AL DÍA</v>
      </c>
      <c r="EM376">
        <v>46814</v>
      </c>
      <c r="EN376">
        <v>-496</v>
      </c>
      <c r="EQ376" t="str">
        <v>AL DÍA</v>
      </c>
      <c r="ES376">
        <v>46845</v>
      </c>
      <c r="ET376">
        <v>-527</v>
      </c>
      <c r="EW376" t="str">
        <v>AL DÍA</v>
      </c>
      <c r="EY376" t="str">
        <v/>
      </c>
      <c r="EZ376" t="str">
        <v/>
      </c>
      <c r="FC376" t="str">
        <v>SIN ESTADO</v>
      </c>
      <c r="FE376" t="str">
        <v/>
      </c>
      <c r="FF376" t="str">
        <v/>
      </c>
      <c r="FI376" t="str">
        <v>SIN ESTADO</v>
      </c>
      <c r="FK376" t="str">
        <v/>
      </c>
      <c r="FL376" t="str">
        <v/>
      </c>
      <c r="FO376" t="str">
        <v>SIN ESTADO</v>
      </c>
      <c r="FQ376" t="str">
        <v/>
      </c>
      <c r="FR376" t="str">
        <v/>
      </c>
      <c r="FU376" t="str">
        <v>SIN ESTADO</v>
      </c>
      <c r="FW376" t="str">
        <v/>
      </c>
      <c r="FX376" t="str">
        <v/>
      </c>
      <c r="GA376" t="str">
        <v>SIN ESTADO</v>
      </c>
      <c r="GC376" t="str">
        <v/>
      </c>
      <c r="GD376" t="str">
        <v/>
      </c>
      <c r="GG376" t="str">
        <v>SIN ESTADO</v>
      </c>
      <c r="GI376" t="str">
        <v/>
      </c>
      <c r="GJ376" t="str">
        <v/>
      </c>
      <c r="GM376" t="str">
        <v>SIN ESTADO</v>
      </c>
      <c r="GO376" t="str">
        <v/>
      </c>
      <c r="GP376" t="str">
        <v/>
      </c>
      <c r="GS376" t="str">
        <v>SIN ESTADO</v>
      </c>
      <c r="GU376" t="str">
        <v/>
      </c>
      <c r="GV376" t="str">
        <v/>
      </c>
      <c r="GY376" t="str">
        <v>SIN ESTADO</v>
      </c>
      <c r="HA376" t="str">
        <v/>
      </c>
      <c r="HB376" t="str">
        <v/>
      </c>
      <c r="HE376" t="str">
        <v>SIN ESTADO</v>
      </c>
      <c r="HG376" t="str">
        <v/>
      </c>
      <c r="HH376" t="str">
        <v/>
      </c>
      <c r="HK376" t="str">
        <v>SIN ESTADO</v>
      </c>
      <c r="HM376" t="str">
        <v/>
      </c>
      <c r="HN376" t="str">
        <v/>
      </c>
      <c r="HQ376" t="str">
        <v>SIN ESTADO</v>
      </c>
      <c r="HS376">
        <v>12000000</v>
      </c>
      <c r="HU376">
        <v>2000000</v>
      </c>
      <c r="HW376">
        <v>2000000</v>
      </c>
      <c r="HX376">
        <v>1</v>
      </c>
    </row>
    <row r="377">
      <c r="B377">
        <v>375</v>
      </c>
      <c r="C377" t="str">
        <v xml:space="preserve">LC2 - 37 - 4 </v>
      </c>
      <c r="D377" t="str">
        <v>VENDIDO</v>
      </c>
      <c r="E377">
        <v>28000000</v>
      </c>
      <c r="F377">
        <v>24000000</v>
      </c>
      <c r="G377">
        <v>46111</v>
      </c>
      <c r="H377">
        <v>24</v>
      </c>
      <c r="I377" t="str">
        <v xml:space="preserve">30 DE CADA MES </v>
      </c>
      <c r="J377">
        <v>1000000</v>
      </c>
      <c r="K377">
        <v>46142</v>
      </c>
      <c r="L377">
        <v>176</v>
      </c>
      <c r="M377">
        <v>46146</v>
      </c>
      <c r="N377">
        <v>1000000</v>
      </c>
      <c r="O377" t="str">
        <v>PAGA</v>
      </c>
      <c r="P377" t="str">
        <v>EFECTIVO</v>
      </c>
      <c r="Q377">
        <v>46173</v>
      </c>
      <c r="R377">
        <v>145</v>
      </c>
      <c r="S377">
        <v>46174</v>
      </c>
      <c r="T377">
        <v>1000000</v>
      </c>
      <c r="U377" t="str">
        <v>PAGA</v>
      </c>
      <c r="V377" t="str">
        <v>TRANSFERENCIA</v>
      </c>
      <c r="W377">
        <v>46204</v>
      </c>
      <c r="X377">
        <v>114</v>
      </c>
      <c r="Y377">
        <v>46204</v>
      </c>
      <c r="Z377">
        <v>1000000</v>
      </c>
      <c r="AA377" t="str">
        <v>PAGA</v>
      </c>
      <c r="AB377" t="str">
        <v>TRANSFERENCIA</v>
      </c>
      <c r="AC377">
        <v>46235</v>
      </c>
      <c r="AD377">
        <v>83</v>
      </c>
      <c r="AE377">
        <v>46235</v>
      </c>
      <c r="AF377">
        <v>1000000</v>
      </c>
      <c r="AG377" t="str">
        <v>PAGA</v>
      </c>
      <c r="AH377" t="str">
        <v>TRANSFERENCIA</v>
      </c>
      <c r="AI377">
        <v>46266</v>
      </c>
      <c r="AJ377">
        <v>52</v>
      </c>
      <c r="AK377">
        <v>46265</v>
      </c>
      <c r="AL377">
        <v>1000000</v>
      </c>
      <c r="AM377" t="str">
        <v>PAGA</v>
      </c>
      <c r="AN377" t="str">
        <v>TRANSFERENCIA</v>
      </c>
      <c r="AO377">
        <v>46297</v>
      </c>
      <c r="AP377">
        <v>21</v>
      </c>
      <c r="AQ377">
        <v>46296</v>
      </c>
      <c r="AR377">
        <v>1000000</v>
      </c>
      <c r="AS377" t="str">
        <v>PAGA</v>
      </c>
      <c r="AT377" t="str">
        <v>TRANSFERENCIA</v>
      </c>
      <c r="AU377">
        <v>46328</v>
      </c>
      <c r="AV377">
        <v>-10</v>
      </c>
      <c r="AY377" t="str">
        <v>AL DÍA</v>
      </c>
      <c r="BA377">
        <v>46359</v>
      </c>
      <c r="BB377">
        <v>-41</v>
      </c>
      <c r="BE377" t="str">
        <v>AL DÍA</v>
      </c>
      <c r="BG377">
        <v>46390</v>
      </c>
      <c r="BH377">
        <v>-72</v>
      </c>
      <c r="BK377" t="str">
        <v>AL DÍA</v>
      </c>
      <c r="BM377">
        <v>46421</v>
      </c>
      <c r="BN377">
        <v>-103</v>
      </c>
      <c r="BQ377" t="str">
        <v>AL DÍA</v>
      </c>
      <c r="BS377">
        <v>46452</v>
      </c>
      <c r="BT377">
        <v>-134</v>
      </c>
      <c r="BW377" t="str">
        <v>AL DÍA</v>
      </c>
      <c r="BY377">
        <v>46483</v>
      </c>
      <c r="BZ377">
        <v>-165</v>
      </c>
      <c r="CC377" t="str">
        <v>AL DÍA</v>
      </c>
      <c r="CE377">
        <v>46514</v>
      </c>
      <c r="CF377">
        <v>-196</v>
      </c>
      <c r="CI377" t="str">
        <v>AL DÍA</v>
      </c>
      <c r="CK377">
        <v>46545</v>
      </c>
      <c r="CL377">
        <v>-227</v>
      </c>
      <c r="CO377" t="str">
        <v>AL DÍA</v>
      </c>
      <c r="CQ377">
        <v>46576</v>
      </c>
      <c r="CR377">
        <v>-258</v>
      </c>
      <c r="CU377" t="str">
        <v>AL DÍA</v>
      </c>
      <c r="CW377">
        <v>46607</v>
      </c>
      <c r="CX377">
        <v>-289</v>
      </c>
      <c r="DA377" t="str">
        <v>AL DÍA</v>
      </c>
      <c r="DC377">
        <v>46638</v>
      </c>
      <c r="DD377">
        <v>-320</v>
      </c>
      <c r="DG377" t="str">
        <v>AL DÍA</v>
      </c>
      <c r="DI377">
        <v>46669</v>
      </c>
      <c r="DJ377">
        <v>-351</v>
      </c>
      <c r="DM377" t="str">
        <v>AL DÍA</v>
      </c>
      <c r="DO377">
        <v>46700</v>
      </c>
      <c r="DP377">
        <v>-382</v>
      </c>
      <c r="DS377" t="str">
        <v>AL DÍA</v>
      </c>
      <c r="DU377">
        <v>46731</v>
      </c>
      <c r="DV377">
        <v>-413</v>
      </c>
      <c r="DY377" t="str">
        <v>AL DÍA</v>
      </c>
      <c r="EA377">
        <v>46762</v>
      </c>
      <c r="EB377">
        <v>-444</v>
      </c>
      <c r="EE377" t="str">
        <v>AL DÍA</v>
      </c>
      <c r="EG377">
        <v>46793</v>
      </c>
      <c r="EH377">
        <v>-475</v>
      </c>
      <c r="EK377" t="str">
        <v>AL DÍA</v>
      </c>
      <c r="EM377">
        <v>46824</v>
      </c>
      <c r="EN377">
        <v>-506</v>
      </c>
      <c r="EQ377" t="str">
        <v>AL DÍA</v>
      </c>
      <c r="ES377">
        <v>46855</v>
      </c>
      <c r="ET377">
        <v>-537</v>
      </c>
      <c r="EW377" t="str">
        <v>AL DÍA</v>
      </c>
      <c r="EY377" t="str">
        <v/>
      </c>
      <c r="EZ377" t="str">
        <v/>
      </c>
      <c r="FC377" t="str">
        <v>SIN ESTADO</v>
      </c>
      <c r="FE377" t="str">
        <v/>
      </c>
      <c r="FF377" t="str">
        <v/>
      </c>
      <c r="FI377" t="str">
        <v>SIN ESTADO</v>
      </c>
      <c r="FK377" t="str">
        <v/>
      </c>
      <c r="FL377" t="str">
        <v/>
      </c>
      <c r="FO377" t="str">
        <v>SIN ESTADO</v>
      </c>
      <c r="FQ377" t="str">
        <v/>
      </c>
      <c r="FR377" t="str">
        <v/>
      </c>
      <c r="FU377" t="str">
        <v>SIN ESTADO</v>
      </c>
      <c r="FW377" t="str">
        <v/>
      </c>
      <c r="FX377" t="str">
        <v/>
      </c>
      <c r="GA377" t="str">
        <v>SIN ESTADO</v>
      </c>
      <c r="GC377" t="str">
        <v/>
      </c>
      <c r="GD377" t="str">
        <v/>
      </c>
      <c r="GG377" t="str">
        <v>SIN ESTADO</v>
      </c>
      <c r="GI377" t="str">
        <v/>
      </c>
      <c r="GJ377" t="str">
        <v/>
      </c>
      <c r="GM377" t="str">
        <v>SIN ESTADO</v>
      </c>
      <c r="GO377" t="str">
        <v/>
      </c>
      <c r="GP377" t="str">
        <v/>
      </c>
      <c r="GS377" t="str">
        <v>SIN ESTADO</v>
      </c>
      <c r="GU377" t="str">
        <v/>
      </c>
      <c r="GV377" t="str">
        <v/>
      </c>
      <c r="GY377" t="str">
        <v>SIN ESTADO</v>
      </c>
      <c r="HA377" t="str">
        <v/>
      </c>
      <c r="HB377" t="str">
        <v/>
      </c>
      <c r="HE377" t="str">
        <v>SIN ESTADO</v>
      </c>
      <c r="HG377" t="str">
        <v/>
      </c>
      <c r="HH377" t="str">
        <v/>
      </c>
      <c r="HK377" t="str">
        <v>SIN ESTADO</v>
      </c>
      <c r="HM377" t="str">
        <v/>
      </c>
      <c r="HN377" t="str">
        <v/>
      </c>
      <c r="HQ377" t="str">
        <v>SIN ESTADO</v>
      </c>
      <c r="HS377">
        <v>6000000</v>
      </c>
      <c r="HU377">
        <v>1000000</v>
      </c>
      <c r="HW377">
        <v>2000000</v>
      </c>
      <c r="HX377">
        <v>2</v>
      </c>
    </row>
    <row r="378">
      <c r="B378">
        <v>376</v>
      </c>
      <c r="C378" t="str">
        <v xml:space="preserve">LC2 - 37 - 5 </v>
      </c>
      <c r="D378" t="str">
        <v>VENDIDO</v>
      </c>
      <c r="E378">
        <v>28000000</v>
      </c>
      <c r="F378">
        <v>24000000</v>
      </c>
      <c r="G378">
        <v>46098</v>
      </c>
      <c r="H378">
        <v>24</v>
      </c>
      <c r="I378" t="str">
        <v>17 DE CADA MES</v>
      </c>
      <c r="J378">
        <v>1000000</v>
      </c>
      <c r="K378">
        <v>46129</v>
      </c>
      <c r="L378">
        <v>189</v>
      </c>
      <c r="M378">
        <v>46131</v>
      </c>
      <c r="N378">
        <v>1000000</v>
      </c>
      <c r="O378" t="str">
        <v>PAGA</v>
      </c>
      <c r="P378" t="str">
        <v>TRANSFERENCIA</v>
      </c>
      <c r="Q378">
        <v>46160</v>
      </c>
      <c r="R378">
        <v>158</v>
      </c>
      <c r="S378">
        <v>46160</v>
      </c>
      <c r="T378">
        <v>1000000</v>
      </c>
      <c r="U378" t="str">
        <v>PAGA</v>
      </c>
      <c r="V378" t="str">
        <v>TRANSFERENCIA</v>
      </c>
      <c r="W378">
        <v>46191</v>
      </c>
      <c r="X378">
        <v>127</v>
      </c>
      <c r="Y378">
        <v>46191</v>
      </c>
      <c r="Z378">
        <v>1000000</v>
      </c>
      <c r="AA378" t="str">
        <v>PAGA</v>
      </c>
      <c r="AB378" t="str">
        <v>TRANSFERENCIA</v>
      </c>
      <c r="AC378">
        <v>46222</v>
      </c>
      <c r="AD378">
        <v>96</v>
      </c>
      <c r="AE378">
        <v>46222</v>
      </c>
      <c r="AF378">
        <v>1000000</v>
      </c>
      <c r="AG378" t="str">
        <v>PAGA</v>
      </c>
      <c r="AH378" t="str">
        <v>TRANSFERENCIA</v>
      </c>
      <c r="AI378">
        <v>46253</v>
      </c>
      <c r="AJ378">
        <v>65</v>
      </c>
      <c r="AK378">
        <v>46252</v>
      </c>
      <c r="AL378">
        <v>1000000</v>
      </c>
      <c r="AM378" t="str">
        <v>PAGA</v>
      </c>
      <c r="AN378" t="str">
        <v>TRANSFERENCIA</v>
      </c>
      <c r="AO378">
        <v>46284</v>
      </c>
      <c r="AP378">
        <v>34</v>
      </c>
      <c r="AS378" t="str">
        <v>VENCIDA</v>
      </c>
      <c r="AU378">
        <v>46315</v>
      </c>
      <c r="AV378">
        <v>3</v>
      </c>
      <c r="AY378" t="str">
        <v>VENCIDA</v>
      </c>
      <c r="BA378">
        <v>46346</v>
      </c>
      <c r="BB378">
        <v>-28</v>
      </c>
      <c r="BE378" t="str">
        <v>AL DÍA</v>
      </c>
      <c r="BG378">
        <v>46377</v>
      </c>
      <c r="BH378">
        <v>-59</v>
      </c>
      <c r="BK378" t="str">
        <v>AL DÍA</v>
      </c>
      <c r="BM378">
        <v>46408</v>
      </c>
      <c r="BN378">
        <v>-90</v>
      </c>
      <c r="BQ378" t="str">
        <v>AL DÍA</v>
      </c>
      <c r="BS378">
        <v>46439</v>
      </c>
      <c r="BT378">
        <v>-121</v>
      </c>
      <c r="BW378" t="str">
        <v>AL DÍA</v>
      </c>
      <c r="BY378">
        <v>46470</v>
      </c>
      <c r="BZ378">
        <v>-152</v>
      </c>
      <c r="CC378" t="str">
        <v>AL DÍA</v>
      </c>
      <c r="CE378">
        <v>46501</v>
      </c>
      <c r="CF378">
        <v>-183</v>
      </c>
      <c r="CI378" t="str">
        <v>AL DÍA</v>
      </c>
      <c r="CK378">
        <v>46532</v>
      </c>
      <c r="CL378">
        <v>-214</v>
      </c>
      <c r="CO378" t="str">
        <v>AL DÍA</v>
      </c>
      <c r="CQ378">
        <v>46563</v>
      </c>
      <c r="CR378">
        <v>-245</v>
      </c>
      <c r="CU378" t="str">
        <v>AL DÍA</v>
      </c>
      <c r="CW378">
        <v>46594</v>
      </c>
      <c r="CX378">
        <v>-276</v>
      </c>
      <c r="DA378" t="str">
        <v>AL DÍA</v>
      </c>
      <c r="DC378">
        <v>46625</v>
      </c>
      <c r="DD378">
        <v>-307</v>
      </c>
      <c r="DG378" t="str">
        <v>AL DÍA</v>
      </c>
      <c r="DI378">
        <v>46656</v>
      </c>
      <c r="DJ378">
        <v>-338</v>
      </c>
      <c r="DM378" t="str">
        <v>AL DÍA</v>
      </c>
      <c r="DO378">
        <v>46687</v>
      </c>
      <c r="DP378">
        <v>-369</v>
      </c>
      <c r="DS378" t="str">
        <v>AL DÍA</v>
      </c>
      <c r="DU378">
        <v>46718</v>
      </c>
      <c r="DV378">
        <v>-400</v>
      </c>
      <c r="DY378" t="str">
        <v>AL DÍA</v>
      </c>
      <c r="EA378">
        <v>46749</v>
      </c>
      <c r="EB378">
        <v>-431</v>
      </c>
      <c r="EE378" t="str">
        <v>AL DÍA</v>
      </c>
      <c r="EG378">
        <v>46780</v>
      </c>
      <c r="EH378">
        <v>-462</v>
      </c>
      <c r="EK378" t="str">
        <v>AL DÍA</v>
      </c>
      <c r="EM378">
        <v>46811</v>
      </c>
      <c r="EN378">
        <v>-493</v>
      </c>
      <c r="EQ378" t="str">
        <v>AL DÍA</v>
      </c>
      <c r="ES378">
        <v>46842</v>
      </c>
      <c r="ET378">
        <v>-524</v>
      </c>
      <c r="EW378" t="str">
        <v>AL DÍA</v>
      </c>
      <c r="EY378" t="str">
        <v/>
      </c>
      <c r="EZ378" t="str">
        <v/>
      </c>
      <c r="FC378" t="str">
        <v>SIN ESTADO</v>
      </c>
      <c r="FE378" t="str">
        <v/>
      </c>
      <c r="FF378" t="str">
        <v/>
      </c>
      <c r="FI378" t="str">
        <v>SIN ESTADO</v>
      </c>
      <c r="FK378" t="str">
        <v/>
      </c>
      <c r="FL378" t="str">
        <v/>
      </c>
      <c r="FO378" t="str">
        <v>SIN ESTADO</v>
      </c>
      <c r="FQ378" t="str">
        <v/>
      </c>
      <c r="FR378" t="str">
        <v/>
      </c>
      <c r="FU378" t="str">
        <v>SIN ESTADO</v>
      </c>
      <c r="FW378" t="str">
        <v/>
      </c>
      <c r="FX378" t="str">
        <v/>
      </c>
      <c r="GA378" t="str">
        <v>SIN ESTADO</v>
      </c>
      <c r="GC378" t="str">
        <v/>
      </c>
      <c r="GD378" t="str">
        <v/>
      </c>
      <c r="GG378" t="str">
        <v>SIN ESTADO</v>
      </c>
      <c r="GI378" t="str">
        <v/>
      </c>
      <c r="GJ378" t="str">
        <v/>
      </c>
      <c r="GM378" t="str">
        <v>SIN ESTADO</v>
      </c>
      <c r="GO378" t="str">
        <v/>
      </c>
      <c r="GP378" t="str">
        <v/>
      </c>
      <c r="GS378" t="str">
        <v>SIN ESTADO</v>
      </c>
      <c r="GU378" t="str">
        <v/>
      </c>
      <c r="GV378" t="str">
        <v/>
      </c>
      <c r="GY378" t="str">
        <v>SIN ESTADO</v>
      </c>
      <c r="HA378" t="str">
        <v/>
      </c>
      <c r="HB378" t="str">
        <v/>
      </c>
      <c r="HE378" t="str">
        <v>SIN ESTADO</v>
      </c>
      <c r="HG378" t="str">
        <v/>
      </c>
      <c r="HH378" t="str">
        <v/>
      </c>
      <c r="HK378" t="str">
        <v>SIN ESTADO</v>
      </c>
      <c r="HM378" t="str">
        <v/>
      </c>
      <c r="HN378" t="str">
        <v/>
      </c>
      <c r="HQ378" t="str">
        <v>SIN ESTADO</v>
      </c>
      <c r="HS378">
        <v>5000000</v>
      </c>
      <c r="HU378">
        <v>1000000</v>
      </c>
      <c r="HW378">
        <v>1000000</v>
      </c>
      <c r="HX378">
        <v>1</v>
      </c>
    </row>
    <row r="379">
      <c r="B379">
        <v>377</v>
      </c>
      <c r="C379" t="str">
        <v xml:space="preserve">LC2 - 37 - 6 </v>
      </c>
      <c r="D379" t="str">
        <v>VENDIDO</v>
      </c>
      <c r="E379">
        <v>28000000</v>
      </c>
      <c r="F379">
        <v>24000000</v>
      </c>
      <c r="G379">
        <v>46086</v>
      </c>
      <c r="H379">
        <v>24</v>
      </c>
      <c r="I379" t="str">
        <v xml:space="preserve">05 DE CADA MES </v>
      </c>
      <c r="J379">
        <v>1000000</v>
      </c>
      <c r="K379">
        <v>46117</v>
      </c>
      <c r="L379">
        <v>201</v>
      </c>
      <c r="M379">
        <v>46116</v>
      </c>
      <c r="N379">
        <v>1000000</v>
      </c>
      <c r="O379" t="str">
        <v>PAGA</v>
      </c>
      <c r="P379" t="str">
        <v>TRANSFERENCIA</v>
      </c>
      <c r="Q379">
        <v>46148</v>
      </c>
      <c r="R379">
        <v>170</v>
      </c>
      <c r="S379">
        <v>46147</v>
      </c>
      <c r="T379">
        <v>1000000</v>
      </c>
      <c r="U379" t="str">
        <v>PAGA</v>
      </c>
      <c r="V379" t="str">
        <v>TRANSFERENCIA</v>
      </c>
      <c r="W379">
        <v>46179</v>
      </c>
      <c r="X379">
        <v>139</v>
      </c>
      <c r="Y379">
        <v>46178</v>
      </c>
      <c r="Z379">
        <v>1000000</v>
      </c>
      <c r="AA379" t="str">
        <v>PAGA</v>
      </c>
      <c r="AB379" t="str">
        <v>TRANSFERENCIA</v>
      </c>
      <c r="AC379">
        <v>46210</v>
      </c>
      <c r="AD379">
        <v>108</v>
      </c>
      <c r="AE379">
        <v>46209</v>
      </c>
      <c r="AF379">
        <v>1000000</v>
      </c>
      <c r="AG379" t="str">
        <v>PAGA</v>
      </c>
      <c r="AH379" t="str">
        <v>TRANSFERENCIA</v>
      </c>
      <c r="AI379">
        <v>46241</v>
      </c>
      <c r="AJ379">
        <v>77</v>
      </c>
      <c r="AK379">
        <v>46239</v>
      </c>
      <c r="AL379">
        <v>1000000</v>
      </c>
      <c r="AM379" t="str">
        <v>PAGA</v>
      </c>
      <c r="AN379" t="str">
        <v>TRANSFERENCIA</v>
      </c>
      <c r="AO379">
        <v>46272</v>
      </c>
      <c r="AP379">
        <v>46</v>
      </c>
      <c r="AQ379">
        <v>46273</v>
      </c>
      <c r="AR379">
        <v>1000000</v>
      </c>
      <c r="AS379" t="str">
        <v>PAGA</v>
      </c>
      <c r="AT379" t="str">
        <v>TRANSFERENCIA</v>
      </c>
      <c r="AU379">
        <v>46303</v>
      </c>
      <c r="AV379">
        <v>15</v>
      </c>
      <c r="AW379">
        <v>46300</v>
      </c>
      <c r="AX379">
        <v>1000000</v>
      </c>
      <c r="AY379" t="str">
        <v>PAGA</v>
      </c>
      <c r="AZ379" t="str">
        <v>TRANSFERENCIA</v>
      </c>
      <c r="BA379">
        <v>46334</v>
      </c>
      <c r="BB379">
        <v>-16</v>
      </c>
      <c r="BE379" t="str">
        <v>AL DÍA</v>
      </c>
      <c r="BG379">
        <v>46365</v>
      </c>
      <c r="BH379">
        <v>-47</v>
      </c>
      <c r="BK379" t="str">
        <v>AL DÍA</v>
      </c>
      <c r="BM379">
        <v>46396</v>
      </c>
      <c r="BN379">
        <v>-78</v>
      </c>
      <c r="BQ379" t="str">
        <v>AL DÍA</v>
      </c>
      <c r="BS379">
        <v>46427</v>
      </c>
      <c r="BT379">
        <v>-109</v>
      </c>
      <c r="BW379" t="str">
        <v>AL DÍA</v>
      </c>
      <c r="BY379">
        <v>46458</v>
      </c>
      <c r="BZ379">
        <v>-140</v>
      </c>
      <c r="CC379" t="str">
        <v>AL DÍA</v>
      </c>
      <c r="CE379">
        <v>46489</v>
      </c>
      <c r="CF379">
        <v>-171</v>
      </c>
      <c r="CI379" t="str">
        <v>AL DÍA</v>
      </c>
      <c r="CK379">
        <v>46520</v>
      </c>
      <c r="CL379">
        <v>-202</v>
      </c>
      <c r="CO379" t="str">
        <v>AL DÍA</v>
      </c>
      <c r="CQ379">
        <v>46551</v>
      </c>
      <c r="CR379">
        <v>-233</v>
      </c>
      <c r="CU379" t="str">
        <v>AL DÍA</v>
      </c>
      <c r="CW379">
        <v>46582</v>
      </c>
      <c r="CX379">
        <v>-264</v>
      </c>
      <c r="DA379" t="str">
        <v>AL DÍA</v>
      </c>
      <c r="DC379">
        <v>46613</v>
      </c>
      <c r="DD379">
        <v>-295</v>
      </c>
      <c r="DG379" t="str">
        <v>AL DÍA</v>
      </c>
      <c r="DI379">
        <v>46644</v>
      </c>
      <c r="DJ379">
        <v>-326</v>
      </c>
      <c r="DM379" t="str">
        <v>AL DÍA</v>
      </c>
      <c r="DO379">
        <v>46675</v>
      </c>
      <c r="DP379">
        <v>-357</v>
      </c>
      <c r="DS379" t="str">
        <v>AL DÍA</v>
      </c>
      <c r="DU379">
        <v>46706</v>
      </c>
      <c r="DV379">
        <v>-388</v>
      </c>
      <c r="DY379" t="str">
        <v>AL DÍA</v>
      </c>
      <c r="EA379">
        <v>46737</v>
      </c>
      <c r="EB379">
        <v>-419</v>
      </c>
      <c r="EE379" t="str">
        <v>AL DÍA</v>
      </c>
      <c r="EG379">
        <v>46768</v>
      </c>
      <c r="EH379">
        <v>-450</v>
      </c>
      <c r="EK379" t="str">
        <v>AL DÍA</v>
      </c>
      <c r="EM379">
        <v>46799</v>
      </c>
      <c r="EN379">
        <v>-481</v>
      </c>
      <c r="EQ379" t="str">
        <v>AL DÍA</v>
      </c>
      <c r="ES379">
        <v>46830</v>
      </c>
      <c r="ET379">
        <v>-512</v>
      </c>
      <c r="EW379" t="str">
        <v>AL DÍA</v>
      </c>
      <c r="EY379" t="str">
        <v/>
      </c>
      <c r="EZ379" t="str">
        <v/>
      </c>
      <c r="FC379" t="str">
        <v>SIN ESTADO</v>
      </c>
      <c r="FE379" t="str">
        <v/>
      </c>
      <c r="FF379" t="str">
        <v/>
      </c>
      <c r="FI379" t="str">
        <v>SIN ESTADO</v>
      </c>
      <c r="FK379" t="str">
        <v/>
      </c>
      <c r="FL379" t="str">
        <v/>
      </c>
      <c r="FO379" t="str">
        <v>SIN ESTADO</v>
      </c>
      <c r="FQ379" t="str">
        <v/>
      </c>
      <c r="FR379" t="str">
        <v/>
      </c>
      <c r="FU379" t="str">
        <v>SIN ESTADO</v>
      </c>
      <c r="FW379" t="str">
        <v/>
      </c>
      <c r="FX379" t="str">
        <v/>
      </c>
      <c r="GA379" t="str">
        <v>SIN ESTADO</v>
      </c>
      <c r="GC379" t="str">
        <v/>
      </c>
      <c r="GD379" t="str">
        <v/>
      </c>
      <c r="GG379" t="str">
        <v>SIN ESTADO</v>
      </c>
      <c r="GI379" t="str">
        <v/>
      </c>
      <c r="GJ379" t="str">
        <v/>
      </c>
      <c r="GM379" t="str">
        <v>SIN ESTADO</v>
      </c>
      <c r="GO379" t="str">
        <v/>
      </c>
      <c r="GP379" t="str">
        <v/>
      </c>
      <c r="GS379" t="str">
        <v>SIN ESTADO</v>
      </c>
      <c r="GU379" t="str">
        <v/>
      </c>
      <c r="GV379" t="str">
        <v/>
      </c>
      <c r="GY379" t="str">
        <v>SIN ESTADO</v>
      </c>
      <c r="HA379" t="str">
        <v/>
      </c>
      <c r="HB379" t="str">
        <v/>
      </c>
      <c r="HE379" t="str">
        <v>SIN ESTADO</v>
      </c>
      <c r="HG379" t="str">
        <v/>
      </c>
      <c r="HH379" t="str">
        <v/>
      </c>
      <c r="HK379" t="str">
        <v>SIN ESTADO</v>
      </c>
      <c r="HM379" t="str">
        <v/>
      </c>
      <c r="HN379" t="str">
        <v/>
      </c>
      <c r="HQ379" t="str">
        <v>SIN ESTADO</v>
      </c>
      <c r="HS379">
        <v>7000000</v>
      </c>
      <c r="HU379">
        <v>1000000</v>
      </c>
      <c r="HW379">
        <v>1000000</v>
      </c>
      <c r="HX379">
        <v>1</v>
      </c>
    </row>
    <row r="380">
      <c r="B380">
        <v>378</v>
      </c>
      <c r="C380" t="str">
        <v xml:space="preserve">LC2 - 37 - 7 </v>
      </c>
      <c r="D380" t="str">
        <v>VENDIDO</v>
      </c>
      <c r="E380">
        <v>28000000</v>
      </c>
      <c r="F380">
        <v>24000000</v>
      </c>
      <c r="G380">
        <v>46086</v>
      </c>
      <c r="H380">
        <v>24</v>
      </c>
      <c r="I380" t="str">
        <v xml:space="preserve">05 DE CADA MES </v>
      </c>
      <c r="J380">
        <v>1000000</v>
      </c>
      <c r="K380">
        <v>46117</v>
      </c>
      <c r="L380">
        <v>201</v>
      </c>
      <c r="M380">
        <v>46116</v>
      </c>
      <c r="N380">
        <v>1000000</v>
      </c>
      <c r="O380" t="str">
        <v>PAGA</v>
      </c>
      <c r="P380" t="str">
        <v>TRANSFERENCIA</v>
      </c>
      <c r="Q380">
        <v>46148</v>
      </c>
      <c r="R380">
        <v>170</v>
      </c>
      <c r="S380">
        <v>46147</v>
      </c>
      <c r="T380">
        <v>1000000</v>
      </c>
      <c r="U380" t="str">
        <v>PAGA</v>
      </c>
      <c r="V380" t="str">
        <v>TRANSFERENCIA</v>
      </c>
      <c r="W380">
        <v>46179</v>
      </c>
      <c r="X380">
        <v>139</v>
      </c>
      <c r="Y380">
        <v>46178</v>
      </c>
      <c r="Z380">
        <v>1000000</v>
      </c>
      <c r="AA380" t="str">
        <v>PAGA</v>
      </c>
      <c r="AB380" t="str">
        <v>TRANSFERENCIA</v>
      </c>
      <c r="AC380">
        <v>46210</v>
      </c>
      <c r="AD380">
        <v>108</v>
      </c>
      <c r="AE380">
        <v>46209</v>
      </c>
      <c r="AF380">
        <v>1000000</v>
      </c>
      <c r="AG380" t="str">
        <v>PAGA</v>
      </c>
      <c r="AH380" t="str">
        <v>TRANSFERENCIA</v>
      </c>
      <c r="AI380">
        <v>46241</v>
      </c>
      <c r="AJ380">
        <v>77</v>
      </c>
      <c r="AK380">
        <v>46239</v>
      </c>
      <c r="AL380">
        <v>1000000</v>
      </c>
      <c r="AM380" t="str">
        <v>PAGA</v>
      </c>
      <c r="AN380" t="str">
        <v>TRANSFERENCIA</v>
      </c>
      <c r="AO380">
        <v>46272</v>
      </c>
      <c r="AP380">
        <v>46</v>
      </c>
      <c r="AQ380">
        <v>46273</v>
      </c>
      <c r="AR380">
        <v>1000000</v>
      </c>
      <c r="AS380" t="str">
        <v>PAGA</v>
      </c>
      <c r="AT380" t="str">
        <v>TRANSFERENCIA</v>
      </c>
      <c r="AU380">
        <v>46303</v>
      </c>
      <c r="AV380">
        <v>15</v>
      </c>
      <c r="AW380">
        <v>46300</v>
      </c>
      <c r="AX380">
        <v>1000000</v>
      </c>
      <c r="AY380" t="str">
        <v>PAGA</v>
      </c>
      <c r="AZ380" t="str">
        <v>TRANSFERENCIA</v>
      </c>
      <c r="BA380">
        <v>46334</v>
      </c>
      <c r="BB380">
        <v>-16</v>
      </c>
      <c r="BE380" t="str">
        <v>AL DÍA</v>
      </c>
      <c r="BG380">
        <v>46365</v>
      </c>
      <c r="BH380">
        <v>-47</v>
      </c>
      <c r="BK380" t="str">
        <v>AL DÍA</v>
      </c>
      <c r="BM380">
        <v>46396</v>
      </c>
      <c r="BN380">
        <v>-78</v>
      </c>
      <c r="BQ380" t="str">
        <v>AL DÍA</v>
      </c>
      <c r="BS380">
        <v>46427</v>
      </c>
      <c r="BT380">
        <v>-109</v>
      </c>
      <c r="BW380" t="str">
        <v>AL DÍA</v>
      </c>
      <c r="BY380">
        <v>46458</v>
      </c>
      <c r="BZ380">
        <v>-140</v>
      </c>
      <c r="CC380" t="str">
        <v>AL DÍA</v>
      </c>
      <c r="CE380">
        <v>46489</v>
      </c>
      <c r="CF380">
        <v>-171</v>
      </c>
      <c r="CI380" t="str">
        <v>AL DÍA</v>
      </c>
      <c r="CK380">
        <v>46520</v>
      </c>
      <c r="CL380">
        <v>-202</v>
      </c>
      <c r="CO380" t="str">
        <v>AL DÍA</v>
      </c>
      <c r="CQ380">
        <v>46551</v>
      </c>
      <c r="CR380">
        <v>-233</v>
      </c>
      <c r="CU380" t="str">
        <v>AL DÍA</v>
      </c>
      <c r="CW380">
        <v>46582</v>
      </c>
      <c r="CX380">
        <v>-264</v>
      </c>
      <c r="DA380" t="str">
        <v>AL DÍA</v>
      </c>
      <c r="DC380">
        <v>46613</v>
      </c>
      <c r="DD380">
        <v>-295</v>
      </c>
      <c r="DG380" t="str">
        <v>AL DÍA</v>
      </c>
      <c r="DI380">
        <v>46644</v>
      </c>
      <c r="DJ380">
        <v>-326</v>
      </c>
      <c r="DM380" t="str">
        <v>AL DÍA</v>
      </c>
      <c r="DO380">
        <v>46675</v>
      </c>
      <c r="DP380">
        <v>-357</v>
      </c>
      <c r="DS380" t="str">
        <v>AL DÍA</v>
      </c>
      <c r="DU380">
        <v>46706</v>
      </c>
      <c r="DV380">
        <v>-388</v>
      </c>
      <c r="DY380" t="str">
        <v>AL DÍA</v>
      </c>
      <c r="EA380">
        <v>46737</v>
      </c>
      <c r="EB380">
        <v>-419</v>
      </c>
      <c r="EE380" t="str">
        <v>AL DÍA</v>
      </c>
      <c r="EG380">
        <v>46768</v>
      </c>
      <c r="EH380">
        <v>-450</v>
      </c>
      <c r="EK380" t="str">
        <v>AL DÍA</v>
      </c>
      <c r="EM380">
        <v>46799</v>
      </c>
      <c r="EN380">
        <v>-481</v>
      </c>
      <c r="EQ380" t="str">
        <v>AL DÍA</v>
      </c>
      <c r="ES380">
        <v>46830</v>
      </c>
      <c r="ET380">
        <v>-512</v>
      </c>
      <c r="EW380" t="str">
        <v>AL DÍA</v>
      </c>
      <c r="EY380" t="str">
        <v/>
      </c>
      <c r="EZ380" t="str">
        <v/>
      </c>
      <c r="FC380" t="str">
        <v>SIN ESTADO</v>
      </c>
      <c r="FE380" t="str">
        <v/>
      </c>
      <c r="FF380" t="str">
        <v/>
      </c>
      <c r="FI380" t="str">
        <v>SIN ESTADO</v>
      </c>
      <c r="FK380" t="str">
        <v/>
      </c>
      <c r="FL380" t="str">
        <v/>
      </c>
      <c r="FO380" t="str">
        <v>SIN ESTADO</v>
      </c>
      <c r="FQ380" t="str">
        <v/>
      </c>
      <c r="FR380" t="str">
        <v/>
      </c>
      <c r="FU380" t="str">
        <v>SIN ESTADO</v>
      </c>
      <c r="FW380" t="str">
        <v/>
      </c>
      <c r="FX380" t="str">
        <v/>
      </c>
      <c r="GA380" t="str">
        <v>SIN ESTADO</v>
      </c>
      <c r="GC380" t="str">
        <v/>
      </c>
      <c r="GD380" t="str">
        <v/>
      </c>
      <c r="GG380" t="str">
        <v>SIN ESTADO</v>
      </c>
      <c r="GI380" t="str">
        <v/>
      </c>
      <c r="GJ380" t="str">
        <v/>
      </c>
      <c r="GM380" t="str">
        <v>SIN ESTADO</v>
      </c>
      <c r="GO380" t="str">
        <v/>
      </c>
      <c r="GP380" t="str">
        <v/>
      </c>
      <c r="GS380" t="str">
        <v>SIN ESTADO</v>
      </c>
      <c r="GU380" t="str">
        <v/>
      </c>
      <c r="GV380" t="str">
        <v/>
      </c>
      <c r="GY380" t="str">
        <v>SIN ESTADO</v>
      </c>
      <c r="HA380" t="str">
        <v/>
      </c>
      <c r="HB380" t="str">
        <v/>
      </c>
      <c r="HE380" t="str">
        <v>SIN ESTADO</v>
      </c>
      <c r="HG380" t="str">
        <v/>
      </c>
      <c r="HH380" t="str">
        <v/>
      </c>
      <c r="HK380" t="str">
        <v>SIN ESTADO</v>
      </c>
      <c r="HM380" t="str">
        <v/>
      </c>
      <c r="HN380" t="str">
        <v/>
      </c>
      <c r="HQ380" t="str">
        <v>SIN ESTADO</v>
      </c>
      <c r="HS380">
        <v>7000000</v>
      </c>
      <c r="HU380">
        <v>1000000</v>
      </c>
      <c r="HW380">
        <v>1000000</v>
      </c>
      <c r="HX380">
        <v>1</v>
      </c>
    </row>
    <row r="381">
      <c r="B381">
        <v>379</v>
      </c>
      <c r="C381" t="str">
        <v xml:space="preserve">LC2 - 37 - 8 </v>
      </c>
      <c r="D381" t="str">
        <v>VENDIDO</v>
      </c>
      <c r="E381">
        <v>28000000</v>
      </c>
      <c r="F381">
        <v>24000000</v>
      </c>
      <c r="G381">
        <v>46086</v>
      </c>
      <c r="H381">
        <v>24</v>
      </c>
      <c r="I381" t="str">
        <v xml:space="preserve">05 DE CADA MES </v>
      </c>
      <c r="J381">
        <v>1000000</v>
      </c>
      <c r="K381">
        <v>46117</v>
      </c>
      <c r="L381">
        <v>201</v>
      </c>
      <c r="M381">
        <v>46116</v>
      </c>
      <c r="N381">
        <v>1000000</v>
      </c>
      <c r="O381" t="str">
        <v>PAGA</v>
      </c>
      <c r="P381" t="str">
        <v>TRANSFERENCIA</v>
      </c>
      <c r="Q381">
        <v>46148</v>
      </c>
      <c r="R381">
        <v>170</v>
      </c>
      <c r="S381">
        <v>46147</v>
      </c>
      <c r="T381">
        <v>1000000</v>
      </c>
      <c r="U381" t="str">
        <v>PAGA</v>
      </c>
      <c r="V381" t="str">
        <v>TRANSFERENCIA</v>
      </c>
      <c r="W381">
        <v>46179</v>
      </c>
      <c r="X381">
        <v>139</v>
      </c>
      <c r="Y381">
        <v>46178</v>
      </c>
      <c r="Z381">
        <v>1000000</v>
      </c>
      <c r="AA381" t="str">
        <v>PAGA</v>
      </c>
      <c r="AB381" t="str">
        <v>TRANSFERENCIA</v>
      </c>
      <c r="AC381">
        <v>46210</v>
      </c>
      <c r="AD381">
        <v>108</v>
      </c>
      <c r="AE381">
        <v>46209</v>
      </c>
      <c r="AF381">
        <v>1000000</v>
      </c>
      <c r="AG381" t="str">
        <v>PAGA</v>
      </c>
      <c r="AH381" t="str">
        <v>TRANSFERENCIA</v>
      </c>
      <c r="AI381">
        <v>46241</v>
      </c>
      <c r="AJ381">
        <v>77</v>
      </c>
      <c r="AK381">
        <v>46239</v>
      </c>
      <c r="AL381">
        <v>1000000</v>
      </c>
      <c r="AM381" t="str">
        <v>PAGA</v>
      </c>
      <c r="AN381" t="str">
        <v>TRANSFERENCIA</v>
      </c>
      <c r="AO381">
        <v>46272</v>
      </c>
      <c r="AP381">
        <v>46</v>
      </c>
      <c r="AQ381">
        <v>46273</v>
      </c>
      <c r="AR381">
        <v>1000000</v>
      </c>
      <c r="AS381" t="str">
        <v>PAGA</v>
      </c>
      <c r="AT381" t="str">
        <v>TRANSFERENCIA</v>
      </c>
      <c r="AU381">
        <v>46303</v>
      </c>
      <c r="AV381">
        <v>15</v>
      </c>
      <c r="AW381">
        <v>46300</v>
      </c>
      <c r="AX381">
        <v>1000000</v>
      </c>
      <c r="AY381" t="str">
        <v>PAGA</v>
      </c>
      <c r="AZ381" t="str">
        <v>TRANSFERENCIA</v>
      </c>
      <c r="BA381">
        <v>46334</v>
      </c>
      <c r="BB381">
        <v>-16</v>
      </c>
      <c r="BE381" t="str">
        <v>AL DÍA</v>
      </c>
      <c r="BG381">
        <v>46365</v>
      </c>
      <c r="BH381">
        <v>-47</v>
      </c>
      <c r="BK381" t="str">
        <v>AL DÍA</v>
      </c>
      <c r="BM381">
        <v>46396</v>
      </c>
      <c r="BN381">
        <v>-78</v>
      </c>
      <c r="BQ381" t="str">
        <v>AL DÍA</v>
      </c>
      <c r="BS381">
        <v>46427</v>
      </c>
      <c r="BT381">
        <v>-109</v>
      </c>
      <c r="BW381" t="str">
        <v>AL DÍA</v>
      </c>
      <c r="BY381">
        <v>46458</v>
      </c>
      <c r="BZ381">
        <v>-140</v>
      </c>
      <c r="CC381" t="str">
        <v>AL DÍA</v>
      </c>
      <c r="CE381">
        <v>46489</v>
      </c>
      <c r="CF381">
        <v>-171</v>
      </c>
      <c r="CI381" t="str">
        <v>AL DÍA</v>
      </c>
      <c r="CK381">
        <v>46520</v>
      </c>
      <c r="CL381">
        <v>-202</v>
      </c>
      <c r="CO381" t="str">
        <v>AL DÍA</v>
      </c>
      <c r="CQ381">
        <v>46551</v>
      </c>
      <c r="CR381">
        <v>-233</v>
      </c>
      <c r="CU381" t="str">
        <v>AL DÍA</v>
      </c>
      <c r="CW381">
        <v>46582</v>
      </c>
      <c r="CX381">
        <v>-264</v>
      </c>
      <c r="DA381" t="str">
        <v>AL DÍA</v>
      </c>
      <c r="DC381">
        <v>46613</v>
      </c>
      <c r="DD381">
        <v>-295</v>
      </c>
      <c r="DG381" t="str">
        <v>AL DÍA</v>
      </c>
      <c r="DI381">
        <v>46644</v>
      </c>
      <c r="DJ381">
        <v>-326</v>
      </c>
      <c r="DM381" t="str">
        <v>AL DÍA</v>
      </c>
      <c r="DO381">
        <v>46675</v>
      </c>
      <c r="DP381">
        <v>-357</v>
      </c>
      <c r="DS381" t="str">
        <v>AL DÍA</v>
      </c>
      <c r="DU381">
        <v>46706</v>
      </c>
      <c r="DV381">
        <v>-388</v>
      </c>
      <c r="DY381" t="str">
        <v>AL DÍA</v>
      </c>
      <c r="EA381">
        <v>46737</v>
      </c>
      <c r="EB381">
        <v>-419</v>
      </c>
      <c r="EE381" t="str">
        <v>AL DÍA</v>
      </c>
      <c r="EG381">
        <v>46768</v>
      </c>
      <c r="EH381">
        <v>-450</v>
      </c>
      <c r="EK381" t="str">
        <v>AL DÍA</v>
      </c>
      <c r="EM381">
        <v>46799</v>
      </c>
      <c r="EN381">
        <v>-481</v>
      </c>
      <c r="EQ381" t="str">
        <v>AL DÍA</v>
      </c>
      <c r="ES381">
        <v>46830</v>
      </c>
      <c r="ET381">
        <v>-512</v>
      </c>
      <c r="EW381" t="str">
        <v>AL DÍA</v>
      </c>
      <c r="EY381" t="str">
        <v/>
      </c>
      <c r="EZ381" t="str">
        <v/>
      </c>
      <c r="FC381" t="str">
        <v>SIN ESTADO</v>
      </c>
      <c r="FE381" t="str">
        <v/>
      </c>
      <c r="FF381" t="str">
        <v/>
      </c>
      <c r="FI381" t="str">
        <v>SIN ESTADO</v>
      </c>
      <c r="FK381" t="str">
        <v/>
      </c>
      <c r="FL381" t="str">
        <v/>
      </c>
      <c r="FO381" t="str">
        <v>SIN ESTADO</v>
      </c>
      <c r="FQ381" t="str">
        <v/>
      </c>
      <c r="FR381" t="str">
        <v/>
      </c>
      <c r="FU381" t="str">
        <v>SIN ESTADO</v>
      </c>
      <c r="FW381" t="str">
        <v/>
      </c>
      <c r="FX381" t="str">
        <v/>
      </c>
      <c r="GA381" t="str">
        <v>SIN ESTADO</v>
      </c>
      <c r="GC381" t="str">
        <v/>
      </c>
      <c r="GD381" t="str">
        <v/>
      </c>
      <c r="GG381" t="str">
        <v>SIN ESTADO</v>
      </c>
      <c r="GI381" t="str">
        <v/>
      </c>
      <c r="GJ381" t="str">
        <v/>
      </c>
      <c r="GM381" t="str">
        <v>SIN ESTADO</v>
      </c>
      <c r="GO381" t="str">
        <v/>
      </c>
      <c r="GP381" t="str">
        <v/>
      </c>
      <c r="GS381" t="str">
        <v>SIN ESTADO</v>
      </c>
      <c r="GU381" t="str">
        <v/>
      </c>
      <c r="GV381" t="str">
        <v/>
      </c>
      <c r="GY381" t="str">
        <v>SIN ESTADO</v>
      </c>
      <c r="HA381" t="str">
        <v/>
      </c>
      <c r="HB381" t="str">
        <v/>
      </c>
      <c r="HE381" t="str">
        <v>SIN ESTADO</v>
      </c>
      <c r="HG381" t="str">
        <v/>
      </c>
      <c r="HH381" t="str">
        <v/>
      </c>
      <c r="HK381" t="str">
        <v>SIN ESTADO</v>
      </c>
      <c r="HM381" t="str">
        <v/>
      </c>
      <c r="HN381" t="str">
        <v/>
      </c>
      <c r="HQ381" t="str">
        <v>SIN ESTADO</v>
      </c>
      <c r="HS381">
        <v>7000000</v>
      </c>
      <c r="HU381">
        <v>1000000</v>
      </c>
      <c r="HW381">
        <v>1000000</v>
      </c>
      <c r="HX381">
        <v>1</v>
      </c>
    </row>
    <row r="382">
      <c r="B382">
        <v>380</v>
      </c>
      <c r="C382" t="str">
        <v xml:space="preserve">LC2 - 37 - 9 </v>
      </c>
      <c r="D382" t="str">
        <v>VENDIDO</v>
      </c>
      <c r="E382">
        <v>33000000</v>
      </c>
      <c r="F382">
        <v>33000000</v>
      </c>
      <c r="G382">
        <v>45875</v>
      </c>
      <c r="H382">
        <v>24</v>
      </c>
      <c r="I382" t="str">
        <v xml:space="preserve">06 DE CADA MES </v>
      </c>
      <c r="J382">
        <v>1375000</v>
      </c>
      <c r="K382">
        <v>45906</v>
      </c>
      <c r="L382">
        <v>412</v>
      </c>
      <c r="M382">
        <v>45906</v>
      </c>
      <c r="N382">
        <v>1400000</v>
      </c>
      <c r="O382" t="str">
        <v>PAGA</v>
      </c>
      <c r="P382" t="str">
        <v>TRANSFERENCIA</v>
      </c>
      <c r="Q382">
        <v>45937</v>
      </c>
      <c r="R382">
        <v>381</v>
      </c>
      <c r="S382">
        <v>45937</v>
      </c>
      <c r="T382">
        <v>1400000</v>
      </c>
      <c r="U382" t="str">
        <v>PAGA</v>
      </c>
      <c r="V382" t="str">
        <v>TRANSFERENCIA</v>
      </c>
      <c r="W382">
        <v>45968</v>
      </c>
      <c r="X382">
        <v>350</v>
      </c>
      <c r="Y382">
        <v>45968</v>
      </c>
      <c r="Z382">
        <v>1400000</v>
      </c>
      <c r="AA382" t="str">
        <v>PAGA</v>
      </c>
      <c r="AB382" t="str">
        <v>TRANSFERENCIA</v>
      </c>
      <c r="AC382">
        <v>45999</v>
      </c>
      <c r="AD382">
        <v>319</v>
      </c>
      <c r="AE382">
        <v>46000</v>
      </c>
      <c r="AF382">
        <v>1400000</v>
      </c>
      <c r="AG382" t="str">
        <v>PAGA</v>
      </c>
      <c r="AH382" t="str">
        <v>TRANSFERENCIA</v>
      </c>
      <c r="AI382">
        <v>46030</v>
      </c>
      <c r="AJ382">
        <v>288</v>
      </c>
      <c r="AK382">
        <v>46030</v>
      </c>
      <c r="AL382">
        <v>1400000</v>
      </c>
      <c r="AM382" t="str">
        <v>PAGA</v>
      </c>
      <c r="AN382" t="str">
        <v>TRANSFERENCIA</v>
      </c>
      <c r="AO382">
        <v>46061</v>
      </c>
      <c r="AP382">
        <v>257</v>
      </c>
      <c r="AQ382">
        <v>46062</v>
      </c>
      <c r="AR382">
        <v>1400000</v>
      </c>
      <c r="AS382" t="str">
        <v>PAGA</v>
      </c>
      <c r="AT382" t="str">
        <v>TRANSFERENCIA</v>
      </c>
      <c r="AU382">
        <v>46092</v>
      </c>
      <c r="AV382">
        <v>226</v>
      </c>
      <c r="AW382">
        <v>46093</v>
      </c>
      <c r="AX382">
        <v>1400000</v>
      </c>
      <c r="AY382" t="str">
        <v>PAGA</v>
      </c>
      <c r="AZ382" t="str">
        <v>TRANSFERENCIA</v>
      </c>
      <c r="BA382">
        <v>46123</v>
      </c>
      <c r="BB382">
        <v>195</v>
      </c>
      <c r="BC382">
        <v>46154</v>
      </c>
      <c r="BD382">
        <v>1400000</v>
      </c>
      <c r="BE382" t="str">
        <v>PAGA</v>
      </c>
      <c r="BF382" t="str">
        <v>TRANSFERENCIA</v>
      </c>
      <c r="BG382">
        <v>46154</v>
      </c>
      <c r="BH382">
        <v>164</v>
      </c>
      <c r="BI382">
        <v>46190</v>
      </c>
      <c r="BJ382">
        <v>1400000</v>
      </c>
      <c r="BK382" t="str">
        <v>PAGA</v>
      </c>
      <c r="BL382" t="str">
        <v>TRANSFERENCIA</v>
      </c>
      <c r="BM382">
        <v>46185</v>
      </c>
      <c r="BN382">
        <v>133</v>
      </c>
      <c r="BQ382" t="str">
        <v>VENCIDA</v>
      </c>
      <c r="BS382">
        <v>46216</v>
      </c>
      <c r="BT382">
        <v>102</v>
      </c>
      <c r="BW382" t="str">
        <v>VENCIDA</v>
      </c>
      <c r="BY382">
        <v>46247</v>
      </c>
      <c r="BZ382">
        <v>71</v>
      </c>
      <c r="CC382" t="str">
        <v>VENCIDA</v>
      </c>
      <c r="CE382">
        <v>46278</v>
      </c>
      <c r="CF382">
        <v>40</v>
      </c>
      <c r="CI382" t="str">
        <v>VENCIDA</v>
      </c>
      <c r="CK382">
        <v>46309</v>
      </c>
      <c r="CL382">
        <v>9</v>
      </c>
      <c r="CO382" t="str">
        <v>VENCIDA</v>
      </c>
      <c r="CQ382">
        <v>46340</v>
      </c>
      <c r="CR382">
        <v>-22</v>
      </c>
      <c r="CU382" t="str">
        <v>AL DÍA</v>
      </c>
      <c r="CW382">
        <v>46371</v>
      </c>
      <c r="CX382">
        <v>-53</v>
      </c>
      <c r="DA382" t="str">
        <v>AL DÍA</v>
      </c>
      <c r="DC382">
        <v>46402</v>
      </c>
      <c r="DD382">
        <v>-84</v>
      </c>
      <c r="DG382" t="str">
        <v>AL DÍA</v>
      </c>
      <c r="DI382">
        <v>46433</v>
      </c>
      <c r="DJ382">
        <v>-115</v>
      </c>
      <c r="DM382" t="str">
        <v>AL DÍA</v>
      </c>
      <c r="DO382">
        <v>46464</v>
      </c>
      <c r="DP382">
        <v>-146</v>
      </c>
      <c r="DS382" t="str">
        <v>AL DÍA</v>
      </c>
      <c r="DU382">
        <v>46495</v>
      </c>
      <c r="DV382">
        <v>-177</v>
      </c>
      <c r="DY382" t="str">
        <v>AL DÍA</v>
      </c>
      <c r="EA382">
        <v>46526</v>
      </c>
      <c r="EB382">
        <v>-208</v>
      </c>
      <c r="EE382" t="str">
        <v>AL DÍA</v>
      </c>
      <c r="EG382">
        <v>46557</v>
      </c>
      <c r="EH382">
        <v>-239</v>
      </c>
      <c r="EK382" t="str">
        <v>AL DÍA</v>
      </c>
      <c r="EM382">
        <v>46588</v>
      </c>
      <c r="EN382">
        <v>-270</v>
      </c>
      <c r="EQ382" t="str">
        <v>AL DÍA</v>
      </c>
      <c r="ES382">
        <v>46619</v>
      </c>
      <c r="ET382">
        <v>-301</v>
      </c>
      <c r="EW382" t="str">
        <v>AL DÍA</v>
      </c>
      <c r="EY382" t="str">
        <v/>
      </c>
      <c r="EZ382" t="str">
        <v/>
      </c>
      <c r="FC382" t="str">
        <v>SIN ESTADO</v>
      </c>
      <c r="FE382" t="str">
        <v/>
      </c>
      <c r="FF382" t="str">
        <v/>
      </c>
      <c r="FI382" t="str">
        <v>SIN ESTADO</v>
      </c>
      <c r="FK382" t="str">
        <v/>
      </c>
      <c r="FL382" t="str">
        <v/>
      </c>
      <c r="FO382" t="str">
        <v>SIN ESTADO</v>
      </c>
      <c r="FQ382" t="str">
        <v/>
      </c>
      <c r="FR382" t="str">
        <v/>
      </c>
      <c r="FU382" t="str">
        <v>SIN ESTADO</v>
      </c>
      <c r="FW382" t="str">
        <v/>
      </c>
      <c r="FX382" t="str">
        <v/>
      </c>
      <c r="GA382" t="str">
        <v>SIN ESTADO</v>
      </c>
      <c r="GC382" t="str">
        <v/>
      </c>
      <c r="GD382" t="str">
        <v/>
      </c>
      <c r="GG382" t="str">
        <v>SIN ESTADO</v>
      </c>
      <c r="GI382" t="str">
        <v/>
      </c>
      <c r="GJ382" t="str">
        <v/>
      </c>
      <c r="GM382" t="str">
        <v>SIN ESTADO</v>
      </c>
      <c r="GO382" t="str">
        <v/>
      </c>
      <c r="GP382" t="str">
        <v/>
      </c>
      <c r="GS382" t="str">
        <v>SIN ESTADO</v>
      </c>
      <c r="GU382" t="str">
        <v/>
      </c>
      <c r="GV382" t="str">
        <v/>
      </c>
      <c r="GY382" t="str">
        <v>SIN ESTADO</v>
      </c>
      <c r="HA382" t="str">
        <v/>
      </c>
      <c r="HB382" t="str">
        <v/>
      </c>
      <c r="HE382" t="str">
        <v>SIN ESTADO</v>
      </c>
      <c r="HG382" t="str">
        <v/>
      </c>
      <c r="HH382" t="str">
        <v/>
      </c>
      <c r="HK382" t="str">
        <v>SIN ESTADO</v>
      </c>
      <c r="HM382" t="str">
        <v/>
      </c>
      <c r="HN382" t="str">
        <v/>
      </c>
      <c r="HQ382" t="str">
        <v>SIN ESTADO</v>
      </c>
      <c r="HS382">
        <v>12600000</v>
      </c>
      <c r="HU382">
        <v>1375000</v>
      </c>
      <c r="HW382">
        <v>0</v>
      </c>
      <c r="HX382">
        <v>0</v>
      </c>
    </row>
    <row r="383">
      <c r="B383">
        <v>381</v>
      </c>
      <c r="C383" t="str">
        <v xml:space="preserve">LC2 - 37 - 10 </v>
      </c>
      <c r="D383" t="str">
        <v>VENDIDO</v>
      </c>
      <c r="E383">
        <v>33000000</v>
      </c>
      <c r="F383">
        <v>33000000</v>
      </c>
      <c r="G383">
        <v>45862</v>
      </c>
      <c r="H383">
        <v>24</v>
      </c>
      <c r="I383" t="str">
        <v xml:space="preserve">24 DE CADA MES </v>
      </c>
      <c r="J383">
        <v>1375000</v>
      </c>
      <c r="K383">
        <v>45893</v>
      </c>
      <c r="L383">
        <v>425</v>
      </c>
      <c r="M383">
        <v>45893</v>
      </c>
      <c r="N383">
        <v>1400000</v>
      </c>
      <c r="O383" t="str">
        <v>PAGA</v>
      </c>
      <c r="P383" t="str">
        <v>TRANSFERENCIA</v>
      </c>
      <c r="Q383">
        <v>45924</v>
      </c>
      <c r="R383">
        <v>394</v>
      </c>
      <c r="S383">
        <v>45924</v>
      </c>
      <c r="T383">
        <v>1400000</v>
      </c>
      <c r="U383" t="str">
        <v>PAGA</v>
      </c>
      <c r="V383" t="str">
        <v>TRANSFERENCIA</v>
      </c>
      <c r="W383">
        <v>45955</v>
      </c>
      <c r="X383">
        <v>363</v>
      </c>
      <c r="Y383">
        <v>45962</v>
      </c>
      <c r="Z383">
        <v>1400000</v>
      </c>
      <c r="AA383" t="str">
        <v>PAGA</v>
      </c>
      <c r="AB383" t="str">
        <v>TRANSFERENCIA</v>
      </c>
      <c r="AC383">
        <v>45986</v>
      </c>
      <c r="AD383">
        <v>332</v>
      </c>
      <c r="AE383">
        <v>46268</v>
      </c>
      <c r="AF383">
        <v>16000000</v>
      </c>
      <c r="AG383" t="str">
        <v>PAGA</v>
      </c>
      <c r="AH383" t="str">
        <v>TRANSFERENCIA</v>
      </c>
      <c r="AI383">
        <v>46017</v>
      </c>
      <c r="AJ383">
        <v>301</v>
      </c>
      <c r="AK383">
        <v>46268</v>
      </c>
      <c r="AM383" t="str">
        <v>PAGA</v>
      </c>
      <c r="AO383">
        <v>46048</v>
      </c>
      <c r="AP383">
        <v>270</v>
      </c>
      <c r="AQ383">
        <v>46090</v>
      </c>
      <c r="AS383" t="str">
        <v>PAGA</v>
      </c>
      <c r="AU383">
        <v>46079</v>
      </c>
      <c r="AV383">
        <v>239</v>
      </c>
      <c r="AW383">
        <v>46268</v>
      </c>
      <c r="AY383" t="str">
        <v>PAGA</v>
      </c>
      <c r="BA383">
        <v>46110</v>
      </c>
      <c r="BB383">
        <v>208</v>
      </c>
      <c r="BC383">
        <v>46268</v>
      </c>
      <c r="BE383" t="str">
        <v>PAGA</v>
      </c>
      <c r="BG383">
        <v>46141</v>
      </c>
      <c r="BH383">
        <v>177</v>
      </c>
      <c r="BI383">
        <v>46268</v>
      </c>
      <c r="BK383" t="str">
        <v>PAGA</v>
      </c>
      <c r="BM383">
        <v>46172</v>
      </c>
      <c r="BN383">
        <v>146</v>
      </c>
      <c r="BO383">
        <v>46268</v>
      </c>
      <c r="BQ383" t="str">
        <v>PAGA</v>
      </c>
      <c r="BS383">
        <v>46203</v>
      </c>
      <c r="BT383">
        <v>115</v>
      </c>
      <c r="BU383">
        <v>46268</v>
      </c>
      <c r="BW383" t="str">
        <v>PAGA</v>
      </c>
      <c r="BY383">
        <v>46234</v>
      </c>
      <c r="BZ383">
        <v>84</v>
      </c>
      <c r="CA383">
        <v>46268</v>
      </c>
      <c r="CC383" t="str">
        <v>PAGA</v>
      </c>
      <c r="CE383">
        <v>46265</v>
      </c>
      <c r="CF383">
        <v>53</v>
      </c>
      <c r="CG383">
        <v>46268</v>
      </c>
      <c r="CI383" t="str">
        <v>PAGA</v>
      </c>
      <c r="CK383">
        <v>46296</v>
      </c>
      <c r="CL383">
        <v>22</v>
      </c>
      <c r="CM383">
        <v>46268</v>
      </c>
      <c r="CO383" t="str">
        <v>PAGA</v>
      </c>
      <c r="CQ383">
        <v>46327</v>
      </c>
      <c r="CR383">
        <v>-9</v>
      </c>
      <c r="CS383">
        <v>46299</v>
      </c>
      <c r="CT383">
        <v>3000000</v>
      </c>
      <c r="CU383" t="str">
        <v>PAGA</v>
      </c>
      <c r="CV383" t="str">
        <v>TRANSFERENCIA</v>
      </c>
      <c r="CW383">
        <v>46358</v>
      </c>
      <c r="CX383">
        <v>-40</v>
      </c>
      <c r="CY383">
        <v>46122</v>
      </c>
      <c r="DA383" t="str">
        <v>PAGA</v>
      </c>
      <c r="DC383">
        <v>46389</v>
      </c>
      <c r="DD383">
        <v>-71</v>
      </c>
      <c r="DG383" t="str">
        <v>AL DÍA</v>
      </c>
      <c r="DI383">
        <v>46420</v>
      </c>
      <c r="DJ383">
        <v>-102</v>
      </c>
      <c r="DM383" t="str">
        <v>AL DÍA</v>
      </c>
      <c r="DO383">
        <v>46451</v>
      </c>
      <c r="DP383">
        <v>-133</v>
      </c>
      <c r="DS383" t="str">
        <v>AL DÍA</v>
      </c>
      <c r="DU383">
        <v>46482</v>
      </c>
      <c r="DV383">
        <v>-164</v>
      </c>
      <c r="DY383" t="str">
        <v>AL DÍA</v>
      </c>
      <c r="EA383">
        <v>46513</v>
      </c>
      <c r="EB383">
        <v>-195</v>
      </c>
      <c r="EE383" t="str">
        <v>AL DÍA</v>
      </c>
      <c r="EG383">
        <v>46544</v>
      </c>
      <c r="EH383">
        <v>-226</v>
      </c>
      <c r="EK383" t="str">
        <v>AL DÍA</v>
      </c>
      <c r="EM383">
        <v>46575</v>
      </c>
      <c r="EN383">
        <v>-257</v>
      </c>
      <c r="EQ383" t="str">
        <v>AL DÍA</v>
      </c>
      <c r="ES383">
        <v>46606</v>
      </c>
      <c r="ET383">
        <v>-288</v>
      </c>
      <c r="EW383" t="str">
        <v>AL DÍA</v>
      </c>
      <c r="EY383" t="str">
        <v/>
      </c>
      <c r="EZ383" t="str">
        <v/>
      </c>
      <c r="FC383" t="str">
        <v>SIN ESTADO</v>
      </c>
      <c r="FE383" t="str">
        <v/>
      </c>
      <c r="FF383" t="str">
        <v/>
      </c>
      <c r="FI383" t="str">
        <v>SIN ESTADO</v>
      </c>
      <c r="FK383" t="str">
        <v/>
      </c>
      <c r="FL383" t="str">
        <v/>
      </c>
      <c r="FO383" t="str">
        <v>SIN ESTADO</v>
      </c>
      <c r="FQ383" t="str">
        <v/>
      </c>
      <c r="FR383" t="str">
        <v/>
      </c>
      <c r="FU383" t="str">
        <v>SIN ESTADO</v>
      </c>
      <c r="FW383" t="str">
        <v/>
      </c>
      <c r="FX383" t="str">
        <v/>
      </c>
      <c r="GA383" t="str">
        <v>SIN ESTADO</v>
      </c>
      <c r="GC383" t="str">
        <v/>
      </c>
      <c r="GD383" t="str">
        <v/>
      </c>
      <c r="GG383" t="str">
        <v>SIN ESTADO</v>
      </c>
      <c r="GI383" t="str">
        <v/>
      </c>
      <c r="GJ383" t="str">
        <v/>
      </c>
      <c r="GM383" t="str">
        <v>SIN ESTADO</v>
      </c>
      <c r="GO383" t="str">
        <v/>
      </c>
      <c r="GP383" t="str">
        <v/>
      </c>
      <c r="GS383" t="str">
        <v>SIN ESTADO</v>
      </c>
      <c r="GU383" t="str">
        <v/>
      </c>
      <c r="GV383" t="str">
        <v/>
      </c>
      <c r="GY383" t="str">
        <v>SIN ESTADO</v>
      </c>
      <c r="HA383" t="str">
        <v/>
      </c>
      <c r="HB383" t="str">
        <v/>
      </c>
      <c r="HE383" t="str">
        <v>SIN ESTADO</v>
      </c>
      <c r="HG383" t="str">
        <v/>
      </c>
      <c r="HH383" t="str">
        <v/>
      </c>
      <c r="HK383" t="str">
        <v>SIN ESTADO</v>
      </c>
      <c r="HM383" t="str">
        <v/>
      </c>
      <c r="HN383" t="str">
        <v/>
      </c>
      <c r="HQ383" t="str">
        <v>SIN ESTADO</v>
      </c>
      <c r="HS383">
        <v>23200000</v>
      </c>
      <c r="HU383">
        <v>1375000</v>
      </c>
      <c r="HW383">
        <v>0</v>
      </c>
      <c r="HX383">
        <v>0</v>
      </c>
    </row>
    <row r="384">
      <c r="B384">
        <v>382</v>
      </c>
      <c r="C384" t="str">
        <v xml:space="preserve">LC2 - 37 - 11 </v>
      </c>
      <c r="D384" t="str">
        <v>VENDIDO</v>
      </c>
      <c r="E384">
        <v>28000000</v>
      </c>
      <c r="F384">
        <v>24000000</v>
      </c>
      <c r="G384">
        <v>46164</v>
      </c>
      <c r="H384">
        <v>24</v>
      </c>
      <c r="I384" t="str">
        <v>22 DE CADA MES</v>
      </c>
      <c r="J384">
        <v>1000000</v>
      </c>
      <c r="K384">
        <v>46195</v>
      </c>
      <c r="L384">
        <v>123</v>
      </c>
      <c r="M384">
        <v>46193</v>
      </c>
      <c r="N384">
        <v>1000000</v>
      </c>
      <c r="O384" t="str">
        <v>PAGA</v>
      </c>
      <c r="P384" t="str">
        <v>TRANSFERENCIA</v>
      </c>
      <c r="Q384">
        <v>46226</v>
      </c>
      <c r="R384">
        <v>92</v>
      </c>
      <c r="S384">
        <v>46225</v>
      </c>
      <c r="T384">
        <v>1000000</v>
      </c>
      <c r="U384" t="str">
        <v>PAGA</v>
      </c>
      <c r="V384" t="str">
        <v>TRANSFERENCIA</v>
      </c>
      <c r="W384">
        <v>46257</v>
      </c>
      <c r="X384">
        <v>61</v>
      </c>
      <c r="Y384">
        <v>46258</v>
      </c>
      <c r="Z384">
        <v>1000000</v>
      </c>
      <c r="AA384" t="str">
        <v>PAGA</v>
      </c>
      <c r="AB384" t="str">
        <v>TRANSFERENCIA</v>
      </c>
      <c r="AC384">
        <v>46288</v>
      </c>
      <c r="AD384">
        <v>30</v>
      </c>
      <c r="AE384">
        <v>46286</v>
      </c>
      <c r="AF384">
        <v>1000000</v>
      </c>
      <c r="AG384" t="str">
        <v>PAGA</v>
      </c>
      <c r="AH384" t="str">
        <v>TRANSFERENCIA</v>
      </c>
      <c r="AI384">
        <v>46319</v>
      </c>
      <c r="AJ384">
        <v>-1</v>
      </c>
      <c r="AK384">
        <v>46314</v>
      </c>
      <c r="AL384">
        <v>1000000</v>
      </c>
      <c r="AM384" t="str">
        <v>PAGA</v>
      </c>
      <c r="AN384" t="str">
        <v>TRANSFERENCIA</v>
      </c>
      <c r="AO384">
        <v>46350</v>
      </c>
      <c r="AP384">
        <v>-32</v>
      </c>
      <c r="AS384" t="str">
        <v>AL DÍA</v>
      </c>
      <c r="AU384">
        <v>46381</v>
      </c>
      <c r="AV384">
        <v>-63</v>
      </c>
      <c r="AY384" t="str">
        <v>AL DÍA</v>
      </c>
      <c r="BA384">
        <v>46412</v>
      </c>
      <c r="BB384">
        <v>-94</v>
      </c>
      <c r="BE384" t="str">
        <v>AL DÍA</v>
      </c>
      <c r="BG384">
        <v>46443</v>
      </c>
      <c r="BH384">
        <v>-125</v>
      </c>
      <c r="BK384" t="str">
        <v>AL DÍA</v>
      </c>
      <c r="BM384">
        <v>46474</v>
      </c>
      <c r="BN384">
        <v>-156</v>
      </c>
      <c r="BQ384" t="str">
        <v>AL DÍA</v>
      </c>
      <c r="BS384">
        <v>46505</v>
      </c>
      <c r="BT384">
        <v>-187</v>
      </c>
      <c r="BW384" t="str">
        <v>AL DÍA</v>
      </c>
      <c r="BY384">
        <v>46536</v>
      </c>
      <c r="BZ384">
        <v>-218</v>
      </c>
      <c r="CC384" t="str">
        <v>AL DÍA</v>
      </c>
      <c r="CE384">
        <v>46567</v>
      </c>
      <c r="CF384">
        <v>-249</v>
      </c>
      <c r="CI384" t="str">
        <v>AL DÍA</v>
      </c>
      <c r="CK384">
        <v>46598</v>
      </c>
      <c r="CL384">
        <v>-280</v>
      </c>
      <c r="CO384" t="str">
        <v>AL DÍA</v>
      </c>
      <c r="CQ384">
        <v>46629</v>
      </c>
      <c r="CR384">
        <v>-311</v>
      </c>
      <c r="CU384" t="str">
        <v>AL DÍA</v>
      </c>
      <c r="CW384">
        <v>46660</v>
      </c>
      <c r="CX384">
        <v>-342</v>
      </c>
      <c r="DA384" t="str">
        <v>AL DÍA</v>
      </c>
      <c r="DC384">
        <v>46691</v>
      </c>
      <c r="DD384">
        <v>-373</v>
      </c>
      <c r="DG384" t="str">
        <v>AL DÍA</v>
      </c>
      <c r="DI384">
        <v>46722</v>
      </c>
      <c r="DJ384">
        <v>-404</v>
      </c>
      <c r="DM384" t="str">
        <v>AL DÍA</v>
      </c>
      <c r="DO384">
        <v>46753</v>
      </c>
      <c r="DP384">
        <v>-435</v>
      </c>
      <c r="DS384" t="str">
        <v>AL DÍA</v>
      </c>
      <c r="DU384">
        <v>46784</v>
      </c>
      <c r="DV384">
        <v>-466</v>
      </c>
      <c r="DY384" t="str">
        <v>AL DÍA</v>
      </c>
      <c r="EA384">
        <v>46815</v>
      </c>
      <c r="EB384">
        <v>-497</v>
      </c>
      <c r="EE384" t="str">
        <v>AL DÍA</v>
      </c>
      <c r="EG384">
        <v>46846</v>
      </c>
      <c r="EH384">
        <v>-528</v>
      </c>
      <c r="EK384" t="str">
        <v>AL DÍA</v>
      </c>
      <c r="EM384">
        <v>46877</v>
      </c>
      <c r="EN384">
        <v>-559</v>
      </c>
      <c r="EQ384" t="str">
        <v>AL DÍA</v>
      </c>
      <c r="ES384">
        <v>46908</v>
      </c>
      <c r="ET384">
        <v>-590</v>
      </c>
      <c r="EW384" t="str">
        <v>AL DÍA</v>
      </c>
      <c r="EY384" t="str">
        <v/>
      </c>
      <c r="EZ384" t="str">
        <v/>
      </c>
      <c r="FC384" t="str">
        <v>SIN ESTADO</v>
      </c>
      <c r="FE384" t="str">
        <v/>
      </c>
      <c r="FF384" t="str">
        <v/>
      </c>
      <c r="FI384" t="str">
        <v>SIN ESTADO</v>
      </c>
      <c r="FK384" t="str">
        <v/>
      </c>
      <c r="FL384" t="str">
        <v/>
      </c>
      <c r="FO384" t="str">
        <v>SIN ESTADO</v>
      </c>
      <c r="FQ384" t="str">
        <v/>
      </c>
      <c r="FR384" t="str">
        <v/>
      </c>
      <c r="FU384" t="str">
        <v>SIN ESTADO</v>
      </c>
      <c r="FW384" t="str">
        <v/>
      </c>
      <c r="FX384" t="str">
        <v/>
      </c>
      <c r="GA384" t="str">
        <v>SIN ESTADO</v>
      </c>
      <c r="GC384" t="str">
        <v/>
      </c>
      <c r="GD384" t="str">
        <v/>
      </c>
      <c r="GG384" t="str">
        <v>SIN ESTADO</v>
      </c>
      <c r="GI384" t="str">
        <v/>
      </c>
      <c r="GJ384" t="str">
        <v/>
      </c>
      <c r="GM384" t="str">
        <v>SIN ESTADO</v>
      </c>
      <c r="GO384" t="str">
        <v/>
      </c>
      <c r="GP384" t="str">
        <v/>
      </c>
      <c r="GS384" t="str">
        <v>SIN ESTADO</v>
      </c>
      <c r="GU384" t="str">
        <v/>
      </c>
      <c r="GV384" t="str">
        <v/>
      </c>
      <c r="GY384" t="str">
        <v>SIN ESTADO</v>
      </c>
      <c r="HA384" t="str">
        <v/>
      </c>
      <c r="HB384" t="str">
        <v/>
      </c>
      <c r="HE384" t="str">
        <v>SIN ESTADO</v>
      </c>
      <c r="HG384" t="str">
        <v/>
      </c>
      <c r="HH384" t="str">
        <v/>
      </c>
      <c r="HK384" t="str">
        <v>SIN ESTADO</v>
      </c>
      <c r="HM384" t="str">
        <v/>
      </c>
      <c r="HN384" t="str">
        <v/>
      </c>
      <c r="HQ384" t="str">
        <v>SIN ESTADO</v>
      </c>
      <c r="HS384">
        <v>5000000</v>
      </c>
      <c r="HU384">
        <v>1000000</v>
      </c>
      <c r="HW384">
        <v>1000000</v>
      </c>
      <c r="HX384">
        <v>1</v>
      </c>
    </row>
    <row r="385">
      <c r="B385">
        <v>383</v>
      </c>
      <c r="C385" t="str">
        <v>LC2 - 37 - 12 Y 13</v>
      </c>
      <c r="D385" t="str">
        <v>VENDIDO</v>
      </c>
      <c r="E385">
        <v>56000000</v>
      </c>
      <c r="F385">
        <v>48000000</v>
      </c>
      <c r="G385">
        <v>46128</v>
      </c>
      <c r="H385">
        <v>24</v>
      </c>
      <c r="I385" t="str">
        <v>16 DE CADA MES</v>
      </c>
      <c r="J385">
        <v>2000000</v>
      </c>
      <c r="K385">
        <v>46159</v>
      </c>
      <c r="L385">
        <v>159</v>
      </c>
      <c r="M385">
        <v>46161</v>
      </c>
      <c r="N385">
        <v>2010000</v>
      </c>
      <c r="O385" t="str">
        <v>PAGA</v>
      </c>
      <c r="P385" t="str">
        <v>TRANSFERENCIA</v>
      </c>
      <c r="Q385">
        <v>46190</v>
      </c>
      <c r="R385">
        <v>128</v>
      </c>
      <c r="S385">
        <v>46224</v>
      </c>
      <c r="T385">
        <v>2000000</v>
      </c>
      <c r="U385" t="str">
        <v>PAGA</v>
      </c>
      <c r="V385" t="str">
        <v>TRANSFERENCIA</v>
      </c>
      <c r="W385">
        <v>46221</v>
      </c>
      <c r="X385">
        <v>97</v>
      </c>
      <c r="Y385">
        <v>46266</v>
      </c>
      <c r="Z385">
        <v>2000000</v>
      </c>
      <c r="AA385" t="str">
        <v>PAGA</v>
      </c>
      <c r="AB385" t="str">
        <v>TRANSFERENCIA</v>
      </c>
      <c r="AC385">
        <v>46252</v>
      </c>
      <c r="AD385">
        <v>66</v>
      </c>
      <c r="AE385">
        <v>46297</v>
      </c>
      <c r="AF385">
        <v>2000000</v>
      </c>
      <c r="AG385" t="str">
        <v>PAGA</v>
      </c>
      <c r="AH385" t="str">
        <v>TRANSFERENCIA</v>
      </c>
      <c r="AI385">
        <v>46283</v>
      </c>
      <c r="AJ385">
        <v>35</v>
      </c>
      <c r="AM385" t="str">
        <v>VENCIDA</v>
      </c>
      <c r="AO385">
        <v>46314</v>
      </c>
      <c r="AP385">
        <v>4</v>
      </c>
      <c r="AS385" t="str">
        <v>VENCIDA</v>
      </c>
      <c r="AU385">
        <v>46345</v>
      </c>
      <c r="AV385">
        <v>-27</v>
      </c>
      <c r="AY385" t="str">
        <v>AL DÍA</v>
      </c>
      <c r="BA385">
        <v>46376</v>
      </c>
      <c r="BB385">
        <v>-58</v>
      </c>
      <c r="BE385" t="str">
        <v>AL DÍA</v>
      </c>
      <c r="BG385">
        <v>46407</v>
      </c>
      <c r="BH385">
        <v>-89</v>
      </c>
      <c r="BK385" t="str">
        <v>AL DÍA</v>
      </c>
      <c r="BM385">
        <v>46438</v>
      </c>
      <c r="BN385">
        <v>-120</v>
      </c>
      <c r="BQ385" t="str">
        <v>AL DÍA</v>
      </c>
      <c r="BS385">
        <v>46469</v>
      </c>
      <c r="BT385">
        <v>-151</v>
      </c>
      <c r="BW385" t="str">
        <v>AL DÍA</v>
      </c>
      <c r="BY385">
        <v>46500</v>
      </c>
      <c r="BZ385">
        <v>-182</v>
      </c>
      <c r="CC385" t="str">
        <v>AL DÍA</v>
      </c>
      <c r="CE385">
        <v>46531</v>
      </c>
      <c r="CF385">
        <v>-213</v>
      </c>
      <c r="CI385" t="str">
        <v>AL DÍA</v>
      </c>
      <c r="CK385">
        <v>46562</v>
      </c>
      <c r="CL385">
        <v>-244</v>
      </c>
      <c r="CO385" t="str">
        <v>AL DÍA</v>
      </c>
      <c r="CQ385">
        <v>46593</v>
      </c>
      <c r="CR385">
        <v>-275</v>
      </c>
      <c r="CU385" t="str">
        <v>AL DÍA</v>
      </c>
      <c r="CW385">
        <v>46624</v>
      </c>
      <c r="CX385">
        <v>-306</v>
      </c>
      <c r="DA385" t="str">
        <v>AL DÍA</v>
      </c>
      <c r="DC385">
        <v>46655</v>
      </c>
      <c r="DD385">
        <v>-337</v>
      </c>
      <c r="DG385" t="str">
        <v>AL DÍA</v>
      </c>
      <c r="DI385">
        <v>46686</v>
      </c>
      <c r="DJ385">
        <v>-368</v>
      </c>
      <c r="DM385" t="str">
        <v>AL DÍA</v>
      </c>
      <c r="DO385">
        <v>46717</v>
      </c>
      <c r="DP385">
        <v>-399</v>
      </c>
      <c r="DS385" t="str">
        <v>AL DÍA</v>
      </c>
      <c r="DU385">
        <v>46748</v>
      </c>
      <c r="DV385">
        <v>-430</v>
      </c>
      <c r="DY385" t="str">
        <v>AL DÍA</v>
      </c>
      <c r="EA385">
        <v>46779</v>
      </c>
      <c r="EB385">
        <v>-461</v>
      </c>
      <c r="EE385" t="str">
        <v>AL DÍA</v>
      </c>
      <c r="EG385">
        <v>46810</v>
      </c>
      <c r="EH385">
        <v>-492</v>
      </c>
      <c r="EK385" t="str">
        <v>AL DÍA</v>
      </c>
      <c r="EM385">
        <v>46841</v>
      </c>
      <c r="EN385">
        <v>-523</v>
      </c>
      <c r="EQ385" t="str">
        <v>AL DÍA</v>
      </c>
      <c r="ES385">
        <v>46872</v>
      </c>
      <c r="ET385">
        <v>-554</v>
      </c>
      <c r="EW385" t="str">
        <v>AL DÍA</v>
      </c>
      <c r="EY385" t="str">
        <v/>
      </c>
      <c r="EZ385" t="str">
        <v/>
      </c>
      <c r="FC385" t="str">
        <v>SIN ESTADO</v>
      </c>
      <c r="FE385" t="str">
        <v/>
      </c>
      <c r="FF385" t="str">
        <v/>
      </c>
      <c r="FI385" t="str">
        <v>SIN ESTADO</v>
      </c>
      <c r="FK385" t="str">
        <v/>
      </c>
      <c r="FL385" t="str">
        <v/>
      </c>
      <c r="FO385" t="str">
        <v>SIN ESTADO</v>
      </c>
      <c r="FQ385" t="str">
        <v/>
      </c>
      <c r="FR385" t="str">
        <v/>
      </c>
      <c r="FU385" t="str">
        <v>SIN ESTADO</v>
      </c>
      <c r="FW385" t="str">
        <v/>
      </c>
      <c r="FX385" t="str">
        <v/>
      </c>
      <c r="GA385" t="str">
        <v>SIN ESTADO</v>
      </c>
      <c r="GC385" t="str">
        <v/>
      </c>
      <c r="GD385" t="str">
        <v/>
      </c>
      <c r="GG385" t="str">
        <v>SIN ESTADO</v>
      </c>
      <c r="GI385" t="str">
        <v/>
      </c>
      <c r="GJ385" t="str">
        <v/>
      </c>
      <c r="GM385" t="str">
        <v>SIN ESTADO</v>
      </c>
      <c r="GO385" t="str">
        <v/>
      </c>
      <c r="GP385" t="str">
        <v/>
      </c>
      <c r="GS385" t="str">
        <v>SIN ESTADO</v>
      </c>
      <c r="GU385" t="str">
        <v/>
      </c>
      <c r="GV385" t="str">
        <v/>
      </c>
      <c r="GY385" t="str">
        <v>SIN ESTADO</v>
      </c>
      <c r="HA385" t="str">
        <v/>
      </c>
      <c r="HB385" t="str">
        <v/>
      </c>
      <c r="HE385" t="str">
        <v>SIN ESTADO</v>
      </c>
      <c r="HG385" t="str">
        <v/>
      </c>
      <c r="HH385" t="str">
        <v/>
      </c>
      <c r="HK385" t="str">
        <v>SIN ESTADO</v>
      </c>
      <c r="HM385" t="str">
        <v/>
      </c>
      <c r="HN385" t="str">
        <v/>
      </c>
      <c r="HQ385" t="str">
        <v>SIN ESTADO</v>
      </c>
      <c r="HS385">
        <v>8010000</v>
      </c>
      <c r="HU385">
        <v>2000000</v>
      </c>
      <c r="HW385">
        <v>0</v>
      </c>
      <c r="HX385">
        <v>0</v>
      </c>
    </row>
    <row r="386">
      <c r="B386">
        <v>384</v>
      </c>
      <c r="C386" t="str">
        <v xml:space="preserve">LC2 - 37 - 14 </v>
      </c>
      <c r="D386" t="str">
        <v>VENDIDO</v>
      </c>
      <c r="E386">
        <v>27500000</v>
      </c>
      <c r="F386">
        <v>23500000</v>
      </c>
      <c r="G386">
        <v>46221</v>
      </c>
      <c r="H386">
        <v>24</v>
      </c>
      <c r="I386" t="str">
        <v>13 DE CADA MES</v>
      </c>
      <c r="J386">
        <v>979200</v>
      </c>
      <c r="K386">
        <v>46252</v>
      </c>
      <c r="L386">
        <v>66</v>
      </c>
      <c r="M386">
        <v>46244</v>
      </c>
      <c r="N386">
        <v>1000000</v>
      </c>
      <c r="O386" t="str">
        <v>PAGA</v>
      </c>
      <c r="P386" t="str">
        <v>TRANSFERENCIA</v>
      </c>
      <c r="Q386">
        <v>46283</v>
      </c>
      <c r="R386">
        <v>35</v>
      </c>
      <c r="S386">
        <v>46268</v>
      </c>
      <c r="T386">
        <v>1000000</v>
      </c>
      <c r="U386" t="str">
        <v>PAGA</v>
      </c>
      <c r="V386" t="str">
        <v>TRANSFERENCIA</v>
      </c>
      <c r="W386">
        <v>46314</v>
      </c>
      <c r="X386">
        <v>4</v>
      </c>
      <c r="Y386">
        <v>46308</v>
      </c>
      <c r="Z386">
        <v>1000000</v>
      </c>
      <c r="AA386" t="str">
        <v>PAGA</v>
      </c>
      <c r="AB386" t="str">
        <v>TRANSFERENCIA</v>
      </c>
      <c r="AC386">
        <v>46345</v>
      </c>
      <c r="AD386">
        <v>-27</v>
      </c>
      <c r="AG386" t="str">
        <v>AL DÍA</v>
      </c>
      <c r="AI386">
        <v>46376</v>
      </c>
      <c r="AJ386">
        <v>-58</v>
      </c>
      <c r="AM386" t="str">
        <v>AL DÍA</v>
      </c>
      <c r="AO386">
        <v>46407</v>
      </c>
      <c r="AP386">
        <v>-89</v>
      </c>
      <c r="AS386" t="str">
        <v>AL DÍA</v>
      </c>
      <c r="AU386">
        <v>46438</v>
      </c>
      <c r="AV386">
        <v>-120</v>
      </c>
      <c r="AY386" t="str">
        <v>AL DÍA</v>
      </c>
      <c r="BA386">
        <v>46469</v>
      </c>
      <c r="BB386">
        <v>-151</v>
      </c>
      <c r="BE386" t="str">
        <v>AL DÍA</v>
      </c>
      <c r="BG386">
        <v>46500</v>
      </c>
      <c r="BH386">
        <v>-182</v>
      </c>
      <c r="BK386" t="str">
        <v>AL DÍA</v>
      </c>
      <c r="BM386">
        <v>46531</v>
      </c>
      <c r="BN386">
        <v>-213</v>
      </c>
      <c r="BQ386" t="str">
        <v>AL DÍA</v>
      </c>
      <c r="BS386">
        <v>46562</v>
      </c>
      <c r="BT386">
        <v>-244</v>
      </c>
      <c r="BW386" t="str">
        <v>AL DÍA</v>
      </c>
      <c r="BY386">
        <v>46593</v>
      </c>
      <c r="BZ386">
        <v>-275</v>
      </c>
      <c r="CC386" t="str">
        <v>AL DÍA</v>
      </c>
      <c r="CE386">
        <v>46624</v>
      </c>
      <c r="CF386">
        <v>-306</v>
      </c>
      <c r="CI386" t="str">
        <v>AL DÍA</v>
      </c>
      <c r="CK386">
        <v>46655</v>
      </c>
      <c r="CL386">
        <v>-337</v>
      </c>
      <c r="CO386" t="str">
        <v>AL DÍA</v>
      </c>
      <c r="CQ386">
        <v>46686</v>
      </c>
      <c r="CR386">
        <v>-368</v>
      </c>
      <c r="CU386" t="str">
        <v>AL DÍA</v>
      </c>
      <c r="CW386">
        <v>46717</v>
      </c>
      <c r="CX386">
        <v>-399</v>
      </c>
      <c r="DA386" t="str">
        <v>AL DÍA</v>
      </c>
      <c r="DC386">
        <v>46748</v>
      </c>
      <c r="DD386">
        <v>-430</v>
      </c>
      <c r="DG386" t="str">
        <v>AL DÍA</v>
      </c>
      <c r="DI386">
        <v>46779</v>
      </c>
      <c r="DJ386">
        <v>-461</v>
      </c>
      <c r="DM386" t="str">
        <v>AL DÍA</v>
      </c>
      <c r="DO386">
        <v>46810</v>
      </c>
      <c r="DP386">
        <v>-492</v>
      </c>
      <c r="DS386" t="str">
        <v>AL DÍA</v>
      </c>
      <c r="DU386">
        <v>46841</v>
      </c>
      <c r="DV386">
        <v>-523</v>
      </c>
      <c r="DY386" t="str">
        <v>AL DÍA</v>
      </c>
      <c r="EA386">
        <v>46872</v>
      </c>
      <c r="EB386">
        <v>-554</v>
      </c>
      <c r="EE386" t="str">
        <v>AL DÍA</v>
      </c>
      <c r="EG386">
        <v>46903</v>
      </c>
      <c r="EH386">
        <v>-585</v>
      </c>
      <c r="EK386" t="str">
        <v>AL DÍA</v>
      </c>
      <c r="EM386">
        <v>46934</v>
      </c>
      <c r="EN386">
        <v>-616</v>
      </c>
      <c r="EQ386" t="str">
        <v>AL DÍA</v>
      </c>
      <c r="ES386">
        <v>46965</v>
      </c>
      <c r="ET386">
        <v>-647</v>
      </c>
      <c r="EW386" t="str">
        <v>AL DÍA</v>
      </c>
      <c r="EY386" t="str">
        <v/>
      </c>
      <c r="EZ386" t="str">
        <v/>
      </c>
      <c r="FC386" t="str">
        <v>SIN ESTADO</v>
      </c>
      <c r="FE386" t="str">
        <v/>
      </c>
      <c r="FF386" t="str">
        <v/>
      </c>
      <c r="FI386" t="str">
        <v>SIN ESTADO</v>
      </c>
      <c r="FK386" t="str">
        <v/>
      </c>
      <c r="FL386" t="str">
        <v/>
      </c>
      <c r="FO386" t="str">
        <v>SIN ESTADO</v>
      </c>
      <c r="FQ386" t="str">
        <v/>
      </c>
      <c r="FR386" t="str">
        <v/>
      </c>
      <c r="FU386" t="str">
        <v>SIN ESTADO</v>
      </c>
      <c r="FW386" t="str">
        <v/>
      </c>
      <c r="FX386" t="str">
        <v/>
      </c>
      <c r="GA386" t="str">
        <v>SIN ESTADO</v>
      </c>
      <c r="GC386" t="str">
        <v/>
      </c>
      <c r="GD386" t="str">
        <v/>
      </c>
      <c r="GG386" t="str">
        <v>SIN ESTADO</v>
      </c>
      <c r="GI386" t="str">
        <v/>
      </c>
      <c r="GJ386" t="str">
        <v/>
      </c>
      <c r="GM386" t="str">
        <v>SIN ESTADO</v>
      </c>
      <c r="GO386" t="str">
        <v/>
      </c>
      <c r="GP386" t="str">
        <v/>
      </c>
      <c r="GS386" t="str">
        <v>SIN ESTADO</v>
      </c>
      <c r="GU386" t="str">
        <v/>
      </c>
      <c r="GV386" t="str">
        <v/>
      </c>
      <c r="GY386" t="str">
        <v>SIN ESTADO</v>
      </c>
      <c r="HA386" t="str">
        <v/>
      </c>
      <c r="HB386" t="str">
        <v/>
      </c>
      <c r="HE386" t="str">
        <v>SIN ESTADO</v>
      </c>
      <c r="HG386" t="str">
        <v/>
      </c>
      <c r="HH386" t="str">
        <v/>
      </c>
      <c r="HK386" t="str">
        <v>SIN ESTADO</v>
      </c>
      <c r="HM386" t="str">
        <v/>
      </c>
      <c r="HN386" t="str">
        <v/>
      </c>
      <c r="HQ386" t="str">
        <v>SIN ESTADO</v>
      </c>
      <c r="HS386">
        <v>3000000</v>
      </c>
      <c r="HU386">
        <v>979200</v>
      </c>
      <c r="HW386">
        <v>1000000</v>
      </c>
      <c r="HX386">
        <v>1</v>
      </c>
    </row>
    <row r="387">
      <c r="B387">
        <v>385</v>
      </c>
      <c r="C387" t="str">
        <v xml:space="preserve">LC2 - 37 - 15 </v>
      </c>
      <c r="D387" t="str">
        <v>VENDIDO</v>
      </c>
      <c r="E387">
        <v>28000000</v>
      </c>
      <c r="F387">
        <v>19000000</v>
      </c>
      <c r="G387">
        <v>46095</v>
      </c>
      <c r="H387">
        <v>24</v>
      </c>
      <c r="I387" t="str">
        <v xml:space="preserve">14 DE CADA MES </v>
      </c>
      <c r="J387">
        <v>791700</v>
      </c>
      <c r="K387">
        <v>46126</v>
      </c>
      <c r="L387">
        <v>192</v>
      </c>
      <c r="M387">
        <v>46113</v>
      </c>
      <c r="N387">
        <v>791700</v>
      </c>
      <c r="O387" t="str">
        <v>PAGA</v>
      </c>
      <c r="P387" t="str">
        <v>TRANSFERENCIA</v>
      </c>
      <c r="Q387">
        <v>46157</v>
      </c>
      <c r="R387">
        <v>161</v>
      </c>
      <c r="S387">
        <v>46113</v>
      </c>
      <c r="T387">
        <v>791700</v>
      </c>
      <c r="U387" t="str">
        <v>PAGA</v>
      </c>
      <c r="V387" t="str">
        <v>TRANSFERENCIA</v>
      </c>
      <c r="W387">
        <v>46188</v>
      </c>
      <c r="X387">
        <v>130</v>
      </c>
      <c r="Y387">
        <v>46113</v>
      </c>
      <c r="Z387">
        <v>791700</v>
      </c>
      <c r="AA387" t="str">
        <v>PAGA</v>
      </c>
      <c r="AB387" t="str">
        <v>TRANSFERENCIA</v>
      </c>
      <c r="AC387">
        <v>46219</v>
      </c>
      <c r="AD387">
        <v>99</v>
      </c>
      <c r="AE387">
        <v>46113</v>
      </c>
      <c r="AF387">
        <v>791700</v>
      </c>
      <c r="AG387" t="str">
        <v>PAGA</v>
      </c>
      <c r="AH387" t="str">
        <v>TRANSFERENCIA</v>
      </c>
      <c r="AI387">
        <v>46250</v>
      </c>
      <c r="AJ387">
        <v>68</v>
      </c>
      <c r="AK387">
        <v>46113</v>
      </c>
      <c r="AL387">
        <v>791700</v>
      </c>
      <c r="AM387" t="str">
        <v>PAGA</v>
      </c>
      <c r="AN387" t="str">
        <v>TRANSFERENCIA</v>
      </c>
      <c r="AO387">
        <v>46281</v>
      </c>
      <c r="AP387">
        <v>37</v>
      </c>
      <c r="AQ387">
        <v>46113</v>
      </c>
      <c r="AR387">
        <v>791700</v>
      </c>
      <c r="AS387" t="str">
        <v>PAGA</v>
      </c>
      <c r="AT387" t="str">
        <v>TRANSFERENCIA</v>
      </c>
      <c r="AU387">
        <v>46312</v>
      </c>
      <c r="AV387">
        <v>6</v>
      </c>
      <c r="AW387">
        <v>46113</v>
      </c>
      <c r="AX387">
        <v>791700</v>
      </c>
      <c r="AY387" t="str">
        <v>PAGA</v>
      </c>
      <c r="AZ387" t="str">
        <v>TRANSFERENCIA</v>
      </c>
      <c r="BA387">
        <v>46343</v>
      </c>
      <c r="BB387">
        <v>-25</v>
      </c>
      <c r="BC387">
        <v>46113</v>
      </c>
      <c r="BD387">
        <v>791700</v>
      </c>
      <c r="BE387" t="str">
        <v>PAGA</v>
      </c>
      <c r="BF387" t="str">
        <v>TRANSFERENCIA</v>
      </c>
      <c r="BG387">
        <v>46374</v>
      </c>
      <c r="BH387">
        <v>-56</v>
      </c>
      <c r="BI387">
        <v>46267</v>
      </c>
      <c r="BJ387">
        <v>6333600</v>
      </c>
      <c r="BK387" t="str">
        <v>PAGA</v>
      </c>
      <c r="BL387" t="str">
        <v>TRANSFERENCIA</v>
      </c>
      <c r="BM387">
        <v>46405</v>
      </c>
      <c r="BN387">
        <v>-87</v>
      </c>
      <c r="BO387">
        <v>46267</v>
      </c>
      <c r="BQ387" t="str">
        <v>PAGA</v>
      </c>
      <c r="BS387">
        <v>46436</v>
      </c>
      <c r="BT387">
        <v>-118</v>
      </c>
      <c r="BU387">
        <v>46267</v>
      </c>
      <c r="BW387" t="str">
        <v>PAGA</v>
      </c>
      <c r="BY387">
        <v>46467</v>
      </c>
      <c r="BZ387">
        <v>-149</v>
      </c>
      <c r="CA387">
        <v>46267</v>
      </c>
      <c r="CC387" t="str">
        <v>PAGA</v>
      </c>
      <c r="CE387">
        <v>46498</v>
      </c>
      <c r="CF387">
        <v>-180</v>
      </c>
      <c r="CG387">
        <v>46267</v>
      </c>
      <c r="CI387" t="str">
        <v>PAGA</v>
      </c>
      <c r="CK387">
        <v>46529</v>
      </c>
      <c r="CL387">
        <v>-211</v>
      </c>
      <c r="CM387">
        <v>46267</v>
      </c>
      <c r="CO387" t="str">
        <v>PAGA</v>
      </c>
      <c r="CQ387">
        <v>46560</v>
      </c>
      <c r="CR387">
        <v>-242</v>
      </c>
      <c r="CS387">
        <v>46267</v>
      </c>
      <c r="CU387" t="str">
        <v>PAGA</v>
      </c>
      <c r="CW387">
        <v>46591</v>
      </c>
      <c r="CX387">
        <v>-273</v>
      </c>
      <c r="CY387">
        <v>46267</v>
      </c>
      <c r="DA387" t="str">
        <v>PAGA</v>
      </c>
      <c r="DC387">
        <v>46622</v>
      </c>
      <c r="DD387">
        <v>-304</v>
      </c>
      <c r="DG387" t="str">
        <v>AL DÍA</v>
      </c>
      <c r="DI387">
        <v>46653</v>
      </c>
      <c r="DJ387">
        <v>-335</v>
      </c>
      <c r="DM387" t="str">
        <v>AL DÍA</v>
      </c>
      <c r="DO387">
        <v>46684</v>
      </c>
      <c r="DP387">
        <v>-366</v>
      </c>
      <c r="DS387" t="str">
        <v>AL DÍA</v>
      </c>
      <c r="DU387">
        <v>46715</v>
      </c>
      <c r="DV387">
        <v>-397</v>
      </c>
      <c r="DY387" t="str">
        <v>AL DÍA</v>
      </c>
      <c r="EA387">
        <v>46746</v>
      </c>
      <c r="EB387">
        <v>-428</v>
      </c>
      <c r="EE387" t="str">
        <v>AL DÍA</v>
      </c>
      <c r="EG387">
        <v>46777</v>
      </c>
      <c r="EH387">
        <v>-459</v>
      </c>
      <c r="EK387" t="str">
        <v>AL DÍA</v>
      </c>
      <c r="EM387">
        <v>46808</v>
      </c>
      <c r="EN387">
        <v>-490</v>
      </c>
      <c r="EQ387" t="str">
        <v>AL DÍA</v>
      </c>
      <c r="ES387">
        <v>46839</v>
      </c>
      <c r="ET387">
        <v>-521</v>
      </c>
      <c r="EW387" t="str">
        <v>AL DÍA</v>
      </c>
      <c r="EY387" t="str">
        <v/>
      </c>
      <c r="EZ387" t="str">
        <v/>
      </c>
      <c r="FC387" t="str">
        <v>SIN ESTADO</v>
      </c>
      <c r="FE387" t="str">
        <v/>
      </c>
      <c r="FF387" t="str">
        <v/>
      </c>
      <c r="FI387" t="str">
        <v>SIN ESTADO</v>
      </c>
      <c r="FK387" t="str">
        <v/>
      </c>
      <c r="FL387" t="str">
        <v/>
      </c>
      <c r="FO387" t="str">
        <v>SIN ESTADO</v>
      </c>
      <c r="FQ387" t="str">
        <v/>
      </c>
      <c r="FR387" t="str">
        <v/>
      </c>
      <c r="FU387" t="str">
        <v>SIN ESTADO</v>
      </c>
      <c r="FW387" t="str">
        <v/>
      </c>
      <c r="FX387" t="str">
        <v/>
      </c>
      <c r="GA387" t="str">
        <v>SIN ESTADO</v>
      </c>
      <c r="GC387" t="str">
        <v/>
      </c>
      <c r="GD387" t="str">
        <v/>
      </c>
      <c r="GG387" t="str">
        <v>SIN ESTADO</v>
      </c>
      <c r="GI387" t="str">
        <v/>
      </c>
      <c r="GJ387" t="str">
        <v/>
      </c>
      <c r="GM387" t="str">
        <v>SIN ESTADO</v>
      </c>
      <c r="GO387" t="str">
        <v/>
      </c>
      <c r="GP387" t="str">
        <v/>
      </c>
      <c r="GS387" t="str">
        <v>SIN ESTADO</v>
      </c>
      <c r="GU387" t="str">
        <v/>
      </c>
      <c r="GV387" t="str">
        <v/>
      </c>
      <c r="GY387" t="str">
        <v>SIN ESTADO</v>
      </c>
      <c r="HA387" t="str">
        <v/>
      </c>
      <c r="HB387" t="str">
        <v/>
      </c>
      <c r="HE387" t="str">
        <v>SIN ESTADO</v>
      </c>
      <c r="HG387" t="str">
        <v/>
      </c>
      <c r="HH387" t="str">
        <v/>
      </c>
      <c r="HK387" t="str">
        <v>SIN ESTADO</v>
      </c>
      <c r="HM387" t="str">
        <v/>
      </c>
      <c r="HN387" t="str">
        <v/>
      </c>
      <c r="HQ387" t="str">
        <v>SIN ESTADO</v>
      </c>
      <c r="HS387">
        <v>12667200</v>
      </c>
      <c r="HU387">
        <v>791700</v>
      </c>
      <c r="HW387">
        <v>0</v>
      </c>
      <c r="HX387">
        <v>0</v>
      </c>
    </row>
    <row r="388">
      <c r="B388">
        <v>386</v>
      </c>
      <c r="C388" t="str">
        <v xml:space="preserve">LC2 - 37 - 16 </v>
      </c>
      <c r="D388" t="str">
        <v>VENDIDO</v>
      </c>
      <c r="E388">
        <v>28000000</v>
      </c>
      <c r="F388">
        <v>24000000</v>
      </c>
      <c r="G388">
        <v>46098</v>
      </c>
      <c r="H388">
        <v>24</v>
      </c>
      <c r="I388" t="str">
        <v>25 DE CADA MES</v>
      </c>
      <c r="J388">
        <v>1000000</v>
      </c>
      <c r="K388">
        <v>46129</v>
      </c>
      <c r="L388">
        <v>189</v>
      </c>
      <c r="M388">
        <v>46203</v>
      </c>
      <c r="N388">
        <v>1000000</v>
      </c>
      <c r="O388" t="str">
        <v>PAGA</v>
      </c>
      <c r="P388" t="str">
        <v>TRANSFERENCIA</v>
      </c>
      <c r="Q388">
        <v>46160</v>
      </c>
      <c r="R388">
        <v>158</v>
      </c>
      <c r="S388">
        <v>46254</v>
      </c>
      <c r="T388">
        <v>1000000</v>
      </c>
      <c r="U388" t="str">
        <v>PAGA</v>
      </c>
      <c r="V388" t="str">
        <v>TRANSFERENCIA</v>
      </c>
      <c r="W388">
        <v>46191</v>
      </c>
      <c r="X388">
        <v>127</v>
      </c>
      <c r="AA388" t="str">
        <v>VENCIDA</v>
      </c>
      <c r="AC388">
        <v>46222</v>
      </c>
      <c r="AD388">
        <v>96</v>
      </c>
      <c r="AG388" t="str">
        <v>VENCIDA</v>
      </c>
      <c r="AI388">
        <v>46253</v>
      </c>
      <c r="AJ388">
        <v>65</v>
      </c>
      <c r="AM388" t="str">
        <v>VENCIDA</v>
      </c>
      <c r="AO388">
        <v>46284</v>
      </c>
      <c r="AP388">
        <v>34</v>
      </c>
      <c r="AS388" t="str">
        <v>VENCIDA</v>
      </c>
      <c r="AU388">
        <v>46315</v>
      </c>
      <c r="AV388">
        <v>3</v>
      </c>
      <c r="AY388" t="str">
        <v>VENCIDA</v>
      </c>
      <c r="BA388">
        <v>46346</v>
      </c>
      <c r="BB388">
        <v>-28</v>
      </c>
      <c r="BE388" t="str">
        <v>AL DÍA</v>
      </c>
      <c r="BG388">
        <v>46377</v>
      </c>
      <c r="BH388">
        <v>-59</v>
      </c>
      <c r="BK388" t="str">
        <v>AL DÍA</v>
      </c>
      <c r="BM388">
        <v>46408</v>
      </c>
      <c r="BN388">
        <v>-90</v>
      </c>
      <c r="BQ388" t="str">
        <v>AL DÍA</v>
      </c>
      <c r="BS388">
        <v>46439</v>
      </c>
      <c r="BT388">
        <v>-121</v>
      </c>
      <c r="BW388" t="str">
        <v>AL DÍA</v>
      </c>
      <c r="BY388">
        <v>46470</v>
      </c>
      <c r="BZ388">
        <v>-152</v>
      </c>
      <c r="CC388" t="str">
        <v>AL DÍA</v>
      </c>
      <c r="CE388">
        <v>46501</v>
      </c>
      <c r="CF388">
        <v>-183</v>
      </c>
      <c r="CI388" t="str">
        <v>AL DÍA</v>
      </c>
      <c r="CK388">
        <v>46532</v>
      </c>
      <c r="CL388">
        <v>-214</v>
      </c>
      <c r="CO388" t="str">
        <v>AL DÍA</v>
      </c>
      <c r="CQ388">
        <v>46563</v>
      </c>
      <c r="CR388">
        <v>-245</v>
      </c>
      <c r="CU388" t="str">
        <v>AL DÍA</v>
      </c>
      <c r="CW388">
        <v>46594</v>
      </c>
      <c r="CX388">
        <v>-276</v>
      </c>
      <c r="DA388" t="str">
        <v>AL DÍA</v>
      </c>
      <c r="DC388">
        <v>46625</v>
      </c>
      <c r="DD388">
        <v>-307</v>
      </c>
      <c r="DG388" t="str">
        <v>AL DÍA</v>
      </c>
      <c r="DI388">
        <v>46656</v>
      </c>
      <c r="DJ388">
        <v>-338</v>
      </c>
      <c r="DM388" t="str">
        <v>AL DÍA</v>
      </c>
      <c r="DO388">
        <v>46687</v>
      </c>
      <c r="DP388">
        <v>-369</v>
      </c>
      <c r="DS388" t="str">
        <v>AL DÍA</v>
      </c>
      <c r="DU388">
        <v>46718</v>
      </c>
      <c r="DV388">
        <v>-400</v>
      </c>
      <c r="DY388" t="str">
        <v>AL DÍA</v>
      </c>
      <c r="EA388">
        <v>46749</v>
      </c>
      <c r="EB388">
        <v>-431</v>
      </c>
      <c r="EE388" t="str">
        <v>AL DÍA</v>
      </c>
      <c r="EG388">
        <v>46780</v>
      </c>
      <c r="EH388">
        <v>-462</v>
      </c>
      <c r="EK388" t="str">
        <v>AL DÍA</v>
      </c>
      <c r="EM388">
        <v>46811</v>
      </c>
      <c r="EN388">
        <v>-493</v>
      </c>
      <c r="EQ388" t="str">
        <v>AL DÍA</v>
      </c>
      <c r="ES388">
        <v>46842</v>
      </c>
      <c r="ET388">
        <v>-524</v>
      </c>
      <c r="EW388" t="str">
        <v>AL DÍA</v>
      </c>
      <c r="EY388" t="str">
        <v/>
      </c>
      <c r="EZ388" t="str">
        <v/>
      </c>
      <c r="FC388" t="str">
        <v>SIN ESTADO</v>
      </c>
      <c r="FE388" t="str">
        <v/>
      </c>
      <c r="FF388" t="str">
        <v/>
      </c>
      <c r="FI388" t="str">
        <v>SIN ESTADO</v>
      </c>
      <c r="FK388" t="str">
        <v/>
      </c>
      <c r="FL388" t="str">
        <v/>
      </c>
      <c r="FO388" t="str">
        <v>SIN ESTADO</v>
      </c>
      <c r="FQ388" t="str">
        <v/>
      </c>
      <c r="FR388" t="str">
        <v/>
      </c>
      <c r="FU388" t="str">
        <v>SIN ESTADO</v>
      </c>
      <c r="FW388" t="str">
        <v/>
      </c>
      <c r="FX388" t="str">
        <v/>
      </c>
      <c r="GA388" t="str">
        <v>SIN ESTADO</v>
      </c>
      <c r="GC388" t="str">
        <v/>
      </c>
      <c r="GD388" t="str">
        <v/>
      </c>
      <c r="GG388" t="str">
        <v>SIN ESTADO</v>
      </c>
      <c r="GI388" t="str">
        <v/>
      </c>
      <c r="GJ388" t="str">
        <v/>
      </c>
      <c r="GM388" t="str">
        <v>SIN ESTADO</v>
      </c>
      <c r="GO388" t="str">
        <v/>
      </c>
      <c r="GP388" t="str">
        <v/>
      </c>
      <c r="GS388" t="str">
        <v>SIN ESTADO</v>
      </c>
      <c r="GU388" t="str">
        <v/>
      </c>
      <c r="GV388" t="str">
        <v/>
      </c>
      <c r="GY388" t="str">
        <v>SIN ESTADO</v>
      </c>
      <c r="HA388" t="str">
        <v/>
      </c>
      <c r="HB388" t="str">
        <v/>
      </c>
      <c r="HE388" t="str">
        <v>SIN ESTADO</v>
      </c>
      <c r="HG388" t="str">
        <v/>
      </c>
      <c r="HH388" t="str">
        <v/>
      </c>
      <c r="HK388" t="str">
        <v>SIN ESTADO</v>
      </c>
      <c r="HM388" t="str">
        <v/>
      </c>
      <c r="HN388" t="str">
        <v/>
      </c>
      <c r="HQ388" t="str">
        <v>SIN ESTADO</v>
      </c>
      <c r="HS388">
        <v>2000000</v>
      </c>
      <c r="HU388">
        <v>1000000</v>
      </c>
      <c r="HW388">
        <v>1000000</v>
      </c>
      <c r="HX388">
        <v>1</v>
      </c>
    </row>
    <row r="389">
      <c r="B389">
        <v>387</v>
      </c>
      <c r="C389" t="str">
        <v xml:space="preserve">LC2 - 37 - 17 </v>
      </c>
      <c r="D389" t="str">
        <v>VENDIDO</v>
      </c>
      <c r="E389">
        <v>37113000</v>
      </c>
      <c r="F389">
        <v>33113000</v>
      </c>
      <c r="G389">
        <v>45853</v>
      </c>
      <c r="H389">
        <v>24</v>
      </c>
      <c r="I389" t="str">
        <v xml:space="preserve">15 DE CADA MES </v>
      </c>
      <c r="J389">
        <v>1379708.3333333333</v>
      </c>
      <c r="K389">
        <v>45884</v>
      </c>
      <c r="L389">
        <v>434</v>
      </c>
      <c r="M389">
        <v>45884</v>
      </c>
      <c r="N389">
        <v>1380000</v>
      </c>
      <c r="O389" t="str">
        <v>PAGA</v>
      </c>
      <c r="P389" t="str">
        <v>TRANSFERENCIA</v>
      </c>
      <c r="Q389">
        <v>45915</v>
      </c>
      <c r="R389">
        <v>403</v>
      </c>
      <c r="S389">
        <v>45915</v>
      </c>
      <c r="T389">
        <v>1380000</v>
      </c>
      <c r="U389" t="str">
        <v>PAGA</v>
      </c>
      <c r="V389" t="str">
        <v>TRANSFERENCIA</v>
      </c>
      <c r="W389">
        <v>45946</v>
      </c>
      <c r="X389">
        <v>372</v>
      </c>
      <c r="Y389">
        <v>45959</v>
      </c>
      <c r="Z389">
        <v>1380000</v>
      </c>
      <c r="AA389" t="str">
        <v>PAGA</v>
      </c>
      <c r="AB389" t="str">
        <v>TRANSFERENCIA</v>
      </c>
      <c r="AC389">
        <v>45977</v>
      </c>
      <c r="AD389">
        <v>341</v>
      </c>
      <c r="AE389">
        <v>45982</v>
      </c>
      <c r="AF389">
        <v>1380000</v>
      </c>
      <c r="AG389" t="str">
        <v>PAGA</v>
      </c>
      <c r="AH389" t="str">
        <v>TRANSFERENCIA</v>
      </c>
      <c r="AI389">
        <v>46008</v>
      </c>
      <c r="AJ389">
        <v>310</v>
      </c>
      <c r="AK389">
        <v>46382</v>
      </c>
      <c r="AL389">
        <v>1370000</v>
      </c>
      <c r="AM389" t="str">
        <v>PAGA</v>
      </c>
      <c r="AN389" t="str">
        <v>TRANSFERENCIA</v>
      </c>
      <c r="AO389">
        <v>46039</v>
      </c>
      <c r="AP389">
        <v>279</v>
      </c>
      <c r="AQ389">
        <v>46043</v>
      </c>
      <c r="AR389">
        <v>1380000</v>
      </c>
      <c r="AS389" t="str">
        <v>PAGA</v>
      </c>
      <c r="AT389" t="str">
        <v>TRANSFERENCIA</v>
      </c>
      <c r="AU389">
        <v>46070</v>
      </c>
      <c r="AV389">
        <v>248</v>
      </c>
      <c r="AW389">
        <v>46075</v>
      </c>
      <c r="AX389">
        <v>1400000</v>
      </c>
      <c r="AY389" t="str">
        <v>PAGA</v>
      </c>
      <c r="AZ389" t="str">
        <v>TRANSFERENCIA</v>
      </c>
      <c r="BA389">
        <v>46101</v>
      </c>
      <c r="BB389">
        <v>217</v>
      </c>
      <c r="BC389">
        <v>46127</v>
      </c>
      <c r="BD389">
        <v>1400000</v>
      </c>
      <c r="BE389" t="str">
        <v>PAGA</v>
      </c>
      <c r="BF389" t="str">
        <v>TRANSFERENCIA</v>
      </c>
      <c r="BG389">
        <v>46132</v>
      </c>
      <c r="BH389">
        <v>186</v>
      </c>
      <c r="BI389">
        <v>46133</v>
      </c>
      <c r="BJ389">
        <v>1400000</v>
      </c>
      <c r="BK389" t="str">
        <v>PAGA</v>
      </c>
      <c r="BL389" t="str">
        <v>TRANSFERENCIA</v>
      </c>
      <c r="BM389">
        <v>46163</v>
      </c>
      <c r="BN389">
        <v>155</v>
      </c>
      <c r="BO389">
        <v>46163</v>
      </c>
      <c r="BP389">
        <v>1400000</v>
      </c>
      <c r="BQ389" t="str">
        <v>PAGA</v>
      </c>
      <c r="BR389" t="str">
        <v>TRANSFERENCIA</v>
      </c>
      <c r="BS389">
        <v>46194</v>
      </c>
      <c r="BT389">
        <v>124</v>
      </c>
      <c r="BU389">
        <v>46192</v>
      </c>
      <c r="BV389">
        <v>1400000</v>
      </c>
      <c r="BW389" t="str">
        <v>PAGA</v>
      </c>
      <c r="BX389" t="str">
        <v>TRANSFERENCIA</v>
      </c>
      <c r="BY389">
        <v>46225</v>
      </c>
      <c r="BZ389">
        <v>93</v>
      </c>
      <c r="CA389">
        <v>46220</v>
      </c>
      <c r="CB389">
        <v>1400000</v>
      </c>
      <c r="CC389" t="str">
        <v>PAGA</v>
      </c>
      <c r="CD389" t="str">
        <v>TRANSFERENCIA</v>
      </c>
      <c r="CE389">
        <v>46256</v>
      </c>
      <c r="CF389">
        <v>62</v>
      </c>
      <c r="CG389">
        <v>46255</v>
      </c>
      <c r="CH389">
        <v>1400000</v>
      </c>
      <c r="CI389" t="str">
        <v>PAGA</v>
      </c>
      <c r="CJ389" t="str">
        <v>TRANSFERENCIA</v>
      </c>
      <c r="CK389">
        <v>46287</v>
      </c>
      <c r="CL389">
        <v>31</v>
      </c>
      <c r="CM389">
        <v>46283</v>
      </c>
      <c r="CN389">
        <v>1400000</v>
      </c>
      <c r="CO389" t="str">
        <v>PAGA</v>
      </c>
      <c r="CP389" t="str">
        <v>TRANSFERENCIA</v>
      </c>
      <c r="CQ389">
        <v>46318</v>
      </c>
      <c r="CR389">
        <v>0</v>
      </c>
      <c r="CS389">
        <v>46315</v>
      </c>
      <c r="CT389">
        <v>1400000</v>
      </c>
      <c r="CU389" t="str">
        <v>PAGA</v>
      </c>
      <c r="CV389" t="str">
        <v>TRANSFERENCIA</v>
      </c>
      <c r="CW389">
        <v>46349</v>
      </c>
      <c r="CX389">
        <v>-31</v>
      </c>
      <c r="DA389" t="str">
        <v>AL DÍA</v>
      </c>
      <c r="DC389">
        <v>46380</v>
      </c>
      <c r="DD389">
        <v>-62</v>
      </c>
      <c r="DG389" t="str">
        <v>AL DÍA</v>
      </c>
      <c r="DI389">
        <v>46411</v>
      </c>
      <c r="DJ389">
        <v>-93</v>
      </c>
      <c r="DM389" t="str">
        <v>AL DÍA</v>
      </c>
      <c r="DO389">
        <v>46442</v>
      </c>
      <c r="DP389">
        <v>-124</v>
      </c>
      <c r="DS389" t="str">
        <v>AL DÍA</v>
      </c>
      <c r="DU389">
        <v>46473</v>
      </c>
      <c r="DV389">
        <v>-155</v>
      </c>
      <c r="DY389" t="str">
        <v>AL DÍA</v>
      </c>
      <c r="EA389">
        <v>46504</v>
      </c>
      <c r="EB389">
        <v>-186</v>
      </c>
      <c r="EE389" t="str">
        <v>AL DÍA</v>
      </c>
      <c r="EG389">
        <v>46535</v>
      </c>
      <c r="EH389">
        <v>-217</v>
      </c>
      <c r="EK389" t="str">
        <v>AL DÍA</v>
      </c>
      <c r="EM389">
        <v>46566</v>
      </c>
      <c r="EN389">
        <v>-248</v>
      </c>
      <c r="EQ389" t="str">
        <v>AL DÍA</v>
      </c>
      <c r="ES389">
        <v>46597</v>
      </c>
      <c r="ET389">
        <v>-279</v>
      </c>
      <c r="EW389" t="str">
        <v>AL DÍA</v>
      </c>
      <c r="EY389" t="str">
        <v/>
      </c>
      <c r="EZ389" t="str">
        <v/>
      </c>
      <c r="FC389" t="str">
        <v>SIN ESTADO</v>
      </c>
      <c r="FE389" t="str">
        <v/>
      </c>
      <c r="FF389" t="str">
        <v/>
      </c>
      <c r="FI389" t="str">
        <v>SIN ESTADO</v>
      </c>
      <c r="FK389" t="str">
        <v/>
      </c>
      <c r="FL389" t="str">
        <v/>
      </c>
      <c r="FO389" t="str">
        <v>SIN ESTADO</v>
      </c>
      <c r="FQ389" t="str">
        <v/>
      </c>
      <c r="FR389" t="str">
        <v/>
      </c>
      <c r="FU389" t="str">
        <v>SIN ESTADO</v>
      </c>
      <c r="FW389" t="str">
        <v/>
      </c>
      <c r="FX389" t="str">
        <v/>
      </c>
      <c r="GA389" t="str">
        <v>SIN ESTADO</v>
      </c>
      <c r="GC389" t="str">
        <v/>
      </c>
      <c r="GD389" t="str">
        <v/>
      </c>
      <c r="GG389" t="str">
        <v>SIN ESTADO</v>
      </c>
      <c r="GI389" t="str">
        <v/>
      </c>
      <c r="GJ389" t="str">
        <v/>
      </c>
      <c r="GM389" t="str">
        <v>SIN ESTADO</v>
      </c>
      <c r="GO389" t="str">
        <v/>
      </c>
      <c r="GP389" t="str">
        <v/>
      </c>
      <c r="GS389" t="str">
        <v>SIN ESTADO</v>
      </c>
      <c r="GU389" t="str">
        <v/>
      </c>
      <c r="GV389" t="str">
        <v/>
      </c>
      <c r="GY389" t="str">
        <v>SIN ESTADO</v>
      </c>
      <c r="HA389" t="str">
        <v/>
      </c>
      <c r="HB389" t="str">
        <v/>
      </c>
      <c r="HE389" t="str">
        <v>SIN ESTADO</v>
      </c>
      <c r="HG389" t="str">
        <v/>
      </c>
      <c r="HH389" t="str">
        <v/>
      </c>
      <c r="HK389" t="str">
        <v>SIN ESTADO</v>
      </c>
      <c r="HM389" t="str">
        <v/>
      </c>
      <c r="HN389" t="str">
        <v/>
      </c>
      <c r="HQ389" t="str">
        <v>SIN ESTADO</v>
      </c>
      <c r="HS389">
        <v>20870000</v>
      </c>
      <c r="HU389">
        <v>1379708.3333333333</v>
      </c>
      <c r="HW389">
        <v>1380000</v>
      </c>
      <c r="HX389">
        <v>1</v>
      </c>
    </row>
    <row r="390">
      <c r="B390">
        <v>388</v>
      </c>
      <c r="C390" t="str">
        <v>LC2 - 38 - 1</v>
      </c>
      <c r="D390" t="str">
        <v>VENDIDO</v>
      </c>
      <c r="E390">
        <v>33000000</v>
      </c>
      <c r="F390">
        <v>25716200</v>
      </c>
      <c r="G390">
        <v>45810</v>
      </c>
      <c r="H390">
        <v>3</v>
      </c>
      <c r="I390" t="str">
        <v>28 de cada mes</v>
      </c>
      <c r="J390">
        <v>8572066.666666666</v>
      </c>
      <c r="K390">
        <v>45841</v>
      </c>
      <c r="L390">
        <v>477</v>
      </c>
      <c r="O390" t="str">
        <v>VENCIDA</v>
      </c>
      <c r="Q390">
        <v>45872</v>
      </c>
      <c r="R390">
        <v>446</v>
      </c>
      <c r="U390" t="str">
        <v>VENCIDA</v>
      </c>
      <c r="W390">
        <v>45903</v>
      </c>
      <c r="X390">
        <v>415</v>
      </c>
      <c r="AA390" t="str">
        <v>VENCIDA</v>
      </c>
      <c r="AC390" t="str">
        <v/>
      </c>
      <c r="AD390" t="str">
        <v/>
      </c>
      <c r="AG390" t="str">
        <v>SIN ESTADO</v>
      </c>
      <c r="AI390" t="str">
        <v/>
      </c>
      <c r="AJ390" t="str">
        <v/>
      </c>
      <c r="AM390" t="str">
        <v>SIN ESTADO</v>
      </c>
      <c r="AO390" t="str">
        <v/>
      </c>
      <c r="AP390" t="str">
        <v/>
      </c>
      <c r="AS390" t="str">
        <v>SIN ESTADO</v>
      </c>
      <c r="AU390" t="str">
        <v/>
      </c>
      <c r="AV390" t="str">
        <v/>
      </c>
      <c r="AY390" t="str">
        <v>SIN ESTADO</v>
      </c>
      <c r="BA390" t="str">
        <v/>
      </c>
      <c r="BB390" t="str">
        <v/>
      </c>
      <c r="BE390" t="str">
        <v>SIN ESTADO</v>
      </c>
      <c r="BG390" t="str">
        <v/>
      </c>
      <c r="BH390" t="str">
        <v/>
      </c>
      <c r="BK390" t="str">
        <v>SIN ESTADO</v>
      </c>
      <c r="BM390" t="str">
        <v/>
      </c>
      <c r="BN390" t="str">
        <v/>
      </c>
      <c r="BQ390" t="str">
        <v>SIN ESTADO</v>
      </c>
      <c r="BS390" t="str">
        <v/>
      </c>
      <c r="BT390" t="str">
        <v/>
      </c>
      <c r="BW390" t="str">
        <v>SIN ESTADO</v>
      </c>
      <c r="BY390" t="str">
        <v/>
      </c>
      <c r="BZ390" t="str">
        <v/>
      </c>
      <c r="CC390" t="str">
        <v>SIN ESTADO</v>
      </c>
      <c r="CE390" t="str">
        <v/>
      </c>
      <c r="CF390" t="str">
        <v/>
      </c>
      <c r="CI390" t="str">
        <v>SIN ESTADO</v>
      </c>
      <c r="CK390" t="str">
        <v/>
      </c>
      <c r="CL390" t="str">
        <v/>
      </c>
      <c r="CO390" t="str">
        <v>SIN ESTADO</v>
      </c>
      <c r="CQ390" t="str">
        <v/>
      </c>
      <c r="CR390" t="str">
        <v/>
      </c>
      <c r="CU390" t="str">
        <v>SIN ESTADO</v>
      </c>
      <c r="CW390" t="str">
        <v/>
      </c>
      <c r="CX390" t="str">
        <v/>
      </c>
      <c r="DA390" t="str">
        <v>SIN ESTADO</v>
      </c>
      <c r="DC390" t="str">
        <v/>
      </c>
      <c r="DD390" t="str">
        <v/>
      </c>
      <c r="DG390" t="str">
        <v>SIN ESTADO</v>
      </c>
      <c r="DI390" t="str">
        <v/>
      </c>
      <c r="DJ390" t="str">
        <v/>
      </c>
      <c r="DM390" t="str">
        <v>SIN ESTADO</v>
      </c>
      <c r="DO390" t="str">
        <v/>
      </c>
      <c r="DP390" t="str">
        <v/>
      </c>
      <c r="DS390" t="str">
        <v>SIN ESTADO</v>
      </c>
      <c r="DU390" t="str">
        <v/>
      </c>
      <c r="DV390" t="str">
        <v/>
      </c>
      <c r="DY390" t="str">
        <v>SIN ESTADO</v>
      </c>
      <c r="EA390" t="str">
        <v/>
      </c>
      <c r="EB390" t="str">
        <v/>
      </c>
      <c r="EE390" t="str">
        <v>SIN ESTADO</v>
      </c>
      <c r="EG390" t="str">
        <v/>
      </c>
      <c r="EH390" t="str">
        <v/>
      </c>
      <c r="EK390" t="str">
        <v>SIN ESTADO</v>
      </c>
      <c r="EM390" t="str">
        <v/>
      </c>
      <c r="EN390" t="str">
        <v/>
      </c>
      <c r="EQ390" t="str">
        <v>SIN ESTADO</v>
      </c>
      <c r="ES390" t="str">
        <v/>
      </c>
      <c r="ET390" t="str">
        <v/>
      </c>
      <c r="EW390" t="str">
        <v>SIN ESTADO</v>
      </c>
      <c r="EY390" t="str">
        <v/>
      </c>
      <c r="EZ390" t="str">
        <v/>
      </c>
      <c r="FC390" t="str">
        <v>SIN ESTADO</v>
      </c>
      <c r="FE390" t="str">
        <v/>
      </c>
      <c r="FF390" t="str">
        <v/>
      </c>
      <c r="FI390" t="str">
        <v>SIN ESTADO</v>
      </c>
      <c r="FK390" t="str">
        <v/>
      </c>
      <c r="FL390" t="str">
        <v/>
      </c>
      <c r="FO390" t="str">
        <v>SIN ESTADO</v>
      </c>
      <c r="FQ390" t="str">
        <v/>
      </c>
      <c r="FR390" t="str">
        <v/>
      </c>
      <c r="FU390" t="str">
        <v>SIN ESTADO</v>
      </c>
      <c r="FW390" t="str">
        <v/>
      </c>
      <c r="FX390" t="str">
        <v/>
      </c>
      <c r="GA390" t="str">
        <v>SIN ESTADO</v>
      </c>
      <c r="GC390" t="str">
        <v/>
      </c>
      <c r="GD390" t="str">
        <v/>
      </c>
      <c r="GG390" t="str">
        <v>SIN ESTADO</v>
      </c>
      <c r="GI390" t="str">
        <v/>
      </c>
      <c r="GJ390" t="str">
        <v/>
      </c>
      <c r="GM390" t="str">
        <v>SIN ESTADO</v>
      </c>
      <c r="GO390" t="str">
        <v/>
      </c>
      <c r="GP390" t="str">
        <v/>
      </c>
      <c r="GS390" t="str">
        <v>SIN ESTADO</v>
      </c>
      <c r="GU390" t="str">
        <v/>
      </c>
      <c r="GV390" t="str">
        <v/>
      </c>
      <c r="GY390" t="str">
        <v>SIN ESTADO</v>
      </c>
      <c r="HA390" t="str">
        <v/>
      </c>
      <c r="HB390" t="str">
        <v/>
      </c>
      <c r="HE390" t="str">
        <v>SIN ESTADO</v>
      </c>
      <c r="HG390" t="str">
        <v/>
      </c>
      <c r="HH390" t="str">
        <v/>
      </c>
      <c r="HK390" t="str">
        <v>SIN ESTADO</v>
      </c>
      <c r="HM390" t="str">
        <v/>
      </c>
      <c r="HN390" t="str">
        <v/>
      </c>
      <c r="HQ390" t="str">
        <v>SIN ESTADO</v>
      </c>
      <c r="HS390">
        <v>0</v>
      </c>
      <c r="HU390">
        <v>8572066.666666666</v>
      </c>
      <c r="HW390">
        <v>0</v>
      </c>
      <c r="HX390">
        <v>0</v>
      </c>
    </row>
    <row r="391">
      <c r="B391">
        <v>389</v>
      </c>
      <c r="C391" t="str">
        <v xml:space="preserve">LC2 - 38 - 2 </v>
      </c>
      <c r="D391" t="str">
        <v>EN NEGOCIACIÓN</v>
      </c>
      <c r="E391">
        <v>28000000</v>
      </c>
      <c r="F391">
        <v>0</v>
      </c>
      <c r="G391">
        <v>0</v>
      </c>
      <c r="H391">
        <v>0</v>
      </c>
      <c r="I391">
        <v>0</v>
      </c>
      <c r="J391">
        <v>0</v>
      </c>
      <c r="K391" t="str">
        <v/>
      </c>
      <c r="L391" t="str">
        <v/>
      </c>
      <c r="O391" t="str">
        <v>SIN ESTADO</v>
      </c>
      <c r="Q391" t="str">
        <v/>
      </c>
      <c r="R391" t="str">
        <v/>
      </c>
      <c r="U391" t="str">
        <v>SIN ESTADO</v>
      </c>
      <c r="W391" t="str">
        <v/>
      </c>
      <c r="X391" t="str">
        <v/>
      </c>
      <c r="AA391" t="str">
        <v>SIN ESTADO</v>
      </c>
      <c r="AC391" t="str">
        <v/>
      </c>
      <c r="AD391" t="str">
        <v/>
      </c>
      <c r="AG391" t="str">
        <v>SIN ESTADO</v>
      </c>
      <c r="AI391" t="str">
        <v/>
      </c>
      <c r="AJ391" t="str">
        <v/>
      </c>
      <c r="AM391" t="str">
        <v>SIN ESTADO</v>
      </c>
      <c r="AO391" t="str">
        <v/>
      </c>
      <c r="AP391" t="str">
        <v/>
      </c>
      <c r="AS391" t="str">
        <v>SIN ESTADO</v>
      </c>
      <c r="AU391" t="str">
        <v/>
      </c>
      <c r="AV391" t="str">
        <v/>
      </c>
      <c r="AY391" t="str">
        <v>SIN ESTADO</v>
      </c>
      <c r="BA391" t="str">
        <v/>
      </c>
      <c r="BB391" t="str">
        <v/>
      </c>
      <c r="BE391" t="str">
        <v>SIN ESTADO</v>
      </c>
      <c r="BG391" t="str">
        <v/>
      </c>
      <c r="BH391" t="str">
        <v/>
      </c>
      <c r="BK391" t="str">
        <v>SIN ESTADO</v>
      </c>
      <c r="BM391" t="str">
        <v/>
      </c>
      <c r="BN391" t="str">
        <v/>
      </c>
      <c r="BQ391" t="str">
        <v>SIN ESTADO</v>
      </c>
      <c r="BS391" t="str">
        <v/>
      </c>
      <c r="BT391" t="str">
        <v/>
      </c>
      <c r="BW391" t="str">
        <v>SIN ESTADO</v>
      </c>
      <c r="BY391" t="str">
        <v/>
      </c>
      <c r="BZ391" t="str">
        <v/>
      </c>
      <c r="CC391" t="str">
        <v>SIN ESTADO</v>
      </c>
      <c r="CE391" t="str">
        <v/>
      </c>
      <c r="CF391" t="str">
        <v/>
      </c>
      <c r="CI391" t="str">
        <v>SIN ESTADO</v>
      </c>
      <c r="CK391" t="str">
        <v/>
      </c>
      <c r="CL391" t="str">
        <v/>
      </c>
      <c r="CO391" t="str">
        <v>SIN ESTADO</v>
      </c>
      <c r="CQ391" t="str">
        <v/>
      </c>
      <c r="CR391" t="str">
        <v/>
      </c>
      <c r="CU391" t="str">
        <v>SIN ESTADO</v>
      </c>
      <c r="CW391" t="str">
        <v/>
      </c>
      <c r="CX391" t="str">
        <v/>
      </c>
      <c r="DA391" t="str">
        <v>SIN ESTADO</v>
      </c>
      <c r="DC391" t="str">
        <v/>
      </c>
      <c r="DD391" t="str">
        <v/>
      </c>
      <c r="DG391" t="str">
        <v>SIN ESTADO</v>
      </c>
      <c r="DI391" t="str">
        <v/>
      </c>
      <c r="DJ391" t="str">
        <v/>
      </c>
      <c r="DM391" t="str">
        <v>SIN ESTADO</v>
      </c>
      <c r="DO391" t="str">
        <v/>
      </c>
      <c r="DP391" t="str">
        <v/>
      </c>
      <c r="DS391" t="str">
        <v>SIN ESTADO</v>
      </c>
      <c r="DU391" t="str">
        <v/>
      </c>
      <c r="DV391" t="str">
        <v/>
      </c>
      <c r="DY391" t="str">
        <v>SIN ESTADO</v>
      </c>
      <c r="EA391" t="str">
        <v/>
      </c>
      <c r="EB391" t="str">
        <v/>
      </c>
      <c r="EE391" t="str">
        <v>SIN ESTADO</v>
      </c>
      <c r="EG391" t="str">
        <v/>
      </c>
      <c r="EH391" t="str">
        <v/>
      </c>
      <c r="EK391" t="str">
        <v>SIN ESTADO</v>
      </c>
      <c r="EM391" t="str">
        <v/>
      </c>
      <c r="EN391" t="str">
        <v/>
      </c>
      <c r="EQ391" t="str">
        <v>SIN ESTADO</v>
      </c>
      <c r="ES391" t="str">
        <v/>
      </c>
      <c r="ET391" t="str">
        <v/>
      </c>
      <c r="EW391" t="str">
        <v>SIN ESTADO</v>
      </c>
      <c r="EY391" t="str">
        <v/>
      </c>
      <c r="EZ391" t="str">
        <v/>
      </c>
      <c r="FC391" t="str">
        <v>SIN ESTADO</v>
      </c>
      <c r="FE391" t="str">
        <v/>
      </c>
      <c r="FF391" t="str">
        <v/>
      </c>
      <c r="FI391" t="str">
        <v>SIN ESTADO</v>
      </c>
      <c r="FK391" t="str">
        <v/>
      </c>
      <c r="FL391" t="str">
        <v/>
      </c>
      <c r="FO391" t="str">
        <v>SIN ESTADO</v>
      </c>
      <c r="FQ391" t="str">
        <v/>
      </c>
      <c r="FR391" t="str">
        <v/>
      </c>
      <c r="FU391" t="str">
        <v>SIN ESTADO</v>
      </c>
      <c r="FW391" t="str">
        <v/>
      </c>
      <c r="FX391" t="str">
        <v/>
      </c>
      <c r="GA391" t="str">
        <v>SIN ESTADO</v>
      </c>
      <c r="GC391" t="str">
        <v/>
      </c>
      <c r="GD391" t="str">
        <v/>
      </c>
      <c r="GG391" t="str">
        <v>SIN ESTADO</v>
      </c>
      <c r="GI391" t="str">
        <v/>
      </c>
      <c r="GJ391" t="str">
        <v/>
      </c>
      <c r="GM391" t="str">
        <v>SIN ESTADO</v>
      </c>
      <c r="GO391" t="str">
        <v/>
      </c>
      <c r="GP391" t="str">
        <v/>
      </c>
      <c r="GS391" t="str">
        <v>SIN ESTADO</v>
      </c>
      <c r="GU391" t="str">
        <v/>
      </c>
      <c r="GV391" t="str">
        <v/>
      </c>
      <c r="GY391" t="str">
        <v>SIN ESTADO</v>
      </c>
      <c r="HA391" t="str">
        <v/>
      </c>
      <c r="HB391" t="str">
        <v/>
      </c>
      <c r="HE391" t="str">
        <v>SIN ESTADO</v>
      </c>
      <c r="HG391" t="str">
        <v/>
      </c>
      <c r="HH391" t="str">
        <v/>
      </c>
      <c r="HK391" t="str">
        <v>SIN ESTADO</v>
      </c>
      <c r="HM391" t="str">
        <v/>
      </c>
      <c r="HN391" t="str">
        <v/>
      </c>
      <c r="HQ391" t="str">
        <v>SIN ESTADO</v>
      </c>
      <c r="HS391">
        <v>0</v>
      </c>
      <c r="HU391">
        <v>0</v>
      </c>
      <c r="HW391">
        <v>0</v>
      </c>
      <c r="HX391">
        <v>0</v>
      </c>
    </row>
    <row r="392">
      <c r="B392">
        <v>390</v>
      </c>
      <c r="C392" t="str">
        <v xml:space="preserve">LC2 - 38 - 3 </v>
      </c>
      <c r="D392" t="str">
        <v>EN NEGOCIACIÓN</v>
      </c>
      <c r="E392">
        <v>28000000</v>
      </c>
      <c r="F392">
        <v>28000000</v>
      </c>
      <c r="G392">
        <v>0</v>
      </c>
      <c r="H392">
        <v>0</v>
      </c>
      <c r="I392">
        <v>0</v>
      </c>
      <c r="K392" t="str">
        <v/>
      </c>
      <c r="L392" t="str">
        <v/>
      </c>
      <c r="O392" t="str">
        <v>SIN ESTADO</v>
      </c>
      <c r="Q392" t="str">
        <v/>
      </c>
      <c r="R392" t="str">
        <v/>
      </c>
      <c r="U392" t="str">
        <v>SIN ESTADO</v>
      </c>
      <c r="W392" t="str">
        <v/>
      </c>
      <c r="X392" t="str">
        <v/>
      </c>
      <c r="AA392" t="str">
        <v>SIN ESTADO</v>
      </c>
      <c r="AC392" t="str">
        <v/>
      </c>
      <c r="AD392" t="str">
        <v/>
      </c>
      <c r="AG392" t="str">
        <v>SIN ESTADO</v>
      </c>
      <c r="AI392" t="str">
        <v/>
      </c>
      <c r="AJ392" t="str">
        <v/>
      </c>
      <c r="AM392" t="str">
        <v>SIN ESTADO</v>
      </c>
      <c r="AO392" t="str">
        <v/>
      </c>
      <c r="AP392" t="str">
        <v/>
      </c>
      <c r="AS392" t="str">
        <v>SIN ESTADO</v>
      </c>
      <c r="AU392" t="str">
        <v/>
      </c>
      <c r="AV392" t="str">
        <v/>
      </c>
      <c r="AY392" t="str">
        <v>SIN ESTADO</v>
      </c>
      <c r="BA392" t="str">
        <v/>
      </c>
      <c r="BB392" t="str">
        <v/>
      </c>
      <c r="BE392" t="str">
        <v>SIN ESTADO</v>
      </c>
      <c r="BG392" t="str">
        <v/>
      </c>
      <c r="BH392" t="str">
        <v/>
      </c>
      <c r="BK392" t="str">
        <v>SIN ESTADO</v>
      </c>
      <c r="BM392" t="str">
        <v/>
      </c>
      <c r="BN392" t="str">
        <v/>
      </c>
      <c r="BQ392" t="str">
        <v>SIN ESTADO</v>
      </c>
      <c r="BS392" t="str">
        <v/>
      </c>
      <c r="BT392" t="str">
        <v/>
      </c>
      <c r="BW392" t="str">
        <v>SIN ESTADO</v>
      </c>
      <c r="BY392" t="str">
        <v/>
      </c>
      <c r="BZ392" t="str">
        <v/>
      </c>
      <c r="CC392" t="str">
        <v>SIN ESTADO</v>
      </c>
      <c r="CE392" t="str">
        <v/>
      </c>
      <c r="CF392" t="str">
        <v/>
      </c>
      <c r="CI392" t="str">
        <v>SIN ESTADO</v>
      </c>
      <c r="CK392" t="str">
        <v/>
      </c>
      <c r="CL392" t="str">
        <v/>
      </c>
      <c r="CO392" t="str">
        <v>SIN ESTADO</v>
      </c>
      <c r="CQ392" t="str">
        <v/>
      </c>
      <c r="CR392" t="str">
        <v/>
      </c>
      <c r="CU392" t="str">
        <v>SIN ESTADO</v>
      </c>
      <c r="CW392" t="str">
        <v/>
      </c>
      <c r="CX392" t="str">
        <v/>
      </c>
      <c r="DA392" t="str">
        <v>SIN ESTADO</v>
      </c>
      <c r="DC392" t="str">
        <v/>
      </c>
      <c r="DD392" t="str">
        <v/>
      </c>
      <c r="DG392" t="str">
        <v>SIN ESTADO</v>
      </c>
      <c r="DI392" t="str">
        <v/>
      </c>
      <c r="DJ392" t="str">
        <v/>
      </c>
      <c r="DM392" t="str">
        <v>SIN ESTADO</v>
      </c>
      <c r="DO392" t="str">
        <v/>
      </c>
      <c r="DP392" t="str">
        <v/>
      </c>
      <c r="DS392" t="str">
        <v>SIN ESTADO</v>
      </c>
      <c r="DU392" t="str">
        <v/>
      </c>
      <c r="DV392" t="str">
        <v/>
      </c>
      <c r="DY392" t="str">
        <v>SIN ESTADO</v>
      </c>
      <c r="EA392" t="str">
        <v/>
      </c>
      <c r="EB392" t="str">
        <v/>
      </c>
      <c r="EE392" t="str">
        <v>SIN ESTADO</v>
      </c>
      <c r="EG392" t="str">
        <v/>
      </c>
      <c r="EH392" t="str">
        <v/>
      </c>
      <c r="EK392" t="str">
        <v>SIN ESTADO</v>
      </c>
      <c r="EM392" t="str">
        <v/>
      </c>
      <c r="EN392" t="str">
        <v/>
      </c>
      <c r="EQ392" t="str">
        <v>SIN ESTADO</v>
      </c>
      <c r="ES392" t="str">
        <v/>
      </c>
      <c r="ET392" t="str">
        <v/>
      </c>
      <c r="EW392" t="str">
        <v>SIN ESTADO</v>
      </c>
      <c r="EY392" t="str">
        <v/>
      </c>
      <c r="EZ392" t="str">
        <v/>
      </c>
      <c r="FC392" t="str">
        <v>SIN ESTADO</v>
      </c>
      <c r="FE392" t="str">
        <v/>
      </c>
      <c r="FF392" t="str">
        <v/>
      </c>
      <c r="FI392" t="str">
        <v>SIN ESTADO</v>
      </c>
      <c r="FK392" t="str">
        <v/>
      </c>
      <c r="FL392" t="str">
        <v/>
      </c>
      <c r="FO392" t="str">
        <v>SIN ESTADO</v>
      </c>
      <c r="FQ392" t="str">
        <v/>
      </c>
      <c r="FR392" t="str">
        <v/>
      </c>
      <c r="FU392" t="str">
        <v>SIN ESTADO</v>
      </c>
      <c r="FW392" t="str">
        <v/>
      </c>
      <c r="FX392" t="str">
        <v/>
      </c>
      <c r="GA392" t="str">
        <v>SIN ESTADO</v>
      </c>
      <c r="GC392" t="str">
        <v/>
      </c>
      <c r="GD392" t="str">
        <v/>
      </c>
      <c r="GG392" t="str">
        <v>SIN ESTADO</v>
      </c>
      <c r="GI392" t="str">
        <v/>
      </c>
      <c r="GJ392" t="str">
        <v/>
      </c>
      <c r="GM392" t="str">
        <v>SIN ESTADO</v>
      </c>
      <c r="GO392" t="str">
        <v/>
      </c>
      <c r="GP392" t="str">
        <v/>
      </c>
      <c r="GS392" t="str">
        <v>SIN ESTADO</v>
      </c>
      <c r="GU392" t="str">
        <v/>
      </c>
      <c r="GV392" t="str">
        <v/>
      </c>
      <c r="GY392" t="str">
        <v>SIN ESTADO</v>
      </c>
      <c r="HA392" t="str">
        <v/>
      </c>
      <c r="HB392" t="str">
        <v/>
      </c>
      <c r="HE392" t="str">
        <v>SIN ESTADO</v>
      </c>
      <c r="HG392" t="str">
        <v/>
      </c>
      <c r="HH392" t="str">
        <v/>
      </c>
      <c r="HK392" t="str">
        <v>SIN ESTADO</v>
      </c>
      <c r="HM392" t="str">
        <v/>
      </c>
      <c r="HN392" t="str">
        <v/>
      </c>
      <c r="HQ392" t="str">
        <v>SIN ESTADO</v>
      </c>
      <c r="HS392">
        <v>0</v>
      </c>
      <c r="HU392">
        <v>0</v>
      </c>
      <c r="HW392">
        <v>0</v>
      </c>
      <c r="HX392">
        <v>0</v>
      </c>
    </row>
    <row r="393">
      <c r="B393">
        <v>391</v>
      </c>
      <c r="C393" t="str">
        <v xml:space="preserve">LC2 - 38 - 4 </v>
      </c>
      <c r="D393" t="str">
        <v>VENDIDO</v>
      </c>
      <c r="E393">
        <v>28000000</v>
      </c>
      <c r="F393">
        <v>0</v>
      </c>
      <c r="G393">
        <v>45947</v>
      </c>
      <c r="H393">
        <v>0</v>
      </c>
      <c r="I393" t="str">
        <v>-</v>
      </c>
      <c r="J393">
        <v>0</v>
      </c>
      <c r="K393" t="str">
        <v/>
      </c>
      <c r="L393" t="str">
        <v/>
      </c>
      <c r="M393">
        <v>45947</v>
      </c>
      <c r="N393">
        <v>0</v>
      </c>
      <c r="O393" t="str">
        <v>SIN ESTADO</v>
      </c>
      <c r="P393" t="str">
        <v>EFECTIVO</v>
      </c>
      <c r="Q393" t="str">
        <v/>
      </c>
      <c r="R393" t="str">
        <v/>
      </c>
      <c r="U393" t="str">
        <v>SIN ESTADO</v>
      </c>
      <c r="W393" t="str">
        <v/>
      </c>
      <c r="X393" t="str">
        <v/>
      </c>
      <c r="AA393" t="str">
        <v>SIN ESTADO</v>
      </c>
      <c r="AC393" t="str">
        <v/>
      </c>
      <c r="AD393" t="str">
        <v/>
      </c>
      <c r="AG393" t="str">
        <v>SIN ESTADO</v>
      </c>
      <c r="AI393" t="str">
        <v/>
      </c>
      <c r="AJ393" t="str">
        <v/>
      </c>
      <c r="AM393" t="str">
        <v>SIN ESTADO</v>
      </c>
      <c r="AO393" t="str">
        <v/>
      </c>
      <c r="AP393" t="str">
        <v/>
      </c>
      <c r="AS393" t="str">
        <v>SIN ESTADO</v>
      </c>
      <c r="AU393" t="str">
        <v/>
      </c>
      <c r="AV393" t="str">
        <v/>
      </c>
      <c r="AY393" t="str">
        <v>SIN ESTADO</v>
      </c>
      <c r="BA393" t="str">
        <v/>
      </c>
      <c r="BB393" t="str">
        <v/>
      </c>
      <c r="BE393" t="str">
        <v>SIN ESTADO</v>
      </c>
      <c r="BG393" t="str">
        <v/>
      </c>
      <c r="BH393" t="str">
        <v/>
      </c>
      <c r="BK393" t="str">
        <v>SIN ESTADO</v>
      </c>
      <c r="BM393" t="str">
        <v/>
      </c>
      <c r="BN393" t="str">
        <v/>
      </c>
      <c r="BQ393" t="str">
        <v>SIN ESTADO</v>
      </c>
      <c r="BS393" t="str">
        <v/>
      </c>
      <c r="BT393" t="str">
        <v/>
      </c>
      <c r="BW393" t="str">
        <v>SIN ESTADO</v>
      </c>
      <c r="BY393" t="str">
        <v/>
      </c>
      <c r="BZ393" t="str">
        <v/>
      </c>
      <c r="CC393" t="str">
        <v>SIN ESTADO</v>
      </c>
      <c r="CE393" t="str">
        <v/>
      </c>
      <c r="CF393" t="str">
        <v/>
      </c>
      <c r="CI393" t="str">
        <v>SIN ESTADO</v>
      </c>
      <c r="CK393" t="str">
        <v/>
      </c>
      <c r="CL393" t="str">
        <v/>
      </c>
      <c r="CO393" t="str">
        <v>SIN ESTADO</v>
      </c>
      <c r="CQ393" t="str">
        <v/>
      </c>
      <c r="CR393" t="str">
        <v/>
      </c>
      <c r="CU393" t="str">
        <v>SIN ESTADO</v>
      </c>
      <c r="CW393" t="str">
        <v/>
      </c>
      <c r="CX393" t="str">
        <v/>
      </c>
      <c r="DA393" t="str">
        <v>SIN ESTADO</v>
      </c>
      <c r="DC393" t="str">
        <v/>
      </c>
      <c r="DD393" t="str">
        <v/>
      </c>
      <c r="DG393" t="str">
        <v>SIN ESTADO</v>
      </c>
      <c r="DI393" t="str">
        <v/>
      </c>
      <c r="DJ393" t="str">
        <v/>
      </c>
      <c r="DM393" t="str">
        <v>SIN ESTADO</v>
      </c>
      <c r="DO393" t="str">
        <v/>
      </c>
      <c r="DP393" t="str">
        <v/>
      </c>
      <c r="DS393" t="str">
        <v>SIN ESTADO</v>
      </c>
      <c r="DU393" t="str">
        <v/>
      </c>
      <c r="DV393" t="str">
        <v/>
      </c>
      <c r="DY393" t="str">
        <v>SIN ESTADO</v>
      </c>
      <c r="EA393" t="str">
        <v/>
      </c>
      <c r="EB393" t="str">
        <v/>
      </c>
      <c r="EE393" t="str">
        <v>SIN ESTADO</v>
      </c>
      <c r="EG393" t="str">
        <v/>
      </c>
      <c r="EH393" t="str">
        <v/>
      </c>
      <c r="EK393" t="str">
        <v>SIN ESTADO</v>
      </c>
      <c r="EM393" t="str">
        <v/>
      </c>
      <c r="EN393" t="str">
        <v/>
      </c>
      <c r="EQ393" t="str">
        <v>SIN ESTADO</v>
      </c>
      <c r="ES393" t="str">
        <v/>
      </c>
      <c r="ET393" t="str">
        <v/>
      </c>
      <c r="EW393" t="str">
        <v>SIN ESTADO</v>
      </c>
      <c r="EY393" t="str">
        <v/>
      </c>
      <c r="EZ393" t="str">
        <v/>
      </c>
      <c r="FC393" t="str">
        <v>SIN ESTADO</v>
      </c>
      <c r="FE393" t="str">
        <v/>
      </c>
      <c r="FF393" t="str">
        <v/>
      </c>
      <c r="FI393" t="str">
        <v>SIN ESTADO</v>
      </c>
      <c r="FK393" t="str">
        <v/>
      </c>
      <c r="FL393" t="str">
        <v/>
      </c>
      <c r="FO393" t="str">
        <v>SIN ESTADO</v>
      </c>
      <c r="FQ393" t="str">
        <v/>
      </c>
      <c r="FR393" t="str">
        <v/>
      </c>
      <c r="FU393" t="str">
        <v>SIN ESTADO</v>
      </c>
      <c r="FW393" t="str">
        <v/>
      </c>
      <c r="FX393" t="str">
        <v/>
      </c>
      <c r="GA393" t="str">
        <v>SIN ESTADO</v>
      </c>
      <c r="GC393" t="str">
        <v/>
      </c>
      <c r="GD393" t="str">
        <v/>
      </c>
      <c r="GG393" t="str">
        <v>SIN ESTADO</v>
      </c>
      <c r="GI393" t="str">
        <v/>
      </c>
      <c r="GJ393" t="str">
        <v/>
      </c>
      <c r="GM393" t="str">
        <v>SIN ESTADO</v>
      </c>
      <c r="GO393" t="str">
        <v/>
      </c>
      <c r="GP393" t="str">
        <v/>
      </c>
      <c r="GS393" t="str">
        <v>SIN ESTADO</v>
      </c>
      <c r="GU393" t="str">
        <v/>
      </c>
      <c r="GV393" t="str">
        <v/>
      </c>
      <c r="GY393" t="str">
        <v>SIN ESTADO</v>
      </c>
      <c r="HA393" t="str">
        <v/>
      </c>
      <c r="HB393" t="str">
        <v/>
      </c>
      <c r="HE393" t="str">
        <v>SIN ESTADO</v>
      </c>
      <c r="HG393" t="str">
        <v/>
      </c>
      <c r="HH393" t="str">
        <v/>
      </c>
      <c r="HK393" t="str">
        <v>SIN ESTADO</v>
      </c>
      <c r="HM393" t="str">
        <v/>
      </c>
      <c r="HN393" t="str">
        <v/>
      </c>
      <c r="HQ393" t="str">
        <v>SIN ESTADO</v>
      </c>
      <c r="HS393">
        <v>0</v>
      </c>
      <c r="HU393">
        <v>0</v>
      </c>
      <c r="HW393">
        <v>0</v>
      </c>
      <c r="HX393">
        <v>0</v>
      </c>
    </row>
    <row r="394">
      <c r="B394">
        <v>392</v>
      </c>
      <c r="C394" t="str">
        <v xml:space="preserve">LC2 - 38 - 5 </v>
      </c>
      <c r="D394" t="str">
        <v>VENDIDO</v>
      </c>
      <c r="E394">
        <v>28000000</v>
      </c>
      <c r="F394">
        <v>24000000</v>
      </c>
      <c r="G394">
        <v>46132</v>
      </c>
      <c r="H394">
        <v>24</v>
      </c>
      <c r="I394" t="str">
        <v>20 DE CADA MES</v>
      </c>
      <c r="J394">
        <v>1000000</v>
      </c>
      <c r="K394">
        <v>46163</v>
      </c>
      <c r="L394">
        <v>155</v>
      </c>
      <c r="M394">
        <v>46163</v>
      </c>
      <c r="N394">
        <v>1000000</v>
      </c>
      <c r="O394" t="str">
        <v>PAGA</v>
      </c>
      <c r="P394" t="str">
        <v>TRANSFERENCIA</v>
      </c>
      <c r="Q394">
        <v>46194</v>
      </c>
      <c r="R394">
        <v>124</v>
      </c>
      <c r="S394">
        <v>46205</v>
      </c>
      <c r="T394">
        <v>1000000</v>
      </c>
      <c r="U394" t="str">
        <v>PAGA</v>
      </c>
      <c r="V394" t="str">
        <v>TRANSFERENCIA</v>
      </c>
      <c r="W394">
        <v>46225</v>
      </c>
      <c r="X394">
        <v>93</v>
      </c>
      <c r="Y394">
        <v>46249</v>
      </c>
      <c r="Z394">
        <v>1000000</v>
      </c>
      <c r="AA394" t="str">
        <v>PAGA</v>
      </c>
      <c r="AB394" t="str">
        <v>TRANSFERENCIA</v>
      </c>
      <c r="AC394">
        <v>46256</v>
      </c>
      <c r="AD394">
        <v>62</v>
      </c>
      <c r="AE394">
        <v>46280</v>
      </c>
      <c r="AF394">
        <v>5000000</v>
      </c>
      <c r="AG394" t="str">
        <v>PAGA</v>
      </c>
      <c r="AH394" t="str">
        <v>TRANSFERENCIA</v>
      </c>
      <c r="AI394">
        <v>46287</v>
      </c>
      <c r="AJ394">
        <v>31</v>
      </c>
      <c r="AK394">
        <v>46280</v>
      </c>
      <c r="AM394" t="str">
        <v>PAGA</v>
      </c>
      <c r="AO394">
        <v>46318</v>
      </c>
      <c r="AP394">
        <v>0</v>
      </c>
      <c r="AQ394">
        <v>46280</v>
      </c>
      <c r="AS394" t="str">
        <v>PAGA</v>
      </c>
      <c r="AU394">
        <v>46349</v>
      </c>
      <c r="AV394">
        <v>-31</v>
      </c>
      <c r="AW394">
        <v>46280</v>
      </c>
      <c r="AY394" t="str">
        <v>PAGA</v>
      </c>
      <c r="BA394">
        <v>46380</v>
      </c>
      <c r="BB394">
        <v>-62</v>
      </c>
      <c r="BC394">
        <v>46280</v>
      </c>
      <c r="BE394" t="str">
        <v>PAGA</v>
      </c>
      <c r="BG394">
        <v>46411</v>
      </c>
      <c r="BH394">
        <v>-93</v>
      </c>
      <c r="BK394" t="str">
        <v>AL DÍA</v>
      </c>
      <c r="BM394">
        <v>46442</v>
      </c>
      <c r="BN394">
        <v>-124</v>
      </c>
      <c r="BQ394" t="str">
        <v>AL DÍA</v>
      </c>
      <c r="BS394">
        <v>46473</v>
      </c>
      <c r="BT394">
        <v>-155</v>
      </c>
      <c r="BW394" t="str">
        <v>AL DÍA</v>
      </c>
      <c r="BY394">
        <v>46504</v>
      </c>
      <c r="BZ394">
        <v>-186</v>
      </c>
      <c r="CC394" t="str">
        <v>AL DÍA</v>
      </c>
      <c r="CE394">
        <v>46535</v>
      </c>
      <c r="CF394">
        <v>-217</v>
      </c>
      <c r="CI394" t="str">
        <v>AL DÍA</v>
      </c>
      <c r="CK394">
        <v>46566</v>
      </c>
      <c r="CL394">
        <v>-248</v>
      </c>
      <c r="CO394" t="str">
        <v>AL DÍA</v>
      </c>
      <c r="CQ394">
        <v>46597</v>
      </c>
      <c r="CR394">
        <v>-279</v>
      </c>
      <c r="CU394" t="str">
        <v>AL DÍA</v>
      </c>
      <c r="CW394">
        <v>46628</v>
      </c>
      <c r="CX394">
        <v>-310</v>
      </c>
      <c r="DA394" t="str">
        <v>AL DÍA</v>
      </c>
      <c r="DC394">
        <v>46659</v>
      </c>
      <c r="DD394">
        <v>-341</v>
      </c>
      <c r="DG394" t="str">
        <v>AL DÍA</v>
      </c>
      <c r="DI394">
        <v>46690</v>
      </c>
      <c r="DJ394">
        <v>-372</v>
      </c>
      <c r="DM394" t="str">
        <v>AL DÍA</v>
      </c>
      <c r="DO394">
        <v>46721</v>
      </c>
      <c r="DP394">
        <v>-403</v>
      </c>
      <c r="DS394" t="str">
        <v>AL DÍA</v>
      </c>
      <c r="DU394">
        <v>46752</v>
      </c>
      <c r="DV394">
        <v>-434</v>
      </c>
      <c r="DY394" t="str">
        <v>AL DÍA</v>
      </c>
      <c r="EA394">
        <v>46783</v>
      </c>
      <c r="EB394">
        <v>-465</v>
      </c>
      <c r="EE394" t="str">
        <v>AL DÍA</v>
      </c>
      <c r="EG394">
        <v>46814</v>
      </c>
      <c r="EH394">
        <v>-496</v>
      </c>
      <c r="EK394" t="str">
        <v>AL DÍA</v>
      </c>
      <c r="EM394">
        <v>46845</v>
      </c>
      <c r="EN394">
        <v>-527</v>
      </c>
      <c r="EQ394" t="str">
        <v>AL DÍA</v>
      </c>
      <c r="ES394">
        <v>46876</v>
      </c>
      <c r="ET394">
        <v>-558</v>
      </c>
      <c r="EW394" t="str">
        <v>AL DÍA</v>
      </c>
      <c r="EY394" t="str">
        <v/>
      </c>
      <c r="EZ394" t="str">
        <v/>
      </c>
      <c r="FC394" t="str">
        <v>SIN ESTADO</v>
      </c>
      <c r="FE394" t="str">
        <v/>
      </c>
      <c r="FF394" t="str">
        <v/>
      </c>
      <c r="FI394" t="str">
        <v>SIN ESTADO</v>
      </c>
      <c r="FK394" t="str">
        <v/>
      </c>
      <c r="FL394" t="str">
        <v/>
      </c>
      <c r="FO394" t="str">
        <v>SIN ESTADO</v>
      </c>
      <c r="FQ394" t="str">
        <v/>
      </c>
      <c r="FR394" t="str">
        <v/>
      </c>
      <c r="FU394" t="str">
        <v>SIN ESTADO</v>
      </c>
      <c r="FW394" t="str">
        <v/>
      </c>
      <c r="FX394" t="str">
        <v/>
      </c>
      <c r="GA394" t="str">
        <v>SIN ESTADO</v>
      </c>
      <c r="GC394" t="str">
        <v/>
      </c>
      <c r="GD394" t="str">
        <v/>
      </c>
      <c r="GG394" t="str">
        <v>SIN ESTADO</v>
      </c>
      <c r="GI394" t="str">
        <v/>
      </c>
      <c r="GJ394" t="str">
        <v/>
      </c>
      <c r="GM394" t="str">
        <v>SIN ESTADO</v>
      </c>
      <c r="GO394" t="str">
        <v/>
      </c>
      <c r="GP394" t="str">
        <v/>
      </c>
      <c r="GS394" t="str">
        <v>SIN ESTADO</v>
      </c>
      <c r="GU394" t="str">
        <v/>
      </c>
      <c r="GV394" t="str">
        <v/>
      </c>
      <c r="GY394" t="str">
        <v>SIN ESTADO</v>
      </c>
      <c r="HA394" t="str">
        <v/>
      </c>
      <c r="HB394" t="str">
        <v/>
      </c>
      <c r="HE394" t="str">
        <v>SIN ESTADO</v>
      </c>
      <c r="HG394" t="str">
        <v/>
      </c>
      <c r="HH394" t="str">
        <v/>
      </c>
      <c r="HK394" t="str">
        <v>SIN ESTADO</v>
      </c>
      <c r="HM394" t="str">
        <v/>
      </c>
      <c r="HN394" t="str">
        <v/>
      </c>
      <c r="HQ394" t="str">
        <v>SIN ESTADO</v>
      </c>
      <c r="HS394">
        <v>8000000</v>
      </c>
      <c r="HU394">
        <v>1000000</v>
      </c>
      <c r="HW394">
        <v>1000000</v>
      </c>
      <c r="HX394">
        <v>1</v>
      </c>
    </row>
    <row r="395">
      <c r="B395">
        <v>393</v>
      </c>
      <c r="C395" t="str">
        <v xml:space="preserve">LC2 - 38 - 6 </v>
      </c>
      <c r="D395" t="str">
        <v>VENDIDO</v>
      </c>
      <c r="E395">
        <v>29889000</v>
      </c>
      <c r="F395">
        <v>25889000</v>
      </c>
      <c r="G395">
        <v>46101</v>
      </c>
      <c r="H395">
        <v>24</v>
      </c>
      <c r="I395" t="str">
        <v xml:space="preserve">20 DE CADA MES </v>
      </c>
      <c r="J395">
        <v>1078708.3333333333</v>
      </c>
      <c r="K395">
        <v>46132</v>
      </c>
      <c r="L395">
        <v>186</v>
      </c>
      <c r="M395">
        <v>46132</v>
      </c>
      <c r="N395">
        <v>1000000</v>
      </c>
      <c r="O395" t="str">
        <v>PAGA</v>
      </c>
      <c r="P395" t="str">
        <v>TRANSFERENCIA</v>
      </c>
      <c r="Q395">
        <v>46163</v>
      </c>
      <c r="R395">
        <v>155</v>
      </c>
      <c r="S395">
        <v>46163</v>
      </c>
      <c r="T395">
        <v>1078800</v>
      </c>
      <c r="U395" t="str">
        <v>PAGA</v>
      </c>
      <c r="V395" t="str">
        <v>TRANSFERENCIA</v>
      </c>
      <c r="W395">
        <v>46194</v>
      </c>
      <c r="X395">
        <v>124</v>
      </c>
      <c r="Y395">
        <v>46194</v>
      </c>
      <c r="Z395">
        <v>1078800</v>
      </c>
      <c r="AA395" t="str">
        <v>PAGA</v>
      </c>
      <c r="AB395" t="str">
        <v>TRANSFERENCIA</v>
      </c>
      <c r="AC395">
        <v>46225</v>
      </c>
      <c r="AD395">
        <v>93</v>
      </c>
      <c r="AE395">
        <v>46224</v>
      </c>
      <c r="AF395">
        <v>1078800</v>
      </c>
      <c r="AG395" t="str">
        <v>PAGA</v>
      </c>
      <c r="AH395" t="str">
        <v>TRANSFERENCIA</v>
      </c>
      <c r="AI395">
        <v>46256</v>
      </c>
      <c r="AJ395">
        <v>62</v>
      </c>
      <c r="AK395">
        <v>46256</v>
      </c>
      <c r="AL395">
        <v>1078800</v>
      </c>
      <c r="AM395" t="str">
        <v>PAGA</v>
      </c>
      <c r="AN395" t="str">
        <v>TRANSFERENCIA</v>
      </c>
      <c r="AO395">
        <v>46287</v>
      </c>
      <c r="AP395">
        <v>31</v>
      </c>
      <c r="AQ395">
        <v>46288</v>
      </c>
      <c r="AR395">
        <v>1078000</v>
      </c>
      <c r="AS395" t="str">
        <v>PAGA</v>
      </c>
      <c r="AT395" t="str">
        <v>TRANSFERENCIA</v>
      </c>
      <c r="AU395">
        <v>46318</v>
      </c>
      <c r="AV395">
        <v>0</v>
      </c>
      <c r="AY395" t="str">
        <v>POR VENCER</v>
      </c>
      <c r="BA395">
        <v>46349</v>
      </c>
      <c r="BB395">
        <v>-31</v>
      </c>
      <c r="BE395" t="str">
        <v>AL DÍA</v>
      </c>
      <c r="BG395">
        <v>46380</v>
      </c>
      <c r="BH395">
        <v>-62</v>
      </c>
      <c r="BK395" t="str">
        <v>AL DÍA</v>
      </c>
      <c r="BM395">
        <v>46411</v>
      </c>
      <c r="BN395">
        <v>-93</v>
      </c>
      <c r="BQ395" t="str">
        <v>AL DÍA</v>
      </c>
      <c r="BS395">
        <v>46442</v>
      </c>
      <c r="BT395">
        <v>-124</v>
      </c>
      <c r="BW395" t="str">
        <v>AL DÍA</v>
      </c>
      <c r="BY395">
        <v>46473</v>
      </c>
      <c r="BZ395">
        <v>-155</v>
      </c>
      <c r="CC395" t="str">
        <v>AL DÍA</v>
      </c>
      <c r="CE395">
        <v>46504</v>
      </c>
      <c r="CF395">
        <v>-186</v>
      </c>
      <c r="CI395" t="str">
        <v>AL DÍA</v>
      </c>
      <c r="CK395">
        <v>46535</v>
      </c>
      <c r="CL395">
        <v>-217</v>
      </c>
      <c r="CO395" t="str">
        <v>AL DÍA</v>
      </c>
      <c r="CQ395">
        <v>46566</v>
      </c>
      <c r="CR395">
        <v>-248</v>
      </c>
      <c r="CU395" t="str">
        <v>AL DÍA</v>
      </c>
      <c r="CW395">
        <v>46597</v>
      </c>
      <c r="CX395">
        <v>-279</v>
      </c>
      <c r="DA395" t="str">
        <v>AL DÍA</v>
      </c>
      <c r="DC395">
        <v>46628</v>
      </c>
      <c r="DD395">
        <v>-310</v>
      </c>
      <c r="DG395" t="str">
        <v>AL DÍA</v>
      </c>
      <c r="DI395">
        <v>46659</v>
      </c>
      <c r="DJ395">
        <v>-341</v>
      </c>
      <c r="DM395" t="str">
        <v>AL DÍA</v>
      </c>
      <c r="DO395">
        <v>46690</v>
      </c>
      <c r="DP395">
        <v>-372</v>
      </c>
      <c r="DS395" t="str">
        <v>AL DÍA</v>
      </c>
      <c r="DU395">
        <v>46721</v>
      </c>
      <c r="DV395">
        <v>-403</v>
      </c>
      <c r="DY395" t="str">
        <v>AL DÍA</v>
      </c>
      <c r="EA395">
        <v>46752</v>
      </c>
      <c r="EB395">
        <v>-434</v>
      </c>
      <c r="EE395" t="str">
        <v>AL DÍA</v>
      </c>
      <c r="EG395">
        <v>46783</v>
      </c>
      <c r="EH395">
        <v>-465</v>
      </c>
      <c r="EK395" t="str">
        <v>AL DÍA</v>
      </c>
      <c r="EM395">
        <v>46814</v>
      </c>
      <c r="EN395">
        <v>-496</v>
      </c>
      <c r="EQ395" t="str">
        <v>AL DÍA</v>
      </c>
      <c r="ES395">
        <v>46845</v>
      </c>
      <c r="ET395">
        <v>-527</v>
      </c>
      <c r="EW395" t="str">
        <v>AL DÍA</v>
      </c>
      <c r="EY395" t="str">
        <v/>
      </c>
      <c r="EZ395" t="str">
        <v/>
      </c>
      <c r="FC395" t="str">
        <v>SIN ESTADO</v>
      </c>
      <c r="FE395" t="str">
        <v/>
      </c>
      <c r="FF395" t="str">
        <v/>
      </c>
      <c r="FI395" t="str">
        <v>SIN ESTADO</v>
      </c>
      <c r="FK395" t="str">
        <v/>
      </c>
      <c r="FL395" t="str">
        <v/>
      </c>
      <c r="FO395" t="str">
        <v>SIN ESTADO</v>
      </c>
      <c r="FQ395" t="str">
        <v/>
      </c>
      <c r="FR395" t="str">
        <v/>
      </c>
      <c r="FU395" t="str">
        <v>SIN ESTADO</v>
      </c>
      <c r="FW395" t="str">
        <v/>
      </c>
      <c r="FX395" t="str">
        <v/>
      </c>
      <c r="GA395" t="str">
        <v>SIN ESTADO</v>
      </c>
      <c r="GC395" t="str">
        <v/>
      </c>
      <c r="GD395" t="str">
        <v/>
      </c>
      <c r="GG395" t="str">
        <v>SIN ESTADO</v>
      </c>
      <c r="GI395" t="str">
        <v/>
      </c>
      <c r="GJ395" t="str">
        <v/>
      </c>
      <c r="GM395" t="str">
        <v>SIN ESTADO</v>
      </c>
      <c r="GO395" t="str">
        <v/>
      </c>
      <c r="GP395" t="str">
        <v/>
      </c>
      <c r="GS395" t="str">
        <v>SIN ESTADO</v>
      </c>
      <c r="GU395" t="str">
        <v/>
      </c>
      <c r="GV395" t="str">
        <v/>
      </c>
      <c r="GY395" t="str">
        <v>SIN ESTADO</v>
      </c>
      <c r="HA395" t="str">
        <v/>
      </c>
      <c r="HB395" t="str">
        <v/>
      </c>
      <c r="HE395" t="str">
        <v>SIN ESTADO</v>
      </c>
      <c r="HG395" t="str">
        <v/>
      </c>
      <c r="HH395" t="str">
        <v/>
      </c>
      <c r="HK395" t="str">
        <v>SIN ESTADO</v>
      </c>
      <c r="HM395" t="str">
        <v/>
      </c>
      <c r="HN395" t="str">
        <v/>
      </c>
      <c r="HQ395" t="str">
        <v>SIN ESTADO</v>
      </c>
      <c r="HS395">
        <v>6393200</v>
      </c>
      <c r="HU395">
        <v>1078708.3333333333</v>
      </c>
      <c r="HW395">
        <v>1000000</v>
      </c>
      <c r="HX395">
        <v>1</v>
      </c>
    </row>
    <row r="396">
      <c r="B396">
        <v>394</v>
      </c>
      <c r="C396" t="str">
        <v xml:space="preserve">LC2 - 38 - 7 </v>
      </c>
      <c r="D396" t="str">
        <v>VENDIDO</v>
      </c>
      <c r="E396">
        <v>30365000</v>
      </c>
      <c r="F396">
        <v>26365000</v>
      </c>
      <c r="G396">
        <v>46095</v>
      </c>
      <c r="H396">
        <v>24</v>
      </c>
      <c r="I396" t="str">
        <v xml:space="preserve">14 DE CADA MES </v>
      </c>
      <c r="J396">
        <v>1098541.6666666667</v>
      </c>
      <c r="K396">
        <v>46126</v>
      </c>
      <c r="L396">
        <v>192</v>
      </c>
      <c r="M396">
        <v>46127</v>
      </c>
      <c r="N396">
        <v>1098600</v>
      </c>
      <c r="O396" t="str">
        <v>PAGA</v>
      </c>
      <c r="P396" t="str">
        <v>TRANSFERENCIA</v>
      </c>
      <c r="Q396">
        <v>46157</v>
      </c>
      <c r="R396">
        <v>161</v>
      </c>
      <c r="S396">
        <v>46156</v>
      </c>
      <c r="T396">
        <v>1098600</v>
      </c>
      <c r="U396" t="str">
        <v>PAGA</v>
      </c>
      <c r="V396" t="str">
        <v>TRANSFERENCIA</v>
      </c>
      <c r="W396">
        <v>46188</v>
      </c>
      <c r="X396">
        <v>130</v>
      </c>
      <c r="Y396">
        <v>46188</v>
      </c>
      <c r="Z396">
        <v>1098600</v>
      </c>
      <c r="AA396" t="str">
        <v>PAGA</v>
      </c>
      <c r="AB396" t="str">
        <v>TRANSFERENCIA</v>
      </c>
      <c r="AC396">
        <v>46219</v>
      </c>
      <c r="AD396">
        <v>99</v>
      </c>
      <c r="AE396">
        <v>46219</v>
      </c>
      <c r="AF396">
        <v>1098000</v>
      </c>
      <c r="AG396" t="str">
        <v>PAGA</v>
      </c>
      <c r="AH396" t="str">
        <v>TRANSFERENCIA</v>
      </c>
      <c r="AI396">
        <v>46250</v>
      </c>
      <c r="AJ396">
        <v>68</v>
      </c>
      <c r="AK396">
        <v>46248</v>
      </c>
      <c r="AL396">
        <v>1098000</v>
      </c>
      <c r="AM396" t="str">
        <v>PAGA</v>
      </c>
      <c r="AN396" t="str">
        <v>TRANSFERENCIA</v>
      </c>
      <c r="AO396">
        <v>46281</v>
      </c>
      <c r="AP396">
        <v>37</v>
      </c>
      <c r="AQ396">
        <v>46280</v>
      </c>
      <c r="AR396">
        <v>1098600</v>
      </c>
      <c r="AS396" t="str">
        <v>PAGA</v>
      </c>
      <c r="AT396" t="str">
        <v>TRANSFERENCIA</v>
      </c>
      <c r="AU396">
        <v>46312</v>
      </c>
      <c r="AV396">
        <v>6</v>
      </c>
      <c r="AW396">
        <v>46309</v>
      </c>
      <c r="AX396">
        <v>1098600</v>
      </c>
      <c r="AY396" t="str">
        <v>PAGA</v>
      </c>
      <c r="AZ396" t="str">
        <v>TRANSFERENCIA</v>
      </c>
      <c r="BA396">
        <v>46343</v>
      </c>
      <c r="BB396">
        <v>-25</v>
      </c>
      <c r="BE396" t="str">
        <v>AL DÍA</v>
      </c>
      <c r="BG396">
        <v>46374</v>
      </c>
      <c r="BH396">
        <v>-56</v>
      </c>
      <c r="BK396" t="str">
        <v>AL DÍA</v>
      </c>
      <c r="BM396">
        <v>46405</v>
      </c>
      <c r="BN396">
        <v>-87</v>
      </c>
      <c r="BQ396" t="str">
        <v>AL DÍA</v>
      </c>
      <c r="BS396">
        <v>46436</v>
      </c>
      <c r="BT396">
        <v>-118</v>
      </c>
      <c r="BW396" t="str">
        <v>AL DÍA</v>
      </c>
      <c r="BY396">
        <v>46467</v>
      </c>
      <c r="BZ396">
        <v>-149</v>
      </c>
      <c r="CC396" t="str">
        <v>AL DÍA</v>
      </c>
      <c r="CE396">
        <v>46498</v>
      </c>
      <c r="CF396">
        <v>-180</v>
      </c>
      <c r="CI396" t="str">
        <v>AL DÍA</v>
      </c>
      <c r="CK396">
        <v>46529</v>
      </c>
      <c r="CL396">
        <v>-211</v>
      </c>
      <c r="CO396" t="str">
        <v>AL DÍA</v>
      </c>
      <c r="CQ396">
        <v>46560</v>
      </c>
      <c r="CR396">
        <v>-242</v>
      </c>
      <c r="CU396" t="str">
        <v>AL DÍA</v>
      </c>
      <c r="CW396">
        <v>46591</v>
      </c>
      <c r="CX396">
        <v>-273</v>
      </c>
      <c r="DA396" t="str">
        <v>AL DÍA</v>
      </c>
      <c r="DC396">
        <v>46622</v>
      </c>
      <c r="DD396">
        <v>-304</v>
      </c>
      <c r="DG396" t="str">
        <v>AL DÍA</v>
      </c>
      <c r="DI396">
        <v>46653</v>
      </c>
      <c r="DJ396">
        <v>-335</v>
      </c>
      <c r="DM396" t="str">
        <v>AL DÍA</v>
      </c>
      <c r="DO396">
        <v>46684</v>
      </c>
      <c r="DP396">
        <v>-366</v>
      </c>
      <c r="DS396" t="str">
        <v>AL DÍA</v>
      </c>
      <c r="DU396">
        <v>46715</v>
      </c>
      <c r="DV396">
        <v>-397</v>
      </c>
      <c r="DY396" t="str">
        <v>AL DÍA</v>
      </c>
      <c r="EA396">
        <v>46746</v>
      </c>
      <c r="EB396">
        <v>-428</v>
      </c>
      <c r="EE396" t="str">
        <v>AL DÍA</v>
      </c>
      <c r="EG396">
        <v>46777</v>
      </c>
      <c r="EH396">
        <v>-459</v>
      </c>
      <c r="EK396" t="str">
        <v>AL DÍA</v>
      </c>
      <c r="EM396">
        <v>46808</v>
      </c>
      <c r="EN396">
        <v>-490</v>
      </c>
      <c r="EQ396" t="str">
        <v>AL DÍA</v>
      </c>
      <c r="ES396">
        <v>46839</v>
      </c>
      <c r="ET396">
        <v>-521</v>
      </c>
      <c r="EW396" t="str">
        <v>AL DÍA</v>
      </c>
      <c r="EY396" t="str">
        <v/>
      </c>
      <c r="EZ396" t="str">
        <v/>
      </c>
      <c r="FC396" t="str">
        <v>SIN ESTADO</v>
      </c>
      <c r="FE396" t="str">
        <v/>
      </c>
      <c r="FF396" t="str">
        <v/>
      </c>
      <c r="FI396" t="str">
        <v>SIN ESTADO</v>
      </c>
      <c r="FK396" t="str">
        <v/>
      </c>
      <c r="FL396" t="str">
        <v/>
      </c>
      <c r="FO396" t="str">
        <v>SIN ESTADO</v>
      </c>
      <c r="FQ396" t="str">
        <v/>
      </c>
      <c r="FR396" t="str">
        <v/>
      </c>
      <c r="FU396" t="str">
        <v>SIN ESTADO</v>
      </c>
      <c r="FW396" t="str">
        <v/>
      </c>
      <c r="FX396" t="str">
        <v/>
      </c>
      <c r="GA396" t="str">
        <v>SIN ESTADO</v>
      </c>
      <c r="GC396" t="str">
        <v/>
      </c>
      <c r="GD396" t="str">
        <v/>
      </c>
      <c r="GG396" t="str">
        <v>SIN ESTADO</v>
      </c>
      <c r="GI396" t="str">
        <v/>
      </c>
      <c r="GJ396" t="str">
        <v/>
      </c>
      <c r="GM396" t="str">
        <v>SIN ESTADO</v>
      </c>
      <c r="GO396" t="str">
        <v/>
      </c>
      <c r="GP396" t="str">
        <v/>
      </c>
      <c r="GS396" t="str">
        <v>SIN ESTADO</v>
      </c>
      <c r="GU396" t="str">
        <v/>
      </c>
      <c r="GV396" t="str">
        <v/>
      </c>
      <c r="GY396" t="str">
        <v>SIN ESTADO</v>
      </c>
      <c r="HA396" t="str">
        <v/>
      </c>
      <c r="HB396" t="str">
        <v/>
      </c>
      <c r="HE396" t="str">
        <v>SIN ESTADO</v>
      </c>
      <c r="HG396" t="str">
        <v/>
      </c>
      <c r="HH396" t="str">
        <v/>
      </c>
      <c r="HK396" t="str">
        <v>SIN ESTADO</v>
      </c>
      <c r="HM396" t="str">
        <v/>
      </c>
      <c r="HN396" t="str">
        <v/>
      </c>
      <c r="HQ396" t="str">
        <v>SIN ESTADO</v>
      </c>
      <c r="HS396">
        <v>7689000</v>
      </c>
      <c r="HU396">
        <v>1098541.6666666667</v>
      </c>
      <c r="HW396">
        <v>1098600</v>
      </c>
      <c r="HX396">
        <v>1</v>
      </c>
    </row>
    <row r="397">
      <c r="B397">
        <v>395</v>
      </c>
      <c r="C397" t="str">
        <v xml:space="preserve">LC2 - 38 - 8 </v>
      </c>
      <c r="D397" t="str">
        <v>VENDIDO</v>
      </c>
      <c r="E397">
        <v>28000000</v>
      </c>
      <c r="F397">
        <v>24000000</v>
      </c>
      <c r="G397">
        <v>46210</v>
      </c>
      <c r="H397">
        <v>24</v>
      </c>
      <c r="I397" t="str">
        <v xml:space="preserve">1 DE CADA MES </v>
      </c>
      <c r="J397">
        <v>1000000</v>
      </c>
      <c r="K397">
        <v>46241</v>
      </c>
      <c r="L397">
        <v>77</v>
      </c>
      <c r="M397">
        <v>46236</v>
      </c>
      <c r="N397">
        <v>1000000</v>
      </c>
      <c r="O397" t="str">
        <v>PAGA</v>
      </c>
      <c r="P397" t="str">
        <v>TRANSFERENCIA</v>
      </c>
      <c r="Q397">
        <v>46272</v>
      </c>
      <c r="R397">
        <v>46</v>
      </c>
      <c r="S397">
        <v>46265</v>
      </c>
      <c r="T397">
        <v>1000000</v>
      </c>
      <c r="U397" t="str">
        <v>PAGA</v>
      </c>
      <c r="V397" t="str">
        <v>TRANSFERENCIA</v>
      </c>
      <c r="W397">
        <v>46303</v>
      </c>
      <c r="X397">
        <v>15</v>
      </c>
      <c r="Y397">
        <v>46294</v>
      </c>
      <c r="Z397">
        <v>1000000</v>
      </c>
      <c r="AA397" t="str">
        <v>PAGA</v>
      </c>
      <c r="AB397" t="str">
        <v>TRANSFERENCIA</v>
      </c>
      <c r="AC397">
        <v>46334</v>
      </c>
      <c r="AD397">
        <v>-16</v>
      </c>
      <c r="AG397" t="str">
        <v>AL DÍA</v>
      </c>
      <c r="AI397">
        <v>46365</v>
      </c>
      <c r="AJ397">
        <v>-47</v>
      </c>
      <c r="AM397" t="str">
        <v>AL DÍA</v>
      </c>
      <c r="AO397">
        <v>46396</v>
      </c>
      <c r="AP397">
        <v>-78</v>
      </c>
      <c r="AS397" t="str">
        <v>AL DÍA</v>
      </c>
      <c r="AU397">
        <v>46427</v>
      </c>
      <c r="AV397">
        <v>-109</v>
      </c>
      <c r="AY397" t="str">
        <v>AL DÍA</v>
      </c>
      <c r="BA397">
        <v>46458</v>
      </c>
      <c r="BB397">
        <v>-140</v>
      </c>
      <c r="BE397" t="str">
        <v>AL DÍA</v>
      </c>
      <c r="BG397">
        <v>46489</v>
      </c>
      <c r="BH397">
        <v>-171</v>
      </c>
      <c r="BK397" t="str">
        <v>AL DÍA</v>
      </c>
      <c r="BM397">
        <v>46520</v>
      </c>
      <c r="BN397">
        <v>-202</v>
      </c>
      <c r="BQ397" t="str">
        <v>AL DÍA</v>
      </c>
      <c r="BS397">
        <v>46551</v>
      </c>
      <c r="BT397">
        <v>-233</v>
      </c>
      <c r="BW397" t="str">
        <v>AL DÍA</v>
      </c>
      <c r="BY397">
        <v>46582</v>
      </c>
      <c r="BZ397">
        <v>-264</v>
      </c>
      <c r="CC397" t="str">
        <v>AL DÍA</v>
      </c>
      <c r="CE397">
        <v>46613</v>
      </c>
      <c r="CF397">
        <v>-295</v>
      </c>
      <c r="CI397" t="str">
        <v>AL DÍA</v>
      </c>
      <c r="CK397">
        <v>46644</v>
      </c>
      <c r="CL397">
        <v>-326</v>
      </c>
      <c r="CO397" t="str">
        <v>AL DÍA</v>
      </c>
      <c r="CQ397">
        <v>46675</v>
      </c>
      <c r="CR397">
        <v>-357</v>
      </c>
      <c r="CU397" t="str">
        <v>AL DÍA</v>
      </c>
      <c r="CW397">
        <v>46706</v>
      </c>
      <c r="CX397">
        <v>-388</v>
      </c>
      <c r="DA397" t="str">
        <v>AL DÍA</v>
      </c>
      <c r="DC397">
        <v>46737</v>
      </c>
      <c r="DD397">
        <v>-419</v>
      </c>
      <c r="DG397" t="str">
        <v>AL DÍA</v>
      </c>
      <c r="DI397">
        <v>46768</v>
      </c>
      <c r="DJ397">
        <v>-450</v>
      </c>
      <c r="DM397" t="str">
        <v>AL DÍA</v>
      </c>
      <c r="DO397">
        <v>46799</v>
      </c>
      <c r="DP397">
        <v>-481</v>
      </c>
      <c r="DS397" t="str">
        <v>AL DÍA</v>
      </c>
      <c r="DU397">
        <v>46830</v>
      </c>
      <c r="DV397">
        <v>-512</v>
      </c>
      <c r="DY397" t="str">
        <v>AL DÍA</v>
      </c>
      <c r="EA397">
        <v>46861</v>
      </c>
      <c r="EB397">
        <v>-543</v>
      </c>
      <c r="EE397" t="str">
        <v>AL DÍA</v>
      </c>
      <c r="EG397">
        <v>46892</v>
      </c>
      <c r="EH397">
        <v>-574</v>
      </c>
      <c r="EK397" t="str">
        <v>AL DÍA</v>
      </c>
      <c r="EM397">
        <v>46923</v>
      </c>
      <c r="EN397">
        <v>-605</v>
      </c>
      <c r="EQ397" t="str">
        <v>AL DÍA</v>
      </c>
      <c r="ES397">
        <v>46954</v>
      </c>
      <c r="ET397">
        <v>-636</v>
      </c>
      <c r="EW397" t="str">
        <v>AL DÍA</v>
      </c>
      <c r="EY397" t="str">
        <v/>
      </c>
      <c r="EZ397" t="str">
        <v/>
      </c>
      <c r="FC397" t="str">
        <v>SIN ESTADO</v>
      </c>
      <c r="FE397" t="str">
        <v/>
      </c>
      <c r="FF397" t="str">
        <v/>
      </c>
      <c r="FI397" t="str">
        <v>SIN ESTADO</v>
      </c>
      <c r="FK397" t="str">
        <v/>
      </c>
      <c r="FL397" t="str">
        <v/>
      </c>
      <c r="FO397" t="str">
        <v>SIN ESTADO</v>
      </c>
      <c r="FQ397" t="str">
        <v/>
      </c>
      <c r="FR397" t="str">
        <v/>
      </c>
      <c r="FU397" t="str">
        <v>SIN ESTADO</v>
      </c>
      <c r="FW397" t="str">
        <v/>
      </c>
      <c r="FX397" t="str">
        <v/>
      </c>
      <c r="GA397" t="str">
        <v>SIN ESTADO</v>
      </c>
      <c r="GC397" t="str">
        <v/>
      </c>
      <c r="GD397" t="str">
        <v/>
      </c>
      <c r="GG397" t="str">
        <v>SIN ESTADO</v>
      </c>
      <c r="GI397" t="str">
        <v/>
      </c>
      <c r="GJ397" t="str">
        <v/>
      </c>
      <c r="GM397" t="str">
        <v>SIN ESTADO</v>
      </c>
      <c r="GO397" t="str">
        <v/>
      </c>
      <c r="GP397" t="str">
        <v/>
      </c>
      <c r="GS397" t="str">
        <v>SIN ESTADO</v>
      </c>
      <c r="GU397" t="str">
        <v/>
      </c>
      <c r="GV397" t="str">
        <v/>
      </c>
      <c r="GY397" t="str">
        <v>SIN ESTADO</v>
      </c>
      <c r="HA397" t="str">
        <v/>
      </c>
      <c r="HB397" t="str">
        <v/>
      </c>
      <c r="HE397" t="str">
        <v>SIN ESTADO</v>
      </c>
      <c r="HG397" t="str">
        <v/>
      </c>
      <c r="HH397" t="str">
        <v/>
      </c>
      <c r="HK397" t="str">
        <v>SIN ESTADO</v>
      </c>
      <c r="HM397" t="str">
        <v/>
      </c>
      <c r="HN397" t="str">
        <v/>
      </c>
      <c r="HQ397" t="str">
        <v>SIN ESTADO</v>
      </c>
      <c r="HS397">
        <v>3000000</v>
      </c>
      <c r="HU397">
        <v>1000000</v>
      </c>
      <c r="HW397">
        <v>2000000</v>
      </c>
      <c r="HX397">
        <v>2</v>
      </c>
    </row>
    <row r="398">
      <c r="B398">
        <v>396</v>
      </c>
      <c r="C398" t="str">
        <v xml:space="preserve">LC2 - 38 - 9 </v>
      </c>
      <c r="D398" t="str">
        <v>VENDIDO</v>
      </c>
      <c r="E398">
        <v>28000000</v>
      </c>
      <c r="F398">
        <v>24000000</v>
      </c>
      <c r="G398">
        <v>46095</v>
      </c>
      <c r="H398">
        <v>24</v>
      </c>
      <c r="I398" t="str">
        <v xml:space="preserve">14 DE CADA MES </v>
      </c>
      <c r="K398">
        <v>46126</v>
      </c>
      <c r="L398">
        <v>192</v>
      </c>
      <c r="M398">
        <v>46126</v>
      </c>
      <c r="N398">
        <v>1000000</v>
      </c>
      <c r="O398" t="str">
        <v>PAGA</v>
      </c>
      <c r="P398" t="str">
        <v>TRANSFERENCIA</v>
      </c>
      <c r="Q398">
        <v>46157</v>
      </c>
      <c r="R398">
        <v>161</v>
      </c>
      <c r="S398">
        <v>46156</v>
      </c>
      <c r="T398">
        <v>1000000</v>
      </c>
      <c r="U398" t="str">
        <v>PAGA</v>
      </c>
      <c r="V398" t="str">
        <v>TRANSFERENCIA</v>
      </c>
      <c r="W398">
        <v>46188</v>
      </c>
      <c r="X398">
        <v>130</v>
      </c>
      <c r="Y398">
        <v>46186</v>
      </c>
      <c r="Z398">
        <v>1000000</v>
      </c>
      <c r="AA398" t="str">
        <v>PAGA</v>
      </c>
      <c r="AB398" t="str">
        <v>TRANSFERENCIA</v>
      </c>
      <c r="AC398">
        <v>46219</v>
      </c>
      <c r="AD398">
        <v>99</v>
      </c>
      <c r="AE398">
        <v>46309</v>
      </c>
      <c r="AF398">
        <v>1000000</v>
      </c>
      <c r="AG398" t="str">
        <v>PAGA</v>
      </c>
      <c r="AH398" t="str">
        <v>TRANSFERENCIA</v>
      </c>
      <c r="AI398">
        <v>46250</v>
      </c>
      <c r="AJ398">
        <v>68</v>
      </c>
      <c r="AM398" t="str">
        <v>VENCIDA</v>
      </c>
      <c r="AO398">
        <v>46281</v>
      </c>
      <c r="AP398">
        <v>37</v>
      </c>
      <c r="AS398" t="str">
        <v>VENCIDA</v>
      </c>
      <c r="AU398">
        <v>46312</v>
      </c>
      <c r="AV398">
        <v>6</v>
      </c>
      <c r="AY398" t="str">
        <v>VENCIDA</v>
      </c>
      <c r="BA398">
        <v>46343</v>
      </c>
      <c r="BB398">
        <v>-25</v>
      </c>
      <c r="BE398" t="str">
        <v>AL DÍA</v>
      </c>
      <c r="BG398">
        <v>46374</v>
      </c>
      <c r="BH398">
        <v>-56</v>
      </c>
      <c r="BK398" t="str">
        <v>AL DÍA</v>
      </c>
      <c r="BM398">
        <v>46405</v>
      </c>
      <c r="BN398">
        <v>-87</v>
      </c>
      <c r="BQ398" t="str">
        <v>AL DÍA</v>
      </c>
      <c r="BS398">
        <v>46436</v>
      </c>
      <c r="BT398">
        <v>-118</v>
      </c>
      <c r="BW398" t="str">
        <v>AL DÍA</v>
      </c>
      <c r="BY398">
        <v>46467</v>
      </c>
      <c r="BZ398">
        <v>-149</v>
      </c>
      <c r="CC398" t="str">
        <v>AL DÍA</v>
      </c>
      <c r="CE398">
        <v>46498</v>
      </c>
      <c r="CF398">
        <v>-180</v>
      </c>
      <c r="CI398" t="str">
        <v>AL DÍA</v>
      </c>
      <c r="CK398">
        <v>46529</v>
      </c>
      <c r="CL398">
        <v>-211</v>
      </c>
      <c r="CO398" t="str">
        <v>AL DÍA</v>
      </c>
      <c r="CQ398">
        <v>46560</v>
      </c>
      <c r="CR398">
        <v>-242</v>
      </c>
      <c r="CU398" t="str">
        <v>AL DÍA</v>
      </c>
      <c r="CW398">
        <v>46591</v>
      </c>
      <c r="CX398">
        <v>-273</v>
      </c>
      <c r="DA398" t="str">
        <v>AL DÍA</v>
      </c>
      <c r="DC398">
        <v>46622</v>
      </c>
      <c r="DD398">
        <v>-304</v>
      </c>
      <c r="DG398" t="str">
        <v>AL DÍA</v>
      </c>
      <c r="DI398">
        <v>46653</v>
      </c>
      <c r="DJ398">
        <v>-335</v>
      </c>
      <c r="DM398" t="str">
        <v>AL DÍA</v>
      </c>
      <c r="DO398">
        <v>46684</v>
      </c>
      <c r="DP398">
        <v>-366</v>
      </c>
      <c r="DS398" t="str">
        <v>AL DÍA</v>
      </c>
      <c r="DU398">
        <v>46715</v>
      </c>
      <c r="DV398">
        <v>-397</v>
      </c>
      <c r="DY398" t="str">
        <v>AL DÍA</v>
      </c>
      <c r="EA398">
        <v>46746</v>
      </c>
      <c r="EB398">
        <v>-428</v>
      </c>
      <c r="EE398" t="str">
        <v>AL DÍA</v>
      </c>
      <c r="EG398">
        <v>46777</v>
      </c>
      <c r="EH398">
        <v>-459</v>
      </c>
      <c r="EK398" t="str">
        <v>AL DÍA</v>
      </c>
      <c r="EM398">
        <v>46808</v>
      </c>
      <c r="EN398">
        <v>-490</v>
      </c>
      <c r="EQ398" t="str">
        <v>AL DÍA</v>
      </c>
      <c r="ES398">
        <v>46839</v>
      </c>
      <c r="ET398">
        <v>-521</v>
      </c>
      <c r="EW398" t="str">
        <v>AL DÍA</v>
      </c>
      <c r="EY398" t="str">
        <v/>
      </c>
      <c r="EZ398" t="str">
        <v/>
      </c>
      <c r="FC398" t="str">
        <v>SIN ESTADO</v>
      </c>
      <c r="FE398" t="str">
        <v/>
      </c>
      <c r="FF398" t="str">
        <v/>
      </c>
      <c r="FI398" t="str">
        <v>SIN ESTADO</v>
      </c>
      <c r="FK398" t="str">
        <v/>
      </c>
      <c r="FL398" t="str">
        <v/>
      </c>
      <c r="FO398" t="str">
        <v>SIN ESTADO</v>
      </c>
      <c r="FQ398" t="str">
        <v/>
      </c>
      <c r="FR398" t="str">
        <v/>
      </c>
      <c r="FU398" t="str">
        <v>SIN ESTADO</v>
      </c>
      <c r="FW398" t="str">
        <v/>
      </c>
      <c r="FX398" t="str">
        <v/>
      </c>
      <c r="GA398" t="str">
        <v>SIN ESTADO</v>
      </c>
      <c r="GC398" t="str">
        <v/>
      </c>
      <c r="GD398" t="str">
        <v/>
      </c>
      <c r="GG398" t="str">
        <v>SIN ESTADO</v>
      </c>
      <c r="GI398" t="str">
        <v/>
      </c>
      <c r="GJ398" t="str">
        <v/>
      </c>
      <c r="GM398" t="str">
        <v>SIN ESTADO</v>
      </c>
      <c r="GO398" t="str">
        <v/>
      </c>
      <c r="GP398" t="str">
        <v/>
      </c>
      <c r="GS398" t="str">
        <v>SIN ESTADO</v>
      </c>
      <c r="GU398" t="str">
        <v/>
      </c>
      <c r="GV398" t="str">
        <v/>
      </c>
      <c r="GY398" t="str">
        <v>SIN ESTADO</v>
      </c>
      <c r="HA398" t="str">
        <v/>
      </c>
      <c r="HB398" t="str">
        <v/>
      </c>
      <c r="HE398" t="str">
        <v>SIN ESTADO</v>
      </c>
      <c r="HG398" t="str">
        <v/>
      </c>
      <c r="HH398" t="str">
        <v/>
      </c>
      <c r="HK398" t="str">
        <v>SIN ESTADO</v>
      </c>
      <c r="HM398" t="str">
        <v/>
      </c>
      <c r="HN398" t="str">
        <v/>
      </c>
      <c r="HQ398" t="str">
        <v>SIN ESTADO</v>
      </c>
      <c r="HS398">
        <v>4000000</v>
      </c>
      <c r="HU398">
        <v>0</v>
      </c>
      <c r="HW398">
        <v>0</v>
      </c>
      <c r="HX398">
        <v>0</v>
      </c>
    </row>
    <row r="399">
      <c r="B399">
        <v>397</v>
      </c>
      <c r="C399" t="str">
        <v xml:space="preserve">LC2 - 38 - 10 </v>
      </c>
      <c r="D399" t="str">
        <v>VENDIDO</v>
      </c>
      <c r="E399">
        <v>28000000</v>
      </c>
      <c r="F399">
        <v>24000000</v>
      </c>
      <c r="G399">
        <v>46101</v>
      </c>
      <c r="H399">
        <v>24</v>
      </c>
      <c r="I399" t="str">
        <v xml:space="preserve">20 DE CADA MES </v>
      </c>
      <c r="J399">
        <v>1000000</v>
      </c>
      <c r="K399">
        <v>46132</v>
      </c>
      <c r="L399">
        <v>186</v>
      </c>
      <c r="M399">
        <v>46132</v>
      </c>
      <c r="N399">
        <v>1000000</v>
      </c>
      <c r="O399" t="str">
        <v>PAGA</v>
      </c>
      <c r="P399" t="str">
        <v>TRANSFERENCIA</v>
      </c>
      <c r="Q399">
        <v>46163</v>
      </c>
      <c r="R399">
        <v>155</v>
      </c>
      <c r="S399">
        <v>46161</v>
      </c>
      <c r="T399">
        <v>1000000</v>
      </c>
      <c r="U399" t="str">
        <v>PAGA</v>
      </c>
      <c r="V399" t="str">
        <v>TRANSFERENCIA</v>
      </c>
      <c r="W399">
        <v>46194</v>
      </c>
      <c r="X399">
        <v>124</v>
      </c>
      <c r="Y399">
        <v>46183</v>
      </c>
      <c r="AA399" t="str">
        <v>PAGA</v>
      </c>
      <c r="AC399">
        <v>46225</v>
      </c>
      <c r="AD399">
        <v>93</v>
      </c>
      <c r="AE399">
        <v>46260</v>
      </c>
      <c r="AF399">
        <v>1000000</v>
      </c>
      <c r="AG399" t="str">
        <v>PAGA</v>
      </c>
      <c r="AH399" t="str">
        <v>TRANSFERENCIA</v>
      </c>
      <c r="AI399">
        <v>46256</v>
      </c>
      <c r="AJ399">
        <v>62</v>
      </c>
      <c r="AK399">
        <v>46287</v>
      </c>
      <c r="AL399">
        <v>1000000</v>
      </c>
      <c r="AM399" t="str">
        <v>PAGA</v>
      </c>
      <c r="AN399" t="str">
        <v>TRANSFERENCIA</v>
      </c>
      <c r="AO399">
        <v>46287</v>
      </c>
      <c r="AP399">
        <v>31</v>
      </c>
      <c r="AS399" t="str">
        <v>VENCIDA</v>
      </c>
      <c r="AU399">
        <v>46318</v>
      </c>
      <c r="AV399">
        <v>0</v>
      </c>
      <c r="AY399" t="str">
        <v>POR VENCER</v>
      </c>
      <c r="BA399">
        <v>46349</v>
      </c>
      <c r="BB399">
        <v>-31</v>
      </c>
      <c r="BE399" t="str">
        <v>AL DÍA</v>
      </c>
      <c r="BG399">
        <v>46380</v>
      </c>
      <c r="BH399">
        <v>-62</v>
      </c>
      <c r="BK399" t="str">
        <v>AL DÍA</v>
      </c>
      <c r="BM399">
        <v>46411</v>
      </c>
      <c r="BN399">
        <v>-93</v>
      </c>
      <c r="BQ399" t="str">
        <v>AL DÍA</v>
      </c>
      <c r="BS399">
        <v>46442</v>
      </c>
      <c r="BT399">
        <v>-124</v>
      </c>
      <c r="BW399" t="str">
        <v>AL DÍA</v>
      </c>
      <c r="BY399">
        <v>46473</v>
      </c>
      <c r="BZ399">
        <v>-155</v>
      </c>
      <c r="CC399" t="str">
        <v>AL DÍA</v>
      </c>
      <c r="CE399">
        <v>46504</v>
      </c>
      <c r="CF399">
        <v>-186</v>
      </c>
      <c r="CI399" t="str">
        <v>AL DÍA</v>
      </c>
      <c r="CK399">
        <v>46535</v>
      </c>
      <c r="CL399">
        <v>-217</v>
      </c>
      <c r="CO399" t="str">
        <v>AL DÍA</v>
      </c>
      <c r="CQ399">
        <v>46566</v>
      </c>
      <c r="CR399">
        <v>-248</v>
      </c>
      <c r="CU399" t="str">
        <v>AL DÍA</v>
      </c>
      <c r="CW399">
        <v>46597</v>
      </c>
      <c r="CX399">
        <v>-279</v>
      </c>
      <c r="DA399" t="str">
        <v>AL DÍA</v>
      </c>
      <c r="DC399">
        <v>46628</v>
      </c>
      <c r="DD399">
        <v>-310</v>
      </c>
      <c r="DG399" t="str">
        <v>AL DÍA</v>
      </c>
      <c r="DI399">
        <v>46659</v>
      </c>
      <c r="DJ399">
        <v>-341</v>
      </c>
      <c r="DM399" t="str">
        <v>AL DÍA</v>
      </c>
      <c r="DO399">
        <v>46690</v>
      </c>
      <c r="DP399">
        <v>-372</v>
      </c>
      <c r="DS399" t="str">
        <v>AL DÍA</v>
      </c>
      <c r="DU399">
        <v>46721</v>
      </c>
      <c r="DV399">
        <v>-403</v>
      </c>
      <c r="DY399" t="str">
        <v>AL DÍA</v>
      </c>
      <c r="EA399">
        <v>46752</v>
      </c>
      <c r="EB399">
        <v>-434</v>
      </c>
      <c r="EE399" t="str">
        <v>AL DÍA</v>
      </c>
      <c r="EG399">
        <v>46783</v>
      </c>
      <c r="EH399">
        <v>-465</v>
      </c>
      <c r="EK399" t="str">
        <v>AL DÍA</v>
      </c>
      <c r="EM399">
        <v>46814</v>
      </c>
      <c r="EN399">
        <v>-496</v>
      </c>
      <c r="EQ399" t="str">
        <v>AL DÍA</v>
      </c>
      <c r="ES399">
        <v>46845</v>
      </c>
      <c r="ET399">
        <v>-527</v>
      </c>
      <c r="EW399" t="str">
        <v>AL DÍA</v>
      </c>
      <c r="EY399" t="str">
        <v/>
      </c>
      <c r="EZ399" t="str">
        <v/>
      </c>
      <c r="FC399" t="str">
        <v>SIN ESTADO</v>
      </c>
      <c r="FE399" t="str">
        <v/>
      </c>
      <c r="FF399" t="str">
        <v/>
      </c>
      <c r="FI399" t="str">
        <v>SIN ESTADO</v>
      </c>
      <c r="FK399" t="str">
        <v/>
      </c>
      <c r="FL399" t="str">
        <v/>
      </c>
      <c r="FO399" t="str">
        <v>SIN ESTADO</v>
      </c>
      <c r="FQ399" t="str">
        <v/>
      </c>
      <c r="FR399" t="str">
        <v/>
      </c>
      <c r="FU399" t="str">
        <v>SIN ESTADO</v>
      </c>
      <c r="FW399" t="str">
        <v/>
      </c>
      <c r="FX399" t="str">
        <v/>
      </c>
      <c r="GA399" t="str">
        <v>SIN ESTADO</v>
      </c>
      <c r="GC399" t="str">
        <v/>
      </c>
      <c r="GD399" t="str">
        <v/>
      </c>
      <c r="GG399" t="str">
        <v>SIN ESTADO</v>
      </c>
      <c r="GI399" t="str">
        <v/>
      </c>
      <c r="GJ399" t="str">
        <v/>
      </c>
      <c r="GM399" t="str">
        <v>SIN ESTADO</v>
      </c>
      <c r="GO399" t="str">
        <v/>
      </c>
      <c r="GP399" t="str">
        <v/>
      </c>
      <c r="GS399" t="str">
        <v>SIN ESTADO</v>
      </c>
      <c r="GU399" t="str">
        <v/>
      </c>
      <c r="GV399" t="str">
        <v/>
      </c>
      <c r="GY399" t="str">
        <v>SIN ESTADO</v>
      </c>
      <c r="HA399" t="str">
        <v/>
      </c>
      <c r="HB399" t="str">
        <v/>
      </c>
      <c r="HE399" t="str">
        <v>SIN ESTADO</v>
      </c>
      <c r="HG399" t="str">
        <v/>
      </c>
      <c r="HH399" t="str">
        <v/>
      </c>
      <c r="HK399" t="str">
        <v>SIN ESTADO</v>
      </c>
      <c r="HM399" t="str">
        <v/>
      </c>
      <c r="HN399" t="str">
        <v/>
      </c>
      <c r="HQ399" t="str">
        <v>SIN ESTADO</v>
      </c>
      <c r="HS399">
        <v>4000000</v>
      </c>
      <c r="HU399">
        <v>1000000</v>
      </c>
      <c r="HW399">
        <v>1000000</v>
      </c>
      <c r="HX399">
        <v>1</v>
      </c>
    </row>
    <row r="400">
      <c r="B400">
        <v>398</v>
      </c>
      <c r="C400" t="str">
        <v xml:space="preserve">LC2 - 38 - 11 </v>
      </c>
      <c r="D400" t="str">
        <v>VENDIDO</v>
      </c>
      <c r="E400">
        <v>28000000</v>
      </c>
      <c r="F400">
        <v>24000000</v>
      </c>
      <c r="G400">
        <v>46063</v>
      </c>
      <c r="H400">
        <v>24</v>
      </c>
      <c r="I400" t="str">
        <v xml:space="preserve">10 DE CADA MES </v>
      </c>
      <c r="J400">
        <v>1000000</v>
      </c>
      <c r="K400">
        <v>46094</v>
      </c>
      <c r="L400">
        <v>224</v>
      </c>
      <c r="M400">
        <v>46092</v>
      </c>
      <c r="N400">
        <v>1000000</v>
      </c>
      <c r="O400" t="str">
        <v>PAGA</v>
      </c>
      <c r="P400" t="str">
        <v>TRANSFERENCIA</v>
      </c>
      <c r="Q400">
        <v>46125</v>
      </c>
      <c r="R400">
        <v>193</v>
      </c>
      <c r="S400">
        <v>46123</v>
      </c>
      <c r="T400">
        <v>1000000</v>
      </c>
      <c r="U400" t="str">
        <v>PAGA</v>
      </c>
      <c r="V400" t="str">
        <v>TRANSFERENCIA</v>
      </c>
      <c r="W400">
        <v>46156</v>
      </c>
      <c r="X400">
        <v>162</v>
      </c>
      <c r="Y400">
        <v>46153</v>
      </c>
      <c r="Z400">
        <v>1000000</v>
      </c>
      <c r="AA400" t="str">
        <v>PAGA</v>
      </c>
      <c r="AB400" t="str">
        <v>TRANSFERENCIA</v>
      </c>
      <c r="AC400">
        <v>46187</v>
      </c>
      <c r="AD400">
        <v>131</v>
      </c>
      <c r="AE400">
        <v>46167</v>
      </c>
      <c r="AF400">
        <v>1000000</v>
      </c>
      <c r="AG400" t="str">
        <v>PAGA</v>
      </c>
      <c r="AH400" t="str">
        <v>TRANSFERENCIA</v>
      </c>
      <c r="AI400">
        <v>46218</v>
      </c>
      <c r="AJ400">
        <v>100</v>
      </c>
      <c r="AK400">
        <v>46550</v>
      </c>
      <c r="AL400">
        <v>1000000</v>
      </c>
      <c r="AM400" t="str">
        <v>PAGA</v>
      </c>
      <c r="AN400" t="str">
        <v>TRANSFERENCIA</v>
      </c>
      <c r="AO400">
        <v>46249</v>
      </c>
      <c r="AP400">
        <v>69</v>
      </c>
      <c r="AQ400">
        <v>46217</v>
      </c>
      <c r="AR400">
        <v>1000000</v>
      </c>
      <c r="AS400" t="str">
        <v>PAGA</v>
      </c>
      <c r="AT400" t="str">
        <v>TRANSFERENCIA</v>
      </c>
      <c r="AU400">
        <v>46280</v>
      </c>
      <c r="AV400">
        <v>38</v>
      </c>
      <c r="AW400">
        <v>46249</v>
      </c>
      <c r="AX400">
        <v>1000000</v>
      </c>
      <c r="AY400" t="str">
        <v>PAGA</v>
      </c>
      <c r="AZ400" t="str">
        <v>TRANSFERENCIA</v>
      </c>
      <c r="BA400">
        <v>46311</v>
      </c>
      <c r="BB400">
        <v>7</v>
      </c>
      <c r="BE400" t="str">
        <v>VENCIDA</v>
      </c>
      <c r="BG400">
        <v>46342</v>
      </c>
      <c r="BH400">
        <v>-24</v>
      </c>
      <c r="BK400" t="str">
        <v>AL DÍA</v>
      </c>
      <c r="BM400">
        <v>46373</v>
      </c>
      <c r="BN400">
        <v>-55</v>
      </c>
      <c r="BQ400" t="str">
        <v>AL DÍA</v>
      </c>
      <c r="BS400">
        <v>46404</v>
      </c>
      <c r="BT400">
        <v>-86</v>
      </c>
      <c r="BW400" t="str">
        <v>AL DÍA</v>
      </c>
      <c r="BY400">
        <v>46435</v>
      </c>
      <c r="BZ400">
        <v>-117</v>
      </c>
      <c r="CC400" t="str">
        <v>AL DÍA</v>
      </c>
      <c r="CE400">
        <v>46466</v>
      </c>
      <c r="CF400">
        <v>-148</v>
      </c>
      <c r="CI400" t="str">
        <v>AL DÍA</v>
      </c>
      <c r="CK400">
        <v>46497</v>
      </c>
      <c r="CL400">
        <v>-179</v>
      </c>
      <c r="CO400" t="str">
        <v>AL DÍA</v>
      </c>
      <c r="CQ400">
        <v>46528</v>
      </c>
      <c r="CR400">
        <v>-210</v>
      </c>
      <c r="CU400" t="str">
        <v>AL DÍA</v>
      </c>
      <c r="CW400">
        <v>46559</v>
      </c>
      <c r="CX400">
        <v>-241</v>
      </c>
      <c r="DA400" t="str">
        <v>AL DÍA</v>
      </c>
      <c r="DC400">
        <v>46590</v>
      </c>
      <c r="DD400">
        <v>-272</v>
      </c>
      <c r="DG400" t="str">
        <v>AL DÍA</v>
      </c>
      <c r="DI400">
        <v>46621</v>
      </c>
      <c r="DJ400">
        <v>-303</v>
      </c>
      <c r="DM400" t="str">
        <v>AL DÍA</v>
      </c>
      <c r="DO400">
        <v>46652</v>
      </c>
      <c r="DP400">
        <v>-334</v>
      </c>
      <c r="DS400" t="str">
        <v>AL DÍA</v>
      </c>
      <c r="DU400">
        <v>46683</v>
      </c>
      <c r="DV400">
        <v>-365</v>
      </c>
      <c r="DY400" t="str">
        <v>AL DÍA</v>
      </c>
      <c r="EA400">
        <v>46714</v>
      </c>
      <c r="EB400">
        <v>-396</v>
      </c>
      <c r="EE400" t="str">
        <v>AL DÍA</v>
      </c>
      <c r="EG400">
        <v>46745</v>
      </c>
      <c r="EH400">
        <v>-427</v>
      </c>
      <c r="EK400" t="str">
        <v>AL DÍA</v>
      </c>
      <c r="EM400">
        <v>46776</v>
      </c>
      <c r="EN400">
        <v>-458</v>
      </c>
      <c r="EQ400" t="str">
        <v>AL DÍA</v>
      </c>
      <c r="ES400">
        <v>46807</v>
      </c>
      <c r="ET400">
        <v>-489</v>
      </c>
      <c r="EW400" t="str">
        <v>AL DÍA</v>
      </c>
      <c r="EY400" t="str">
        <v/>
      </c>
      <c r="EZ400" t="str">
        <v/>
      </c>
      <c r="FC400" t="str">
        <v>SIN ESTADO</v>
      </c>
      <c r="FE400" t="str">
        <v/>
      </c>
      <c r="FF400" t="str">
        <v/>
      </c>
      <c r="FI400" t="str">
        <v>SIN ESTADO</v>
      </c>
      <c r="FK400" t="str">
        <v/>
      </c>
      <c r="FL400" t="str">
        <v/>
      </c>
      <c r="FO400" t="str">
        <v>SIN ESTADO</v>
      </c>
      <c r="FQ400" t="str">
        <v/>
      </c>
      <c r="FR400" t="str">
        <v/>
      </c>
      <c r="FU400" t="str">
        <v>SIN ESTADO</v>
      </c>
      <c r="FW400" t="str">
        <v/>
      </c>
      <c r="FX400" t="str">
        <v/>
      </c>
      <c r="GA400" t="str">
        <v>SIN ESTADO</v>
      </c>
      <c r="GC400" t="str">
        <v/>
      </c>
      <c r="GD400" t="str">
        <v/>
      </c>
      <c r="GG400" t="str">
        <v>SIN ESTADO</v>
      </c>
      <c r="GI400" t="str">
        <v/>
      </c>
      <c r="GJ400" t="str">
        <v/>
      </c>
      <c r="GM400" t="str">
        <v>SIN ESTADO</v>
      </c>
      <c r="GO400" t="str">
        <v/>
      </c>
      <c r="GP400" t="str">
        <v/>
      </c>
      <c r="GS400" t="str">
        <v>SIN ESTADO</v>
      </c>
      <c r="GU400" t="str">
        <v/>
      </c>
      <c r="GV400" t="str">
        <v/>
      </c>
      <c r="GY400" t="str">
        <v>SIN ESTADO</v>
      </c>
      <c r="HA400" t="str">
        <v/>
      </c>
      <c r="HB400" t="str">
        <v/>
      </c>
      <c r="HE400" t="str">
        <v>SIN ESTADO</v>
      </c>
      <c r="HG400" t="str">
        <v/>
      </c>
      <c r="HH400" t="str">
        <v/>
      </c>
      <c r="HK400" t="str">
        <v>SIN ESTADO</v>
      </c>
      <c r="HM400" t="str">
        <v/>
      </c>
      <c r="HN400" t="str">
        <v/>
      </c>
      <c r="HQ400" t="str">
        <v>SIN ESTADO</v>
      </c>
      <c r="HS400">
        <v>7000000</v>
      </c>
      <c r="HU400">
        <v>1000000</v>
      </c>
      <c r="HW400">
        <v>1000000</v>
      </c>
      <c r="HX400">
        <v>1</v>
      </c>
    </row>
    <row r="401">
      <c r="B401">
        <v>399</v>
      </c>
      <c r="C401" t="str">
        <v xml:space="preserve">LC2 - 38 - 12 </v>
      </c>
      <c r="D401" t="str">
        <v>VENDIDO</v>
      </c>
      <c r="E401">
        <v>33000000</v>
      </c>
      <c r="F401">
        <v>29000000</v>
      </c>
      <c r="G401">
        <v>46002</v>
      </c>
      <c r="H401">
        <v>24</v>
      </c>
      <c r="I401" t="str">
        <v xml:space="preserve">11 DE CADA MES </v>
      </c>
      <c r="J401">
        <v>1208333.3333333333</v>
      </c>
      <c r="K401">
        <v>46033</v>
      </c>
      <c r="L401">
        <v>285</v>
      </c>
      <c r="M401">
        <v>45668</v>
      </c>
      <c r="N401">
        <v>1208300</v>
      </c>
      <c r="O401" t="str">
        <v>PAGA</v>
      </c>
      <c r="P401" t="str">
        <v>TRANSFERENCIA</v>
      </c>
      <c r="Q401">
        <v>46064</v>
      </c>
      <c r="R401">
        <v>254</v>
      </c>
      <c r="S401">
        <v>46067</v>
      </c>
      <c r="T401">
        <v>1208300</v>
      </c>
      <c r="U401" t="str">
        <v>PAGA</v>
      </c>
      <c r="V401" t="str">
        <v>TRANSFERENCIA</v>
      </c>
      <c r="W401">
        <v>46095</v>
      </c>
      <c r="X401">
        <v>223</v>
      </c>
      <c r="AA401" t="str">
        <v>VENCIDA</v>
      </c>
      <c r="AC401">
        <v>46126</v>
      </c>
      <c r="AD401">
        <v>192</v>
      </c>
      <c r="AG401" t="str">
        <v>VENCIDA</v>
      </c>
      <c r="AI401">
        <v>46157</v>
      </c>
      <c r="AJ401">
        <v>161</v>
      </c>
      <c r="AM401" t="str">
        <v>VENCIDA</v>
      </c>
      <c r="AO401">
        <v>46188</v>
      </c>
      <c r="AP401">
        <v>130</v>
      </c>
      <c r="AS401" t="str">
        <v>VENCIDA</v>
      </c>
      <c r="AU401">
        <v>46219</v>
      </c>
      <c r="AV401">
        <v>99</v>
      </c>
      <c r="AY401" t="str">
        <v>VENCIDA</v>
      </c>
      <c r="BA401">
        <v>46250</v>
      </c>
      <c r="BB401">
        <v>68</v>
      </c>
      <c r="BE401" t="str">
        <v>VENCIDA</v>
      </c>
      <c r="BG401">
        <v>46281</v>
      </c>
      <c r="BH401">
        <v>37</v>
      </c>
      <c r="BK401" t="str">
        <v>VENCIDA</v>
      </c>
      <c r="BM401">
        <v>46312</v>
      </c>
      <c r="BN401">
        <v>6</v>
      </c>
      <c r="BQ401" t="str">
        <v>VENCIDA</v>
      </c>
      <c r="BS401">
        <v>46343</v>
      </c>
      <c r="BT401">
        <v>-25</v>
      </c>
      <c r="BW401" t="str">
        <v>AL DÍA</v>
      </c>
      <c r="BY401">
        <v>46374</v>
      </c>
      <c r="BZ401">
        <v>-56</v>
      </c>
      <c r="CC401" t="str">
        <v>AL DÍA</v>
      </c>
      <c r="CE401">
        <v>46405</v>
      </c>
      <c r="CF401">
        <v>-87</v>
      </c>
      <c r="CI401" t="str">
        <v>AL DÍA</v>
      </c>
      <c r="CK401">
        <v>46436</v>
      </c>
      <c r="CL401">
        <v>-118</v>
      </c>
      <c r="CO401" t="str">
        <v>AL DÍA</v>
      </c>
      <c r="CQ401">
        <v>46467</v>
      </c>
      <c r="CR401">
        <v>-149</v>
      </c>
      <c r="CU401" t="str">
        <v>AL DÍA</v>
      </c>
      <c r="CW401">
        <v>46498</v>
      </c>
      <c r="CX401">
        <v>-180</v>
      </c>
      <c r="DA401" t="str">
        <v>AL DÍA</v>
      </c>
      <c r="DC401">
        <v>46529</v>
      </c>
      <c r="DD401">
        <v>-211</v>
      </c>
      <c r="DG401" t="str">
        <v>AL DÍA</v>
      </c>
      <c r="DI401">
        <v>46560</v>
      </c>
      <c r="DJ401">
        <v>-242</v>
      </c>
      <c r="DM401" t="str">
        <v>AL DÍA</v>
      </c>
      <c r="DO401">
        <v>46591</v>
      </c>
      <c r="DP401">
        <v>-273</v>
      </c>
      <c r="DS401" t="str">
        <v>AL DÍA</v>
      </c>
      <c r="DU401">
        <v>46622</v>
      </c>
      <c r="DV401">
        <v>-304</v>
      </c>
      <c r="DY401" t="str">
        <v>AL DÍA</v>
      </c>
      <c r="EA401">
        <v>46653</v>
      </c>
      <c r="EB401">
        <v>-335</v>
      </c>
      <c r="EE401" t="str">
        <v>AL DÍA</v>
      </c>
      <c r="EG401">
        <v>46684</v>
      </c>
      <c r="EH401">
        <v>-366</v>
      </c>
      <c r="EK401" t="str">
        <v>AL DÍA</v>
      </c>
      <c r="EM401">
        <v>46715</v>
      </c>
      <c r="EN401">
        <v>-397</v>
      </c>
      <c r="EQ401" t="str">
        <v>AL DÍA</v>
      </c>
      <c r="ES401">
        <v>46746</v>
      </c>
      <c r="ET401">
        <v>-428</v>
      </c>
      <c r="EW401" t="str">
        <v>AL DÍA</v>
      </c>
      <c r="EY401" t="str">
        <v/>
      </c>
      <c r="EZ401" t="str">
        <v/>
      </c>
      <c r="FC401" t="str">
        <v>SIN ESTADO</v>
      </c>
      <c r="FE401" t="str">
        <v/>
      </c>
      <c r="FF401" t="str">
        <v/>
      </c>
      <c r="FI401" t="str">
        <v>SIN ESTADO</v>
      </c>
      <c r="FK401" t="str">
        <v/>
      </c>
      <c r="FL401" t="str">
        <v/>
      </c>
      <c r="FO401" t="str">
        <v>SIN ESTADO</v>
      </c>
      <c r="FQ401" t="str">
        <v/>
      </c>
      <c r="FR401" t="str">
        <v/>
      </c>
      <c r="FU401" t="str">
        <v>SIN ESTADO</v>
      </c>
      <c r="FW401" t="str">
        <v/>
      </c>
      <c r="FX401" t="str">
        <v/>
      </c>
      <c r="GA401" t="str">
        <v>SIN ESTADO</v>
      </c>
      <c r="GC401" t="str">
        <v/>
      </c>
      <c r="GD401" t="str">
        <v/>
      </c>
      <c r="GG401" t="str">
        <v>SIN ESTADO</v>
      </c>
      <c r="GI401" t="str">
        <v/>
      </c>
      <c r="GJ401" t="str">
        <v/>
      </c>
      <c r="GM401" t="str">
        <v>SIN ESTADO</v>
      </c>
      <c r="GO401" t="str">
        <v/>
      </c>
      <c r="GP401" t="str">
        <v/>
      </c>
      <c r="GS401" t="str">
        <v>SIN ESTADO</v>
      </c>
      <c r="GU401" t="str">
        <v/>
      </c>
      <c r="GV401" t="str">
        <v/>
      </c>
      <c r="GY401" t="str">
        <v>SIN ESTADO</v>
      </c>
      <c r="HA401" t="str">
        <v/>
      </c>
      <c r="HB401" t="str">
        <v/>
      </c>
      <c r="HE401" t="str">
        <v>SIN ESTADO</v>
      </c>
      <c r="HG401" t="str">
        <v/>
      </c>
      <c r="HH401" t="str">
        <v/>
      </c>
      <c r="HK401" t="str">
        <v>SIN ESTADO</v>
      </c>
      <c r="HM401" t="str">
        <v/>
      </c>
      <c r="HN401" t="str">
        <v/>
      </c>
      <c r="HQ401" t="str">
        <v>SIN ESTADO</v>
      </c>
      <c r="HS401">
        <v>2416600</v>
      </c>
      <c r="HU401">
        <v>1208333.3333333333</v>
      </c>
      <c r="HW401">
        <v>0</v>
      </c>
      <c r="HX401">
        <v>0</v>
      </c>
    </row>
    <row r="402">
      <c r="B402">
        <v>400</v>
      </c>
      <c r="C402" t="str">
        <v xml:space="preserve">LC2 - 39 - 1 Y 12 </v>
      </c>
      <c r="D402" t="str">
        <v>VENDIDO</v>
      </c>
      <c r="E402">
        <v>65000000</v>
      </c>
      <c r="F402">
        <v>57000000</v>
      </c>
      <c r="G402">
        <v>46078</v>
      </c>
      <c r="H402">
        <v>24</v>
      </c>
      <c r="I402" t="str">
        <v xml:space="preserve">25 DE CADA MES </v>
      </c>
      <c r="J402">
        <v>2375000</v>
      </c>
      <c r="K402">
        <v>46109</v>
      </c>
      <c r="L402">
        <v>209</v>
      </c>
      <c r="O402" t="str">
        <v>VENCIDA</v>
      </c>
      <c r="Q402">
        <v>46140</v>
      </c>
      <c r="R402">
        <v>178</v>
      </c>
      <c r="U402" t="str">
        <v>VENCIDA</v>
      </c>
      <c r="W402">
        <v>46171</v>
      </c>
      <c r="X402">
        <v>147</v>
      </c>
      <c r="AA402" t="str">
        <v>VENCIDA</v>
      </c>
      <c r="AC402">
        <v>46202</v>
      </c>
      <c r="AD402">
        <v>116</v>
      </c>
      <c r="AG402" t="str">
        <v>VENCIDA</v>
      </c>
      <c r="AI402">
        <v>46233</v>
      </c>
      <c r="AJ402">
        <v>85</v>
      </c>
      <c r="AM402" t="str">
        <v>VENCIDA</v>
      </c>
      <c r="AO402">
        <v>46264</v>
      </c>
      <c r="AP402">
        <v>54</v>
      </c>
      <c r="AS402" t="str">
        <v>VENCIDA</v>
      </c>
      <c r="AU402">
        <v>46295</v>
      </c>
      <c r="AV402">
        <v>23</v>
      </c>
      <c r="AY402" t="str">
        <v>VENCIDA</v>
      </c>
      <c r="BA402">
        <v>46326</v>
      </c>
      <c r="BB402">
        <v>-8</v>
      </c>
      <c r="BE402" t="str">
        <v>AL DÍA</v>
      </c>
      <c r="BG402">
        <v>46357</v>
      </c>
      <c r="BH402">
        <v>-39</v>
      </c>
      <c r="BK402" t="str">
        <v>AL DÍA</v>
      </c>
      <c r="BM402">
        <v>46388</v>
      </c>
      <c r="BN402">
        <v>-70</v>
      </c>
      <c r="BQ402" t="str">
        <v>AL DÍA</v>
      </c>
      <c r="BS402">
        <v>46419</v>
      </c>
      <c r="BT402">
        <v>-101</v>
      </c>
      <c r="BW402" t="str">
        <v>AL DÍA</v>
      </c>
      <c r="BY402">
        <v>46450</v>
      </c>
      <c r="BZ402">
        <v>-132</v>
      </c>
      <c r="CC402" t="str">
        <v>AL DÍA</v>
      </c>
      <c r="CE402">
        <v>46481</v>
      </c>
      <c r="CF402">
        <v>-163</v>
      </c>
      <c r="CI402" t="str">
        <v>AL DÍA</v>
      </c>
      <c r="CK402">
        <v>46512</v>
      </c>
      <c r="CL402">
        <v>-194</v>
      </c>
      <c r="CO402" t="str">
        <v>AL DÍA</v>
      </c>
      <c r="CQ402">
        <v>46543</v>
      </c>
      <c r="CR402">
        <v>-225</v>
      </c>
      <c r="CU402" t="str">
        <v>AL DÍA</v>
      </c>
      <c r="CW402">
        <v>46574</v>
      </c>
      <c r="CX402">
        <v>-256</v>
      </c>
      <c r="DA402" t="str">
        <v>AL DÍA</v>
      </c>
      <c r="DC402">
        <v>46605</v>
      </c>
      <c r="DD402">
        <v>-287</v>
      </c>
      <c r="DG402" t="str">
        <v>AL DÍA</v>
      </c>
      <c r="DI402">
        <v>46636</v>
      </c>
      <c r="DJ402">
        <v>-318</v>
      </c>
      <c r="DM402" t="str">
        <v>AL DÍA</v>
      </c>
      <c r="DO402">
        <v>46667</v>
      </c>
      <c r="DP402">
        <v>-349</v>
      </c>
      <c r="DS402" t="str">
        <v>AL DÍA</v>
      </c>
      <c r="DU402">
        <v>46698</v>
      </c>
      <c r="DV402">
        <v>-380</v>
      </c>
      <c r="DY402" t="str">
        <v>AL DÍA</v>
      </c>
      <c r="EA402">
        <v>46729</v>
      </c>
      <c r="EB402">
        <v>-411</v>
      </c>
      <c r="EE402" t="str">
        <v>AL DÍA</v>
      </c>
      <c r="EG402">
        <v>46760</v>
      </c>
      <c r="EH402">
        <v>-442</v>
      </c>
      <c r="EK402" t="str">
        <v>AL DÍA</v>
      </c>
      <c r="EM402">
        <v>46791</v>
      </c>
      <c r="EN402">
        <v>-473</v>
      </c>
      <c r="EQ402" t="str">
        <v>AL DÍA</v>
      </c>
      <c r="ES402">
        <v>46822</v>
      </c>
      <c r="ET402">
        <v>-504</v>
      </c>
      <c r="EW402" t="str">
        <v>AL DÍA</v>
      </c>
      <c r="EY402" t="str">
        <v/>
      </c>
      <c r="EZ402" t="str">
        <v/>
      </c>
      <c r="FC402" t="str">
        <v>SIN ESTADO</v>
      </c>
      <c r="FE402" t="str">
        <v/>
      </c>
      <c r="FF402" t="str">
        <v/>
      </c>
      <c r="FI402" t="str">
        <v>SIN ESTADO</v>
      </c>
      <c r="FK402" t="str">
        <v/>
      </c>
      <c r="FL402" t="str">
        <v/>
      </c>
      <c r="FO402" t="str">
        <v>SIN ESTADO</v>
      </c>
      <c r="FQ402" t="str">
        <v/>
      </c>
      <c r="FR402" t="str">
        <v/>
      </c>
      <c r="FU402" t="str">
        <v>SIN ESTADO</v>
      </c>
      <c r="FW402" t="str">
        <v/>
      </c>
      <c r="FX402" t="str">
        <v/>
      </c>
      <c r="GA402" t="str">
        <v>SIN ESTADO</v>
      </c>
      <c r="GC402" t="str">
        <v/>
      </c>
      <c r="GD402" t="str">
        <v/>
      </c>
      <c r="GG402" t="str">
        <v>SIN ESTADO</v>
      </c>
      <c r="GI402" t="str">
        <v/>
      </c>
      <c r="GJ402" t="str">
        <v/>
      </c>
      <c r="GM402" t="str">
        <v>SIN ESTADO</v>
      </c>
      <c r="GO402" t="str">
        <v/>
      </c>
      <c r="GP402" t="str">
        <v/>
      </c>
      <c r="GS402" t="str">
        <v>SIN ESTADO</v>
      </c>
      <c r="GU402" t="str">
        <v/>
      </c>
      <c r="GV402" t="str">
        <v/>
      </c>
      <c r="GY402" t="str">
        <v>SIN ESTADO</v>
      </c>
      <c r="HA402" t="str">
        <v/>
      </c>
      <c r="HB402" t="str">
        <v/>
      </c>
      <c r="HE402" t="str">
        <v>SIN ESTADO</v>
      </c>
      <c r="HG402" t="str">
        <v/>
      </c>
      <c r="HH402" t="str">
        <v/>
      </c>
      <c r="HK402" t="str">
        <v>SIN ESTADO</v>
      </c>
      <c r="HM402" t="str">
        <v/>
      </c>
      <c r="HN402" t="str">
        <v/>
      </c>
      <c r="HQ402" t="str">
        <v>SIN ESTADO</v>
      </c>
      <c r="HS402">
        <v>0</v>
      </c>
      <c r="HU402">
        <v>2375000</v>
      </c>
      <c r="HW402">
        <v>0</v>
      </c>
      <c r="HX402">
        <v>0</v>
      </c>
    </row>
    <row r="403">
      <c r="B403">
        <v>401</v>
      </c>
      <c r="C403" t="str">
        <v xml:space="preserve">LC2 - 39 - 2 </v>
      </c>
      <c r="D403" t="str">
        <v>VENDIDO</v>
      </c>
      <c r="E403">
        <v>28000000</v>
      </c>
      <c r="F403">
        <v>0</v>
      </c>
      <c r="G403">
        <v>46211</v>
      </c>
      <c r="H403">
        <v>1</v>
      </c>
      <c r="I403">
        <v>0</v>
      </c>
      <c r="J403">
        <v>0</v>
      </c>
      <c r="K403">
        <v>46242</v>
      </c>
      <c r="L403">
        <v>76</v>
      </c>
      <c r="M403">
        <v>46241</v>
      </c>
      <c r="N403">
        <v>28000000</v>
      </c>
      <c r="O403" t="str">
        <v>PAGA</v>
      </c>
      <c r="P403" t="str">
        <v>TRANSFERENCIA</v>
      </c>
      <c r="Q403" t="str">
        <v/>
      </c>
      <c r="R403" t="str">
        <v/>
      </c>
      <c r="U403" t="str">
        <v>SIN ESTADO</v>
      </c>
      <c r="W403" t="str">
        <v/>
      </c>
      <c r="X403" t="str">
        <v/>
      </c>
      <c r="AA403" t="str">
        <v>SIN ESTADO</v>
      </c>
      <c r="AC403" t="str">
        <v/>
      </c>
      <c r="AD403" t="str">
        <v/>
      </c>
      <c r="AG403" t="str">
        <v>SIN ESTADO</v>
      </c>
      <c r="AI403" t="str">
        <v/>
      </c>
      <c r="AJ403" t="str">
        <v/>
      </c>
      <c r="AM403" t="str">
        <v>SIN ESTADO</v>
      </c>
      <c r="AO403" t="str">
        <v/>
      </c>
      <c r="AP403" t="str">
        <v/>
      </c>
      <c r="AS403" t="str">
        <v>SIN ESTADO</v>
      </c>
      <c r="AU403" t="str">
        <v/>
      </c>
      <c r="AV403" t="str">
        <v/>
      </c>
      <c r="AY403" t="str">
        <v>SIN ESTADO</v>
      </c>
      <c r="BA403" t="str">
        <v/>
      </c>
      <c r="BB403" t="str">
        <v/>
      </c>
      <c r="BE403" t="str">
        <v>SIN ESTADO</v>
      </c>
      <c r="BG403" t="str">
        <v/>
      </c>
      <c r="BH403" t="str">
        <v/>
      </c>
      <c r="BK403" t="str">
        <v>SIN ESTADO</v>
      </c>
      <c r="BM403" t="str">
        <v/>
      </c>
      <c r="BN403" t="str">
        <v/>
      </c>
      <c r="BQ403" t="str">
        <v>SIN ESTADO</v>
      </c>
      <c r="BS403" t="str">
        <v/>
      </c>
      <c r="BT403" t="str">
        <v/>
      </c>
      <c r="BW403" t="str">
        <v>SIN ESTADO</v>
      </c>
      <c r="BY403" t="str">
        <v/>
      </c>
      <c r="BZ403" t="str">
        <v/>
      </c>
      <c r="CC403" t="str">
        <v>SIN ESTADO</v>
      </c>
      <c r="CE403" t="str">
        <v/>
      </c>
      <c r="CF403" t="str">
        <v/>
      </c>
      <c r="CI403" t="str">
        <v>SIN ESTADO</v>
      </c>
      <c r="CK403" t="str">
        <v/>
      </c>
      <c r="CL403" t="str">
        <v/>
      </c>
      <c r="CO403" t="str">
        <v>SIN ESTADO</v>
      </c>
      <c r="CQ403" t="str">
        <v/>
      </c>
      <c r="CR403" t="str">
        <v/>
      </c>
      <c r="CU403" t="str">
        <v>SIN ESTADO</v>
      </c>
      <c r="CW403" t="str">
        <v/>
      </c>
      <c r="CX403" t="str">
        <v/>
      </c>
      <c r="DA403" t="str">
        <v>SIN ESTADO</v>
      </c>
      <c r="DC403" t="str">
        <v/>
      </c>
      <c r="DD403" t="str">
        <v/>
      </c>
      <c r="DG403" t="str">
        <v>SIN ESTADO</v>
      </c>
      <c r="DI403" t="str">
        <v/>
      </c>
      <c r="DJ403" t="str">
        <v/>
      </c>
      <c r="DM403" t="str">
        <v>SIN ESTADO</v>
      </c>
      <c r="DO403" t="str">
        <v/>
      </c>
      <c r="DP403" t="str">
        <v/>
      </c>
      <c r="DS403" t="str">
        <v>SIN ESTADO</v>
      </c>
      <c r="DU403" t="str">
        <v/>
      </c>
      <c r="DV403" t="str">
        <v/>
      </c>
      <c r="DY403" t="str">
        <v>SIN ESTADO</v>
      </c>
      <c r="EA403" t="str">
        <v/>
      </c>
      <c r="EB403" t="str">
        <v/>
      </c>
      <c r="EE403" t="str">
        <v>SIN ESTADO</v>
      </c>
      <c r="EG403" t="str">
        <v/>
      </c>
      <c r="EH403" t="str">
        <v/>
      </c>
      <c r="EK403" t="str">
        <v>SIN ESTADO</v>
      </c>
      <c r="EM403" t="str">
        <v/>
      </c>
      <c r="EN403" t="str">
        <v/>
      </c>
      <c r="EQ403" t="str">
        <v>SIN ESTADO</v>
      </c>
      <c r="ES403" t="str">
        <v/>
      </c>
      <c r="ET403" t="str">
        <v/>
      </c>
      <c r="EW403" t="str">
        <v>SIN ESTADO</v>
      </c>
      <c r="EY403" t="str">
        <v/>
      </c>
      <c r="EZ403" t="str">
        <v/>
      </c>
      <c r="FC403" t="str">
        <v>SIN ESTADO</v>
      </c>
      <c r="FE403" t="str">
        <v/>
      </c>
      <c r="FF403" t="str">
        <v/>
      </c>
      <c r="FI403" t="str">
        <v>SIN ESTADO</v>
      </c>
      <c r="FK403" t="str">
        <v/>
      </c>
      <c r="FL403" t="str">
        <v/>
      </c>
      <c r="FO403" t="str">
        <v>SIN ESTADO</v>
      </c>
      <c r="FQ403" t="str">
        <v/>
      </c>
      <c r="FR403" t="str">
        <v/>
      </c>
      <c r="FU403" t="str">
        <v>SIN ESTADO</v>
      </c>
      <c r="FW403" t="str">
        <v/>
      </c>
      <c r="FX403" t="str">
        <v/>
      </c>
      <c r="GA403" t="str">
        <v>SIN ESTADO</v>
      </c>
      <c r="GC403" t="str">
        <v/>
      </c>
      <c r="GD403" t="str">
        <v/>
      </c>
      <c r="GG403" t="str">
        <v>SIN ESTADO</v>
      </c>
      <c r="GI403" t="str">
        <v/>
      </c>
      <c r="GJ403" t="str">
        <v/>
      </c>
      <c r="GM403" t="str">
        <v>SIN ESTADO</v>
      </c>
      <c r="GO403" t="str">
        <v/>
      </c>
      <c r="GP403" t="str">
        <v/>
      </c>
      <c r="GS403" t="str">
        <v>SIN ESTADO</v>
      </c>
      <c r="GU403" t="str">
        <v/>
      </c>
      <c r="GV403" t="str">
        <v/>
      </c>
      <c r="GY403" t="str">
        <v>SIN ESTADO</v>
      </c>
      <c r="HA403" t="str">
        <v/>
      </c>
      <c r="HB403" t="str">
        <v/>
      </c>
      <c r="HE403" t="str">
        <v>SIN ESTADO</v>
      </c>
      <c r="HG403" t="str">
        <v/>
      </c>
      <c r="HH403" t="str">
        <v/>
      </c>
      <c r="HK403" t="str">
        <v>SIN ESTADO</v>
      </c>
      <c r="HM403" t="str">
        <v/>
      </c>
      <c r="HN403" t="str">
        <v/>
      </c>
      <c r="HQ403" t="str">
        <v>SIN ESTADO</v>
      </c>
      <c r="HS403">
        <v>28000000</v>
      </c>
      <c r="HU403">
        <v>0</v>
      </c>
      <c r="HW403">
        <v>28000000</v>
      </c>
      <c r="HX403">
        <v>1</v>
      </c>
    </row>
    <row r="404">
      <c r="B404">
        <v>402</v>
      </c>
      <c r="C404" t="str">
        <v xml:space="preserve">LC2 - 39 - 3 </v>
      </c>
      <c r="D404" t="str">
        <v>EN NEGOCIACIÓN</v>
      </c>
      <c r="E404">
        <v>28000000</v>
      </c>
      <c r="F404">
        <v>0</v>
      </c>
      <c r="G404">
        <v>0</v>
      </c>
      <c r="H404">
        <v>0</v>
      </c>
      <c r="I404">
        <v>0</v>
      </c>
      <c r="J404">
        <v>0</v>
      </c>
      <c r="K404" t="str">
        <v/>
      </c>
      <c r="L404" t="str">
        <v/>
      </c>
      <c r="O404" t="str">
        <v>SIN ESTADO</v>
      </c>
      <c r="Q404" t="str">
        <v/>
      </c>
      <c r="R404" t="str">
        <v/>
      </c>
      <c r="U404" t="str">
        <v>SIN ESTADO</v>
      </c>
      <c r="W404" t="str">
        <v/>
      </c>
      <c r="X404" t="str">
        <v/>
      </c>
      <c r="AA404" t="str">
        <v>SIN ESTADO</v>
      </c>
      <c r="AC404" t="str">
        <v/>
      </c>
      <c r="AD404" t="str">
        <v/>
      </c>
      <c r="AG404" t="str">
        <v>SIN ESTADO</v>
      </c>
      <c r="AI404" t="str">
        <v/>
      </c>
      <c r="AJ404" t="str">
        <v/>
      </c>
      <c r="AM404" t="str">
        <v>SIN ESTADO</v>
      </c>
      <c r="AO404" t="str">
        <v/>
      </c>
      <c r="AP404" t="str">
        <v/>
      </c>
      <c r="AS404" t="str">
        <v>SIN ESTADO</v>
      </c>
      <c r="AU404" t="str">
        <v/>
      </c>
      <c r="AV404" t="str">
        <v/>
      </c>
      <c r="AY404" t="str">
        <v>SIN ESTADO</v>
      </c>
      <c r="BA404" t="str">
        <v/>
      </c>
      <c r="BB404" t="str">
        <v/>
      </c>
      <c r="BE404" t="str">
        <v>SIN ESTADO</v>
      </c>
      <c r="BG404" t="str">
        <v/>
      </c>
      <c r="BH404" t="str">
        <v/>
      </c>
      <c r="BK404" t="str">
        <v>SIN ESTADO</v>
      </c>
      <c r="BM404" t="str">
        <v/>
      </c>
      <c r="BN404" t="str">
        <v/>
      </c>
      <c r="BQ404" t="str">
        <v>SIN ESTADO</v>
      </c>
      <c r="BS404" t="str">
        <v/>
      </c>
      <c r="BT404" t="str">
        <v/>
      </c>
      <c r="BW404" t="str">
        <v>SIN ESTADO</v>
      </c>
      <c r="BY404" t="str">
        <v/>
      </c>
      <c r="BZ404" t="str">
        <v/>
      </c>
      <c r="CC404" t="str">
        <v>SIN ESTADO</v>
      </c>
      <c r="CE404" t="str">
        <v/>
      </c>
      <c r="CF404" t="str">
        <v/>
      </c>
      <c r="CI404" t="str">
        <v>SIN ESTADO</v>
      </c>
      <c r="CK404" t="str">
        <v/>
      </c>
      <c r="CL404" t="str">
        <v/>
      </c>
      <c r="CO404" t="str">
        <v>SIN ESTADO</v>
      </c>
      <c r="CQ404" t="str">
        <v/>
      </c>
      <c r="CR404" t="str">
        <v/>
      </c>
      <c r="CU404" t="str">
        <v>SIN ESTADO</v>
      </c>
      <c r="CW404" t="str">
        <v/>
      </c>
      <c r="CX404" t="str">
        <v/>
      </c>
      <c r="DA404" t="str">
        <v>SIN ESTADO</v>
      </c>
      <c r="DC404" t="str">
        <v/>
      </c>
      <c r="DD404" t="str">
        <v/>
      </c>
      <c r="DG404" t="str">
        <v>SIN ESTADO</v>
      </c>
      <c r="DI404" t="str">
        <v/>
      </c>
      <c r="DJ404" t="str">
        <v/>
      </c>
      <c r="DM404" t="str">
        <v>SIN ESTADO</v>
      </c>
      <c r="DO404" t="str">
        <v/>
      </c>
      <c r="DP404" t="str">
        <v/>
      </c>
      <c r="DS404" t="str">
        <v>SIN ESTADO</v>
      </c>
      <c r="DU404" t="str">
        <v/>
      </c>
      <c r="DV404" t="str">
        <v/>
      </c>
      <c r="DY404" t="str">
        <v>SIN ESTADO</v>
      </c>
      <c r="EA404" t="str">
        <v/>
      </c>
      <c r="EB404" t="str">
        <v/>
      </c>
      <c r="EE404" t="str">
        <v>SIN ESTADO</v>
      </c>
      <c r="EG404" t="str">
        <v/>
      </c>
      <c r="EH404" t="str">
        <v/>
      </c>
      <c r="EK404" t="str">
        <v>SIN ESTADO</v>
      </c>
      <c r="EM404" t="str">
        <v/>
      </c>
      <c r="EN404" t="str">
        <v/>
      </c>
      <c r="EQ404" t="str">
        <v>SIN ESTADO</v>
      </c>
      <c r="ES404" t="str">
        <v/>
      </c>
      <c r="ET404" t="str">
        <v/>
      </c>
      <c r="EW404" t="str">
        <v>SIN ESTADO</v>
      </c>
      <c r="EY404" t="str">
        <v/>
      </c>
      <c r="EZ404" t="str">
        <v/>
      </c>
      <c r="FC404" t="str">
        <v>SIN ESTADO</v>
      </c>
      <c r="FE404" t="str">
        <v/>
      </c>
      <c r="FF404" t="str">
        <v/>
      </c>
      <c r="FI404" t="str">
        <v>SIN ESTADO</v>
      </c>
      <c r="FK404" t="str">
        <v/>
      </c>
      <c r="FL404" t="str">
        <v/>
      </c>
      <c r="FO404" t="str">
        <v>SIN ESTADO</v>
      </c>
      <c r="FQ404" t="str">
        <v/>
      </c>
      <c r="FR404" t="str">
        <v/>
      </c>
      <c r="FU404" t="str">
        <v>SIN ESTADO</v>
      </c>
      <c r="FW404" t="str">
        <v/>
      </c>
      <c r="FX404" t="str">
        <v/>
      </c>
      <c r="GA404" t="str">
        <v>SIN ESTADO</v>
      </c>
      <c r="GC404" t="str">
        <v/>
      </c>
      <c r="GD404" t="str">
        <v/>
      </c>
      <c r="GG404" t="str">
        <v>SIN ESTADO</v>
      </c>
      <c r="GI404" t="str">
        <v/>
      </c>
      <c r="GJ404" t="str">
        <v/>
      </c>
      <c r="GM404" t="str">
        <v>SIN ESTADO</v>
      </c>
      <c r="GO404" t="str">
        <v/>
      </c>
      <c r="GP404" t="str">
        <v/>
      </c>
      <c r="GS404" t="str">
        <v>SIN ESTADO</v>
      </c>
      <c r="GU404" t="str">
        <v/>
      </c>
      <c r="GV404" t="str">
        <v/>
      </c>
      <c r="GY404" t="str">
        <v>SIN ESTADO</v>
      </c>
      <c r="HA404" t="str">
        <v/>
      </c>
      <c r="HB404" t="str">
        <v/>
      </c>
      <c r="HE404" t="str">
        <v>SIN ESTADO</v>
      </c>
      <c r="HG404" t="str">
        <v/>
      </c>
      <c r="HH404" t="str">
        <v/>
      </c>
      <c r="HK404" t="str">
        <v>SIN ESTADO</v>
      </c>
      <c r="HM404" t="str">
        <v/>
      </c>
      <c r="HN404" t="str">
        <v/>
      </c>
      <c r="HQ404" t="str">
        <v>SIN ESTADO</v>
      </c>
      <c r="HS404">
        <v>0</v>
      </c>
      <c r="HU404">
        <v>0</v>
      </c>
      <c r="HW404">
        <v>0</v>
      </c>
      <c r="HX404">
        <v>0</v>
      </c>
    </row>
    <row r="405">
      <c r="B405">
        <v>403</v>
      </c>
      <c r="C405" t="str">
        <v xml:space="preserve">LC2 - 39 - 4 </v>
      </c>
      <c r="D405" t="str">
        <v>VENDIDO</v>
      </c>
      <c r="E405">
        <v>28000000</v>
      </c>
      <c r="F405">
        <v>24000000</v>
      </c>
      <c r="G405">
        <v>46275</v>
      </c>
      <c r="H405">
        <v>24</v>
      </c>
      <c r="I405" t="str">
        <v>10 de cada mes</v>
      </c>
      <c r="J405">
        <v>1000000</v>
      </c>
      <c r="K405">
        <v>46306</v>
      </c>
      <c r="L405">
        <v>12</v>
      </c>
      <c r="M405">
        <v>46309</v>
      </c>
      <c r="N405">
        <v>1000000</v>
      </c>
      <c r="O405" t="str">
        <v>PAGA</v>
      </c>
      <c r="P405" t="str">
        <v>TRANSFERENCIA</v>
      </c>
      <c r="Q405">
        <v>46337</v>
      </c>
      <c r="R405">
        <v>-19</v>
      </c>
      <c r="U405" t="str">
        <v>AL DÍA</v>
      </c>
      <c r="W405">
        <v>46368</v>
      </c>
      <c r="X405">
        <v>-50</v>
      </c>
      <c r="AA405" t="str">
        <v>AL DÍA</v>
      </c>
      <c r="AC405">
        <v>46399</v>
      </c>
      <c r="AD405">
        <v>-81</v>
      </c>
      <c r="AG405" t="str">
        <v>AL DÍA</v>
      </c>
      <c r="AI405">
        <v>46430</v>
      </c>
      <c r="AJ405">
        <v>-112</v>
      </c>
      <c r="AM405" t="str">
        <v>AL DÍA</v>
      </c>
      <c r="AO405">
        <v>46461</v>
      </c>
      <c r="AP405">
        <v>-143</v>
      </c>
      <c r="AS405" t="str">
        <v>AL DÍA</v>
      </c>
      <c r="AU405">
        <v>46492</v>
      </c>
      <c r="AV405">
        <v>-174</v>
      </c>
      <c r="AY405" t="str">
        <v>AL DÍA</v>
      </c>
      <c r="BA405">
        <v>46523</v>
      </c>
      <c r="BB405">
        <v>-205</v>
      </c>
      <c r="BE405" t="str">
        <v>AL DÍA</v>
      </c>
      <c r="BG405">
        <v>46554</v>
      </c>
      <c r="BH405">
        <v>-236</v>
      </c>
      <c r="BK405" t="str">
        <v>AL DÍA</v>
      </c>
      <c r="BM405">
        <v>46585</v>
      </c>
      <c r="BN405">
        <v>-267</v>
      </c>
      <c r="BQ405" t="str">
        <v>AL DÍA</v>
      </c>
      <c r="BS405">
        <v>46616</v>
      </c>
      <c r="BT405">
        <v>-298</v>
      </c>
      <c r="BW405" t="str">
        <v>AL DÍA</v>
      </c>
      <c r="BY405">
        <v>46647</v>
      </c>
      <c r="BZ405">
        <v>-329</v>
      </c>
      <c r="CC405" t="str">
        <v>AL DÍA</v>
      </c>
      <c r="CE405">
        <v>46678</v>
      </c>
      <c r="CF405">
        <v>-360</v>
      </c>
      <c r="CI405" t="str">
        <v>AL DÍA</v>
      </c>
      <c r="CK405">
        <v>46709</v>
      </c>
      <c r="CL405">
        <v>-391</v>
      </c>
      <c r="CO405" t="str">
        <v>AL DÍA</v>
      </c>
      <c r="CQ405">
        <v>46740</v>
      </c>
      <c r="CR405">
        <v>-422</v>
      </c>
      <c r="CU405" t="str">
        <v>AL DÍA</v>
      </c>
      <c r="CW405">
        <v>46771</v>
      </c>
      <c r="CX405">
        <v>-453</v>
      </c>
      <c r="DA405" t="str">
        <v>AL DÍA</v>
      </c>
      <c r="DC405">
        <v>46802</v>
      </c>
      <c r="DD405">
        <v>-484</v>
      </c>
      <c r="DG405" t="str">
        <v>AL DÍA</v>
      </c>
      <c r="DI405">
        <v>46833</v>
      </c>
      <c r="DJ405">
        <v>-515</v>
      </c>
      <c r="DM405" t="str">
        <v>AL DÍA</v>
      </c>
      <c r="DO405">
        <v>46864</v>
      </c>
      <c r="DP405">
        <v>-546</v>
      </c>
      <c r="DS405" t="str">
        <v>AL DÍA</v>
      </c>
      <c r="DU405">
        <v>46895</v>
      </c>
      <c r="DV405">
        <v>-577</v>
      </c>
      <c r="DY405" t="str">
        <v>AL DÍA</v>
      </c>
      <c r="EA405">
        <v>46926</v>
      </c>
      <c r="EB405">
        <v>-608</v>
      </c>
      <c r="EE405" t="str">
        <v>AL DÍA</v>
      </c>
      <c r="EG405">
        <v>46957</v>
      </c>
      <c r="EH405">
        <v>-639</v>
      </c>
      <c r="EK405" t="str">
        <v>AL DÍA</v>
      </c>
      <c r="EM405">
        <v>46988</v>
      </c>
      <c r="EN405">
        <v>-670</v>
      </c>
      <c r="EQ405" t="str">
        <v>AL DÍA</v>
      </c>
      <c r="ES405">
        <v>47019</v>
      </c>
      <c r="ET405">
        <v>-701</v>
      </c>
      <c r="EW405" t="str">
        <v>AL DÍA</v>
      </c>
      <c r="EY405" t="str">
        <v/>
      </c>
      <c r="EZ405" t="str">
        <v/>
      </c>
      <c r="FC405" t="str">
        <v>SIN ESTADO</v>
      </c>
      <c r="FE405" t="str">
        <v/>
      </c>
      <c r="FF405" t="str">
        <v/>
      </c>
      <c r="FI405" t="str">
        <v>SIN ESTADO</v>
      </c>
      <c r="FK405" t="str">
        <v/>
      </c>
      <c r="FL405" t="str">
        <v/>
      </c>
      <c r="FO405" t="str">
        <v>SIN ESTADO</v>
      </c>
      <c r="FQ405" t="str">
        <v/>
      </c>
      <c r="FR405" t="str">
        <v/>
      </c>
      <c r="FU405" t="str">
        <v>SIN ESTADO</v>
      </c>
      <c r="FW405" t="str">
        <v/>
      </c>
      <c r="FX405" t="str">
        <v/>
      </c>
      <c r="GA405" t="str">
        <v>SIN ESTADO</v>
      </c>
      <c r="GC405" t="str">
        <v/>
      </c>
      <c r="GD405" t="str">
        <v/>
      </c>
      <c r="GG405" t="str">
        <v>SIN ESTADO</v>
      </c>
      <c r="GI405" t="str">
        <v/>
      </c>
      <c r="GJ405" t="str">
        <v/>
      </c>
      <c r="GM405" t="str">
        <v>SIN ESTADO</v>
      </c>
      <c r="GO405" t="str">
        <v/>
      </c>
      <c r="GP405" t="str">
        <v/>
      </c>
      <c r="GS405" t="str">
        <v>SIN ESTADO</v>
      </c>
      <c r="GU405" t="str">
        <v/>
      </c>
      <c r="GV405" t="str">
        <v/>
      </c>
      <c r="GY405" t="str">
        <v>SIN ESTADO</v>
      </c>
      <c r="HA405" t="str">
        <v/>
      </c>
      <c r="HB405" t="str">
        <v/>
      </c>
      <c r="HE405" t="str">
        <v>SIN ESTADO</v>
      </c>
      <c r="HG405" t="str">
        <v/>
      </c>
      <c r="HH405" t="str">
        <v/>
      </c>
      <c r="HK405" t="str">
        <v>SIN ESTADO</v>
      </c>
      <c r="HM405" t="str">
        <v/>
      </c>
      <c r="HN405" t="str">
        <v/>
      </c>
      <c r="HQ405" t="str">
        <v>SIN ESTADO</v>
      </c>
      <c r="HS405">
        <v>1000000</v>
      </c>
      <c r="HU405">
        <v>1000000</v>
      </c>
      <c r="HW405">
        <v>0</v>
      </c>
      <c r="HX405">
        <v>0</v>
      </c>
    </row>
    <row r="406">
      <c r="B406">
        <v>404</v>
      </c>
      <c r="C406" t="str">
        <v>LC2 - 39 - 5</v>
      </c>
      <c r="D406" t="str">
        <v>EN NEGOCIACIÓN</v>
      </c>
      <c r="E406">
        <v>28000000</v>
      </c>
      <c r="F406">
        <v>28000000</v>
      </c>
      <c r="G406">
        <v>0</v>
      </c>
      <c r="H406">
        <v>0</v>
      </c>
      <c r="I406">
        <v>0</v>
      </c>
      <c r="J406">
        <v>0</v>
      </c>
      <c r="K406" t="str">
        <v/>
      </c>
      <c r="L406" t="str">
        <v/>
      </c>
      <c r="O406" t="str">
        <v>SIN ESTADO</v>
      </c>
      <c r="Q406" t="str">
        <v/>
      </c>
      <c r="R406" t="str">
        <v/>
      </c>
      <c r="U406" t="str">
        <v>SIN ESTADO</v>
      </c>
      <c r="W406" t="str">
        <v/>
      </c>
      <c r="X406" t="str">
        <v/>
      </c>
      <c r="AA406" t="str">
        <v>SIN ESTADO</v>
      </c>
      <c r="AC406" t="str">
        <v/>
      </c>
      <c r="AD406" t="str">
        <v/>
      </c>
      <c r="AG406" t="str">
        <v>SIN ESTADO</v>
      </c>
      <c r="AI406" t="str">
        <v/>
      </c>
      <c r="AJ406" t="str">
        <v/>
      </c>
      <c r="AM406" t="str">
        <v>SIN ESTADO</v>
      </c>
      <c r="AO406" t="str">
        <v/>
      </c>
      <c r="AP406" t="str">
        <v/>
      </c>
      <c r="AS406" t="str">
        <v>SIN ESTADO</v>
      </c>
      <c r="AU406" t="str">
        <v/>
      </c>
      <c r="AV406" t="str">
        <v/>
      </c>
      <c r="AY406" t="str">
        <v>SIN ESTADO</v>
      </c>
      <c r="BA406" t="str">
        <v/>
      </c>
      <c r="BB406" t="str">
        <v/>
      </c>
      <c r="BE406" t="str">
        <v>SIN ESTADO</v>
      </c>
      <c r="BG406" t="str">
        <v/>
      </c>
      <c r="BH406" t="str">
        <v/>
      </c>
      <c r="BK406" t="str">
        <v>SIN ESTADO</v>
      </c>
      <c r="BM406" t="str">
        <v/>
      </c>
      <c r="BN406" t="str">
        <v/>
      </c>
      <c r="BQ406" t="str">
        <v>SIN ESTADO</v>
      </c>
      <c r="BS406" t="str">
        <v/>
      </c>
      <c r="BT406" t="str">
        <v/>
      </c>
      <c r="BW406" t="str">
        <v>SIN ESTADO</v>
      </c>
      <c r="BY406" t="str">
        <v/>
      </c>
      <c r="BZ406" t="str">
        <v/>
      </c>
      <c r="CC406" t="str">
        <v>SIN ESTADO</v>
      </c>
      <c r="CE406" t="str">
        <v/>
      </c>
      <c r="CF406" t="str">
        <v/>
      </c>
      <c r="CI406" t="str">
        <v>SIN ESTADO</v>
      </c>
      <c r="CK406" t="str">
        <v/>
      </c>
      <c r="CL406" t="str">
        <v/>
      </c>
      <c r="CO406" t="str">
        <v>SIN ESTADO</v>
      </c>
      <c r="CQ406" t="str">
        <v/>
      </c>
      <c r="CR406" t="str">
        <v/>
      </c>
      <c r="CU406" t="str">
        <v>SIN ESTADO</v>
      </c>
      <c r="CW406" t="str">
        <v/>
      </c>
      <c r="CX406" t="str">
        <v/>
      </c>
      <c r="DA406" t="str">
        <v>SIN ESTADO</v>
      </c>
      <c r="DC406" t="str">
        <v/>
      </c>
      <c r="DD406" t="str">
        <v/>
      </c>
      <c r="DG406" t="str">
        <v>SIN ESTADO</v>
      </c>
      <c r="DI406" t="str">
        <v/>
      </c>
      <c r="DJ406" t="str">
        <v/>
      </c>
      <c r="DM406" t="str">
        <v>SIN ESTADO</v>
      </c>
      <c r="DO406" t="str">
        <v/>
      </c>
      <c r="DP406" t="str">
        <v/>
      </c>
      <c r="DS406" t="str">
        <v>SIN ESTADO</v>
      </c>
      <c r="DU406" t="str">
        <v/>
      </c>
      <c r="DV406" t="str">
        <v/>
      </c>
      <c r="DY406" t="str">
        <v>SIN ESTADO</v>
      </c>
      <c r="EA406" t="str">
        <v/>
      </c>
      <c r="EB406" t="str">
        <v/>
      </c>
      <c r="EE406" t="str">
        <v>SIN ESTADO</v>
      </c>
      <c r="EG406" t="str">
        <v/>
      </c>
      <c r="EH406" t="str">
        <v/>
      </c>
      <c r="EK406" t="str">
        <v>SIN ESTADO</v>
      </c>
      <c r="EM406" t="str">
        <v/>
      </c>
      <c r="EN406" t="str">
        <v/>
      </c>
      <c r="EQ406" t="str">
        <v>SIN ESTADO</v>
      </c>
      <c r="ES406" t="str">
        <v/>
      </c>
      <c r="ET406" t="str">
        <v/>
      </c>
      <c r="EW406" t="str">
        <v>SIN ESTADO</v>
      </c>
      <c r="EY406" t="str">
        <v/>
      </c>
      <c r="EZ406" t="str">
        <v/>
      </c>
      <c r="FC406" t="str">
        <v>SIN ESTADO</v>
      </c>
      <c r="FE406" t="str">
        <v/>
      </c>
      <c r="FF406" t="str">
        <v/>
      </c>
      <c r="FI406" t="str">
        <v>SIN ESTADO</v>
      </c>
      <c r="FK406" t="str">
        <v/>
      </c>
      <c r="FL406" t="str">
        <v/>
      </c>
      <c r="FO406" t="str">
        <v>SIN ESTADO</v>
      </c>
      <c r="FQ406" t="str">
        <v/>
      </c>
      <c r="FR406" t="str">
        <v/>
      </c>
      <c r="FU406" t="str">
        <v>SIN ESTADO</v>
      </c>
      <c r="FW406" t="str">
        <v/>
      </c>
      <c r="FX406" t="str">
        <v/>
      </c>
      <c r="GA406" t="str">
        <v>SIN ESTADO</v>
      </c>
      <c r="GC406" t="str">
        <v/>
      </c>
      <c r="GD406" t="str">
        <v/>
      </c>
      <c r="GG406" t="str">
        <v>SIN ESTADO</v>
      </c>
      <c r="GI406" t="str">
        <v/>
      </c>
      <c r="GJ406" t="str">
        <v/>
      </c>
      <c r="GM406" t="str">
        <v>SIN ESTADO</v>
      </c>
      <c r="GO406" t="str">
        <v/>
      </c>
      <c r="GP406" t="str">
        <v/>
      </c>
      <c r="GS406" t="str">
        <v>SIN ESTADO</v>
      </c>
      <c r="GU406" t="str">
        <v/>
      </c>
      <c r="GV406" t="str">
        <v/>
      </c>
      <c r="GY406" t="str">
        <v>SIN ESTADO</v>
      </c>
      <c r="HA406" t="str">
        <v/>
      </c>
      <c r="HB406" t="str">
        <v/>
      </c>
      <c r="HE406" t="str">
        <v>SIN ESTADO</v>
      </c>
      <c r="HG406" t="str">
        <v/>
      </c>
      <c r="HH406" t="str">
        <v/>
      </c>
      <c r="HK406" t="str">
        <v>SIN ESTADO</v>
      </c>
      <c r="HM406" t="str">
        <v/>
      </c>
      <c r="HN406" t="str">
        <v/>
      </c>
      <c r="HQ406" t="str">
        <v>SIN ESTADO</v>
      </c>
      <c r="HS406">
        <v>0</v>
      </c>
      <c r="HU406">
        <v>0</v>
      </c>
      <c r="HW406">
        <v>0</v>
      </c>
      <c r="HX406">
        <v>0</v>
      </c>
    </row>
    <row r="407">
      <c r="B407">
        <v>405</v>
      </c>
      <c r="C407" t="str">
        <v xml:space="preserve">LC2 - 39 - 6 </v>
      </c>
      <c r="D407" t="str">
        <v>VENDIDO</v>
      </c>
      <c r="E407">
        <v>28775000</v>
      </c>
      <c r="F407">
        <v>24775000</v>
      </c>
      <c r="G407">
        <v>46095</v>
      </c>
      <c r="H407">
        <v>24</v>
      </c>
      <c r="I407" t="str">
        <v xml:space="preserve">14 DE CADA MES </v>
      </c>
      <c r="J407">
        <v>1032291.6666666666</v>
      </c>
      <c r="K407">
        <v>46126</v>
      </c>
      <c r="L407">
        <v>192</v>
      </c>
      <c r="M407">
        <v>46126</v>
      </c>
      <c r="N407">
        <v>1230000</v>
      </c>
      <c r="O407" t="str">
        <v>PAGA</v>
      </c>
      <c r="P407" t="str">
        <v>TRANSFERENCIA</v>
      </c>
      <c r="Q407">
        <v>46157</v>
      </c>
      <c r="R407">
        <v>161</v>
      </c>
      <c r="S407">
        <v>46128</v>
      </c>
      <c r="T407">
        <v>1230000</v>
      </c>
      <c r="U407" t="str">
        <v>PAGA</v>
      </c>
      <c r="V407" t="str">
        <v>TRANSFERENCIA</v>
      </c>
      <c r="W407">
        <v>46188</v>
      </c>
      <c r="X407">
        <v>130</v>
      </c>
      <c r="Y407">
        <v>46157</v>
      </c>
      <c r="Z407">
        <v>1000000</v>
      </c>
      <c r="AA407" t="str">
        <v>PAGA</v>
      </c>
      <c r="AB407" t="str">
        <v>TRANSFERENCIA</v>
      </c>
      <c r="AC407">
        <v>46219</v>
      </c>
      <c r="AD407">
        <v>99</v>
      </c>
      <c r="AG407" t="str">
        <v>VENCIDA</v>
      </c>
      <c r="AI407">
        <v>46250</v>
      </c>
      <c r="AJ407">
        <v>68</v>
      </c>
      <c r="AM407" t="str">
        <v>VENCIDA</v>
      </c>
      <c r="AO407">
        <v>46281</v>
      </c>
      <c r="AP407">
        <v>37</v>
      </c>
      <c r="AS407" t="str">
        <v>VENCIDA</v>
      </c>
      <c r="AU407">
        <v>46312</v>
      </c>
      <c r="AV407">
        <v>6</v>
      </c>
      <c r="AY407" t="str">
        <v>VENCIDA</v>
      </c>
      <c r="BA407">
        <v>46343</v>
      </c>
      <c r="BB407">
        <v>-25</v>
      </c>
      <c r="BE407" t="str">
        <v>AL DÍA</v>
      </c>
      <c r="BG407">
        <v>46374</v>
      </c>
      <c r="BH407">
        <v>-56</v>
      </c>
      <c r="BK407" t="str">
        <v>AL DÍA</v>
      </c>
      <c r="BM407">
        <v>46405</v>
      </c>
      <c r="BN407">
        <v>-87</v>
      </c>
      <c r="BQ407" t="str">
        <v>AL DÍA</v>
      </c>
      <c r="BS407">
        <v>46436</v>
      </c>
      <c r="BT407">
        <v>-118</v>
      </c>
      <c r="BW407" t="str">
        <v>AL DÍA</v>
      </c>
      <c r="BY407">
        <v>46467</v>
      </c>
      <c r="BZ407">
        <v>-149</v>
      </c>
      <c r="CC407" t="str">
        <v>AL DÍA</v>
      </c>
      <c r="CE407">
        <v>46498</v>
      </c>
      <c r="CF407">
        <v>-180</v>
      </c>
      <c r="CI407" t="str">
        <v>AL DÍA</v>
      </c>
      <c r="CK407">
        <v>46529</v>
      </c>
      <c r="CL407">
        <v>-211</v>
      </c>
      <c r="CO407" t="str">
        <v>AL DÍA</v>
      </c>
      <c r="CQ407">
        <v>46560</v>
      </c>
      <c r="CR407">
        <v>-242</v>
      </c>
      <c r="CU407" t="str">
        <v>AL DÍA</v>
      </c>
      <c r="CW407">
        <v>46591</v>
      </c>
      <c r="CX407">
        <v>-273</v>
      </c>
      <c r="DA407" t="str">
        <v>AL DÍA</v>
      </c>
      <c r="DC407">
        <v>46622</v>
      </c>
      <c r="DD407">
        <v>-304</v>
      </c>
      <c r="DG407" t="str">
        <v>AL DÍA</v>
      </c>
      <c r="DI407">
        <v>46653</v>
      </c>
      <c r="DJ407">
        <v>-335</v>
      </c>
      <c r="DM407" t="str">
        <v>AL DÍA</v>
      </c>
      <c r="DO407">
        <v>46684</v>
      </c>
      <c r="DP407">
        <v>-366</v>
      </c>
      <c r="DS407" t="str">
        <v>AL DÍA</v>
      </c>
      <c r="DU407">
        <v>46715</v>
      </c>
      <c r="DV407">
        <v>-397</v>
      </c>
      <c r="DY407" t="str">
        <v>AL DÍA</v>
      </c>
      <c r="EA407">
        <v>46746</v>
      </c>
      <c r="EB407">
        <v>-428</v>
      </c>
      <c r="EE407" t="str">
        <v>AL DÍA</v>
      </c>
      <c r="EG407">
        <v>46777</v>
      </c>
      <c r="EH407">
        <v>-459</v>
      </c>
      <c r="EK407" t="str">
        <v>AL DÍA</v>
      </c>
      <c r="EM407">
        <v>46808</v>
      </c>
      <c r="EN407">
        <v>-490</v>
      </c>
      <c r="EQ407" t="str">
        <v>AL DÍA</v>
      </c>
      <c r="ES407">
        <v>46839</v>
      </c>
      <c r="ET407">
        <v>-521</v>
      </c>
      <c r="EW407" t="str">
        <v>AL DÍA</v>
      </c>
      <c r="EY407" t="str">
        <v/>
      </c>
      <c r="EZ407" t="str">
        <v/>
      </c>
      <c r="FC407" t="str">
        <v>SIN ESTADO</v>
      </c>
      <c r="FE407" t="str">
        <v/>
      </c>
      <c r="FF407" t="str">
        <v/>
      </c>
      <c r="FI407" t="str">
        <v>SIN ESTADO</v>
      </c>
      <c r="FK407" t="str">
        <v/>
      </c>
      <c r="FL407" t="str">
        <v/>
      </c>
      <c r="FO407" t="str">
        <v>SIN ESTADO</v>
      </c>
      <c r="FQ407" t="str">
        <v/>
      </c>
      <c r="FR407" t="str">
        <v/>
      </c>
      <c r="FU407" t="str">
        <v>SIN ESTADO</v>
      </c>
      <c r="FW407" t="str">
        <v/>
      </c>
      <c r="FX407" t="str">
        <v/>
      </c>
      <c r="GA407" t="str">
        <v>SIN ESTADO</v>
      </c>
      <c r="GC407" t="str">
        <v/>
      </c>
      <c r="GD407" t="str">
        <v/>
      </c>
      <c r="GG407" t="str">
        <v>SIN ESTADO</v>
      </c>
      <c r="GI407" t="str">
        <v/>
      </c>
      <c r="GJ407" t="str">
        <v/>
      </c>
      <c r="GM407" t="str">
        <v>SIN ESTADO</v>
      </c>
      <c r="GO407" t="str">
        <v/>
      </c>
      <c r="GP407" t="str">
        <v/>
      </c>
      <c r="GS407" t="str">
        <v>SIN ESTADO</v>
      </c>
      <c r="GU407" t="str">
        <v/>
      </c>
      <c r="GV407" t="str">
        <v/>
      </c>
      <c r="GY407" t="str">
        <v>SIN ESTADO</v>
      </c>
      <c r="HA407" t="str">
        <v/>
      </c>
      <c r="HB407" t="str">
        <v/>
      </c>
      <c r="HE407" t="str">
        <v>SIN ESTADO</v>
      </c>
      <c r="HG407" t="str">
        <v/>
      </c>
      <c r="HH407" t="str">
        <v/>
      </c>
      <c r="HK407" t="str">
        <v>SIN ESTADO</v>
      </c>
      <c r="HM407" t="str">
        <v/>
      </c>
      <c r="HN407" t="str">
        <v/>
      </c>
      <c r="HQ407" t="str">
        <v>SIN ESTADO</v>
      </c>
      <c r="HS407">
        <v>3460000</v>
      </c>
      <c r="HU407">
        <v>1032291.6666666666</v>
      </c>
      <c r="HW407">
        <v>0</v>
      </c>
      <c r="HX407">
        <v>0</v>
      </c>
    </row>
    <row r="408">
      <c r="B408">
        <v>406</v>
      </c>
      <c r="C408" t="str">
        <v xml:space="preserve">LC2 - 39 - 7 </v>
      </c>
      <c r="D408" t="str">
        <v>VENDIDO</v>
      </c>
      <c r="E408">
        <v>28000000</v>
      </c>
      <c r="F408">
        <v>24000000</v>
      </c>
      <c r="G408">
        <v>46174</v>
      </c>
      <c r="H408">
        <v>24</v>
      </c>
      <c r="I408" t="str">
        <v>30 DE CADA MES</v>
      </c>
      <c r="J408">
        <v>1000000</v>
      </c>
      <c r="K408">
        <v>46205</v>
      </c>
      <c r="L408">
        <v>113</v>
      </c>
      <c r="M408">
        <v>46147</v>
      </c>
      <c r="N408">
        <v>1004600</v>
      </c>
      <c r="O408" t="str">
        <v>PAGA</v>
      </c>
      <c r="P408" t="str">
        <v>TRANSFERENCIA</v>
      </c>
      <c r="Q408">
        <v>46236</v>
      </c>
      <c r="R408">
        <v>82</v>
      </c>
      <c r="S408">
        <v>46178</v>
      </c>
      <c r="T408">
        <v>1004600</v>
      </c>
      <c r="U408" t="str">
        <v>PAGA</v>
      </c>
      <c r="V408" t="str">
        <v>TRANSFERENCIA</v>
      </c>
      <c r="W408">
        <v>46267</v>
      </c>
      <c r="X408">
        <v>51</v>
      </c>
      <c r="Y408">
        <v>46222</v>
      </c>
      <c r="Z408">
        <v>1000000</v>
      </c>
      <c r="AA408" t="str">
        <v>PAGA</v>
      </c>
      <c r="AB408" t="str">
        <v>TRANSFERENCIA</v>
      </c>
      <c r="AC408">
        <v>46298</v>
      </c>
      <c r="AD408">
        <v>20</v>
      </c>
      <c r="AE408">
        <v>46274</v>
      </c>
      <c r="AF408">
        <v>1000000</v>
      </c>
      <c r="AG408" t="str">
        <v>PAGA</v>
      </c>
      <c r="AH408" t="str">
        <v>TRANSFERENCIA</v>
      </c>
      <c r="AI408">
        <v>46329</v>
      </c>
      <c r="AJ408">
        <v>-11</v>
      </c>
      <c r="AK408">
        <v>46301</v>
      </c>
      <c r="AL408">
        <v>1000000</v>
      </c>
      <c r="AM408" t="str">
        <v>PAGA</v>
      </c>
      <c r="AN408" t="str">
        <v>TRANSFERENCIA</v>
      </c>
      <c r="AO408">
        <v>46360</v>
      </c>
      <c r="AP408">
        <v>-42</v>
      </c>
      <c r="AS408" t="str">
        <v>AL DÍA</v>
      </c>
      <c r="AU408">
        <v>46391</v>
      </c>
      <c r="AV408">
        <v>-73</v>
      </c>
      <c r="AY408" t="str">
        <v>AL DÍA</v>
      </c>
      <c r="BA408">
        <v>46422</v>
      </c>
      <c r="BB408">
        <v>-104</v>
      </c>
      <c r="BE408" t="str">
        <v>AL DÍA</v>
      </c>
      <c r="BG408">
        <v>46453</v>
      </c>
      <c r="BH408">
        <v>-135</v>
      </c>
      <c r="BK408" t="str">
        <v>AL DÍA</v>
      </c>
      <c r="BM408">
        <v>46484</v>
      </c>
      <c r="BN408">
        <v>-166</v>
      </c>
      <c r="BQ408" t="str">
        <v>AL DÍA</v>
      </c>
      <c r="BS408">
        <v>46515</v>
      </c>
      <c r="BT408">
        <v>-197</v>
      </c>
      <c r="BW408" t="str">
        <v>AL DÍA</v>
      </c>
      <c r="BY408">
        <v>46546</v>
      </c>
      <c r="BZ408">
        <v>-228</v>
      </c>
      <c r="CC408" t="str">
        <v>AL DÍA</v>
      </c>
      <c r="CE408">
        <v>46577</v>
      </c>
      <c r="CF408">
        <v>-259</v>
      </c>
      <c r="CI408" t="str">
        <v>AL DÍA</v>
      </c>
      <c r="CK408">
        <v>46608</v>
      </c>
      <c r="CL408">
        <v>-290</v>
      </c>
      <c r="CO408" t="str">
        <v>AL DÍA</v>
      </c>
      <c r="CQ408">
        <v>46639</v>
      </c>
      <c r="CR408">
        <v>-321</v>
      </c>
      <c r="CU408" t="str">
        <v>AL DÍA</v>
      </c>
      <c r="CW408">
        <v>46670</v>
      </c>
      <c r="CX408">
        <v>-352</v>
      </c>
      <c r="DA408" t="str">
        <v>AL DÍA</v>
      </c>
      <c r="DC408">
        <v>46701</v>
      </c>
      <c r="DD408">
        <v>-383</v>
      </c>
      <c r="DG408" t="str">
        <v>AL DÍA</v>
      </c>
      <c r="DI408">
        <v>46732</v>
      </c>
      <c r="DJ408">
        <v>-414</v>
      </c>
      <c r="DM408" t="str">
        <v>AL DÍA</v>
      </c>
      <c r="DO408">
        <v>46763</v>
      </c>
      <c r="DP408">
        <v>-445</v>
      </c>
      <c r="DS408" t="str">
        <v>AL DÍA</v>
      </c>
      <c r="DU408">
        <v>46794</v>
      </c>
      <c r="DV408">
        <v>-476</v>
      </c>
      <c r="DY408" t="str">
        <v>AL DÍA</v>
      </c>
      <c r="EA408">
        <v>46825</v>
      </c>
      <c r="EB408">
        <v>-507</v>
      </c>
      <c r="EE408" t="str">
        <v>AL DÍA</v>
      </c>
      <c r="EG408">
        <v>46856</v>
      </c>
      <c r="EH408">
        <v>-538</v>
      </c>
      <c r="EK408" t="str">
        <v>AL DÍA</v>
      </c>
      <c r="EM408">
        <v>46887</v>
      </c>
      <c r="EN408">
        <v>-569</v>
      </c>
      <c r="EQ408" t="str">
        <v>AL DÍA</v>
      </c>
      <c r="ES408">
        <v>46918</v>
      </c>
      <c r="ET408">
        <v>-600</v>
      </c>
      <c r="EW408" t="str">
        <v>AL DÍA</v>
      </c>
      <c r="EY408" t="str">
        <v/>
      </c>
      <c r="EZ408" t="str">
        <v/>
      </c>
      <c r="FC408" t="str">
        <v>SIN ESTADO</v>
      </c>
      <c r="FE408" t="str">
        <v/>
      </c>
      <c r="FF408" t="str">
        <v/>
      </c>
      <c r="FI408" t="str">
        <v>SIN ESTADO</v>
      </c>
      <c r="FK408" t="str">
        <v/>
      </c>
      <c r="FL408" t="str">
        <v/>
      </c>
      <c r="FO408" t="str">
        <v>SIN ESTADO</v>
      </c>
      <c r="FQ408" t="str">
        <v/>
      </c>
      <c r="FR408" t="str">
        <v/>
      </c>
      <c r="FU408" t="str">
        <v>SIN ESTADO</v>
      </c>
      <c r="FW408" t="str">
        <v/>
      </c>
      <c r="FX408" t="str">
        <v/>
      </c>
      <c r="GA408" t="str">
        <v>SIN ESTADO</v>
      </c>
      <c r="GC408" t="str">
        <v/>
      </c>
      <c r="GD408" t="str">
        <v/>
      </c>
      <c r="GG408" t="str">
        <v>SIN ESTADO</v>
      </c>
      <c r="GI408" t="str">
        <v/>
      </c>
      <c r="GJ408" t="str">
        <v/>
      </c>
      <c r="GM408" t="str">
        <v>SIN ESTADO</v>
      </c>
      <c r="GO408" t="str">
        <v/>
      </c>
      <c r="GP408" t="str">
        <v/>
      </c>
      <c r="GS408" t="str">
        <v>SIN ESTADO</v>
      </c>
      <c r="GU408" t="str">
        <v/>
      </c>
      <c r="GV408" t="str">
        <v/>
      </c>
      <c r="GY408" t="str">
        <v>SIN ESTADO</v>
      </c>
      <c r="HA408" t="str">
        <v/>
      </c>
      <c r="HB408" t="str">
        <v/>
      </c>
      <c r="HE408" t="str">
        <v>SIN ESTADO</v>
      </c>
      <c r="HG408" t="str">
        <v/>
      </c>
      <c r="HH408" t="str">
        <v/>
      </c>
      <c r="HK408" t="str">
        <v>SIN ESTADO</v>
      </c>
      <c r="HM408" t="str">
        <v/>
      </c>
      <c r="HN408" t="str">
        <v/>
      </c>
      <c r="HQ408" t="str">
        <v>SIN ESTADO</v>
      </c>
      <c r="HS408">
        <v>5009200</v>
      </c>
      <c r="HU408">
        <v>1000000</v>
      </c>
      <c r="HW408">
        <v>0</v>
      </c>
      <c r="HX408">
        <v>0</v>
      </c>
    </row>
    <row r="409">
      <c r="B409">
        <v>407</v>
      </c>
      <c r="C409" t="str">
        <v xml:space="preserve">LC2 - 39 - 8 </v>
      </c>
      <c r="D409" t="str">
        <v>VENDIDO</v>
      </c>
      <c r="E409">
        <v>28000000</v>
      </c>
      <c r="F409">
        <v>24000000</v>
      </c>
      <c r="G409">
        <v>46123</v>
      </c>
      <c r="H409">
        <v>24</v>
      </c>
      <c r="I409" t="str">
        <v>11 DE CADA MES</v>
      </c>
      <c r="J409">
        <v>1000000</v>
      </c>
      <c r="K409">
        <v>46154</v>
      </c>
      <c r="L409">
        <v>164</v>
      </c>
      <c r="M409">
        <v>46151</v>
      </c>
      <c r="N409">
        <v>1000000</v>
      </c>
      <c r="O409" t="str">
        <v>PAGA</v>
      </c>
      <c r="P409" t="str">
        <v>TRANSFERENCIA</v>
      </c>
      <c r="Q409">
        <v>46185</v>
      </c>
      <c r="R409">
        <v>133</v>
      </c>
      <c r="S409">
        <v>46185</v>
      </c>
      <c r="T409">
        <v>1000000</v>
      </c>
      <c r="U409" t="str">
        <v>PAGA</v>
      </c>
      <c r="V409" t="str">
        <v>TRANSFERENCIA</v>
      </c>
      <c r="W409">
        <v>46216</v>
      </c>
      <c r="X409">
        <v>102</v>
      </c>
      <c r="Y409">
        <v>46213</v>
      </c>
      <c r="Z409">
        <v>1250000</v>
      </c>
      <c r="AA409" t="str">
        <v>PAGA</v>
      </c>
      <c r="AB409" t="str">
        <v>TRANSFERENCIA</v>
      </c>
      <c r="AC409">
        <v>46247</v>
      </c>
      <c r="AD409">
        <v>71</v>
      </c>
      <c r="AE409">
        <v>46246</v>
      </c>
      <c r="AF409">
        <v>1000000</v>
      </c>
      <c r="AG409" t="str">
        <v>PAGA</v>
      </c>
      <c r="AH409" t="str">
        <v>TRANSFERENCIA</v>
      </c>
      <c r="AI409">
        <v>46278</v>
      </c>
      <c r="AJ409">
        <v>40</v>
      </c>
      <c r="AK409">
        <v>46278</v>
      </c>
      <c r="AL409">
        <v>1000000</v>
      </c>
      <c r="AM409" t="str">
        <v>PAGA</v>
      </c>
      <c r="AN409" t="str">
        <v>TRANSFERENCIA</v>
      </c>
      <c r="AO409">
        <v>46309</v>
      </c>
      <c r="AP409">
        <v>9</v>
      </c>
      <c r="AQ409">
        <v>46275</v>
      </c>
      <c r="AR409">
        <v>1000000</v>
      </c>
      <c r="AS409" t="str">
        <v>PAGA</v>
      </c>
      <c r="AT409" t="str">
        <v>TRANSFERENCIA</v>
      </c>
      <c r="AU409">
        <v>46340</v>
      </c>
      <c r="AV409">
        <v>-22</v>
      </c>
      <c r="AY409" t="str">
        <v>AL DÍA</v>
      </c>
      <c r="BA409">
        <v>46371</v>
      </c>
      <c r="BB409">
        <v>-53</v>
      </c>
      <c r="BE409" t="str">
        <v>AL DÍA</v>
      </c>
      <c r="BG409">
        <v>46402</v>
      </c>
      <c r="BH409">
        <v>-84</v>
      </c>
      <c r="BK409" t="str">
        <v>AL DÍA</v>
      </c>
      <c r="BM409">
        <v>46433</v>
      </c>
      <c r="BN409">
        <v>-115</v>
      </c>
      <c r="BQ409" t="str">
        <v>AL DÍA</v>
      </c>
      <c r="BS409">
        <v>46464</v>
      </c>
      <c r="BT409">
        <v>-146</v>
      </c>
      <c r="BW409" t="str">
        <v>AL DÍA</v>
      </c>
      <c r="BY409">
        <v>46495</v>
      </c>
      <c r="BZ409">
        <v>-177</v>
      </c>
      <c r="CC409" t="str">
        <v>AL DÍA</v>
      </c>
      <c r="CE409">
        <v>46526</v>
      </c>
      <c r="CF409">
        <v>-208</v>
      </c>
      <c r="CI409" t="str">
        <v>AL DÍA</v>
      </c>
      <c r="CK409">
        <v>46557</v>
      </c>
      <c r="CL409">
        <v>-239</v>
      </c>
      <c r="CO409" t="str">
        <v>AL DÍA</v>
      </c>
      <c r="CQ409">
        <v>46588</v>
      </c>
      <c r="CR409">
        <v>-270</v>
      </c>
      <c r="CU409" t="str">
        <v>AL DÍA</v>
      </c>
      <c r="CW409">
        <v>46619</v>
      </c>
      <c r="CX409">
        <v>-301</v>
      </c>
      <c r="DA409" t="str">
        <v>AL DÍA</v>
      </c>
      <c r="DC409">
        <v>46650</v>
      </c>
      <c r="DD409">
        <v>-332</v>
      </c>
      <c r="DG409" t="str">
        <v>AL DÍA</v>
      </c>
      <c r="DI409">
        <v>46681</v>
      </c>
      <c r="DJ409">
        <v>-363</v>
      </c>
      <c r="DM409" t="str">
        <v>AL DÍA</v>
      </c>
      <c r="DO409">
        <v>46712</v>
      </c>
      <c r="DP409">
        <v>-394</v>
      </c>
      <c r="DS409" t="str">
        <v>AL DÍA</v>
      </c>
      <c r="DU409">
        <v>46743</v>
      </c>
      <c r="DV409">
        <v>-425</v>
      </c>
      <c r="DY409" t="str">
        <v>AL DÍA</v>
      </c>
      <c r="EA409">
        <v>46774</v>
      </c>
      <c r="EB409">
        <v>-456</v>
      </c>
      <c r="EE409" t="str">
        <v>AL DÍA</v>
      </c>
      <c r="EG409">
        <v>46805</v>
      </c>
      <c r="EH409">
        <v>-487</v>
      </c>
      <c r="EK409" t="str">
        <v>AL DÍA</v>
      </c>
      <c r="EM409">
        <v>46836</v>
      </c>
      <c r="EN409">
        <v>-518</v>
      </c>
      <c r="EQ409" t="str">
        <v>AL DÍA</v>
      </c>
      <c r="ES409">
        <v>46867</v>
      </c>
      <c r="ET409">
        <v>-549</v>
      </c>
      <c r="EW409" t="str">
        <v>AL DÍA</v>
      </c>
      <c r="EY409" t="str">
        <v/>
      </c>
      <c r="EZ409" t="str">
        <v/>
      </c>
      <c r="FC409" t="str">
        <v>SIN ESTADO</v>
      </c>
      <c r="FE409" t="str">
        <v/>
      </c>
      <c r="FF409" t="str">
        <v/>
      </c>
      <c r="FI409" t="str">
        <v>SIN ESTADO</v>
      </c>
      <c r="FK409" t="str">
        <v/>
      </c>
      <c r="FL409" t="str">
        <v/>
      </c>
      <c r="FO409" t="str">
        <v>SIN ESTADO</v>
      </c>
      <c r="FQ409" t="str">
        <v/>
      </c>
      <c r="FR409" t="str">
        <v/>
      </c>
      <c r="FU409" t="str">
        <v>SIN ESTADO</v>
      </c>
      <c r="FW409" t="str">
        <v/>
      </c>
      <c r="FX409" t="str">
        <v/>
      </c>
      <c r="GA409" t="str">
        <v>SIN ESTADO</v>
      </c>
      <c r="GC409" t="str">
        <v/>
      </c>
      <c r="GD409" t="str">
        <v/>
      </c>
      <c r="GG409" t="str">
        <v>SIN ESTADO</v>
      </c>
      <c r="GI409" t="str">
        <v/>
      </c>
      <c r="GJ409" t="str">
        <v/>
      </c>
      <c r="GM409" t="str">
        <v>SIN ESTADO</v>
      </c>
      <c r="GO409" t="str">
        <v/>
      </c>
      <c r="GP409" t="str">
        <v/>
      </c>
      <c r="GS409" t="str">
        <v>SIN ESTADO</v>
      </c>
      <c r="GU409" t="str">
        <v/>
      </c>
      <c r="GV409" t="str">
        <v/>
      </c>
      <c r="GY409" t="str">
        <v>SIN ESTADO</v>
      </c>
      <c r="HA409" t="str">
        <v/>
      </c>
      <c r="HB409" t="str">
        <v/>
      </c>
      <c r="HE409" t="str">
        <v>SIN ESTADO</v>
      </c>
      <c r="HG409" t="str">
        <v/>
      </c>
      <c r="HH409" t="str">
        <v/>
      </c>
      <c r="HK409" t="str">
        <v>SIN ESTADO</v>
      </c>
      <c r="HM409" t="str">
        <v/>
      </c>
      <c r="HN409" t="str">
        <v/>
      </c>
      <c r="HQ409" t="str">
        <v>SIN ESTADO</v>
      </c>
      <c r="HS409">
        <v>6250000</v>
      </c>
      <c r="HU409">
        <v>1000000</v>
      </c>
      <c r="HW409">
        <v>1000000</v>
      </c>
      <c r="HX409">
        <v>1</v>
      </c>
    </row>
    <row r="410">
      <c r="B410">
        <v>408</v>
      </c>
      <c r="C410" t="str">
        <v xml:space="preserve">LC2 - 39 - 9 </v>
      </c>
      <c r="D410" t="str">
        <v>VENDIDO</v>
      </c>
      <c r="E410">
        <v>28000000</v>
      </c>
      <c r="F410">
        <v>24000000</v>
      </c>
      <c r="G410">
        <v>46123</v>
      </c>
      <c r="H410">
        <v>24</v>
      </c>
      <c r="I410" t="str">
        <v xml:space="preserve">11 DE CADA MES </v>
      </c>
      <c r="J410">
        <v>1000000</v>
      </c>
      <c r="K410">
        <v>46154</v>
      </c>
      <c r="L410">
        <v>164</v>
      </c>
      <c r="M410">
        <v>46152</v>
      </c>
      <c r="N410">
        <v>1000000</v>
      </c>
      <c r="O410" t="str">
        <v>PAGA</v>
      </c>
      <c r="P410" t="str">
        <v>TRANSFERENCIA</v>
      </c>
      <c r="Q410">
        <v>46185</v>
      </c>
      <c r="R410">
        <v>133</v>
      </c>
      <c r="S410">
        <v>46186</v>
      </c>
      <c r="T410">
        <v>1000000</v>
      </c>
      <c r="U410" t="str">
        <v>PAGA</v>
      </c>
      <c r="V410" t="str">
        <v>TRANSFERENCIA</v>
      </c>
      <c r="W410">
        <v>46216</v>
      </c>
      <c r="X410">
        <v>102</v>
      </c>
      <c r="Y410">
        <v>46213</v>
      </c>
      <c r="Z410">
        <v>1250000</v>
      </c>
      <c r="AA410" t="str">
        <v>PAGA</v>
      </c>
      <c r="AB410" t="str">
        <v>TRANSFERENCIA</v>
      </c>
      <c r="AC410">
        <v>46247</v>
      </c>
      <c r="AD410">
        <v>71</v>
      </c>
      <c r="AE410">
        <v>46246</v>
      </c>
      <c r="AF410">
        <v>1000000</v>
      </c>
      <c r="AG410" t="str">
        <v>PAGA</v>
      </c>
      <c r="AH410" t="str">
        <v>TRANSFERENCIA</v>
      </c>
      <c r="AI410">
        <v>46278</v>
      </c>
      <c r="AJ410">
        <v>40</v>
      </c>
      <c r="AK410">
        <v>46278</v>
      </c>
      <c r="AL410">
        <v>1000000</v>
      </c>
      <c r="AM410" t="str">
        <v>PAGA</v>
      </c>
      <c r="AN410" t="str">
        <v>TRANSFERENCIA</v>
      </c>
      <c r="AO410">
        <v>46309</v>
      </c>
      <c r="AP410">
        <v>9</v>
      </c>
      <c r="AQ410">
        <v>46275</v>
      </c>
      <c r="AR410">
        <v>1000000</v>
      </c>
      <c r="AS410" t="str">
        <v>PAGA</v>
      </c>
      <c r="AT410" t="str">
        <v>TRANSFERENCIA</v>
      </c>
      <c r="AU410">
        <v>46340</v>
      </c>
      <c r="AV410">
        <v>-22</v>
      </c>
      <c r="AY410" t="str">
        <v>AL DÍA</v>
      </c>
      <c r="BA410">
        <v>46371</v>
      </c>
      <c r="BB410">
        <v>-53</v>
      </c>
      <c r="BE410" t="str">
        <v>AL DÍA</v>
      </c>
      <c r="BG410">
        <v>46402</v>
      </c>
      <c r="BH410">
        <v>-84</v>
      </c>
      <c r="BK410" t="str">
        <v>AL DÍA</v>
      </c>
      <c r="BM410">
        <v>46433</v>
      </c>
      <c r="BN410">
        <v>-115</v>
      </c>
      <c r="BQ410" t="str">
        <v>AL DÍA</v>
      </c>
      <c r="BS410">
        <v>46464</v>
      </c>
      <c r="BT410">
        <v>-146</v>
      </c>
      <c r="BW410" t="str">
        <v>AL DÍA</v>
      </c>
      <c r="BY410">
        <v>46495</v>
      </c>
      <c r="BZ410">
        <v>-177</v>
      </c>
      <c r="CC410" t="str">
        <v>AL DÍA</v>
      </c>
      <c r="CE410">
        <v>46526</v>
      </c>
      <c r="CF410">
        <v>-208</v>
      </c>
      <c r="CI410" t="str">
        <v>AL DÍA</v>
      </c>
      <c r="CK410">
        <v>46557</v>
      </c>
      <c r="CL410">
        <v>-239</v>
      </c>
      <c r="CO410" t="str">
        <v>AL DÍA</v>
      </c>
      <c r="CQ410">
        <v>46588</v>
      </c>
      <c r="CR410">
        <v>-270</v>
      </c>
      <c r="CU410" t="str">
        <v>AL DÍA</v>
      </c>
      <c r="CW410">
        <v>46619</v>
      </c>
      <c r="CX410">
        <v>-301</v>
      </c>
      <c r="DA410" t="str">
        <v>AL DÍA</v>
      </c>
      <c r="DC410">
        <v>46650</v>
      </c>
      <c r="DD410">
        <v>-332</v>
      </c>
      <c r="DG410" t="str">
        <v>AL DÍA</v>
      </c>
      <c r="DI410">
        <v>46681</v>
      </c>
      <c r="DJ410">
        <v>-363</v>
      </c>
      <c r="DM410" t="str">
        <v>AL DÍA</v>
      </c>
      <c r="DO410">
        <v>46712</v>
      </c>
      <c r="DP410">
        <v>-394</v>
      </c>
      <c r="DS410" t="str">
        <v>AL DÍA</v>
      </c>
      <c r="DU410">
        <v>46743</v>
      </c>
      <c r="DV410">
        <v>-425</v>
      </c>
      <c r="DY410" t="str">
        <v>AL DÍA</v>
      </c>
      <c r="EA410">
        <v>46774</v>
      </c>
      <c r="EB410">
        <v>-456</v>
      </c>
      <c r="EE410" t="str">
        <v>AL DÍA</v>
      </c>
      <c r="EG410">
        <v>46805</v>
      </c>
      <c r="EH410">
        <v>-487</v>
      </c>
      <c r="EK410" t="str">
        <v>AL DÍA</v>
      </c>
      <c r="EM410">
        <v>46836</v>
      </c>
      <c r="EN410">
        <v>-518</v>
      </c>
      <c r="EQ410" t="str">
        <v>AL DÍA</v>
      </c>
      <c r="ES410">
        <v>46867</v>
      </c>
      <c r="ET410">
        <v>-549</v>
      </c>
      <c r="EW410" t="str">
        <v>AL DÍA</v>
      </c>
      <c r="EY410" t="str">
        <v/>
      </c>
      <c r="EZ410" t="str">
        <v/>
      </c>
      <c r="FC410" t="str">
        <v>SIN ESTADO</v>
      </c>
      <c r="FE410" t="str">
        <v/>
      </c>
      <c r="FF410" t="str">
        <v/>
      </c>
      <c r="FI410" t="str">
        <v>SIN ESTADO</v>
      </c>
      <c r="FK410" t="str">
        <v/>
      </c>
      <c r="FL410" t="str">
        <v/>
      </c>
      <c r="FO410" t="str">
        <v>SIN ESTADO</v>
      </c>
      <c r="FQ410" t="str">
        <v/>
      </c>
      <c r="FR410" t="str">
        <v/>
      </c>
      <c r="FU410" t="str">
        <v>SIN ESTADO</v>
      </c>
      <c r="FW410" t="str">
        <v/>
      </c>
      <c r="FX410" t="str">
        <v/>
      </c>
      <c r="GA410" t="str">
        <v>SIN ESTADO</v>
      </c>
      <c r="GC410" t="str">
        <v/>
      </c>
      <c r="GD410" t="str">
        <v/>
      </c>
      <c r="GG410" t="str">
        <v>SIN ESTADO</v>
      </c>
      <c r="GI410" t="str">
        <v/>
      </c>
      <c r="GJ410" t="str">
        <v/>
      </c>
      <c r="GM410" t="str">
        <v>SIN ESTADO</v>
      </c>
      <c r="GO410" t="str">
        <v/>
      </c>
      <c r="GP410" t="str">
        <v/>
      </c>
      <c r="GS410" t="str">
        <v>SIN ESTADO</v>
      </c>
      <c r="GU410" t="str">
        <v/>
      </c>
      <c r="GV410" t="str">
        <v/>
      </c>
      <c r="GY410" t="str">
        <v>SIN ESTADO</v>
      </c>
      <c r="HA410" t="str">
        <v/>
      </c>
      <c r="HB410" t="str">
        <v/>
      </c>
      <c r="HE410" t="str">
        <v>SIN ESTADO</v>
      </c>
      <c r="HG410" t="str">
        <v/>
      </c>
      <c r="HH410" t="str">
        <v/>
      </c>
      <c r="HK410" t="str">
        <v>SIN ESTADO</v>
      </c>
      <c r="HM410" t="str">
        <v/>
      </c>
      <c r="HN410" t="str">
        <v/>
      </c>
      <c r="HQ410" t="str">
        <v>SIN ESTADO</v>
      </c>
      <c r="HS410">
        <v>6250000</v>
      </c>
      <c r="HU410">
        <v>1000000</v>
      </c>
      <c r="HW410">
        <v>1000000</v>
      </c>
      <c r="HX410">
        <v>1</v>
      </c>
    </row>
    <row r="411">
      <c r="B411">
        <v>409</v>
      </c>
      <c r="C411" t="str">
        <v xml:space="preserve">LC2 - 39 - 10 </v>
      </c>
      <c r="D411" t="str">
        <v>VENDIDO</v>
      </c>
      <c r="E411">
        <v>28000000</v>
      </c>
      <c r="F411">
        <v>24000000</v>
      </c>
      <c r="G411">
        <v>46095</v>
      </c>
      <c r="H411">
        <v>24</v>
      </c>
      <c r="I411" t="str">
        <v xml:space="preserve">14 DE CADA MES </v>
      </c>
      <c r="J411">
        <v>1000000</v>
      </c>
      <c r="K411">
        <v>46126</v>
      </c>
      <c r="L411">
        <v>192</v>
      </c>
      <c r="M411">
        <v>46118</v>
      </c>
      <c r="N411">
        <v>1000000</v>
      </c>
      <c r="O411" t="str">
        <v>PAGA</v>
      </c>
      <c r="P411" t="str">
        <v>TRANSFERENCIA</v>
      </c>
      <c r="Q411">
        <v>46157</v>
      </c>
      <c r="R411">
        <v>161</v>
      </c>
      <c r="S411">
        <v>46151</v>
      </c>
      <c r="T411">
        <v>1000000</v>
      </c>
      <c r="U411" t="str">
        <v>PAGA</v>
      </c>
      <c r="V411" t="str">
        <v>TRANSFERENCIA</v>
      </c>
      <c r="W411">
        <v>46188</v>
      </c>
      <c r="X411">
        <v>130</v>
      </c>
      <c r="Y411">
        <v>46183</v>
      </c>
      <c r="Z411">
        <v>1000000</v>
      </c>
      <c r="AA411" t="str">
        <v>PAGA</v>
      </c>
      <c r="AB411" t="str">
        <v>TRANSFERENCIA</v>
      </c>
      <c r="AC411">
        <v>46219</v>
      </c>
      <c r="AD411">
        <v>99</v>
      </c>
      <c r="AE411">
        <v>46201</v>
      </c>
      <c r="AF411">
        <v>1000000</v>
      </c>
      <c r="AG411" t="str">
        <v>PAGA</v>
      </c>
      <c r="AH411" t="str">
        <v>TRANSFERENCIA</v>
      </c>
      <c r="AI411">
        <v>46250</v>
      </c>
      <c r="AJ411">
        <v>68</v>
      </c>
      <c r="AK411">
        <v>46260</v>
      </c>
      <c r="AL411">
        <v>1000000</v>
      </c>
      <c r="AM411" t="str">
        <v>PAGA</v>
      </c>
      <c r="AN411" t="str">
        <v>TRANSFERENCIA</v>
      </c>
      <c r="AO411">
        <v>46281</v>
      </c>
      <c r="AP411">
        <v>37</v>
      </c>
      <c r="AQ411">
        <v>46290</v>
      </c>
      <c r="AR411">
        <v>1000000</v>
      </c>
      <c r="AS411" t="str">
        <v>PAGA</v>
      </c>
      <c r="AT411" t="str">
        <v>TRANSFERENCIA</v>
      </c>
      <c r="AU411">
        <v>46312</v>
      </c>
      <c r="AV411">
        <v>6</v>
      </c>
      <c r="AY411" t="str">
        <v>VENCIDA</v>
      </c>
      <c r="BA411">
        <v>46343</v>
      </c>
      <c r="BB411">
        <v>-25</v>
      </c>
      <c r="BE411" t="str">
        <v>AL DÍA</v>
      </c>
      <c r="BG411">
        <v>46374</v>
      </c>
      <c r="BH411">
        <v>-56</v>
      </c>
      <c r="BK411" t="str">
        <v>AL DÍA</v>
      </c>
      <c r="BM411">
        <v>46405</v>
      </c>
      <c r="BN411">
        <v>-87</v>
      </c>
      <c r="BQ411" t="str">
        <v>AL DÍA</v>
      </c>
      <c r="BS411">
        <v>46436</v>
      </c>
      <c r="BT411">
        <v>-118</v>
      </c>
      <c r="BW411" t="str">
        <v>AL DÍA</v>
      </c>
      <c r="BY411">
        <v>46467</v>
      </c>
      <c r="BZ411">
        <v>-149</v>
      </c>
      <c r="CC411" t="str">
        <v>AL DÍA</v>
      </c>
      <c r="CE411">
        <v>46498</v>
      </c>
      <c r="CF411">
        <v>-180</v>
      </c>
      <c r="CI411" t="str">
        <v>AL DÍA</v>
      </c>
      <c r="CK411">
        <v>46529</v>
      </c>
      <c r="CL411">
        <v>-211</v>
      </c>
      <c r="CO411" t="str">
        <v>AL DÍA</v>
      </c>
      <c r="CQ411">
        <v>46560</v>
      </c>
      <c r="CR411">
        <v>-242</v>
      </c>
      <c r="CU411" t="str">
        <v>AL DÍA</v>
      </c>
      <c r="CW411">
        <v>46591</v>
      </c>
      <c r="CX411">
        <v>-273</v>
      </c>
      <c r="DA411" t="str">
        <v>AL DÍA</v>
      </c>
      <c r="DC411">
        <v>46622</v>
      </c>
      <c r="DD411">
        <v>-304</v>
      </c>
      <c r="DG411" t="str">
        <v>AL DÍA</v>
      </c>
      <c r="DI411">
        <v>46653</v>
      </c>
      <c r="DJ411">
        <v>-335</v>
      </c>
      <c r="DM411" t="str">
        <v>AL DÍA</v>
      </c>
      <c r="DO411">
        <v>46684</v>
      </c>
      <c r="DP411">
        <v>-366</v>
      </c>
      <c r="DS411" t="str">
        <v>AL DÍA</v>
      </c>
      <c r="DU411">
        <v>46715</v>
      </c>
      <c r="DV411">
        <v>-397</v>
      </c>
      <c r="DY411" t="str">
        <v>AL DÍA</v>
      </c>
      <c r="EA411">
        <v>46746</v>
      </c>
      <c r="EB411">
        <v>-428</v>
      </c>
      <c r="EE411" t="str">
        <v>AL DÍA</v>
      </c>
      <c r="EG411">
        <v>46777</v>
      </c>
      <c r="EH411">
        <v>-459</v>
      </c>
      <c r="EK411" t="str">
        <v>AL DÍA</v>
      </c>
      <c r="EM411">
        <v>46808</v>
      </c>
      <c r="EN411">
        <v>-490</v>
      </c>
      <c r="EQ411" t="str">
        <v>AL DÍA</v>
      </c>
      <c r="ES411">
        <v>46839</v>
      </c>
      <c r="ET411">
        <v>-521</v>
      </c>
      <c r="EW411" t="str">
        <v>AL DÍA</v>
      </c>
      <c r="EY411" t="str">
        <v/>
      </c>
      <c r="EZ411" t="str">
        <v/>
      </c>
      <c r="FC411" t="str">
        <v>SIN ESTADO</v>
      </c>
      <c r="FE411" t="str">
        <v/>
      </c>
      <c r="FF411" t="str">
        <v/>
      </c>
      <c r="FI411" t="str">
        <v>SIN ESTADO</v>
      </c>
      <c r="FK411" t="str">
        <v/>
      </c>
      <c r="FL411" t="str">
        <v/>
      </c>
      <c r="FO411" t="str">
        <v>SIN ESTADO</v>
      </c>
      <c r="FQ411" t="str">
        <v/>
      </c>
      <c r="FR411" t="str">
        <v/>
      </c>
      <c r="FU411" t="str">
        <v>SIN ESTADO</v>
      </c>
      <c r="FW411" t="str">
        <v/>
      </c>
      <c r="FX411" t="str">
        <v/>
      </c>
      <c r="GA411" t="str">
        <v>SIN ESTADO</v>
      </c>
      <c r="GC411" t="str">
        <v/>
      </c>
      <c r="GD411" t="str">
        <v/>
      </c>
      <c r="GG411" t="str">
        <v>SIN ESTADO</v>
      </c>
      <c r="GI411" t="str">
        <v/>
      </c>
      <c r="GJ411" t="str">
        <v/>
      </c>
      <c r="GM411" t="str">
        <v>SIN ESTADO</v>
      </c>
      <c r="GO411" t="str">
        <v/>
      </c>
      <c r="GP411" t="str">
        <v/>
      </c>
      <c r="GS411" t="str">
        <v>SIN ESTADO</v>
      </c>
      <c r="GU411" t="str">
        <v/>
      </c>
      <c r="GV411" t="str">
        <v/>
      </c>
      <c r="GY411" t="str">
        <v>SIN ESTADO</v>
      </c>
      <c r="HA411" t="str">
        <v/>
      </c>
      <c r="HB411" t="str">
        <v/>
      </c>
      <c r="HE411" t="str">
        <v>SIN ESTADO</v>
      </c>
      <c r="HG411" t="str">
        <v/>
      </c>
      <c r="HH411" t="str">
        <v/>
      </c>
      <c r="HK411" t="str">
        <v>SIN ESTADO</v>
      </c>
      <c r="HM411" t="str">
        <v/>
      </c>
      <c r="HN411" t="str">
        <v/>
      </c>
      <c r="HQ411" t="str">
        <v>SIN ESTADO</v>
      </c>
      <c r="HS411">
        <v>6000000</v>
      </c>
      <c r="HU411">
        <v>1000000</v>
      </c>
      <c r="HW411">
        <v>1000000</v>
      </c>
      <c r="HX411">
        <v>1</v>
      </c>
    </row>
    <row r="412">
      <c r="B412">
        <v>410</v>
      </c>
      <c r="C412" t="str">
        <v xml:space="preserve">LC2 - 39 - 11 </v>
      </c>
      <c r="D412" t="str">
        <v>VENDIDO</v>
      </c>
      <c r="E412">
        <v>28000000</v>
      </c>
      <c r="F412">
        <v>24000000</v>
      </c>
      <c r="G412">
        <v>46095</v>
      </c>
      <c r="H412">
        <v>24</v>
      </c>
      <c r="I412" t="str">
        <v xml:space="preserve">14 DE CADA MES </v>
      </c>
      <c r="J412">
        <v>1000000</v>
      </c>
      <c r="K412">
        <v>46126</v>
      </c>
      <c r="L412">
        <v>192</v>
      </c>
      <c r="M412">
        <v>46118</v>
      </c>
      <c r="N412">
        <v>1000000</v>
      </c>
      <c r="O412" t="str">
        <v>PAGA</v>
      </c>
      <c r="P412" t="str">
        <v>TRANSFERENCIA</v>
      </c>
      <c r="Q412">
        <v>46157</v>
      </c>
      <c r="R412">
        <v>161</v>
      </c>
      <c r="S412">
        <v>46151</v>
      </c>
      <c r="T412">
        <v>1000000</v>
      </c>
      <c r="U412" t="str">
        <v>PAGA</v>
      </c>
      <c r="V412" t="str">
        <v>TRANSFERENCIA</v>
      </c>
      <c r="W412">
        <v>46188</v>
      </c>
      <c r="X412">
        <v>130</v>
      </c>
      <c r="Y412">
        <v>46183</v>
      </c>
      <c r="Z412">
        <v>1000000</v>
      </c>
      <c r="AA412" t="str">
        <v>PAGA</v>
      </c>
      <c r="AB412" t="str">
        <v>TRANSFERENCIA</v>
      </c>
      <c r="AC412">
        <v>46219</v>
      </c>
      <c r="AD412">
        <v>99</v>
      </c>
      <c r="AE412">
        <v>46201</v>
      </c>
      <c r="AF412">
        <v>1000000</v>
      </c>
      <c r="AG412" t="str">
        <v>PAGA</v>
      </c>
      <c r="AH412" t="str">
        <v>TRANSFERENCIA</v>
      </c>
      <c r="AI412">
        <v>46250</v>
      </c>
      <c r="AJ412">
        <v>68</v>
      </c>
      <c r="AK412">
        <v>46249</v>
      </c>
      <c r="AL412">
        <v>1000000</v>
      </c>
      <c r="AM412" t="str">
        <v>PAGA</v>
      </c>
      <c r="AN412" t="str">
        <v>TRANSFERENCIA</v>
      </c>
      <c r="AO412">
        <v>46281</v>
      </c>
      <c r="AP412">
        <v>37</v>
      </c>
      <c r="AQ412">
        <v>46259</v>
      </c>
      <c r="AR412">
        <v>1000000</v>
      </c>
      <c r="AS412" t="str">
        <v>PAGA</v>
      </c>
      <c r="AT412" t="str">
        <v>TRANSFERENCIA</v>
      </c>
      <c r="AU412">
        <v>46312</v>
      </c>
      <c r="AV412">
        <v>6</v>
      </c>
      <c r="AY412" t="str">
        <v>VENCIDA</v>
      </c>
      <c r="BA412">
        <v>46343</v>
      </c>
      <c r="BB412">
        <v>-25</v>
      </c>
      <c r="BE412" t="str">
        <v>AL DÍA</v>
      </c>
      <c r="BG412">
        <v>46374</v>
      </c>
      <c r="BH412">
        <v>-56</v>
      </c>
      <c r="BK412" t="str">
        <v>AL DÍA</v>
      </c>
      <c r="BM412">
        <v>46405</v>
      </c>
      <c r="BN412">
        <v>-87</v>
      </c>
      <c r="BQ412" t="str">
        <v>AL DÍA</v>
      </c>
      <c r="BS412">
        <v>46436</v>
      </c>
      <c r="BT412">
        <v>-118</v>
      </c>
      <c r="BW412" t="str">
        <v>AL DÍA</v>
      </c>
      <c r="BY412">
        <v>46467</v>
      </c>
      <c r="BZ412">
        <v>-149</v>
      </c>
      <c r="CC412" t="str">
        <v>AL DÍA</v>
      </c>
      <c r="CE412">
        <v>46498</v>
      </c>
      <c r="CF412">
        <v>-180</v>
      </c>
      <c r="CI412" t="str">
        <v>AL DÍA</v>
      </c>
      <c r="CK412">
        <v>46529</v>
      </c>
      <c r="CL412">
        <v>-211</v>
      </c>
      <c r="CO412" t="str">
        <v>AL DÍA</v>
      </c>
      <c r="CQ412">
        <v>46560</v>
      </c>
      <c r="CR412">
        <v>-242</v>
      </c>
      <c r="CU412" t="str">
        <v>AL DÍA</v>
      </c>
      <c r="CW412">
        <v>46591</v>
      </c>
      <c r="CX412">
        <v>-273</v>
      </c>
      <c r="DA412" t="str">
        <v>AL DÍA</v>
      </c>
      <c r="DC412">
        <v>46622</v>
      </c>
      <c r="DD412">
        <v>-304</v>
      </c>
      <c r="DG412" t="str">
        <v>AL DÍA</v>
      </c>
      <c r="DI412">
        <v>46653</v>
      </c>
      <c r="DJ412">
        <v>-335</v>
      </c>
      <c r="DM412" t="str">
        <v>AL DÍA</v>
      </c>
      <c r="DO412">
        <v>46684</v>
      </c>
      <c r="DP412">
        <v>-366</v>
      </c>
      <c r="DS412" t="str">
        <v>AL DÍA</v>
      </c>
      <c r="DU412">
        <v>46715</v>
      </c>
      <c r="DV412">
        <v>-397</v>
      </c>
      <c r="DY412" t="str">
        <v>AL DÍA</v>
      </c>
      <c r="EA412">
        <v>46746</v>
      </c>
      <c r="EB412">
        <v>-428</v>
      </c>
      <c r="EE412" t="str">
        <v>AL DÍA</v>
      </c>
      <c r="EG412">
        <v>46777</v>
      </c>
      <c r="EH412">
        <v>-459</v>
      </c>
      <c r="EK412" t="str">
        <v>AL DÍA</v>
      </c>
      <c r="EM412">
        <v>46808</v>
      </c>
      <c r="EN412">
        <v>-490</v>
      </c>
      <c r="EQ412" t="str">
        <v>AL DÍA</v>
      </c>
      <c r="ES412">
        <v>46839</v>
      </c>
      <c r="ET412">
        <v>-521</v>
      </c>
      <c r="EW412" t="str">
        <v>AL DÍA</v>
      </c>
      <c r="EY412" t="str">
        <v/>
      </c>
      <c r="EZ412" t="str">
        <v/>
      </c>
      <c r="FC412" t="str">
        <v>SIN ESTADO</v>
      </c>
      <c r="FE412" t="str">
        <v/>
      </c>
      <c r="FF412" t="str">
        <v/>
      </c>
      <c r="FI412" t="str">
        <v>SIN ESTADO</v>
      </c>
      <c r="FK412" t="str">
        <v/>
      </c>
      <c r="FL412" t="str">
        <v/>
      </c>
      <c r="FO412" t="str">
        <v>SIN ESTADO</v>
      </c>
      <c r="FQ412" t="str">
        <v/>
      </c>
      <c r="FR412" t="str">
        <v/>
      </c>
      <c r="FU412" t="str">
        <v>SIN ESTADO</v>
      </c>
      <c r="FW412" t="str">
        <v/>
      </c>
      <c r="FX412" t="str">
        <v/>
      </c>
      <c r="GA412" t="str">
        <v>SIN ESTADO</v>
      </c>
      <c r="GC412" t="str">
        <v/>
      </c>
      <c r="GD412" t="str">
        <v/>
      </c>
      <c r="GG412" t="str">
        <v>SIN ESTADO</v>
      </c>
      <c r="GI412" t="str">
        <v/>
      </c>
      <c r="GJ412" t="str">
        <v/>
      </c>
      <c r="GM412" t="str">
        <v>SIN ESTADO</v>
      </c>
      <c r="GO412" t="str">
        <v/>
      </c>
      <c r="GP412" t="str">
        <v/>
      </c>
      <c r="GS412" t="str">
        <v>SIN ESTADO</v>
      </c>
      <c r="GU412" t="str">
        <v/>
      </c>
      <c r="GV412" t="str">
        <v/>
      </c>
      <c r="GY412" t="str">
        <v>SIN ESTADO</v>
      </c>
      <c r="HA412" t="str">
        <v/>
      </c>
      <c r="HB412" t="str">
        <v/>
      </c>
      <c r="HE412" t="str">
        <v>SIN ESTADO</v>
      </c>
      <c r="HG412" t="str">
        <v/>
      </c>
      <c r="HH412" t="str">
        <v/>
      </c>
      <c r="HK412" t="str">
        <v>SIN ESTADO</v>
      </c>
      <c r="HM412" t="str">
        <v/>
      </c>
      <c r="HN412" t="str">
        <v/>
      </c>
      <c r="HQ412" t="str">
        <v>SIN ESTADO</v>
      </c>
      <c r="HS412">
        <v>6000000</v>
      </c>
      <c r="HU412">
        <v>1000000</v>
      </c>
      <c r="HW412">
        <v>2000000</v>
      </c>
      <c r="HX412">
        <v>2</v>
      </c>
    </row>
    <row r="413">
      <c r="B413">
        <v>411</v>
      </c>
      <c r="C413" t="str">
        <v xml:space="preserve">LC2 - 40 - 1 </v>
      </c>
      <c r="D413" t="str">
        <v>VENDIDO</v>
      </c>
      <c r="E413">
        <v>31614000</v>
      </c>
      <c r="F413">
        <v>27614000</v>
      </c>
      <c r="G413">
        <v>46058</v>
      </c>
      <c r="H413">
        <v>24</v>
      </c>
      <c r="I413" t="str">
        <v xml:space="preserve">05 DE CADA MES </v>
      </c>
      <c r="J413">
        <v>1150583.3333333333</v>
      </c>
      <c r="K413">
        <v>46089</v>
      </c>
      <c r="L413">
        <v>229</v>
      </c>
      <c r="M413">
        <v>46121</v>
      </c>
      <c r="N413">
        <v>1150000</v>
      </c>
      <c r="O413" t="str">
        <v>PAGA</v>
      </c>
      <c r="P413" t="str">
        <v>TRANSFERENCIA</v>
      </c>
      <c r="Q413">
        <v>46120</v>
      </c>
      <c r="R413">
        <v>198</v>
      </c>
      <c r="S413">
        <v>46139</v>
      </c>
      <c r="T413">
        <v>1000000</v>
      </c>
      <c r="U413" t="str">
        <v>PAGA</v>
      </c>
      <c r="V413" t="str">
        <v>TRANSFERENCIA</v>
      </c>
      <c r="W413">
        <v>46151</v>
      </c>
      <c r="X413">
        <v>167</v>
      </c>
      <c r="Y413">
        <v>46157</v>
      </c>
      <c r="Z413">
        <v>1150600</v>
      </c>
      <c r="AA413" t="str">
        <v>PAGA</v>
      </c>
      <c r="AB413" t="str">
        <v>TRANSFERENCIA</v>
      </c>
      <c r="AC413">
        <v>46182</v>
      </c>
      <c r="AD413">
        <v>136</v>
      </c>
      <c r="AE413">
        <v>46189</v>
      </c>
      <c r="AF413">
        <v>1150600</v>
      </c>
      <c r="AG413" t="str">
        <v>PAGA</v>
      </c>
      <c r="AH413" t="str">
        <v>TRANSFERENCIA</v>
      </c>
      <c r="AI413">
        <v>46213</v>
      </c>
      <c r="AJ413">
        <v>105</v>
      </c>
      <c r="AK413">
        <v>46305</v>
      </c>
      <c r="AL413">
        <v>1150600</v>
      </c>
      <c r="AM413" t="str">
        <v>PAGA</v>
      </c>
      <c r="AN413" t="str">
        <v>TRANSFERENCIA</v>
      </c>
      <c r="AO413">
        <v>46244</v>
      </c>
      <c r="AP413">
        <v>74</v>
      </c>
      <c r="AS413" t="str">
        <v>VENCIDA</v>
      </c>
      <c r="AU413">
        <v>46275</v>
      </c>
      <c r="AV413">
        <v>43</v>
      </c>
      <c r="AY413" t="str">
        <v>VENCIDA</v>
      </c>
      <c r="BA413">
        <v>46306</v>
      </c>
      <c r="BB413">
        <v>12</v>
      </c>
      <c r="BE413" t="str">
        <v>VENCIDA</v>
      </c>
      <c r="BG413">
        <v>46337</v>
      </c>
      <c r="BH413">
        <v>-19</v>
      </c>
      <c r="BK413" t="str">
        <v>AL DÍA</v>
      </c>
      <c r="BM413">
        <v>46368</v>
      </c>
      <c r="BN413">
        <v>-50</v>
      </c>
      <c r="BQ413" t="str">
        <v>AL DÍA</v>
      </c>
      <c r="BS413">
        <v>46399</v>
      </c>
      <c r="BT413">
        <v>-81</v>
      </c>
      <c r="BW413" t="str">
        <v>AL DÍA</v>
      </c>
      <c r="BY413">
        <v>46430</v>
      </c>
      <c r="BZ413">
        <v>-112</v>
      </c>
      <c r="CC413" t="str">
        <v>AL DÍA</v>
      </c>
      <c r="CE413">
        <v>46461</v>
      </c>
      <c r="CF413">
        <v>-143</v>
      </c>
      <c r="CI413" t="str">
        <v>AL DÍA</v>
      </c>
      <c r="CK413">
        <v>46492</v>
      </c>
      <c r="CL413">
        <v>-174</v>
      </c>
      <c r="CO413" t="str">
        <v>AL DÍA</v>
      </c>
      <c r="CQ413">
        <v>46523</v>
      </c>
      <c r="CR413">
        <v>-205</v>
      </c>
      <c r="CU413" t="str">
        <v>AL DÍA</v>
      </c>
      <c r="CW413">
        <v>46554</v>
      </c>
      <c r="CX413">
        <v>-236</v>
      </c>
      <c r="DA413" t="str">
        <v>AL DÍA</v>
      </c>
      <c r="DC413">
        <v>46585</v>
      </c>
      <c r="DD413">
        <v>-267</v>
      </c>
      <c r="DG413" t="str">
        <v>AL DÍA</v>
      </c>
      <c r="DI413">
        <v>46616</v>
      </c>
      <c r="DJ413">
        <v>-298</v>
      </c>
      <c r="DM413" t="str">
        <v>AL DÍA</v>
      </c>
      <c r="DO413">
        <v>46647</v>
      </c>
      <c r="DP413">
        <v>-329</v>
      </c>
      <c r="DS413" t="str">
        <v>AL DÍA</v>
      </c>
      <c r="DU413">
        <v>46678</v>
      </c>
      <c r="DV413">
        <v>-360</v>
      </c>
      <c r="DY413" t="str">
        <v>AL DÍA</v>
      </c>
      <c r="EA413">
        <v>46709</v>
      </c>
      <c r="EB413">
        <v>-391</v>
      </c>
      <c r="EE413" t="str">
        <v>AL DÍA</v>
      </c>
      <c r="EG413">
        <v>46740</v>
      </c>
      <c r="EH413">
        <v>-422</v>
      </c>
      <c r="EK413" t="str">
        <v>AL DÍA</v>
      </c>
      <c r="EM413">
        <v>46771</v>
      </c>
      <c r="EN413">
        <v>-453</v>
      </c>
      <c r="EQ413" t="str">
        <v>AL DÍA</v>
      </c>
      <c r="ES413">
        <v>46802</v>
      </c>
      <c r="ET413">
        <v>-484</v>
      </c>
      <c r="EW413" t="str">
        <v>AL DÍA</v>
      </c>
      <c r="EY413" t="str">
        <v/>
      </c>
      <c r="EZ413" t="str">
        <v/>
      </c>
      <c r="FC413" t="str">
        <v>SIN ESTADO</v>
      </c>
      <c r="FE413" t="str">
        <v/>
      </c>
      <c r="FF413" t="str">
        <v/>
      </c>
      <c r="FI413" t="str">
        <v>SIN ESTADO</v>
      </c>
      <c r="FK413" t="str">
        <v/>
      </c>
      <c r="FL413" t="str">
        <v/>
      </c>
      <c r="FO413" t="str">
        <v>SIN ESTADO</v>
      </c>
      <c r="FQ413" t="str">
        <v/>
      </c>
      <c r="FR413" t="str">
        <v/>
      </c>
      <c r="FU413" t="str">
        <v>SIN ESTADO</v>
      </c>
      <c r="FW413" t="str">
        <v/>
      </c>
      <c r="FX413" t="str">
        <v/>
      </c>
      <c r="GA413" t="str">
        <v>SIN ESTADO</v>
      </c>
      <c r="GC413" t="str">
        <v/>
      </c>
      <c r="GD413" t="str">
        <v/>
      </c>
      <c r="GG413" t="str">
        <v>SIN ESTADO</v>
      </c>
      <c r="GI413" t="str">
        <v/>
      </c>
      <c r="GJ413" t="str">
        <v/>
      </c>
      <c r="GM413" t="str">
        <v>SIN ESTADO</v>
      </c>
      <c r="GO413" t="str">
        <v/>
      </c>
      <c r="GP413" t="str">
        <v/>
      </c>
      <c r="GS413" t="str">
        <v>SIN ESTADO</v>
      </c>
      <c r="GU413" t="str">
        <v/>
      </c>
      <c r="GV413" t="str">
        <v/>
      </c>
      <c r="GY413" t="str">
        <v>SIN ESTADO</v>
      </c>
      <c r="HA413" t="str">
        <v/>
      </c>
      <c r="HB413" t="str">
        <v/>
      </c>
      <c r="HE413" t="str">
        <v>SIN ESTADO</v>
      </c>
      <c r="HG413" t="str">
        <v/>
      </c>
      <c r="HH413" t="str">
        <v/>
      </c>
      <c r="HK413" t="str">
        <v>SIN ESTADO</v>
      </c>
      <c r="HM413" t="str">
        <v/>
      </c>
      <c r="HN413" t="str">
        <v/>
      </c>
      <c r="HQ413" t="str">
        <v>SIN ESTADO</v>
      </c>
      <c r="HS413">
        <v>5601800</v>
      </c>
      <c r="HU413">
        <v>1150583.3333333333</v>
      </c>
      <c r="HW413">
        <v>0</v>
      </c>
      <c r="HX413">
        <v>0</v>
      </c>
    </row>
    <row r="414">
      <c r="B414">
        <v>412</v>
      </c>
      <c r="C414" t="str">
        <v xml:space="preserve">LC2 - 40 - 2 </v>
      </c>
      <c r="D414" t="str">
        <v>VENDIDO</v>
      </c>
      <c r="E414">
        <v>28000000</v>
      </c>
      <c r="F414">
        <v>24000000</v>
      </c>
      <c r="G414">
        <v>46183</v>
      </c>
      <c r="H414">
        <v>24</v>
      </c>
      <c r="I414" t="str">
        <v>10 DE CADA MES</v>
      </c>
      <c r="J414">
        <v>1000000</v>
      </c>
      <c r="K414">
        <v>46214</v>
      </c>
      <c r="L414">
        <v>104</v>
      </c>
      <c r="O414" t="str">
        <v>VENCIDA</v>
      </c>
      <c r="Q414">
        <v>46245</v>
      </c>
      <c r="R414">
        <v>73</v>
      </c>
      <c r="U414" t="str">
        <v>VENCIDA</v>
      </c>
      <c r="W414">
        <v>46276</v>
      </c>
      <c r="X414">
        <v>42</v>
      </c>
      <c r="AA414" t="str">
        <v>VENCIDA</v>
      </c>
      <c r="AC414">
        <v>46307</v>
      </c>
      <c r="AD414">
        <v>11</v>
      </c>
      <c r="AG414" t="str">
        <v>VENCIDA</v>
      </c>
      <c r="AI414">
        <v>46338</v>
      </c>
      <c r="AJ414">
        <v>-20</v>
      </c>
      <c r="AM414" t="str">
        <v>AL DÍA</v>
      </c>
      <c r="AO414">
        <v>46369</v>
      </c>
      <c r="AP414">
        <v>-51</v>
      </c>
      <c r="AS414" t="str">
        <v>AL DÍA</v>
      </c>
      <c r="AU414">
        <v>46400</v>
      </c>
      <c r="AV414">
        <v>-82</v>
      </c>
      <c r="AY414" t="str">
        <v>AL DÍA</v>
      </c>
      <c r="BA414">
        <v>46431</v>
      </c>
      <c r="BB414">
        <v>-113</v>
      </c>
      <c r="BE414" t="str">
        <v>AL DÍA</v>
      </c>
      <c r="BG414">
        <v>46462</v>
      </c>
      <c r="BH414">
        <v>-144</v>
      </c>
      <c r="BK414" t="str">
        <v>AL DÍA</v>
      </c>
      <c r="BM414">
        <v>46493</v>
      </c>
      <c r="BN414">
        <v>-175</v>
      </c>
      <c r="BQ414" t="str">
        <v>AL DÍA</v>
      </c>
      <c r="BS414">
        <v>46524</v>
      </c>
      <c r="BT414">
        <v>-206</v>
      </c>
      <c r="BW414" t="str">
        <v>AL DÍA</v>
      </c>
      <c r="BY414">
        <v>46555</v>
      </c>
      <c r="BZ414">
        <v>-237</v>
      </c>
      <c r="CC414" t="str">
        <v>AL DÍA</v>
      </c>
      <c r="CE414">
        <v>46586</v>
      </c>
      <c r="CF414">
        <v>-268</v>
      </c>
      <c r="CI414" t="str">
        <v>AL DÍA</v>
      </c>
      <c r="CK414">
        <v>46617</v>
      </c>
      <c r="CL414">
        <v>-299</v>
      </c>
      <c r="CO414" t="str">
        <v>AL DÍA</v>
      </c>
      <c r="CQ414">
        <v>46648</v>
      </c>
      <c r="CR414">
        <v>-330</v>
      </c>
      <c r="CU414" t="str">
        <v>AL DÍA</v>
      </c>
      <c r="CW414">
        <v>46679</v>
      </c>
      <c r="CX414">
        <v>-361</v>
      </c>
      <c r="DA414" t="str">
        <v>AL DÍA</v>
      </c>
      <c r="DC414">
        <v>46710</v>
      </c>
      <c r="DD414">
        <v>-392</v>
      </c>
      <c r="DG414" t="str">
        <v>AL DÍA</v>
      </c>
      <c r="DI414">
        <v>46741</v>
      </c>
      <c r="DJ414">
        <v>-423</v>
      </c>
      <c r="DM414" t="str">
        <v>AL DÍA</v>
      </c>
      <c r="DO414">
        <v>46772</v>
      </c>
      <c r="DP414">
        <v>-454</v>
      </c>
      <c r="DS414" t="str">
        <v>AL DÍA</v>
      </c>
      <c r="DU414">
        <v>46803</v>
      </c>
      <c r="DV414">
        <v>-485</v>
      </c>
      <c r="DY414" t="str">
        <v>AL DÍA</v>
      </c>
      <c r="EA414">
        <v>46834</v>
      </c>
      <c r="EB414">
        <v>-516</v>
      </c>
      <c r="EE414" t="str">
        <v>AL DÍA</v>
      </c>
      <c r="EG414">
        <v>46865</v>
      </c>
      <c r="EH414">
        <v>-547</v>
      </c>
      <c r="EK414" t="str">
        <v>AL DÍA</v>
      </c>
      <c r="EM414">
        <v>46896</v>
      </c>
      <c r="EN414">
        <v>-578</v>
      </c>
      <c r="EQ414" t="str">
        <v>AL DÍA</v>
      </c>
      <c r="ES414">
        <v>46927</v>
      </c>
      <c r="ET414">
        <v>-609</v>
      </c>
      <c r="EW414" t="str">
        <v>AL DÍA</v>
      </c>
      <c r="EY414" t="str">
        <v/>
      </c>
      <c r="EZ414" t="str">
        <v/>
      </c>
      <c r="FC414" t="str">
        <v>SIN ESTADO</v>
      </c>
      <c r="FE414" t="str">
        <v/>
      </c>
      <c r="FF414" t="str">
        <v/>
      </c>
      <c r="FI414" t="str">
        <v>SIN ESTADO</v>
      </c>
      <c r="FK414" t="str">
        <v/>
      </c>
      <c r="FL414" t="str">
        <v/>
      </c>
      <c r="FO414" t="str">
        <v>SIN ESTADO</v>
      </c>
      <c r="FQ414" t="str">
        <v/>
      </c>
      <c r="FR414" t="str">
        <v/>
      </c>
      <c r="FU414" t="str">
        <v>SIN ESTADO</v>
      </c>
      <c r="FW414" t="str">
        <v/>
      </c>
      <c r="FX414" t="str">
        <v/>
      </c>
      <c r="GA414" t="str">
        <v>SIN ESTADO</v>
      </c>
      <c r="GC414" t="str">
        <v/>
      </c>
      <c r="GD414" t="str">
        <v/>
      </c>
      <c r="GG414" t="str">
        <v>SIN ESTADO</v>
      </c>
      <c r="GI414" t="str">
        <v/>
      </c>
      <c r="GJ414" t="str">
        <v/>
      </c>
      <c r="GM414" t="str">
        <v>SIN ESTADO</v>
      </c>
      <c r="GO414" t="str">
        <v/>
      </c>
      <c r="GP414" t="str">
        <v/>
      </c>
      <c r="GS414" t="str">
        <v>SIN ESTADO</v>
      </c>
      <c r="GU414" t="str">
        <v/>
      </c>
      <c r="GV414" t="str">
        <v/>
      </c>
      <c r="GY414" t="str">
        <v>SIN ESTADO</v>
      </c>
      <c r="HA414" t="str">
        <v/>
      </c>
      <c r="HB414" t="str">
        <v/>
      </c>
      <c r="HE414" t="str">
        <v>SIN ESTADO</v>
      </c>
      <c r="HG414" t="str">
        <v/>
      </c>
      <c r="HH414" t="str">
        <v/>
      </c>
      <c r="HK414" t="str">
        <v>SIN ESTADO</v>
      </c>
      <c r="HM414" t="str">
        <v/>
      </c>
      <c r="HN414" t="str">
        <v/>
      </c>
      <c r="HQ414" t="str">
        <v>SIN ESTADO</v>
      </c>
      <c r="HS414">
        <v>0</v>
      </c>
      <c r="HU414">
        <v>1000000</v>
      </c>
      <c r="HW414">
        <v>0</v>
      </c>
      <c r="HX414">
        <v>0</v>
      </c>
    </row>
    <row r="415">
      <c r="B415">
        <v>413</v>
      </c>
      <c r="C415" t="str">
        <v xml:space="preserve">LC2 - 40 - 3 </v>
      </c>
      <c r="D415" t="str">
        <v>VENDIDO</v>
      </c>
      <c r="E415">
        <v>28000000</v>
      </c>
      <c r="F415">
        <v>28000000</v>
      </c>
      <c r="G415">
        <v>46174</v>
      </c>
      <c r="H415">
        <v>0</v>
      </c>
      <c r="I415">
        <v>0</v>
      </c>
      <c r="J415">
        <v>0</v>
      </c>
      <c r="K415" t="str">
        <v/>
      </c>
      <c r="L415" t="str">
        <v/>
      </c>
      <c r="O415" t="str">
        <v>SIN ESTADO</v>
      </c>
      <c r="Q415" t="str">
        <v/>
      </c>
      <c r="R415" t="str">
        <v/>
      </c>
      <c r="U415" t="str">
        <v>SIN ESTADO</v>
      </c>
      <c r="W415" t="str">
        <v/>
      </c>
      <c r="X415" t="str">
        <v/>
      </c>
      <c r="AA415" t="str">
        <v>SIN ESTADO</v>
      </c>
      <c r="AC415" t="str">
        <v/>
      </c>
      <c r="AD415" t="str">
        <v/>
      </c>
      <c r="AG415" t="str">
        <v>SIN ESTADO</v>
      </c>
      <c r="AI415" t="str">
        <v/>
      </c>
      <c r="AJ415" t="str">
        <v/>
      </c>
      <c r="AM415" t="str">
        <v>SIN ESTADO</v>
      </c>
      <c r="AO415" t="str">
        <v/>
      </c>
      <c r="AP415" t="str">
        <v/>
      </c>
      <c r="AS415" t="str">
        <v>SIN ESTADO</v>
      </c>
      <c r="AU415" t="str">
        <v/>
      </c>
      <c r="AV415" t="str">
        <v/>
      </c>
      <c r="AY415" t="str">
        <v>SIN ESTADO</v>
      </c>
      <c r="BA415" t="str">
        <v/>
      </c>
      <c r="BB415" t="str">
        <v/>
      </c>
      <c r="BE415" t="str">
        <v>SIN ESTADO</v>
      </c>
      <c r="BG415" t="str">
        <v/>
      </c>
      <c r="BH415" t="str">
        <v/>
      </c>
      <c r="BK415" t="str">
        <v>SIN ESTADO</v>
      </c>
      <c r="BM415" t="str">
        <v/>
      </c>
      <c r="BN415" t="str">
        <v/>
      </c>
      <c r="BQ415" t="str">
        <v>SIN ESTADO</v>
      </c>
      <c r="BS415" t="str">
        <v/>
      </c>
      <c r="BT415" t="str">
        <v/>
      </c>
      <c r="BW415" t="str">
        <v>SIN ESTADO</v>
      </c>
      <c r="BY415" t="str">
        <v/>
      </c>
      <c r="BZ415" t="str">
        <v/>
      </c>
      <c r="CC415" t="str">
        <v>SIN ESTADO</v>
      </c>
      <c r="CE415" t="str">
        <v/>
      </c>
      <c r="CF415" t="str">
        <v/>
      </c>
      <c r="CI415" t="str">
        <v>SIN ESTADO</v>
      </c>
      <c r="CK415" t="str">
        <v/>
      </c>
      <c r="CL415" t="str">
        <v/>
      </c>
      <c r="CO415" t="str">
        <v>SIN ESTADO</v>
      </c>
      <c r="CQ415" t="str">
        <v/>
      </c>
      <c r="CR415" t="str">
        <v/>
      </c>
      <c r="CU415" t="str">
        <v>SIN ESTADO</v>
      </c>
      <c r="CW415" t="str">
        <v/>
      </c>
      <c r="CX415" t="str">
        <v/>
      </c>
      <c r="DA415" t="str">
        <v>SIN ESTADO</v>
      </c>
      <c r="DC415" t="str">
        <v/>
      </c>
      <c r="DD415" t="str">
        <v/>
      </c>
      <c r="DG415" t="str">
        <v>SIN ESTADO</v>
      </c>
      <c r="DI415" t="str">
        <v/>
      </c>
      <c r="DJ415" t="str">
        <v/>
      </c>
      <c r="DM415" t="str">
        <v>SIN ESTADO</v>
      </c>
      <c r="DO415" t="str">
        <v/>
      </c>
      <c r="DP415" t="str">
        <v/>
      </c>
      <c r="DS415" t="str">
        <v>SIN ESTADO</v>
      </c>
      <c r="DU415" t="str">
        <v/>
      </c>
      <c r="DV415" t="str">
        <v/>
      </c>
      <c r="DY415" t="str">
        <v>SIN ESTADO</v>
      </c>
      <c r="EA415" t="str">
        <v/>
      </c>
      <c r="EB415" t="str">
        <v/>
      </c>
      <c r="EE415" t="str">
        <v>SIN ESTADO</v>
      </c>
      <c r="EG415" t="str">
        <v/>
      </c>
      <c r="EH415" t="str">
        <v/>
      </c>
      <c r="EK415" t="str">
        <v>SIN ESTADO</v>
      </c>
      <c r="EM415" t="str">
        <v/>
      </c>
      <c r="EN415" t="str">
        <v/>
      </c>
      <c r="EQ415" t="str">
        <v>SIN ESTADO</v>
      </c>
      <c r="ES415" t="str">
        <v/>
      </c>
      <c r="ET415" t="str">
        <v/>
      </c>
      <c r="EW415" t="str">
        <v>SIN ESTADO</v>
      </c>
      <c r="EY415" t="str">
        <v/>
      </c>
      <c r="EZ415" t="str">
        <v/>
      </c>
      <c r="FC415" t="str">
        <v>SIN ESTADO</v>
      </c>
      <c r="FE415" t="str">
        <v/>
      </c>
      <c r="FF415" t="str">
        <v/>
      </c>
      <c r="FI415" t="str">
        <v>SIN ESTADO</v>
      </c>
      <c r="FK415" t="str">
        <v/>
      </c>
      <c r="FL415" t="str">
        <v/>
      </c>
      <c r="FO415" t="str">
        <v>SIN ESTADO</v>
      </c>
      <c r="FQ415" t="str">
        <v/>
      </c>
      <c r="FR415" t="str">
        <v/>
      </c>
      <c r="FU415" t="str">
        <v>SIN ESTADO</v>
      </c>
      <c r="FW415" t="str">
        <v/>
      </c>
      <c r="FX415" t="str">
        <v/>
      </c>
      <c r="GA415" t="str">
        <v>SIN ESTADO</v>
      </c>
      <c r="GC415" t="str">
        <v/>
      </c>
      <c r="GD415" t="str">
        <v/>
      </c>
      <c r="GG415" t="str">
        <v>SIN ESTADO</v>
      </c>
      <c r="GI415" t="str">
        <v/>
      </c>
      <c r="GJ415" t="str">
        <v/>
      </c>
      <c r="GM415" t="str">
        <v>SIN ESTADO</v>
      </c>
      <c r="GO415" t="str">
        <v/>
      </c>
      <c r="GP415" t="str">
        <v/>
      </c>
      <c r="GS415" t="str">
        <v>SIN ESTADO</v>
      </c>
      <c r="GU415" t="str">
        <v/>
      </c>
      <c r="GV415" t="str">
        <v/>
      </c>
      <c r="GY415" t="str">
        <v>SIN ESTADO</v>
      </c>
      <c r="HA415" t="str">
        <v/>
      </c>
      <c r="HB415" t="str">
        <v/>
      </c>
      <c r="HE415" t="str">
        <v>SIN ESTADO</v>
      </c>
      <c r="HG415" t="str">
        <v/>
      </c>
      <c r="HH415" t="str">
        <v/>
      </c>
      <c r="HK415" t="str">
        <v>SIN ESTADO</v>
      </c>
      <c r="HM415" t="str">
        <v/>
      </c>
      <c r="HN415" t="str">
        <v/>
      </c>
      <c r="HQ415" t="str">
        <v>SIN ESTADO</v>
      </c>
      <c r="HS415">
        <v>0</v>
      </c>
      <c r="HU415">
        <v>0</v>
      </c>
      <c r="HW415">
        <v>0</v>
      </c>
      <c r="HX415">
        <v>0</v>
      </c>
    </row>
    <row r="416">
      <c r="B416">
        <v>414</v>
      </c>
      <c r="C416" t="str">
        <v xml:space="preserve">LC2 - 40 - 4 </v>
      </c>
      <c r="D416" t="str">
        <v>VENDIDO</v>
      </c>
      <c r="E416">
        <v>28000000</v>
      </c>
      <c r="F416">
        <v>24000000</v>
      </c>
      <c r="G416">
        <v>46226</v>
      </c>
      <c r="H416">
        <v>24</v>
      </c>
      <c r="I416" t="str">
        <v>23 DE AGOSTO</v>
      </c>
      <c r="J416">
        <v>1000000</v>
      </c>
      <c r="K416">
        <v>46257</v>
      </c>
      <c r="L416">
        <v>61</v>
      </c>
      <c r="M416">
        <v>46233</v>
      </c>
      <c r="N416">
        <v>1000000</v>
      </c>
      <c r="O416" t="str">
        <v>PAGA</v>
      </c>
      <c r="P416" t="str">
        <v>TRANSFERENCIA</v>
      </c>
      <c r="Q416">
        <v>46288</v>
      </c>
      <c r="R416">
        <v>30</v>
      </c>
      <c r="U416" t="str">
        <v>VENCIDA</v>
      </c>
      <c r="W416">
        <v>46319</v>
      </c>
      <c r="X416">
        <v>-1</v>
      </c>
      <c r="AA416" t="str">
        <v>POR VENCER</v>
      </c>
      <c r="AC416">
        <v>46350</v>
      </c>
      <c r="AD416">
        <v>-32</v>
      </c>
      <c r="AG416" t="str">
        <v>AL DÍA</v>
      </c>
      <c r="AI416">
        <v>46381</v>
      </c>
      <c r="AJ416">
        <v>-63</v>
      </c>
      <c r="AM416" t="str">
        <v>AL DÍA</v>
      </c>
      <c r="AO416">
        <v>46412</v>
      </c>
      <c r="AP416">
        <v>-94</v>
      </c>
      <c r="AS416" t="str">
        <v>AL DÍA</v>
      </c>
      <c r="AU416">
        <v>46443</v>
      </c>
      <c r="AV416">
        <v>-125</v>
      </c>
      <c r="AY416" t="str">
        <v>AL DÍA</v>
      </c>
      <c r="BA416">
        <v>46474</v>
      </c>
      <c r="BB416">
        <v>-156</v>
      </c>
      <c r="BE416" t="str">
        <v>AL DÍA</v>
      </c>
      <c r="BG416">
        <v>46505</v>
      </c>
      <c r="BH416">
        <v>-187</v>
      </c>
      <c r="BK416" t="str">
        <v>AL DÍA</v>
      </c>
      <c r="BM416">
        <v>46536</v>
      </c>
      <c r="BN416">
        <v>-218</v>
      </c>
      <c r="BQ416" t="str">
        <v>AL DÍA</v>
      </c>
      <c r="BS416">
        <v>46567</v>
      </c>
      <c r="BT416">
        <v>-249</v>
      </c>
      <c r="BW416" t="str">
        <v>AL DÍA</v>
      </c>
      <c r="BY416">
        <v>46598</v>
      </c>
      <c r="BZ416">
        <v>-280</v>
      </c>
      <c r="CC416" t="str">
        <v>AL DÍA</v>
      </c>
      <c r="CE416">
        <v>46629</v>
      </c>
      <c r="CF416">
        <v>-311</v>
      </c>
      <c r="CI416" t="str">
        <v>AL DÍA</v>
      </c>
      <c r="CK416">
        <v>46660</v>
      </c>
      <c r="CL416">
        <v>-342</v>
      </c>
      <c r="CO416" t="str">
        <v>AL DÍA</v>
      </c>
      <c r="CQ416">
        <v>46691</v>
      </c>
      <c r="CR416">
        <v>-373</v>
      </c>
      <c r="CU416" t="str">
        <v>AL DÍA</v>
      </c>
      <c r="CW416">
        <v>46722</v>
      </c>
      <c r="CX416">
        <v>-404</v>
      </c>
      <c r="DA416" t="str">
        <v>AL DÍA</v>
      </c>
      <c r="DC416">
        <v>46753</v>
      </c>
      <c r="DD416">
        <v>-435</v>
      </c>
      <c r="DG416" t="str">
        <v>AL DÍA</v>
      </c>
      <c r="DI416">
        <v>46784</v>
      </c>
      <c r="DJ416">
        <v>-466</v>
      </c>
      <c r="DM416" t="str">
        <v>AL DÍA</v>
      </c>
      <c r="DO416">
        <v>46815</v>
      </c>
      <c r="DP416">
        <v>-497</v>
      </c>
      <c r="DS416" t="str">
        <v>AL DÍA</v>
      </c>
      <c r="DU416">
        <v>46846</v>
      </c>
      <c r="DV416">
        <v>-528</v>
      </c>
      <c r="DY416" t="str">
        <v>AL DÍA</v>
      </c>
      <c r="EA416">
        <v>46877</v>
      </c>
      <c r="EB416">
        <v>-559</v>
      </c>
      <c r="EE416" t="str">
        <v>AL DÍA</v>
      </c>
      <c r="EG416">
        <v>46908</v>
      </c>
      <c r="EH416">
        <v>-590</v>
      </c>
      <c r="EK416" t="str">
        <v>AL DÍA</v>
      </c>
      <c r="EM416">
        <v>46939</v>
      </c>
      <c r="EN416">
        <v>-621</v>
      </c>
      <c r="EQ416" t="str">
        <v>AL DÍA</v>
      </c>
      <c r="ES416">
        <v>46970</v>
      </c>
      <c r="ET416">
        <v>-652</v>
      </c>
      <c r="EW416" t="str">
        <v>AL DÍA</v>
      </c>
      <c r="EY416" t="str">
        <v/>
      </c>
      <c r="EZ416" t="str">
        <v/>
      </c>
      <c r="FC416" t="str">
        <v>SIN ESTADO</v>
      </c>
      <c r="FE416" t="str">
        <v/>
      </c>
      <c r="FF416" t="str">
        <v/>
      </c>
      <c r="FI416" t="str">
        <v>SIN ESTADO</v>
      </c>
      <c r="FK416" t="str">
        <v/>
      </c>
      <c r="FL416" t="str">
        <v/>
      </c>
      <c r="FO416" t="str">
        <v>SIN ESTADO</v>
      </c>
      <c r="FQ416" t="str">
        <v/>
      </c>
      <c r="FR416" t="str">
        <v/>
      </c>
      <c r="FU416" t="str">
        <v>SIN ESTADO</v>
      </c>
      <c r="FW416" t="str">
        <v/>
      </c>
      <c r="FX416" t="str">
        <v/>
      </c>
      <c r="GA416" t="str">
        <v>SIN ESTADO</v>
      </c>
      <c r="GC416" t="str">
        <v/>
      </c>
      <c r="GD416" t="str">
        <v/>
      </c>
      <c r="GG416" t="str">
        <v>SIN ESTADO</v>
      </c>
      <c r="GI416" t="str">
        <v/>
      </c>
      <c r="GJ416" t="str">
        <v/>
      </c>
      <c r="GM416" t="str">
        <v>SIN ESTADO</v>
      </c>
      <c r="GO416" t="str">
        <v/>
      </c>
      <c r="GP416" t="str">
        <v/>
      </c>
      <c r="GS416" t="str">
        <v>SIN ESTADO</v>
      </c>
      <c r="GU416" t="str">
        <v/>
      </c>
      <c r="GV416" t="str">
        <v/>
      </c>
      <c r="GY416" t="str">
        <v>SIN ESTADO</v>
      </c>
      <c r="HA416" t="str">
        <v/>
      </c>
      <c r="HB416" t="str">
        <v/>
      </c>
      <c r="HE416" t="str">
        <v>SIN ESTADO</v>
      </c>
      <c r="HG416" t="str">
        <v/>
      </c>
      <c r="HH416" t="str">
        <v/>
      </c>
      <c r="HK416" t="str">
        <v>SIN ESTADO</v>
      </c>
      <c r="HM416" t="str">
        <v/>
      </c>
      <c r="HN416" t="str">
        <v/>
      </c>
      <c r="HQ416" t="str">
        <v>SIN ESTADO</v>
      </c>
      <c r="HS416">
        <v>1000000</v>
      </c>
      <c r="HU416">
        <v>1000000</v>
      </c>
      <c r="HW416">
        <v>0</v>
      </c>
      <c r="HX416">
        <v>0</v>
      </c>
    </row>
    <row r="417">
      <c r="B417">
        <v>415</v>
      </c>
      <c r="C417" t="str">
        <v xml:space="preserve">LC2 - 40 - 5 </v>
      </c>
      <c r="D417" t="str">
        <v>VENDIDO</v>
      </c>
      <c r="E417">
        <v>28000000</v>
      </c>
      <c r="F417">
        <v>24000000</v>
      </c>
      <c r="G417">
        <v>46179</v>
      </c>
      <c r="H417">
        <v>24</v>
      </c>
      <c r="I417" t="str">
        <v>6 DE CADA MES</v>
      </c>
      <c r="J417">
        <v>1000000</v>
      </c>
      <c r="K417">
        <v>46210</v>
      </c>
      <c r="L417">
        <v>108</v>
      </c>
      <c r="M417">
        <v>46204</v>
      </c>
      <c r="N417">
        <v>1000000</v>
      </c>
      <c r="O417" t="str">
        <v>PAGA</v>
      </c>
      <c r="P417" t="str">
        <v>TRANSFERENCIA</v>
      </c>
      <c r="Q417">
        <v>46241</v>
      </c>
      <c r="R417">
        <v>77</v>
      </c>
      <c r="S417">
        <v>46235</v>
      </c>
      <c r="T417">
        <v>1000000</v>
      </c>
      <c r="U417" t="str">
        <v>PAGA</v>
      </c>
      <c r="V417" t="str">
        <v>TRANSFERENCIA</v>
      </c>
      <c r="W417">
        <v>46272</v>
      </c>
      <c r="X417">
        <v>46</v>
      </c>
      <c r="Y417">
        <v>46266</v>
      </c>
      <c r="Z417">
        <v>1000000</v>
      </c>
      <c r="AA417" t="str">
        <v>PAGA</v>
      </c>
      <c r="AB417" t="str">
        <v>TRANSFERENCIA</v>
      </c>
      <c r="AC417">
        <v>46303</v>
      </c>
      <c r="AD417">
        <v>15</v>
      </c>
      <c r="AE417">
        <v>46296</v>
      </c>
      <c r="AF417">
        <v>1000000</v>
      </c>
      <c r="AG417" t="str">
        <v>PAGA</v>
      </c>
      <c r="AH417" t="str">
        <v>TRANSFERENCIA</v>
      </c>
      <c r="AI417">
        <v>46334</v>
      </c>
      <c r="AJ417">
        <v>-16</v>
      </c>
      <c r="AM417" t="str">
        <v>AL DÍA</v>
      </c>
      <c r="AO417">
        <v>46365</v>
      </c>
      <c r="AP417">
        <v>-47</v>
      </c>
      <c r="AS417" t="str">
        <v>AL DÍA</v>
      </c>
      <c r="AU417">
        <v>46396</v>
      </c>
      <c r="AV417">
        <v>-78</v>
      </c>
      <c r="AY417" t="str">
        <v>AL DÍA</v>
      </c>
      <c r="BA417">
        <v>46427</v>
      </c>
      <c r="BB417">
        <v>-109</v>
      </c>
      <c r="BE417" t="str">
        <v>AL DÍA</v>
      </c>
      <c r="BG417">
        <v>46458</v>
      </c>
      <c r="BH417">
        <v>-140</v>
      </c>
      <c r="BK417" t="str">
        <v>AL DÍA</v>
      </c>
      <c r="BM417">
        <v>46489</v>
      </c>
      <c r="BN417">
        <v>-171</v>
      </c>
      <c r="BQ417" t="str">
        <v>AL DÍA</v>
      </c>
      <c r="BS417">
        <v>46520</v>
      </c>
      <c r="BT417">
        <v>-202</v>
      </c>
      <c r="BW417" t="str">
        <v>AL DÍA</v>
      </c>
      <c r="BY417">
        <v>46551</v>
      </c>
      <c r="BZ417">
        <v>-233</v>
      </c>
      <c r="CC417" t="str">
        <v>AL DÍA</v>
      </c>
      <c r="CE417">
        <v>46582</v>
      </c>
      <c r="CF417">
        <v>-264</v>
      </c>
      <c r="CI417" t="str">
        <v>AL DÍA</v>
      </c>
      <c r="CK417">
        <v>46613</v>
      </c>
      <c r="CL417">
        <v>-295</v>
      </c>
      <c r="CO417" t="str">
        <v>AL DÍA</v>
      </c>
      <c r="CQ417">
        <v>46644</v>
      </c>
      <c r="CR417">
        <v>-326</v>
      </c>
      <c r="CU417" t="str">
        <v>AL DÍA</v>
      </c>
      <c r="CW417">
        <v>46675</v>
      </c>
      <c r="CX417">
        <v>-357</v>
      </c>
      <c r="DA417" t="str">
        <v>AL DÍA</v>
      </c>
      <c r="DC417">
        <v>46706</v>
      </c>
      <c r="DD417">
        <v>-388</v>
      </c>
      <c r="DG417" t="str">
        <v>AL DÍA</v>
      </c>
      <c r="DI417">
        <v>46737</v>
      </c>
      <c r="DJ417">
        <v>-419</v>
      </c>
      <c r="DM417" t="str">
        <v>AL DÍA</v>
      </c>
      <c r="DO417">
        <v>46768</v>
      </c>
      <c r="DP417">
        <v>-450</v>
      </c>
      <c r="DS417" t="str">
        <v>AL DÍA</v>
      </c>
      <c r="DU417">
        <v>46799</v>
      </c>
      <c r="DV417">
        <v>-481</v>
      </c>
      <c r="DY417" t="str">
        <v>AL DÍA</v>
      </c>
      <c r="EA417">
        <v>46830</v>
      </c>
      <c r="EB417">
        <v>-512</v>
      </c>
      <c r="EE417" t="str">
        <v>AL DÍA</v>
      </c>
      <c r="EG417">
        <v>46861</v>
      </c>
      <c r="EH417">
        <v>-543</v>
      </c>
      <c r="EK417" t="str">
        <v>AL DÍA</v>
      </c>
      <c r="EM417">
        <v>46892</v>
      </c>
      <c r="EN417">
        <v>-574</v>
      </c>
      <c r="EQ417" t="str">
        <v>AL DÍA</v>
      </c>
      <c r="ES417">
        <v>46923</v>
      </c>
      <c r="ET417">
        <v>-605</v>
      </c>
      <c r="EW417" t="str">
        <v>AL DÍA</v>
      </c>
      <c r="EY417" t="str">
        <v/>
      </c>
      <c r="EZ417" t="str">
        <v/>
      </c>
      <c r="FC417" t="str">
        <v>SIN ESTADO</v>
      </c>
      <c r="FE417" t="str">
        <v/>
      </c>
      <c r="FF417" t="str">
        <v/>
      </c>
      <c r="FI417" t="str">
        <v>SIN ESTADO</v>
      </c>
      <c r="FK417" t="str">
        <v/>
      </c>
      <c r="FL417" t="str">
        <v/>
      </c>
      <c r="FO417" t="str">
        <v>SIN ESTADO</v>
      </c>
      <c r="FQ417" t="str">
        <v/>
      </c>
      <c r="FR417" t="str">
        <v/>
      </c>
      <c r="FU417" t="str">
        <v>SIN ESTADO</v>
      </c>
      <c r="FW417" t="str">
        <v/>
      </c>
      <c r="FX417" t="str">
        <v/>
      </c>
      <c r="GA417" t="str">
        <v>SIN ESTADO</v>
      </c>
      <c r="GC417" t="str">
        <v/>
      </c>
      <c r="GD417" t="str">
        <v/>
      </c>
      <c r="GG417" t="str">
        <v>SIN ESTADO</v>
      </c>
      <c r="GI417" t="str">
        <v/>
      </c>
      <c r="GJ417" t="str">
        <v/>
      </c>
      <c r="GM417" t="str">
        <v>SIN ESTADO</v>
      </c>
      <c r="GO417" t="str">
        <v/>
      </c>
      <c r="GP417" t="str">
        <v/>
      </c>
      <c r="GS417" t="str">
        <v>SIN ESTADO</v>
      </c>
      <c r="GU417" t="str">
        <v/>
      </c>
      <c r="GV417" t="str">
        <v/>
      </c>
      <c r="GY417" t="str">
        <v>SIN ESTADO</v>
      </c>
      <c r="HA417" t="str">
        <v/>
      </c>
      <c r="HB417" t="str">
        <v/>
      </c>
      <c r="HE417" t="str">
        <v>SIN ESTADO</v>
      </c>
      <c r="HG417" t="str">
        <v/>
      </c>
      <c r="HH417" t="str">
        <v/>
      </c>
      <c r="HK417" t="str">
        <v>SIN ESTADO</v>
      </c>
      <c r="HM417" t="str">
        <v/>
      </c>
      <c r="HN417" t="str">
        <v/>
      </c>
      <c r="HQ417" t="str">
        <v>SIN ESTADO</v>
      </c>
      <c r="HS417">
        <v>4000000</v>
      </c>
      <c r="HU417">
        <v>1000000</v>
      </c>
      <c r="HW417">
        <v>1000000</v>
      </c>
      <c r="HX417">
        <v>1</v>
      </c>
    </row>
    <row r="418">
      <c r="B418">
        <v>416</v>
      </c>
      <c r="C418" t="str">
        <v>LC2 - 40 - 6</v>
      </c>
      <c r="D418" t="str">
        <v>VENDIDO</v>
      </c>
      <c r="E418">
        <v>28000000</v>
      </c>
      <c r="F418">
        <v>0</v>
      </c>
      <c r="G418">
        <v>46121</v>
      </c>
      <c r="H418">
        <v>0</v>
      </c>
      <c r="I418" t="str">
        <v>-</v>
      </c>
      <c r="J418">
        <v>0</v>
      </c>
      <c r="K418" t="str">
        <v/>
      </c>
      <c r="L418" t="str">
        <v/>
      </c>
      <c r="M418">
        <v>46121</v>
      </c>
      <c r="N418">
        <v>0</v>
      </c>
      <c r="O418" t="str">
        <v>SIN ESTADO</v>
      </c>
      <c r="P418" t="str">
        <v xml:space="preserve">PERMUTA </v>
      </c>
      <c r="Q418" t="str">
        <v/>
      </c>
      <c r="R418" t="str">
        <v/>
      </c>
      <c r="U418" t="str">
        <v>SIN ESTADO</v>
      </c>
      <c r="W418" t="str">
        <v/>
      </c>
      <c r="X418" t="str">
        <v/>
      </c>
      <c r="AA418" t="str">
        <v>SIN ESTADO</v>
      </c>
      <c r="AC418" t="str">
        <v/>
      </c>
      <c r="AD418" t="str">
        <v/>
      </c>
      <c r="AG418" t="str">
        <v>SIN ESTADO</v>
      </c>
      <c r="AI418" t="str">
        <v/>
      </c>
      <c r="AJ418" t="str">
        <v/>
      </c>
      <c r="AM418" t="str">
        <v>SIN ESTADO</v>
      </c>
      <c r="AO418" t="str">
        <v/>
      </c>
      <c r="AP418" t="str">
        <v/>
      </c>
      <c r="AS418" t="str">
        <v>SIN ESTADO</v>
      </c>
      <c r="AU418" t="str">
        <v/>
      </c>
      <c r="AV418" t="str">
        <v/>
      </c>
      <c r="AY418" t="str">
        <v>SIN ESTADO</v>
      </c>
      <c r="BA418" t="str">
        <v/>
      </c>
      <c r="BB418" t="str">
        <v/>
      </c>
      <c r="BE418" t="str">
        <v>SIN ESTADO</v>
      </c>
      <c r="BG418" t="str">
        <v/>
      </c>
      <c r="BH418" t="str">
        <v/>
      </c>
      <c r="BK418" t="str">
        <v>SIN ESTADO</v>
      </c>
      <c r="BM418" t="str">
        <v/>
      </c>
      <c r="BN418" t="str">
        <v/>
      </c>
      <c r="BQ418" t="str">
        <v>SIN ESTADO</v>
      </c>
      <c r="BS418" t="str">
        <v/>
      </c>
      <c r="BT418" t="str">
        <v/>
      </c>
      <c r="BW418" t="str">
        <v>SIN ESTADO</v>
      </c>
      <c r="BY418" t="str">
        <v/>
      </c>
      <c r="BZ418" t="str">
        <v/>
      </c>
      <c r="CC418" t="str">
        <v>SIN ESTADO</v>
      </c>
      <c r="CE418" t="str">
        <v/>
      </c>
      <c r="CF418" t="str">
        <v/>
      </c>
      <c r="CI418" t="str">
        <v>SIN ESTADO</v>
      </c>
      <c r="CK418" t="str">
        <v/>
      </c>
      <c r="CL418" t="str">
        <v/>
      </c>
      <c r="CO418" t="str">
        <v>SIN ESTADO</v>
      </c>
      <c r="CQ418" t="str">
        <v/>
      </c>
      <c r="CR418" t="str">
        <v/>
      </c>
      <c r="CU418" t="str">
        <v>SIN ESTADO</v>
      </c>
      <c r="CW418" t="str">
        <v/>
      </c>
      <c r="CX418" t="str">
        <v/>
      </c>
      <c r="DA418" t="str">
        <v>SIN ESTADO</v>
      </c>
      <c r="DC418" t="str">
        <v/>
      </c>
      <c r="DD418" t="str">
        <v/>
      </c>
      <c r="DG418" t="str">
        <v>SIN ESTADO</v>
      </c>
      <c r="DI418" t="str">
        <v/>
      </c>
      <c r="DJ418" t="str">
        <v/>
      </c>
      <c r="DM418" t="str">
        <v>SIN ESTADO</v>
      </c>
      <c r="DO418" t="str">
        <v/>
      </c>
      <c r="DP418" t="str">
        <v/>
      </c>
      <c r="DS418" t="str">
        <v>SIN ESTADO</v>
      </c>
      <c r="DU418" t="str">
        <v/>
      </c>
      <c r="DV418" t="str">
        <v/>
      </c>
      <c r="DY418" t="str">
        <v>SIN ESTADO</v>
      </c>
      <c r="EA418" t="str">
        <v/>
      </c>
      <c r="EB418" t="str">
        <v/>
      </c>
      <c r="EE418" t="str">
        <v>SIN ESTADO</v>
      </c>
      <c r="EG418" t="str">
        <v/>
      </c>
      <c r="EH418" t="str">
        <v/>
      </c>
      <c r="EK418" t="str">
        <v>SIN ESTADO</v>
      </c>
      <c r="EM418" t="str">
        <v/>
      </c>
      <c r="EN418" t="str">
        <v/>
      </c>
      <c r="EQ418" t="str">
        <v>SIN ESTADO</v>
      </c>
      <c r="ES418" t="str">
        <v/>
      </c>
      <c r="ET418" t="str">
        <v/>
      </c>
      <c r="EW418" t="str">
        <v>SIN ESTADO</v>
      </c>
      <c r="EY418" t="str">
        <v/>
      </c>
      <c r="EZ418" t="str">
        <v/>
      </c>
      <c r="FC418" t="str">
        <v>SIN ESTADO</v>
      </c>
      <c r="FE418" t="str">
        <v/>
      </c>
      <c r="FF418" t="str">
        <v/>
      </c>
      <c r="FI418" t="str">
        <v>SIN ESTADO</v>
      </c>
      <c r="FK418" t="str">
        <v/>
      </c>
      <c r="FL418" t="str">
        <v/>
      </c>
      <c r="FO418" t="str">
        <v>SIN ESTADO</v>
      </c>
      <c r="FQ418" t="str">
        <v/>
      </c>
      <c r="FR418" t="str">
        <v/>
      </c>
      <c r="FU418" t="str">
        <v>SIN ESTADO</v>
      </c>
      <c r="FW418" t="str">
        <v/>
      </c>
      <c r="FX418" t="str">
        <v/>
      </c>
      <c r="GA418" t="str">
        <v>SIN ESTADO</v>
      </c>
      <c r="GC418" t="str">
        <v/>
      </c>
      <c r="GD418" t="str">
        <v/>
      </c>
      <c r="GG418" t="str">
        <v>SIN ESTADO</v>
      </c>
      <c r="GI418" t="str">
        <v/>
      </c>
      <c r="GJ418" t="str">
        <v/>
      </c>
      <c r="GM418" t="str">
        <v>SIN ESTADO</v>
      </c>
      <c r="GO418" t="str">
        <v/>
      </c>
      <c r="GP418" t="str">
        <v/>
      </c>
      <c r="GS418" t="str">
        <v>SIN ESTADO</v>
      </c>
      <c r="GU418" t="str">
        <v/>
      </c>
      <c r="GV418" t="str">
        <v/>
      </c>
      <c r="GY418" t="str">
        <v>SIN ESTADO</v>
      </c>
      <c r="HA418" t="str">
        <v/>
      </c>
      <c r="HB418" t="str">
        <v/>
      </c>
      <c r="HE418" t="str">
        <v>SIN ESTADO</v>
      </c>
      <c r="HG418" t="str">
        <v/>
      </c>
      <c r="HH418" t="str">
        <v/>
      </c>
      <c r="HK418" t="str">
        <v>SIN ESTADO</v>
      </c>
      <c r="HM418" t="str">
        <v/>
      </c>
      <c r="HN418" t="str">
        <v/>
      </c>
      <c r="HQ418" t="str">
        <v>SIN ESTADO</v>
      </c>
      <c r="HS418">
        <v>0</v>
      </c>
      <c r="HU418">
        <v>0</v>
      </c>
      <c r="HW418">
        <v>0</v>
      </c>
      <c r="HX418">
        <v>0</v>
      </c>
    </row>
    <row r="419">
      <c r="B419">
        <v>417</v>
      </c>
      <c r="C419" t="str">
        <v xml:space="preserve">LC2 - 40 - 7 </v>
      </c>
      <c r="D419" t="str">
        <v>VENDIDO</v>
      </c>
      <c r="E419">
        <v>28000000</v>
      </c>
      <c r="F419">
        <v>0</v>
      </c>
      <c r="G419">
        <v>46121</v>
      </c>
      <c r="H419">
        <v>0</v>
      </c>
      <c r="I419" t="str">
        <v>-</v>
      </c>
      <c r="J419">
        <v>0</v>
      </c>
      <c r="K419" t="str">
        <v/>
      </c>
      <c r="L419" t="str">
        <v/>
      </c>
      <c r="M419">
        <v>46121</v>
      </c>
      <c r="N419">
        <v>0</v>
      </c>
      <c r="O419" t="str">
        <v>SIN ESTADO</v>
      </c>
      <c r="P419" t="str">
        <v xml:space="preserve">PERMUTA </v>
      </c>
      <c r="Q419" t="str">
        <v/>
      </c>
      <c r="R419" t="str">
        <v/>
      </c>
      <c r="U419" t="str">
        <v>SIN ESTADO</v>
      </c>
      <c r="W419" t="str">
        <v/>
      </c>
      <c r="X419" t="str">
        <v/>
      </c>
      <c r="AA419" t="str">
        <v>SIN ESTADO</v>
      </c>
      <c r="AC419" t="str">
        <v/>
      </c>
      <c r="AD419" t="str">
        <v/>
      </c>
      <c r="AG419" t="str">
        <v>SIN ESTADO</v>
      </c>
      <c r="AI419" t="str">
        <v/>
      </c>
      <c r="AJ419" t="str">
        <v/>
      </c>
      <c r="AM419" t="str">
        <v>SIN ESTADO</v>
      </c>
      <c r="AO419" t="str">
        <v/>
      </c>
      <c r="AP419" t="str">
        <v/>
      </c>
      <c r="AS419" t="str">
        <v>SIN ESTADO</v>
      </c>
      <c r="AU419" t="str">
        <v/>
      </c>
      <c r="AV419" t="str">
        <v/>
      </c>
      <c r="AY419" t="str">
        <v>SIN ESTADO</v>
      </c>
      <c r="BA419" t="str">
        <v/>
      </c>
      <c r="BB419" t="str">
        <v/>
      </c>
      <c r="BE419" t="str">
        <v>SIN ESTADO</v>
      </c>
      <c r="BG419" t="str">
        <v/>
      </c>
      <c r="BH419" t="str">
        <v/>
      </c>
      <c r="BK419" t="str">
        <v>SIN ESTADO</v>
      </c>
      <c r="BM419" t="str">
        <v/>
      </c>
      <c r="BN419" t="str">
        <v/>
      </c>
      <c r="BQ419" t="str">
        <v>SIN ESTADO</v>
      </c>
      <c r="BS419" t="str">
        <v/>
      </c>
      <c r="BT419" t="str">
        <v/>
      </c>
      <c r="BW419" t="str">
        <v>SIN ESTADO</v>
      </c>
      <c r="BY419" t="str">
        <v/>
      </c>
      <c r="BZ419" t="str">
        <v/>
      </c>
      <c r="CC419" t="str">
        <v>SIN ESTADO</v>
      </c>
      <c r="CE419" t="str">
        <v/>
      </c>
      <c r="CF419" t="str">
        <v/>
      </c>
      <c r="CI419" t="str">
        <v>SIN ESTADO</v>
      </c>
      <c r="CK419" t="str">
        <v/>
      </c>
      <c r="CL419" t="str">
        <v/>
      </c>
      <c r="CO419" t="str">
        <v>SIN ESTADO</v>
      </c>
      <c r="CQ419" t="str">
        <v/>
      </c>
      <c r="CR419" t="str">
        <v/>
      </c>
      <c r="CU419" t="str">
        <v>SIN ESTADO</v>
      </c>
      <c r="CW419" t="str">
        <v/>
      </c>
      <c r="CX419" t="str">
        <v/>
      </c>
      <c r="DA419" t="str">
        <v>SIN ESTADO</v>
      </c>
      <c r="DC419" t="str">
        <v/>
      </c>
      <c r="DD419" t="str">
        <v/>
      </c>
      <c r="DG419" t="str">
        <v>SIN ESTADO</v>
      </c>
      <c r="DI419" t="str">
        <v/>
      </c>
      <c r="DJ419" t="str">
        <v/>
      </c>
      <c r="DM419" t="str">
        <v>SIN ESTADO</v>
      </c>
      <c r="DO419" t="str">
        <v/>
      </c>
      <c r="DP419" t="str">
        <v/>
      </c>
      <c r="DS419" t="str">
        <v>SIN ESTADO</v>
      </c>
      <c r="DU419" t="str">
        <v/>
      </c>
      <c r="DV419" t="str">
        <v/>
      </c>
      <c r="DY419" t="str">
        <v>SIN ESTADO</v>
      </c>
      <c r="EA419" t="str">
        <v/>
      </c>
      <c r="EB419" t="str">
        <v/>
      </c>
      <c r="EE419" t="str">
        <v>SIN ESTADO</v>
      </c>
      <c r="EG419" t="str">
        <v/>
      </c>
      <c r="EH419" t="str">
        <v/>
      </c>
      <c r="EK419" t="str">
        <v>SIN ESTADO</v>
      </c>
      <c r="EM419" t="str">
        <v/>
      </c>
      <c r="EN419" t="str">
        <v/>
      </c>
      <c r="EQ419" t="str">
        <v>SIN ESTADO</v>
      </c>
      <c r="ES419" t="str">
        <v/>
      </c>
      <c r="ET419" t="str">
        <v/>
      </c>
      <c r="EW419" t="str">
        <v>SIN ESTADO</v>
      </c>
      <c r="EY419" t="str">
        <v/>
      </c>
      <c r="EZ419" t="str">
        <v/>
      </c>
      <c r="FC419" t="str">
        <v>SIN ESTADO</v>
      </c>
      <c r="FE419" t="str">
        <v/>
      </c>
      <c r="FF419" t="str">
        <v/>
      </c>
      <c r="FI419" t="str">
        <v>SIN ESTADO</v>
      </c>
      <c r="FK419" t="str">
        <v/>
      </c>
      <c r="FL419" t="str">
        <v/>
      </c>
      <c r="FO419" t="str">
        <v>SIN ESTADO</v>
      </c>
      <c r="FQ419" t="str">
        <v/>
      </c>
      <c r="FR419" t="str">
        <v/>
      </c>
      <c r="FU419" t="str">
        <v>SIN ESTADO</v>
      </c>
      <c r="FW419" t="str">
        <v/>
      </c>
      <c r="FX419" t="str">
        <v/>
      </c>
      <c r="GA419" t="str">
        <v>SIN ESTADO</v>
      </c>
      <c r="GC419" t="str">
        <v/>
      </c>
      <c r="GD419" t="str">
        <v/>
      </c>
      <c r="GG419" t="str">
        <v>SIN ESTADO</v>
      </c>
      <c r="GI419" t="str">
        <v/>
      </c>
      <c r="GJ419" t="str">
        <v/>
      </c>
      <c r="GM419" t="str">
        <v>SIN ESTADO</v>
      </c>
      <c r="GO419" t="str">
        <v/>
      </c>
      <c r="GP419" t="str">
        <v/>
      </c>
      <c r="GS419" t="str">
        <v>SIN ESTADO</v>
      </c>
      <c r="GU419" t="str">
        <v/>
      </c>
      <c r="GV419" t="str">
        <v/>
      </c>
      <c r="GY419" t="str">
        <v>SIN ESTADO</v>
      </c>
      <c r="HA419" t="str">
        <v/>
      </c>
      <c r="HB419" t="str">
        <v/>
      </c>
      <c r="HE419" t="str">
        <v>SIN ESTADO</v>
      </c>
      <c r="HG419" t="str">
        <v/>
      </c>
      <c r="HH419" t="str">
        <v/>
      </c>
      <c r="HK419" t="str">
        <v>SIN ESTADO</v>
      </c>
      <c r="HM419" t="str">
        <v/>
      </c>
      <c r="HN419" t="str">
        <v/>
      </c>
      <c r="HQ419" t="str">
        <v>SIN ESTADO</v>
      </c>
      <c r="HS419">
        <v>0</v>
      </c>
      <c r="HU419">
        <v>0</v>
      </c>
      <c r="HW419">
        <v>0</v>
      </c>
      <c r="HX419">
        <v>0</v>
      </c>
    </row>
    <row r="420">
      <c r="B420">
        <v>418</v>
      </c>
      <c r="C420" t="str">
        <v xml:space="preserve">LC2 - 40 - 8 </v>
      </c>
      <c r="D420" t="str">
        <v>VENDIDO</v>
      </c>
      <c r="E420">
        <v>28000000</v>
      </c>
      <c r="F420">
        <v>0</v>
      </c>
      <c r="G420">
        <v>46121</v>
      </c>
      <c r="H420">
        <v>0</v>
      </c>
      <c r="I420" t="str">
        <v>-</v>
      </c>
      <c r="J420">
        <v>0</v>
      </c>
      <c r="K420" t="str">
        <v/>
      </c>
      <c r="L420" t="str">
        <v/>
      </c>
      <c r="M420">
        <v>46121</v>
      </c>
      <c r="N420">
        <v>0</v>
      </c>
      <c r="O420" t="str">
        <v>SIN ESTADO</v>
      </c>
      <c r="P420" t="str">
        <v xml:space="preserve">PERMUTA </v>
      </c>
      <c r="Q420" t="str">
        <v/>
      </c>
      <c r="R420" t="str">
        <v/>
      </c>
      <c r="U420" t="str">
        <v>SIN ESTADO</v>
      </c>
      <c r="W420" t="str">
        <v/>
      </c>
      <c r="X420" t="str">
        <v/>
      </c>
      <c r="AA420" t="str">
        <v>SIN ESTADO</v>
      </c>
      <c r="AC420" t="str">
        <v/>
      </c>
      <c r="AD420" t="str">
        <v/>
      </c>
      <c r="AG420" t="str">
        <v>SIN ESTADO</v>
      </c>
      <c r="AI420" t="str">
        <v/>
      </c>
      <c r="AJ420" t="str">
        <v/>
      </c>
      <c r="AM420" t="str">
        <v>SIN ESTADO</v>
      </c>
      <c r="AO420" t="str">
        <v/>
      </c>
      <c r="AP420" t="str">
        <v/>
      </c>
      <c r="AS420" t="str">
        <v>SIN ESTADO</v>
      </c>
      <c r="AU420" t="str">
        <v/>
      </c>
      <c r="AV420" t="str">
        <v/>
      </c>
      <c r="AY420" t="str">
        <v>SIN ESTADO</v>
      </c>
      <c r="BA420" t="str">
        <v/>
      </c>
      <c r="BB420" t="str">
        <v/>
      </c>
      <c r="BE420" t="str">
        <v>SIN ESTADO</v>
      </c>
      <c r="BG420" t="str">
        <v/>
      </c>
      <c r="BH420" t="str">
        <v/>
      </c>
      <c r="BK420" t="str">
        <v>SIN ESTADO</v>
      </c>
      <c r="BM420" t="str">
        <v/>
      </c>
      <c r="BN420" t="str">
        <v/>
      </c>
      <c r="BQ420" t="str">
        <v>SIN ESTADO</v>
      </c>
      <c r="BS420" t="str">
        <v/>
      </c>
      <c r="BT420" t="str">
        <v/>
      </c>
      <c r="BW420" t="str">
        <v>SIN ESTADO</v>
      </c>
      <c r="BY420" t="str">
        <v/>
      </c>
      <c r="BZ420" t="str">
        <v/>
      </c>
      <c r="CC420" t="str">
        <v>SIN ESTADO</v>
      </c>
      <c r="CE420" t="str">
        <v/>
      </c>
      <c r="CF420" t="str">
        <v/>
      </c>
      <c r="CI420" t="str">
        <v>SIN ESTADO</v>
      </c>
      <c r="CK420" t="str">
        <v/>
      </c>
      <c r="CL420" t="str">
        <v/>
      </c>
      <c r="CO420" t="str">
        <v>SIN ESTADO</v>
      </c>
      <c r="CQ420" t="str">
        <v/>
      </c>
      <c r="CR420" t="str">
        <v/>
      </c>
      <c r="CU420" t="str">
        <v>SIN ESTADO</v>
      </c>
      <c r="CW420" t="str">
        <v/>
      </c>
      <c r="CX420" t="str">
        <v/>
      </c>
      <c r="DA420" t="str">
        <v>SIN ESTADO</v>
      </c>
      <c r="DC420" t="str">
        <v/>
      </c>
      <c r="DD420" t="str">
        <v/>
      </c>
      <c r="DG420" t="str">
        <v>SIN ESTADO</v>
      </c>
      <c r="DI420" t="str">
        <v/>
      </c>
      <c r="DJ420" t="str">
        <v/>
      </c>
      <c r="DM420" t="str">
        <v>SIN ESTADO</v>
      </c>
      <c r="DO420" t="str">
        <v/>
      </c>
      <c r="DP420" t="str">
        <v/>
      </c>
      <c r="DS420" t="str">
        <v>SIN ESTADO</v>
      </c>
      <c r="DU420" t="str">
        <v/>
      </c>
      <c r="DV420" t="str">
        <v/>
      </c>
      <c r="DY420" t="str">
        <v>SIN ESTADO</v>
      </c>
      <c r="EA420" t="str">
        <v/>
      </c>
      <c r="EB420" t="str">
        <v/>
      </c>
      <c r="EE420" t="str">
        <v>SIN ESTADO</v>
      </c>
      <c r="EG420" t="str">
        <v/>
      </c>
      <c r="EH420" t="str">
        <v/>
      </c>
      <c r="EK420" t="str">
        <v>SIN ESTADO</v>
      </c>
      <c r="EM420" t="str">
        <v/>
      </c>
      <c r="EN420" t="str">
        <v/>
      </c>
      <c r="EQ420" t="str">
        <v>SIN ESTADO</v>
      </c>
      <c r="ES420" t="str">
        <v/>
      </c>
      <c r="ET420" t="str">
        <v/>
      </c>
      <c r="EW420" t="str">
        <v>SIN ESTADO</v>
      </c>
      <c r="EY420" t="str">
        <v/>
      </c>
      <c r="EZ420" t="str">
        <v/>
      </c>
      <c r="FC420" t="str">
        <v>SIN ESTADO</v>
      </c>
      <c r="FE420" t="str">
        <v/>
      </c>
      <c r="FF420" t="str">
        <v/>
      </c>
      <c r="FI420" t="str">
        <v>SIN ESTADO</v>
      </c>
      <c r="FK420" t="str">
        <v/>
      </c>
      <c r="FL420" t="str">
        <v/>
      </c>
      <c r="FO420" t="str">
        <v>SIN ESTADO</v>
      </c>
      <c r="FQ420" t="str">
        <v/>
      </c>
      <c r="FR420" t="str">
        <v/>
      </c>
      <c r="FU420" t="str">
        <v>SIN ESTADO</v>
      </c>
      <c r="FW420" t="str">
        <v/>
      </c>
      <c r="FX420" t="str">
        <v/>
      </c>
      <c r="GA420" t="str">
        <v>SIN ESTADO</v>
      </c>
      <c r="GC420" t="str">
        <v/>
      </c>
      <c r="GD420" t="str">
        <v/>
      </c>
      <c r="GG420" t="str">
        <v>SIN ESTADO</v>
      </c>
      <c r="GI420" t="str">
        <v/>
      </c>
      <c r="GJ420" t="str">
        <v/>
      </c>
      <c r="GM420" t="str">
        <v>SIN ESTADO</v>
      </c>
      <c r="GO420" t="str">
        <v/>
      </c>
      <c r="GP420" t="str">
        <v/>
      </c>
      <c r="GS420" t="str">
        <v>SIN ESTADO</v>
      </c>
      <c r="GU420" t="str">
        <v/>
      </c>
      <c r="GV420" t="str">
        <v/>
      </c>
      <c r="GY420" t="str">
        <v>SIN ESTADO</v>
      </c>
      <c r="HA420" t="str">
        <v/>
      </c>
      <c r="HB420" t="str">
        <v/>
      </c>
      <c r="HE420" t="str">
        <v>SIN ESTADO</v>
      </c>
      <c r="HG420" t="str">
        <v/>
      </c>
      <c r="HH420" t="str">
        <v/>
      </c>
      <c r="HK420" t="str">
        <v>SIN ESTADO</v>
      </c>
      <c r="HM420" t="str">
        <v/>
      </c>
      <c r="HN420" t="str">
        <v/>
      </c>
      <c r="HQ420" t="str">
        <v>SIN ESTADO</v>
      </c>
      <c r="HS420">
        <v>0</v>
      </c>
      <c r="HU420">
        <v>0</v>
      </c>
      <c r="HW420">
        <v>0</v>
      </c>
      <c r="HX420">
        <v>0</v>
      </c>
    </row>
    <row r="421">
      <c r="B421">
        <v>419</v>
      </c>
      <c r="C421" t="str">
        <v xml:space="preserve">LC2 - 40 - 9 </v>
      </c>
      <c r="D421" t="str">
        <v>VENDIDO</v>
      </c>
      <c r="E421">
        <v>27500000</v>
      </c>
      <c r="F421">
        <v>23500000</v>
      </c>
      <c r="G421">
        <v>46063</v>
      </c>
      <c r="H421">
        <v>24</v>
      </c>
      <c r="I421" t="str">
        <v xml:space="preserve">10 DE CADA MES </v>
      </c>
      <c r="J421">
        <v>979166.6666666666</v>
      </c>
      <c r="K421">
        <v>46094</v>
      </c>
      <c r="L421">
        <v>224</v>
      </c>
      <c r="M421">
        <v>46094</v>
      </c>
      <c r="N421">
        <v>979200</v>
      </c>
      <c r="O421" t="str">
        <v>PAGA</v>
      </c>
      <c r="P421" t="str">
        <v>TRANSFERENCIA</v>
      </c>
      <c r="Q421">
        <v>46125</v>
      </c>
      <c r="R421">
        <v>193</v>
      </c>
      <c r="S421">
        <v>46119</v>
      </c>
      <c r="T421">
        <v>979200</v>
      </c>
      <c r="U421" t="str">
        <v>PAGA</v>
      </c>
      <c r="V421" t="str">
        <v>TRANSFERENCIA</v>
      </c>
      <c r="W421">
        <v>46156</v>
      </c>
      <c r="X421">
        <v>162</v>
      </c>
      <c r="Y421">
        <v>46153</v>
      </c>
      <c r="Z421">
        <v>979200</v>
      </c>
      <c r="AA421" t="str">
        <v>PAGA</v>
      </c>
      <c r="AB421" t="str">
        <v>TRANSFERENCIA</v>
      </c>
      <c r="AC421">
        <v>46187</v>
      </c>
      <c r="AD421">
        <v>131</v>
      </c>
      <c r="AE421">
        <v>46185</v>
      </c>
      <c r="AF421">
        <v>979200</v>
      </c>
      <c r="AG421" t="str">
        <v>PAGA</v>
      </c>
      <c r="AH421" t="str">
        <v>TRANSFERENCIA</v>
      </c>
      <c r="AI421">
        <v>46218</v>
      </c>
      <c r="AJ421">
        <v>100</v>
      </c>
      <c r="AK421">
        <v>46210</v>
      </c>
      <c r="AL421">
        <v>979200</v>
      </c>
      <c r="AM421" t="str">
        <v>PAGA</v>
      </c>
      <c r="AN421" t="str">
        <v>TRANSFERENCIA</v>
      </c>
      <c r="AO421">
        <v>46249</v>
      </c>
      <c r="AP421">
        <v>69</v>
      </c>
      <c r="AQ421">
        <v>46245</v>
      </c>
      <c r="AR421">
        <v>979200</v>
      </c>
      <c r="AS421" t="str">
        <v>PAGA</v>
      </c>
      <c r="AT421" t="str">
        <v>TRANSFERENCIA</v>
      </c>
      <c r="AU421">
        <v>46280</v>
      </c>
      <c r="AV421">
        <v>38</v>
      </c>
      <c r="AW421">
        <v>46273</v>
      </c>
      <c r="AX421">
        <v>979200</v>
      </c>
      <c r="AY421" t="str">
        <v>PAGA</v>
      </c>
      <c r="AZ421" t="str">
        <v>TRANSFERENCIA</v>
      </c>
      <c r="BA421">
        <v>46311</v>
      </c>
      <c r="BB421">
        <v>7</v>
      </c>
      <c r="BC421">
        <v>46309</v>
      </c>
      <c r="BD421">
        <v>979200</v>
      </c>
      <c r="BE421" t="str">
        <v>PAGA</v>
      </c>
      <c r="BF421" t="str">
        <v>TRANSFERENCIA</v>
      </c>
      <c r="BG421">
        <v>46342</v>
      </c>
      <c r="BH421">
        <v>-24</v>
      </c>
      <c r="BK421" t="str">
        <v>AL DÍA</v>
      </c>
      <c r="BM421">
        <v>46373</v>
      </c>
      <c r="BN421">
        <v>-55</v>
      </c>
      <c r="BQ421" t="str">
        <v>AL DÍA</v>
      </c>
      <c r="BS421">
        <v>46404</v>
      </c>
      <c r="BT421">
        <v>-86</v>
      </c>
      <c r="BW421" t="str">
        <v>AL DÍA</v>
      </c>
      <c r="BY421">
        <v>46435</v>
      </c>
      <c r="BZ421">
        <v>-117</v>
      </c>
      <c r="CC421" t="str">
        <v>AL DÍA</v>
      </c>
      <c r="CE421">
        <v>46466</v>
      </c>
      <c r="CF421">
        <v>-148</v>
      </c>
      <c r="CI421" t="str">
        <v>AL DÍA</v>
      </c>
      <c r="CK421">
        <v>46497</v>
      </c>
      <c r="CL421">
        <v>-179</v>
      </c>
      <c r="CO421" t="str">
        <v>AL DÍA</v>
      </c>
      <c r="CQ421">
        <v>46528</v>
      </c>
      <c r="CR421">
        <v>-210</v>
      </c>
      <c r="CU421" t="str">
        <v>AL DÍA</v>
      </c>
      <c r="CW421">
        <v>46559</v>
      </c>
      <c r="CX421">
        <v>-241</v>
      </c>
      <c r="DA421" t="str">
        <v>AL DÍA</v>
      </c>
      <c r="DC421">
        <v>46590</v>
      </c>
      <c r="DD421">
        <v>-272</v>
      </c>
      <c r="DG421" t="str">
        <v>AL DÍA</v>
      </c>
      <c r="DI421">
        <v>46621</v>
      </c>
      <c r="DJ421">
        <v>-303</v>
      </c>
      <c r="DM421" t="str">
        <v>AL DÍA</v>
      </c>
      <c r="DO421">
        <v>46652</v>
      </c>
      <c r="DP421">
        <v>-334</v>
      </c>
      <c r="DS421" t="str">
        <v>AL DÍA</v>
      </c>
      <c r="DU421">
        <v>46683</v>
      </c>
      <c r="DV421">
        <v>-365</v>
      </c>
      <c r="DY421" t="str">
        <v>AL DÍA</v>
      </c>
      <c r="EA421">
        <v>46714</v>
      </c>
      <c r="EB421">
        <v>-396</v>
      </c>
      <c r="EE421" t="str">
        <v>AL DÍA</v>
      </c>
      <c r="EG421">
        <v>46745</v>
      </c>
      <c r="EH421">
        <v>-427</v>
      </c>
      <c r="EK421" t="str">
        <v>AL DÍA</v>
      </c>
      <c r="EM421">
        <v>46776</v>
      </c>
      <c r="EN421">
        <v>-458</v>
      </c>
      <c r="EQ421" t="str">
        <v>AL DÍA</v>
      </c>
      <c r="ES421">
        <v>46807</v>
      </c>
      <c r="ET421">
        <v>-489</v>
      </c>
      <c r="EW421" t="str">
        <v>AL DÍA</v>
      </c>
      <c r="EY421" t="str">
        <v/>
      </c>
      <c r="EZ421" t="str">
        <v/>
      </c>
      <c r="FC421" t="str">
        <v>SIN ESTADO</v>
      </c>
      <c r="FE421" t="str">
        <v/>
      </c>
      <c r="FF421" t="str">
        <v/>
      </c>
      <c r="FI421" t="str">
        <v>SIN ESTADO</v>
      </c>
      <c r="FK421" t="str">
        <v/>
      </c>
      <c r="FL421" t="str">
        <v/>
      </c>
      <c r="FO421" t="str">
        <v>SIN ESTADO</v>
      </c>
      <c r="FQ421" t="str">
        <v/>
      </c>
      <c r="FR421" t="str">
        <v/>
      </c>
      <c r="FU421" t="str">
        <v>SIN ESTADO</v>
      </c>
      <c r="FW421" t="str">
        <v/>
      </c>
      <c r="FX421" t="str">
        <v/>
      </c>
      <c r="GA421" t="str">
        <v>SIN ESTADO</v>
      </c>
      <c r="GC421" t="str">
        <v/>
      </c>
      <c r="GD421" t="str">
        <v/>
      </c>
      <c r="GG421" t="str">
        <v>SIN ESTADO</v>
      </c>
      <c r="GI421" t="str">
        <v/>
      </c>
      <c r="GJ421" t="str">
        <v/>
      </c>
      <c r="GM421" t="str">
        <v>SIN ESTADO</v>
      </c>
      <c r="GO421" t="str">
        <v/>
      </c>
      <c r="GP421" t="str">
        <v/>
      </c>
      <c r="GS421" t="str">
        <v>SIN ESTADO</v>
      </c>
      <c r="GU421" t="str">
        <v/>
      </c>
      <c r="GV421" t="str">
        <v/>
      </c>
      <c r="GY421" t="str">
        <v>SIN ESTADO</v>
      </c>
      <c r="HA421" t="str">
        <v/>
      </c>
      <c r="HB421" t="str">
        <v/>
      </c>
      <c r="HE421" t="str">
        <v>SIN ESTADO</v>
      </c>
      <c r="HG421" t="str">
        <v/>
      </c>
      <c r="HH421" t="str">
        <v/>
      </c>
      <c r="HK421" t="str">
        <v>SIN ESTADO</v>
      </c>
      <c r="HM421" t="str">
        <v/>
      </c>
      <c r="HN421" t="str">
        <v/>
      </c>
      <c r="HQ421" t="str">
        <v>SIN ESTADO</v>
      </c>
      <c r="HS421">
        <v>7833600</v>
      </c>
      <c r="HU421">
        <v>979166.6666666666</v>
      </c>
      <c r="HW421">
        <v>979200</v>
      </c>
      <c r="HX421">
        <v>1</v>
      </c>
    </row>
    <row r="422">
      <c r="B422">
        <v>420</v>
      </c>
      <c r="C422" t="str">
        <v xml:space="preserve">LC2- 40 - 10 </v>
      </c>
      <c r="D422" t="str">
        <v>VENDIDO</v>
      </c>
      <c r="E422">
        <v>32500000</v>
      </c>
      <c r="F422">
        <v>28500000</v>
      </c>
      <c r="G422">
        <v>46073</v>
      </c>
      <c r="H422">
        <v>24</v>
      </c>
      <c r="I422" t="str">
        <v xml:space="preserve">20 DE CADA MES </v>
      </c>
      <c r="J422">
        <v>1187500</v>
      </c>
      <c r="K422">
        <v>46104</v>
      </c>
      <c r="L422">
        <v>214</v>
      </c>
      <c r="O422" t="str">
        <v>VENCIDA</v>
      </c>
      <c r="Q422">
        <v>46135</v>
      </c>
      <c r="R422">
        <v>183</v>
      </c>
      <c r="U422" t="str">
        <v>VENCIDA</v>
      </c>
      <c r="W422">
        <v>46166</v>
      </c>
      <c r="X422">
        <v>152</v>
      </c>
      <c r="AA422" t="str">
        <v>VENCIDA</v>
      </c>
      <c r="AC422">
        <v>46197</v>
      </c>
      <c r="AD422">
        <v>121</v>
      </c>
      <c r="AG422" t="str">
        <v>VENCIDA</v>
      </c>
      <c r="AI422">
        <v>46228</v>
      </c>
      <c r="AJ422">
        <v>90</v>
      </c>
      <c r="AM422" t="str">
        <v>VENCIDA</v>
      </c>
      <c r="AO422">
        <v>46259</v>
      </c>
      <c r="AP422">
        <v>59</v>
      </c>
      <c r="AS422" t="str">
        <v>VENCIDA</v>
      </c>
      <c r="AU422">
        <v>46290</v>
      </c>
      <c r="AV422">
        <v>28</v>
      </c>
      <c r="AY422" t="str">
        <v>VENCIDA</v>
      </c>
      <c r="BA422">
        <v>46321</v>
      </c>
      <c r="BB422">
        <v>-3</v>
      </c>
      <c r="BE422" t="str">
        <v>POR VENCER</v>
      </c>
      <c r="BG422">
        <v>46352</v>
      </c>
      <c r="BH422">
        <v>-34</v>
      </c>
      <c r="BK422" t="str">
        <v>AL DÍA</v>
      </c>
      <c r="BM422">
        <v>46383</v>
      </c>
      <c r="BN422">
        <v>-65</v>
      </c>
      <c r="BQ422" t="str">
        <v>AL DÍA</v>
      </c>
      <c r="BS422">
        <v>46414</v>
      </c>
      <c r="BT422">
        <v>-96</v>
      </c>
      <c r="BW422" t="str">
        <v>AL DÍA</v>
      </c>
      <c r="BY422">
        <v>46445</v>
      </c>
      <c r="BZ422">
        <v>-127</v>
      </c>
      <c r="CC422" t="str">
        <v>AL DÍA</v>
      </c>
      <c r="CE422">
        <v>46476</v>
      </c>
      <c r="CF422">
        <v>-158</v>
      </c>
      <c r="CI422" t="str">
        <v>AL DÍA</v>
      </c>
      <c r="CK422">
        <v>46507</v>
      </c>
      <c r="CL422">
        <v>-189</v>
      </c>
      <c r="CO422" t="str">
        <v>AL DÍA</v>
      </c>
      <c r="CQ422">
        <v>46538</v>
      </c>
      <c r="CR422">
        <v>-220</v>
      </c>
      <c r="CU422" t="str">
        <v>AL DÍA</v>
      </c>
      <c r="CW422">
        <v>46569</v>
      </c>
      <c r="CX422">
        <v>-251</v>
      </c>
      <c r="DA422" t="str">
        <v>AL DÍA</v>
      </c>
      <c r="DC422">
        <v>46600</v>
      </c>
      <c r="DD422">
        <v>-282</v>
      </c>
      <c r="DG422" t="str">
        <v>AL DÍA</v>
      </c>
      <c r="DI422">
        <v>46631</v>
      </c>
      <c r="DJ422">
        <v>-313</v>
      </c>
      <c r="DM422" t="str">
        <v>AL DÍA</v>
      </c>
      <c r="DO422">
        <v>46662</v>
      </c>
      <c r="DP422">
        <v>-344</v>
      </c>
      <c r="DS422" t="str">
        <v>AL DÍA</v>
      </c>
      <c r="DU422">
        <v>46693</v>
      </c>
      <c r="DV422">
        <v>-375</v>
      </c>
      <c r="DY422" t="str">
        <v>AL DÍA</v>
      </c>
      <c r="EA422">
        <v>46724</v>
      </c>
      <c r="EB422">
        <v>-406</v>
      </c>
      <c r="EE422" t="str">
        <v>AL DÍA</v>
      </c>
      <c r="EG422">
        <v>46755</v>
      </c>
      <c r="EH422">
        <v>-437</v>
      </c>
      <c r="EK422" t="str">
        <v>AL DÍA</v>
      </c>
      <c r="EM422">
        <v>46786</v>
      </c>
      <c r="EN422">
        <v>-468</v>
      </c>
      <c r="EQ422" t="str">
        <v>AL DÍA</v>
      </c>
      <c r="ES422">
        <v>46817</v>
      </c>
      <c r="ET422">
        <v>-499</v>
      </c>
      <c r="EW422" t="str">
        <v>AL DÍA</v>
      </c>
      <c r="EY422" t="str">
        <v/>
      </c>
      <c r="EZ422" t="str">
        <v/>
      </c>
      <c r="FC422" t="str">
        <v>SIN ESTADO</v>
      </c>
      <c r="FE422" t="str">
        <v/>
      </c>
      <c r="FF422" t="str">
        <v/>
      </c>
      <c r="FI422" t="str">
        <v>SIN ESTADO</v>
      </c>
      <c r="FK422" t="str">
        <v/>
      </c>
      <c r="FL422" t="str">
        <v/>
      </c>
      <c r="FO422" t="str">
        <v>SIN ESTADO</v>
      </c>
      <c r="FQ422" t="str">
        <v/>
      </c>
      <c r="FR422" t="str">
        <v/>
      </c>
      <c r="FU422" t="str">
        <v>SIN ESTADO</v>
      </c>
      <c r="FW422" t="str">
        <v/>
      </c>
      <c r="FX422" t="str">
        <v/>
      </c>
      <c r="GA422" t="str">
        <v>SIN ESTADO</v>
      </c>
      <c r="GC422" t="str">
        <v/>
      </c>
      <c r="GD422" t="str">
        <v/>
      </c>
      <c r="GG422" t="str">
        <v>SIN ESTADO</v>
      </c>
      <c r="GI422" t="str">
        <v/>
      </c>
      <c r="GJ422" t="str">
        <v/>
      </c>
      <c r="GM422" t="str">
        <v>SIN ESTADO</v>
      </c>
      <c r="GO422" t="str">
        <v/>
      </c>
      <c r="GP422" t="str">
        <v/>
      </c>
      <c r="GS422" t="str">
        <v>SIN ESTADO</v>
      </c>
      <c r="GU422" t="str">
        <v/>
      </c>
      <c r="GV422" t="str">
        <v/>
      </c>
      <c r="GY422" t="str">
        <v>SIN ESTADO</v>
      </c>
      <c r="HA422" t="str">
        <v/>
      </c>
      <c r="HB422" t="str">
        <v/>
      </c>
      <c r="HE422" t="str">
        <v>SIN ESTADO</v>
      </c>
      <c r="HG422" t="str">
        <v/>
      </c>
      <c r="HH422" t="str">
        <v/>
      </c>
      <c r="HK422" t="str">
        <v>SIN ESTADO</v>
      </c>
      <c r="HM422" t="str">
        <v/>
      </c>
      <c r="HN422" t="str">
        <v/>
      </c>
      <c r="HQ422" t="str">
        <v>SIN ESTADO</v>
      </c>
      <c r="HS422">
        <v>0</v>
      </c>
      <c r="HU422">
        <v>1187500</v>
      </c>
      <c r="HW422">
        <v>0</v>
      </c>
      <c r="HX422">
        <v>0</v>
      </c>
    </row>
    <row r="423">
      <c r="B423">
        <v>421</v>
      </c>
      <c r="C423" t="str">
        <v xml:space="preserve">LC2 - 40 - 11 </v>
      </c>
      <c r="D423" t="str">
        <v>EN NEGOCIACIÓN</v>
      </c>
      <c r="E423">
        <v>33000000</v>
      </c>
      <c r="F423">
        <v>33000000</v>
      </c>
      <c r="G423">
        <v>0</v>
      </c>
      <c r="H423">
        <v>0</v>
      </c>
      <c r="I423">
        <v>0</v>
      </c>
      <c r="K423" t="str">
        <v/>
      </c>
      <c r="L423" t="str">
        <v/>
      </c>
      <c r="O423" t="str">
        <v>SIN ESTADO</v>
      </c>
      <c r="Q423" t="str">
        <v/>
      </c>
      <c r="R423" t="str">
        <v/>
      </c>
      <c r="U423" t="str">
        <v>SIN ESTADO</v>
      </c>
      <c r="W423" t="str">
        <v/>
      </c>
      <c r="X423" t="str">
        <v/>
      </c>
      <c r="AA423" t="str">
        <v>SIN ESTADO</v>
      </c>
      <c r="AC423" t="str">
        <v/>
      </c>
      <c r="AD423" t="str">
        <v/>
      </c>
      <c r="AG423" t="str">
        <v>SIN ESTADO</v>
      </c>
      <c r="AI423" t="str">
        <v/>
      </c>
      <c r="AJ423" t="str">
        <v/>
      </c>
      <c r="AM423" t="str">
        <v>SIN ESTADO</v>
      </c>
      <c r="AO423" t="str">
        <v/>
      </c>
      <c r="AP423" t="str">
        <v/>
      </c>
      <c r="AS423" t="str">
        <v>SIN ESTADO</v>
      </c>
      <c r="AU423" t="str">
        <v/>
      </c>
      <c r="AV423" t="str">
        <v/>
      </c>
      <c r="AY423" t="str">
        <v>SIN ESTADO</v>
      </c>
      <c r="BA423" t="str">
        <v/>
      </c>
      <c r="BB423" t="str">
        <v/>
      </c>
      <c r="BE423" t="str">
        <v>SIN ESTADO</v>
      </c>
      <c r="BG423" t="str">
        <v/>
      </c>
      <c r="BH423" t="str">
        <v/>
      </c>
      <c r="BK423" t="str">
        <v>SIN ESTADO</v>
      </c>
      <c r="BM423" t="str">
        <v/>
      </c>
      <c r="BN423" t="str">
        <v/>
      </c>
      <c r="BQ423" t="str">
        <v>SIN ESTADO</v>
      </c>
      <c r="BS423" t="str">
        <v/>
      </c>
      <c r="BT423" t="str">
        <v/>
      </c>
      <c r="BW423" t="str">
        <v>SIN ESTADO</v>
      </c>
      <c r="BY423" t="str">
        <v/>
      </c>
      <c r="BZ423" t="str">
        <v/>
      </c>
      <c r="CC423" t="str">
        <v>SIN ESTADO</v>
      </c>
      <c r="CE423" t="str">
        <v/>
      </c>
      <c r="CF423" t="str">
        <v/>
      </c>
      <c r="CI423" t="str">
        <v>SIN ESTADO</v>
      </c>
      <c r="CK423" t="str">
        <v/>
      </c>
      <c r="CL423" t="str">
        <v/>
      </c>
      <c r="CO423" t="str">
        <v>SIN ESTADO</v>
      </c>
      <c r="CQ423" t="str">
        <v/>
      </c>
      <c r="CR423" t="str">
        <v/>
      </c>
      <c r="CU423" t="str">
        <v>SIN ESTADO</v>
      </c>
      <c r="CW423" t="str">
        <v/>
      </c>
      <c r="CX423" t="str">
        <v/>
      </c>
      <c r="DA423" t="str">
        <v>SIN ESTADO</v>
      </c>
      <c r="DC423" t="str">
        <v/>
      </c>
      <c r="DD423" t="str">
        <v/>
      </c>
      <c r="DG423" t="str">
        <v>SIN ESTADO</v>
      </c>
      <c r="DI423" t="str">
        <v/>
      </c>
      <c r="DJ423" t="str">
        <v/>
      </c>
      <c r="DM423" t="str">
        <v>SIN ESTADO</v>
      </c>
      <c r="DO423" t="str">
        <v/>
      </c>
      <c r="DP423" t="str">
        <v/>
      </c>
      <c r="DS423" t="str">
        <v>SIN ESTADO</v>
      </c>
      <c r="DU423" t="str">
        <v/>
      </c>
      <c r="DV423" t="str">
        <v/>
      </c>
      <c r="DY423" t="str">
        <v>SIN ESTADO</v>
      </c>
      <c r="EA423" t="str">
        <v/>
      </c>
      <c r="EB423" t="str">
        <v/>
      </c>
      <c r="EE423" t="str">
        <v>SIN ESTADO</v>
      </c>
      <c r="EG423" t="str">
        <v/>
      </c>
      <c r="EH423" t="str">
        <v/>
      </c>
      <c r="EK423" t="str">
        <v>SIN ESTADO</v>
      </c>
      <c r="EM423" t="str">
        <v/>
      </c>
      <c r="EN423" t="str">
        <v/>
      </c>
      <c r="EQ423" t="str">
        <v>SIN ESTADO</v>
      </c>
      <c r="ES423" t="str">
        <v/>
      </c>
      <c r="ET423" t="str">
        <v/>
      </c>
      <c r="EW423" t="str">
        <v>SIN ESTADO</v>
      </c>
      <c r="EY423" t="str">
        <v/>
      </c>
      <c r="EZ423" t="str">
        <v/>
      </c>
      <c r="FC423" t="str">
        <v>SIN ESTADO</v>
      </c>
      <c r="FE423" t="str">
        <v/>
      </c>
      <c r="FF423" t="str">
        <v/>
      </c>
      <c r="FI423" t="str">
        <v>SIN ESTADO</v>
      </c>
      <c r="FK423" t="str">
        <v/>
      </c>
      <c r="FL423" t="str">
        <v/>
      </c>
      <c r="FO423" t="str">
        <v>SIN ESTADO</v>
      </c>
      <c r="FQ423" t="str">
        <v/>
      </c>
      <c r="FR423" t="str">
        <v/>
      </c>
      <c r="FU423" t="str">
        <v>SIN ESTADO</v>
      </c>
      <c r="FW423" t="str">
        <v/>
      </c>
      <c r="FX423" t="str">
        <v/>
      </c>
      <c r="GA423" t="str">
        <v>SIN ESTADO</v>
      </c>
      <c r="GC423" t="str">
        <v/>
      </c>
      <c r="GD423" t="str">
        <v/>
      </c>
      <c r="GG423" t="str">
        <v>SIN ESTADO</v>
      </c>
      <c r="GI423" t="str">
        <v/>
      </c>
      <c r="GJ423" t="str">
        <v/>
      </c>
      <c r="GM423" t="str">
        <v>SIN ESTADO</v>
      </c>
      <c r="GO423" t="str">
        <v/>
      </c>
      <c r="GP423" t="str">
        <v/>
      </c>
      <c r="GS423" t="str">
        <v>SIN ESTADO</v>
      </c>
      <c r="GU423" t="str">
        <v/>
      </c>
      <c r="GV423" t="str">
        <v/>
      </c>
      <c r="GY423" t="str">
        <v>SIN ESTADO</v>
      </c>
      <c r="HA423" t="str">
        <v/>
      </c>
      <c r="HB423" t="str">
        <v/>
      </c>
      <c r="HE423" t="str">
        <v>SIN ESTADO</v>
      </c>
      <c r="HG423" t="str">
        <v/>
      </c>
      <c r="HH423" t="str">
        <v/>
      </c>
      <c r="HK423" t="str">
        <v>SIN ESTADO</v>
      </c>
      <c r="HM423" t="str">
        <v/>
      </c>
      <c r="HN423" t="str">
        <v/>
      </c>
      <c r="HQ423" t="str">
        <v>SIN ESTADO</v>
      </c>
      <c r="HS423">
        <v>0</v>
      </c>
      <c r="HU423">
        <v>0</v>
      </c>
      <c r="HW423">
        <v>0</v>
      </c>
      <c r="HX423">
        <v>0</v>
      </c>
    </row>
    <row r="424">
      <c r="B424">
        <v>422</v>
      </c>
      <c r="C424" t="str">
        <v xml:space="preserve">LC2 - 40 - 12 </v>
      </c>
      <c r="D424" t="str">
        <v>VENDIDO</v>
      </c>
      <c r="E424">
        <v>28000000</v>
      </c>
      <c r="F424">
        <v>18000000</v>
      </c>
      <c r="G424">
        <v>46111</v>
      </c>
      <c r="H424">
        <v>24</v>
      </c>
      <c r="I424" t="str">
        <v xml:space="preserve">30 DE CADA MES </v>
      </c>
      <c r="J424">
        <v>750000</v>
      </c>
      <c r="K424">
        <v>46142</v>
      </c>
      <c r="L424">
        <v>176</v>
      </c>
      <c r="M424">
        <v>46141</v>
      </c>
      <c r="N424">
        <v>750000</v>
      </c>
      <c r="O424" t="str">
        <v>PAGA</v>
      </c>
      <c r="P424" t="str">
        <v>TRANSFERENCIA</v>
      </c>
      <c r="Q424">
        <v>46173</v>
      </c>
      <c r="R424">
        <v>145</v>
      </c>
      <c r="S424">
        <v>46172</v>
      </c>
      <c r="T424">
        <v>750000</v>
      </c>
      <c r="U424" t="str">
        <v>PAGA</v>
      </c>
      <c r="V424" t="str">
        <v>TRANSFERENCIA</v>
      </c>
      <c r="W424">
        <v>46204</v>
      </c>
      <c r="X424">
        <v>114</v>
      </c>
      <c r="Y424">
        <v>46233</v>
      </c>
      <c r="Z424">
        <v>750000</v>
      </c>
      <c r="AA424" t="str">
        <v>PAGA</v>
      </c>
      <c r="AB424" t="str">
        <v>TRANSFERENCIA</v>
      </c>
      <c r="AC424">
        <v>46235</v>
      </c>
      <c r="AD424">
        <v>83</v>
      </c>
      <c r="AE424">
        <v>46264</v>
      </c>
      <c r="AF424">
        <v>750000</v>
      </c>
      <c r="AG424" t="str">
        <v>PAGA</v>
      </c>
      <c r="AH424" t="str">
        <v>TRANSFERENCIA</v>
      </c>
      <c r="AI424">
        <v>46266</v>
      </c>
      <c r="AJ424">
        <v>52</v>
      </c>
      <c r="AK424">
        <v>46291</v>
      </c>
      <c r="AL424">
        <v>750000</v>
      </c>
      <c r="AM424" t="str">
        <v>PAGA</v>
      </c>
      <c r="AN424" t="str">
        <v>TRANSFERENCIA</v>
      </c>
      <c r="AO424">
        <v>46297</v>
      </c>
      <c r="AP424">
        <v>21</v>
      </c>
      <c r="AS424" t="str">
        <v>VENCIDA</v>
      </c>
      <c r="AU424">
        <v>46328</v>
      </c>
      <c r="AV424">
        <v>-10</v>
      </c>
      <c r="AY424" t="str">
        <v>AL DÍA</v>
      </c>
      <c r="BA424">
        <v>46359</v>
      </c>
      <c r="BB424">
        <v>-41</v>
      </c>
      <c r="BE424" t="str">
        <v>AL DÍA</v>
      </c>
      <c r="BG424">
        <v>46390</v>
      </c>
      <c r="BH424">
        <v>-72</v>
      </c>
      <c r="BK424" t="str">
        <v>AL DÍA</v>
      </c>
      <c r="BM424">
        <v>46421</v>
      </c>
      <c r="BN424">
        <v>-103</v>
      </c>
      <c r="BQ424" t="str">
        <v>AL DÍA</v>
      </c>
      <c r="BS424">
        <v>46452</v>
      </c>
      <c r="BT424">
        <v>-134</v>
      </c>
      <c r="BW424" t="str">
        <v>AL DÍA</v>
      </c>
      <c r="BY424">
        <v>46483</v>
      </c>
      <c r="BZ424">
        <v>-165</v>
      </c>
      <c r="CC424" t="str">
        <v>AL DÍA</v>
      </c>
      <c r="CE424">
        <v>46514</v>
      </c>
      <c r="CF424">
        <v>-196</v>
      </c>
      <c r="CI424" t="str">
        <v>AL DÍA</v>
      </c>
      <c r="CK424">
        <v>46545</v>
      </c>
      <c r="CL424">
        <v>-227</v>
      </c>
      <c r="CO424" t="str">
        <v>AL DÍA</v>
      </c>
      <c r="CQ424">
        <v>46576</v>
      </c>
      <c r="CR424">
        <v>-258</v>
      </c>
      <c r="CU424" t="str">
        <v>AL DÍA</v>
      </c>
      <c r="CW424">
        <v>46607</v>
      </c>
      <c r="CX424">
        <v>-289</v>
      </c>
      <c r="DA424" t="str">
        <v>AL DÍA</v>
      </c>
      <c r="DC424">
        <v>46638</v>
      </c>
      <c r="DD424">
        <v>-320</v>
      </c>
      <c r="DG424" t="str">
        <v>AL DÍA</v>
      </c>
      <c r="DI424">
        <v>46669</v>
      </c>
      <c r="DJ424">
        <v>-351</v>
      </c>
      <c r="DM424" t="str">
        <v>AL DÍA</v>
      </c>
      <c r="DO424">
        <v>46700</v>
      </c>
      <c r="DP424">
        <v>-382</v>
      </c>
      <c r="DS424" t="str">
        <v>AL DÍA</v>
      </c>
      <c r="DU424">
        <v>46731</v>
      </c>
      <c r="DV424">
        <v>-413</v>
      </c>
      <c r="DY424" t="str">
        <v>AL DÍA</v>
      </c>
      <c r="EA424">
        <v>46762</v>
      </c>
      <c r="EB424">
        <v>-444</v>
      </c>
      <c r="EE424" t="str">
        <v>AL DÍA</v>
      </c>
      <c r="EG424">
        <v>46793</v>
      </c>
      <c r="EH424">
        <v>-475</v>
      </c>
      <c r="EK424" t="str">
        <v>AL DÍA</v>
      </c>
      <c r="EM424">
        <v>46824</v>
      </c>
      <c r="EN424">
        <v>-506</v>
      </c>
      <c r="EQ424" t="str">
        <v>AL DÍA</v>
      </c>
      <c r="ES424">
        <v>46855</v>
      </c>
      <c r="ET424">
        <v>-537</v>
      </c>
      <c r="EW424" t="str">
        <v>AL DÍA</v>
      </c>
      <c r="EY424" t="str">
        <v/>
      </c>
      <c r="EZ424" t="str">
        <v/>
      </c>
      <c r="FC424" t="str">
        <v>SIN ESTADO</v>
      </c>
      <c r="FE424" t="str">
        <v/>
      </c>
      <c r="FF424" t="str">
        <v/>
      </c>
      <c r="FI424" t="str">
        <v>SIN ESTADO</v>
      </c>
      <c r="FK424" t="str">
        <v/>
      </c>
      <c r="FL424" t="str">
        <v/>
      </c>
      <c r="FO424" t="str">
        <v>SIN ESTADO</v>
      </c>
      <c r="FQ424" t="str">
        <v/>
      </c>
      <c r="FR424" t="str">
        <v/>
      </c>
      <c r="FU424" t="str">
        <v>SIN ESTADO</v>
      </c>
      <c r="FW424" t="str">
        <v/>
      </c>
      <c r="FX424" t="str">
        <v/>
      </c>
      <c r="GA424" t="str">
        <v>SIN ESTADO</v>
      </c>
      <c r="GC424" t="str">
        <v/>
      </c>
      <c r="GD424" t="str">
        <v/>
      </c>
      <c r="GG424" t="str">
        <v>SIN ESTADO</v>
      </c>
      <c r="GI424" t="str">
        <v/>
      </c>
      <c r="GJ424" t="str">
        <v/>
      </c>
      <c r="GM424" t="str">
        <v>SIN ESTADO</v>
      </c>
      <c r="GO424" t="str">
        <v/>
      </c>
      <c r="GP424" t="str">
        <v/>
      </c>
      <c r="GS424" t="str">
        <v>SIN ESTADO</v>
      </c>
      <c r="GU424" t="str">
        <v/>
      </c>
      <c r="GV424" t="str">
        <v/>
      </c>
      <c r="GY424" t="str">
        <v>SIN ESTADO</v>
      </c>
      <c r="HA424" t="str">
        <v/>
      </c>
      <c r="HB424" t="str">
        <v/>
      </c>
      <c r="HE424" t="str">
        <v>SIN ESTADO</v>
      </c>
      <c r="HG424" t="str">
        <v/>
      </c>
      <c r="HH424" t="str">
        <v/>
      </c>
      <c r="HK424" t="str">
        <v>SIN ESTADO</v>
      </c>
      <c r="HM424" t="str">
        <v/>
      </c>
      <c r="HN424" t="str">
        <v/>
      </c>
      <c r="HQ424" t="str">
        <v>SIN ESTADO</v>
      </c>
      <c r="HS424">
        <v>3750000</v>
      </c>
      <c r="HU424">
        <v>750000</v>
      </c>
      <c r="HW424">
        <v>750000</v>
      </c>
      <c r="HX424">
        <v>1</v>
      </c>
    </row>
    <row r="425">
      <c r="B425">
        <v>423</v>
      </c>
      <c r="C425" t="str">
        <v xml:space="preserve">LC2 - 40 - 13 </v>
      </c>
      <c r="D425" t="str">
        <v>VENDIDO</v>
      </c>
      <c r="E425">
        <v>28000000</v>
      </c>
      <c r="F425">
        <v>24000000</v>
      </c>
      <c r="G425">
        <v>46111</v>
      </c>
      <c r="H425">
        <v>24</v>
      </c>
      <c r="I425" t="str">
        <v xml:space="preserve">30 DE CADA MES </v>
      </c>
      <c r="J425">
        <v>1000000</v>
      </c>
      <c r="K425">
        <v>46142</v>
      </c>
      <c r="L425">
        <v>176</v>
      </c>
      <c r="M425">
        <v>46142</v>
      </c>
      <c r="N425">
        <v>1000000</v>
      </c>
      <c r="O425" t="str">
        <v>PAGA</v>
      </c>
      <c r="P425" t="str">
        <v>TRANSFERENCIA</v>
      </c>
      <c r="Q425">
        <v>46173</v>
      </c>
      <c r="R425">
        <v>145</v>
      </c>
      <c r="S425">
        <v>46171</v>
      </c>
      <c r="T425">
        <v>1000000</v>
      </c>
      <c r="U425" t="str">
        <v>PAGA</v>
      </c>
      <c r="V425" t="str">
        <v>TRANSFERENCIA</v>
      </c>
      <c r="W425">
        <v>46204</v>
      </c>
      <c r="X425">
        <v>114</v>
      </c>
      <c r="Y425">
        <v>46203</v>
      </c>
      <c r="Z425">
        <v>1000000</v>
      </c>
      <c r="AA425" t="str">
        <v>PAGA</v>
      </c>
      <c r="AB425" t="str">
        <v>TRANSFERENCIA</v>
      </c>
      <c r="AC425">
        <v>46235</v>
      </c>
      <c r="AD425">
        <v>83</v>
      </c>
      <c r="AE425">
        <v>46234</v>
      </c>
      <c r="AF425">
        <v>1000000</v>
      </c>
      <c r="AG425" t="str">
        <v>PAGA</v>
      </c>
      <c r="AH425" t="str">
        <v>TRANSFERENCIA</v>
      </c>
      <c r="AI425">
        <v>46266</v>
      </c>
      <c r="AJ425">
        <v>52</v>
      </c>
      <c r="AK425">
        <v>46265</v>
      </c>
      <c r="AL425">
        <v>1000000</v>
      </c>
      <c r="AM425" t="str">
        <v>PAGA</v>
      </c>
      <c r="AN425" t="str">
        <v>TRANSFERENCIA</v>
      </c>
      <c r="AO425">
        <v>46297</v>
      </c>
      <c r="AP425">
        <v>21</v>
      </c>
      <c r="AQ425">
        <v>46295</v>
      </c>
      <c r="AR425">
        <v>1000000</v>
      </c>
      <c r="AS425" t="str">
        <v>PAGA</v>
      </c>
      <c r="AT425" t="str">
        <v>TRANSFERENCIA</v>
      </c>
      <c r="AU425">
        <v>46328</v>
      </c>
      <c r="AV425">
        <v>-10</v>
      </c>
      <c r="AY425" t="str">
        <v>AL DÍA</v>
      </c>
      <c r="BA425">
        <v>46359</v>
      </c>
      <c r="BB425">
        <v>-41</v>
      </c>
      <c r="BE425" t="str">
        <v>AL DÍA</v>
      </c>
      <c r="BG425">
        <v>46390</v>
      </c>
      <c r="BH425">
        <v>-72</v>
      </c>
      <c r="BK425" t="str">
        <v>AL DÍA</v>
      </c>
      <c r="BM425">
        <v>46421</v>
      </c>
      <c r="BN425">
        <v>-103</v>
      </c>
      <c r="BQ425" t="str">
        <v>AL DÍA</v>
      </c>
      <c r="BS425">
        <v>46452</v>
      </c>
      <c r="BT425">
        <v>-134</v>
      </c>
      <c r="BW425" t="str">
        <v>AL DÍA</v>
      </c>
      <c r="BY425">
        <v>46483</v>
      </c>
      <c r="BZ425">
        <v>-165</v>
      </c>
      <c r="CC425" t="str">
        <v>AL DÍA</v>
      </c>
      <c r="CE425">
        <v>46514</v>
      </c>
      <c r="CF425">
        <v>-196</v>
      </c>
      <c r="CI425" t="str">
        <v>AL DÍA</v>
      </c>
      <c r="CK425">
        <v>46545</v>
      </c>
      <c r="CL425">
        <v>-227</v>
      </c>
      <c r="CO425" t="str">
        <v>AL DÍA</v>
      </c>
      <c r="CQ425">
        <v>46576</v>
      </c>
      <c r="CR425">
        <v>-258</v>
      </c>
      <c r="CU425" t="str">
        <v>AL DÍA</v>
      </c>
      <c r="CW425">
        <v>46607</v>
      </c>
      <c r="CX425">
        <v>-289</v>
      </c>
      <c r="DA425" t="str">
        <v>AL DÍA</v>
      </c>
      <c r="DC425">
        <v>46638</v>
      </c>
      <c r="DD425">
        <v>-320</v>
      </c>
      <c r="DG425" t="str">
        <v>AL DÍA</v>
      </c>
      <c r="DI425">
        <v>46669</v>
      </c>
      <c r="DJ425">
        <v>-351</v>
      </c>
      <c r="DM425" t="str">
        <v>AL DÍA</v>
      </c>
      <c r="DO425">
        <v>46700</v>
      </c>
      <c r="DP425">
        <v>-382</v>
      </c>
      <c r="DS425" t="str">
        <v>AL DÍA</v>
      </c>
      <c r="DU425">
        <v>46731</v>
      </c>
      <c r="DV425">
        <v>-413</v>
      </c>
      <c r="DY425" t="str">
        <v>AL DÍA</v>
      </c>
      <c r="EA425">
        <v>46762</v>
      </c>
      <c r="EB425">
        <v>-444</v>
      </c>
      <c r="EE425" t="str">
        <v>AL DÍA</v>
      </c>
      <c r="EG425">
        <v>46793</v>
      </c>
      <c r="EH425">
        <v>-475</v>
      </c>
      <c r="EK425" t="str">
        <v>AL DÍA</v>
      </c>
      <c r="EM425">
        <v>46824</v>
      </c>
      <c r="EN425">
        <v>-506</v>
      </c>
      <c r="EQ425" t="str">
        <v>AL DÍA</v>
      </c>
      <c r="ES425">
        <v>46855</v>
      </c>
      <c r="ET425">
        <v>-537</v>
      </c>
      <c r="EW425" t="str">
        <v>AL DÍA</v>
      </c>
      <c r="EY425" t="str">
        <v/>
      </c>
      <c r="EZ425" t="str">
        <v/>
      </c>
      <c r="FC425" t="str">
        <v>SIN ESTADO</v>
      </c>
      <c r="FE425" t="str">
        <v/>
      </c>
      <c r="FF425" t="str">
        <v/>
      </c>
      <c r="FI425" t="str">
        <v>SIN ESTADO</v>
      </c>
      <c r="FK425" t="str">
        <v/>
      </c>
      <c r="FL425" t="str">
        <v/>
      </c>
      <c r="FO425" t="str">
        <v>SIN ESTADO</v>
      </c>
      <c r="FQ425" t="str">
        <v/>
      </c>
      <c r="FR425" t="str">
        <v/>
      </c>
      <c r="FU425" t="str">
        <v>SIN ESTADO</v>
      </c>
      <c r="FW425" t="str">
        <v/>
      </c>
      <c r="FX425" t="str">
        <v/>
      </c>
      <c r="GA425" t="str">
        <v>SIN ESTADO</v>
      </c>
      <c r="GC425" t="str">
        <v/>
      </c>
      <c r="GD425" t="str">
        <v/>
      </c>
      <c r="GG425" t="str">
        <v>SIN ESTADO</v>
      </c>
      <c r="GI425" t="str">
        <v/>
      </c>
      <c r="GJ425" t="str">
        <v/>
      </c>
      <c r="GM425" t="str">
        <v>SIN ESTADO</v>
      </c>
      <c r="GO425" t="str">
        <v/>
      </c>
      <c r="GP425" t="str">
        <v/>
      </c>
      <c r="GS425" t="str">
        <v>SIN ESTADO</v>
      </c>
      <c r="GU425" t="str">
        <v/>
      </c>
      <c r="GV425" t="str">
        <v/>
      </c>
      <c r="GY425" t="str">
        <v>SIN ESTADO</v>
      </c>
      <c r="HA425" t="str">
        <v/>
      </c>
      <c r="HB425" t="str">
        <v/>
      </c>
      <c r="HE425" t="str">
        <v>SIN ESTADO</v>
      </c>
      <c r="HG425" t="str">
        <v/>
      </c>
      <c r="HH425" t="str">
        <v/>
      </c>
      <c r="HK425" t="str">
        <v>SIN ESTADO</v>
      </c>
      <c r="HM425" t="str">
        <v/>
      </c>
      <c r="HN425" t="str">
        <v/>
      </c>
      <c r="HQ425" t="str">
        <v>SIN ESTADO</v>
      </c>
      <c r="HS425">
        <v>6000000</v>
      </c>
      <c r="HU425">
        <v>1000000</v>
      </c>
      <c r="HW425">
        <v>1000000</v>
      </c>
      <c r="HX425">
        <v>1</v>
      </c>
    </row>
    <row r="426">
      <c r="B426">
        <v>424</v>
      </c>
      <c r="C426" t="str">
        <v xml:space="preserve">LC2 - 40 - 14 </v>
      </c>
      <c r="D426" t="str">
        <v>VENDIDO</v>
      </c>
      <c r="E426">
        <v>28000000</v>
      </c>
      <c r="F426">
        <v>24000000</v>
      </c>
      <c r="G426">
        <v>46111</v>
      </c>
      <c r="H426">
        <v>24</v>
      </c>
      <c r="I426" t="str">
        <v xml:space="preserve">30 DE CADA MES </v>
      </c>
      <c r="J426">
        <v>1000000</v>
      </c>
      <c r="K426">
        <v>46142</v>
      </c>
      <c r="L426">
        <v>176</v>
      </c>
      <c r="M426">
        <v>46142</v>
      </c>
      <c r="N426">
        <v>1000000</v>
      </c>
      <c r="O426" t="str">
        <v>PAGA</v>
      </c>
      <c r="P426" t="str">
        <v>TRANSFERENCIA</v>
      </c>
      <c r="Q426">
        <v>46173</v>
      </c>
      <c r="R426">
        <v>145</v>
      </c>
      <c r="S426">
        <v>46171</v>
      </c>
      <c r="T426">
        <v>1000000</v>
      </c>
      <c r="U426" t="str">
        <v>PAGA</v>
      </c>
      <c r="V426" t="str">
        <v>TRANSFERENCIA</v>
      </c>
      <c r="W426">
        <v>46204</v>
      </c>
      <c r="X426">
        <v>114</v>
      </c>
      <c r="Y426">
        <v>46203</v>
      </c>
      <c r="Z426">
        <v>1000000</v>
      </c>
      <c r="AA426" t="str">
        <v>PAGA</v>
      </c>
      <c r="AB426" t="str">
        <v>TRANSFERENCIA</v>
      </c>
      <c r="AC426">
        <v>46235</v>
      </c>
      <c r="AD426">
        <v>83</v>
      </c>
      <c r="AE426">
        <v>46234</v>
      </c>
      <c r="AF426">
        <v>1000000</v>
      </c>
      <c r="AG426" t="str">
        <v>PAGA</v>
      </c>
      <c r="AH426" t="str">
        <v>TRANSFERENCIA</v>
      </c>
      <c r="AI426">
        <v>46266</v>
      </c>
      <c r="AJ426">
        <v>52</v>
      </c>
      <c r="AK426">
        <v>46265</v>
      </c>
      <c r="AL426">
        <v>1000000</v>
      </c>
      <c r="AM426" t="str">
        <v>PAGA</v>
      </c>
      <c r="AN426" t="str">
        <v>TRANSFERENCIA</v>
      </c>
      <c r="AO426">
        <v>46297</v>
      </c>
      <c r="AP426">
        <v>21</v>
      </c>
      <c r="AQ426">
        <v>46295</v>
      </c>
      <c r="AR426">
        <v>1000000</v>
      </c>
      <c r="AS426" t="str">
        <v>PAGA</v>
      </c>
      <c r="AT426" t="str">
        <v>TRANSFERENCIA</v>
      </c>
      <c r="AU426">
        <v>46328</v>
      </c>
      <c r="AV426">
        <v>-10</v>
      </c>
      <c r="AY426" t="str">
        <v>AL DÍA</v>
      </c>
      <c r="BA426">
        <v>46359</v>
      </c>
      <c r="BB426">
        <v>-41</v>
      </c>
      <c r="BE426" t="str">
        <v>AL DÍA</v>
      </c>
      <c r="BG426">
        <v>46390</v>
      </c>
      <c r="BH426">
        <v>-72</v>
      </c>
      <c r="BK426" t="str">
        <v>AL DÍA</v>
      </c>
      <c r="BM426">
        <v>46421</v>
      </c>
      <c r="BN426">
        <v>-103</v>
      </c>
      <c r="BQ426" t="str">
        <v>AL DÍA</v>
      </c>
      <c r="BS426">
        <v>46452</v>
      </c>
      <c r="BT426">
        <v>-134</v>
      </c>
      <c r="BW426" t="str">
        <v>AL DÍA</v>
      </c>
      <c r="BY426">
        <v>46483</v>
      </c>
      <c r="BZ426">
        <v>-165</v>
      </c>
      <c r="CC426" t="str">
        <v>AL DÍA</v>
      </c>
      <c r="CE426">
        <v>46514</v>
      </c>
      <c r="CF426">
        <v>-196</v>
      </c>
      <c r="CI426" t="str">
        <v>AL DÍA</v>
      </c>
      <c r="CK426">
        <v>46545</v>
      </c>
      <c r="CL426">
        <v>-227</v>
      </c>
      <c r="CO426" t="str">
        <v>AL DÍA</v>
      </c>
      <c r="CQ426">
        <v>46576</v>
      </c>
      <c r="CR426">
        <v>-258</v>
      </c>
      <c r="CU426" t="str">
        <v>AL DÍA</v>
      </c>
      <c r="CW426">
        <v>46607</v>
      </c>
      <c r="CX426">
        <v>-289</v>
      </c>
      <c r="DA426" t="str">
        <v>AL DÍA</v>
      </c>
      <c r="DC426">
        <v>46638</v>
      </c>
      <c r="DD426">
        <v>-320</v>
      </c>
      <c r="DG426" t="str">
        <v>AL DÍA</v>
      </c>
      <c r="DI426">
        <v>46669</v>
      </c>
      <c r="DJ426">
        <v>-351</v>
      </c>
      <c r="DM426" t="str">
        <v>AL DÍA</v>
      </c>
      <c r="DO426">
        <v>46700</v>
      </c>
      <c r="DP426">
        <v>-382</v>
      </c>
      <c r="DS426" t="str">
        <v>AL DÍA</v>
      </c>
      <c r="DU426">
        <v>46731</v>
      </c>
      <c r="DV426">
        <v>-413</v>
      </c>
      <c r="DY426" t="str">
        <v>AL DÍA</v>
      </c>
      <c r="EA426">
        <v>46762</v>
      </c>
      <c r="EB426">
        <v>-444</v>
      </c>
      <c r="EE426" t="str">
        <v>AL DÍA</v>
      </c>
      <c r="EG426">
        <v>46793</v>
      </c>
      <c r="EH426">
        <v>-475</v>
      </c>
      <c r="EK426" t="str">
        <v>AL DÍA</v>
      </c>
      <c r="EM426">
        <v>46824</v>
      </c>
      <c r="EN426">
        <v>-506</v>
      </c>
      <c r="EQ426" t="str">
        <v>AL DÍA</v>
      </c>
      <c r="ES426">
        <v>46855</v>
      </c>
      <c r="ET426">
        <v>-537</v>
      </c>
      <c r="EW426" t="str">
        <v>AL DÍA</v>
      </c>
      <c r="EY426" t="str">
        <v/>
      </c>
      <c r="EZ426" t="str">
        <v/>
      </c>
      <c r="FC426" t="str">
        <v>SIN ESTADO</v>
      </c>
      <c r="FE426" t="str">
        <v/>
      </c>
      <c r="FF426" t="str">
        <v/>
      </c>
      <c r="FI426" t="str">
        <v>SIN ESTADO</v>
      </c>
      <c r="FK426" t="str">
        <v/>
      </c>
      <c r="FL426" t="str">
        <v/>
      </c>
      <c r="FO426" t="str">
        <v>SIN ESTADO</v>
      </c>
      <c r="FQ426" t="str">
        <v/>
      </c>
      <c r="FR426" t="str">
        <v/>
      </c>
      <c r="FU426" t="str">
        <v>SIN ESTADO</v>
      </c>
      <c r="FW426" t="str">
        <v/>
      </c>
      <c r="FX426" t="str">
        <v/>
      </c>
      <c r="GA426" t="str">
        <v>SIN ESTADO</v>
      </c>
      <c r="GC426" t="str">
        <v/>
      </c>
      <c r="GD426" t="str">
        <v/>
      </c>
      <c r="GG426" t="str">
        <v>SIN ESTADO</v>
      </c>
      <c r="GI426" t="str">
        <v/>
      </c>
      <c r="GJ426" t="str">
        <v/>
      </c>
      <c r="GM426" t="str">
        <v>SIN ESTADO</v>
      </c>
      <c r="GO426" t="str">
        <v/>
      </c>
      <c r="GP426" t="str">
        <v/>
      </c>
      <c r="GS426" t="str">
        <v>SIN ESTADO</v>
      </c>
      <c r="GU426" t="str">
        <v/>
      </c>
      <c r="GV426" t="str">
        <v/>
      </c>
      <c r="GY426" t="str">
        <v>SIN ESTADO</v>
      </c>
      <c r="HA426" t="str">
        <v/>
      </c>
      <c r="HB426" t="str">
        <v/>
      </c>
      <c r="HE426" t="str">
        <v>SIN ESTADO</v>
      </c>
      <c r="HG426" t="str">
        <v/>
      </c>
      <c r="HH426" t="str">
        <v/>
      </c>
      <c r="HK426" t="str">
        <v>SIN ESTADO</v>
      </c>
      <c r="HM426" t="str">
        <v/>
      </c>
      <c r="HN426" t="str">
        <v/>
      </c>
      <c r="HQ426" t="str">
        <v>SIN ESTADO</v>
      </c>
      <c r="HS426">
        <v>6000000</v>
      </c>
      <c r="HU426">
        <v>1000000</v>
      </c>
      <c r="HW426">
        <v>1000000</v>
      </c>
      <c r="HX426">
        <v>1</v>
      </c>
    </row>
    <row r="427">
      <c r="B427">
        <v>425</v>
      </c>
      <c r="C427" t="str">
        <v xml:space="preserve">LC2 - 40 - 15 </v>
      </c>
      <c r="D427" t="str">
        <v>VENDIDO</v>
      </c>
      <c r="E427">
        <v>23000000</v>
      </c>
      <c r="F427">
        <v>18000000</v>
      </c>
      <c r="G427">
        <v>46098</v>
      </c>
      <c r="H427">
        <v>24</v>
      </c>
      <c r="I427" t="str">
        <v xml:space="preserve">17 DE CADA MES </v>
      </c>
      <c r="J427">
        <v>750000</v>
      </c>
      <c r="K427">
        <v>46129</v>
      </c>
      <c r="L427">
        <v>189</v>
      </c>
      <c r="M427">
        <v>46128</v>
      </c>
      <c r="N427">
        <v>600000</v>
      </c>
      <c r="O427" t="str">
        <v>PAGA</v>
      </c>
      <c r="P427" t="str">
        <v>EFECTIVO</v>
      </c>
      <c r="Q427">
        <v>46160</v>
      </c>
      <c r="R427">
        <v>158</v>
      </c>
      <c r="S427">
        <v>46161</v>
      </c>
      <c r="T427">
        <v>600000</v>
      </c>
      <c r="U427" t="str">
        <v>PAGA</v>
      </c>
      <c r="V427" t="str">
        <v>EFECTIVO</v>
      </c>
      <c r="W427">
        <v>46191</v>
      </c>
      <c r="X427">
        <v>127</v>
      </c>
      <c r="Y427">
        <v>46190</v>
      </c>
      <c r="Z427">
        <v>600000</v>
      </c>
      <c r="AA427" t="str">
        <v>PAGA</v>
      </c>
      <c r="AB427" t="str">
        <v>EFECTIVO</v>
      </c>
      <c r="AC427">
        <v>46222</v>
      </c>
      <c r="AD427">
        <v>96</v>
      </c>
      <c r="AE427">
        <v>46220</v>
      </c>
      <c r="AF427">
        <v>600000</v>
      </c>
      <c r="AG427" t="str">
        <v>PAGA</v>
      </c>
      <c r="AH427" t="str">
        <v>EFECTIVO</v>
      </c>
      <c r="AI427">
        <v>46253</v>
      </c>
      <c r="AJ427">
        <v>65</v>
      </c>
      <c r="AK427">
        <v>46256</v>
      </c>
      <c r="AL427">
        <v>600000</v>
      </c>
      <c r="AM427" t="str">
        <v>PAGA</v>
      </c>
      <c r="AN427" t="str">
        <v>EFECTIVO</v>
      </c>
      <c r="AO427">
        <v>46284</v>
      </c>
      <c r="AP427">
        <v>34</v>
      </c>
      <c r="AQ427">
        <v>46283</v>
      </c>
      <c r="AR427">
        <v>600000</v>
      </c>
      <c r="AS427" t="str">
        <v>PAGA</v>
      </c>
      <c r="AT427" t="str">
        <v>TRANSFERENCIA</v>
      </c>
      <c r="AU427">
        <v>46315</v>
      </c>
      <c r="AV427">
        <v>3</v>
      </c>
      <c r="AY427" t="str">
        <v>VENCIDA</v>
      </c>
      <c r="BA427">
        <v>46346</v>
      </c>
      <c r="BB427">
        <v>-28</v>
      </c>
      <c r="BE427" t="str">
        <v>AL DÍA</v>
      </c>
      <c r="BG427">
        <v>46377</v>
      </c>
      <c r="BH427">
        <v>-59</v>
      </c>
      <c r="BK427" t="str">
        <v>AL DÍA</v>
      </c>
      <c r="BM427">
        <v>46408</v>
      </c>
      <c r="BN427">
        <v>-90</v>
      </c>
      <c r="BQ427" t="str">
        <v>AL DÍA</v>
      </c>
      <c r="BS427">
        <v>46439</v>
      </c>
      <c r="BT427">
        <v>-121</v>
      </c>
      <c r="BW427" t="str">
        <v>AL DÍA</v>
      </c>
      <c r="BY427">
        <v>46470</v>
      </c>
      <c r="BZ427">
        <v>-152</v>
      </c>
      <c r="CC427" t="str">
        <v>AL DÍA</v>
      </c>
      <c r="CE427">
        <v>46501</v>
      </c>
      <c r="CF427">
        <v>-183</v>
      </c>
      <c r="CI427" t="str">
        <v>AL DÍA</v>
      </c>
      <c r="CK427">
        <v>46532</v>
      </c>
      <c r="CL427">
        <v>-214</v>
      </c>
      <c r="CO427" t="str">
        <v>AL DÍA</v>
      </c>
      <c r="CQ427">
        <v>46563</v>
      </c>
      <c r="CR427">
        <v>-245</v>
      </c>
      <c r="CU427" t="str">
        <v>AL DÍA</v>
      </c>
      <c r="CW427">
        <v>46594</v>
      </c>
      <c r="CX427">
        <v>-276</v>
      </c>
      <c r="DA427" t="str">
        <v>AL DÍA</v>
      </c>
      <c r="DC427">
        <v>46625</v>
      </c>
      <c r="DD427">
        <v>-307</v>
      </c>
      <c r="DG427" t="str">
        <v>AL DÍA</v>
      </c>
      <c r="DI427">
        <v>46656</v>
      </c>
      <c r="DJ427">
        <v>-338</v>
      </c>
      <c r="DM427" t="str">
        <v>AL DÍA</v>
      </c>
      <c r="DO427">
        <v>46687</v>
      </c>
      <c r="DP427">
        <v>-369</v>
      </c>
      <c r="DS427" t="str">
        <v>AL DÍA</v>
      </c>
      <c r="DU427">
        <v>46718</v>
      </c>
      <c r="DV427">
        <v>-400</v>
      </c>
      <c r="DY427" t="str">
        <v>AL DÍA</v>
      </c>
      <c r="EA427">
        <v>46749</v>
      </c>
      <c r="EB427">
        <v>-431</v>
      </c>
      <c r="EE427" t="str">
        <v>AL DÍA</v>
      </c>
      <c r="EG427">
        <v>46780</v>
      </c>
      <c r="EH427">
        <v>-462</v>
      </c>
      <c r="EK427" t="str">
        <v>AL DÍA</v>
      </c>
      <c r="EM427">
        <v>46811</v>
      </c>
      <c r="EN427">
        <v>-493</v>
      </c>
      <c r="EQ427" t="str">
        <v>AL DÍA</v>
      </c>
      <c r="ES427">
        <v>46842</v>
      </c>
      <c r="ET427">
        <v>-524</v>
      </c>
      <c r="EW427" t="str">
        <v>AL DÍA</v>
      </c>
      <c r="EY427" t="str">
        <v/>
      </c>
      <c r="EZ427" t="str">
        <v/>
      </c>
      <c r="FC427" t="str">
        <v>SIN ESTADO</v>
      </c>
      <c r="FE427" t="str">
        <v/>
      </c>
      <c r="FF427" t="str">
        <v/>
      </c>
      <c r="FI427" t="str">
        <v>SIN ESTADO</v>
      </c>
      <c r="FK427" t="str">
        <v/>
      </c>
      <c r="FL427" t="str">
        <v/>
      </c>
      <c r="FO427" t="str">
        <v>SIN ESTADO</v>
      </c>
      <c r="FQ427" t="str">
        <v/>
      </c>
      <c r="FR427" t="str">
        <v/>
      </c>
      <c r="FU427" t="str">
        <v>SIN ESTADO</v>
      </c>
      <c r="FW427" t="str">
        <v/>
      </c>
      <c r="FX427" t="str">
        <v/>
      </c>
      <c r="GA427" t="str">
        <v>SIN ESTADO</v>
      </c>
      <c r="GC427" t="str">
        <v/>
      </c>
      <c r="GD427" t="str">
        <v/>
      </c>
      <c r="GG427" t="str">
        <v>SIN ESTADO</v>
      </c>
      <c r="GI427" t="str">
        <v/>
      </c>
      <c r="GJ427" t="str">
        <v/>
      </c>
      <c r="GM427" t="str">
        <v>SIN ESTADO</v>
      </c>
      <c r="GO427" t="str">
        <v/>
      </c>
      <c r="GP427" t="str">
        <v/>
      </c>
      <c r="GS427" t="str">
        <v>SIN ESTADO</v>
      </c>
      <c r="GU427" t="str">
        <v/>
      </c>
      <c r="GV427" t="str">
        <v/>
      </c>
      <c r="GY427" t="str">
        <v>SIN ESTADO</v>
      </c>
      <c r="HA427" t="str">
        <v/>
      </c>
      <c r="HB427" t="str">
        <v/>
      </c>
      <c r="HE427" t="str">
        <v>SIN ESTADO</v>
      </c>
      <c r="HG427" t="str">
        <v/>
      </c>
      <c r="HH427" t="str">
        <v/>
      </c>
      <c r="HK427" t="str">
        <v>SIN ESTADO</v>
      </c>
      <c r="HM427" t="str">
        <v/>
      </c>
      <c r="HN427" t="str">
        <v/>
      </c>
      <c r="HQ427" t="str">
        <v>SIN ESTADO</v>
      </c>
      <c r="HS427">
        <v>3600000</v>
      </c>
      <c r="HU427">
        <v>750000</v>
      </c>
      <c r="HW427">
        <v>600000</v>
      </c>
      <c r="HX427">
        <v>1</v>
      </c>
    </row>
    <row r="428">
      <c r="B428">
        <v>426</v>
      </c>
      <c r="C428" t="str">
        <v xml:space="preserve">LC2 - 40 - 16 </v>
      </c>
      <c r="D428" t="str">
        <v>VENDIDO</v>
      </c>
      <c r="E428">
        <v>28000000</v>
      </c>
      <c r="F428">
        <v>24000000</v>
      </c>
      <c r="G428">
        <v>46119</v>
      </c>
      <c r="H428">
        <v>24</v>
      </c>
      <c r="I428" t="str">
        <v xml:space="preserve">07 DE CADA MES </v>
      </c>
      <c r="J428">
        <v>1000000</v>
      </c>
      <c r="K428">
        <v>46150</v>
      </c>
      <c r="L428">
        <v>168</v>
      </c>
      <c r="M428">
        <v>46183</v>
      </c>
      <c r="N428">
        <v>1000000</v>
      </c>
      <c r="O428" t="str">
        <v>PAGA</v>
      </c>
      <c r="P428" t="str">
        <v>TRANSFERENCIA</v>
      </c>
      <c r="Q428">
        <v>46181</v>
      </c>
      <c r="R428">
        <v>137</v>
      </c>
      <c r="S428">
        <v>46249</v>
      </c>
      <c r="T428">
        <v>1000000</v>
      </c>
      <c r="U428" t="str">
        <v>PAGA</v>
      </c>
      <c r="V428" t="str">
        <v>TRANSFERENCIA</v>
      </c>
      <c r="W428">
        <v>46212</v>
      </c>
      <c r="X428">
        <v>106</v>
      </c>
      <c r="Y428">
        <v>46279</v>
      </c>
      <c r="Z428">
        <v>1000000</v>
      </c>
      <c r="AA428" t="str">
        <v>PAGA</v>
      </c>
      <c r="AB428" t="str">
        <v>TRANSFERENCIA</v>
      </c>
      <c r="AC428">
        <v>46243</v>
      </c>
      <c r="AD428">
        <v>75</v>
      </c>
      <c r="AE428">
        <v>46309</v>
      </c>
      <c r="AF428">
        <v>1000000</v>
      </c>
      <c r="AG428" t="str">
        <v>PAGA</v>
      </c>
      <c r="AH428" t="str">
        <v>TRANSFERENCIA</v>
      </c>
      <c r="AI428">
        <v>46274</v>
      </c>
      <c r="AJ428">
        <v>44</v>
      </c>
      <c r="AM428" t="str">
        <v>VENCIDA</v>
      </c>
      <c r="AO428">
        <v>46305</v>
      </c>
      <c r="AP428">
        <v>13</v>
      </c>
      <c r="AS428" t="str">
        <v>VENCIDA</v>
      </c>
      <c r="AU428">
        <v>46336</v>
      </c>
      <c r="AV428">
        <v>-18</v>
      </c>
      <c r="AY428" t="str">
        <v>AL DÍA</v>
      </c>
      <c r="BA428">
        <v>46367</v>
      </c>
      <c r="BB428">
        <v>-49</v>
      </c>
      <c r="BE428" t="str">
        <v>AL DÍA</v>
      </c>
      <c r="BG428">
        <v>46398</v>
      </c>
      <c r="BH428">
        <v>-80</v>
      </c>
      <c r="BK428" t="str">
        <v>AL DÍA</v>
      </c>
      <c r="BM428">
        <v>46429</v>
      </c>
      <c r="BN428">
        <v>-111</v>
      </c>
      <c r="BQ428" t="str">
        <v>AL DÍA</v>
      </c>
      <c r="BS428">
        <v>46460</v>
      </c>
      <c r="BT428">
        <v>-142</v>
      </c>
      <c r="BW428" t="str">
        <v>AL DÍA</v>
      </c>
      <c r="BY428">
        <v>46491</v>
      </c>
      <c r="BZ428">
        <v>-173</v>
      </c>
      <c r="CC428" t="str">
        <v>AL DÍA</v>
      </c>
      <c r="CE428">
        <v>46522</v>
      </c>
      <c r="CF428">
        <v>-204</v>
      </c>
      <c r="CI428" t="str">
        <v>AL DÍA</v>
      </c>
      <c r="CK428">
        <v>46553</v>
      </c>
      <c r="CL428">
        <v>-235</v>
      </c>
      <c r="CO428" t="str">
        <v>AL DÍA</v>
      </c>
      <c r="CQ428">
        <v>46584</v>
      </c>
      <c r="CR428">
        <v>-266</v>
      </c>
      <c r="CU428" t="str">
        <v>AL DÍA</v>
      </c>
      <c r="CW428">
        <v>46615</v>
      </c>
      <c r="CX428">
        <v>-297</v>
      </c>
      <c r="DA428" t="str">
        <v>AL DÍA</v>
      </c>
      <c r="DC428">
        <v>46646</v>
      </c>
      <c r="DD428">
        <v>-328</v>
      </c>
      <c r="DG428" t="str">
        <v>AL DÍA</v>
      </c>
      <c r="DI428">
        <v>46677</v>
      </c>
      <c r="DJ428">
        <v>-359</v>
      </c>
      <c r="DM428" t="str">
        <v>AL DÍA</v>
      </c>
      <c r="DO428">
        <v>46708</v>
      </c>
      <c r="DP428">
        <v>-390</v>
      </c>
      <c r="DS428" t="str">
        <v>AL DÍA</v>
      </c>
      <c r="DU428">
        <v>46739</v>
      </c>
      <c r="DV428">
        <v>-421</v>
      </c>
      <c r="DY428" t="str">
        <v>AL DÍA</v>
      </c>
      <c r="EA428">
        <v>46770</v>
      </c>
      <c r="EB428">
        <v>-452</v>
      </c>
      <c r="EE428" t="str">
        <v>AL DÍA</v>
      </c>
      <c r="EG428">
        <v>46801</v>
      </c>
      <c r="EH428">
        <v>-483</v>
      </c>
      <c r="EK428" t="str">
        <v>AL DÍA</v>
      </c>
      <c r="EM428">
        <v>46832</v>
      </c>
      <c r="EN428">
        <v>-514</v>
      </c>
      <c r="EQ428" t="str">
        <v>AL DÍA</v>
      </c>
      <c r="ES428">
        <v>46863</v>
      </c>
      <c r="ET428">
        <v>-545</v>
      </c>
      <c r="EW428" t="str">
        <v>AL DÍA</v>
      </c>
      <c r="EY428" t="str">
        <v/>
      </c>
      <c r="EZ428" t="str">
        <v/>
      </c>
      <c r="FC428" t="str">
        <v>SIN ESTADO</v>
      </c>
      <c r="FE428" t="str">
        <v/>
      </c>
      <c r="FF428" t="str">
        <v/>
      </c>
      <c r="FI428" t="str">
        <v>SIN ESTADO</v>
      </c>
      <c r="FK428" t="str">
        <v/>
      </c>
      <c r="FL428" t="str">
        <v/>
      </c>
      <c r="FO428" t="str">
        <v>SIN ESTADO</v>
      </c>
      <c r="FQ428" t="str">
        <v/>
      </c>
      <c r="FR428" t="str">
        <v/>
      </c>
      <c r="FU428" t="str">
        <v>SIN ESTADO</v>
      </c>
      <c r="FW428" t="str">
        <v/>
      </c>
      <c r="FX428" t="str">
        <v/>
      </c>
      <c r="GA428" t="str">
        <v>SIN ESTADO</v>
      </c>
      <c r="GC428" t="str">
        <v/>
      </c>
      <c r="GD428" t="str">
        <v/>
      </c>
      <c r="GG428" t="str">
        <v>SIN ESTADO</v>
      </c>
      <c r="GI428" t="str">
        <v/>
      </c>
      <c r="GJ428" t="str">
        <v/>
      </c>
      <c r="GM428" t="str">
        <v>SIN ESTADO</v>
      </c>
      <c r="GO428" t="str">
        <v/>
      </c>
      <c r="GP428" t="str">
        <v/>
      </c>
      <c r="GS428" t="str">
        <v>SIN ESTADO</v>
      </c>
      <c r="GU428" t="str">
        <v/>
      </c>
      <c r="GV428" t="str">
        <v/>
      </c>
      <c r="GY428" t="str">
        <v>SIN ESTADO</v>
      </c>
      <c r="HA428" t="str">
        <v/>
      </c>
      <c r="HB428" t="str">
        <v/>
      </c>
      <c r="HE428" t="str">
        <v>SIN ESTADO</v>
      </c>
      <c r="HG428" t="str">
        <v/>
      </c>
      <c r="HH428" t="str">
        <v/>
      </c>
      <c r="HK428" t="str">
        <v>SIN ESTADO</v>
      </c>
      <c r="HM428" t="str">
        <v/>
      </c>
      <c r="HN428" t="str">
        <v/>
      </c>
      <c r="HQ428" t="str">
        <v>SIN ESTADO</v>
      </c>
      <c r="HS428">
        <v>4000000</v>
      </c>
      <c r="HU428">
        <v>1000000</v>
      </c>
      <c r="HW428">
        <v>1000000</v>
      </c>
      <c r="HX428">
        <v>1</v>
      </c>
    </row>
    <row r="429">
      <c r="B429">
        <v>427</v>
      </c>
      <c r="C429" t="str">
        <v xml:space="preserve">LC2 - 40 - 17 </v>
      </c>
      <c r="D429" t="str">
        <v>VENDIDO</v>
      </c>
      <c r="E429">
        <v>28000000</v>
      </c>
      <c r="F429">
        <v>19000000</v>
      </c>
      <c r="G429">
        <v>46098</v>
      </c>
      <c r="H429">
        <v>24</v>
      </c>
      <c r="I429" t="str">
        <v xml:space="preserve">17 DE CADA MES </v>
      </c>
      <c r="J429">
        <v>791666.6666666666</v>
      </c>
      <c r="K429">
        <v>46129</v>
      </c>
      <c r="L429">
        <v>189</v>
      </c>
      <c r="M429">
        <v>46128</v>
      </c>
      <c r="N429">
        <v>791000</v>
      </c>
      <c r="O429" t="str">
        <v>PAGA</v>
      </c>
      <c r="P429" t="str">
        <v>TRANSFERENCIA</v>
      </c>
      <c r="Q429">
        <v>46160</v>
      </c>
      <c r="R429">
        <v>158</v>
      </c>
      <c r="S429">
        <v>46158</v>
      </c>
      <c r="T429">
        <v>791700</v>
      </c>
      <c r="U429" t="str">
        <v>PAGA</v>
      </c>
      <c r="V429" t="str">
        <v>TRANSFERENCIA</v>
      </c>
      <c r="W429">
        <v>46191</v>
      </c>
      <c r="X429">
        <v>127</v>
      </c>
      <c r="Y429">
        <v>46189</v>
      </c>
      <c r="Z429">
        <v>791700</v>
      </c>
      <c r="AA429" t="str">
        <v>PAGA</v>
      </c>
      <c r="AB429" t="str">
        <v>TRANSFERENCIA</v>
      </c>
      <c r="AC429">
        <v>46222</v>
      </c>
      <c r="AD429">
        <v>96</v>
      </c>
      <c r="AE429">
        <v>46219</v>
      </c>
      <c r="AF429">
        <v>791700</v>
      </c>
      <c r="AG429" t="str">
        <v>PAGA</v>
      </c>
      <c r="AH429" t="str">
        <v>TRANSFERENCIA</v>
      </c>
      <c r="AI429">
        <v>46253</v>
      </c>
      <c r="AJ429">
        <v>65</v>
      </c>
      <c r="AK429">
        <v>46248</v>
      </c>
      <c r="AL429">
        <v>791700</v>
      </c>
      <c r="AM429" t="str">
        <v>PAGA</v>
      </c>
      <c r="AN429" t="str">
        <v>TRANSFERENCIA</v>
      </c>
      <c r="AO429">
        <v>46284</v>
      </c>
      <c r="AP429">
        <v>34</v>
      </c>
      <c r="AS429" t="str">
        <v>VENCIDA</v>
      </c>
      <c r="AU429">
        <v>46315</v>
      </c>
      <c r="AV429">
        <v>3</v>
      </c>
      <c r="AY429" t="str">
        <v>VENCIDA</v>
      </c>
      <c r="BA429">
        <v>46346</v>
      </c>
      <c r="BB429">
        <v>-28</v>
      </c>
      <c r="BE429" t="str">
        <v>AL DÍA</v>
      </c>
      <c r="BG429">
        <v>46377</v>
      </c>
      <c r="BH429">
        <v>-59</v>
      </c>
      <c r="BK429" t="str">
        <v>AL DÍA</v>
      </c>
      <c r="BM429">
        <v>46408</v>
      </c>
      <c r="BN429">
        <v>-90</v>
      </c>
      <c r="BQ429" t="str">
        <v>AL DÍA</v>
      </c>
      <c r="BS429">
        <v>46439</v>
      </c>
      <c r="BT429">
        <v>-121</v>
      </c>
      <c r="BW429" t="str">
        <v>AL DÍA</v>
      </c>
      <c r="BY429">
        <v>46470</v>
      </c>
      <c r="BZ429">
        <v>-152</v>
      </c>
      <c r="CC429" t="str">
        <v>AL DÍA</v>
      </c>
      <c r="CE429">
        <v>46501</v>
      </c>
      <c r="CF429">
        <v>-183</v>
      </c>
      <c r="CI429" t="str">
        <v>AL DÍA</v>
      </c>
      <c r="CK429">
        <v>46532</v>
      </c>
      <c r="CL429">
        <v>-214</v>
      </c>
      <c r="CO429" t="str">
        <v>AL DÍA</v>
      </c>
      <c r="CQ429">
        <v>46563</v>
      </c>
      <c r="CR429">
        <v>-245</v>
      </c>
      <c r="CU429" t="str">
        <v>AL DÍA</v>
      </c>
      <c r="CW429">
        <v>46594</v>
      </c>
      <c r="CX429">
        <v>-276</v>
      </c>
      <c r="DA429" t="str">
        <v>AL DÍA</v>
      </c>
      <c r="DC429">
        <v>46625</v>
      </c>
      <c r="DD429">
        <v>-307</v>
      </c>
      <c r="DG429" t="str">
        <v>AL DÍA</v>
      </c>
      <c r="DI429">
        <v>46656</v>
      </c>
      <c r="DJ429">
        <v>-338</v>
      </c>
      <c r="DM429" t="str">
        <v>AL DÍA</v>
      </c>
      <c r="DO429">
        <v>46687</v>
      </c>
      <c r="DP429">
        <v>-369</v>
      </c>
      <c r="DS429" t="str">
        <v>AL DÍA</v>
      </c>
      <c r="DU429">
        <v>46718</v>
      </c>
      <c r="DV429">
        <v>-400</v>
      </c>
      <c r="DY429" t="str">
        <v>AL DÍA</v>
      </c>
      <c r="EA429">
        <v>46749</v>
      </c>
      <c r="EB429">
        <v>-431</v>
      </c>
      <c r="EE429" t="str">
        <v>AL DÍA</v>
      </c>
      <c r="EG429">
        <v>46780</v>
      </c>
      <c r="EH429">
        <v>-462</v>
      </c>
      <c r="EK429" t="str">
        <v>AL DÍA</v>
      </c>
      <c r="EM429">
        <v>46811</v>
      </c>
      <c r="EN429">
        <v>-493</v>
      </c>
      <c r="EQ429" t="str">
        <v>AL DÍA</v>
      </c>
      <c r="ES429">
        <v>46842</v>
      </c>
      <c r="ET429">
        <v>-524</v>
      </c>
      <c r="EW429" t="str">
        <v>AL DÍA</v>
      </c>
      <c r="EY429" t="str">
        <v/>
      </c>
      <c r="EZ429" t="str">
        <v/>
      </c>
      <c r="FC429" t="str">
        <v>SIN ESTADO</v>
      </c>
      <c r="FE429" t="str">
        <v/>
      </c>
      <c r="FF429" t="str">
        <v/>
      </c>
      <c r="FI429" t="str">
        <v>SIN ESTADO</v>
      </c>
      <c r="FK429" t="str">
        <v/>
      </c>
      <c r="FL429" t="str">
        <v/>
      </c>
      <c r="FO429" t="str">
        <v>SIN ESTADO</v>
      </c>
      <c r="FQ429" t="str">
        <v/>
      </c>
      <c r="FR429" t="str">
        <v/>
      </c>
      <c r="FU429" t="str">
        <v>SIN ESTADO</v>
      </c>
      <c r="FW429" t="str">
        <v/>
      </c>
      <c r="FX429" t="str">
        <v/>
      </c>
      <c r="GA429" t="str">
        <v>SIN ESTADO</v>
      </c>
      <c r="GC429" t="str">
        <v/>
      </c>
      <c r="GD429" t="str">
        <v/>
      </c>
      <c r="GG429" t="str">
        <v>SIN ESTADO</v>
      </c>
      <c r="GI429" t="str">
        <v/>
      </c>
      <c r="GJ429" t="str">
        <v/>
      </c>
      <c r="GM429" t="str">
        <v>SIN ESTADO</v>
      </c>
      <c r="GO429" t="str">
        <v/>
      </c>
      <c r="GP429" t="str">
        <v/>
      </c>
      <c r="GS429" t="str">
        <v>SIN ESTADO</v>
      </c>
      <c r="GU429" t="str">
        <v/>
      </c>
      <c r="GV429" t="str">
        <v/>
      </c>
      <c r="GY429" t="str">
        <v>SIN ESTADO</v>
      </c>
      <c r="HA429" t="str">
        <v/>
      </c>
      <c r="HB429" t="str">
        <v/>
      </c>
      <c r="HE429" t="str">
        <v>SIN ESTADO</v>
      </c>
      <c r="HG429" t="str">
        <v/>
      </c>
      <c r="HH429" t="str">
        <v/>
      </c>
      <c r="HK429" t="str">
        <v>SIN ESTADO</v>
      </c>
      <c r="HM429" t="str">
        <v/>
      </c>
      <c r="HN429" t="str">
        <v/>
      </c>
      <c r="HQ429" t="str">
        <v>SIN ESTADO</v>
      </c>
      <c r="HS429">
        <v>3957800</v>
      </c>
      <c r="HU429">
        <v>791666.6666666666</v>
      </c>
      <c r="HW429">
        <v>791000</v>
      </c>
      <c r="HX429">
        <v>1</v>
      </c>
    </row>
    <row r="430">
      <c r="B430">
        <v>428</v>
      </c>
      <c r="C430" t="str">
        <v xml:space="preserve">LC2 - 40 - 18 </v>
      </c>
      <c r="D430" t="str">
        <v>VENDIDO</v>
      </c>
      <c r="E430">
        <v>28000000</v>
      </c>
      <c r="F430">
        <v>23000000</v>
      </c>
      <c r="G430">
        <v>46122</v>
      </c>
      <c r="H430">
        <v>24</v>
      </c>
      <c r="I430" t="str">
        <v xml:space="preserve">10 DE CADA MES </v>
      </c>
      <c r="J430">
        <v>958333.3333333334</v>
      </c>
      <c r="K430">
        <v>46153</v>
      </c>
      <c r="L430">
        <v>165</v>
      </c>
      <c r="M430">
        <v>46131</v>
      </c>
      <c r="N430">
        <v>1000000</v>
      </c>
      <c r="O430" t="str">
        <v>PAGA</v>
      </c>
      <c r="P430" t="str">
        <v>TRANSFERENCIA</v>
      </c>
      <c r="Q430">
        <v>46184</v>
      </c>
      <c r="R430">
        <v>134</v>
      </c>
      <c r="S430">
        <v>46193</v>
      </c>
      <c r="T430">
        <v>1000000</v>
      </c>
      <c r="U430" t="str">
        <v>PAGA</v>
      </c>
      <c r="V430" t="str">
        <v>TRANSFERENCIA</v>
      </c>
      <c r="W430">
        <v>46215</v>
      </c>
      <c r="X430">
        <v>103</v>
      </c>
      <c r="Y430">
        <v>46221</v>
      </c>
      <c r="Z430">
        <v>500000</v>
      </c>
      <c r="AA430" t="str">
        <v>PAGA</v>
      </c>
      <c r="AB430" t="str">
        <v>TRANSFERENCIA</v>
      </c>
      <c r="AC430">
        <v>46246</v>
      </c>
      <c r="AD430">
        <v>72</v>
      </c>
      <c r="AG430" t="str">
        <v>VENCIDA</v>
      </c>
      <c r="AI430">
        <v>46277</v>
      </c>
      <c r="AJ430">
        <v>41</v>
      </c>
      <c r="AM430" t="str">
        <v>VENCIDA</v>
      </c>
      <c r="AO430">
        <v>46308</v>
      </c>
      <c r="AP430">
        <v>10</v>
      </c>
      <c r="AS430" t="str">
        <v>VENCIDA</v>
      </c>
      <c r="AU430">
        <v>46339</v>
      </c>
      <c r="AV430">
        <v>-21</v>
      </c>
      <c r="AY430" t="str">
        <v>AL DÍA</v>
      </c>
      <c r="BA430">
        <v>46370</v>
      </c>
      <c r="BB430">
        <v>-52</v>
      </c>
      <c r="BE430" t="str">
        <v>AL DÍA</v>
      </c>
      <c r="BG430">
        <v>46401</v>
      </c>
      <c r="BH430">
        <v>-83</v>
      </c>
      <c r="BK430" t="str">
        <v>AL DÍA</v>
      </c>
      <c r="BM430">
        <v>46432</v>
      </c>
      <c r="BN430">
        <v>-114</v>
      </c>
      <c r="BQ430" t="str">
        <v>AL DÍA</v>
      </c>
      <c r="BS430">
        <v>46463</v>
      </c>
      <c r="BT430">
        <v>-145</v>
      </c>
      <c r="BW430" t="str">
        <v>AL DÍA</v>
      </c>
      <c r="BY430">
        <v>46494</v>
      </c>
      <c r="BZ430">
        <v>-176</v>
      </c>
      <c r="CC430" t="str">
        <v>AL DÍA</v>
      </c>
      <c r="CE430">
        <v>46525</v>
      </c>
      <c r="CF430">
        <v>-207</v>
      </c>
      <c r="CI430" t="str">
        <v>AL DÍA</v>
      </c>
      <c r="CK430">
        <v>46556</v>
      </c>
      <c r="CL430">
        <v>-238</v>
      </c>
      <c r="CO430" t="str">
        <v>AL DÍA</v>
      </c>
      <c r="CQ430">
        <v>46587</v>
      </c>
      <c r="CR430">
        <v>-269</v>
      </c>
      <c r="CU430" t="str">
        <v>AL DÍA</v>
      </c>
      <c r="CW430">
        <v>46618</v>
      </c>
      <c r="CX430">
        <v>-300</v>
      </c>
      <c r="DA430" t="str">
        <v>AL DÍA</v>
      </c>
      <c r="DC430">
        <v>46649</v>
      </c>
      <c r="DD430">
        <v>-331</v>
      </c>
      <c r="DG430" t="str">
        <v>AL DÍA</v>
      </c>
      <c r="DI430">
        <v>46680</v>
      </c>
      <c r="DJ430">
        <v>-362</v>
      </c>
      <c r="DM430" t="str">
        <v>AL DÍA</v>
      </c>
      <c r="DO430">
        <v>46711</v>
      </c>
      <c r="DP430">
        <v>-393</v>
      </c>
      <c r="DS430" t="str">
        <v>AL DÍA</v>
      </c>
      <c r="DU430">
        <v>46742</v>
      </c>
      <c r="DV430">
        <v>-424</v>
      </c>
      <c r="DY430" t="str">
        <v>AL DÍA</v>
      </c>
      <c r="EA430">
        <v>46773</v>
      </c>
      <c r="EB430">
        <v>-455</v>
      </c>
      <c r="EE430" t="str">
        <v>AL DÍA</v>
      </c>
      <c r="EG430">
        <v>46804</v>
      </c>
      <c r="EH430">
        <v>-486</v>
      </c>
      <c r="EK430" t="str">
        <v>AL DÍA</v>
      </c>
      <c r="EM430">
        <v>46835</v>
      </c>
      <c r="EN430">
        <v>-517</v>
      </c>
      <c r="EQ430" t="str">
        <v>AL DÍA</v>
      </c>
      <c r="ES430">
        <v>46866</v>
      </c>
      <c r="ET430">
        <v>-548</v>
      </c>
      <c r="EW430" t="str">
        <v>AL DÍA</v>
      </c>
      <c r="EY430" t="str">
        <v/>
      </c>
      <c r="EZ430" t="str">
        <v/>
      </c>
      <c r="FC430" t="str">
        <v>SIN ESTADO</v>
      </c>
      <c r="FE430" t="str">
        <v/>
      </c>
      <c r="FF430" t="str">
        <v/>
      </c>
      <c r="FI430" t="str">
        <v>SIN ESTADO</v>
      </c>
      <c r="FK430" t="str">
        <v/>
      </c>
      <c r="FL430" t="str">
        <v/>
      </c>
      <c r="FO430" t="str">
        <v>SIN ESTADO</v>
      </c>
      <c r="FQ430" t="str">
        <v/>
      </c>
      <c r="FR430" t="str">
        <v/>
      </c>
      <c r="FU430" t="str">
        <v>SIN ESTADO</v>
      </c>
      <c r="FW430" t="str">
        <v/>
      </c>
      <c r="FX430" t="str">
        <v/>
      </c>
      <c r="GA430" t="str">
        <v>SIN ESTADO</v>
      </c>
      <c r="GC430" t="str">
        <v/>
      </c>
      <c r="GD430" t="str">
        <v/>
      </c>
      <c r="GG430" t="str">
        <v>SIN ESTADO</v>
      </c>
      <c r="GI430" t="str">
        <v/>
      </c>
      <c r="GJ430" t="str">
        <v/>
      </c>
      <c r="GM430" t="str">
        <v>SIN ESTADO</v>
      </c>
      <c r="GO430" t="str">
        <v/>
      </c>
      <c r="GP430" t="str">
        <v/>
      </c>
      <c r="GS430" t="str">
        <v>SIN ESTADO</v>
      </c>
      <c r="GU430" t="str">
        <v/>
      </c>
      <c r="GV430" t="str">
        <v/>
      </c>
      <c r="GY430" t="str">
        <v>SIN ESTADO</v>
      </c>
      <c r="HA430" t="str">
        <v/>
      </c>
      <c r="HB430" t="str">
        <v/>
      </c>
      <c r="HE430" t="str">
        <v>SIN ESTADO</v>
      </c>
      <c r="HG430" t="str">
        <v/>
      </c>
      <c r="HH430" t="str">
        <v/>
      </c>
      <c r="HK430" t="str">
        <v>SIN ESTADO</v>
      </c>
      <c r="HM430" t="str">
        <v/>
      </c>
      <c r="HN430" t="str">
        <v/>
      </c>
      <c r="HQ430" t="str">
        <v>SIN ESTADO</v>
      </c>
      <c r="HS430">
        <v>2500000</v>
      </c>
      <c r="HU430">
        <v>958333.3333333334</v>
      </c>
      <c r="HW430">
        <v>0</v>
      </c>
      <c r="HX430">
        <v>0</v>
      </c>
    </row>
    <row r="431">
      <c r="B431">
        <v>429</v>
      </c>
      <c r="C431" t="str">
        <v xml:space="preserve">LC2- 40 - 19 </v>
      </c>
      <c r="D431" t="str">
        <v>VENDIDO</v>
      </c>
      <c r="E431">
        <v>38672000</v>
      </c>
      <c r="F431">
        <v>37672000</v>
      </c>
      <c r="G431">
        <v>46017</v>
      </c>
      <c r="H431">
        <v>24</v>
      </c>
      <c r="I431" t="str">
        <v xml:space="preserve">26 DE CADA MES </v>
      </c>
      <c r="J431">
        <v>1569666.6666666667</v>
      </c>
      <c r="K431">
        <v>46048</v>
      </c>
      <c r="L431">
        <v>270</v>
      </c>
      <c r="M431">
        <v>46164</v>
      </c>
      <c r="N431">
        <v>1569600</v>
      </c>
      <c r="O431" t="str">
        <v>PAGA</v>
      </c>
      <c r="P431" t="str">
        <v>TRANSFERENCIA</v>
      </c>
      <c r="Q431">
        <v>46079</v>
      </c>
      <c r="R431">
        <v>239</v>
      </c>
      <c r="S431">
        <v>46164</v>
      </c>
      <c r="T431">
        <v>1569600</v>
      </c>
      <c r="U431" t="str">
        <v>PAGA</v>
      </c>
      <c r="V431" t="str">
        <v>TRANSFERENCIA</v>
      </c>
      <c r="W431">
        <v>46110</v>
      </c>
      <c r="X431">
        <v>208</v>
      </c>
      <c r="Y431">
        <v>46164</v>
      </c>
      <c r="Z431">
        <v>1569600</v>
      </c>
      <c r="AA431" t="str">
        <v>PAGA</v>
      </c>
      <c r="AB431" t="str">
        <v>TRANSFERENCIA</v>
      </c>
      <c r="AC431">
        <v>46141</v>
      </c>
      <c r="AD431">
        <v>177</v>
      </c>
      <c r="AE431">
        <v>46164</v>
      </c>
      <c r="AF431">
        <v>1569600</v>
      </c>
      <c r="AG431" t="str">
        <v>PAGA</v>
      </c>
      <c r="AH431" t="str">
        <v>TRANSFERENCIA</v>
      </c>
      <c r="AI431">
        <v>46172</v>
      </c>
      <c r="AJ431">
        <v>146</v>
      </c>
      <c r="AK431">
        <v>46164</v>
      </c>
      <c r="AL431">
        <v>1569600</v>
      </c>
      <c r="AM431" t="str">
        <v>PAGA</v>
      </c>
      <c r="AN431" t="str">
        <v>TRANSFERENCIA</v>
      </c>
      <c r="AO431">
        <v>46203</v>
      </c>
      <c r="AP431">
        <v>115</v>
      </c>
      <c r="AS431" t="str">
        <v>VENCIDA</v>
      </c>
      <c r="AU431">
        <v>46234</v>
      </c>
      <c r="AV431">
        <v>84</v>
      </c>
      <c r="AY431" t="str">
        <v>VENCIDA</v>
      </c>
      <c r="BA431">
        <v>46265</v>
      </c>
      <c r="BB431">
        <v>53</v>
      </c>
      <c r="BE431" t="str">
        <v>VENCIDA</v>
      </c>
      <c r="BG431">
        <v>46296</v>
      </c>
      <c r="BH431">
        <v>22</v>
      </c>
      <c r="BK431" t="str">
        <v>VENCIDA</v>
      </c>
      <c r="BM431">
        <v>46327</v>
      </c>
      <c r="BN431">
        <v>-9</v>
      </c>
      <c r="BQ431" t="str">
        <v>AL DÍA</v>
      </c>
      <c r="BS431">
        <v>46358</v>
      </c>
      <c r="BT431">
        <v>-40</v>
      </c>
      <c r="BW431" t="str">
        <v>AL DÍA</v>
      </c>
      <c r="BY431">
        <v>46389</v>
      </c>
      <c r="BZ431">
        <v>-71</v>
      </c>
      <c r="CC431" t="str">
        <v>AL DÍA</v>
      </c>
      <c r="CE431">
        <v>46420</v>
      </c>
      <c r="CF431">
        <v>-102</v>
      </c>
      <c r="CI431" t="str">
        <v>AL DÍA</v>
      </c>
      <c r="CK431">
        <v>46451</v>
      </c>
      <c r="CL431">
        <v>-133</v>
      </c>
      <c r="CO431" t="str">
        <v>AL DÍA</v>
      </c>
      <c r="CQ431">
        <v>46482</v>
      </c>
      <c r="CR431">
        <v>-164</v>
      </c>
      <c r="CU431" t="str">
        <v>AL DÍA</v>
      </c>
      <c r="CW431">
        <v>46513</v>
      </c>
      <c r="CX431">
        <v>-195</v>
      </c>
      <c r="DA431" t="str">
        <v>AL DÍA</v>
      </c>
      <c r="DC431">
        <v>46544</v>
      </c>
      <c r="DD431">
        <v>-226</v>
      </c>
      <c r="DG431" t="str">
        <v>AL DÍA</v>
      </c>
      <c r="DI431">
        <v>46575</v>
      </c>
      <c r="DJ431">
        <v>-257</v>
      </c>
      <c r="DM431" t="str">
        <v>AL DÍA</v>
      </c>
      <c r="DO431">
        <v>46606</v>
      </c>
      <c r="DP431">
        <v>-288</v>
      </c>
      <c r="DS431" t="str">
        <v>AL DÍA</v>
      </c>
      <c r="DU431">
        <v>46637</v>
      </c>
      <c r="DV431">
        <v>-319</v>
      </c>
      <c r="DY431" t="str">
        <v>AL DÍA</v>
      </c>
      <c r="EA431">
        <v>46668</v>
      </c>
      <c r="EB431">
        <v>-350</v>
      </c>
      <c r="EE431" t="str">
        <v>AL DÍA</v>
      </c>
      <c r="EG431">
        <v>46699</v>
      </c>
      <c r="EH431">
        <v>-381</v>
      </c>
      <c r="EK431" t="str">
        <v>AL DÍA</v>
      </c>
      <c r="EM431">
        <v>46730</v>
      </c>
      <c r="EN431">
        <v>-412</v>
      </c>
      <c r="EQ431" t="str">
        <v>AL DÍA</v>
      </c>
      <c r="ES431">
        <v>46761</v>
      </c>
      <c r="ET431">
        <v>-443</v>
      </c>
      <c r="EW431" t="str">
        <v>AL DÍA</v>
      </c>
      <c r="EY431" t="str">
        <v/>
      </c>
      <c r="EZ431" t="str">
        <v/>
      </c>
      <c r="FC431" t="str">
        <v>SIN ESTADO</v>
      </c>
      <c r="FE431" t="str">
        <v/>
      </c>
      <c r="FF431" t="str">
        <v/>
      </c>
      <c r="FI431" t="str">
        <v>SIN ESTADO</v>
      </c>
      <c r="FK431" t="str">
        <v/>
      </c>
      <c r="FL431" t="str">
        <v/>
      </c>
      <c r="FO431" t="str">
        <v>SIN ESTADO</v>
      </c>
      <c r="FQ431" t="str">
        <v/>
      </c>
      <c r="FR431" t="str">
        <v/>
      </c>
      <c r="FU431" t="str">
        <v>SIN ESTADO</v>
      </c>
      <c r="FW431" t="str">
        <v/>
      </c>
      <c r="FX431" t="str">
        <v/>
      </c>
      <c r="GA431" t="str">
        <v>SIN ESTADO</v>
      </c>
      <c r="GC431" t="str">
        <v/>
      </c>
      <c r="GD431" t="str">
        <v/>
      </c>
      <c r="GG431" t="str">
        <v>SIN ESTADO</v>
      </c>
      <c r="GI431" t="str">
        <v/>
      </c>
      <c r="GJ431" t="str">
        <v/>
      </c>
      <c r="GM431" t="str">
        <v>SIN ESTADO</v>
      </c>
      <c r="GO431" t="str">
        <v/>
      </c>
      <c r="GP431" t="str">
        <v/>
      </c>
      <c r="GS431" t="str">
        <v>SIN ESTADO</v>
      </c>
      <c r="GU431" t="str">
        <v/>
      </c>
      <c r="GV431" t="str">
        <v/>
      </c>
      <c r="GY431" t="str">
        <v>SIN ESTADO</v>
      </c>
      <c r="HA431" t="str">
        <v/>
      </c>
      <c r="HB431" t="str">
        <v/>
      </c>
      <c r="HE431" t="str">
        <v>SIN ESTADO</v>
      </c>
      <c r="HG431" t="str">
        <v/>
      </c>
      <c r="HH431" t="str">
        <v/>
      </c>
      <c r="HK431" t="str">
        <v>SIN ESTADO</v>
      </c>
      <c r="HM431" t="str">
        <v/>
      </c>
      <c r="HN431" t="str">
        <v/>
      </c>
      <c r="HQ431" t="str">
        <v>SIN ESTADO</v>
      </c>
      <c r="HS431">
        <v>7848000</v>
      </c>
      <c r="HU431">
        <v>1569666.6666666667</v>
      </c>
      <c r="HW431">
        <v>0</v>
      </c>
      <c r="HX431">
        <v>0</v>
      </c>
    </row>
    <row r="432">
      <c r="B432">
        <v>430</v>
      </c>
      <c r="C432" t="str">
        <v xml:space="preserve">LC2 - 41 - 1 </v>
      </c>
      <c r="D432" t="str">
        <v>VENDIDO</v>
      </c>
      <c r="E432">
        <v>41556000</v>
      </c>
      <c r="F432">
        <v>37556000</v>
      </c>
      <c r="G432">
        <v>45888</v>
      </c>
      <c r="H432">
        <v>24</v>
      </c>
      <c r="I432" t="str">
        <v xml:space="preserve">19 DE CADA MES </v>
      </c>
      <c r="J432">
        <v>1564833.3333333333</v>
      </c>
      <c r="K432">
        <v>45919</v>
      </c>
      <c r="L432">
        <v>399</v>
      </c>
      <c r="M432">
        <v>45921</v>
      </c>
      <c r="N432">
        <v>1564900</v>
      </c>
      <c r="O432" t="str">
        <v>PAGA</v>
      </c>
      <c r="P432" t="str">
        <v>TRANSFERENCIA</v>
      </c>
      <c r="Q432">
        <v>45950</v>
      </c>
      <c r="R432">
        <v>368</v>
      </c>
      <c r="S432">
        <v>45957</v>
      </c>
      <c r="T432">
        <v>1000000</v>
      </c>
      <c r="U432" t="str">
        <v>PAGA</v>
      </c>
      <c r="V432" t="str">
        <v>TRANSFERENCIA</v>
      </c>
      <c r="W432">
        <v>45981</v>
      </c>
      <c r="X432">
        <v>337</v>
      </c>
      <c r="Y432">
        <v>45982</v>
      </c>
      <c r="Z432">
        <v>1000000</v>
      </c>
      <c r="AA432" t="str">
        <v>PAGA</v>
      </c>
      <c r="AB432" t="str">
        <v>TRANSFERENCIA</v>
      </c>
      <c r="AC432">
        <v>46012</v>
      </c>
      <c r="AD432">
        <v>306</v>
      </c>
      <c r="AE432">
        <v>46012</v>
      </c>
      <c r="AF432">
        <v>2000000</v>
      </c>
      <c r="AG432" t="str">
        <v>PAGA</v>
      </c>
      <c r="AH432" t="str">
        <v>TRANSFERENCIA</v>
      </c>
      <c r="AI432">
        <v>46043</v>
      </c>
      <c r="AJ432">
        <v>275</v>
      </c>
      <c r="AK432">
        <v>46045</v>
      </c>
      <c r="AL432">
        <v>1000000</v>
      </c>
      <c r="AM432" t="str">
        <v>PAGA</v>
      </c>
      <c r="AN432" t="str">
        <v>TRANSFERENCIA</v>
      </c>
      <c r="AO432">
        <v>46074</v>
      </c>
      <c r="AP432">
        <v>244</v>
      </c>
      <c r="AQ432">
        <v>46073</v>
      </c>
      <c r="AR432">
        <v>1000000</v>
      </c>
      <c r="AS432" t="str">
        <v>PAGA</v>
      </c>
      <c r="AT432" t="str">
        <v>TRANSFERENCIA</v>
      </c>
      <c r="AU432">
        <v>46105</v>
      </c>
      <c r="AV432">
        <v>213</v>
      </c>
      <c r="AW432" t="str">
        <v>MARZO</v>
      </c>
      <c r="AX432">
        <v>2000000</v>
      </c>
      <c r="AY432" t="str">
        <v>PAGA</v>
      </c>
      <c r="AZ432" t="str">
        <v>TRANSFERENCIA</v>
      </c>
      <c r="BA432">
        <v>46136</v>
      </c>
      <c r="BB432">
        <v>182</v>
      </c>
      <c r="BC432">
        <v>46139</v>
      </c>
      <c r="BD432">
        <v>1000000</v>
      </c>
      <c r="BE432" t="str">
        <v>PAGA</v>
      </c>
      <c r="BF432" t="str">
        <v>TRANSFERENCIA</v>
      </c>
      <c r="BG432">
        <v>46167</v>
      </c>
      <c r="BH432">
        <v>151</v>
      </c>
      <c r="BI432">
        <v>46167</v>
      </c>
      <c r="BJ432">
        <v>1000000</v>
      </c>
      <c r="BK432" t="str">
        <v>PAGA</v>
      </c>
      <c r="BL432" t="str">
        <v>TRANSFERENCIA</v>
      </c>
      <c r="BM432">
        <v>46198</v>
      </c>
      <c r="BN432">
        <v>120</v>
      </c>
      <c r="BO432">
        <v>46202</v>
      </c>
      <c r="BP432">
        <v>1000000</v>
      </c>
      <c r="BQ432" t="str">
        <v>PAGA</v>
      </c>
      <c r="BR432" t="str">
        <v>TRANSFERENCIA</v>
      </c>
      <c r="BS432">
        <v>46229</v>
      </c>
      <c r="BT432">
        <v>89</v>
      </c>
      <c r="BU432">
        <v>46227</v>
      </c>
      <c r="BV432">
        <v>1000000</v>
      </c>
      <c r="BW432" t="str">
        <v>PAGA</v>
      </c>
      <c r="BX432" t="str">
        <v>TRANSFERENCIA</v>
      </c>
      <c r="BY432">
        <v>46260</v>
      </c>
      <c r="BZ432">
        <v>58</v>
      </c>
      <c r="CA432">
        <v>46266</v>
      </c>
      <c r="CB432">
        <v>1000000</v>
      </c>
      <c r="CC432" t="str">
        <v>PAGA</v>
      </c>
      <c r="CE432">
        <v>46291</v>
      </c>
      <c r="CF432">
        <v>27</v>
      </c>
      <c r="CG432">
        <v>46287</v>
      </c>
      <c r="CH432">
        <v>1000000</v>
      </c>
      <c r="CI432" t="str">
        <v>PAGA</v>
      </c>
      <c r="CJ432" t="str">
        <v>TRANSFERENCIA</v>
      </c>
      <c r="CK432">
        <v>46322</v>
      </c>
      <c r="CL432">
        <v>-4</v>
      </c>
      <c r="CO432" t="str">
        <v>POR VENCER</v>
      </c>
      <c r="CQ432">
        <v>46353</v>
      </c>
      <c r="CR432">
        <v>-35</v>
      </c>
      <c r="CU432" t="str">
        <v>AL DÍA</v>
      </c>
      <c r="CW432">
        <v>46384</v>
      </c>
      <c r="CX432">
        <v>-66</v>
      </c>
      <c r="DA432" t="str">
        <v>AL DÍA</v>
      </c>
      <c r="DC432">
        <v>46415</v>
      </c>
      <c r="DD432">
        <v>-97</v>
      </c>
      <c r="DG432" t="str">
        <v>AL DÍA</v>
      </c>
      <c r="DI432">
        <v>46446</v>
      </c>
      <c r="DJ432">
        <v>-128</v>
      </c>
      <c r="DM432" t="str">
        <v>AL DÍA</v>
      </c>
      <c r="DO432">
        <v>46477</v>
      </c>
      <c r="DP432">
        <v>-159</v>
      </c>
      <c r="DS432" t="str">
        <v>AL DÍA</v>
      </c>
      <c r="DU432">
        <v>46508</v>
      </c>
      <c r="DV432">
        <v>-190</v>
      </c>
      <c r="DY432" t="str">
        <v>AL DÍA</v>
      </c>
      <c r="EA432">
        <v>46539</v>
      </c>
      <c r="EB432">
        <v>-221</v>
      </c>
      <c r="EE432" t="str">
        <v>AL DÍA</v>
      </c>
      <c r="EG432">
        <v>46570</v>
      </c>
      <c r="EH432">
        <v>-252</v>
      </c>
      <c r="EK432" t="str">
        <v>AL DÍA</v>
      </c>
      <c r="EM432">
        <v>46601</v>
      </c>
      <c r="EN432">
        <v>-283</v>
      </c>
      <c r="EQ432" t="str">
        <v>AL DÍA</v>
      </c>
      <c r="ES432">
        <v>46632</v>
      </c>
      <c r="ET432">
        <v>-314</v>
      </c>
      <c r="EW432" t="str">
        <v>AL DÍA</v>
      </c>
      <c r="EY432" t="str">
        <v/>
      </c>
      <c r="EZ432" t="str">
        <v/>
      </c>
      <c r="FC432" t="str">
        <v>SIN ESTADO</v>
      </c>
      <c r="FE432" t="str">
        <v/>
      </c>
      <c r="FF432" t="str">
        <v/>
      </c>
      <c r="FI432" t="str">
        <v>SIN ESTADO</v>
      </c>
      <c r="FK432" t="str">
        <v/>
      </c>
      <c r="FL432" t="str">
        <v/>
      </c>
      <c r="FO432" t="str">
        <v>SIN ESTADO</v>
      </c>
      <c r="FQ432" t="str">
        <v/>
      </c>
      <c r="FR432" t="str">
        <v/>
      </c>
      <c r="FU432" t="str">
        <v>SIN ESTADO</v>
      </c>
      <c r="FW432" t="str">
        <v/>
      </c>
      <c r="FX432" t="str">
        <v/>
      </c>
      <c r="GA432" t="str">
        <v>SIN ESTADO</v>
      </c>
      <c r="GC432" t="str">
        <v/>
      </c>
      <c r="GD432" t="str">
        <v/>
      </c>
      <c r="GG432" t="str">
        <v>SIN ESTADO</v>
      </c>
      <c r="GI432" t="str">
        <v/>
      </c>
      <c r="GJ432" t="str">
        <v/>
      </c>
      <c r="GM432" t="str">
        <v>SIN ESTADO</v>
      </c>
      <c r="GO432" t="str">
        <v/>
      </c>
      <c r="GP432" t="str">
        <v/>
      </c>
      <c r="GS432" t="str">
        <v>SIN ESTADO</v>
      </c>
      <c r="GU432" t="str">
        <v/>
      </c>
      <c r="GV432" t="str">
        <v/>
      </c>
      <c r="GY432" t="str">
        <v>SIN ESTADO</v>
      </c>
      <c r="HA432" t="str">
        <v/>
      </c>
      <c r="HB432" t="str">
        <v/>
      </c>
      <c r="HE432" t="str">
        <v>SIN ESTADO</v>
      </c>
      <c r="HG432" t="str">
        <v/>
      </c>
      <c r="HH432" t="str">
        <v/>
      </c>
      <c r="HK432" t="str">
        <v>SIN ESTADO</v>
      </c>
      <c r="HM432" t="str">
        <v/>
      </c>
      <c r="HN432" t="str">
        <v/>
      </c>
      <c r="HQ432" t="str">
        <v>SIN ESTADO</v>
      </c>
      <c r="HS432">
        <v>15564900</v>
      </c>
      <c r="HU432">
        <v>1564833.3333333333</v>
      </c>
      <c r="HW432">
        <v>0</v>
      </c>
      <c r="HX432">
        <v>0</v>
      </c>
    </row>
    <row r="433">
      <c r="B433">
        <v>431</v>
      </c>
      <c r="C433" t="str">
        <v xml:space="preserve">LC2 - 41 - 2 </v>
      </c>
      <c r="D433" t="str">
        <v>VENDIDO</v>
      </c>
      <c r="E433">
        <v>28000000</v>
      </c>
      <c r="F433">
        <v>24000000</v>
      </c>
      <c r="G433">
        <v>46142</v>
      </c>
      <c r="H433">
        <v>24</v>
      </c>
      <c r="I433" t="str">
        <v>30 DE CADA MES</v>
      </c>
      <c r="J433">
        <v>1000000</v>
      </c>
      <c r="K433">
        <v>46173</v>
      </c>
      <c r="L433">
        <v>145</v>
      </c>
      <c r="M433">
        <v>46155</v>
      </c>
      <c r="N433">
        <v>1000000</v>
      </c>
      <c r="O433" t="str">
        <v>PAGA</v>
      </c>
      <c r="P433" t="str">
        <v>TRANSFERENCIA</v>
      </c>
      <c r="Q433">
        <v>46204</v>
      </c>
      <c r="R433">
        <v>114</v>
      </c>
      <c r="U433" t="str">
        <v>VENCIDA</v>
      </c>
      <c r="W433">
        <v>46235</v>
      </c>
      <c r="X433">
        <v>83</v>
      </c>
      <c r="AA433" t="str">
        <v>VENCIDA</v>
      </c>
      <c r="AC433">
        <v>46266</v>
      </c>
      <c r="AD433">
        <v>52</v>
      </c>
      <c r="AG433" t="str">
        <v>VENCIDA</v>
      </c>
      <c r="AI433">
        <v>46297</v>
      </c>
      <c r="AJ433">
        <v>21</v>
      </c>
      <c r="AM433" t="str">
        <v>VENCIDA</v>
      </c>
      <c r="AO433">
        <v>46328</v>
      </c>
      <c r="AP433">
        <v>-10</v>
      </c>
      <c r="AS433" t="str">
        <v>AL DÍA</v>
      </c>
      <c r="AU433">
        <v>46359</v>
      </c>
      <c r="AV433">
        <v>-41</v>
      </c>
      <c r="AY433" t="str">
        <v>AL DÍA</v>
      </c>
      <c r="BA433">
        <v>46390</v>
      </c>
      <c r="BB433">
        <v>-72</v>
      </c>
      <c r="BE433" t="str">
        <v>AL DÍA</v>
      </c>
      <c r="BG433">
        <v>46421</v>
      </c>
      <c r="BH433">
        <v>-103</v>
      </c>
      <c r="BK433" t="str">
        <v>AL DÍA</v>
      </c>
      <c r="BM433">
        <v>46452</v>
      </c>
      <c r="BN433">
        <v>-134</v>
      </c>
      <c r="BQ433" t="str">
        <v>AL DÍA</v>
      </c>
      <c r="BS433">
        <v>46483</v>
      </c>
      <c r="BT433">
        <v>-165</v>
      </c>
      <c r="BW433" t="str">
        <v>AL DÍA</v>
      </c>
      <c r="BY433">
        <v>46514</v>
      </c>
      <c r="BZ433">
        <v>-196</v>
      </c>
      <c r="CC433" t="str">
        <v>AL DÍA</v>
      </c>
      <c r="CE433">
        <v>46545</v>
      </c>
      <c r="CF433">
        <v>-227</v>
      </c>
      <c r="CI433" t="str">
        <v>AL DÍA</v>
      </c>
      <c r="CK433">
        <v>46576</v>
      </c>
      <c r="CL433">
        <v>-258</v>
      </c>
      <c r="CO433" t="str">
        <v>AL DÍA</v>
      </c>
      <c r="CQ433">
        <v>46607</v>
      </c>
      <c r="CR433">
        <v>-289</v>
      </c>
      <c r="CU433" t="str">
        <v>AL DÍA</v>
      </c>
      <c r="CW433">
        <v>46638</v>
      </c>
      <c r="CX433">
        <v>-320</v>
      </c>
      <c r="DA433" t="str">
        <v>AL DÍA</v>
      </c>
      <c r="DC433">
        <v>46669</v>
      </c>
      <c r="DD433">
        <v>-351</v>
      </c>
      <c r="DG433" t="str">
        <v>AL DÍA</v>
      </c>
      <c r="DI433">
        <v>46700</v>
      </c>
      <c r="DJ433">
        <v>-382</v>
      </c>
      <c r="DM433" t="str">
        <v>AL DÍA</v>
      </c>
      <c r="DO433">
        <v>46731</v>
      </c>
      <c r="DP433">
        <v>-413</v>
      </c>
      <c r="DS433" t="str">
        <v>AL DÍA</v>
      </c>
      <c r="DU433">
        <v>46762</v>
      </c>
      <c r="DV433">
        <v>-444</v>
      </c>
      <c r="DY433" t="str">
        <v>AL DÍA</v>
      </c>
      <c r="EA433">
        <v>46793</v>
      </c>
      <c r="EB433">
        <v>-475</v>
      </c>
      <c r="EE433" t="str">
        <v>AL DÍA</v>
      </c>
      <c r="EG433">
        <v>46824</v>
      </c>
      <c r="EH433">
        <v>-506</v>
      </c>
      <c r="EK433" t="str">
        <v>AL DÍA</v>
      </c>
      <c r="EM433">
        <v>46855</v>
      </c>
      <c r="EN433">
        <v>-537</v>
      </c>
      <c r="EQ433" t="str">
        <v>AL DÍA</v>
      </c>
      <c r="ES433">
        <v>46886</v>
      </c>
      <c r="ET433">
        <v>-568</v>
      </c>
      <c r="EW433" t="str">
        <v>AL DÍA</v>
      </c>
      <c r="EY433" t="str">
        <v/>
      </c>
      <c r="EZ433" t="str">
        <v/>
      </c>
      <c r="FC433" t="str">
        <v>SIN ESTADO</v>
      </c>
      <c r="FE433" t="str">
        <v/>
      </c>
      <c r="FF433" t="str">
        <v/>
      </c>
      <c r="FI433" t="str">
        <v>SIN ESTADO</v>
      </c>
      <c r="FK433" t="str">
        <v/>
      </c>
      <c r="FL433" t="str">
        <v/>
      </c>
      <c r="FO433" t="str">
        <v>SIN ESTADO</v>
      </c>
      <c r="FQ433" t="str">
        <v/>
      </c>
      <c r="FR433" t="str">
        <v/>
      </c>
      <c r="FU433" t="str">
        <v>SIN ESTADO</v>
      </c>
      <c r="FW433" t="str">
        <v/>
      </c>
      <c r="FX433" t="str">
        <v/>
      </c>
      <c r="GA433" t="str">
        <v>SIN ESTADO</v>
      </c>
      <c r="GC433" t="str">
        <v/>
      </c>
      <c r="GD433" t="str">
        <v/>
      </c>
      <c r="GG433" t="str">
        <v>SIN ESTADO</v>
      </c>
      <c r="GI433" t="str">
        <v/>
      </c>
      <c r="GJ433" t="str">
        <v/>
      </c>
      <c r="GM433" t="str">
        <v>SIN ESTADO</v>
      </c>
      <c r="GO433" t="str">
        <v/>
      </c>
      <c r="GP433" t="str">
        <v/>
      </c>
      <c r="GS433" t="str">
        <v>SIN ESTADO</v>
      </c>
      <c r="GU433" t="str">
        <v/>
      </c>
      <c r="GV433" t="str">
        <v/>
      </c>
      <c r="GY433" t="str">
        <v>SIN ESTADO</v>
      </c>
      <c r="HA433" t="str">
        <v/>
      </c>
      <c r="HB433" t="str">
        <v/>
      </c>
      <c r="HE433" t="str">
        <v>SIN ESTADO</v>
      </c>
      <c r="HG433" t="str">
        <v/>
      </c>
      <c r="HH433" t="str">
        <v/>
      </c>
      <c r="HK433" t="str">
        <v>SIN ESTADO</v>
      </c>
      <c r="HM433" t="str">
        <v/>
      </c>
      <c r="HN433" t="str">
        <v/>
      </c>
      <c r="HQ433" t="str">
        <v>SIN ESTADO</v>
      </c>
      <c r="HS433">
        <v>1000000</v>
      </c>
      <c r="HU433">
        <v>1000000</v>
      </c>
      <c r="HW433">
        <v>0</v>
      </c>
      <c r="HX433">
        <v>0</v>
      </c>
    </row>
    <row r="434">
      <c r="B434">
        <v>432</v>
      </c>
      <c r="C434" t="str">
        <v xml:space="preserve">LC2 - 41 - 3 </v>
      </c>
      <c r="D434" t="str">
        <v>VENDIDO</v>
      </c>
      <c r="E434">
        <v>28000000</v>
      </c>
      <c r="F434">
        <v>24000000</v>
      </c>
      <c r="G434">
        <v>46142</v>
      </c>
      <c r="H434">
        <v>24</v>
      </c>
      <c r="I434" t="str">
        <v>31 DE CADA MES</v>
      </c>
      <c r="J434">
        <v>1000000</v>
      </c>
      <c r="K434">
        <v>46173</v>
      </c>
      <c r="L434">
        <v>145</v>
      </c>
      <c r="M434">
        <v>46155</v>
      </c>
      <c r="N434">
        <v>1000000</v>
      </c>
      <c r="O434" t="str">
        <v>PAGA</v>
      </c>
      <c r="P434" t="str">
        <v>TRANSFERENCIA</v>
      </c>
      <c r="Q434">
        <v>46204</v>
      </c>
      <c r="R434">
        <v>114</v>
      </c>
      <c r="U434" t="str">
        <v>VENCIDA</v>
      </c>
      <c r="W434">
        <v>46235</v>
      </c>
      <c r="X434">
        <v>83</v>
      </c>
      <c r="AA434" t="str">
        <v>VENCIDA</v>
      </c>
      <c r="AC434">
        <v>46266</v>
      </c>
      <c r="AD434">
        <v>52</v>
      </c>
      <c r="AG434" t="str">
        <v>VENCIDA</v>
      </c>
      <c r="AI434">
        <v>46297</v>
      </c>
      <c r="AJ434">
        <v>21</v>
      </c>
      <c r="AM434" t="str">
        <v>VENCIDA</v>
      </c>
      <c r="AO434">
        <v>46328</v>
      </c>
      <c r="AP434">
        <v>-10</v>
      </c>
      <c r="AS434" t="str">
        <v>AL DÍA</v>
      </c>
      <c r="AU434">
        <v>46359</v>
      </c>
      <c r="AV434">
        <v>-41</v>
      </c>
      <c r="AY434" t="str">
        <v>AL DÍA</v>
      </c>
      <c r="BA434">
        <v>46390</v>
      </c>
      <c r="BB434">
        <v>-72</v>
      </c>
      <c r="BE434" t="str">
        <v>AL DÍA</v>
      </c>
      <c r="BG434">
        <v>46421</v>
      </c>
      <c r="BH434">
        <v>-103</v>
      </c>
      <c r="BK434" t="str">
        <v>AL DÍA</v>
      </c>
      <c r="BM434">
        <v>46452</v>
      </c>
      <c r="BN434">
        <v>-134</v>
      </c>
      <c r="BQ434" t="str">
        <v>AL DÍA</v>
      </c>
      <c r="BS434">
        <v>46483</v>
      </c>
      <c r="BT434">
        <v>-165</v>
      </c>
      <c r="BW434" t="str">
        <v>AL DÍA</v>
      </c>
      <c r="BY434">
        <v>46514</v>
      </c>
      <c r="BZ434">
        <v>-196</v>
      </c>
      <c r="CC434" t="str">
        <v>AL DÍA</v>
      </c>
      <c r="CE434">
        <v>46545</v>
      </c>
      <c r="CF434">
        <v>-227</v>
      </c>
      <c r="CI434" t="str">
        <v>AL DÍA</v>
      </c>
      <c r="CK434">
        <v>46576</v>
      </c>
      <c r="CL434">
        <v>-258</v>
      </c>
      <c r="CO434" t="str">
        <v>AL DÍA</v>
      </c>
      <c r="CQ434">
        <v>46607</v>
      </c>
      <c r="CR434">
        <v>-289</v>
      </c>
      <c r="CU434" t="str">
        <v>AL DÍA</v>
      </c>
      <c r="CW434">
        <v>46638</v>
      </c>
      <c r="CX434">
        <v>-320</v>
      </c>
      <c r="DA434" t="str">
        <v>AL DÍA</v>
      </c>
      <c r="DC434">
        <v>46669</v>
      </c>
      <c r="DD434">
        <v>-351</v>
      </c>
      <c r="DG434" t="str">
        <v>AL DÍA</v>
      </c>
      <c r="DI434">
        <v>46700</v>
      </c>
      <c r="DJ434">
        <v>-382</v>
      </c>
      <c r="DM434" t="str">
        <v>AL DÍA</v>
      </c>
      <c r="DO434">
        <v>46731</v>
      </c>
      <c r="DP434">
        <v>-413</v>
      </c>
      <c r="DS434" t="str">
        <v>AL DÍA</v>
      </c>
      <c r="DU434">
        <v>46762</v>
      </c>
      <c r="DV434">
        <v>-444</v>
      </c>
      <c r="DY434" t="str">
        <v>AL DÍA</v>
      </c>
      <c r="EA434">
        <v>46793</v>
      </c>
      <c r="EB434">
        <v>-475</v>
      </c>
      <c r="EE434" t="str">
        <v>AL DÍA</v>
      </c>
      <c r="EG434">
        <v>46824</v>
      </c>
      <c r="EH434">
        <v>-506</v>
      </c>
      <c r="EK434" t="str">
        <v>AL DÍA</v>
      </c>
      <c r="EM434">
        <v>46855</v>
      </c>
      <c r="EN434">
        <v>-537</v>
      </c>
      <c r="EQ434" t="str">
        <v>AL DÍA</v>
      </c>
      <c r="ES434">
        <v>46886</v>
      </c>
      <c r="ET434">
        <v>-568</v>
      </c>
      <c r="EW434" t="str">
        <v>AL DÍA</v>
      </c>
      <c r="EY434" t="str">
        <v/>
      </c>
      <c r="EZ434" t="str">
        <v/>
      </c>
      <c r="FC434" t="str">
        <v>SIN ESTADO</v>
      </c>
      <c r="FE434" t="str">
        <v/>
      </c>
      <c r="FF434" t="str">
        <v/>
      </c>
      <c r="FI434" t="str">
        <v>SIN ESTADO</v>
      </c>
      <c r="FK434" t="str">
        <v/>
      </c>
      <c r="FL434" t="str">
        <v/>
      </c>
      <c r="FO434" t="str">
        <v>SIN ESTADO</v>
      </c>
      <c r="FQ434" t="str">
        <v/>
      </c>
      <c r="FR434" t="str">
        <v/>
      </c>
      <c r="FU434" t="str">
        <v>SIN ESTADO</v>
      </c>
      <c r="FW434" t="str">
        <v/>
      </c>
      <c r="FX434" t="str">
        <v/>
      </c>
      <c r="GA434" t="str">
        <v>SIN ESTADO</v>
      </c>
      <c r="GC434" t="str">
        <v/>
      </c>
      <c r="GD434" t="str">
        <v/>
      </c>
      <c r="GG434" t="str">
        <v>SIN ESTADO</v>
      </c>
      <c r="GI434" t="str">
        <v/>
      </c>
      <c r="GJ434" t="str">
        <v/>
      </c>
      <c r="GM434" t="str">
        <v>SIN ESTADO</v>
      </c>
      <c r="GO434" t="str">
        <v/>
      </c>
      <c r="GP434" t="str">
        <v/>
      </c>
      <c r="GS434" t="str">
        <v>SIN ESTADO</v>
      </c>
      <c r="GU434" t="str">
        <v/>
      </c>
      <c r="GV434" t="str">
        <v/>
      </c>
      <c r="GY434" t="str">
        <v>SIN ESTADO</v>
      </c>
      <c r="HA434" t="str">
        <v/>
      </c>
      <c r="HB434" t="str">
        <v/>
      </c>
      <c r="HE434" t="str">
        <v>SIN ESTADO</v>
      </c>
      <c r="HG434" t="str">
        <v/>
      </c>
      <c r="HH434" t="str">
        <v/>
      </c>
      <c r="HK434" t="str">
        <v>SIN ESTADO</v>
      </c>
      <c r="HM434" t="str">
        <v/>
      </c>
      <c r="HN434" t="str">
        <v/>
      </c>
      <c r="HQ434" t="str">
        <v>SIN ESTADO</v>
      </c>
      <c r="HS434">
        <v>1000000</v>
      </c>
      <c r="HU434">
        <v>1000000</v>
      </c>
      <c r="HW434">
        <v>0</v>
      </c>
      <c r="HX434">
        <v>0</v>
      </c>
    </row>
    <row r="435">
      <c r="B435">
        <v>433</v>
      </c>
      <c r="C435" t="str">
        <v xml:space="preserve">LC2 - 41 - 4 </v>
      </c>
      <c r="D435" t="str">
        <v>VENDIDO</v>
      </c>
      <c r="E435">
        <v>28000000</v>
      </c>
      <c r="F435">
        <v>24000000</v>
      </c>
      <c r="G435">
        <v>46174</v>
      </c>
      <c r="H435">
        <v>24</v>
      </c>
      <c r="I435" t="str">
        <v>15 DE CADA MES</v>
      </c>
      <c r="J435">
        <v>1000000</v>
      </c>
      <c r="K435">
        <v>46205</v>
      </c>
      <c r="L435">
        <v>113</v>
      </c>
      <c r="M435">
        <v>46204</v>
      </c>
      <c r="N435">
        <v>1000000</v>
      </c>
      <c r="O435" t="str">
        <v>PAGA</v>
      </c>
      <c r="P435" t="str">
        <v>TRANSFERENCIA</v>
      </c>
      <c r="Q435">
        <v>46236</v>
      </c>
      <c r="R435">
        <v>82</v>
      </c>
      <c r="S435">
        <v>46244</v>
      </c>
      <c r="T435">
        <v>1000000</v>
      </c>
      <c r="U435" t="str">
        <v>PAGA</v>
      </c>
      <c r="V435" t="str">
        <v>TRANSFERENCIA</v>
      </c>
      <c r="W435">
        <v>46267</v>
      </c>
      <c r="X435">
        <v>51</v>
      </c>
      <c r="Y435">
        <v>46287</v>
      </c>
      <c r="Z435">
        <v>1000000</v>
      </c>
      <c r="AA435" t="str">
        <v>PAGA</v>
      </c>
      <c r="AB435" t="str">
        <v>TRANSFERENCIA</v>
      </c>
      <c r="AC435">
        <v>46298</v>
      </c>
      <c r="AD435">
        <v>20</v>
      </c>
      <c r="AG435" t="str">
        <v>VENCIDA</v>
      </c>
      <c r="AI435">
        <v>46329</v>
      </c>
      <c r="AJ435">
        <v>-11</v>
      </c>
      <c r="AM435" t="str">
        <v>AL DÍA</v>
      </c>
      <c r="AO435">
        <v>46360</v>
      </c>
      <c r="AP435">
        <v>-42</v>
      </c>
      <c r="AS435" t="str">
        <v>AL DÍA</v>
      </c>
      <c r="AU435">
        <v>46391</v>
      </c>
      <c r="AV435">
        <v>-73</v>
      </c>
      <c r="AY435" t="str">
        <v>AL DÍA</v>
      </c>
      <c r="BA435">
        <v>46422</v>
      </c>
      <c r="BB435">
        <v>-104</v>
      </c>
      <c r="BE435" t="str">
        <v>AL DÍA</v>
      </c>
      <c r="BG435">
        <v>46453</v>
      </c>
      <c r="BH435">
        <v>-135</v>
      </c>
      <c r="BK435" t="str">
        <v>AL DÍA</v>
      </c>
      <c r="BM435">
        <v>46484</v>
      </c>
      <c r="BN435">
        <v>-166</v>
      </c>
      <c r="BQ435" t="str">
        <v>AL DÍA</v>
      </c>
      <c r="BS435">
        <v>46515</v>
      </c>
      <c r="BT435">
        <v>-197</v>
      </c>
      <c r="BW435" t="str">
        <v>AL DÍA</v>
      </c>
      <c r="BY435">
        <v>46546</v>
      </c>
      <c r="BZ435">
        <v>-228</v>
      </c>
      <c r="CC435" t="str">
        <v>AL DÍA</v>
      </c>
      <c r="CE435">
        <v>46577</v>
      </c>
      <c r="CF435">
        <v>-259</v>
      </c>
      <c r="CI435" t="str">
        <v>AL DÍA</v>
      </c>
      <c r="CK435">
        <v>46608</v>
      </c>
      <c r="CL435">
        <v>-290</v>
      </c>
      <c r="CO435" t="str">
        <v>AL DÍA</v>
      </c>
      <c r="CQ435">
        <v>46639</v>
      </c>
      <c r="CR435">
        <v>-321</v>
      </c>
      <c r="CU435" t="str">
        <v>AL DÍA</v>
      </c>
      <c r="CW435">
        <v>46670</v>
      </c>
      <c r="CX435">
        <v>-352</v>
      </c>
      <c r="DA435" t="str">
        <v>AL DÍA</v>
      </c>
      <c r="DC435">
        <v>46701</v>
      </c>
      <c r="DD435">
        <v>-383</v>
      </c>
      <c r="DG435" t="str">
        <v>AL DÍA</v>
      </c>
      <c r="DI435">
        <v>46732</v>
      </c>
      <c r="DJ435">
        <v>-414</v>
      </c>
      <c r="DM435" t="str">
        <v>AL DÍA</v>
      </c>
      <c r="DO435">
        <v>46763</v>
      </c>
      <c r="DP435">
        <v>-445</v>
      </c>
      <c r="DS435" t="str">
        <v>AL DÍA</v>
      </c>
      <c r="DU435">
        <v>46794</v>
      </c>
      <c r="DV435">
        <v>-476</v>
      </c>
      <c r="DY435" t="str">
        <v>AL DÍA</v>
      </c>
      <c r="EA435">
        <v>46825</v>
      </c>
      <c r="EB435">
        <v>-507</v>
      </c>
      <c r="EE435" t="str">
        <v>AL DÍA</v>
      </c>
      <c r="EG435">
        <v>46856</v>
      </c>
      <c r="EH435">
        <v>-538</v>
      </c>
      <c r="EK435" t="str">
        <v>AL DÍA</v>
      </c>
      <c r="EM435">
        <v>46887</v>
      </c>
      <c r="EN435">
        <v>-569</v>
      </c>
      <c r="EQ435" t="str">
        <v>AL DÍA</v>
      </c>
      <c r="ES435">
        <v>46918</v>
      </c>
      <c r="ET435">
        <v>-600</v>
      </c>
      <c r="EW435" t="str">
        <v>AL DÍA</v>
      </c>
      <c r="EY435" t="str">
        <v/>
      </c>
      <c r="EZ435" t="str">
        <v/>
      </c>
      <c r="FC435" t="str">
        <v>SIN ESTADO</v>
      </c>
      <c r="FE435" t="str">
        <v/>
      </c>
      <c r="FF435" t="str">
        <v/>
      </c>
      <c r="FI435" t="str">
        <v>SIN ESTADO</v>
      </c>
      <c r="FK435" t="str">
        <v/>
      </c>
      <c r="FL435" t="str">
        <v/>
      </c>
      <c r="FO435" t="str">
        <v>SIN ESTADO</v>
      </c>
      <c r="FQ435" t="str">
        <v/>
      </c>
      <c r="FR435" t="str">
        <v/>
      </c>
      <c r="FU435" t="str">
        <v>SIN ESTADO</v>
      </c>
      <c r="FW435" t="str">
        <v/>
      </c>
      <c r="FX435" t="str">
        <v/>
      </c>
      <c r="GA435" t="str">
        <v>SIN ESTADO</v>
      </c>
      <c r="GC435" t="str">
        <v/>
      </c>
      <c r="GD435" t="str">
        <v/>
      </c>
      <c r="GG435" t="str">
        <v>SIN ESTADO</v>
      </c>
      <c r="GI435" t="str">
        <v/>
      </c>
      <c r="GJ435" t="str">
        <v/>
      </c>
      <c r="GM435" t="str">
        <v>SIN ESTADO</v>
      </c>
      <c r="GO435" t="str">
        <v/>
      </c>
      <c r="GP435" t="str">
        <v/>
      </c>
      <c r="GS435" t="str">
        <v>SIN ESTADO</v>
      </c>
      <c r="GU435" t="str">
        <v/>
      </c>
      <c r="GV435" t="str">
        <v/>
      </c>
      <c r="GY435" t="str">
        <v>SIN ESTADO</v>
      </c>
      <c r="HA435" t="str">
        <v/>
      </c>
      <c r="HB435" t="str">
        <v/>
      </c>
      <c r="HE435" t="str">
        <v>SIN ESTADO</v>
      </c>
      <c r="HG435" t="str">
        <v/>
      </c>
      <c r="HH435" t="str">
        <v/>
      </c>
      <c r="HK435" t="str">
        <v>SIN ESTADO</v>
      </c>
      <c r="HM435" t="str">
        <v/>
      </c>
      <c r="HN435" t="str">
        <v/>
      </c>
      <c r="HQ435" t="str">
        <v>SIN ESTADO</v>
      </c>
      <c r="HS435">
        <v>3000000</v>
      </c>
      <c r="HU435">
        <v>1000000</v>
      </c>
      <c r="HW435">
        <v>1000000</v>
      </c>
      <c r="HX435">
        <v>1</v>
      </c>
    </row>
    <row r="436">
      <c r="B436">
        <v>434</v>
      </c>
      <c r="C436" t="str">
        <v>LC2 - 41 - 5 - 6 Y 7</v>
      </c>
      <c r="D436" t="str">
        <v>VENDIDO</v>
      </c>
      <c r="E436">
        <v>84000000</v>
      </c>
      <c r="F436">
        <v>0</v>
      </c>
      <c r="G436">
        <v>46121</v>
      </c>
      <c r="H436">
        <v>0</v>
      </c>
      <c r="I436" t="str">
        <v>-</v>
      </c>
      <c r="J436">
        <v>0</v>
      </c>
      <c r="K436" t="str">
        <v/>
      </c>
      <c r="L436" t="str">
        <v/>
      </c>
      <c r="M436">
        <v>46121</v>
      </c>
      <c r="N436">
        <v>0</v>
      </c>
      <c r="O436" t="str">
        <v>SIN ESTADO</v>
      </c>
      <c r="P436" t="str">
        <v xml:space="preserve">PERMUTA </v>
      </c>
      <c r="Q436" t="str">
        <v/>
      </c>
      <c r="R436" t="str">
        <v/>
      </c>
      <c r="U436" t="str">
        <v>SIN ESTADO</v>
      </c>
      <c r="W436" t="str">
        <v/>
      </c>
      <c r="X436" t="str">
        <v/>
      </c>
      <c r="AA436" t="str">
        <v>SIN ESTADO</v>
      </c>
      <c r="AC436" t="str">
        <v/>
      </c>
      <c r="AD436" t="str">
        <v/>
      </c>
      <c r="AG436" t="str">
        <v>SIN ESTADO</v>
      </c>
      <c r="AI436" t="str">
        <v/>
      </c>
      <c r="AJ436" t="str">
        <v/>
      </c>
      <c r="AM436" t="str">
        <v>SIN ESTADO</v>
      </c>
      <c r="AO436" t="str">
        <v/>
      </c>
      <c r="AP436" t="str">
        <v/>
      </c>
      <c r="AS436" t="str">
        <v>SIN ESTADO</v>
      </c>
      <c r="AU436" t="str">
        <v/>
      </c>
      <c r="AV436" t="str">
        <v/>
      </c>
      <c r="AY436" t="str">
        <v>SIN ESTADO</v>
      </c>
      <c r="BA436" t="str">
        <v/>
      </c>
      <c r="BB436" t="str">
        <v/>
      </c>
      <c r="BE436" t="str">
        <v>SIN ESTADO</v>
      </c>
      <c r="BG436" t="str">
        <v/>
      </c>
      <c r="BH436" t="str">
        <v/>
      </c>
      <c r="BK436" t="str">
        <v>SIN ESTADO</v>
      </c>
      <c r="BM436" t="str">
        <v/>
      </c>
      <c r="BN436" t="str">
        <v/>
      </c>
      <c r="BQ436" t="str">
        <v>SIN ESTADO</v>
      </c>
      <c r="BS436" t="str">
        <v/>
      </c>
      <c r="BT436" t="str">
        <v/>
      </c>
      <c r="BW436" t="str">
        <v>SIN ESTADO</v>
      </c>
      <c r="BY436" t="str">
        <v/>
      </c>
      <c r="BZ436" t="str">
        <v/>
      </c>
      <c r="CC436" t="str">
        <v>SIN ESTADO</v>
      </c>
      <c r="CE436" t="str">
        <v/>
      </c>
      <c r="CF436" t="str">
        <v/>
      </c>
      <c r="CI436" t="str">
        <v>SIN ESTADO</v>
      </c>
      <c r="CK436" t="str">
        <v/>
      </c>
      <c r="CL436" t="str">
        <v/>
      </c>
      <c r="CO436" t="str">
        <v>SIN ESTADO</v>
      </c>
      <c r="CQ436" t="str">
        <v/>
      </c>
      <c r="CR436" t="str">
        <v/>
      </c>
      <c r="CU436" t="str">
        <v>SIN ESTADO</v>
      </c>
      <c r="CW436" t="str">
        <v/>
      </c>
      <c r="CX436" t="str">
        <v/>
      </c>
      <c r="DA436" t="str">
        <v>SIN ESTADO</v>
      </c>
      <c r="DC436" t="str">
        <v/>
      </c>
      <c r="DD436" t="str">
        <v/>
      </c>
      <c r="DG436" t="str">
        <v>SIN ESTADO</v>
      </c>
      <c r="DI436" t="str">
        <v/>
      </c>
      <c r="DJ436" t="str">
        <v/>
      </c>
      <c r="DM436" t="str">
        <v>SIN ESTADO</v>
      </c>
      <c r="DO436" t="str">
        <v/>
      </c>
      <c r="DP436" t="str">
        <v/>
      </c>
      <c r="DS436" t="str">
        <v>SIN ESTADO</v>
      </c>
      <c r="DU436" t="str">
        <v/>
      </c>
      <c r="DV436" t="str">
        <v/>
      </c>
      <c r="DY436" t="str">
        <v>SIN ESTADO</v>
      </c>
      <c r="EA436" t="str">
        <v/>
      </c>
      <c r="EB436" t="str">
        <v/>
      </c>
      <c r="EE436" t="str">
        <v>SIN ESTADO</v>
      </c>
      <c r="EG436" t="str">
        <v/>
      </c>
      <c r="EH436" t="str">
        <v/>
      </c>
      <c r="EK436" t="str">
        <v>SIN ESTADO</v>
      </c>
      <c r="EM436" t="str">
        <v/>
      </c>
      <c r="EN436" t="str">
        <v/>
      </c>
      <c r="EQ436" t="str">
        <v>SIN ESTADO</v>
      </c>
      <c r="ES436" t="str">
        <v/>
      </c>
      <c r="ET436" t="str">
        <v/>
      </c>
      <c r="EW436" t="str">
        <v>SIN ESTADO</v>
      </c>
      <c r="EY436" t="str">
        <v/>
      </c>
      <c r="EZ436" t="str">
        <v/>
      </c>
      <c r="FC436" t="str">
        <v>SIN ESTADO</v>
      </c>
      <c r="FE436" t="str">
        <v/>
      </c>
      <c r="FF436" t="str">
        <v/>
      </c>
      <c r="FI436" t="str">
        <v>SIN ESTADO</v>
      </c>
      <c r="FK436" t="str">
        <v/>
      </c>
      <c r="FL436" t="str">
        <v/>
      </c>
      <c r="FO436" t="str">
        <v>SIN ESTADO</v>
      </c>
      <c r="FQ436" t="str">
        <v/>
      </c>
      <c r="FR436" t="str">
        <v/>
      </c>
      <c r="FU436" t="str">
        <v>SIN ESTADO</v>
      </c>
      <c r="FW436" t="str">
        <v/>
      </c>
      <c r="FX436" t="str">
        <v/>
      </c>
      <c r="GA436" t="str">
        <v>SIN ESTADO</v>
      </c>
      <c r="GC436" t="str">
        <v/>
      </c>
      <c r="GD436" t="str">
        <v/>
      </c>
      <c r="GG436" t="str">
        <v>SIN ESTADO</v>
      </c>
      <c r="GI436" t="str">
        <v/>
      </c>
      <c r="GJ436" t="str">
        <v/>
      </c>
      <c r="GM436" t="str">
        <v>SIN ESTADO</v>
      </c>
      <c r="GO436" t="str">
        <v/>
      </c>
      <c r="GP436" t="str">
        <v/>
      </c>
      <c r="GS436" t="str">
        <v>SIN ESTADO</v>
      </c>
      <c r="GU436" t="str">
        <v/>
      </c>
      <c r="GV436" t="str">
        <v/>
      </c>
      <c r="GY436" t="str">
        <v>SIN ESTADO</v>
      </c>
      <c r="HA436" t="str">
        <v/>
      </c>
      <c r="HB436" t="str">
        <v/>
      </c>
      <c r="HE436" t="str">
        <v>SIN ESTADO</v>
      </c>
      <c r="HG436" t="str">
        <v/>
      </c>
      <c r="HH436" t="str">
        <v/>
      </c>
      <c r="HK436" t="str">
        <v>SIN ESTADO</v>
      </c>
      <c r="HM436" t="str">
        <v/>
      </c>
      <c r="HN436" t="str">
        <v/>
      </c>
      <c r="HQ436" t="str">
        <v>SIN ESTADO</v>
      </c>
      <c r="HS436">
        <v>0</v>
      </c>
      <c r="HU436">
        <v>0</v>
      </c>
      <c r="HW436">
        <v>0</v>
      </c>
      <c r="HX436">
        <v>0</v>
      </c>
    </row>
    <row r="437">
      <c r="B437">
        <v>435</v>
      </c>
      <c r="C437" t="str">
        <v xml:space="preserve">LC2 - 41 - 8 </v>
      </c>
      <c r="D437" t="str">
        <v>VENDIDO</v>
      </c>
      <c r="E437">
        <v>28000000</v>
      </c>
      <c r="F437">
        <v>24000000</v>
      </c>
      <c r="G437">
        <v>46122</v>
      </c>
      <c r="H437">
        <v>24</v>
      </c>
      <c r="I437" t="str">
        <v>9 DE CADA MES</v>
      </c>
      <c r="J437">
        <v>1000000</v>
      </c>
      <c r="K437">
        <v>46153</v>
      </c>
      <c r="L437">
        <v>165</v>
      </c>
      <c r="M437">
        <v>46151</v>
      </c>
      <c r="N437">
        <v>1000000</v>
      </c>
      <c r="O437" t="str">
        <v>PAGA</v>
      </c>
      <c r="P437" t="str">
        <v>TRANSFERENCIA</v>
      </c>
      <c r="Q437">
        <v>46184</v>
      </c>
      <c r="R437">
        <v>134</v>
      </c>
      <c r="S437">
        <v>46182</v>
      </c>
      <c r="T437">
        <v>1000000</v>
      </c>
      <c r="U437" t="str">
        <v>PAGA</v>
      </c>
      <c r="V437" t="str">
        <v>TRANSFERENCIA</v>
      </c>
      <c r="W437">
        <v>46215</v>
      </c>
      <c r="X437">
        <v>103</v>
      </c>
      <c r="Y437">
        <v>46210</v>
      </c>
      <c r="Z437">
        <v>1000000</v>
      </c>
      <c r="AA437" t="str">
        <v>PAGA</v>
      </c>
      <c r="AB437" t="str">
        <v>TRANSFERENCIA</v>
      </c>
      <c r="AC437">
        <v>46246</v>
      </c>
      <c r="AD437">
        <v>72</v>
      </c>
      <c r="AE437">
        <v>46237</v>
      </c>
      <c r="AF437">
        <v>1000000</v>
      </c>
      <c r="AG437" t="str">
        <v>PAGA</v>
      </c>
      <c r="AH437" t="str">
        <v>TRANSFERENCIA</v>
      </c>
      <c r="AI437">
        <v>46277</v>
      </c>
      <c r="AJ437">
        <v>41</v>
      </c>
      <c r="AK437">
        <v>46274</v>
      </c>
      <c r="AL437">
        <v>1000000</v>
      </c>
      <c r="AM437" t="str">
        <v>PAGA</v>
      </c>
      <c r="AN437" t="str">
        <v>TRANSFERENCIA</v>
      </c>
      <c r="AO437">
        <v>46308</v>
      </c>
      <c r="AP437">
        <v>10</v>
      </c>
      <c r="AQ437">
        <v>46275</v>
      </c>
      <c r="AR437">
        <v>1000000</v>
      </c>
      <c r="AS437" t="str">
        <v>PAGA</v>
      </c>
      <c r="AT437" t="str">
        <v>TRANSFERENCIA</v>
      </c>
      <c r="AU437">
        <v>46339</v>
      </c>
      <c r="AV437">
        <v>-21</v>
      </c>
      <c r="AY437" t="str">
        <v>AL DÍA</v>
      </c>
      <c r="BA437">
        <v>46370</v>
      </c>
      <c r="BB437">
        <v>-52</v>
      </c>
      <c r="BE437" t="str">
        <v>AL DÍA</v>
      </c>
      <c r="BG437">
        <v>46401</v>
      </c>
      <c r="BH437">
        <v>-83</v>
      </c>
      <c r="BK437" t="str">
        <v>AL DÍA</v>
      </c>
      <c r="BM437">
        <v>46432</v>
      </c>
      <c r="BN437">
        <v>-114</v>
      </c>
      <c r="BQ437" t="str">
        <v>AL DÍA</v>
      </c>
      <c r="BS437">
        <v>46463</v>
      </c>
      <c r="BT437">
        <v>-145</v>
      </c>
      <c r="BW437" t="str">
        <v>AL DÍA</v>
      </c>
      <c r="BY437">
        <v>46494</v>
      </c>
      <c r="BZ437">
        <v>-176</v>
      </c>
      <c r="CC437" t="str">
        <v>AL DÍA</v>
      </c>
      <c r="CE437">
        <v>46525</v>
      </c>
      <c r="CF437">
        <v>-207</v>
      </c>
      <c r="CI437" t="str">
        <v>AL DÍA</v>
      </c>
      <c r="CK437">
        <v>46556</v>
      </c>
      <c r="CL437">
        <v>-238</v>
      </c>
      <c r="CO437" t="str">
        <v>AL DÍA</v>
      </c>
      <c r="CQ437">
        <v>46587</v>
      </c>
      <c r="CR437">
        <v>-269</v>
      </c>
      <c r="CU437" t="str">
        <v>AL DÍA</v>
      </c>
      <c r="CW437">
        <v>46618</v>
      </c>
      <c r="CX437">
        <v>-300</v>
      </c>
      <c r="DA437" t="str">
        <v>AL DÍA</v>
      </c>
      <c r="DC437">
        <v>46649</v>
      </c>
      <c r="DD437">
        <v>-331</v>
      </c>
      <c r="DG437" t="str">
        <v>AL DÍA</v>
      </c>
      <c r="DI437">
        <v>46680</v>
      </c>
      <c r="DJ437">
        <v>-362</v>
      </c>
      <c r="DM437" t="str">
        <v>AL DÍA</v>
      </c>
      <c r="DO437">
        <v>46711</v>
      </c>
      <c r="DP437">
        <v>-393</v>
      </c>
      <c r="DS437" t="str">
        <v>AL DÍA</v>
      </c>
      <c r="DU437">
        <v>46742</v>
      </c>
      <c r="DV437">
        <v>-424</v>
      </c>
      <c r="DY437" t="str">
        <v>AL DÍA</v>
      </c>
      <c r="EA437">
        <v>46773</v>
      </c>
      <c r="EB437">
        <v>-455</v>
      </c>
      <c r="EE437" t="str">
        <v>AL DÍA</v>
      </c>
      <c r="EG437">
        <v>46804</v>
      </c>
      <c r="EH437">
        <v>-486</v>
      </c>
      <c r="EK437" t="str">
        <v>AL DÍA</v>
      </c>
      <c r="EM437">
        <v>46835</v>
      </c>
      <c r="EN437">
        <v>-517</v>
      </c>
      <c r="EQ437" t="str">
        <v>AL DÍA</v>
      </c>
      <c r="ES437">
        <v>46866</v>
      </c>
      <c r="ET437">
        <v>-548</v>
      </c>
      <c r="EW437" t="str">
        <v>AL DÍA</v>
      </c>
      <c r="EY437" t="str">
        <v/>
      </c>
      <c r="EZ437" t="str">
        <v/>
      </c>
      <c r="FC437" t="str">
        <v>SIN ESTADO</v>
      </c>
      <c r="FE437" t="str">
        <v/>
      </c>
      <c r="FF437" t="str">
        <v/>
      </c>
      <c r="FI437" t="str">
        <v>SIN ESTADO</v>
      </c>
      <c r="FK437" t="str">
        <v/>
      </c>
      <c r="FL437" t="str">
        <v/>
      </c>
      <c r="FO437" t="str">
        <v>SIN ESTADO</v>
      </c>
      <c r="FQ437" t="str">
        <v/>
      </c>
      <c r="FR437" t="str">
        <v/>
      </c>
      <c r="FU437" t="str">
        <v>SIN ESTADO</v>
      </c>
      <c r="FW437" t="str">
        <v/>
      </c>
      <c r="FX437" t="str">
        <v/>
      </c>
      <c r="GA437" t="str">
        <v>SIN ESTADO</v>
      </c>
      <c r="GC437" t="str">
        <v/>
      </c>
      <c r="GD437" t="str">
        <v/>
      </c>
      <c r="GG437" t="str">
        <v>SIN ESTADO</v>
      </c>
      <c r="GI437" t="str">
        <v/>
      </c>
      <c r="GJ437" t="str">
        <v/>
      </c>
      <c r="GM437" t="str">
        <v>SIN ESTADO</v>
      </c>
      <c r="GO437" t="str">
        <v/>
      </c>
      <c r="GP437" t="str">
        <v/>
      </c>
      <c r="GS437" t="str">
        <v>SIN ESTADO</v>
      </c>
      <c r="GU437" t="str">
        <v/>
      </c>
      <c r="GV437" t="str">
        <v/>
      </c>
      <c r="GY437" t="str">
        <v>SIN ESTADO</v>
      </c>
      <c r="HA437" t="str">
        <v/>
      </c>
      <c r="HB437" t="str">
        <v/>
      </c>
      <c r="HE437" t="str">
        <v>SIN ESTADO</v>
      </c>
      <c r="HG437" t="str">
        <v/>
      </c>
      <c r="HH437" t="str">
        <v/>
      </c>
      <c r="HK437" t="str">
        <v>SIN ESTADO</v>
      </c>
      <c r="HM437" t="str">
        <v/>
      </c>
      <c r="HN437" t="str">
        <v/>
      </c>
      <c r="HQ437" t="str">
        <v>SIN ESTADO</v>
      </c>
      <c r="HS437">
        <v>6000000</v>
      </c>
      <c r="HU437">
        <v>1000000</v>
      </c>
      <c r="HW437">
        <v>1000000</v>
      </c>
      <c r="HX437">
        <v>1</v>
      </c>
    </row>
    <row r="438">
      <c r="B438">
        <v>436</v>
      </c>
      <c r="C438" t="str">
        <v xml:space="preserve">LC2 - 41 - 9 </v>
      </c>
      <c r="D438" t="str">
        <v>VENDIDO</v>
      </c>
      <c r="E438">
        <v>28000000</v>
      </c>
      <c r="F438">
        <v>24000000</v>
      </c>
      <c r="G438">
        <v>46123</v>
      </c>
      <c r="H438">
        <v>24</v>
      </c>
      <c r="I438" t="str">
        <v>10 DE CADA MES</v>
      </c>
      <c r="J438">
        <v>1000000</v>
      </c>
      <c r="K438">
        <v>46154</v>
      </c>
      <c r="L438">
        <v>164</v>
      </c>
      <c r="M438">
        <v>46151</v>
      </c>
      <c r="N438">
        <v>1000000</v>
      </c>
      <c r="O438" t="str">
        <v>PAGA</v>
      </c>
      <c r="P438" t="str">
        <v>TRANSFERENCIA</v>
      </c>
      <c r="Q438">
        <v>46185</v>
      </c>
      <c r="R438">
        <v>133</v>
      </c>
      <c r="S438">
        <v>46182</v>
      </c>
      <c r="T438">
        <v>1000000</v>
      </c>
      <c r="U438" t="str">
        <v>PAGA</v>
      </c>
      <c r="V438" t="str">
        <v>TRANSFERENCIA</v>
      </c>
      <c r="W438">
        <v>46216</v>
      </c>
      <c r="X438">
        <v>102</v>
      </c>
      <c r="Y438">
        <v>46210</v>
      </c>
      <c r="Z438">
        <v>1000000</v>
      </c>
      <c r="AA438" t="str">
        <v>PAGA</v>
      </c>
      <c r="AB438" t="str">
        <v>TRANSFERENCIA</v>
      </c>
      <c r="AC438">
        <v>46247</v>
      </c>
      <c r="AD438">
        <v>71</v>
      </c>
      <c r="AE438">
        <v>46237</v>
      </c>
      <c r="AF438">
        <v>1000000</v>
      </c>
      <c r="AG438" t="str">
        <v>PAGA</v>
      </c>
      <c r="AH438" t="str">
        <v>TRANSFERENCIA</v>
      </c>
      <c r="AI438">
        <v>46278</v>
      </c>
      <c r="AJ438">
        <v>40</v>
      </c>
      <c r="AK438">
        <v>46274</v>
      </c>
      <c r="AL438">
        <v>1000000</v>
      </c>
      <c r="AM438" t="str">
        <v>PAGA</v>
      </c>
      <c r="AN438" t="str">
        <v>TRANSFERENCIA</v>
      </c>
      <c r="AO438">
        <v>46309</v>
      </c>
      <c r="AP438">
        <v>9</v>
      </c>
      <c r="AQ438">
        <v>46275</v>
      </c>
      <c r="AR438">
        <v>1000000</v>
      </c>
      <c r="AS438" t="str">
        <v>PAGA</v>
      </c>
      <c r="AT438" t="str">
        <v>TRANSFERENCIA</v>
      </c>
      <c r="AU438">
        <v>46340</v>
      </c>
      <c r="AV438">
        <v>-22</v>
      </c>
      <c r="AY438" t="str">
        <v>AL DÍA</v>
      </c>
      <c r="BA438">
        <v>46371</v>
      </c>
      <c r="BB438">
        <v>-53</v>
      </c>
      <c r="BE438" t="str">
        <v>AL DÍA</v>
      </c>
      <c r="BG438">
        <v>46402</v>
      </c>
      <c r="BH438">
        <v>-84</v>
      </c>
      <c r="BK438" t="str">
        <v>AL DÍA</v>
      </c>
      <c r="BM438">
        <v>46433</v>
      </c>
      <c r="BN438">
        <v>-115</v>
      </c>
      <c r="BQ438" t="str">
        <v>AL DÍA</v>
      </c>
      <c r="BS438">
        <v>46464</v>
      </c>
      <c r="BT438">
        <v>-146</v>
      </c>
      <c r="BW438" t="str">
        <v>AL DÍA</v>
      </c>
      <c r="BY438">
        <v>46495</v>
      </c>
      <c r="BZ438">
        <v>-177</v>
      </c>
      <c r="CC438" t="str">
        <v>AL DÍA</v>
      </c>
      <c r="CE438">
        <v>46526</v>
      </c>
      <c r="CF438">
        <v>-208</v>
      </c>
      <c r="CI438" t="str">
        <v>AL DÍA</v>
      </c>
      <c r="CK438">
        <v>46557</v>
      </c>
      <c r="CL438">
        <v>-239</v>
      </c>
      <c r="CO438" t="str">
        <v>AL DÍA</v>
      </c>
      <c r="CQ438">
        <v>46588</v>
      </c>
      <c r="CR438">
        <v>-270</v>
      </c>
      <c r="CU438" t="str">
        <v>AL DÍA</v>
      </c>
      <c r="CW438">
        <v>46619</v>
      </c>
      <c r="CX438">
        <v>-301</v>
      </c>
      <c r="DA438" t="str">
        <v>AL DÍA</v>
      </c>
      <c r="DC438">
        <v>46650</v>
      </c>
      <c r="DD438">
        <v>-332</v>
      </c>
      <c r="DG438" t="str">
        <v>AL DÍA</v>
      </c>
      <c r="DI438">
        <v>46681</v>
      </c>
      <c r="DJ438">
        <v>-363</v>
      </c>
      <c r="DM438" t="str">
        <v>AL DÍA</v>
      </c>
      <c r="DO438">
        <v>46712</v>
      </c>
      <c r="DP438">
        <v>-394</v>
      </c>
      <c r="DS438" t="str">
        <v>AL DÍA</v>
      </c>
      <c r="DU438">
        <v>46743</v>
      </c>
      <c r="DV438">
        <v>-425</v>
      </c>
      <c r="DY438" t="str">
        <v>AL DÍA</v>
      </c>
      <c r="EA438">
        <v>46774</v>
      </c>
      <c r="EB438">
        <v>-456</v>
      </c>
      <c r="EE438" t="str">
        <v>AL DÍA</v>
      </c>
      <c r="EG438">
        <v>46805</v>
      </c>
      <c r="EH438">
        <v>-487</v>
      </c>
      <c r="EK438" t="str">
        <v>AL DÍA</v>
      </c>
      <c r="EM438">
        <v>46836</v>
      </c>
      <c r="EN438">
        <v>-518</v>
      </c>
      <c r="EQ438" t="str">
        <v>AL DÍA</v>
      </c>
      <c r="ES438">
        <v>46867</v>
      </c>
      <c r="ET438">
        <v>-549</v>
      </c>
      <c r="EW438" t="str">
        <v>AL DÍA</v>
      </c>
      <c r="EY438" t="str">
        <v/>
      </c>
      <c r="EZ438" t="str">
        <v/>
      </c>
      <c r="FC438" t="str">
        <v>SIN ESTADO</v>
      </c>
      <c r="FE438" t="str">
        <v/>
      </c>
      <c r="FF438" t="str">
        <v/>
      </c>
      <c r="FI438" t="str">
        <v>SIN ESTADO</v>
      </c>
      <c r="FK438" t="str">
        <v/>
      </c>
      <c r="FL438" t="str">
        <v/>
      </c>
      <c r="FO438" t="str">
        <v>SIN ESTADO</v>
      </c>
      <c r="FQ438" t="str">
        <v/>
      </c>
      <c r="FR438" t="str">
        <v/>
      </c>
      <c r="FU438" t="str">
        <v>SIN ESTADO</v>
      </c>
      <c r="FW438" t="str">
        <v/>
      </c>
      <c r="FX438" t="str">
        <v/>
      </c>
      <c r="GA438" t="str">
        <v>SIN ESTADO</v>
      </c>
      <c r="GC438" t="str">
        <v/>
      </c>
      <c r="GD438" t="str">
        <v/>
      </c>
      <c r="GG438" t="str">
        <v>SIN ESTADO</v>
      </c>
      <c r="GI438" t="str">
        <v/>
      </c>
      <c r="GJ438" t="str">
        <v/>
      </c>
      <c r="GM438" t="str">
        <v>SIN ESTADO</v>
      </c>
      <c r="GO438" t="str">
        <v/>
      </c>
      <c r="GP438" t="str">
        <v/>
      </c>
      <c r="GS438" t="str">
        <v>SIN ESTADO</v>
      </c>
      <c r="GU438" t="str">
        <v/>
      </c>
      <c r="GV438" t="str">
        <v/>
      </c>
      <c r="GY438" t="str">
        <v>SIN ESTADO</v>
      </c>
      <c r="HA438" t="str">
        <v/>
      </c>
      <c r="HB438" t="str">
        <v/>
      </c>
      <c r="HE438" t="str">
        <v>SIN ESTADO</v>
      </c>
      <c r="HG438" t="str">
        <v/>
      </c>
      <c r="HH438" t="str">
        <v/>
      </c>
      <c r="HK438" t="str">
        <v>SIN ESTADO</v>
      </c>
      <c r="HM438" t="str">
        <v/>
      </c>
      <c r="HN438" t="str">
        <v/>
      </c>
      <c r="HQ438" t="str">
        <v>SIN ESTADO</v>
      </c>
      <c r="HS438">
        <v>6000000</v>
      </c>
      <c r="HU438">
        <v>1000000</v>
      </c>
      <c r="HW438">
        <v>1000000</v>
      </c>
      <c r="HX438">
        <v>1</v>
      </c>
    </row>
    <row r="439">
      <c r="B439">
        <v>437</v>
      </c>
      <c r="C439" t="str">
        <v xml:space="preserve">LC2 - 41 - 10 </v>
      </c>
      <c r="D439" t="str">
        <v>VENDIDO</v>
      </c>
      <c r="E439">
        <v>33000000</v>
      </c>
      <c r="F439">
        <v>29000000</v>
      </c>
      <c r="G439">
        <v>45917</v>
      </c>
      <c r="H439">
        <v>24</v>
      </c>
      <c r="I439" t="str">
        <v xml:space="preserve">17 DE CADA MES </v>
      </c>
      <c r="J439">
        <v>1208333.3333333333</v>
      </c>
      <c r="K439">
        <v>45948</v>
      </c>
      <c r="L439">
        <v>370</v>
      </c>
      <c r="M439">
        <v>45947</v>
      </c>
      <c r="N439">
        <v>1208400</v>
      </c>
      <c r="O439" t="str">
        <v>PAGA</v>
      </c>
      <c r="P439" t="str">
        <v>TRANSFERENCIA</v>
      </c>
      <c r="Q439">
        <v>45979</v>
      </c>
      <c r="R439">
        <v>339</v>
      </c>
      <c r="S439">
        <v>45987</v>
      </c>
      <c r="T439">
        <v>1208400</v>
      </c>
      <c r="U439" t="str">
        <v>PAGA</v>
      </c>
      <c r="V439" t="str">
        <v>TRANSFERENCIA</v>
      </c>
      <c r="W439">
        <v>46010</v>
      </c>
      <c r="X439">
        <v>308</v>
      </c>
      <c r="Y439">
        <v>45978</v>
      </c>
      <c r="Z439">
        <v>1208400</v>
      </c>
      <c r="AA439" t="str">
        <v>PAGA</v>
      </c>
      <c r="AB439" t="str">
        <v>TRANSFERENCIA</v>
      </c>
      <c r="AC439">
        <v>46041</v>
      </c>
      <c r="AD439">
        <v>277</v>
      </c>
      <c r="AE439">
        <v>45978</v>
      </c>
      <c r="AF439">
        <v>1208400</v>
      </c>
      <c r="AG439" t="str">
        <v>PAGA</v>
      </c>
      <c r="AH439" t="str">
        <v>TRANSFERENCIA</v>
      </c>
      <c r="AI439">
        <v>46072</v>
      </c>
      <c r="AJ439">
        <v>246</v>
      </c>
      <c r="AK439">
        <v>46037</v>
      </c>
      <c r="AL439">
        <v>1208400</v>
      </c>
      <c r="AM439" t="str">
        <v>PAGA</v>
      </c>
      <c r="AN439" t="str">
        <v>TRANSFERENCIA</v>
      </c>
      <c r="AO439">
        <v>46103</v>
      </c>
      <c r="AP439">
        <v>215</v>
      </c>
      <c r="AQ439">
        <v>46073</v>
      </c>
      <c r="AR439">
        <v>1208400</v>
      </c>
      <c r="AS439" t="str">
        <v>PAGA</v>
      </c>
      <c r="AT439" t="str">
        <v>TRANSFERENCIA</v>
      </c>
      <c r="AU439">
        <v>46134</v>
      </c>
      <c r="AV439">
        <v>184</v>
      </c>
      <c r="AW439">
        <v>46100</v>
      </c>
      <c r="AX439">
        <v>1208400</v>
      </c>
      <c r="AY439" t="str">
        <v>PAGA</v>
      </c>
      <c r="AZ439" t="str">
        <v>TRANSFERENCIA</v>
      </c>
      <c r="BA439">
        <v>46165</v>
      </c>
      <c r="BB439">
        <v>153</v>
      </c>
      <c r="BC439">
        <v>46139</v>
      </c>
      <c r="BD439">
        <v>1208400</v>
      </c>
      <c r="BE439" t="str">
        <v>PAGA</v>
      </c>
      <c r="BG439">
        <v>46196</v>
      </c>
      <c r="BH439">
        <v>122</v>
      </c>
      <c r="BI439">
        <v>46172</v>
      </c>
      <c r="BJ439">
        <v>1208400</v>
      </c>
      <c r="BK439" t="str">
        <v>PAGA</v>
      </c>
      <c r="BL439" t="str">
        <v>TRANSFERENCIA</v>
      </c>
      <c r="BM439">
        <v>46227</v>
      </c>
      <c r="BN439">
        <v>91</v>
      </c>
      <c r="BO439">
        <v>46203</v>
      </c>
      <c r="BP439">
        <v>1208400</v>
      </c>
      <c r="BQ439" t="str">
        <v>PAGA</v>
      </c>
      <c r="BR439" t="str">
        <v>TRANSFERENCIA</v>
      </c>
      <c r="BS439">
        <v>46258</v>
      </c>
      <c r="BT439">
        <v>60</v>
      </c>
      <c r="BU439">
        <v>46236</v>
      </c>
      <c r="BV439">
        <v>1208400</v>
      </c>
      <c r="BW439" t="str">
        <v>PAGA</v>
      </c>
      <c r="BX439" t="str">
        <v>TRANSFERENCIA</v>
      </c>
      <c r="BY439">
        <v>46289</v>
      </c>
      <c r="BZ439">
        <v>29</v>
      </c>
      <c r="CA439">
        <v>46269</v>
      </c>
      <c r="CB439">
        <v>1208400</v>
      </c>
      <c r="CC439" t="str">
        <v>PAGA</v>
      </c>
      <c r="CD439" t="str">
        <v>TRANSFERENCIA</v>
      </c>
      <c r="CE439">
        <v>46320</v>
      </c>
      <c r="CF439">
        <v>-2</v>
      </c>
      <c r="CG439">
        <v>46296</v>
      </c>
      <c r="CH439">
        <v>1208400</v>
      </c>
      <c r="CI439" t="str">
        <v>PAGA</v>
      </c>
      <c r="CJ439" t="str">
        <v>TRANSFERENCIA</v>
      </c>
      <c r="CK439">
        <v>46351</v>
      </c>
      <c r="CL439">
        <v>-33</v>
      </c>
      <c r="CO439" t="str">
        <v>AL DÍA</v>
      </c>
      <c r="CQ439">
        <v>46382</v>
      </c>
      <c r="CR439">
        <v>-64</v>
      </c>
      <c r="CU439" t="str">
        <v>AL DÍA</v>
      </c>
      <c r="CW439">
        <v>46413</v>
      </c>
      <c r="CX439">
        <v>-95</v>
      </c>
      <c r="DA439" t="str">
        <v>AL DÍA</v>
      </c>
      <c r="DC439">
        <v>46444</v>
      </c>
      <c r="DD439">
        <v>-126</v>
      </c>
      <c r="DG439" t="str">
        <v>AL DÍA</v>
      </c>
      <c r="DI439">
        <v>46475</v>
      </c>
      <c r="DJ439">
        <v>-157</v>
      </c>
      <c r="DM439" t="str">
        <v>AL DÍA</v>
      </c>
      <c r="DO439">
        <v>46506</v>
      </c>
      <c r="DP439">
        <v>-188</v>
      </c>
      <c r="DS439" t="str">
        <v>AL DÍA</v>
      </c>
      <c r="DU439">
        <v>46537</v>
      </c>
      <c r="DV439">
        <v>-219</v>
      </c>
      <c r="DY439" t="str">
        <v>AL DÍA</v>
      </c>
      <c r="EA439">
        <v>46568</v>
      </c>
      <c r="EB439">
        <v>-250</v>
      </c>
      <c r="EE439" t="str">
        <v>AL DÍA</v>
      </c>
      <c r="EG439">
        <v>46599</v>
      </c>
      <c r="EH439">
        <v>-281</v>
      </c>
      <c r="EK439" t="str">
        <v>AL DÍA</v>
      </c>
      <c r="EM439">
        <v>46630</v>
      </c>
      <c r="EN439">
        <v>-312</v>
      </c>
      <c r="EQ439" t="str">
        <v>AL DÍA</v>
      </c>
      <c r="ES439">
        <v>46661</v>
      </c>
      <c r="ET439">
        <v>-343</v>
      </c>
      <c r="EW439" t="str">
        <v>AL DÍA</v>
      </c>
      <c r="EY439" t="str">
        <v/>
      </c>
      <c r="EZ439" t="str">
        <v/>
      </c>
      <c r="FC439" t="str">
        <v>SIN ESTADO</v>
      </c>
      <c r="FE439" t="str">
        <v/>
      </c>
      <c r="FF439" t="str">
        <v/>
      </c>
      <c r="FI439" t="str">
        <v>SIN ESTADO</v>
      </c>
      <c r="FK439" t="str">
        <v/>
      </c>
      <c r="FL439" t="str">
        <v/>
      </c>
      <c r="FO439" t="str">
        <v>SIN ESTADO</v>
      </c>
      <c r="FQ439" t="str">
        <v/>
      </c>
      <c r="FR439" t="str">
        <v/>
      </c>
      <c r="FU439" t="str">
        <v>SIN ESTADO</v>
      </c>
      <c r="FW439" t="str">
        <v/>
      </c>
      <c r="FX439" t="str">
        <v/>
      </c>
      <c r="GA439" t="str">
        <v>SIN ESTADO</v>
      </c>
      <c r="GC439" t="str">
        <v/>
      </c>
      <c r="GD439" t="str">
        <v/>
      </c>
      <c r="GG439" t="str">
        <v>SIN ESTADO</v>
      </c>
      <c r="GI439" t="str">
        <v/>
      </c>
      <c r="GJ439" t="str">
        <v/>
      </c>
      <c r="GM439" t="str">
        <v>SIN ESTADO</v>
      </c>
      <c r="GO439" t="str">
        <v/>
      </c>
      <c r="GP439" t="str">
        <v/>
      </c>
      <c r="GS439" t="str">
        <v>SIN ESTADO</v>
      </c>
      <c r="GU439" t="str">
        <v/>
      </c>
      <c r="GV439" t="str">
        <v/>
      </c>
      <c r="GY439" t="str">
        <v>SIN ESTADO</v>
      </c>
      <c r="HA439" t="str">
        <v/>
      </c>
      <c r="HB439" t="str">
        <v/>
      </c>
      <c r="HE439" t="str">
        <v>SIN ESTADO</v>
      </c>
      <c r="HG439" t="str">
        <v/>
      </c>
      <c r="HH439" t="str">
        <v/>
      </c>
      <c r="HK439" t="str">
        <v>SIN ESTADO</v>
      </c>
      <c r="HM439" t="str">
        <v/>
      </c>
      <c r="HN439" t="str">
        <v/>
      </c>
      <c r="HQ439" t="str">
        <v>SIN ESTADO</v>
      </c>
      <c r="HS439">
        <v>15709200</v>
      </c>
      <c r="HU439">
        <v>1208333.3333333333</v>
      </c>
      <c r="HW439">
        <v>1208400</v>
      </c>
      <c r="HX439">
        <v>1</v>
      </c>
    </row>
    <row r="440">
      <c r="B440">
        <v>438</v>
      </c>
      <c r="C440" t="str">
        <v xml:space="preserve">LC2 - 41 - 11 </v>
      </c>
      <c r="D440" t="str">
        <v>VENDIDO</v>
      </c>
      <c r="E440">
        <v>33000000</v>
      </c>
      <c r="F440">
        <v>29000000</v>
      </c>
      <c r="G440">
        <v>45905</v>
      </c>
      <c r="H440">
        <v>24</v>
      </c>
      <c r="I440" t="str">
        <v xml:space="preserve">05 DE CADA MES </v>
      </c>
      <c r="J440">
        <v>1208333.3333333333</v>
      </c>
      <c r="K440">
        <v>45936</v>
      </c>
      <c r="L440">
        <v>382</v>
      </c>
      <c r="M440">
        <v>45932</v>
      </c>
      <c r="N440">
        <v>1208000</v>
      </c>
      <c r="O440" t="str">
        <v>PAGA</v>
      </c>
      <c r="P440" t="str">
        <v>TRANSFERENCIA</v>
      </c>
      <c r="Q440">
        <v>45967</v>
      </c>
      <c r="R440">
        <v>351</v>
      </c>
      <c r="S440">
        <v>45983</v>
      </c>
      <c r="T440">
        <v>3000000</v>
      </c>
      <c r="U440" t="str">
        <v>PAGA</v>
      </c>
      <c r="V440" t="str">
        <v>TRANSFERENCIA</v>
      </c>
      <c r="W440">
        <v>45998</v>
      </c>
      <c r="X440">
        <v>320</v>
      </c>
      <c r="Y440">
        <v>45984</v>
      </c>
      <c r="Z440">
        <v>3000000</v>
      </c>
      <c r="AA440" t="str">
        <v>PAGA</v>
      </c>
      <c r="AB440" t="str">
        <v>TRANSFERENCIA</v>
      </c>
      <c r="AC440">
        <v>46029</v>
      </c>
      <c r="AD440">
        <v>289</v>
      </c>
      <c r="AE440">
        <v>45985</v>
      </c>
      <c r="AF440">
        <v>3000000</v>
      </c>
      <c r="AG440" t="str">
        <v>PAGA</v>
      </c>
      <c r="AH440" t="str">
        <v>TRANSFERENCIA</v>
      </c>
      <c r="AI440">
        <v>46060</v>
      </c>
      <c r="AJ440">
        <v>258</v>
      </c>
      <c r="AM440" t="str">
        <v>PAGA</v>
      </c>
      <c r="AN440" t="str">
        <v>TRANSFERENCIA</v>
      </c>
      <c r="AO440">
        <v>46091</v>
      </c>
      <c r="AP440">
        <v>227</v>
      </c>
      <c r="AS440" t="str">
        <v>PAGA</v>
      </c>
      <c r="AT440" t="str">
        <v>TRANSFERENCIA</v>
      </c>
      <c r="AU440">
        <v>46122</v>
      </c>
      <c r="AV440">
        <v>196</v>
      </c>
      <c r="AY440" t="str">
        <v>PAGA</v>
      </c>
      <c r="BA440">
        <v>46153</v>
      </c>
      <c r="BB440">
        <v>165</v>
      </c>
      <c r="BE440" t="str">
        <v>PAGA</v>
      </c>
      <c r="BG440">
        <v>46184</v>
      </c>
      <c r="BH440">
        <v>134</v>
      </c>
      <c r="BK440" t="str">
        <v>VENCIDA</v>
      </c>
      <c r="BM440">
        <v>46215</v>
      </c>
      <c r="BN440">
        <v>103</v>
      </c>
      <c r="BQ440" t="str">
        <v>VENCIDA</v>
      </c>
      <c r="BS440">
        <v>46246</v>
      </c>
      <c r="BT440">
        <v>72</v>
      </c>
      <c r="BW440" t="str">
        <v>VENCIDA</v>
      </c>
      <c r="BY440">
        <v>46277</v>
      </c>
      <c r="BZ440">
        <v>41</v>
      </c>
      <c r="CC440" t="str">
        <v>VENCIDA</v>
      </c>
      <c r="CE440">
        <v>46308</v>
      </c>
      <c r="CF440">
        <v>10</v>
      </c>
      <c r="CI440" t="str">
        <v>VENCIDA</v>
      </c>
      <c r="CK440">
        <v>46339</v>
      </c>
      <c r="CL440">
        <v>-21</v>
      </c>
      <c r="CO440" t="str">
        <v>AL DÍA</v>
      </c>
      <c r="CQ440">
        <v>46370</v>
      </c>
      <c r="CR440">
        <v>-52</v>
      </c>
      <c r="CU440" t="str">
        <v>AL DÍA</v>
      </c>
      <c r="CW440">
        <v>46401</v>
      </c>
      <c r="CX440">
        <v>-83</v>
      </c>
      <c r="DA440" t="str">
        <v>AL DÍA</v>
      </c>
      <c r="DC440">
        <v>46432</v>
      </c>
      <c r="DD440">
        <v>-114</v>
      </c>
      <c r="DG440" t="str">
        <v>AL DÍA</v>
      </c>
      <c r="DI440">
        <v>46463</v>
      </c>
      <c r="DJ440">
        <v>-145</v>
      </c>
      <c r="DM440" t="str">
        <v>AL DÍA</v>
      </c>
      <c r="DO440">
        <v>46494</v>
      </c>
      <c r="DP440">
        <v>-176</v>
      </c>
      <c r="DS440" t="str">
        <v>AL DÍA</v>
      </c>
      <c r="DU440">
        <v>46525</v>
      </c>
      <c r="DV440">
        <v>-207</v>
      </c>
      <c r="DY440" t="str">
        <v>AL DÍA</v>
      </c>
      <c r="EA440">
        <v>46556</v>
      </c>
      <c r="EB440">
        <v>-238</v>
      </c>
      <c r="EE440" t="str">
        <v>AL DÍA</v>
      </c>
      <c r="EG440">
        <v>46587</v>
      </c>
      <c r="EH440">
        <v>-269</v>
      </c>
      <c r="EK440" t="str">
        <v>AL DÍA</v>
      </c>
      <c r="EM440">
        <v>46618</v>
      </c>
      <c r="EN440">
        <v>-300</v>
      </c>
      <c r="EQ440" t="str">
        <v>AL DÍA</v>
      </c>
      <c r="ES440">
        <v>46649</v>
      </c>
      <c r="ET440">
        <v>-331</v>
      </c>
      <c r="EW440" t="str">
        <v>AL DÍA</v>
      </c>
      <c r="EY440" t="str">
        <v/>
      </c>
      <c r="EZ440" t="str">
        <v/>
      </c>
      <c r="FC440" t="str">
        <v>SIN ESTADO</v>
      </c>
      <c r="FE440" t="str">
        <v/>
      </c>
      <c r="FF440" t="str">
        <v/>
      </c>
      <c r="FI440" t="str">
        <v>SIN ESTADO</v>
      </c>
      <c r="FK440" t="str">
        <v/>
      </c>
      <c r="FL440" t="str">
        <v/>
      </c>
      <c r="FO440" t="str">
        <v>SIN ESTADO</v>
      </c>
      <c r="FQ440" t="str">
        <v/>
      </c>
      <c r="FR440" t="str">
        <v/>
      </c>
      <c r="FU440" t="str">
        <v>SIN ESTADO</v>
      </c>
      <c r="FW440" t="str">
        <v/>
      </c>
      <c r="FX440" t="str">
        <v/>
      </c>
      <c r="GA440" t="str">
        <v>SIN ESTADO</v>
      </c>
      <c r="GC440" t="str">
        <v/>
      </c>
      <c r="GD440" t="str">
        <v/>
      </c>
      <c r="GG440" t="str">
        <v>SIN ESTADO</v>
      </c>
      <c r="GI440" t="str">
        <v/>
      </c>
      <c r="GJ440" t="str">
        <v/>
      </c>
      <c r="GM440" t="str">
        <v>SIN ESTADO</v>
      </c>
      <c r="GO440" t="str">
        <v/>
      </c>
      <c r="GP440" t="str">
        <v/>
      </c>
      <c r="GS440" t="str">
        <v>SIN ESTADO</v>
      </c>
      <c r="GU440" t="str">
        <v/>
      </c>
      <c r="GV440" t="str">
        <v/>
      </c>
      <c r="GY440" t="str">
        <v>SIN ESTADO</v>
      </c>
      <c r="HA440" t="str">
        <v/>
      </c>
      <c r="HB440" t="str">
        <v/>
      </c>
      <c r="HE440" t="str">
        <v>SIN ESTADO</v>
      </c>
      <c r="HG440" t="str">
        <v/>
      </c>
      <c r="HH440" t="str">
        <v/>
      </c>
      <c r="HK440" t="str">
        <v>SIN ESTADO</v>
      </c>
      <c r="HM440" t="str">
        <v/>
      </c>
      <c r="HN440" t="str">
        <v/>
      </c>
      <c r="HQ440" t="str">
        <v>SIN ESTADO</v>
      </c>
      <c r="HS440">
        <v>10208000</v>
      </c>
      <c r="HU440">
        <v>1208333.3333333333</v>
      </c>
      <c r="HW440">
        <v>0</v>
      </c>
      <c r="HX440">
        <v>0</v>
      </c>
    </row>
    <row r="441">
      <c r="B441">
        <v>439</v>
      </c>
      <c r="C441" t="str">
        <v xml:space="preserve">LC2 - 41 - 12 </v>
      </c>
      <c r="D441" t="str">
        <v>VENDIDO</v>
      </c>
      <c r="E441">
        <v>27000000</v>
      </c>
      <c r="F441">
        <v>23000000</v>
      </c>
      <c r="G441">
        <v>46088</v>
      </c>
      <c r="H441">
        <v>24</v>
      </c>
      <c r="I441" t="str">
        <v xml:space="preserve">07 DE CADA MES </v>
      </c>
      <c r="J441">
        <v>958333.3333333334</v>
      </c>
      <c r="K441">
        <v>46119</v>
      </c>
      <c r="L441">
        <v>199</v>
      </c>
      <c r="M441">
        <v>46109</v>
      </c>
      <c r="N441">
        <v>1342600</v>
      </c>
      <c r="O441" t="str">
        <v>PAGA</v>
      </c>
      <c r="P441" t="str">
        <v>TRANSFERENCIA</v>
      </c>
      <c r="Q441">
        <v>46150</v>
      </c>
      <c r="R441">
        <v>168</v>
      </c>
      <c r="S441">
        <v>46150</v>
      </c>
      <c r="T441">
        <v>1154750</v>
      </c>
      <c r="U441" t="str">
        <v>PAGA</v>
      </c>
      <c r="V441" t="str">
        <v>TRANSFERENCIA</v>
      </c>
      <c r="W441">
        <v>46181</v>
      </c>
      <c r="X441">
        <v>137</v>
      </c>
      <c r="AA441" t="str">
        <v>VENCIDA</v>
      </c>
      <c r="AC441">
        <v>46212</v>
      </c>
      <c r="AD441">
        <v>106</v>
      </c>
      <c r="AG441" t="str">
        <v>VENCIDA</v>
      </c>
      <c r="AI441">
        <v>46243</v>
      </c>
      <c r="AJ441">
        <v>75</v>
      </c>
      <c r="AM441" t="str">
        <v>VENCIDA</v>
      </c>
      <c r="AO441">
        <v>46274</v>
      </c>
      <c r="AP441">
        <v>44</v>
      </c>
      <c r="AS441" t="str">
        <v>VENCIDA</v>
      </c>
      <c r="AU441">
        <v>46305</v>
      </c>
      <c r="AV441">
        <v>13</v>
      </c>
      <c r="AY441" t="str">
        <v>VENCIDA</v>
      </c>
      <c r="BA441">
        <v>46336</v>
      </c>
      <c r="BB441">
        <v>-18</v>
      </c>
      <c r="BE441" t="str">
        <v>AL DÍA</v>
      </c>
      <c r="BG441">
        <v>46367</v>
      </c>
      <c r="BH441">
        <v>-49</v>
      </c>
      <c r="BK441" t="str">
        <v>AL DÍA</v>
      </c>
      <c r="BM441">
        <v>46398</v>
      </c>
      <c r="BN441">
        <v>-80</v>
      </c>
      <c r="BQ441" t="str">
        <v>AL DÍA</v>
      </c>
      <c r="BS441">
        <v>46429</v>
      </c>
      <c r="BT441">
        <v>-111</v>
      </c>
      <c r="BW441" t="str">
        <v>AL DÍA</v>
      </c>
      <c r="BY441">
        <v>46460</v>
      </c>
      <c r="BZ441">
        <v>-142</v>
      </c>
      <c r="CC441" t="str">
        <v>AL DÍA</v>
      </c>
      <c r="CE441">
        <v>46491</v>
      </c>
      <c r="CF441">
        <v>-173</v>
      </c>
      <c r="CI441" t="str">
        <v>AL DÍA</v>
      </c>
      <c r="CK441">
        <v>46522</v>
      </c>
      <c r="CL441">
        <v>-204</v>
      </c>
      <c r="CO441" t="str">
        <v>AL DÍA</v>
      </c>
      <c r="CQ441">
        <v>46553</v>
      </c>
      <c r="CR441">
        <v>-235</v>
      </c>
      <c r="CU441" t="str">
        <v>AL DÍA</v>
      </c>
      <c r="CW441">
        <v>46584</v>
      </c>
      <c r="CX441">
        <v>-266</v>
      </c>
      <c r="DA441" t="str">
        <v>AL DÍA</v>
      </c>
      <c r="DC441">
        <v>46615</v>
      </c>
      <c r="DD441">
        <v>-297</v>
      </c>
      <c r="DG441" t="str">
        <v>AL DÍA</v>
      </c>
      <c r="DI441">
        <v>46646</v>
      </c>
      <c r="DJ441">
        <v>-328</v>
      </c>
      <c r="DM441" t="str">
        <v>AL DÍA</v>
      </c>
      <c r="DO441">
        <v>46677</v>
      </c>
      <c r="DP441">
        <v>-359</v>
      </c>
      <c r="DS441" t="str">
        <v>AL DÍA</v>
      </c>
      <c r="DU441">
        <v>46708</v>
      </c>
      <c r="DV441">
        <v>-390</v>
      </c>
      <c r="DY441" t="str">
        <v>AL DÍA</v>
      </c>
      <c r="EA441">
        <v>46739</v>
      </c>
      <c r="EB441">
        <v>-421</v>
      </c>
      <c r="EE441" t="str">
        <v>AL DÍA</v>
      </c>
      <c r="EG441">
        <v>46770</v>
      </c>
      <c r="EH441">
        <v>-452</v>
      </c>
      <c r="EK441" t="str">
        <v>AL DÍA</v>
      </c>
      <c r="EM441">
        <v>46801</v>
      </c>
      <c r="EN441">
        <v>-483</v>
      </c>
      <c r="EQ441" t="str">
        <v>AL DÍA</v>
      </c>
      <c r="ES441">
        <v>46832</v>
      </c>
      <c r="ET441">
        <v>-514</v>
      </c>
      <c r="EW441" t="str">
        <v>AL DÍA</v>
      </c>
      <c r="EY441" t="str">
        <v/>
      </c>
      <c r="EZ441" t="str">
        <v/>
      </c>
      <c r="FC441" t="str">
        <v>SIN ESTADO</v>
      </c>
      <c r="FE441" t="str">
        <v/>
      </c>
      <c r="FF441" t="str">
        <v/>
      </c>
      <c r="FI441" t="str">
        <v>SIN ESTADO</v>
      </c>
      <c r="FK441" t="str">
        <v/>
      </c>
      <c r="FL441" t="str">
        <v/>
      </c>
      <c r="FO441" t="str">
        <v>SIN ESTADO</v>
      </c>
      <c r="FQ441" t="str">
        <v/>
      </c>
      <c r="FR441" t="str">
        <v/>
      </c>
      <c r="FU441" t="str">
        <v>SIN ESTADO</v>
      </c>
      <c r="FW441" t="str">
        <v/>
      </c>
      <c r="FX441" t="str">
        <v/>
      </c>
      <c r="GA441" t="str">
        <v>SIN ESTADO</v>
      </c>
      <c r="GC441" t="str">
        <v/>
      </c>
      <c r="GD441" t="str">
        <v/>
      </c>
      <c r="GG441" t="str">
        <v>SIN ESTADO</v>
      </c>
      <c r="GI441" t="str">
        <v/>
      </c>
      <c r="GJ441" t="str">
        <v/>
      </c>
      <c r="GM441" t="str">
        <v>SIN ESTADO</v>
      </c>
      <c r="GO441" t="str">
        <v/>
      </c>
      <c r="GP441" t="str">
        <v/>
      </c>
      <c r="GS441" t="str">
        <v>SIN ESTADO</v>
      </c>
      <c r="GU441" t="str">
        <v/>
      </c>
      <c r="GV441" t="str">
        <v/>
      </c>
      <c r="GY441" t="str">
        <v>SIN ESTADO</v>
      </c>
      <c r="HA441" t="str">
        <v/>
      </c>
      <c r="HB441" t="str">
        <v/>
      </c>
      <c r="HE441" t="str">
        <v>SIN ESTADO</v>
      </c>
      <c r="HG441" t="str">
        <v/>
      </c>
      <c r="HH441" t="str">
        <v/>
      </c>
      <c r="HK441" t="str">
        <v>SIN ESTADO</v>
      </c>
      <c r="HM441" t="str">
        <v/>
      </c>
      <c r="HN441" t="str">
        <v/>
      </c>
      <c r="HQ441" t="str">
        <v>SIN ESTADO</v>
      </c>
      <c r="HS441">
        <v>2497350</v>
      </c>
      <c r="HU441">
        <v>958333.3333333334</v>
      </c>
      <c r="HW441">
        <v>0</v>
      </c>
      <c r="HX441">
        <v>0</v>
      </c>
    </row>
    <row r="442">
      <c r="B442">
        <v>440</v>
      </c>
      <c r="C442" t="str">
        <v xml:space="preserve">LC2 - 41 - 13 </v>
      </c>
      <c r="D442" t="str">
        <v>VENDIDO</v>
      </c>
      <c r="E442">
        <v>28000000</v>
      </c>
      <c r="F442">
        <v>24000000</v>
      </c>
      <c r="G442">
        <v>46119</v>
      </c>
      <c r="H442">
        <v>24</v>
      </c>
      <c r="I442" t="str">
        <v xml:space="preserve">07 DE CADA MES </v>
      </c>
      <c r="J442">
        <v>1000000</v>
      </c>
      <c r="K442">
        <v>46150</v>
      </c>
      <c r="L442">
        <v>168</v>
      </c>
      <c r="M442">
        <v>46178</v>
      </c>
      <c r="N442">
        <v>1000000</v>
      </c>
      <c r="O442" t="str">
        <v>PAGA</v>
      </c>
      <c r="P442" t="str">
        <v>TRANSFERENCIA</v>
      </c>
      <c r="Q442">
        <v>46181</v>
      </c>
      <c r="R442">
        <v>137</v>
      </c>
      <c r="S442">
        <v>46178</v>
      </c>
      <c r="T442">
        <v>1000000</v>
      </c>
      <c r="U442" t="str">
        <v>PAGA</v>
      </c>
      <c r="V442" t="str">
        <v>TRANSFERENCIA</v>
      </c>
      <c r="W442">
        <v>46212</v>
      </c>
      <c r="X442">
        <v>106</v>
      </c>
      <c r="Y442">
        <v>46205</v>
      </c>
      <c r="Z442">
        <v>1000000</v>
      </c>
      <c r="AA442" t="str">
        <v>PAGA</v>
      </c>
      <c r="AB442" t="str">
        <v>TRANSFERENCIA</v>
      </c>
      <c r="AC442">
        <v>46243</v>
      </c>
      <c r="AD442">
        <v>75</v>
      </c>
      <c r="AE442">
        <v>46238</v>
      </c>
      <c r="AF442">
        <v>1000000</v>
      </c>
      <c r="AG442" t="str">
        <v>PAGA</v>
      </c>
      <c r="AH442" t="str">
        <v>TRANSFERENCIA</v>
      </c>
      <c r="AI442">
        <v>46274</v>
      </c>
      <c r="AJ442">
        <v>44</v>
      </c>
      <c r="AK442">
        <v>46265</v>
      </c>
      <c r="AL442">
        <v>100000</v>
      </c>
      <c r="AM442" t="str">
        <v>PAGA</v>
      </c>
      <c r="AN442" t="str">
        <v>TRANSFERENCIA</v>
      </c>
      <c r="AO442">
        <v>46305</v>
      </c>
      <c r="AP442">
        <v>13</v>
      </c>
      <c r="AQ442">
        <v>46301</v>
      </c>
      <c r="AR442">
        <v>1000000</v>
      </c>
      <c r="AS442" t="str">
        <v>PAGA</v>
      </c>
      <c r="AT442" t="str">
        <v>TRANSFERENCIA</v>
      </c>
      <c r="AU442">
        <v>46336</v>
      </c>
      <c r="AV442">
        <v>-18</v>
      </c>
      <c r="AY442" t="str">
        <v>AL DÍA</v>
      </c>
      <c r="BA442">
        <v>46367</v>
      </c>
      <c r="BB442">
        <v>-49</v>
      </c>
      <c r="BE442" t="str">
        <v>AL DÍA</v>
      </c>
      <c r="BG442">
        <v>46398</v>
      </c>
      <c r="BH442">
        <v>-80</v>
      </c>
      <c r="BK442" t="str">
        <v>AL DÍA</v>
      </c>
      <c r="BM442">
        <v>46429</v>
      </c>
      <c r="BN442">
        <v>-111</v>
      </c>
      <c r="BQ442" t="str">
        <v>AL DÍA</v>
      </c>
      <c r="BS442">
        <v>46460</v>
      </c>
      <c r="BT442">
        <v>-142</v>
      </c>
      <c r="BW442" t="str">
        <v>AL DÍA</v>
      </c>
      <c r="BY442">
        <v>46491</v>
      </c>
      <c r="BZ442">
        <v>-173</v>
      </c>
      <c r="CC442" t="str">
        <v>AL DÍA</v>
      </c>
      <c r="CE442">
        <v>46522</v>
      </c>
      <c r="CF442">
        <v>-204</v>
      </c>
      <c r="CI442" t="str">
        <v>AL DÍA</v>
      </c>
      <c r="CK442">
        <v>46553</v>
      </c>
      <c r="CL442">
        <v>-235</v>
      </c>
      <c r="CO442" t="str">
        <v>AL DÍA</v>
      </c>
      <c r="CQ442">
        <v>46584</v>
      </c>
      <c r="CR442">
        <v>-266</v>
      </c>
      <c r="CU442" t="str">
        <v>AL DÍA</v>
      </c>
      <c r="CW442">
        <v>46615</v>
      </c>
      <c r="CX442">
        <v>-297</v>
      </c>
      <c r="DA442" t="str">
        <v>AL DÍA</v>
      </c>
      <c r="DC442">
        <v>46646</v>
      </c>
      <c r="DD442">
        <v>-328</v>
      </c>
      <c r="DG442" t="str">
        <v>AL DÍA</v>
      </c>
      <c r="DI442">
        <v>46677</v>
      </c>
      <c r="DJ442">
        <v>-359</v>
      </c>
      <c r="DM442" t="str">
        <v>AL DÍA</v>
      </c>
      <c r="DO442">
        <v>46708</v>
      </c>
      <c r="DP442">
        <v>-390</v>
      </c>
      <c r="DS442" t="str">
        <v>AL DÍA</v>
      </c>
      <c r="DU442">
        <v>46739</v>
      </c>
      <c r="DV442">
        <v>-421</v>
      </c>
      <c r="DY442" t="str">
        <v>AL DÍA</v>
      </c>
      <c r="EA442">
        <v>46770</v>
      </c>
      <c r="EB442">
        <v>-452</v>
      </c>
      <c r="EE442" t="str">
        <v>AL DÍA</v>
      </c>
      <c r="EG442">
        <v>46801</v>
      </c>
      <c r="EH442">
        <v>-483</v>
      </c>
      <c r="EK442" t="str">
        <v>AL DÍA</v>
      </c>
      <c r="EM442">
        <v>46832</v>
      </c>
      <c r="EN442">
        <v>-514</v>
      </c>
      <c r="EQ442" t="str">
        <v>AL DÍA</v>
      </c>
      <c r="ES442">
        <v>46863</v>
      </c>
      <c r="ET442">
        <v>-545</v>
      </c>
      <c r="EW442" t="str">
        <v>AL DÍA</v>
      </c>
      <c r="EY442" t="str">
        <v/>
      </c>
      <c r="EZ442" t="str">
        <v/>
      </c>
      <c r="FC442" t="str">
        <v>SIN ESTADO</v>
      </c>
      <c r="FE442" t="str">
        <v/>
      </c>
      <c r="FF442" t="str">
        <v/>
      </c>
      <c r="FI442" t="str">
        <v>SIN ESTADO</v>
      </c>
      <c r="FK442" t="str">
        <v/>
      </c>
      <c r="FL442" t="str">
        <v/>
      </c>
      <c r="FO442" t="str">
        <v>SIN ESTADO</v>
      </c>
      <c r="FQ442" t="str">
        <v/>
      </c>
      <c r="FR442" t="str">
        <v/>
      </c>
      <c r="FU442" t="str">
        <v>SIN ESTADO</v>
      </c>
      <c r="FW442" t="str">
        <v/>
      </c>
      <c r="FX442" t="str">
        <v/>
      </c>
      <c r="GA442" t="str">
        <v>SIN ESTADO</v>
      </c>
      <c r="GC442" t="str">
        <v/>
      </c>
      <c r="GD442" t="str">
        <v/>
      </c>
      <c r="GG442" t="str">
        <v>SIN ESTADO</v>
      </c>
      <c r="GI442" t="str">
        <v/>
      </c>
      <c r="GJ442" t="str">
        <v/>
      </c>
      <c r="GM442" t="str">
        <v>SIN ESTADO</v>
      </c>
      <c r="GO442" t="str">
        <v/>
      </c>
      <c r="GP442" t="str">
        <v/>
      </c>
      <c r="GS442" t="str">
        <v>SIN ESTADO</v>
      </c>
      <c r="GU442" t="str">
        <v/>
      </c>
      <c r="GV442" t="str">
        <v/>
      </c>
      <c r="GY442" t="str">
        <v>SIN ESTADO</v>
      </c>
      <c r="HA442" t="str">
        <v/>
      </c>
      <c r="HB442" t="str">
        <v/>
      </c>
      <c r="HE442" t="str">
        <v>SIN ESTADO</v>
      </c>
      <c r="HG442" t="str">
        <v/>
      </c>
      <c r="HH442" t="str">
        <v/>
      </c>
      <c r="HK442" t="str">
        <v>SIN ESTADO</v>
      </c>
      <c r="HM442" t="str">
        <v/>
      </c>
      <c r="HN442" t="str">
        <v/>
      </c>
      <c r="HQ442" t="str">
        <v>SIN ESTADO</v>
      </c>
      <c r="HS442">
        <v>5100000</v>
      </c>
      <c r="HU442">
        <v>1000000</v>
      </c>
      <c r="HW442">
        <v>2000000</v>
      </c>
      <c r="HX442">
        <v>2</v>
      </c>
    </row>
    <row r="443">
      <c r="B443">
        <v>441</v>
      </c>
      <c r="C443" t="str">
        <v xml:space="preserve">LC2 - 41 - 14 </v>
      </c>
      <c r="D443" t="str">
        <v>VENDIDO</v>
      </c>
      <c r="E443">
        <v>28000000</v>
      </c>
      <c r="F443">
        <v>24000000</v>
      </c>
      <c r="G443">
        <v>46119</v>
      </c>
      <c r="H443">
        <v>24</v>
      </c>
      <c r="I443" t="str">
        <v xml:space="preserve">07 DE CADA MES </v>
      </c>
      <c r="J443">
        <v>1000000</v>
      </c>
      <c r="K443">
        <v>46150</v>
      </c>
      <c r="L443">
        <v>168</v>
      </c>
      <c r="M443">
        <v>46149</v>
      </c>
      <c r="N443">
        <v>1000000</v>
      </c>
      <c r="O443" t="str">
        <v>PAGA</v>
      </c>
      <c r="P443" t="str">
        <v>TRANSFERENCIA</v>
      </c>
      <c r="Q443">
        <v>46181</v>
      </c>
      <c r="R443">
        <v>137</v>
      </c>
      <c r="S443">
        <v>46181</v>
      </c>
      <c r="T443">
        <v>1000000</v>
      </c>
      <c r="U443" t="str">
        <v>PAGA</v>
      </c>
      <c r="V443" t="str">
        <v>TRANSFERENCIA</v>
      </c>
      <c r="W443">
        <v>46212</v>
      </c>
      <c r="X443">
        <v>106</v>
      </c>
      <c r="Y443">
        <v>46214</v>
      </c>
      <c r="Z443">
        <v>1000000</v>
      </c>
      <c r="AA443" t="str">
        <v>PAGA</v>
      </c>
      <c r="AB443" t="str">
        <v>TRANSFERENCIA</v>
      </c>
      <c r="AC443">
        <v>46243</v>
      </c>
      <c r="AD443">
        <v>75</v>
      </c>
      <c r="AE443">
        <v>46241</v>
      </c>
      <c r="AF443">
        <v>1000000</v>
      </c>
      <c r="AG443" t="str">
        <v>PAGA</v>
      </c>
      <c r="AH443" t="str">
        <v>TRANSFERENCIA</v>
      </c>
      <c r="AI443">
        <v>46274</v>
      </c>
      <c r="AJ443">
        <v>44</v>
      </c>
      <c r="AK443">
        <v>46272</v>
      </c>
      <c r="AL443">
        <v>1000000</v>
      </c>
      <c r="AM443" t="str">
        <v>PAGA</v>
      </c>
      <c r="AN443" t="str">
        <v>TRANSFERENCIA</v>
      </c>
      <c r="AO443">
        <v>46305</v>
      </c>
      <c r="AP443">
        <v>13</v>
      </c>
      <c r="AQ443">
        <v>46301</v>
      </c>
      <c r="AR443">
        <v>1000000</v>
      </c>
      <c r="AS443" t="str">
        <v>PAGA</v>
      </c>
      <c r="AT443" t="str">
        <v>TRANSFERENCIA</v>
      </c>
      <c r="AU443">
        <v>46336</v>
      </c>
      <c r="AV443">
        <v>-18</v>
      </c>
      <c r="AY443" t="str">
        <v>AL DÍA</v>
      </c>
      <c r="BA443">
        <v>46367</v>
      </c>
      <c r="BB443">
        <v>-49</v>
      </c>
      <c r="BE443" t="str">
        <v>AL DÍA</v>
      </c>
      <c r="BG443">
        <v>46398</v>
      </c>
      <c r="BH443">
        <v>-80</v>
      </c>
      <c r="BK443" t="str">
        <v>AL DÍA</v>
      </c>
      <c r="BM443">
        <v>46429</v>
      </c>
      <c r="BN443">
        <v>-111</v>
      </c>
      <c r="BQ443" t="str">
        <v>AL DÍA</v>
      </c>
      <c r="BS443">
        <v>46460</v>
      </c>
      <c r="BT443">
        <v>-142</v>
      </c>
      <c r="BW443" t="str">
        <v>AL DÍA</v>
      </c>
      <c r="BY443">
        <v>46491</v>
      </c>
      <c r="BZ443">
        <v>-173</v>
      </c>
      <c r="CC443" t="str">
        <v>AL DÍA</v>
      </c>
      <c r="CE443">
        <v>46522</v>
      </c>
      <c r="CF443">
        <v>-204</v>
      </c>
      <c r="CI443" t="str">
        <v>AL DÍA</v>
      </c>
      <c r="CK443">
        <v>46553</v>
      </c>
      <c r="CL443">
        <v>-235</v>
      </c>
      <c r="CO443" t="str">
        <v>AL DÍA</v>
      </c>
      <c r="CQ443">
        <v>46584</v>
      </c>
      <c r="CR443">
        <v>-266</v>
      </c>
      <c r="CU443" t="str">
        <v>AL DÍA</v>
      </c>
      <c r="CW443">
        <v>46615</v>
      </c>
      <c r="CX443">
        <v>-297</v>
      </c>
      <c r="DA443" t="str">
        <v>AL DÍA</v>
      </c>
      <c r="DC443">
        <v>46646</v>
      </c>
      <c r="DD443">
        <v>-328</v>
      </c>
      <c r="DG443" t="str">
        <v>AL DÍA</v>
      </c>
      <c r="DI443">
        <v>46677</v>
      </c>
      <c r="DJ443">
        <v>-359</v>
      </c>
      <c r="DM443" t="str">
        <v>AL DÍA</v>
      </c>
      <c r="DO443">
        <v>46708</v>
      </c>
      <c r="DP443">
        <v>-390</v>
      </c>
      <c r="DS443" t="str">
        <v>AL DÍA</v>
      </c>
      <c r="DU443">
        <v>46739</v>
      </c>
      <c r="DV443">
        <v>-421</v>
      </c>
      <c r="DY443" t="str">
        <v>AL DÍA</v>
      </c>
      <c r="EA443">
        <v>46770</v>
      </c>
      <c r="EB443">
        <v>-452</v>
      </c>
      <c r="EE443" t="str">
        <v>AL DÍA</v>
      </c>
      <c r="EG443">
        <v>46801</v>
      </c>
      <c r="EH443">
        <v>-483</v>
      </c>
      <c r="EK443" t="str">
        <v>AL DÍA</v>
      </c>
      <c r="EM443">
        <v>46832</v>
      </c>
      <c r="EN443">
        <v>-514</v>
      </c>
      <c r="EQ443" t="str">
        <v>AL DÍA</v>
      </c>
      <c r="ES443">
        <v>46863</v>
      </c>
      <c r="ET443">
        <v>-545</v>
      </c>
      <c r="EW443" t="str">
        <v>AL DÍA</v>
      </c>
      <c r="EY443" t="str">
        <v/>
      </c>
      <c r="EZ443" t="str">
        <v/>
      </c>
      <c r="FC443" t="str">
        <v>SIN ESTADO</v>
      </c>
      <c r="FE443" t="str">
        <v/>
      </c>
      <c r="FF443" t="str">
        <v/>
      </c>
      <c r="FI443" t="str">
        <v>SIN ESTADO</v>
      </c>
      <c r="FK443" t="str">
        <v/>
      </c>
      <c r="FL443" t="str">
        <v/>
      </c>
      <c r="FO443" t="str">
        <v>SIN ESTADO</v>
      </c>
      <c r="FQ443" t="str">
        <v/>
      </c>
      <c r="FR443" t="str">
        <v/>
      </c>
      <c r="FU443" t="str">
        <v>SIN ESTADO</v>
      </c>
      <c r="FW443" t="str">
        <v/>
      </c>
      <c r="FX443" t="str">
        <v/>
      </c>
      <c r="GA443" t="str">
        <v>SIN ESTADO</v>
      </c>
      <c r="GC443" t="str">
        <v/>
      </c>
      <c r="GD443" t="str">
        <v/>
      </c>
      <c r="GG443" t="str">
        <v>SIN ESTADO</v>
      </c>
      <c r="GI443" t="str">
        <v/>
      </c>
      <c r="GJ443" t="str">
        <v/>
      </c>
      <c r="GM443" t="str">
        <v>SIN ESTADO</v>
      </c>
      <c r="GO443" t="str">
        <v/>
      </c>
      <c r="GP443" t="str">
        <v/>
      </c>
      <c r="GS443" t="str">
        <v>SIN ESTADO</v>
      </c>
      <c r="GU443" t="str">
        <v/>
      </c>
      <c r="GV443" t="str">
        <v/>
      </c>
      <c r="GY443" t="str">
        <v>SIN ESTADO</v>
      </c>
      <c r="HA443" t="str">
        <v/>
      </c>
      <c r="HB443" t="str">
        <v/>
      </c>
      <c r="HE443" t="str">
        <v>SIN ESTADO</v>
      </c>
      <c r="HG443" t="str">
        <v/>
      </c>
      <c r="HH443" t="str">
        <v/>
      </c>
      <c r="HK443" t="str">
        <v>SIN ESTADO</v>
      </c>
      <c r="HM443" t="str">
        <v/>
      </c>
      <c r="HN443" t="str">
        <v/>
      </c>
      <c r="HQ443" t="str">
        <v>SIN ESTADO</v>
      </c>
      <c r="HS443">
        <v>6000000</v>
      </c>
      <c r="HU443">
        <v>1000000</v>
      </c>
      <c r="HW443">
        <v>1000000</v>
      </c>
      <c r="HX443">
        <v>1</v>
      </c>
    </row>
    <row r="444">
      <c r="B444">
        <v>442</v>
      </c>
      <c r="C444" t="str">
        <v xml:space="preserve">LC2 - 41 - 15 </v>
      </c>
      <c r="D444" t="str">
        <v>VENDIDO</v>
      </c>
      <c r="E444">
        <v>28000000</v>
      </c>
      <c r="F444">
        <v>24000000</v>
      </c>
      <c r="G444">
        <v>46119</v>
      </c>
      <c r="H444">
        <v>24</v>
      </c>
      <c r="I444" t="str">
        <v xml:space="preserve">07 DE CADA MES </v>
      </c>
      <c r="J444">
        <v>1000000</v>
      </c>
      <c r="K444">
        <v>46150</v>
      </c>
      <c r="L444">
        <v>168</v>
      </c>
      <c r="M444">
        <v>46149</v>
      </c>
      <c r="N444">
        <v>1000000</v>
      </c>
      <c r="O444" t="str">
        <v>PAGA</v>
      </c>
      <c r="P444" t="str">
        <v>TRANSFERENCIA</v>
      </c>
      <c r="Q444">
        <v>46181</v>
      </c>
      <c r="R444">
        <v>137</v>
      </c>
      <c r="S444">
        <v>46181</v>
      </c>
      <c r="T444">
        <v>1000000</v>
      </c>
      <c r="U444" t="str">
        <v>PAGA</v>
      </c>
      <c r="V444" t="str">
        <v>TRANSFERENCIA</v>
      </c>
      <c r="W444">
        <v>46212</v>
      </c>
      <c r="X444">
        <v>106</v>
      </c>
      <c r="Y444">
        <v>46214</v>
      </c>
      <c r="Z444">
        <v>1000000</v>
      </c>
      <c r="AA444" t="str">
        <v>PAGA</v>
      </c>
      <c r="AB444" t="str">
        <v>TRANSFERENCIA</v>
      </c>
      <c r="AC444">
        <v>46243</v>
      </c>
      <c r="AD444">
        <v>75</v>
      </c>
      <c r="AE444">
        <v>46241</v>
      </c>
      <c r="AF444">
        <v>1000000</v>
      </c>
      <c r="AG444" t="str">
        <v>PAGA</v>
      </c>
      <c r="AH444" t="str">
        <v>TRANSFERENCIA</v>
      </c>
      <c r="AI444">
        <v>46274</v>
      </c>
      <c r="AJ444">
        <v>44</v>
      </c>
      <c r="AK444">
        <v>46272</v>
      </c>
      <c r="AL444">
        <v>1000000</v>
      </c>
      <c r="AM444" t="str">
        <v>PAGA</v>
      </c>
      <c r="AN444" t="str">
        <v>TRANSFERENCIA</v>
      </c>
      <c r="AO444">
        <v>46305</v>
      </c>
      <c r="AP444">
        <v>13</v>
      </c>
      <c r="AQ444">
        <v>46301</v>
      </c>
      <c r="AR444">
        <v>1000000</v>
      </c>
      <c r="AS444" t="str">
        <v>PAGA</v>
      </c>
      <c r="AT444" t="str">
        <v>TRANSFERENCIA</v>
      </c>
      <c r="AU444">
        <v>46336</v>
      </c>
      <c r="AV444">
        <v>-18</v>
      </c>
      <c r="AY444" t="str">
        <v>AL DÍA</v>
      </c>
      <c r="BA444">
        <v>46367</v>
      </c>
      <c r="BB444">
        <v>-49</v>
      </c>
      <c r="BE444" t="str">
        <v>AL DÍA</v>
      </c>
      <c r="BG444">
        <v>46398</v>
      </c>
      <c r="BH444">
        <v>-80</v>
      </c>
      <c r="BK444" t="str">
        <v>AL DÍA</v>
      </c>
      <c r="BM444">
        <v>46429</v>
      </c>
      <c r="BN444">
        <v>-111</v>
      </c>
      <c r="BQ444" t="str">
        <v>AL DÍA</v>
      </c>
      <c r="BS444">
        <v>46460</v>
      </c>
      <c r="BT444">
        <v>-142</v>
      </c>
      <c r="BW444" t="str">
        <v>AL DÍA</v>
      </c>
      <c r="BY444">
        <v>46491</v>
      </c>
      <c r="BZ444">
        <v>-173</v>
      </c>
      <c r="CC444" t="str">
        <v>AL DÍA</v>
      </c>
      <c r="CE444">
        <v>46522</v>
      </c>
      <c r="CF444">
        <v>-204</v>
      </c>
      <c r="CI444" t="str">
        <v>AL DÍA</v>
      </c>
      <c r="CK444">
        <v>46553</v>
      </c>
      <c r="CL444">
        <v>-235</v>
      </c>
      <c r="CO444" t="str">
        <v>AL DÍA</v>
      </c>
      <c r="CQ444">
        <v>46584</v>
      </c>
      <c r="CR444">
        <v>-266</v>
      </c>
      <c r="CU444" t="str">
        <v>AL DÍA</v>
      </c>
      <c r="CW444">
        <v>46615</v>
      </c>
      <c r="CX444">
        <v>-297</v>
      </c>
      <c r="DA444" t="str">
        <v>AL DÍA</v>
      </c>
      <c r="DC444">
        <v>46646</v>
      </c>
      <c r="DD444">
        <v>-328</v>
      </c>
      <c r="DG444" t="str">
        <v>AL DÍA</v>
      </c>
      <c r="DI444">
        <v>46677</v>
      </c>
      <c r="DJ444">
        <v>-359</v>
      </c>
      <c r="DM444" t="str">
        <v>AL DÍA</v>
      </c>
      <c r="DO444">
        <v>46708</v>
      </c>
      <c r="DP444">
        <v>-390</v>
      </c>
      <c r="DS444" t="str">
        <v>AL DÍA</v>
      </c>
      <c r="DU444">
        <v>46739</v>
      </c>
      <c r="DV444">
        <v>-421</v>
      </c>
      <c r="DY444" t="str">
        <v>AL DÍA</v>
      </c>
      <c r="EA444">
        <v>46770</v>
      </c>
      <c r="EB444">
        <v>-452</v>
      </c>
      <c r="EE444" t="str">
        <v>AL DÍA</v>
      </c>
      <c r="EG444">
        <v>46801</v>
      </c>
      <c r="EH444">
        <v>-483</v>
      </c>
      <c r="EK444" t="str">
        <v>AL DÍA</v>
      </c>
      <c r="EM444">
        <v>46832</v>
      </c>
      <c r="EN444">
        <v>-514</v>
      </c>
      <c r="EQ444" t="str">
        <v>AL DÍA</v>
      </c>
      <c r="ES444">
        <v>46863</v>
      </c>
      <c r="ET444">
        <v>-545</v>
      </c>
      <c r="EW444" t="str">
        <v>AL DÍA</v>
      </c>
      <c r="EY444" t="str">
        <v/>
      </c>
      <c r="EZ444" t="str">
        <v/>
      </c>
      <c r="FC444" t="str">
        <v>SIN ESTADO</v>
      </c>
      <c r="FE444" t="str">
        <v/>
      </c>
      <c r="FF444" t="str">
        <v/>
      </c>
      <c r="FI444" t="str">
        <v>SIN ESTADO</v>
      </c>
      <c r="FK444" t="str">
        <v/>
      </c>
      <c r="FL444" t="str">
        <v/>
      </c>
      <c r="FO444" t="str">
        <v>SIN ESTADO</v>
      </c>
      <c r="FQ444" t="str">
        <v/>
      </c>
      <c r="FR444" t="str">
        <v/>
      </c>
      <c r="FU444" t="str">
        <v>SIN ESTADO</v>
      </c>
      <c r="FW444" t="str">
        <v/>
      </c>
      <c r="FX444" t="str">
        <v/>
      </c>
      <c r="GA444" t="str">
        <v>SIN ESTADO</v>
      </c>
      <c r="GC444" t="str">
        <v/>
      </c>
      <c r="GD444" t="str">
        <v/>
      </c>
      <c r="GG444" t="str">
        <v>SIN ESTADO</v>
      </c>
      <c r="GI444" t="str">
        <v/>
      </c>
      <c r="GJ444" t="str">
        <v/>
      </c>
      <c r="GM444" t="str">
        <v>SIN ESTADO</v>
      </c>
      <c r="GO444" t="str">
        <v/>
      </c>
      <c r="GP444" t="str">
        <v/>
      </c>
      <c r="GS444" t="str">
        <v>SIN ESTADO</v>
      </c>
      <c r="GU444" t="str">
        <v/>
      </c>
      <c r="GV444" t="str">
        <v/>
      </c>
      <c r="GY444" t="str">
        <v>SIN ESTADO</v>
      </c>
      <c r="HA444" t="str">
        <v/>
      </c>
      <c r="HB444" t="str">
        <v/>
      </c>
      <c r="HE444" t="str">
        <v>SIN ESTADO</v>
      </c>
      <c r="HG444" t="str">
        <v/>
      </c>
      <c r="HH444" t="str">
        <v/>
      </c>
      <c r="HK444" t="str">
        <v>SIN ESTADO</v>
      </c>
      <c r="HM444" t="str">
        <v/>
      </c>
      <c r="HN444" t="str">
        <v/>
      </c>
      <c r="HQ444" t="str">
        <v>SIN ESTADO</v>
      </c>
      <c r="HS444">
        <v>6000000</v>
      </c>
      <c r="HU444">
        <v>1000000</v>
      </c>
      <c r="HW444">
        <v>1000000</v>
      </c>
      <c r="HX444">
        <v>1</v>
      </c>
    </row>
    <row r="445">
      <c r="B445">
        <v>443</v>
      </c>
      <c r="C445" t="str">
        <v xml:space="preserve">LC2 - 41 - 16 </v>
      </c>
      <c r="D445" t="str">
        <v>VENDIDO</v>
      </c>
      <c r="E445">
        <v>28000000</v>
      </c>
      <c r="F445">
        <v>24000000</v>
      </c>
      <c r="G445">
        <v>46119</v>
      </c>
      <c r="H445">
        <v>24</v>
      </c>
      <c r="I445" t="str">
        <v>07 DE CADA MES</v>
      </c>
      <c r="J445">
        <v>1000000</v>
      </c>
      <c r="K445">
        <v>46150</v>
      </c>
      <c r="L445">
        <v>168</v>
      </c>
      <c r="M445">
        <v>46147</v>
      </c>
      <c r="N445">
        <v>1000000</v>
      </c>
      <c r="O445" t="str">
        <v>PAGA</v>
      </c>
      <c r="P445" t="str">
        <v>TRANSFERENCIA</v>
      </c>
      <c r="Q445">
        <v>46181</v>
      </c>
      <c r="R445">
        <v>137</v>
      </c>
      <c r="S445">
        <v>46175</v>
      </c>
      <c r="T445">
        <v>1000000</v>
      </c>
      <c r="U445" t="str">
        <v>PAGA</v>
      </c>
      <c r="V445" t="str">
        <v>TRANSFERENCIA</v>
      </c>
      <c r="W445">
        <v>46212</v>
      </c>
      <c r="X445">
        <v>106</v>
      </c>
      <c r="Y445">
        <v>46209</v>
      </c>
      <c r="Z445">
        <v>1000000</v>
      </c>
      <c r="AA445" t="str">
        <v>PAGA</v>
      </c>
      <c r="AB445" t="str">
        <v>TRANSFERENCIA</v>
      </c>
      <c r="AC445">
        <v>46243</v>
      </c>
      <c r="AD445">
        <v>75</v>
      </c>
      <c r="AE445">
        <v>46238</v>
      </c>
      <c r="AF445">
        <v>1000000</v>
      </c>
      <c r="AG445" t="str">
        <v>PAGA</v>
      </c>
      <c r="AH445" t="str">
        <v>TRANSFERENCIA</v>
      </c>
      <c r="AI445">
        <v>46274</v>
      </c>
      <c r="AJ445">
        <v>44</v>
      </c>
      <c r="AK445">
        <v>46262</v>
      </c>
      <c r="AL445">
        <v>1000000</v>
      </c>
      <c r="AM445" t="str">
        <v>PAGA</v>
      </c>
      <c r="AN445" t="str">
        <v>TRANSFERENCIA</v>
      </c>
      <c r="AO445">
        <v>46305</v>
      </c>
      <c r="AP445">
        <v>13</v>
      </c>
      <c r="AQ445">
        <v>46297</v>
      </c>
      <c r="AR445">
        <v>1000000</v>
      </c>
      <c r="AS445" t="str">
        <v>PAGA</v>
      </c>
      <c r="AT445" t="str">
        <v>TRANSFERENCIA</v>
      </c>
      <c r="AU445">
        <v>46336</v>
      </c>
      <c r="AV445">
        <v>-18</v>
      </c>
      <c r="AY445" t="str">
        <v>AL DÍA</v>
      </c>
      <c r="BA445">
        <v>46367</v>
      </c>
      <c r="BB445">
        <v>-49</v>
      </c>
      <c r="BE445" t="str">
        <v>AL DÍA</v>
      </c>
      <c r="BG445">
        <v>46398</v>
      </c>
      <c r="BH445">
        <v>-80</v>
      </c>
      <c r="BK445" t="str">
        <v>AL DÍA</v>
      </c>
      <c r="BM445">
        <v>46429</v>
      </c>
      <c r="BN445">
        <v>-111</v>
      </c>
      <c r="BQ445" t="str">
        <v>AL DÍA</v>
      </c>
      <c r="BS445">
        <v>46460</v>
      </c>
      <c r="BT445">
        <v>-142</v>
      </c>
      <c r="BW445" t="str">
        <v>AL DÍA</v>
      </c>
      <c r="BY445">
        <v>46491</v>
      </c>
      <c r="BZ445">
        <v>-173</v>
      </c>
      <c r="CC445" t="str">
        <v>AL DÍA</v>
      </c>
      <c r="CE445">
        <v>46522</v>
      </c>
      <c r="CF445">
        <v>-204</v>
      </c>
      <c r="CI445" t="str">
        <v>AL DÍA</v>
      </c>
      <c r="CK445">
        <v>46553</v>
      </c>
      <c r="CL445">
        <v>-235</v>
      </c>
      <c r="CO445" t="str">
        <v>AL DÍA</v>
      </c>
      <c r="CQ445">
        <v>46584</v>
      </c>
      <c r="CR445">
        <v>-266</v>
      </c>
      <c r="CU445" t="str">
        <v>AL DÍA</v>
      </c>
      <c r="CW445">
        <v>46615</v>
      </c>
      <c r="CX445">
        <v>-297</v>
      </c>
      <c r="DA445" t="str">
        <v>AL DÍA</v>
      </c>
      <c r="DC445">
        <v>46646</v>
      </c>
      <c r="DD445">
        <v>-328</v>
      </c>
      <c r="DG445" t="str">
        <v>AL DÍA</v>
      </c>
      <c r="DI445">
        <v>46677</v>
      </c>
      <c r="DJ445">
        <v>-359</v>
      </c>
      <c r="DM445" t="str">
        <v>AL DÍA</v>
      </c>
      <c r="DO445">
        <v>46708</v>
      </c>
      <c r="DP445">
        <v>-390</v>
      </c>
      <c r="DS445" t="str">
        <v>AL DÍA</v>
      </c>
      <c r="DU445">
        <v>46739</v>
      </c>
      <c r="DV445">
        <v>-421</v>
      </c>
      <c r="DY445" t="str">
        <v>AL DÍA</v>
      </c>
      <c r="EA445">
        <v>46770</v>
      </c>
      <c r="EB445">
        <v>-452</v>
      </c>
      <c r="EE445" t="str">
        <v>AL DÍA</v>
      </c>
      <c r="EG445">
        <v>46801</v>
      </c>
      <c r="EH445">
        <v>-483</v>
      </c>
      <c r="EK445" t="str">
        <v>AL DÍA</v>
      </c>
      <c r="EM445">
        <v>46832</v>
      </c>
      <c r="EN445">
        <v>-514</v>
      </c>
      <c r="EQ445" t="str">
        <v>AL DÍA</v>
      </c>
      <c r="ES445">
        <v>46863</v>
      </c>
      <c r="ET445">
        <v>-545</v>
      </c>
      <c r="EW445" t="str">
        <v>AL DÍA</v>
      </c>
      <c r="EY445" t="str">
        <v/>
      </c>
      <c r="EZ445" t="str">
        <v/>
      </c>
      <c r="FC445" t="str">
        <v>SIN ESTADO</v>
      </c>
      <c r="FE445" t="str">
        <v/>
      </c>
      <c r="FF445" t="str">
        <v/>
      </c>
      <c r="FI445" t="str">
        <v>SIN ESTADO</v>
      </c>
      <c r="FK445" t="str">
        <v/>
      </c>
      <c r="FL445" t="str">
        <v/>
      </c>
      <c r="FO445" t="str">
        <v>SIN ESTADO</v>
      </c>
      <c r="FQ445" t="str">
        <v/>
      </c>
      <c r="FR445" t="str">
        <v/>
      </c>
      <c r="FU445" t="str">
        <v>SIN ESTADO</v>
      </c>
      <c r="FW445" t="str">
        <v/>
      </c>
      <c r="FX445" t="str">
        <v/>
      </c>
      <c r="GA445" t="str">
        <v>SIN ESTADO</v>
      </c>
      <c r="GC445" t="str">
        <v/>
      </c>
      <c r="GD445" t="str">
        <v/>
      </c>
      <c r="GG445" t="str">
        <v>SIN ESTADO</v>
      </c>
      <c r="GI445" t="str">
        <v/>
      </c>
      <c r="GJ445" t="str">
        <v/>
      </c>
      <c r="GM445" t="str">
        <v>SIN ESTADO</v>
      </c>
      <c r="GO445" t="str">
        <v/>
      </c>
      <c r="GP445" t="str">
        <v/>
      </c>
      <c r="GS445" t="str">
        <v>SIN ESTADO</v>
      </c>
      <c r="GU445" t="str">
        <v/>
      </c>
      <c r="GV445" t="str">
        <v/>
      </c>
      <c r="GY445" t="str">
        <v>SIN ESTADO</v>
      </c>
      <c r="HA445" t="str">
        <v/>
      </c>
      <c r="HB445" t="str">
        <v/>
      </c>
      <c r="HE445" t="str">
        <v>SIN ESTADO</v>
      </c>
      <c r="HG445" t="str">
        <v/>
      </c>
      <c r="HH445" t="str">
        <v/>
      </c>
      <c r="HK445" t="str">
        <v>SIN ESTADO</v>
      </c>
      <c r="HM445" t="str">
        <v/>
      </c>
      <c r="HN445" t="str">
        <v/>
      </c>
      <c r="HQ445" t="str">
        <v>SIN ESTADO</v>
      </c>
      <c r="HS445">
        <v>6000000</v>
      </c>
      <c r="HU445">
        <v>1000000</v>
      </c>
      <c r="HW445">
        <v>2000000</v>
      </c>
      <c r="HX445">
        <v>2</v>
      </c>
    </row>
    <row r="446">
      <c r="B446">
        <v>444</v>
      </c>
      <c r="C446" t="str">
        <v xml:space="preserve">LC2 - 41 - 17 </v>
      </c>
      <c r="D446" t="str">
        <v>VENDIDO</v>
      </c>
      <c r="E446">
        <v>28000000</v>
      </c>
      <c r="F446">
        <v>24000000</v>
      </c>
      <c r="G446">
        <v>46112</v>
      </c>
      <c r="H446">
        <v>24</v>
      </c>
      <c r="I446" t="str">
        <v>5 DE MAYO</v>
      </c>
      <c r="J446">
        <v>1000000</v>
      </c>
      <c r="K446">
        <v>46143</v>
      </c>
      <c r="L446">
        <v>175</v>
      </c>
      <c r="M446">
        <v>46178</v>
      </c>
      <c r="N446">
        <v>1000000</v>
      </c>
      <c r="O446" t="str">
        <v>PAGA</v>
      </c>
      <c r="P446" t="str">
        <v>TRANSFERENCIA</v>
      </c>
      <c r="Q446">
        <v>46174</v>
      </c>
      <c r="R446">
        <v>144</v>
      </c>
      <c r="S446">
        <v>46179</v>
      </c>
      <c r="T446">
        <v>1000000</v>
      </c>
      <c r="U446" t="str">
        <v>PAGA</v>
      </c>
      <c r="V446" t="str">
        <v>TRANSFERENCIA</v>
      </c>
      <c r="W446">
        <v>46205</v>
      </c>
      <c r="X446">
        <v>113</v>
      </c>
      <c r="Y446">
        <v>46209</v>
      </c>
      <c r="Z446">
        <v>1000000</v>
      </c>
      <c r="AA446" t="str">
        <v>PAGA</v>
      </c>
      <c r="AB446" t="str">
        <v>TRANSFERENCIA</v>
      </c>
      <c r="AC446">
        <v>46236</v>
      </c>
      <c r="AD446">
        <v>82</v>
      </c>
      <c r="AE446">
        <v>46240</v>
      </c>
      <c r="AF446">
        <v>1000000</v>
      </c>
      <c r="AG446" t="str">
        <v>PAGA</v>
      </c>
      <c r="AH446" t="str">
        <v>TRANSFERENCIA</v>
      </c>
      <c r="AI446">
        <v>46267</v>
      </c>
      <c r="AJ446">
        <v>51</v>
      </c>
      <c r="AK446">
        <v>46272</v>
      </c>
      <c r="AL446">
        <v>1000000</v>
      </c>
      <c r="AM446" t="str">
        <v>PAGA</v>
      </c>
      <c r="AN446" t="str">
        <v>TRANSFERENCIA</v>
      </c>
      <c r="AO446">
        <v>46298</v>
      </c>
      <c r="AP446">
        <v>20</v>
      </c>
      <c r="AQ446">
        <v>46301</v>
      </c>
      <c r="AR446">
        <v>1000000</v>
      </c>
      <c r="AS446" t="str">
        <v>PAGA</v>
      </c>
      <c r="AT446" t="str">
        <v>TRANSFERENCIA</v>
      </c>
      <c r="AU446">
        <v>46329</v>
      </c>
      <c r="AV446">
        <v>-11</v>
      </c>
      <c r="AY446" t="str">
        <v>AL DÍA</v>
      </c>
      <c r="BA446">
        <v>46360</v>
      </c>
      <c r="BB446">
        <v>-42</v>
      </c>
      <c r="BE446" t="str">
        <v>AL DÍA</v>
      </c>
      <c r="BG446">
        <v>46391</v>
      </c>
      <c r="BH446">
        <v>-73</v>
      </c>
      <c r="BK446" t="str">
        <v>AL DÍA</v>
      </c>
      <c r="BM446">
        <v>46422</v>
      </c>
      <c r="BN446">
        <v>-104</v>
      </c>
      <c r="BQ446" t="str">
        <v>AL DÍA</v>
      </c>
      <c r="BS446">
        <v>46453</v>
      </c>
      <c r="BT446">
        <v>-135</v>
      </c>
      <c r="BW446" t="str">
        <v>AL DÍA</v>
      </c>
      <c r="BY446">
        <v>46484</v>
      </c>
      <c r="BZ446">
        <v>-166</v>
      </c>
      <c r="CC446" t="str">
        <v>AL DÍA</v>
      </c>
      <c r="CE446">
        <v>46515</v>
      </c>
      <c r="CF446">
        <v>-197</v>
      </c>
      <c r="CI446" t="str">
        <v>AL DÍA</v>
      </c>
      <c r="CK446">
        <v>46546</v>
      </c>
      <c r="CL446">
        <v>-228</v>
      </c>
      <c r="CO446" t="str">
        <v>AL DÍA</v>
      </c>
      <c r="CQ446">
        <v>46577</v>
      </c>
      <c r="CR446">
        <v>-259</v>
      </c>
      <c r="CU446" t="str">
        <v>AL DÍA</v>
      </c>
      <c r="CW446">
        <v>46608</v>
      </c>
      <c r="CX446">
        <v>-290</v>
      </c>
      <c r="DA446" t="str">
        <v>AL DÍA</v>
      </c>
      <c r="DC446">
        <v>46639</v>
      </c>
      <c r="DD446">
        <v>-321</v>
      </c>
      <c r="DG446" t="str">
        <v>AL DÍA</v>
      </c>
      <c r="DI446">
        <v>46670</v>
      </c>
      <c r="DJ446">
        <v>-352</v>
      </c>
      <c r="DM446" t="str">
        <v>AL DÍA</v>
      </c>
      <c r="DO446">
        <v>46701</v>
      </c>
      <c r="DP446">
        <v>-383</v>
      </c>
      <c r="DS446" t="str">
        <v>AL DÍA</v>
      </c>
      <c r="DU446">
        <v>46732</v>
      </c>
      <c r="DV446">
        <v>-414</v>
      </c>
      <c r="DY446" t="str">
        <v>AL DÍA</v>
      </c>
      <c r="EA446">
        <v>46763</v>
      </c>
      <c r="EB446">
        <v>-445</v>
      </c>
      <c r="EE446" t="str">
        <v>AL DÍA</v>
      </c>
      <c r="EG446">
        <v>46794</v>
      </c>
      <c r="EH446">
        <v>-476</v>
      </c>
      <c r="EK446" t="str">
        <v>AL DÍA</v>
      </c>
      <c r="EM446">
        <v>46825</v>
      </c>
      <c r="EN446">
        <v>-507</v>
      </c>
      <c r="EQ446" t="str">
        <v>AL DÍA</v>
      </c>
      <c r="ES446">
        <v>46856</v>
      </c>
      <c r="ET446">
        <v>-538</v>
      </c>
      <c r="EW446" t="str">
        <v>AL DÍA</v>
      </c>
      <c r="EY446" t="str">
        <v/>
      </c>
      <c r="EZ446" t="str">
        <v/>
      </c>
      <c r="FC446" t="str">
        <v>SIN ESTADO</v>
      </c>
      <c r="FE446" t="str">
        <v/>
      </c>
      <c r="FF446" t="str">
        <v/>
      </c>
      <c r="FI446" t="str">
        <v>SIN ESTADO</v>
      </c>
      <c r="FK446" t="str">
        <v/>
      </c>
      <c r="FL446" t="str">
        <v/>
      </c>
      <c r="FO446" t="str">
        <v>SIN ESTADO</v>
      </c>
      <c r="FQ446" t="str">
        <v/>
      </c>
      <c r="FR446" t="str">
        <v/>
      </c>
      <c r="FU446" t="str">
        <v>SIN ESTADO</v>
      </c>
      <c r="FW446" t="str">
        <v/>
      </c>
      <c r="FX446" t="str">
        <v/>
      </c>
      <c r="GA446" t="str">
        <v>SIN ESTADO</v>
      </c>
      <c r="GC446" t="str">
        <v/>
      </c>
      <c r="GD446" t="str">
        <v/>
      </c>
      <c r="GG446" t="str">
        <v>SIN ESTADO</v>
      </c>
      <c r="GI446" t="str">
        <v/>
      </c>
      <c r="GJ446" t="str">
        <v/>
      </c>
      <c r="GM446" t="str">
        <v>SIN ESTADO</v>
      </c>
      <c r="GO446" t="str">
        <v/>
      </c>
      <c r="GP446" t="str">
        <v/>
      </c>
      <c r="GS446" t="str">
        <v>SIN ESTADO</v>
      </c>
      <c r="GU446" t="str">
        <v/>
      </c>
      <c r="GV446" t="str">
        <v/>
      </c>
      <c r="GY446" t="str">
        <v>SIN ESTADO</v>
      </c>
      <c r="HA446" t="str">
        <v/>
      </c>
      <c r="HB446" t="str">
        <v/>
      </c>
      <c r="HE446" t="str">
        <v>SIN ESTADO</v>
      </c>
      <c r="HG446" t="str">
        <v/>
      </c>
      <c r="HH446" t="str">
        <v/>
      </c>
      <c r="HK446" t="str">
        <v>SIN ESTADO</v>
      </c>
      <c r="HM446" t="str">
        <v/>
      </c>
      <c r="HN446" t="str">
        <v/>
      </c>
      <c r="HQ446" t="str">
        <v>SIN ESTADO</v>
      </c>
      <c r="HS446">
        <v>6000000</v>
      </c>
      <c r="HU446">
        <v>1000000</v>
      </c>
      <c r="HW446">
        <v>1000000</v>
      </c>
      <c r="HX446">
        <v>1</v>
      </c>
    </row>
    <row r="447">
      <c r="B447">
        <v>445</v>
      </c>
      <c r="C447" t="str">
        <v xml:space="preserve">LC2 - 41 - 18 </v>
      </c>
      <c r="D447" t="str">
        <v>VENDIDO</v>
      </c>
      <c r="E447">
        <v>28000000</v>
      </c>
      <c r="F447">
        <v>0</v>
      </c>
      <c r="G447">
        <v>46142</v>
      </c>
      <c r="H447">
        <v>1</v>
      </c>
      <c r="I447" t="str">
        <v>-</v>
      </c>
      <c r="J447">
        <v>0</v>
      </c>
      <c r="K447">
        <v>46173</v>
      </c>
      <c r="L447">
        <v>145</v>
      </c>
      <c r="M447">
        <v>46142</v>
      </c>
      <c r="N447">
        <v>0</v>
      </c>
      <c r="O447" t="str">
        <v>PAGA</v>
      </c>
      <c r="P447" t="str">
        <v>EFECTIVO</v>
      </c>
      <c r="Q447" t="str">
        <v/>
      </c>
      <c r="R447" t="str">
        <v/>
      </c>
      <c r="U447" t="str">
        <v>SIN ESTADO</v>
      </c>
      <c r="W447" t="str">
        <v/>
      </c>
      <c r="X447" t="str">
        <v/>
      </c>
      <c r="AA447" t="str">
        <v>SIN ESTADO</v>
      </c>
      <c r="AC447" t="str">
        <v/>
      </c>
      <c r="AD447" t="str">
        <v/>
      </c>
      <c r="AG447" t="str">
        <v>SIN ESTADO</v>
      </c>
      <c r="AI447" t="str">
        <v/>
      </c>
      <c r="AJ447" t="str">
        <v/>
      </c>
      <c r="AM447" t="str">
        <v>SIN ESTADO</v>
      </c>
      <c r="AO447" t="str">
        <v/>
      </c>
      <c r="AP447" t="str">
        <v/>
      </c>
      <c r="AS447" t="str">
        <v>SIN ESTADO</v>
      </c>
      <c r="AU447" t="str">
        <v/>
      </c>
      <c r="AV447" t="str">
        <v/>
      </c>
      <c r="AY447" t="str">
        <v>SIN ESTADO</v>
      </c>
      <c r="BA447" t="str">
        <v/>
      </c>
      <c r="BB447" t="str">
        <v/>
      </c>
      <c r="BE447" t="str">
        <v>SIN ESTADO</v>
      </c>
      <c r="BG447" t="str">
        <v/>
      </c>
      <c r="BH447" t="str">
        <v/>
      </c>
      <c r="BK447" t="str">
        <v>SIN ESTADO</v>
      </c>
      <c r="BM447" t="str">
        <v/>
      </c>
      <c r="BN447" t="str">
        <v/>
      </c>
      <c r="BQ447" t="str">
        <v>SIN ESTADO</v>
      </c>
      <c r="BS447" t="str">
        <v/>
      </c>
      <c r="BT447" t="str">
        <v/>
      </c>
      <c r="BW447" t="str">
        <v>SIN ESTADO</v>
      </c>
      <c r="BY447" t="str">
        <v/>
      </c>
      <c r="BZ447" t="str">
        <v/>
      </c>
      <c r="CC447" t="str">
        <v>SIN ESTADO</v>
      </c>
      <c r="CE447" t="str">
        <v/>
      </c>
      <c r="CF447" t="str">
        <v/>
      </c>
      <c r="CI447" t="str">
        <v>SIN ESTADO</v>
      </c>
      <c r="CK447" t="str">
        <v/>
      </c>
      <c r="CL447" t="str">
        <v/>
      </c>
      <c r="CO447" t="str">
        <v>SIN ESTADO</v>
      </c>
      <c r="CQ447" t="str">
        <v/>
      </c>
      <c r="CR447" t="str">
        <v/>
      </c>
      <c r="CU447" t="str">
        <v>SIN ESTADO</v>
      </c>
      <c r="CW447" t="str">
        <v/>
      </c>
      <c r="CX447" t="str">
        <v/>
      </c>
      <c r="DA447" t="str">
        <v>SIN ESTADO</v>
      </c>
      <c r="DC447" t="str">
        <v/>
      </c>
      <c r="DD447" t="str">
        <v/>
      </c>
      <c r="DG447" t="str">
        <v>SIN ESTADO</v>
      </c>
      <c r="DI447" t="str">
        <v/>
      </c>
      <c r="DJ447" t="str">
        <v/>
      </c>
      <c r="DM447" t="str">
        <v>SIN ESTADO</v>
      </c>
      <c r="DO447" t="str">
        <v/>
      </c>
      <c r="DP447" t="str">
        <v/>
      </c>
      <c r="DS447" t="str">
        <v>SIN ESTADO</v>
      </c>
      <c r="DU447" t="str">
        <v/>
      </c>
      <c r="DV447" t="str">
        <v/>
      </c>
      <c r="DY447" t="str">
        <v>SIN ESTADO</v>
      </c>
      <c r="EA447" t="str">
        <v/>
      </c>
      <c r="EB447" t="str">
        <v/>
      </c>
      <c r="EE447" t="str">
        <v>SIN ESTADO</v>
      </c>
      <c r="EG447" t="str">
        <v/>
      </c>
      <c r="EH447" t="str">
        <v/>
      </c>
      <c r="EK447" t="str">
        <v>SIN ESTADO</v>
      </c>
      <c r="EM447" t="str">
        <v/>
      </c>
      <c r="EN447" t="str">
        <v/>
      </c>
      <c r="EQ447" t="str">
        <v>SIN ESTADO</v>
      </c>
      <c r="ES447" t="str">
        <v/>
      </c>
      <c r="ET447" t="str">
        <v/>
      </c>
      <c r="EW447" t="str">
        <v>SIN ESTADO</v>
      </c>
      <c r="EY447" t="str">
        <v/>
      </c>
      <c r="EZ447" t="str">
        <v/>
      </c>
      <c r="FC447" t="str">
        <v>SIN ESTADO</v>
      </c>
      <c r="FE447" t="str">
        <v/>
      </c>
      <c r="FF447" t="str">
        <v/>
      </c>
      <c r="FI447" t="str">
        <v>SIN ESTADO</v>
      </c>
      <c r="FK447" t="str">
        <v/>
      </c>
      <c r="FL447" t="str">
        <v/>
      </c>
      <c r="FO447" t="str">
        <v>SIN ESTADO</v>
      </c>
      <c r="FQ447" t="str">
        <v/>
      </c>
      <c r="FR447" t="str">
        <v/>
      </c>
      <c r="FU447" t="str">
        <v>SIN ESTADO</v>
      </c>
      <c r="FW447" t="str">
        <v/>
      </c>
      <c r="FX447" t="str">
        <v/>
      </c>
      <c r="GA447" t="str">
        <v>SIN ESTADO</v>
      </c>
      <c r="GC447" t="str">
        <v/>
      </c>
      <c r="GD447" t="str">
        <v/>
      </c>
      <c r="GG447" t="str">
        <v>SIN ESTADO</v>
      </c>
      <c r="GI447" t="str">
        <v/>
      </c>
      <c r="GJ447" t="str">
        <v/>
      </c>
      <c r="GM447" t="str">
        <v>SIN ESTADO</v>
      </c>
      <c r="GO447" t="str">
        <v/>
      </c>
      <c r="GP447" t="str">
        <v/>
      </c>
      <c r="GS447" t="str">
        <v>SIN ESTADO</v>
      </c>
      <c r="GU447" t="str">
        <v/>
      </c>
      <c r="GV447" t="str">
        <v/>
      </c>
      <c r="GY447" t="str">
        <v>SIN ESTADO</v>
      </c>
      <c r="HA447" t="str">
        <v/>
      </c>
      <c r="HB447" t="str">
        <v/>
      </c>
      <c r="HE447" t="str">
        <v>SIN ESTADO</v>
      </c>
      <c r="HG447" t="str">
        <v/>
      </c>
      <c r="HH447" t="str">
        <v/>
      </c>
      <c r="HK447" t="str">
        <v>SIN ESTADO</v>
      </c>
      <c r="HM447" t="str">
        <v/>
      </c>
      <c r="HN447" t="str">
        <v/>
      </c>
      <c r="HQ447" t="str">
        <v>SIN ESTADO</v>
      </c>
      <c r="HS447">
        <v>0</v>
      </c>
      <c r="HU447">
        <v>0</v>
      </c>
      <c r="HW447">
        <v>0</v>
      </c>
      <c r="HX447">
        <v>0</v>
      </c>
    </row>
    <row r="448">
      <c r="B448">
        <v>446</v>
      </c>
      <c r="C448" t="str">
        <v>LC2 - 41 - 19</v>
      </c>
      <c r="D448" t="str">
        <v>VENDIDO</v>
      </c>
      <c r="E448">
        <v>27000000</v>
      </c>
      <c r="F448">
        <v>23000000</v>
      </c>
      <c r="G448">
        <v>45855</v>
      </c>
      <c r="H448">
        <v>24</v>
      </c>
      <c r="I448" t="str">
        <v xml:space="preserve">17 DE CADA MES </v>
      </c>
      <c r="J448">
        <v>958333.3333333334</v>
      </c>
      <c r="K448">
        <v>45886</v>
      </c>
      <c r="L448">
        <v>432</v>
      </c>
      <c r="M448">
        <v>45917</v>
      </c>
      <c r="N448">
        <v>958400</v>
      </c>
      <c r="O448" t="str">
        <v>PAGA</v>
      </c>
      <c r="P448" t="str">
        <v>CHEQUE</v>
      </c>
      <c r="Q448">
        <v>45917</v>
      </c>
      <c r="R448">
        <v>401</v>
      </c>
      <c r="S448">
        <v>46232</v>
      </c>
      <c r="T448">
        <v>958400</v>
      </c>
      <c r="U448" t="str">
        <v>PAGA</v>
      </c>
      <c r="V448" t="str">
        <v>TRANSFERENCIA</v>
      </c>
      <c r="W448">
        <v>45948</v>
      </c>
      <c r="X448">
        <v>370</v>
      </c>
      <c r="Y448">
        <v>46236</v>
      </c>
      <c r="Z448">
        <v>958400</v>
      </c>
      <c r="AA448" t="str">
        <v>PAGA</v>
      </c>
      <c r="AB448" t="str">
        <v>TRANSFERENCIA</v>
      </c>
      <c r="AC448">
        <v>45979</v>
      </c>
      <c r="AD448">
        <v>339</v>
      </c>
      <c r="AG448" t="str">
        <v>VENCIDA</v>
      </c>
      <c r="AI448">
        <v>46010</v>
      </c>
      <c r="AJ448">
        <v>308</v>
      </c>
      <c r="AM448" t="str">
        <v>VENCIDA</v>
      </c>
      <c r="AO448">
        <v>46041</v>
      </c>
      <c r="AP448">
        <v>277</v>
      </c>
      <c r="AS448" t="str">
        <v>VENCIDA</v>
      </c>
      <c r="AU448">
        <v>46072</v>
      </c>
      <c r="AV448">
        <v>246</v>
      </c>
      <c r="AY448" t="str">
        <v>VENCIDA</v>
      </c>
      <c r="BA448">
        <v>46103</v>
      </c>
      <c r="BB448">
        <v>215</v>
      </c>
      <c r="BE448" t="str">
        <v>VENCIDA</v>
      </c>
      <c r="BG448">
        <v>46134</v>
      </c>
      <c r="BH448">
        <v>184</v>
      </c>
      <c r="BK448" t="str">
        <v>VENCIDA</v>
      </c>
      <c r="BM448">
        <v>46165</v>
      </c>
      <c r="BN448">
        <v>153</v>
      </c>
      <c r="BQ448" t="str">
        <v>VENCIDA</v>
      </c>
      <c r="BS448">
        <v>46196</v>
      </c>
      <c r="BT448">
        <v>122</v>
      </c>
      <c r="BW448" t="str">
        <v>VENCIDA</v>
      </c>
      <c r="BY448">
        <v>46227</v>
      </c>
      <c r="BZ448">
        <v>91</v>
      </c>
      <c r="CC448" t="str">
        <v>VENCIDA</v>
      </c>
      <c r="CE448">
        <v>46258</v>
      </c>
      <c r="CF448">
        <v>60</v>
      </c>
      <c r="CI448" t="str">
        <v>VENCIDA</v>
      </c>
      <c r="CK448">
        <v>46289</v>
      </c>
      <c r="CL448">
        <v>29</v>
      </c>
      <c r="CO448" t="str">
        <v>VENCIDA</v>
      </c>
      <c r="CQ448">
        <v>46320</v>
      </c>
      <c r="CR448">
        <v>-2</v>
      </c>
      <c r="CU448" t="str">
        <v>POR VENCER</v>
      </c>
      <c r="CW448">
        <v>46351</v>
      </c>
      <c r="CX448">
        <v>-33</v>
      </c>
      <c r="DA448" t="str">
        <v>AL DÍA</v>
      </c>
      <c r="DC448">
        <v>46382</v>
      </c>
      <c r="DD448">
        <v>-64</v>
      </c>
      <c r="DG448" t="str">
        <v>AL DÍA</v>
      </c>
      <c r="DI448">
        <v>46413</v>
      </c>
      <c r="DJ448">
        <v>-95</v>
      </c>
      <c r="DM448" t="str">
        <v>AL DÍA</v>
      </c>
      <c r="DO448">
        <v>46444</v>
      </c>
      <c r="DP448">
        <v>-126</v>
      </c>
      <c r="DS448" t="str">
        <v>AL DÍA</v>
      </c>
      <c r="DU448">
        <v>46475</v>
      </c>
      <c r="DV448">
        <v>-157</v>
      </c>
      <c r="DY448" t="str">
        <v>AL DÍA</v>
      </c>
      <c r="EA448">
        <v>46506</v>
      </c>
      <c r="EB448">
        <v>-188</v>
      </c>
      <c r="EE448" t="str">
        <v>AL DÍA</v>
      </c>
      <c r="EG448">
        <v>46537</v>
      </c>
      <c r="EH448">
        <v>-219</v>
      </c>
      <c r="EK448" t="str">
        <v>AL DÍA</v>
      </c>
      <c r="EM448">
        <v>46568</v>
      </c>
      <c r="EN448">
        <v>-250</v>
      </c>
      <c r="EQ448" t="str">
        <v>AL DÍA</v>
      </c>
      <c r="ES448">
        <v>46599</v>
      </c>
      <c r="ET448">
        <v>-281</v>
      </c>
      <c r="EW448" t="str">
        <v>AL DÍA</v>
      </c>
      <c r="EY448" t="str">
        <v/>
      </c>
      <c r="EZ448" t="str">
        <v/>
      </c>
      <c r="FC448" t="str">
        <v>SIN ESTADO</v>
      </c>
      <c r="FE448" t="str">
        <v/>
      </c>
      <c r="FF448" t="str">
        <v/>
      </c>
      <c r="FI448" t="str">
        <v>SIN ESTADO</v>
      </c>
      <c r="FK448" t="str">
        <v/>
      </c>
      <c r="FL448" t="str">
        <v/>
      </c>
      <c r="FO448" t="str">
        <v>SIN ESTADO</v>
      </c>
      <c r="FQ448" t="str">
        <v/>
      </c>
      <c r="FR448" t="str">
        <v/>
      </c>
      <c r="FU448" t="str">
        <v>SIN ESTADO</v>
      </c>
      <c r="FW448" t="str">
        <v/>
      </c>
      <c r="FX448" t="str">
        <v/>
      </c>
      <c r="GA448" t="str">
        <v>SIN ESTADO</v>
      </c>
      <c r="GC448" t="str">
        <v/>
      </c>
      <c r="GD448" t="str">
        <v/>
      </c>
      <c r="GG448" t="str">
        <v>SIN ESTADO</v>
      </c>
      <c r="GI448" t="str">
        <v/>
      </c>
      <c r="GJ448" t="str">
        <v/>
      </c>
      <c r="GM448" t="str">
        <v>SIN ESTADO</v>
      </c>
      <c r="GO448" t="str">
        <v/>
      </c>
      <c r="GP448" t="str">
        <v/>
      </c>
      <c r="GS448" t="str">
        <v>SIN ESTADO</v>
      </c>
      <c r="GU448" t="str">
        <v/>
      </c>
      <c r="GV448" t="str">
        <v/>
      </c>
      <c r="GY448" t="str">
        <v>SIN ESTADO</v>
      </c>
      <c r="HA448" t="str">
        <v/>
      </c>
      <c r="HB448" t="str">
        <v/>
      </c>
      <c r="HE448" t="str">
        <v>SIN ESTADO</v>
      </c>
      <c r="HG448" t="str">
        <v/>
      </c>
      <c r="HH448" t="str">
        <v/>
      </c>
      <c r="HK448" t="str">
        <v>SIN ESTADO</v>
      </c>
      <c r="HM448" t="str">
        <v/>
      </c>
      <c r="HN448" t="str">
        <v/>
      </c>
      <c r="HQ448" t="str">
        <v>SIN ESTADO</v>
      </c>
      <c r="HS448">
        <v>2875200</v>
      </c>
      <c r="HU448">
        <v>958333.3333333334</v>
      </c>
      <c r="HW448">
        <v>958400</v>
      </c>
      <c r="HX448">
        <v>1</v>
      </c>
    </row>
    <row r="449">
      <c r="B449">
        <v>447</v>
      </c>
      <c r="C449" t="str">
        <v xml:space="preserve">LC2 - 41 - 20 </v>
      </c>
      <c r="D449" t="str">
        <v>VENDIDO</v>
      </c>
      <c r="E449">
        <v>37209000</v>
      </c>
      <c r="F449">
        <v>33209000</v>
      </c>
      <c r="G449">
        <v>46073</v>
      </c>
      <c r="H449">
        <v>24</v>
      </c>
      <c r="I449" t="str">
        <v xml:space="preserve">20 DE CADA MES </v>
      </c>
      <c r="J449">
        <v>1383708.3333333333</v>
      </c>
      <c r="K449">
        <v>46104</v>
      </c>
      <c r="L449">
        <v>214</v>
      </c>
      <c r="M449">
        <v>46108</v>
      </c>
      <c r="N449">
        <v>1384000</v>
      </c>
      <c r="O449" t="str">
        <v>PAGA</v>
      </c>
      <c r="P449" t="str">
        <v>TRANSFERENCIA</v>
      </c>
      <c r="Q449">
        <v>46135</v>
      </c>
      <c r="R449">
        <v>183</v>
      </c>
      <c r="S449">
        <v>46141</v>
      </c>
      <c r="T449">
        <v>1384000</v>
      </c>
      <c r="U449" t="str">
        <v>PAGA</v>
      </c>
      <c r="V449" t="str">
        <v>TRANSFERENCIA</v>
      </c>
      <c r="W449">
        <v>46166</v>
      </c>
      <c r="X449">
        <v>152</v>
      </c>
      <c r="Y449">
        <v>46174</v>
      </c>
      <c r="Z449">
        <v>1384000</v>
      </c>
      <c r="AA449" t="str">
        <v>PAGA</v>
      </c>
      <c r="AB449" t="str">
        <v>TRANSFERENCIA</v>
      </c>
      <c r="AC449">
        <v>46197</v>
      </c>
      <c r="AD449">
        <v>121</v>
      </c>
      <c r="AE449">
        <v>46184</v>
      </c>
      <c r="AF449">
        <v>1384000</v>
      </c>
      <c r="AG449" t="str">
        <v>PAGA</v>
      </c>
      <c r="AH449" t="str">
        <v>TRANSFERENCIA</v>
      </c>
      <c r="AI449">
        <v>46228</v>
      </c>
      <c r="AJ449">
        <v>90</v>
      </c>
      <c r="AK449">
        <v>46244</v>
      </c>
      <c r="AL449">
        <v>1384000</v>
      </c>
      <c r="AM449" t="str">
        <v>PAGA</v>
      </c>
      <c r="AN449" t="str">
        <v>TRANSFERENCIA</v>
      </c>
      <c r="AO449">
        <v>46259</v>
      </c>
      <c r="AP449">
        <v>59</v>
      </c>
      <c r="AS449" t="str">
        <v>VENCIDA</v>
      </c>
      <c r="AU449">
        <v>46290</v>
      </c>
      <c r="AV449">
        <v>28</v>
      </c>
      <c r="AY449" t="str">
        <v>VENCIDA</v>
      </c>
      <c r="BA449">
        <v>46321</v>
      </c>
      <c r="BB449">
        <v>-3</v>
      </c>
      <c r="BE449" t="str">
        <v>POR VENCER</v>
      </c>
      <c r="BG449">
        <v>46352</v>
      </c>
      <c r="BH449">
        <v>-34</v>
      </c>
      <c r="BK449" t="str">
        <v>AL DÍA</v>
      </c>
      <c r="BM449">
        <v>46383</v>
      </c>
      <c r="BN449">
        <v>-65</v>
      </c>
      <c r="BQ449" t="str">
        <v>AL DÍA</v>
      </c>
      <c r="BS449">
        <v>46414</v>
      </c>
      <c r="BT449">
        <v>-96</v>
      </c>
      <c r="BW449" t="str">
        <v>AL DÍA</v>
      </c>
      <c r="BY449">
        <v>46445</v>
      </c>
      <c r="BZ449">
        <v>-127</v>
      </c>
      <c r="CC449" t="str">
        <v>AL DÍA</v>
      </c>
      <c r="CE449">
        <v>46476</v>
      </c>
      <c r="CF449">
        <v>-158</v>
      </c>
      <c r="CI449" t="str">
        <v>AL DÍA</v>
      </c>
      <c r="CK449">
        <v>46507</v>
      </c>
      <c r="CL449">
        <v>-189</v>
      </c>
      <c r="CO449" t="str">
        <v>AL DÍA</v>
      </c>
      <c r="CQ449">
        <v>46538</v>
      </c>
      <c r="CR449">
        <v>-220</v>
      </c>
      <c r="CU449" t="str">
        <v>AL DÍA</v>
      </c>
      <c r="CW449">
        <v>46569</v>
      </c>
      <c r="CX449">
        <v>-251</v>
      </c>
      <c r="DA449" t="str">
        <v>AL DÍA</v>
      </c>
      <c r="DC449">
        <v>46600</v>
      </c>
      <c r="DD449">
        <v>-282</v>
      </c>
      <c r="DG449" t="str">
        <v>AL DÍA</v>
      </c>
      <c r="DI449">
        <v>46631</v>
      </c>
      <c r="DJ449">
        <v>-313</v>
      </c>
      <c r="DM449" t="str">
        <v>AL DÍA</v>
      </c>
      <c r="DO449">
        <v>46662</v>
      </c>
      <c r="DP449">
        <v>-344</v>
      </c>
      <c r="DS449" t="str">
        <v>AL DÍA</v>
      </c>
      <c r="DU449">
        <v>46693</v>
      </c>
      <c r="DV449">
        <v>-375</v>
      </c>
      <c r="DY449" t="str">
        <v>AL DÍA</v>
      </c>
      <c r="EA449">
        <v>46724</v>
      </c>
      <c r="EB449">
        <v>-406</v>
      </c>
      <c r="EE449" t="str">
        <v>AL DÍA</v>
      </c>
      <c r="EG449">
        <v>46755</v>
      </c>
      <c r="EH449">
        <v>-437</v>
      </c>
      <c r="EK449" t="str">
        <v>AL DÍA</v>
      </c>
      <c r="EM449">
        <v>46786</v>
      </c>
      <c r="EN449">
        <v>-468</v>
      </c>
      <c r="EQ449" t="str">
        <v>AL DÍA</v>
      </c>
      <c r="ES449">
        <v>46817</v>
      </c>
      <c r="ET449">
        <v>-499</v>
      </c>
      <c r="EW449" t="str">
        <v>AL DÍA</v>
      </c>
      <c r="EY449" t="str">
        <v/>
      </c>
      <c r="EZ449" t="str">
        <v/>
      </c>
      <c r="FC449" t="str">
        <v>SIN ESTADO</v>
      </c>
      <c r="FE449" t="str">
        <v/>
      </c>
      <c r="FF449" t="str">
        <v/>
      </c>
      <c r="FI449" t="str">
        <v>SIN ESTADO</v>
      </c>
      <c r="FK449" t="str">
        <v/>
      </c>
      <c r="FL449" t="str">
        <v/>
      </c>
      <c r="FO449" t="str">
        <v>SIN ESTADO</v>
      </c>
      <c r="FQ449" t="str">
        <v/>
      </c>
      <c r="FR449" t="str">
        <v/>
      </c>
      <c r="FU449" t="str">
        <v>SIN ESTADO</v>
      </c>
      <c r="FW449" t="str">
        <v/>
      </c>
      <c r="FX449" t="str">
        <v/>
      </c>
      <c r="GA449" t="str">
        <v>SIN ESTADO</v>
      </c>
      <c r="GC449" t="str">
        <v/>
      </c>
      <c r="GD449" t="str">
        <v/>
      </c>
      <c r="GG449" t="str">
        <v>SIN ESTADO</v>
      </c>
      <c r="GI449" t="str">
        <v/>
      </c>
      <c r="GJ449" t="str">
        <v/>
      </c>
      <c r="GM449" t="str">
        <v>SIN ESTADO</v>
      </c>
      <c r="GO449" t="str">
        <v/>
      </c>
      <c r="GP449" t="str">
        <v/>
      </c>
      <c r="GS449" t="str">
        <v>SIN ESTADO</v>
      </c>
      <c r="GU449" t="str">
        <v/>
      </c>
      <c r="GV449" t="str">
        <v/>
      </c>
      <c r="GY449" t="str">
        <v>SIN ESTADO</v>
      </c>
      <c r="HA449" t="str">
        <v/>
      </c>
      <c r="HB449" t="str">
        <v/>
      </c>
      <c r="HE449" t="str">
        <v>SIN ESTADO</v>
      </c>
      <c r="HG449" t="str">
        <v/>
      </c>
      <c r="HH449" t="str">
        <v/>
      </c>
      <c r="HK449" t="str">
        <v>SIN ESTADO</v>
      </c>
      <c r="HM449" t="str">
        <v/>
      </c>
      <c r="HN449" t="str">
        <v/>
      </c>
      <c r="HQ449" t="str">
        <v>SIN ESTADO</v>
      </c>
      <c r="HS449">
        <v>6920000</v>
      </c>
      <c r="HU449">
        <v>1383708.3333333333</v>
      </c>
      <c r="HW449">
        <v>1384000</v>
      </c>
      <c r="HX449">
        <v>1</v>
      </c>
    </row>
    <row r="450">
      <c r="B450">
        <v>448</v>
      </c>
      <c r="C450" t="str">
        <v xml:space="preserve">LC2 - 42 - 1 </v>
      </c>
      <c r="D450" t="str">
        <v>VENDIDO</v>
      </c>
      <c r="E450">
        <v>33000000</v>
      </c>
      <c r="F450">
        <v>29000000</v>
      </c>
      <c r="G450">
        <v>46058</v>
      </c>
      <c r="H450">
        <v>24</v>
      </c>
      <c r="I450" t="str">
        <v xml:space="preserve">05 DE CADA MES </v>
      </c>
      <c r="J450">
        <v>1208333.3333333333</v>
      </c>
      <c r="K450">
        <v>46089</v>
      </c>
      <c r="L450">
        <v>229</v>
      </c>
      <c r="M450">
        <v>46086</v>
      </c>
      <c r="N450">
        <v>1208000</v>
      </c>
      <c r="O450" t="str">
        <v>PAGA</v>
      </c>
      <c r="P450" t="str">
        <v>TRANSFERENCIA</v>
      </c>
      <c r="Q450">
        <v>46120</v>
      </c>
      <c r="R450">
        <v>198</v>
      </c>
      <c r="S450">
        <v>46118</v>
      </c>
      <c r="T450">
        <v>1208000</v>
      </c>
      <c r="U450" t="str">
        <v>PAGA</v>
      </c>
      <c r="V450" t="str">
        <v>TRANSFERENCIA</v>
      </c>
      <c r="W450">
        <v>46151</v>
      </c>
      <c r="X450">
        <v>167</v>
      </c>
      <c r="Y450">
        <v>46148</v>
      </c>
      <c r="Z450">
        <v>1208000</v>
      </c>
      <c r="AA450" t="str">
        <v>PAGA</v>
      </c>
      <c r="AB450" t="str">
        <v>TRANSFERENCIA</v>
      </c>
      <c r="AC450">
        <v>46182</v>
      </c>
      <c r="AD450">
        <v>136</v>
      </c>
      <c r="AE450">
        <v>46182</v>
      </c>
      <c r="AF450">
        <v>1208000</v>
      </c>
      <c r="AG450" t="str">
        <v>PAGA</v>
      </c>
      <c r="AH450" t="str">
        <v>TRANSFERENCIA</v>
      </c>
      <c r="AI450">
        <v>46213</v>
      </c>
      <c r="AJ450">
        <v>105</v>
      </c>
      <c r="AK450">
        <v>46210</v>
      </c>
      <c r="AL450">
        <v>1208000</v>
      </c>
      <c r="AM450" t="str">
        <v>PAGA</v>
      </c>
      <c r="AN450" t="str">
        <v>TRANSFERENCIA</v>
      </c>
      <c r="AO450">
        <v>46244</v>
      </c>
      <c r="AP450">
        <v>74</v>
      </c>
      <c r="AQ450">
        <v>46240</v>
      </c>
      <c r="AR450">
        <v>1208000</v>
      </c>
      <c r="AS450" t="str">
        <v>PAGA</v>
      </c>
      <c r="AT450" t="str">
        <v>TRANSFERENCIA</v>
      </c>
      <c r="AU450">
        <v>46275</v>
      </c>
      <c r="AV450">
        <v>43</v>
      </c>
      <c r="AW450">
        <v>46272</v>
      </c>
      <c r="AX450">
        <v>1208000</v>
      </c>
      <c r="AY450" t="str">
        <v>PAGA</v>
      </c>
      <c r="AZ450" t="str">
        <v>TRANSFERENCIA</v>
      </c>
      <c r="BA450">
        <v>46306</v>
      </c>
      <c r="BB450">
        <v>12</v>
      </c>
      <c r="BC450">
        <v>46303</v>
      </c>
      <c r="BD450">
        <v>1208000</v>
      </c>
      <c r="BE450" t="str">
        <v>PAGA</v>
      </c>
      <c r="BF450" t="str">
        <v>TRANSFERENCIA</v>
      </c>
      <c r="BG450">
        <v>46337</v>
      </c>
      <c r="BH450">
        <v>-19</v>
      </c>
      <c r="BK450" t="str">
        <v>AL DÍA</v>
      </c>
      <c r="BM450">
        <v>46368</v>
      </c>
      <c r="BN450">
        <v>-50</v>
      </c>
      <c r="BQ450" t="str">
        <v>AL DÍA</v>
      </c>
      <c r="BS450">
        <v>46399</v>
      </c>
      <c r="BT450">
        <v>-81</v>
      </c>
      <c r="BW450" t="str">
        <v>AL DÍA</v>
      </c>
      <c r="BY450">
        <v>46430</v>
      </c>
      <c r="BZ450">
        <v>-112</v>
      </c>
      <c r="CC450" t="str">
        <v>AL DÍA</v>
      </c>
      <c r="CE450">
        <v>46461</v>
      </c>
      <c r="CF450">
        <v>-143</v>
      </c>
      <c r="CI450" t="str">
        <v>AL DÍA</v>
      </c>
      <c r="CK450">
        <v>46492</v>
      </c>
      <c r="CL450">
        <v>-174</v>
      </c>
      <c r="CO450" t="str">
        <v>AL DÍA</v>
      </c>
      <c r="CQ450">
        <v>46523</v>
      </c>
      <c r="CR450">
        <v>-205</v>
      </c>
      <c r="CU450" t="str">
        <v>AL DÍA</v>
      </c>
      <c r="CW450">
        <v>46554</v>
      </c>
      <c r="CX450">
        <v>-236</v>
      </c>
      <c r="DA450" t="str">
        <v>AL DÍA</v>
      </c>
      <c r="DC450">
        <v>46585</v>
      </c>
      <c r="DD450">
        <v>-267</v>
      </c>
      <c r="DG450" t="str">
        <v>AL DÍA</v>
      </c>
      <c r="DI450">
        <v>46616</v>
      </c>
      <c r="DJ450">
        <v>-298</v>
      </c>
      <c r="DM450" t="str">
        <v>AL DÍA</v>
      </c>
      <c r="DO450">
        <v>46647</v>
      </c>
      <c r="DP450">
        <v>-329</v>
      </c>
      <c r="DS450" t="str">
        <v>AL DÍA</v>
      </c>
      <c r="DU450">
        <v>46678</v>
      </c>
      <c r="DV450">
        <v>-360</v>
      </c>
      <c r="DY450" t="str">
        <v>AL DÍA</v>
      </c>
      <c r="EA450">
        <v>46709</v>
      </c>
      <c r="EB450">
        <v>-391</v>
      </c>
      <c r="EE450" t="str">
        <v>AL DÍA</v>
      </c>
      <c r="EG450">
        <v>46740</v>
      </c>
      <c r="EH450">
        <v>-422</v>
      </c>
      <c r="EK450" t="str">
        <v>AL DÍA</v>
      </c>
      <c r="EM450">
        <v>46771</v>
      </c>
      <c r="EN450">
        <v>-453</v>
      </c>
      <c r="EQ450" t="str">
        <v>AL DÍA</v>
      </c>
      <c r="ES450">
        <v>46802</v>
      </c>
      <c r="ET450">
        <v>-484</v>
      </c>
      <c r="EW450" t="str">
        <v>AL DÍA</v>
      </c>
      <c r="EY450" t="str">
        <v/>
      </c>
      <c r="EZ450" t="str">
        <v/>
      </c>
      <c r="FC450" t="str">
        <v>SIN ESTADO</v>
      </c>
      <c r="FE450" t="str">
        <v/>
      </c>
      <c r="FF450" t="str">
        <v/>
      </c>
      <c r="FI450" t="str">
        <v>SIN ESTADO</v>
      </c>
      <c r="FK450" t="str">
        <v/>
      </c>
      <c r="FL450" t="str">
        <v/>
      </c>
      <c r="FO450" t="str">
        <v>SIN ESTADO</v>
      </c>
      <c r="FQ450" t="str">
        <v/>
      </c>
      <c r="FR450" t="str">
        <v/>
      </c>
      <c r="FU450" t="str">
        <v>SIN ESTADO</v>
      </c>
      <c r="FW450" t="str">
        <v/>
      </c>
      <c r="FX450" t="str">
        <v/>
      </c>
      <c r="GA450" t="str">
        <v>SIN ESTADO</v>
      </c>
      <c r="GC450" t="str">
        <v/>
      </c>
      <c r="GD450" t="str">
        <v/>
      </c>
      <c r="GG450" t="str">
        <v>SIN ESTADO</v>
      </c>
      <c r="GI450" t="str">
        <v/>
      </c>
      <c r="GJ450" t="str">
        <v/>
      </c>
      <c r="GM450" t="str">
        <v>SIN ESTADO</v>
      </c>
      <c r="GO450" t="str">
        <v/>
      </c>
      <c r="GP450" t="str">
        <v/>
      </c>
      <c r="GS450" t="str">
        <v>SIN ESTADO</v>
      </c>
      <c r="GU450" t="str">
        <v/>
      </c>
      <c r="GV450" t="str">
        <v/>
      </c>
      <c r="GY450" t="str">
        <v>SIN ESTADO</v>
      </c>
      <c r="HA450" t="str">
        <v/>
      </c>
      <c r="HB450" t="str">
        <v/>
      </c>
      <c r="HE450" t="str">
        <v>SIN ESTADO</v>
      </c>
      <c r="HG450" t="str">
        <v/>
      </c>
      <c r="HH450" t="str">
        <v/>
      </c>
      <c r="HK450" t="str">
        <v>SIN ESTADO</v>
      </c>
      <c r="HM450" t="str">
        <v/>
      </c>
      <c r="HN450" t="str">
        <v/>
      </c>
      <c r="HQ450" t="str">
        <v>SIN ESTADO</v>
      </c>
      <c r="HS450">
        <v>9664000</v>
      </c>
      <c r="HU450">
        <v>1208333.3333333333</v>
      </c>
      <c r="HW450">
        <v>1208000</v>
      </c>
      <c r="HX450">
        <v>1</v>
      </c>
    </row>
    <row r="451">
      <c r="B451">
        <v>449</v>
      </c>
      <c r="C451" t="str">
        <v xml:space="preserve">LC2 - 42 - 2 </v>
      </c>
      <c r="D451" t="str">
        <v>VENDIDO</v>
      </c>
      <c r="E451">
        <v>28000000</v>
      </c>
      <c r="F451">
        <v>24000000</v>
      </c>
      <c r="G451">
        <v>46247</v>
      </c>
      <c r="H451">
        <v>24</v>
      </c>
      <c r="I451" t="str">
        <v>13 DE CADA MES</v>
      </c>
      <c r="J451">
        <v>1000000</v>
      </c>
      <c r="K451">
        <v>46278</v>
      </c>
      <c r="L451">
        <v>40</v>
      </c>
      <c r="M451">
        <v>46279</v>
      </c>
      <c r="N451">
        <v>1000000</v>
      </c>
      <c r="O451" t="str">
        <v>PAGA</v>
      </c>
      <c r="P451" t="str">
        <v>TRANSFERENCIA</v>
      </c>
      <c r="Q451">
        <v>46309</v>
      </c>
      <c r="R451">
        <v>9</v>
      </c>
      <c r="U451" t="str">
        <v>VENCIDA</v>
      </c>
      <c r="W451">
        <v>46340</v>
      </c>
      <c r="X451">
        <v>-22</v>
      </c>
      <c r="AA451" t="str">
        <v>AL DÍA</v>
      </c>
      <c r="AC451">
        <v>46371</v>
      </c>
      <c r="AD451">
        <v>-53</v>
      </c>
      <c r="AG451" t="str">
        <v>AL DÍA</v>
      </c>
      <c r="AI451">
        <v>46402</v>
      </c>
      <c r="AJ451">
        <v>-84</v>
      </c>
      <c r="AM451" t="str">
        <v>AL DÍA</v>
      </c>
      <c r="AO451">
        <v>46433</v>
      </c>
      <c r="AP451">
        <v>-115</v>
      </c>
      <c r="AS451" t="str">
        <v>AL DÍA</v>
      </c>
      <c r="AU451">
        <v>46464</v>
      </c>
      <c r="AV451">
        <v>-146</v>
      </c>
      <c r="AY451" t="str">
        <v>AL DÍA</v>
      </c>
      <c r="BA451">
        <v>46495</v>
      </c>
      <c r="BB451">
        <v>-177</v>
      </c>
      <c r="BE451" t="str">
        <v>AL DÍA</v>
      </c>
      <c r="BG451">
        <v>46526</v>
      </c>
      <c r="BH451">
        <v>-208</v>
      </c>
      <c r="BK451" t="str">
        <v>AL DÍA</v>
      </c>
      <c r="BM451">
        <v>46557</v>
      </c>
      <c r="BN451">
        <v>-239</v>
      </c>
      <c r="BQ451" t="str">
        <v>AL DÍA</v>
      </c>
      <c r="BS451">
        <v>46588</v>
      </c>
      <c r="BT451">
        <v>-270</v>
      </c>
      <c r="BW451" t="str">
        <v>AL DÍA</v>
      </c>
      <c r="BY451">
        <v>46619</v>
      </c>
      <c r="BZ451">
        <v>-301</v>
      </c>
      <c r="CC451" t="str">
        <v>AL DÍA</v>
      </c>
      <c r="CE451">
        <v>46650</v>
      </c>
      <c r="CF451">
        <v>-332</v>
      </c>
      <c r="CI451" t="str">
        <v>AL DÍA</v>
      </c>
      <c r="CK451">
        <v>46681</v>
      </c>
      <c r="CL451">
        <v>-363</v>
      </c>
      <c r="CO451" t="str">
        <v>AL DÍA</v>
      </c>
      <c r="CQ451">
        <v>46712</v>
      </c>
      <c r="CR451">
        <v>-394</v>
      </c>
      <c r="CU451" t="str">
        <v>AL DÍA</v>
      </c>
      <c r="CW451">
        <v>46743</v>
      </c>
      <c r="CX451">
        <v>-425</v>
      </c>
      <c r="DA451" t="str">
        <v>AL DÍA</v>
      </c>
      <c r="DC451">
        <v>46774</v>
      </c>
      <c r="DD451">
        <v>-456</v>
      </c>
      <c r="DG451" t="str">
        <v>AL DÍA</v>
      </c>
      <c r="DI451">
        <v>46805</v>
      </c>
      <c r="DJ451">
        <v>-487</v>
      </c>
      <c r="DM451" t="str">
        <v>AL DÍA</v>
      </c>
      <c r="DO451">
        <v>46836</v>
      </c>
      <c r="DP451">
        <v>-518</v>
      </c>
      <c r="DS451" t="str">
        <v>AL DÍA</v>
      </c>
      <c r="DU451">
        <v>46867</v>
      </c>
      <c r="DV451">
        <v>-549</v>
      </c>
      <c r="DY451" t="str">
        <v>AL DÍA</v>
      </c>
      <c r="EA451">
        <v>46898</v>
      </c>
      <c r="EB451">
        <v>-580</v>
      </c>
      <c r="EE451" t="str">
        <v>AL DÍA</v>
      </c>
      <c r="EG451">
        <v>46929</v>
      </c>
      <c r="EH451">
        <v>-611</v>
      </c>
      <c r="EK451" t="str">
        <v>AL DÍA</v>
      </c>
      <c r="EM451">
        <v>46960</v>
      </c>
      <c r="EN451">
        <v>-642</v>
      </c>
      <c r="EQ451" t="str">
        <v>AL DÍA</v>
      </c>
      <c r="ES451">
        <v>46991</v>
      </c>
      <c r="ET451">
        <v>-673</v>
      </c>
      <c r="EW451" t="str">
        <v>AL DÍA</v>
      </c>
      <c r="EY451" t="str">
        <v/>
      </c>
      <c r="EZ451" t="str">
        <v/>
      </c>
      <c r="FC451" t="str">
        <v>SIN ESTADO</v>
      </c>
      <c r="FE451" t="str">
        <v/>
      </c>
      <c r="FF451" t="str">
        <v/>
      </c>
      <c r="FI451" t="str">
        <v>SIN ESTADO</v>
      </c>
      <c r="FK451" t="str">
        <v/>
      </c>
      <c r="FL451" t="str">
        <v/>
      </c>
      <c r="FO451" t="str">
        <v>SIN ESTADO</v>
      </c>
      <c r="FQ451" t="str">
        <v/>
      </c>
      <c r="FR451" t="str">
        <v/>
      </c>
      <c r="FU451" t="str">
        <v>SIN ESTADO</v>
      </c>
      <c r="FW451" t="str">
        <v/>
      </c>
      <c r="FX451" t="str">
        <v/>
      </c>
      <c r="GA451" t="str">
        <v>SIN ESTADO</v>
      </c>
      <c r="GC451" t="str">
        <v/>
      </c>
      <c r="GD451" t="str">
        <v/>
      </c>
      <c r="GG451" t="str">
        <v>SIN ESTADO</v>
      </c>
      <c r="GI451" t="str">
        <v/>
      </c>
      <c r="GJ451" t="str">
        <v/>
      </c>
      <c r="GM451" t="str">
        <v>SIN ESTADO</v>
      </c>
      <c r="GO451" t="str">
        <v/>
      </c>
      <c r="GP451" t="str">
        <v/>
      </c>
      <c r="GS451" t="str">
        <v>SIN ESTADO</v>
      </c>
      <c r="GU451" t="str">
        <v/>
      </c>
      <c r="GV451" t="str">
        <v/>
      </c>
      <c r="GY451" t="str">
        <v>SIN ESTADO</v>
      </c>
      <c r="HA451" t="str">
        <v/>
      </c>
      <c r="HB451" t="str">
        <v/>
      </c>
      <c r="HE451" t="str">
        <v>SIN ESTADO</v>
      </c>
      <c r="HG451" t="str">
        <v/>
      </c>
      <c r="HH451" t="str">
        <v/>
      </c>
      <c r="HK451" t="str">
        <v>SIN ESTADO</v>
      </c>
      <c r="HM451" t="str">
        <v/>
      </c>
      <c r="HN451" t="str">
        <v/>
      </c>
      <c r="HQ451" t="str">
        <v>SIN ESTADO</v>
      </c>
      <c r="HS451">
        <v>1000000</v>
      </c>
      <c r="HU451">
        <v>1000000</v>
      </c>
      <c r="HW451">
        <v>0</v>
      </c>
      <c r="HX451">
        <v>0</v>
      </c>
    </row>
    <row r="452">
      <c r="B452">
        <v>450</v>
      </c>
      <c r="C452" t="str">
        <v xml:space="preserve">LC2 - 42 - 3 </v>
      </c>
      <c r="D452" t="str">
        <v>VENDIDO</v>
      </c>
      <c r="E452">
        <v>33000000</v>
      </c>
      <c r="F452">
        <v>27500000</v>
      </c>
      <c r="G452">
        <v>46319</v>
      </c>
      <c r="H452">
        <v>24</v>
      </c>
      <c r="I452" t="str">
        <v>24 DE CADA MES</v>
      </c>
      <c r="J452">
        <v>1145900</v>
      </c>
      <c r="K452">
        <v>46350</v>
      </c>
      <c r="L452">
        <v>26</v>
      </c>
      <c r="O452" t="str">
        <v>AL DÍA</v>
      </c>
      <c r="Q452">
        <v>46380</v>
      </c>
      <c r="R452">
        <v>-4</v>
      </c>
      <c r="U452" t="str">
        <v>AL DÍA</v>
      </c>
      <c r="W452">
        <v>46411</v>
      </c>
      <c r="X452">
        <v>-34</v>
      </c>
      <c r="AA452" t="str">
        <v>AL DÍA</v>
      </c>
      <c r="AC452">
        <v>46442</v>
      </c>
      <c r="AD452">
        <v>-64</v>
      </c>
      <c r="AG452" t="str">
        <v>AL DÍA</v>
      </c>
      <c r="AI452">
        <v>46470</v>
      </c>
      <c r="AJ452">
        <v>-94</v>
      </c>
      <c r="AM452" t="str">
        <v>AL DÍA</v>
      </c>
      <c r="AO452">
        <v>46501</v>
      </c>
      <c r="AP452">
        <v>-124</v>
      </c>
      <c r="AS452" t="str">
        <v>AL DÍA</v>
      </c>
      <c r="AU452">
        <v>46531</v>
      </c>
      <c r="AV452">
        <v>-154</v>
      </c>
      <c r="AY452" t="str">
        <v>AL DÍA</v>
      </c>
      <c r="BA452">
        <v>46562</v>
      </c>
      <c r="BB452">
        <v>-184</v>
      </c>
      <c r="BE452" t="str">
        <v>AL DÍA</v>
      </c>
      <c r="BG452">
        <v>46592</v>
      </c>
      <c r="BH452">
        <v>-214</v>
      </c>
      <c r="BK452" t="str">
        <v>AL DÍA</v>
      </c>
      <c r="BM452">
        <v>46623</v>
      </c>
      <c r="BN452">
        <v>-244</v>
      </c>
      <c r="BQ452" t="str">
        <v>AL DÍA</v>
      </c>
      <c r="BS452">
        <v>46654</v>
      </c>
      <c r="BT452">
        <v>-274</v>
      </c>
      <c r="BW452" t="str">
        <v>AL DÍA</v>
      </c>
      <c r="BY452">
        <v>46684</v>
      </c>
      <c r="BZ452">
        <v>-304</v>
      </c>
      <c r="CC452" t="str">
        <v>AL DÍA</v>
      </c>
      <c r="CE452">
        <v>46715</v>
      </c>
      <c r="CF452">
        <v>-334</v>
      </c>
      <c r="CI452" t="str">
        <v>AL DÍA</v>
      </c>
      <c r="CK452">
        <v>46745</v>
      </c>
      <c r="CL452">
        <v>-364</v>
      </c>
      <c r="CO452" t="str">
        <v>AL DÍA</v>
      </c>
      <c r="CQ452">
        <v>46776</v>
      </c>
      <c r="CR452">
        <v>-394</v>
      </c>
      <c r="CU452" t="str">
        <v>AL DÍA</v>
      </c>
      <c r="CW452">
        <v>46807</v>
      </c>
      <c r="CX452">
        <v>-424</v>
      </c>
      <c r="DA452" t="str">
        <v>AL DÍA</v>
      </c>
      <c r="DC452">
        <v>46836</v>
      </c>
      <c r="DD452">
        <v>-454</v>
      </c>
      <c r="DG452" t="str">
        <v>AL DÍA</v>
      </c>
      <c r="DI452">
        <v>46867</v>
      </c>
      <c r="DJ452">
        <v>-484</v>
      </c>
      <c r="DM452" t="str">
        <v>AL DÍA</v>
      </c>
      <c r="DO452">
        <v>46897</v>
      </c>
      <c r="DP452">
        <v>-514</v>
      </c>
      <c r="DS452" t="str">
        <v>AL DÍA</v>
      </c>
      <c r="DU452">
        <v>46928</v>
      </c>
      <c r="DV452">
        <v>-544</v>
      </c>
      <c r="DY452" t="str">
        <v>AL DÍA</v>
      </c>
      <c r="EA452">
        <v>46958</v>
      </c>
      <c r="EB452">
        <v>-574</v>
      </c>
      <c r="EE452" t="str">
        <v>AL DÍA</v>
      </c>
      <c r="EG452">
        <v>46989</v>
      </c>
      <c r="EH452">
        <v>-604</v>
      </c>
      <c r="EK452" t="str">
        <v>AL DÍA</v>
      </c>
      <c r="EM452">
        <v>47020</v>
      </c>
      <c r="EN452">
        <v>-634</v>
      </c>
      <c r="EQ452" t="str">
        <v>AL DÍA</v>
      </c>
      <c r="ES452">
        <v>47050</v>
      </c>
      <c r="ET452">
        <v>-664</v>
      </c>
      <c r="EW452" t="str">
        <v>AL DÍA</v>
      </c>
      <c r="EY452" t="str">
        <v/>
      </c>
      <c r="EZ452" t="str">
        <v/>
      </c>
      <c r="FC452" t="str">
        <v>SIN ESTADO</v>
      </c>
      <c r="FE452" t="str">
        <v/>
      </c>
      <c r="FF452" t="str">
        <v/>
      </c>
      <c r="FI452" t="str">
        <v>SIN ESTADO</v>
      </c>
      <c r="FK452" t="str">
        <v/>
      </c>
      <c r="FL452" t="str">
        <v/>
      </c>
      <c r="FO452" t="str">
        <v>SIN ESTADO</v>
      </c>
      <c r="FQ452" t="str">
        <v/>
      </c>
      <c r="FR452" t="str">
        <v/>
      </c>
      <c r="FU452" t="str">
        <v>SIN ESTADO</v>
      </c>
      <c r="FW452" t="str">
        <v/>
      </c>
      <c r="FX452" t="str">
        <v/>
      </c>
      <c r="GA452" t="str">
        <v>SIN ESTADO</v>
      </c>
      <c r="GC452" t="str">
        <v/>
      </c>
      <c r="GD452" t="str">
        <v/>
      </c>
      <c r="GG452" t="str">
        <v>SIN ESTADO</v>
      </c>
      <c r="GI452" t="str">
        <v/>
      </c>
      <c r="GJ452" t="str">
        <v/>
      </c>
      <c r="GM452" t="str">
        <v>SIN ESTADO</v>
      </c>
      <c r="GO452" t="str">
        <v/>
      </c>
      <c r="GP452" t="str">
        <v/>
      </c>
      <c r="GS452" t="str">
        <v>SIN ESTADO</v>
      </c>
      <c r="GU452" t="str">
        <v/>
      </c>
      <c r="GV452" t="str">
        <v/>
      </c>
      <c r="GY452" t="str">
        <v>SIN ESTADO</v>
      </c>
      <c r="HA452" t="str">
        <v/>
      </c>
      <c r="HB452" t="str">
        <v/>
      </c>
      <c r="HE452" t="str">
        <v>SIN ESTADO</v>
      </c>
      <c r="HG452" t="str">
        <v/>
      </c>
      <c r="HH452" t="str">
        <v/>
      </c>
      <c r="HK452" t="str">
        <v>SIN ESTADO</v>
      </c>
      <c r="HM452" t="str">
        <v/>
      </c>
      <c r="HN452" t="str">
        <v/>
      </c>
      <c r="HQ452" t="str">
        <v>SIN ESTADO</v>
      </c>
      <c r="HS452">
        <v>0</v>
      </c>
      <c r="HU452">
        <v>1145900</v>
      </c>
      <c r="HW452">
        <v>0</v>
      </c>
      <c r="HX452">
        <v>0</v>
      </c>
    </row>
    <row r="453">
      <c r="B453">
        <v>451</v>
      </c>
      <c r="C453" t="str">
        <v xml:space="preserve">LC2 - 42 - 4 </v>
      </c>
      <c r="D453" t="str">
        <v>VENDIDO</v>
      </c>
      <c r="E453">
        <v>28000000</v>
      </c>
      <c r="F453">
        <v>24000000</v>
      </c>
      <c r="G453">
        <v>46161</v>
      </c>
      <c r="H453">
        <v>24</v>
      </c>
      <c r="I453" t="str">
        <v>20 DE CADA MES</v>
      </c>
      <c r="J453">
        <v>1000000</v>
      </c>
      <c r="K453">
        <v>46192</v>
      </c>
      <c r="L453">
        <v>126</v>
      </c>
      <c r="M453">
        <v>46187</v>
      </c>
      <c r="N453">
        <v>1000000</v>
      </c>
      <c r="O453" t="str">
        <v>PAGA</v>
      </c>
      <c r="P453" t="str">
        <v>TRANSFERENCIA</v>
      </c>
      <c r="Q453">
        <v>46223</v>
      </c>
      <c r="R453">
        <v>95</v>
      </c>
      <c r="S453">
        <v>46221</v>
      </c>
      <c r="T453">
        <v>1000000</v>
      </c>
      <c r="U453" t="str">
        <v>PAGA</v>
      </c>
      <c r="V453" t="str">
        <v>TRANSFERENCIA</v>
      </c>
      <c r="W453">
        <v>46254</v>
      </c>
      <c r="X453">
        <v>64</v>
      </c>
      <c r="Y453">
        <v>46254</v>
      </c>
      <c r="Z453">
        <v>1000000</v>
      </c>
      <c r="AA453" t="str">
        <v>PAGA</v>
      </c>
      <c r="AB453" t="str">
        <v>TRANSFERENCIA</v>
      </c>
      <c r="AC453">
        <v>46285</v>
      </c>
      <c r="AD453">
        <v>33</v>
      </c>
      <c r="AE453">
        <v>46287</v>
      </c>
      <c r="AF453">
        <v>1000000</v>
      </c>
      <c r="AG453" t="str">
        <v>PAGA</v>
      </c>
      <c r="AH453" t="str">
        <v>TRANSFERENCIA</v>
      </c>
      <c r="AI453">
        <v>46316</v>
      </c>
      <c r="AJ453">
        <v>2</v>
      </c>
      <c r="AM453" t="str">
        <v>VENCIDA</v>
      </c>
      <c r="AO453">
        <v>46347</v>
      </c>
      <c r="AP453">
        <v>-29</v>
      </c>
      <c r="AS453" t="str">
        <v>AL DÍA</v>
      </c>
      <c r="AU453">
        <v>46378</v>
      </c>
      <c r="AV453">
        <v>-60</v>
      </c>
      <c r="AY453" t="str">
        <v>AL DÍA</v>
      </c>
      <c r="BA453">
        <v>46409</v>
      </c>
      <c r="BB453">
        <v>-91</v>
      </c>
      <c r="BE453" t="str">
        <v>AL DÍA</v>
      </c>
      <c r="BG453">
        <v>46440</v>
      </c>
      <c r="BH453">
        <v>-122</v>
      </c>
      <c r="BK453" t="str">
        <v>AL DÍA</v>
      </c>
      <c r="BM453">
        <v>46471</v>
      </c>
      <c r="BN453">
        <v>-153</v>
      </c>
      <c r="BQ453" t="str">
        <v>AL DÍA</v>
      </c>
      <c r="BS453">
        <v>46502</v>
      </c>
      <c r="BT453">
        <v>-184</v>
      </c>
      <c r="BW453" t="str">
        <v>AL DÍA</v>
      </c>
      <c r="BY453">
        <v>46533</v>
      </c>
      <c r="BZ453">
        <v>-215</v>
      </c>
      <c r="CC453" t="str">
        <v>AL DÍA</v>
      </c>
      <c r="CE453">
        <v>46564</v>
      </c>
      <c r="CF453">
        <v>-246</v>
      </c>
      <c r="CI453" t="str">
        <v>AL DÍA</v>
      </c>
      <c r="CK453">
        <v>46595</v>
      </c>
      <c r="CL453">
        <v>-277</v>
      </c>
      <c r="CO453" t="str">
        <v>AL DÍA</v>
      </c>
      <c r="CQ453">
        <v>46626</v>
      </c>
      <c r="CR453">
        <v>-308</v>
      </c>
      <c r="CU453" t="str">
        <v>AL DÍA</v>
      </c>
      <c r="CW453">
        <v>46657</v>
      </c>
      <c r="CX453">
        <v>-339</v>
      </c>
      <c r="DA453" t="str">
        <v>AL DÍA</v>
      </c>
      <c r="DC453">
        <v>46688</v>
      </c>
      <c r="DD453">
        <v>-370</v>
      </c>
      <c r="DG453" t="str">
        <v>AL DÍA</v>
      </c>
      <c r="DI453">
        <v>46719</v>
      </c>
      <c r="DJ453">
        <v>-401</v>
      </c>
      <c r="DM453" t="str">
        <v>AL DÍA</v>
      </c>
      <c r="DO453">
        <v>46750</v>
      </c>
      <c r="DP453">
        <v>-432</v>
      </c>
      <c r="DS453" t="str">
        <v>AL DÍA</v>
      </c>
      <c r="DU453">
        <v>46781</v>
      </c>
      <c r="DV453">
        <v>-463</v>
      </c>
      <c r="DY453" t="str">
        <v>AL DÍA</v>
      </c>
      <c r="EA453">
        <v>46812</v>
      </c>
      <c r="EB453">
        <v>-494</v>
      </c>
      <c r="EE453" t="str">
        <v>AL DÍA</v>
      </c>
      <c r="EG453">
        <v>46843</v>
      </c>
      <c r="EH453">
        <v>-525</v>
      </c>
      <c r="EK453" t="str">
        <v>AL DÍA</v>
      </c>
      <c r="EM453">
        <v>46874</v>
      </c>
      <c r="EN453">
        <v>-556</v>
      </c>
      <c r="EQ453" t="str">
        <v>AL DÍA</v>
      </c>
      <c r="ES453">
        <v>46905</v>
      </c>
      <c r="ET453">
        <v>-587</v>
      </c>
      <c r="EW453" t="str">
        <v>AL DÍA</v>
      </c>
      <c r="EY453" t="str">
        <v/>
      </c>
      <c r="EZ453" t="str">
        <v/>
      </c>
      <c r="FC453" t="str">
        <v>SIN ESTADO</v>
      </c>
      <c r="FE453" t="str">
        <v/>
      </c>
      <c r="FF453" t="str">
        <v/>
      </c>
      <c r="FI453" t="str">
        <v>SIN ESTADO</v>
      </c>
      <c r="FK453" t="str">
        <v/>
      </c>
      <c r="FL453" t="str">
        <v/>
      </c>
      <c r="FO453" t="str">
        <v>SIN ESTADO</v>
      </c>
      <c r="FQ453" t="str">
        <v/>
      </c>
      <c r="FR453" t="str">
        <v/>
      </c>
      <c r="FU453" t="str">
        <v>SIN ESTADO</v>
      </c>
      <c r="FW453" t="str">
        <v/>
      </c>
      <c r="FX453" t="str">
        <v/>
      </c>
      <c r="GA453" t="str">
        <v>SIN ESTADO</v>
      </c>
      <c r="GC453" t="str">
        <v/>
      </c>
      <c r="GD453" t="str">
        <v/>
      </c>
      <c r="GG453" t="str">
        <v>SIN ESTADO</v>
      </c>
      <c r="GI453" t="str">
        <v/>
      </c>
      <c r="GJ453" t="str">
        <v/>
      </c>
      <c r="GM453" t="str">
        <v>SIN ESTADO</v>
      </c>
      <c r="GO453" t="str">
        <v/>
      </c>
      <c r="GP453" t="str">
        <v/>
      </c>
      <c r="GS453" t="str">
        <v>SIN ESTADO</v>
      </c>
      <c r="GU453" t="str">
        <v/>
      </c>
      <c r="GV453" t="str">
        <v/>
      </c>
      <c r="GY453" t="str">
        <v>SIN ESTADO</v>
      </c>
      <c r="HA453" t="str">
        <v/>
      </c>
      <c r="HB453" t="str">
        <v/>
      </c>
      <c r="HE453" t="str">
        <v>SIN ESTADO</v>
      </c>
      <c r="HG453" t="str">
        <v/>
      </c>
      <c r="HH453" t="str">
        <v/>
      </c>
      <c r="HK453" t="str">
        <v>SIN ESTADO</v>
      </c>
      <c r="HM453" t="str">
        <v/>
      </c>
      <c r="HN453" t="str">
        <v/>
      </c>
      <c r="HQ453" t="str">
        <v>SIN ESTADO</v>
      </c>
      <c r="HS453">
        <v>4000000</v>
      </c>
      <c r="HU453">
        <v>1000000</v>
      </c>
      <c r="HW453">
        <v>1000000</v>
      </c>
      <c r="HX453">
        <v>1</v>
      </c>
    </row>
    <row r="454">
      <c r="B454">
        <v>452</v>
      </c>
      <c r="C454" t="str">
        <v xml:space="preserve">LC2 - 42 - 5 </v>
      </c>
      <c r="D454" t="str">
        <v>VENDIDO</v>
      </c>
      <c r="E454">
        <v>28000000</v>
      </c>
      <c r="F454">
        <v>24000000</v>
      </c>
      <c r="G454">
        <v>46162</v>
      </c>
      <c r="H454">
        <v>24</v>
      </c>
      <c r="I454" t="str">
        <v>20 DE CADA MES</v>
      </c>
      <c r="J454">
        <v>1000000</v>
      </c>
      <c r="K454">
        <v>46193</v>
      </c>
      <c r="L454">
        <v>125</v>
      </c>
      <c r="M454">
        <v>46186</v>
      </c>
      <c r="N454">
        <v>1000000</v>
      </c>
      <c r="O454" t="str">
        <v>PAGA</v>
      </c>
      <c r="P454" t="str">
        <v>TRANSFERENCIA</v>
      </c>
      <c r="Q454">
        <v>46224</v>
      </c>
      <c r="R454">
        <v>94</v>
      </c>
      <c r="S454">
        <v>46219</v>
      </c>
      <c r="T454">
        <v>1000000</v>
      </c>
      <c r="U454" t="str">
        <v>PAGA</v>
      </c>
      <c r="V454" t="str">
        <v>TRANSFERENCIA</v>
      </c>
      <c r="W454">
        <v>46255</v>
      </c>
      <c r="X454">
        <v>63</v>
      </c>
      <c r="Y454">
        <v>46286</v>
      </c>
      <c r="Z454">
        <v>1000000</v>
      </c>
      <c r="AA454" t="str">
        <v>PAGA</v>
      </c>
      <c r="AB454" t="str">
        <v>TRANSFERENCIA</v>
      </c>
      <c r="AC454">
        <v>46286</v>
      </c>
      <c r="AD454">
        <v>32</v>
      </c>
      <c r="AE454">
        <v>46316</v>
      </c>
      <c r="AF454">
        <v>1000000</v>
      </c>
      <c r="AG454" t="str">
        <v>PAGA</v>
      </c>
      <c r="AH454" t="str">
        <v>TRANSFERENCIA</v>
      </c>
      <c r="AI454">
        <v>46317</v>
      </c>
      <c r="AJ454">
        <v>1</v>
      </c>
      <c r="AM454" t="str">
        <v>VENCIDA</v>
      </c>
      <c r="AO454">
        <v>46348</v>
      </c>
      <c r="AP454">
        <v>-30</v>
      </c>
      <c r="AS454" t="str">
        <v>AL DÍA</v>
      </c>
      <c r="AU454">
        <v>46379</v>
      </c>
      <c r="AV454">
        <v>-61</v>
      </c>
      <c r="AY454" t="str">
        <v>AL DÍA</v>
      </c>
      <c r="BA454">
        <v>46410</v>
      </c>
      <c r="BB454">
        <v>-92</v>
      </c>
      <c r="BE454" t="str">
        <v>AL DÍA</v>
      </c>
      <c r="BG454">
        <v>46441</v>
      </c>
      <c r="BH454">
        <v>-123</v>
      </c>
      <c r="BK454" t="str">
        <v>AL DÍA</v>
      </c>
      <c r="BM454">
        <v>46472</v>
      </c>
      <c r="BN454">
        <v>-154</v>
      </c>
      <c r="BQ454" t="str">
        <v>AL DÍA</v>
      </c>
      <c r="BS454">
        <v>46503</v>
      </c>
      <c r="BT454">
        <v>-185</v>
      </c>
      <c r="BW454" t="str">
        <v>AL DÍA</v>
      </c>
      <c r="BY454">
        <v>46534</v>
      </c>
      <c r="BZ454">
        <v>-216</v>
      </c>
      <c r="CC454" t="str">
        <v>AL DÍA</v>
      </c>
      <c r="CE454">
        <v>46565</v>
      </c>
      <c r="CF454">
        <v>-247</v>
      </c>
      <c r="CI454" t="str">
        <v>AL DÍA</v>
      </c>
      <c r="CK454">
        <v>46596</v>
      </c>
      <c r="CL454">
        <v>-278</v>
      </c>
      <c r="CO454" t="str">
        <v>AL DÍA</v>
      </c>
      <c r="CQ454">
        <v>46627</v>
      </c>
      <c r="CR454">
        <v>-309</v>
      </c>
      <c r="CU454" t="str">
        <v>AL DÍA</v>
      </c>
      <c r="CW454">
        <v>46658</v>
      </c>
      <c r="CX454">
        <v>-340</v>
      </c>
      <c r="DA454" t="str">
        <v>AL DÍA</v>
      </c>
      <c r="DC454">
        <v>46689</v>
      </c>
      <c r="DD454">
        <v>-371</v>
      </c>
      <c r="DG454" t="str">
        <v>AL DÍA</v>
      </c>
      <c r="DI454">
        <v>46720</v>
      </c>
      <c r="DJ454">
        <v>-402</v>
      </c>
      <c r="DM454" t="str">
        <v>AL DÍA</v>
      </c>
      <c r="DO454">
        <v>46751</v>
      </c>
      <c r="DP454">
        <v>-433</v>
      </c>
      <c r="DS454" t="str">
        <v>AL DÍA</v>
      </c>
      <c r="DU454">
        <v>46782</v>
      </c>
      <c r="DV454">
        <v>-464</v>
      </c>
      <c r="DY454" t="str">
        <v>AL DÍA</v>
      </c>
      <c r="EA454">
        <v>46813</v>
      </c>
      <c r="EB454">
        <v>-495</v>
      </c>
      <c r="EE454" t="str">
        <v>AL DÍA</v>
      </c>
      <c r="EG454">
        <v>46844</v>
      </c>
      <c r="EH454">
        <v>-526</v>
      </c>
      <c r="EK454" t="str">
        <v>AL DÍA</v>
      </c>
      <c r="EM454">
        <v>46875</v>
      </c>
      <c r="EN454">
        <v>-557</v>
      </c>
      <c r="EQ454" t="str">
        <v>AL DÍA</v>
      </c>
      <c r="ES454">
        <v>46906</v>
      </c>
      <c r="ET454">
        <v>-588</v>
      </c>
      <c r="EW454" t="str">
        <v>AL DÍA</v>
      </c>
      <c r="EY454" t="str">
        <v/>
      </c>
      <c r="EZ454" t="str">
        <v/>
      </c>
      <c r="FC454" t="str">
        <v>SIN ESTADO</v>
      </c>
      <c r="FE454" t="str">
        <v/>
      </c>
      <c r="FF454" t="str">
        <v/>
      </c>
      <c r="FI454" t="str">
        <v>SIN ESTADO</v>
      </c>
      <c r="FK454" t="str">
        <v/>
      </c>
      <c r="FL454" t="str">
        <v/>
      </c>
      <c r="FO454" t="str">
        <v>SIN ESTADO</v>
      </c>
      <c r="FQ454" t="str">
        <v/>
      </c>
      <c r="FR454" t="str">
        <v/>
      </c>
      <c r="FU454" t="str">
        <v>SIN ESTADO</v>
      </c>
      <c r="FW454" t="str">
        <v/>
      </c>
      <c r="FX454" t="str">
        <v/>
      </c>
      <c r="GA454" t="str">
        <v>SIN ESTADO</v>
      </c>
      <c r="GC454" t="str">
        <v/>
      </c>
      <c r="GD454" t="str">
        <v/>
      </c>
      <c r="GG454" t="str">
        <v>SIN ESTADO</v>
      </c>
      <c r="GI454" t="str">
        <v/>
      </c>
      <c r="GJ454" t="str">
        <v/>
      </c>
      <c r="GM454" t="str">
        <v>SIN ESTADO</v>
      </c>
      <c r="GO454" t="str">
        <v/>
      </c>
      <c r="GP454" t="str">
        <v/>
      </c>
      <c r="GS454" t="str">
        <v>SIN ESTADO</v>
      </c>
      <c r="GU454" t="str">
        <v/>
      </c>
      <c r="GV454" t="str">
        <v/>
      </c>
      <c r="GY454" t="str">
        <v>SIN ESTADO</v>
      </c>
      <c r="HA454" t="str">
        <v/>
      </c>
      <c r="HB454" t="str">
        <v/>
      </c>
      <c r="HE454" t="str">
        <v>SIN ESTADO</v>
      </c>
      <c r="HG454" t="str">
        <v/>
      </c>
      <c r="HH454" t="str">
        <v/>
      </c>
      <c r="HK454" t="str">
        <v>SIN ESTADO</v>
      </c>
      <c r="HM454" t="str">
        <v/>
      </c>
      <c r="HN454" t="str">
        <v/>
      </c>
      <c r="HQ454" t="str">
        <v>SIN ESTADO</v>
      </c>
      <c r="HS454">
        <v>4000000</v>
      </c>
      <c r="HU454">
        <v>1000000</v>
      </c>
      <c r="HW454">
        <v>0</v>
      </c>
      <c r="HX454">
        <v>0</v>
      </c>
    </row>
    <row r="455">
      <c r="B455">
        <v>453</v>
      </c>
      <c r="C455" t="str">
        <v xml:space="preserve">LC2 - 42 - 6 </v>
      </c>
      <c r="D455" t="str">
        <v>VENDIDO</v>
      </c>
      <c r="E455">
        <v>28000000</v>
      </c>
      <c r="F455">
        <v>24000000</v>
      </c>
      <c r="G455">
        <v>46226</v>
      </c>
      <c r="H455">
        <v>24</v>
      </c>
      <c r="I455" t="str">
        <v>23 DE CADA MES</v>
      </c>
      <c r="J455">
        <v>1000000</v>
      </c>
      <c r="K455">
        <v>46257</v>
      </c>
      <c r="L455">
        <v>61</v>
      </c>
      <c r="M455">
        <v>46233</v>
      </c>
      <c r="N455">
        <v>1000000</v>
      </c>
      <c r="O455" t="str">
        <v>PAGA</v>
      </c>
      <c r="P455" t="str">
        <v>TRANSFERENCIA</v>
      </c>
      <c r="Q455">
        <v>46288</v>
      </c>
      <c r="R455">
        <v>30</v>
      </c>
      <c r="S455">
        <v>46281</v>
      </c>
      <c r="T455">
        <v>1000000</v>
      </c>
      <c r="U455" t="str">
        <v>PAGA</v>
      </c>
      <c r="V455" t="str">
        <v>TRANSFERENCIA</v>
      </c>
      <c r="W455">
        <v>46319</v>
      </c>
      <c r="X455">
        <v>-1</v>
      </c>
      <c r="AA455" t="str">
        <v>POR VENCER</v>
      </c>
      <c r="AC455">
        <v>46350</v>
      </c>
      <c r="AD455">
        <v>-32</v>
      </c>
      <c r="AG455" t="str">
        <v>AL DÍA</v>
      </c>
      <c r="AI455">
        <v>46381</v>
      </c>
      <c r="AJ455">
        <v>-63</v>
      </c>
      <c r="AM455" t="str">
        <v>AL DÍA</v>
      </c>
      <c r="AO455">
        <v>46412</v>
      </c>
      <c r="AP455">
        <v>-94</v>
      </c>
      <c r="AS455" t="str">
        <v>AL DÍA</v>
      </c>
      <c r="AU455">
        <v>46443</v>
      </c>
      <c r="AV455">
        <v>-125</v>
      </c>
      <c r="AY455" t="str">
        <v>AL DÍA</v>
      </c>
      <c r="BA455">
        <v>46474</v>
      </c>
      <c r="BB455">
        <v>-156</v>
      </c>
      <c r="BE455" t="str">
        <v>AL DÍA</v>
      </c>
      <c r="BG455">
        <v>46505</v>
      </c>
      <c r="BH455">
        <v>-187</v>
      </c>
      <c r="BK455" t="str">
        <v>AL DÍA</v>
      </c>
      <c r="BM455">
        <v>46536</v>
      </c>
      <c r="BN455">
        <v>-218</v>
      </c>
      <c r="BQ455" t="str">
        <v>AL DÍA</v>
      </c>
      <c r="BS455">
        <v>46567</v>
      </c>
      <c r="BT455">
        <v>-249</v>
      </c>
      <c r="BW455" t="str">
        <v>AL DÍA</v>
      </c>
      <c r="BY455">
        <v>46598</v>
      </c>
      <c r="BZ455">
        <v>-280</v>
      </c>
      <c r="CC455" t="str">
        <v>AL DÍA</v>
      </c>
      <c r="CE455">
        <v>46629</v>
      </c>
      <c r="CF455">
        <v>-311</v>
      </c>
      <c r="CI455" t="str">
        <v>AL DÍA</v>
      </c>
      <c r="CK455">
        <v>46660</v>
      </c>
      <c r="CL455">
        <v>-342</v>
      </c>
      <c r="CO455" t="str">
        <v>AL DÍA</v>
      </c>
      <c r="CQ455">
        <v>46691</v>
      </c>
      <c r="CR455">
        <v>-373</v>
      </c>
      <c r="CU455" t="str">
        <v>AL DÍA</v>
      </c>
      <c r="CW455">
        <v>46722</v>
      </c>
      <c r="CX455">
        <v>-404</v>
      </c>
      <c r="DA455" t="str">
        <v>AL DÍA</v>
      </c>
      <c r="DC455">
        <v>46753</v>
      </c>
      <c r="DD455">
        <v>-435</v>
      </c>
      <c r="DG455" t="str">
        <v>AL DÍA</v>
      </c>
      <c r="DI455">
        <v>46784</v>
      </c>
      <c r="DJ455">
        <v>-466</v>
      </c>
      <c r="DM455" t="str">
        <v>AL DÍA</v>
      </c>
      <c r="DO455">
        <v>46815</v>
      </c>
      <c r="DP455">
        <v>-497</v>
      </c>
      <c r="DS455" t="str">
        <v>AL DÍA</v>
      </c>
      <c r="DU455">
        <v>46846</v>
      </c>
      <c r="DV455">
        <v>-528</v>
      </c>
      <c r="DY455" t="str">
        <v>AL DÍA</v>
      </c>
      <c r="EA455">
        <v>46877</v>
      </c>
      <c r="EB455">
        <v>-559</v>
      </c>
      <c r="EE455" t="str">
        <v>AL DÍA</v>
      </c>
      <c r="EG455">
        <v>46908</v>
      </c>
      <c r="EH455">
        <v>-590</v>
      </c>
      <c r="EK455" t="str">
        <v>AL DÍA</v>
      </c>
      <c r="EM455">
        <v>46939</v>
      </c>
      <c r="EN455">
        <v>-621</v>
      </c>
      <c r="EQ455" t="str">
        <v>AL DÍA</v>
      </c>
      <c r="ES455">
        <v>46970</v>
      </c>
      <c r="ET455">
        <v>-652</v>
      </c>
      <c r="EW455" t="str">
        <v>AL DÍA</v>
      </c>
      <c r="EY455" t="str">
        <v/>
      </c>
      <c r="EZ455" t="str">
        <v/>
      </c>
      <c r="FC455" t="str">
        <v>SIN ESTADO</v>
      </c>
      <c r="FE455" t="str">
        <v/>
      </c>
      <c r="FF455" t="str">
        <v/>
      </c>
      <c r="FI455" t="str">
        <v>SIN ESTADO</v>
      </c>
      <c r="FK455" t="str">
        <v/>
      </c>
      <c r="FL455" t="str">
        <v/>
      </c>
      <c r="FO455" t="str">
        <v>SIN ESTADO</v>
      </c>
      <c r="FQ455" t="str">
        <v/>
      </c>
      <c r="FR455" t="str">
        <v/>
      </c>
      <c r="FU455" t="str">
        <v>SIN ESTADO</v>
      </c>
      <c r="FW455" t="str">
        <v/>
      </c>
      <c r="FX455" t="str">
        <v/>
      </c>
      <c r="GA455" t="str">
        <v>SIN ESTADO</v>
      </c>
      <c r="GC455" t="str">
        <v/>
      </c>
      <c r="GD455" t="str">
        <v/>
      </c>
      <c r="GG455" t="str">
        <v>SIN ESTADO</v>
      </c>
      <c r="GI455" t="str">
        <v/>
      </c>
      <c r="GJ455" t="str">
        <v/>
      </c>
      <c r="GM455" t="str">
        <v>SIN ESTADO</v>
      </c>
      <c r="GO455" t="str">
        <v/>
      </c>
      <c r="GP455" t="str">
        <v/>
      </c>
      <c r="GS455" t="str">
        <v>SIN ESTADO</v>
      </c>
      <c r="GU455" t="str">
        <v/>
      </c>
      <c r="GV455" t="str">
        <v/>
      </c>
      <c r="GY455" t="str">
        <v>SIN ESTADO</v>
      </c>
      <c r="HA455" t="str">
        <v/>
      </c>
      <c r="HB455" t="str">
        <v/>
      </c>
      <c r="HE455" t="str">
        <v>SIN ESTADO</v>
      </c>
      <c r="HG455" t="str">
        <v/>
      </c>
      <c r="HH455" t="str">
        <v/>
      </c>
      <c r="HK455" t="str">
        <v>SIN ESTADO</v>
      </c>
      <c r="HM455" t="str">
        <v/>
      </c>
      <c r="HN455" t="str">
        <v/>
      </c>
      <c r="HQ455" t="str">
        <v>SIN ESTADO</v>
      </c>
      <c r="HS455">
        <v>2000000</v>
      </c>
      <c r="HU455">
        <v>1000000</v>
      </c>
      <c r="HW455">
        <v>0</v>
      </c>
      <c r="HX455">
        <v>0</v>
      </c>
    </row>
    <row r="456">
      <c r="B456">
        <v>454</v>
      </c>
      <c r="C456" t="str">
        <v xml:space="preserve">LC2 - 42 - 7 </v>
      </c>
      <c r="D456" t="str">
        <v>VENDIDO</v>
      </c>
      <c r="E456">
        <v>28110000</v>
      </c>
      <c r="F456">
        <v>24110000</v>
      </c>
      <c r="G456">
        <v>46113</v>
      </c>
      <c r="H456">
        <v>24</v>
      </c>
      <c r="I456" t="str">
        <v xml:space="preserve">01 DE CADA MES </v>
      </c>
      <c r="J456">
        <v>1004583.3333333334</v>
      </c>
      <c r="K456">
        <v>46144</v>
      </c>
      <c r="L456">
        <v>174</v>
      </c>
      <c r="M456">
        <v>46302</v>
      </c>
      <c r="N456">
        <v>6000000</v>
      </c>
      <c r="O456" t="str">
        <v>PAGA</v>
      </c>
      <c r="P456" t="str">
        <v>TRANSFERENCIA</v>
      </c>
      <c r="Q456">
        <v>46175</v>
      </c>
      <c r="R456">
        <v>143</v>
      </c>
      <c r="S456">
        <v>46302</v>
      </c>
      <c r="U456" t="str">
        <v>PAGA</v>
      </c>
      <c r="W456">
        <v>46206</v>
      </c>
      <c r="X456">
        <v>112</v>
      </c>
      <c r="Y456">
        <v>46302</v>
      </c>
      <c r="AA456" t="str">
        <v>PAGA</v>
      </c>
      <c r="AC456">
        <v>46237</v>
      </c>
      <c r="AD456">
        <v>81</v>
      </c>
      <c r="AE456">
        <v>46302</v>
      </c>
      <c r="AG456" t="str">
        <v>PAGA</v>
      </c>
      <c r="AI456">
        <v>46268</v>
      </c>
      <c r="AJ456">
        <v>50</v>
      </c>
      <c r="AK456">
        <v>46302</v>
      </c>
      <c r="AM456" t="str">
        <v>PAGA</v>
      </c>
      <c r="AO456">
        <v>46299</v>
      </c>
      <c r="AP456">
        <v>19</v>
      </c>
      <c r="AQ456">
        <v>46302</v>
      </c>
      <c r="AS456" t="str">
        <v>PAGA</v>
      </c>
      <c r="AU456">
        <v>46330</v>
      </c>
      <c r="AV456">
        <v>-12</v>
      </c>
      <c r="AY456" t="str">
        <v>AL DÍA</v>
      </c>
      <c r="BA456">
        <v>46361</v>
      </c>
      <c r="BB456">
        <v>-43</v>
      </c>
      <c r="BE456" t="str">
        <v>AL DÍA</v>
      </c>
      <c r="BG456">
        <v>46392</v>
      </c>
      <c r="BH456">
        <v>-74</v>
      </c>
      <c r="BK456" t="str">
        <v>AL DÍA</v>
      </c>
      <c r="BM456">
        <v>46423</v>
      </c>
      <c r="BN456">
        <v>-105</v>
      </c>
      <c r="BQ456" t="str">
        <v>AL DÍA</v>
      </c>
      <c r="BS456">
        <v>46454</v>
      </c>
      <c r="BT456">
        <v>-136</v>
      </c>
      <c r="BW456" t="str">
        <v>AL DÍA</v>
      </c>
      <c r="BY456">
        <v>46485</v>
      </c>
      <c r="BZ456">
        <v>-167</v>
      </c>
      <c r="CC456" t="str">
        <v>AL DÍA</v>
      </c>
      <c r="CE456">
        <v>46516</v>
      </c>
      <c r="CF456">
        <v>-198</v>
      </c>
      <c r="CI456" t="str">
        <v>AL DÍA</v>
      </c>
      <c r="CK456">
        <v>46547</v>
      </c>
      <c r="CL456">
        <v>-229</v>
      </c>
      <c r="CO456" t="str">
        <v>AL DÍA</v>
      </c>
      <c r="CQ456">
        <v>46578</v>
      </c>
      <c r="CR456">
        <v>-260</v>
      </c>
      <c r="CU456" t="str">
        <v>AL DÍA</v>
      </c>
      <c r="CW456">
        <v>46609</v>
      </c>
      <c r="CX456">
        <v>-291</v>
      </c>
      <c r="DA456" t="str">
        <v>AL DÍA</v>
      </c>
      <c r="DC456">
        <v>46640</v>
      </c>
      <c r="DD456">
        <v>-322</v>
      </c>
      <c r="DG456" t="str">
        <v>AL DÍA</v>
      </c>
      <c r="DI456">
        <v>46671</v>
      </c>
      <c r="DJ456">
        <v>-353</v>
      </c>
      <c r="DM456" t="str">
        <v>AL DÍA</v>
      </c>
      <c r="DO456">
        <v>46702</v>
      </c>
      <c r="DP456">
        <v>-384</v>
      </c>
      <c r="DS456" t="str">
        <v>AL DÍA</v>
      </c>
      <c r="DU456">
        <v>46733</v>
      </c>
      <c r="DV456">
        <v>-415</v>
      </c>
      <c r="DY456" t="str">
        <v>AL DÍA</v>
      </c>
      <c r="EA456">
        <v>46764</v>
      </c>
      <c r="EB456">
        <v>-446</v>
      </c>
      <c r="EE456" t="str">
        <v>AL DÍA</v>
      </c>
      <c r="EG456">
        <v>46795</v>
      </c>
      <c r="EH456">
        <v>-477</v>
      </c>
      <c r="EK456" t="str">
        <v>AL DÍA</v>
      </c>
      <c r="EM456">
        <v>46826</v>
      </c>
      <c r="EN456">
        <v>-508</v>
      </c>
      <c r="EQ456" t="str">
        <v>AL DÍA</v>
      </c>
      <c r="ES456">
        <v>46857</v>
      </c>
      <c r="ET456">
        <v>-539</v>
      </c>
      <c r="EW456" t="str">
        <v>AL DÍA</v>
      </c>
      <c r="EY456" t="str">
        <v/>
      </c>
      <c r="EZ456" t="str">
        <v/>
      </c>
      <c r="FC456" t="str">
        <v>SIN ESTADO</v>
      </c>
      <c r="FE456" t="str">
        <v/>
      </c>
      <c r="FF456" t="str">
        <v/>
      </c>
      <c r="FI456" t="str">
        <v>SIN ESTADO</v>
      </c>
      <c r="FK456" t="str">
        <v/>
      </c>
      <c r="FL456" t="str">
        <v/>
      </c>
      <c r="FO456" t="str">
        <v>SIN ESTADO</v>
      </c>
      <c r="FQ456" t="str">
        <v/>
      </c>
      <c r="FR456" t="str">
        <v/>
      </c>
      <c r="FU456" t="str">
        <v>SIN ESTADO</v>
      </c>
      <c r="FW456" t="str">
        <v/>
      </c>
      <c r="FX456" t="str">
        <v/>
      </c>
      <c r="GA456" t="str">
        <v>SIN ESTADO</v>
      </c>
      <c r="GC456" t="str">
        <v/>
      </c>
      <c r="GD456" t="str">
        <v/>
      </c>
      <c r="GG456" t="str">
        <v>SIN ESTADO</v>
      </c>
      <c r="GI456" t="str">
        <v/>
      </c>
      <c r="GJ456" t="str">
        <v/>
      </c>
      <c r="GM456" t="str">
        <v>SIN ESTADO</v>
      </c>
      <c r="GO456" t="str">
        <v/>
      </c>
      <c r="GP456" t="str">
        <v/>
      </c>
      <c r="GS456" t="str">
        <v>SIN ESTADO</v>
      </c>
      <c r="GU456" t="str">
        <v/>
      </c>
      <c r="GV456" t="str">
        <v/>
      </c>
      <c r="GY456" t="str">
        <v>SIN ESTADO</v>
      </c>
      <c r="HA456" t="str">
        <v/>
      </c>
      <c r="HB456" t="str">
        <v/>
      </c>
      <c r="HE456" t="str">
        <v>SIN ESTADO</v>
      </c>
      <c r="HG456" t="str">
        <v/>
      </c>
      <c r="HH456" t="str">
        <v/>
      </c>
      <c r="HK456" t="str">
        <v>SIN ESTADO</v>
      </c>
      <c r="HM456" t="str">
        <v/>
      </c>
      <c r="HN456" t="str">
        <v/>
      </c>
      <c r="HQ456" t="str">
        <v>SIN ESTADO</v>
      </c>
      <c r="HS456">
        <v>6000000</v>
      </c>
      <c r="HU456">
        <v>1004583.3333333334</v>
      </c>
      <c r="HW456">
        <v>0</v>
      </c>
      <c r="HX456">
        <v>0</v>
      </c>
    </row>
    <row r="457">
      <c r="B457">
        <v>455</v>
      </c>
      <c r="C457" t="str">
        <v xml:space="preserve">LC2 - 42 - 8 </v>
      </c>
      <c r="D457" t="str">
        <v>EN NEGOCIACIÓN</v>
      </c>
      <c r="E457">
        <v>28000000</v>
      </c>
      <c r="F457">
        <v>28000000</v>
      </c>
      <c r="G457">
        <v>0</v>
      </c>
      <c r="H457">
        <v>0</v>
      </c>
      <c r="I457">
        <v>0</v>
      </c>
      <c r="J457">
        <v>0</v>
      </c>
      <c r="K457" t="str">
        <v/>
      </c>
      <c r="L457" t="str">
        <v/>
      </c>
      <c r="O457" t="str">
        <v>SIN ESTADO</v>
      </c>
      <c r="Q457" t="str">
        <v/>
      </c>
      <c r="R457" t="str">
        <v/>
      </c>
      <c r="U457" t="str">
        <v>SIN ESTADO</v>
      </c>
      <c r="W457" t="str">
        <v/>
      </c>
      <c r="X457" t="str">
        <v/>
      </c>
      <c r="AA457" t="str">
        <v>SIN ESTADO</v>
      </c>
      <c r="AC457" t="str">
        <v/>
      </c>
      <c r="AD457" t="str">
        <v/>
      </c>
      <c r="AG457" t="str">
        <v>SIN ESTADO</v>
      </c>
      <c r="AI457" t="str">
        <v/>
      </c>
      <c r="AJ457" t="str">
        <v/>
      </c>
      <c r="AM457" t="str">
        <v>SIN ESTADO</v>
      </c>
      <c r="AO457" t="str">
        <v/>
      </c>
      <c r="AP457" t="str">
        <v/>
      </c>
      <c r="AS457" t="str">
        <v>SIN ESTADO</v>
      </c>
      <c r="AU457" t="str">
        <v/>
      </c>
      <c r="AV457" t="str">
        <v/>
      </c>
      <c r="AY457" t="str">
        <v>SIN ESTADO</v>
      </c>
      <c r="BA457" t="str">
        <v/>
      </c>
      <c r="BB457" t="str">
        <v/>
      </c>
      <c r="BE457" t="str">
        <v>SIN ESTADO</v>
      </c>
      <c r="BG457" t="str">
        <v/>
      </c>
      <c r="BH457" t="str">
        <v/>
      </c>
      <c r="BK457" t="str">
        <v>SIN ESTADO</v>
      </c>
      <c r="BM457" t="str">
        <v/>
      </c>
      <c r="BN457" t="str">
        <v/>
      </c>
      <c r="BQ457" t="str">
        <v>SIN ESTADO</v>
      </c>
      <c r="BS457" t="str">
        <v/>
      </c>
      <c r="BT457" t="str">
        <v/>
      </c>
      <c r="BW457" t="str">
        <v>SIN ESTADO</v>
      </c>
      <c r="BY457" t="str">
        <v/>
      </c>
      <c r="BZ457" t="str">
        <v/>
      </c>
      <c r="CC457" t="str">
        <v>SIN ESTADO</v>
      </c>
      <c r="CE457" t="str">
        <v/>
      </c>
      <c r="CF457" t="str">
        <v/>
      </c>
      <c r="CI457" t="str">
        <v>SIN ESTADO</v>
      </c>
      <c r="CK457" t="str">
        <v/>
      </c>
      <c r="CL457" t="str">
        <v/>
      </c>
      <c r="CO457" t="str">
        <v>SIN ESTADO</v>
      </c>
      <c r="CQ457" t="str">
        <v/>
      </c>
      <c r="CR457" t="str">
        <v/>
      </c>
      <c r="CU457" t="str">
        <v>SIN ESTADO</v>
      </c>
      <c r="CW457" t="str">
        <v/>
      </c>
      <c r="CX457" t="str">
        <v/>
      </c>
      <c r="DA457" t="str">
        <v>SIN ESTADO</v>
      </c>
      <c r="DC457" t="str">
        <v/>
      </c>
      <c r="DD457" t="str">
        <v/>
      </c>
      <c r="DG457" t="str">
        <v>SIN ESTADO</v>
      </c>
      <c r="DI457" t="str">
        <v/>
      </c>
      <c r="DJ457" t="str">
        <v/>
      </c>
      <c r="DM457" t="str">
        <v>SIN ESTADO</v>
      </c>
      <c r="DO457" t="str">
        <v/>
      </c>
      <c r="DP457" t="str">
        <v/>
      </c>
      <c r="DS457" t="str">
        <v>SIN ESTADO</v>
      </c>
      <c r="DU457" t="str">
        <v/>
      </c>
      <c r="DV457" t="str">
        <v/>
      </c>
      <c r="DY457" t="str">
        <v>SIN ESTADO</v>
      </c>
      <c r="EA457" t="str">
        <v/>
      </c>
      <c r="EB457" t="str">
        <v/>
      </c>
      <c r="EE457" t="str">
        <v>SIN ESTADO</v>
      </c>
      <c r="EG457" t="str">
        <v/>
      </c>
      <c r="EH457" t="str">
        <v/>
      </c>
      <c r="EK457" t="str">
        <v>SIN ESTADO</v>
      </c>
      <c r="EM457" t="str">
        <v/>
      </c>
      <c r="EN457" t="str">
        <v/>
      </c>
      <c r="EQ457" t="str">
        <v>SIN ESTADO</v>
      </c>
      <c r="ES457" t="str">
        <v/>
      </c>
      <c r="ET457" t="str">
        <v/>
      </c>
      <c r="EW457" t="str">
        <v>SIN ESTADO</v>
      </c>
      <c r="EY457" t="str">
        <v/>
      </c>
      <c r="EZ457" t="str">
        <v/>
      </c>
      <c r="FC457" t="str">
        <v>SIN ESTADO</v>
      </c>
      <c r="FE457" t="str">
        <v/>
      </c>
      <c r="FF457" t="str">
        <v/>
      </c>
      <c r="FI457" t="str">
        <v>SIN ESTADO</v>
      </c>
      <c r="FK457" t="str">
        <v/>
      </c>
      <c r="FL457" t="str">
        <v/>
      </c>
      <c r="FO457" t="str">
        <v>SIN ESTADO</v>
      </c>
      <c r="FQ457" t="str">
        <v/>
      </c>
      <c r="FR457" t="str">
        <v/>
      </c>
      <c r="FU457" t="str">
        <v>SIN ESTADO</v>
      </c>
      <c r="FW457" t="str">
        <v/>
      </c>
      <c r="FX457" t="str">
        <v/>
      </c>
      <c r="GA457" t="str">
        <v>SIN ESTADO</v>
      </c>
      <c r="GC457" t="str">
        <v/>
      </c>
      <c r="GD457" t="str">
        <v/>
      </c>
      <c r="GG457" t="str">
        <v>SIN ESTADO</v>
      </c>
      <c r="GI457" t="str">
        <v/>
      </c>
      <c r="GJ457" t="str">
        <v/>
      </c>
      <c r="GM457" t="str">
        <v>SIN ESTADO</v>
      </c>
      <c r="GO457" t="str">
        <v/>
      </c>
      <c r="GP457" t="str">
        <v/>
      </c>
      <c r="GS457" t="str">
        <v>SIN ESTADO</v>
      </c>
      <c r="GU457" t="str">
        <v/>
      </c>
      <c r="GV457" t="str">
        <v/>
      </c>
      <c r="GY457" t="str">
        <v>SIN ESTADO</v>
      </c>
      <c r="HA457" t="str">
        <v/>
      </c>
      <c r="HB457" t="str">
        <v/>
      </c>
      <c r="HE457" t="str">
        <v>SIN ESTADO</v>
      </c>
      <c r="HG457" t="str">
        <v/>
      </c>
      <c r="HH457" t="str">
        <v/>
      </c>
      <c r="HK457" t="str">
        <v>SIN ESTADO</v>
      </c>
      <c r="HM457" t="str">
        <v/>
      </c>
      <c r="HN457" t="str">
        <v/>
      </c>
      <c r="HQ457" t="str">
        <v>SIN ESTADO</v>
      </c>
      <c r="HS457">
        <v>0</v>
      </c>
      <c r="HU457">
        <v>0</v>
      </c>
      <c r="HW457">
        <v>0</v>
      </c>
      <c r="HX457">
        <v>0</v>
      </c>
    </row>
    <row r="458">
      <c r="B458">
        <v>456</v>
      </c>
      <c r="C458" t="str">
        <v xml:space="preserve">LC2 - 42 - 9 </v>
      </c>
      <c r="D458" t="str">
        <v>VENDIDO</v>
      </c>
      <c r="E458">
        <v>28000000</v>
      </c>
      <c r="F458">
        <v>24000000</v>
      </c>
      <c r="G458">
        <v>46214</v>
      </c>
      <c r="H458">
        <v>24</v>
      </c>
      <c r="I458" t="str">
        <v>11 DE CADA MES</v>
      </c>
      <c r="J458">
        <v>1000000</v>
      </c>
      <c r="K458">
        <v>46245</v>
      </c>
      <c r="L458">
        <v>73</v>
      </c>
      <c r="O458" t="str">
        <v>VENCIDA</v>
      </c>
      <c r="Q458">
        <v>46276</v>
      </c>
      <c r="R458">
        <v>42</v>
      </c>
      <c r="U458" t="str">
        <v>VENCIDA</v>
      </c>
      <c r="W458">
        <v>46307</v>
      </c>
      <c r="X458">
        <v>11</v>
      </c>
      <c r="AA458" t="str">
        <v>VENCIDA</v>
      </c>
      <c r="AC458">
        <v>46338</v>
      </c>
      <c r="AD458">
        <v>-20</v>
      </c>
      <c r="AG458" t="str">
        <v>AL DÍA</v>
      </c>
      <c r="AI458">
        <v>46369</v>
      </c>
      <c r="AJ458">
        <v>-51</v>
      </c>
      <c r="AM458" t="str">
        <v>AL DÍA</v>
      </c>
      <c r="AO458">
        <v>46400</v>
      </c>
      <c r="AP458">
        <v>-82</v>
      </c>
      <c r="AS458" t="str">
        <v>AL DÍA</v>
      </c>
      <c r="AU458">
        <v>46431</v>
      </c>
      <c r="AV458">
        <v>-113</v>
      </c>
      <c r="AY458" t="str">
        <v>AL DÍA</v>
      </c>
      <c r="BA458">
        <v>46462</v>
      </c>
      <c r="BB458">
        <v>-144</v>
      </c>
      <c r="BE458" t="str">
        <v>AL DÍA</v>
      </c>
      <c r="BG458">
        <v>46493</v>
      </c>
      <c r="BH458">
        <v>-175</v>
      </c>
      <c r="BK458" t="str">
        <v>AL DÍA</v>
      </c>
      <c r="BM458">
        <v>46524</v>
      </c>
      <c r="BN458">
        <v>-206</v>
      </c>
      <c r="BQ458" t="str">
        <v>AL DÍA</v>
      </c>
      <c r="BS458">
        <v>46555</v>
      </c>
      <c r="BT458">
        <v>-237</v>
      </c>
      <c r="BW458" t="str">
        <v>AL DÍA</v>
      </c>
      <c r="BY458">
        <v>46586</v>
      </c>
      <c r="BZ458">
        <v>-268</v>
      </c>
      <c r="CC458" t="str">
        <v>AL DÍA</v>
      </c>
      <c r="CE458">
        <v>46617</v>
      </c>
      <c r="CF458">
        <v>-299</v>
      </c>
      <c r="CI458" t="str">
        <v>AL DÍA</v>
      </c>
      <c r="CK458">
        <v>46648</v>
      </c>
      <c r="CL458">
        <v>-330</v>
      </c>
      <c r="CO458" t="str">
        <v>AL DÍA</v>
      </c>
      <c r="CQ458">
        <v>46679</v>
      </c>
      <c r="CR458">
        <v>-361</v>
      </c>
      <c r="CU458" t="str">
        <v>AL DÍA</v>
      </c>
      <c r="CW458">
        <v>46710</v>
      </c>
      <c r="CX458">
        <v>-392</v>
      </c>
      <c r="DA458" t="str">
        <v>AL DÍA</v>
      </c>
      <c r="DC458">
        <v>46741</v>
      </c>
      <c r="DD458">
        <v>-423</v>
      </c>
      <c r="DG458" t="str">
        <v>AL DÍA</v>
      </c>
      <c r="DI458">
        <v>46772</v>
      </c>
      <c r="DJ458">
        <v>-454</v>
      </c>
      <c r="DM458" t="str">
        <v>AL DÍA</v>
      </c>
      <c r="DO458">
        <v>46803</v>
      </c>
      <c r="DP458">
        <v>-485</v>
      </c>
      <c r="DS458" t="str">
        <v>AL DÍA</v>
      </c>
      <c r="DU458">
        <v>46834</v>
      </c>
      <c r="DV458">
        <v>-516</v>
      </c>
      <c r="DY458" t="str">
        <v>AL DÍA</v>
      </c>
      <c r="EA458">
        <v>46865</v>
      </c>
      <c r="EB458">
        <v>-547</v>
      </c>
      <c r="EE458" t="str">
        <v>AL DÍA</v>
      </c>
      <c r="EG458">
        <v>46896</v>
      </c>
      <c r="EH458">
        <v>-578</v>
      </c>
      <c r="EK458" t="str">
        <v>AL DÍA</v>
      </c>
      <c r="EM458">
        <v>46927</v>
      </c>
      <c r="EN458">
        <v>-609</v>
      </c>
      <c r="EQ458" t="str">
        <v>AL DÍA</v>
      </c>
      <c r="ES458">
        <v>46958</v>
      </c>
      <c r="ET458">
        <v>-640</v>
      </c>
      <c r="EW458" t="str">
        <v>AL DÍA</v>
      </c>
      <c r="EY458" t="str">
        <v/>
      </c>
      <c r="EZ458" t="str">
        <v/>
      </c>
      <c r="FC458" t="str">
        <v>SIN ESTADO</v>
      </c>
      <c r="FE458" t="str">
        <v/>
      </c>
      <c r="FF458" t="str">
        <v/>
      </c>
      <c r="FI458" t="str">
        <v>SIN ESTADO</v>
      </c>
      <c r="FK458" t="str">
        <v/>
      </c>
      <c r="FL458" t="str">
        <v/>
      </c>
      <c r="FO458" t="str">
        <v>SIN ESTADO</v>
      </c>
      <c r="FQ458" t="str">
        <v/>
      </c>
      <c r="FR458" t="str">
        <v/>
      </c>
      <c r="FU458" t="str">
        <v>SIN ESTADO</v>
      </c>
      <c r="FW458" t="str">
        <v/>
      </c>
      <c r="FX458" t="str">
        <v/>
      </c>
      <c r="GA458" t="str">
        <v>SIN ESTADO</v>
      </c>
      <c r="GC458" t="str">
        <v/>
      </c>
      <c r="GD458" t="str">
        <v/>
      </c>
      <c r="GG458" t="str">
        <v>SIN ESTADO</v>
      </c>
      <c r="GI458" t="str">
        <v/>
      </c>
      <c r="GJ458" t="str">
        <v/>
      </c>
      <c r="GM458" t="str">
        <v>SIN ESTADO</v>
      </c>
      <c r="GO458" t="str">
        <v/>
      </c>
      <c r="GP458" t="str">
        <v/>
      </c>
      <c r="GS458" t="str">
        <v>SIN ESTADO</v>
      </c>
      <c r="GU458" t="str">
        <v/>
      </c>
      <c r="GV458" t="str">
        <v/>
      </c>
      <c r="GY458" t="str">
        <v>SIN ESTADO</v>
      </c>
      <c r="HA458" t="str">
        <v/>
      </c>
      <c r="HB458" t="str">
        <v/>
      </c>
      <c r="HE458" t="str">
        <v>SIN ESTADO</v>
      </c>
      <c r="HG458" t="str">
        <v/>
      </c>
      <c r="HH458" t="str">
        <v/>
      </c>
      <c r="HK458" t="str">
        <v>SIN ESTADO</v>
      </c>
      <c r="HM458" t="str">
        <v/>
      </c>
      <c r="HN458" t="str">
        <v/>
      </c>
      <c r="HQ458" t="str">
        <v>SIN ESTADO</v>
      </c>
      <c r="HS458">
        <v>0</v>
      </c>
      <c r="HU458">
        <v>1000000</v>
      </c>
      <c r="HW458">
        <v>0</v>
      </c>
      <c r="HX458">
        <v>0</v>
      </c>
    </row>
    <row r="459">
      <c r="B459">
        <v>457</v>
      </c>
      <c r="C459" t="str">
        <v xml:space="preserve">LC2 - 42 - 10 </v>
      </c>
      <c r="D459" t="str">
        <v>VENDIDO</v>
      </c>
      <c r="E459">
        <v>28000000</v>
      </c>
      <c r="F459">
        <v>28000000</v>
      </c>
      <c r="G459">
        <v>46207</v>
      </c>
      <c r="H459">
        <v>24</v>
      </c>
      <c r="I459" t="str">
        <v>4 DE CADA MES</v>
      </c>
      <c r="J459">
        <v>1000000</v>
      </c>
      <c r="K459">
        <v>46238</v>
      </c>
      <c r="L459">
        <v>80</v>
      </c>
      <c r="M459">
        <v>46239</v>
      </c>
      <c r="N459">
        <v>1000000</v>
      </c>
      <c r="O459" t="str">
        <v>PAGA</v>
      </c>
      <c r="P459" t="str">
        <v>TRANSFERENCIA</v>
      </c>
      <c r="Q459">
        <v>46269</v>
      </c>
      <c r="R459">
        <v>49</v>
      </c>
      <c r="S459">
        <v>46274</v>
      </c>
      <c r="T459">
        <v>1000000</v>
      </c>
      <c r="U459" t="str">
        <v>PAGA</v>
      </c>
      <c r="V459" t="str">
        <v>TRANSFERENCIA</v>
      </c>
      <c r="W459">
        <v>46300</v>
      </c>
      <c r="X459">
        <v>18</v>
      </c>
      <c r="AA459" t="str">
        <v>VENCIDA</v>
      </c>
      <c r="AC459">
        <v>46331</v>
      </c>
      <c r="AD459">
        <v>-13</v>
      </c>
      <c r="AG459" t="str">
        <v>AL DÍA</v>
      </c>
      <c r="AI459">
        <v>46362</v>
      </c>
      <c r="AJ459">
        <v>-44</v>
      </c>
      <c r="AM459" t="str">
        <v>AL DÍA</v>
      </c>
      <c r="AO459">
        <v>46393</v>
      </c>
      <c r="AP459">
        <v>-75</v>
      </c>
      <c r="AS459" t="str">
        <v>AL DÍA</v>
      </c>
      <c r="AU459">
        <v>46424</v>
      </c>
      <c r="AV459">
        <v>-106</v>
      </c>
      <c r="AY459" t="str">
        <v>AL DÍA</v>
      </c>
      <c r="BA459">
        <v>46455</v>
      </c>
      <c r="BB459">
        <v>-137</v>
      </c>
      <c r="BE459" t="str">
        <v>AL DÍA</v>
      </c>
      <c r="BG459">
        <v>46486</v>
      </c>
      <c r="BH459">
        <v>-168</v>
      </c>
      <c r="BK459" t="str">
        <v>AL DÍA</v>
      </c>
      <c r="BM459">
        <v>46517</v>
      </c>
      <c r="BN459">
        <v>-199</v>
      </c>
      <c r="BQ459" t="str">
        <v>AL DÍA</v>
      </c>
      <c r="BS459">
        <v>46548</v>
      </c>
      <c r="BT459">
        <v>-230</v>
      </c>
      <c r="BW459" t="str">
        <v>AL DÍA</v>
      </c>
      <c r="BY459">
        <v>46579</v>
      </c>
      <c r="BZ459">
        <v>-261</v>
      </c>
      <c r="CC459" t="str">
        <v>AL DÍA</v>
      </c>
      <c r="CE459">
        <v>46610</v>
      </c>
      <c r="CF459">
        <v>-292</v>
      </c>
      <c r="CI459" t="str">
        <v>AL DÍA</v>
      </c>
      <c r="CK459">
        <v>46641</v>
      </c>
      <c r="CL459">
        <v>-323</v>
      </c>
      <c r="CO459" t="str">
        <v>AL DÍA</v>
      </c>
      <c r="CQ459">
        <v>46672</v>
      </c>
      <c r="CR459">
        <v>-354</v>
      </c>
      <c r="CU459" t="str">
        <v>AL DÍA</v>
      </c>
      <c r="CW459">
        <v>46703</v>
      </c>
      <c r="CX459">
        <v>-385</v>
      </c>
      <c r="DA459" t="str">
        <v>AL DÍA</v>
      </c>
      <c r="DC459">
        <v>46734</v>
      </c>
      <c r="DD459">
        <v>-416</v>
      </c>
      <c r="DG459" t="str">
        <v>AL DÍA</v>
      </c>
      <c r="DI459">
        <v>46765</v>
      </c>
      <c r="DJ459">
        <v>-447</v>
      </c>
      <c r="DM459" t="str">
        <v>AL DÍA</v>
      </c>
      <c r="DO459">
        <v>46796</v>
      </c>
      <c r="DP459">
        <v>-478</v>
      </c>
      <c r="DS459" t="str">
        <v>AL DÍA</v>
      </c>
      <c r="DU459">
        <v>46827</v>
      </c>
      <c r="DV459">
        <v>-509</v>
      </c>
      <c r="DY459" t="str">
        <v>AL DÍA</v>
      </c>
      <c r="EA459">
        <v>46858</v>
      </c>
      <c r="EB459">
        <v>-540</v>
      </c>
      <c r="EE459" t="str">
        <v>AL DÍA</v>
      </c>
      <c r="EG459">
        <v>46889</v>
      </c>
      <c r="EH459">
        <v>-571</v>
      </c>
      <c r="EK459" t="str">
        <v>AL DÍA</v>
      </c>
      <c r="EM459">
        <v>46920</v>
      </c>
      <c r="EN459">
        <v>-602</v>
      </c>
      <c r="EQ459" t="str">
        <v>AL DÍA</v>
      </c>
      <c r="ES459">
        <v>46951</v>
      </c>
      <c r="ET459">
        <v>-633</v>
      </c>
      <c r="EW459" t="str">
        <v>AL DÍA</v>
      </c>
      <c r="EY459" t="str">
        <v/>
      </c>
      <c r="EZ459" t="str">
        <v/>
      </c>
      <c r="FC459" t="str">
        <v>SIN ESTADO</v>
      </c>
      <c r="FE459" t="str">
        <v/>
      </c>
      <c r="FF459" t="str">
        <v/>
      </c>
      <c r="FI459" t="str">
        <v>SIN ESTADO</v>
      </c>
      <c r="FK459" t="str">
        <v/>
      </c>
      <c r="FL459" t="str">
        <v/>
      </c>
      <c r="FO459" t="str">
        <v>SIN ESTADO</v>
      </c>
      <c r="FQ459" t="str">
        <v/>
      </c>
      <c r="FR459" t="str">
        <v/>
      </c>
      <c r="FU459" t="str">
        <v>SIN ESTADO</v>
      </c>
      <c r="FW459" t="str">
        <v/>
      </c>
      <c r="FX459" t="str">
        <v/>
      </c>
      <c r="GA459" t="str">
        <v>SIN ESTADO</v>
      </c>
      <c r="GC459" t="str">
        <v/>
      </c>
      <c r="GD459" t="str">
        <v/>
      </c>
      <c r="GG459" t="str">
        <v>SIN ESTADO</v>
      </c>
      <c r="GI459" t="str">
        <v/>
      </c>
      <c r="GJ459" t="str">
        <v/>
      </c>
      <c r="GM459" t="str">
        <v>SIN ESTADO</v>
      </c>
      <c r="GO459" t="str">
        <v/>
      </c>
      <c r="GP459" t="str">
        <v/>
      </c>
      <c r="GS459" t="str">
        <v>SIN ESTADO</v>
      </c>
      <c r="GU459" t="str">
        <v/>
      </c>
      <c r="GV459" t="str">
        <v/>
      </c>
      <c r="GY459" t="str">
        <v>SIN ESTADO</v>
      </c>
      <c r="HA459" t="str">
        <v/>
      </c>
      <c r="HB459" t="str">
        <v/>
      </c>
      <c r="HE459" t="str">
        <v>SIN ESTADO</v>
      </c>
      <c r="HG459" t="str">
        <v/>
      </c>
      <c r="HH459" t="str">
        <v/>
      </c>
      <c r="HK459" t="str">
        <v>SIN ESTADO</v>
      </c>
      <c r="HM459" t="str">
        <v/>
      </c>
      <c r="HN459" t="str">
        <v/>
      </c>
      <c r="HQ459" t="str">
        <v>SIN ESTADO</v>
      </c>
      <c r="HS459">
        <v>2000000</v>
      </c>
      <c r="HU459">
        <v>1000000</v>
      </c>
      <c r="HW459">
        <v>1000000</v>
      </c>
      <c r="HX459">
        <v>1</v>
      </c>
    </row>
    <row r="460">
      <c r="B460">
        <v>458</v>
      </c>
      <c r="C460" t="str">
        <v xml:space="preserve">LC2 - 42 - 11 </v>
      </c>
      <c r="D460" t="str">
        <v>VENDIDO</v>
      </c>
      <c r="E460">
        <v>28000000</v>
      </c>
      <c r="F460">
        <v>28000000</v>
      </c>
      <c r="G460">
        <v>46165</v>
      </c>
      <c r="H460">
        <v>24</v>
      </c>
      <c r="I460" t="str">
        <v>15 DE CADA MES</v>
      </c>
      <c r="J460">
        <v>1000000</v>
      </c>
      <c r="K460">
        <v>46195</v>
      </c>
      <c r="L460">
        <v>123</v>
      </c>
      <c r="M460">
        <v>46221</v>
      </c>
      <c r="N460">
        <v>1000000</v>
      </c>
      <c r="O460" t="str">
        <v>PAGA</v>
      </c>
      <c r="P460" t="str">
        <v>TRANSFERENCIA</v>
      </c>
      <c r="Q460">
        <v>46226</v>
      </c>
      <c r="R460">
        <v>92</v>
      </c>
      <c r="S460">
        <v>46266</v>
      </c>
      <c r="T460">
        <v>1000000</v>
      </c>
      <c r="U460" t="str">
        <v>PAGA</v>
      </c>
      <c r="V460" t="str">
        <v>TRANSFERENCIA</v>
      </c>
      <c r="W460">
        <v>46257</v>
      </c>
      <c r="X460">
        <v>61</v>
      </c>
      <c r="AA460" t="str">
        <v>VENCIDA</v>
      </c>
      <c r="AC460">
        <v>46288</v>
      </c>
      <c r="AD460">
        <v>30</v>
      </c>
      <c r="AG460" t="str">
        <v>VENCIDA</v>
      </c>
      <c r="AI460">
        <v>46319</v>
      </c>
      <c r="AJ460">
        <v>-1</v>
      </c>
      <c r="AM460" t="str">
        <v>POR VENCER</v>
      </c>
      <c r="AO460">
        <v>46350</v>
      </c>
      <c r="AP460">
        <v>-32</v>
      </c>
      <c r="AS460" t="str">
        <v>AL DÍA</v>
      </c>
      <c r="AU460">
        <v>46381</v>
      </c>
      <c r="AV460">
        <v>-63</v>
      </c>
      <c r="AY460" t="str">
        <v>AL DÍA</v>
      </c>
      <c r="BA460">
        <v>46412</v>
      </c>
      <c r="BB460">
        <v>-94</v>
      </c>
      <c r="BE460" t="str">
        <v>AL DÍA</v>
      </c>
      <c r="BG460">
        <v>46443</v>
      </c>
      <c r="BH460">
        <v>-125</v>
      </c>
      <c r="BK460" t="str">
        <v>AL DÍA</v>
      </c>
      <c r="BM460">
        <v>46474</v>
      </c>
      <c r="BN460">
        <v>-156</v>
      </c>
      <c r="BQ460" t="str">
        <v>AL DÍA</v>
      </c>
      <c r="BS460">
        <v>46505</v>
      </c>
      <c r="BT460">
        <v>-187</v>
      </c>
      <c r="BW460" t="str">
        <v>AL DÍA</v>
      </c>
      <c r="BY460">
        <v>46536</v>
      </c>
      <c r="BZ460">
        <v>-218</v>
      </c>
      <c r="CC460" t="str">
        <v>AL DÍA</v>
      </c>
      <c r="CE460">
        <v>46567</v>
      </c>
      <c r="CF460">
        <v>-249</v>
      </c>
      <c r="CI460" t="str">
        <v>AL DÍA</v>
      </c>
      <c r="CK460">
        <v>46598</v>
      </c>
      <c r="CL460">
        <v>-280</v>
      </c>
      <c r="CO460" t="str">
        <v>AL DÍA</v>
      </c>
      <c r="CQ460">
        <v>46629</v>
      </c>
      <c r="CR460">
        <v>-311</v>
      </c>
      <c r="CU460" t="str">
        <v>AL DÍA</v>
      </c>
      <c r="CW460">
        <v>46660</v>
      </c>
      <c r="CX460">
        <v>-342</v>
      </c>
      <c r="DA460" t="str">
        <v>AL DÍA</v>
      </c>
      <c r="DC460">
        <v>46691</v>
      </c>
      <c r="DD460">
        <v>-373</v>
      </c>
      <c r="DG460" t="str">
        <v>AL DÍA</v>
      </c>
      <c r="DI460">
        <v>46722</v>
      </c>
      <c r="DJ460">
        <v>-404</v>
      </c>
      <c r="DM460" t="str">
        <v>AL DÍA</v>
      </c>
      <c r="DO460">
        <v>46753</v>
      </c>
      <c r="DP460">
        <v>-435</v>
      </c>
      <c r="DS460" t="str">
        <v>AL DÍA</v>
      </c>
      <c r="DU460">
        <v>46784</v>
      </c>
      <c r="DV460">
        <v>-466</v>
      </c>
      <c r="DY460" t="str">
        <v>AL DÍA</v>
      </c>
      <c r="EA460">
        <v>46815</v>
      </c>
      <c r="EB460">
        <v>-497</v>
      </c>
      <c r="EE460" t="str">
        <v>AL DÍA</v>
      </c>
      <c r="EG460">
        <v>46846</v>
      </c>
      <c r="EH460">
        <v>-528</v>
      </c>
      <c r="EK460" t="str">
        <v>AL DÍA</v>
      </c>
      <c r="EM460">
        <v>46877</v>
      </c>
      <c r="EN460">
        <v>-559</v>
      </c>
      <c r="EQ460" t="str">
        <v>AL DÍA</v>
      </c>
      <c r="ES460">
        <v>46908</v>
      </c>
      <c r="ET460">
        <v>-590</v>
      </c>
      <c r="EW460" t="str">
        <v>AL DÍA</v>
      </c>
      <c r="EY460" t="str">
        <v/>
      </c>
      <c r="EZ460" t="str">
        <v/>
      </c>
      <c r="FC460" t="str">
        <v>SIN ESTADO</v>
      </c>
      <c r="FE460" t="str">
        <v/>
      </c>
      <c r="FF460" t="str">
        <v/>
      </c>
      <c r="FI460" t="str">
        <v>SIN ESTADO</v>
      </c>
      <c r="FK460" t="str">
        <v/>
      </c>
      <c r="FL460" t="str">
        <v/>
      </c>
      <c r="FO460" t="str">
        <v>SIN ESTADO</v>
      </c>
      <c r="FQ460" t="str">
        <v/>
      </c>
      <c r="FR460" t="str">
        <v/>
      </c>
      <c r="FU460" t="str">
        <v>SIN ESTADO</v>
      </c>
      <c r="FW460" t="str">
        <v/>
      </c>
      <c r="FX460" t="str">
        <v/>
      </c>
      <c r="GA460" t="str">
        <v>SIN ESTADO</v>
      </c>
      <c r="GC460" t="str">
        <v/>
      </c>
      <c r="GD460" t="str">
        <v/>
      </c>
      <c r="GG460" t="str">
        <v>SIN ESTADO</v>
      </c>
      <c r="GI460" t="str">
        <v/>
      </c>
      <c r="GJ460" t="str">
        <v/>
      </c>
      <c r="GM460" t="str">
        <v>SIN ESTADO</v>
      </c>
      <c r="GO460" t="str">
        <v/>
      </c>
      <c r="GP460" t="str">
        <v/>
      </c>
      <c r="GS460" t="str">
        <v>SIN ESTADO</v>
      </c>
      <c r="GU460" t="str">
        <v/>
      </c>
      <c r="GV460" t="str">
        <v/>
      </c>
      <c r="GY460" t="str">
        <v>SIN ESTADO</v>
      </c>
      <c r="HA460" t="str">
        <v/>
      </c>
      <c r="HB460" t="str">
        <v/>
      </c>
      <c r="HE460" t="str">
        <v>SIN ESTADO</v>
      </c>
      <c r="HG460" t="str">
        <v/>
      </c>
      <c r="HH460" t="str">
        <v/>
      </c>
      <c r="HK460" t="str">
        <v>SIN ESTADO</v>
      </c>
      <c r="HM460" t="str">
        <v/>
      </c>
      <c r="HN460" t="str">
        <v/>
      </c>
      <c r="HQ460" t="str">
        <v>SIN ESTADO</v>
      </c>
      <c r="HS460">
        <v>2000000</v>
      </c>
      <c r="HU460">
        <v>1000000</v>
      </c>
      <c r="HW460">
        <v>0</v>
      </c>
      <c r="HX460">
        <v>0</v>
      </c>
    </row>
    <row r="461">
      <c r="B461">
        <v>459</v>
      </c>
      <c r="C461" t="str">
        <v xml:space="preserve">LC2 - 42 - 12 </v>
      </c>
      <c r="D461" t="str">
        <v>VENDIDO</v>
      </c>
      <c r="E461">
        <v>33000000</v>
      </c>
      <c r="F461">
        <v>33000000</v>
      </c>
      <c r="G461">
        <v>46166</v>
      </c>
      <c r="H461">
        <v>24</v>
      </c>
      <c r="I461" t="str">
        <v>16 DE CADA MES</v>
      </c>
      <c r="J461">
        <v>1208300</v>
      </c>
      <c r="K461">
        <v>46196</v>
      </c>
      <c r="L461">
        <v>122</v>
      </c>
      <c r="M461">
        <v>46154</v>
      </c>
      <c r="N461">
        <v>1000000</v>
      </c>
      <c r="O461" t="str">
        <v>PAGA</v>
      </c>
      <c r="P461" t="str">
        <v>TRANSFERENCIA</v>
      </c>
      <c r="Q461">
        <v>46227</v>
      </c>
      <c r="R461">
        <v>91</v>
      </c>
      <c r="S461">
        <v>46190</v>
      </c>
      <c r="T461">
        <v>1416000</v>
      </c>
      <c r="U461" t="str">
        <v>PAGA</v>
      </c>
      <c r="V461" t="str">
        <v>TRANSFERENCIA</v>
      </c>
      <c r="W461">
        <v>46258</v>
      </c>
      <c r="X461">
        <v>60</v>
      </c>
      <c r="Y461">
        <v>46251</v>
      </c>
      <c r="Z461">
        <v>1208300</v>
      </c>
      <c r="AA461" t="str">
        <v>PAGA</v>
      </c>
      <c r="AB461" t="str">
        <v>TRANSFERENCIA</v>
      </c>
      <c r="AC461">
        <v>46289</v>
      </c>
      <c r="AD461">
        <v>29</v>
      </c>
      <c r="AE461">
        <v>46280</v>
      </c>
      <c r="AF461">
        <v>1208300</v>
      </c>
      <c r="AG461" t="str">
        <v>PAGA</v>
      </c>
      <c r="AH461" t="str">
        <v>TRANSFERENCIA</v>
      </c>
      <c r="AI461">
        <v>46320</v>
      </c>
      <c r="AJ461">
        <v>-2</v>
      </c>
      <c r="AM461" t="str">
        <v>POR VENCER</v>
      </c>
      <c r="AO461">
        <v>46351</v>
      </c>
      <c r="AP461">
        <v>-33</v>
      </c>
      <c r="AS461" t="str">
        <v>AL DÍA</v>
      </c>
      <c r="AU461">
        <v>46382</v>
      </c>
      <c r="AV461">
        <v>-64</v>
      </c>
      <c r="AY461" t="str">
        <v>AL DÍA</v>
      </c>
      <c r="BA461">
        <v>46413</v>
      </c>
      <c r="BB461">
        <v>-95</v>
      </c>
      <c r="BE461" t="str">
        <v>AL DÍA</v>
      </c>
      <c r="BG461">
        <v>46444</v>
      </c>
      <c r="BH461">
        <v>-126</v>
      </c>
      <c r="BK461" t="str">
        <v>AL DÍA</v>
      </c>
      <c r="BM461">
        <v>46475</v>
      </c>
      <c r="BN461">
        <v>-157</v>
      </c>
      <c r="BQ461" t="str">
        <v>AL DÍA</v>
      </c>
      <c r="BS461">
        <v>46506</v>
      </c>
      <c r="BT461">
        <v>-188</v>
      </c>
      <c r="BW461" t="str">
        <v>AL DÍA</v>
      </c>
      <c r="BY461">
        <v>46537</v>
      </c>
      <c r="BZ461">
        <v>-219</v>
      </c>
      <c r="CC461" t="str">
        <v>AL DÍA</v>
      </c>
      <c r="CE461">
        <v>46568</v>
      </c>
      <c r="CF461">
        <v>-250</v>
      </c>
      <c r="CI461" t="str">
        <v>AL DÍA</v>
      </c>
      <c r="CK461">
        <v>46599</v>
      </c>
      <c r="CL461">
        <v>-281</v>
      </c>
      <c r="CO461" t="str">
        <v>AL DÍA</v>
      </c>
      <c r="CQ461">
        <v>46630</v>
      </c>
      <c r="CR461">
        <v>-312</v>
      </c>
      <c r="CU461" t="str">
        <v>AL DÍA</v>
      </c>
      <c r="CW461">
        <v>46661</v>
      </c>
      <c r="CX461">
        <v>-343</v>
      </c>
      <c r="DA461" t="str">
        <v>AL DÍA</v>
      </c>
      <c r="DC461">
        <v>46692</v>
      </c>
      <c r="DD461">
        <v>-374</v>
      </c>
      <c r="DG461" t="str">
        <v>AL DÍA</v>
      </c>
      <c r="DI461">
        <v>46723</v>
      </c>
      <c r="DJ461">
        <v>-405</v>
      </c>
      <c r="DM461" t="str">
        <v>AL DÍA</v>
      </c>
      <c r="DO461">
        <v>46754</v>
      </c>
      <c r="DP461">
        <v>-436</v>
      </c>
      <c r="DS461" t="str">
        <v>AL DÍA</v>
      </c>
      <c r="DU461">
        <v>46785</v>
      </c>
      <c r="DV461">
        <v>-467</v>
      </c>
      <c r="DY461" t="str">
        <v>AL DÍA</v>
      </c>
      <c r="EA461">
        <v>46816</v>
      </c>
      <c r="EB461">
        <v>-498</v>
      </c>
      <c r="EE461" t="str">
        <v>AL DÍA</v>
      </c>
      <c r="EG461">
        <v>46847</v>
      </c>
      <c r="EH461">
        <v>-529</v>
      </c>
      <c r="EK461" t="str">
        <v>AL DÍA</v>
      </c>
      <c r="EM461">
        <v>46878</v>
      </c>
      <c r="EN461">
        <v>-560</v>
      </c>
      <c r="EQ461" t="str">
        <v>AL DÍA</v>
      </c>
      <c r="ES461">
        <v>46909</v>
      </c>
      <c r="ET461">
        <v>-591</v>
      </c>
      <c r="EW461" t="str">
        <v>AL DÍA</v>
      </c>
      <c r="EY461" t="str">
        <v/>
      </c>
      <c r="EZ461" t="str">
        <v/>
      </c>
      <c r="FC461" t="str">
        <v>SIN ESTADO</v>
      </c>
      <c r="FE461" t="str">
        <v/>
      </c>
      <c r="FF461" t="str">
        <v/>
      </c>
      <c r="FI461" t="str">
        <v>SIN ESTADO</v>
      </c>
      <c r="FK461" t="str">
        <v/>
      </c>
      <c r="FL461" t="str">
        <v/>
      </c>
      <c r="FO461" t="str">
        <v>SIN ESTADO</v>
      </c>
      <c r="FQ461" t="str">
        <v/>
      </c>
      <c r="FR461" t="str">
        <v/>
      </c>
      <c r="FU461" t="str">
        <v>SIN ESTADO</v>
      </c>
      <c r="FW461" t="str">
        <v/>
      </c>
      <c r="FX461" t="str">
        <v/>
      </c>
      <c r="GA461" t="str">
        <v>SIN ESTADO</v>
      </c>
      <c r="GC461" t="str">
        <v/>
      </c>
      <c r="GD461" t="str">
        <v/>
      </c>
      <c r="GG461" t="str">
        <v>SIN ESTADO</v>
      </c>
      <c r="GI461" t="str">
        <v/>
      </c>
      <c r="GJ461" t="str">
        <v/>
      </c>
      <c r="GM461" t="str">
        <v>SIN ESTADO</v>
      </c>
      <c r="GO461" t="str">
        <v/>
      </c>
      <c r="GP461" t="str">
        <v/>
      </c>
      <c r="GS461" t="str">
        <v>SIN ESTADO</v>
      </c>
      <c r="GU461" t="str">
        <v/>
      </c>
      <c r="GV461" t="str">
        <v/>
      </c>
      <c r="GY461" t="str">
        <v>SIN ESTADO</v>
      </c>
      <c r="HA461" t="str">
        <v/>
      </c>
      <c r="HB461" t="str">
        <v/>
      </c>
      <c r="HE461" t="str">
        <v>SIN ESTADO</v>
      </c>
      <c r="HG461" t="str">
        <v/>
      </c>
      <c r="HH461" t="str">
        <v/>
      </c>
      <c r="HK461" t="str">
        <v>SIN ESTADO</v>
      </c>
      <c r="HM461" t="str">
        <v/>
      </c>
      <c r="HN461" t="str">
        <v/>
      </c>
      <c r="HQ461" t="str">
        <v>SIN ESTADO</v>
      </c>
      <c r="HS461">
        <v>4832600</v>
      </c>
      <c r="HU461">
        <v>1208300</v>
      </c>
      <c r="HW461">
        <v>1000000</v>
      </c>
      <c r="HX461">
        <v>1</v>
      </c>
    </row>
    <row r="462">
      <c r="B462">
        <v>460</v>
      </c>
      <c r="C462" t="str">
        <v>LC2 - 43 - 1</v>
      </c>
      <c r="D462" t="str">
        <v>EN NEGOCIACIÓN</v>
      </c>
      <c r="E462">
        <v>33000000</v>
      </c>
      <c r="F462">
        <v>33000000</v>
      </c>
      <c r="K462" t="str">
        <v/>
      </c>
      <c r="L462" t="str">
        <v/>
      </c>
      <c r="O462" t="str">
        <v>SIN ESTADO</v>
      </c>
      <c r="Q462" t="str">
        <v/>
      </c>
      <c r="R462" t="str">
        <v/>
      </c>
      <c r="U462" t="str">
        <v>SIN ESTADO</v>
      </c>
      <c r="W462" t="str">
        <v/>
      </c>
      <c r="X462" t="str">
        <v/>
      </c>
      <c r="AA462" t="str">
        <v>SIN ESTADO</v>
      </c>
      <c r="AC462" t="str">
        <v/>
      </c>
      <c r="AD462" t="str">
        <v/>
      </c>
      <c r="AG462" t="str">
        <v>SIN ESTADO</v>
      </c>
      <c r="AI462" t="str">
        <v/>
      </c>
      <c r="AJ462" t="str">
        <v/>
      </c>
      <c r="AM462" t="str">
        <v>SIN ESTADO</v>
      </c>
      <c r="AO462" t="str">
        <v/>
      </c>
      <c r="AP462" t="str">
        <v/>
      </c>
      <c r="AS462" t="str">
        <v>SIN ESTADO</v>
      </c>
      <c r="AU462" t="str">
        <v/>
      </c>
      <c r="AV462" t="str">
        <v/>
      </c>
      <c r="AY462" t="str">
        <v>SIN ESTADO</v>
      </c>
      <c r="BA462" t="str">
        <v/>
      </c>
      <c r="BB462" t="str">
        <v/>
      </c>
      <c r="BE462" t="str">
        <v>SIN ESTADO</v>
      </c>
      <c r="BG462" t="str">
        <v/>
      </c>
      <c r="BH462" t="str">
        <v/>
      </c>
      <c r="BK462" t="str">
        <v>SIN ESTADO</v>
      </c>
      <c r="BM462" t="str">
        <v/>
      </c>
      <c r="BN462" t="str">
        <v/>
      </c>
      <c r="BQ462" t="str">
        <v>SIN ESTADO</v>
      </c>
      <c r="BS462" t="str">
        <v/>
      </c>
      <c r="BT462" t="str">
        <v/>
      </c>
      <c r="BW462" t="str">
        <v>SIN ESTADO</v>
      </c>
      <c r="BY462" t="str">
        <v/>
      </c>
      <c r="BZ462" t="str">
        <v/>
      </c>
      <c r="CC462" t="str">
        <v>SIN ESTADO</v>
      </c>
      <c r="CE462" t="str">
        <v/>
      </c>
      <c r="CF462" t="str">
        <v/>
      </c>
      <c r="CI462" t="str">
        <v>SIN ESTADO</v>
      </c>
      <c r="CK462" t="str">
        <v/>
      </c>
      <c r="CL462" t="str">
        <v/>
      </c>
      <c r="CO462" t="str">
        <v>SIN ESTADO</v>
      </c>
      <c r="CQ462" t="str">
        <v/>
      </c>
      <c r="CR462" t="str">
        <v/>
      </c>
      <c r="CU462" t="str">
        <v>SIN ESTADO</v>
      </c>
      <c r="CW462" t="str">
        <v/>
      </c>
      <c r="CX462" t="str">
        <v/>
      </c>
      <c r="DA462" t="str">
        <v>SIN ESTADO</v>
      </c>
      <c r="DC462" t="str">
        <v/>
      </c>
      <c r="DD462" t="str">
        <v/>
      </c>
      <c r="DG462" t="str">
        <v>SIN ESTADO</v>
      </c>
      <c r="DI462" t="str">
        <v/>
      </c>
      <c r="DJ462" t="str">
        <v/>
      </c>
      <c r="DM462" t="str">
        <v>SIN ESTADO</v>
      </c>
      <c r="DO462" t="str">
        <v/>
      </c>
      <c r="DP462" t="str">
        <v/>
      </c>
      <c r="DS462" t="str">
        <v>SIN ESTADO</v>
      </c>
      <c r="DU462" t="str">
        <v/>
      </c>
      <c r="DV462" t="str">
        <v/>
      </c>
      <c r="DY462" t="str">
        <v>SIN ESTADO</v>
      </c>
      <c r="EA462" t="str">
        <v/>
      </c>
      <c r="EB462" t="str">
        <v/>
      </c>
      <c r="EE462" t="str">
        <v>SIN ESTADO</v>
      </c>
      <c r="EG462" t="str">
        <v/>
      </c>
      <c r="EH462" t="str">
        <v/>
      </c>
      <c r="EK462" t="str">
        <v>SIN ESTADO</v>
      </c>
      <c r="EM462" t="str">
        <v/>
      </c>
      <c r="EN462" t="str">
        <v/>
      </c>
      <c r="EQ462" t="str">
        <v>SIN ESTADO</v>
      </c>
      <c r="ES462" t="str">
        <v/>
      </c>
      <c r="ET462" t="str">
        <v/>
      </c>
      <c r="EW462" t="str">
        <v>SIN ESTADO</v>
      </c>
      <c r="EY462" t="str">
        <v/>
      </c>
      <c r="EZ462" t="str">
        <v/>
      </c>
      <c r="FC462" t="str">
        <v>SIN ESTADO</v>
      </c>
      <c r="FE462" t="str">
        <v/>
      </c>
      <c r="FF462" t="str">
        <v/>
      </c>
      <c r="FI462" t="str">
        <v>SIN ESTADO</v>
      </c>
      <c r="FK462" t="str">
        <v/>
      </c>
      <c r="FL462" t="str">
        <v/>
      </c>
      <c r="FO462" t="str">
        <v>SIN ESTADO</v>
      </c>
      <c r="FQ462" t="str">
        <v/>
      </c>
      <c r="FR462" t="str">
        <v/>
      </c>
      <c r="FU462" t="str">
        <v>SIN ESTADO</v>
      </c>
      <c r="FW462" t="str">
        <v/>
      </c>
      <c r="FX462" t="str">
        <v/>
      </c>
      <c r="GA462" t="str">
        <v>SIN ESTADO</v>
      </c>
      <c r="GC462" t="str">
        <v/>
      </c>
      <c r="GD462" t="str">
        <v/>
      </c>
      <c r="GG462" t="str">
        <v>SIN ESTADO</v>
      </c>
      <c r="GI462" t="str">
        <v/>
      </c>
      <c r="GJ462" t="str">
        <v/>
      </c>
      <c r="GM462" t="str">
        <v>SIN ESTADO</v>
      </c>
      <c r="GO462" t="str">
        <v/>
      </c>
      <c r="GP462" t="str">
        <v/>
      </c>
      <c r="GS462" t="str">
        <v>SIN ESTADO</v>
      </c>
      <c r="GU462" t="str">
        <v/>
      </c>
      <c r="GV462" t="str">
        <v/>
      </c>
      <c r="GY462" t="str">
        <v>SIN ESTADO</v>
      </c>
      <c r="HA462" t="str">
        <v/>
      </c>
      <c r="HB462" t="str">
        <v/>
      </c>
      <c r="HE462" t="str">
        <v>SIN ESTADO</v>
      </c>
      <c r="HG462" t="str">
        <v/>
      </c>
      <c r="HH462" t="str">
        <v/>
      </c>
      <c r="HK462" t="str">
        <v>SIN ESTADO</v>
      </c>
      <c r="HM462" t="str">
        <v/>
      </c>
      <c r="HN462" t="str">
        <v/>
      </c>
      <c r="HQ462" t="str">
        <v>SIN ESTADO</v>
      </c>
      <c r="HS462">
        <v>0</v>
      </c>
      <c r="HU462">
        <v>0</v>
      </c>
      <c r="HW462">
        <v>0</v>
      </c>
      <c r="HX462">
        <v>0</v>
      </c>
    </row>
    <row r="463">
      <c r="B463">
        <v>461</v>
      </c>
      <c r="C463" t="str">
        <v xml:space="preserve">LC2 - 43 - 2 </v>
      </c>
      <c r="E463">
        <v>54000000</v>
      </c>
      <c r="F463">
        <v>54000000</v>
      </c>
      <c r="G463">
        <v>0</v>
      </c>
      <c r="H463">
        <v>0</v>
      </c>
      <c r="I463">
        <v>0</v>
      </c>
      <c r="J463">
        <v>0</v>
      </c>
      <c r="K463" t="str">
        <v/>
      </c>
      <c r="L463" t="str">
        <v/>
      </c>
      <c r="O463" t="str">
        <v>SIN ESTADO</v>
      </c>
      <c r="Q463" t="str">
        <v/>
      </c>
      <c r="R463" t="str">
        <v/>
      </c>
      <c r="U463" t="str">
        <v>SIN ESTADO</v>
      </c>
      <c r="W463" t="str">
        <v/>
      </c>
      <c r="X463" t="str">
        <v/>
      </c>
      <c r="AA463" t="str">
        <v>SIN ESTADO</v>
      </c>
      <c r="AC463" t="str">
        <v/>
      </c>
      <c r="AD463" t="str">
        <v/>
      </c>
      <c r="AG463" t="str">
        <v>SIN ESTADO</v>
      </c>
      <c r="AI463" t="str">
        <v/>
      </c>
      <c r="AJ463" t="str">
        <v/>
      </c>
      <c r="AM463" t="str">
        <v>SIN ESTADO</v>
      </c>
      <c r="AO463" t="str">
        <v/>
      </c>
      <c r="AP463" t="str">
        <v/>
      </c>
      <c r="AS463" t="str">
        <v>SIN ESTADO</v>
      </c>
      <c r="AU463" t="str">
        <v/>
      </c>
      <c r="AV463" t="str">
        <v/>
      </c>
      <c r="AY463" t="str">
        <v>SIN ESTADO</v>
      </c>
      <c r="BA463" t="str">
        <v/>
      </c>
      <c r="BB463" t="str">
        <v/>
      </c>
      <c r="BE463" t="str">
        <v>SIN ESTADO</v>
      </c>
      <c r="BG463" t="str">
        <v/>
      </c>
      <c r="BH463" t="str">
        <v/>
      </c>
      <c r="BK463" t="str">
        <v>SIN ESTADO</v>
      </c>
      <c r="BM463" t="str">
        <v/>
      </c>
      <c r="BN463" t="str">
        <v/>
      </c>
      <c r="BQ463" t="str">
        <v>SIN ESTADO</v>
      </c>
      <c r="BS463" t="str">
        <v/>
      </c>
      <c r="BT463" t="str">
        <v/>
      </c>
      <c r="BW463" t="str">
        <v>SIN ESTADO</v>
      </c>
      <c r="BY463" t="str">
        <v/>
      </c>
      <c r="BZ463" t="str">
        <v/>
      </c>
      <c r="CC463" t="str">
        <v>SIN ESTADO</v>
      </c>
      <c r="CE463" t="str">
        <v/>
      </c>
      <c r="CF463" t="str">
        <v/>
      </c>
      <c r="CI463" t="str">
        <v>SIN ESTADO</v>
      </c>
      <c r="CK463" t="str">
        <v/>
      </c>
      <c r="CL463" t="str">
        <v/>
      </c>
      <c r="CO463" t="str">
        <v>SIN ESTADO</v>
      </c>
      <c r="CQ463" t="str">
        <v/>
      </c>
      <c r="CR463" t="str">
        <v/>
      </c>
      <c r="CU463" t="str">
        <v>SIN ESTADO</v>
      </c>
      <c r="CW463" t="str">
        <v/>
      </c>
      <c r="CX463" t="str">
        <v/>
      </c>
      <c r="DA463" t="str">
        <v>SIN ESTADO</v>
      </c>
      <c r="DC463" t="str">
        <v/>
      </c>
      <c r="DD463" t="str">
        <v/>
      </c>
      <c r="DG463" t="str">
        <v>SIN ESTADO</v>
      </c>
      <c r="DI463" t="str">
        <v/>
      </c>
      <c r="DJ463" t="str">
        <v/>
      </c>
      <c r="DM463" t="str">
        <v>SIN ESTADO</v>
      </c>
      <c r="DO463" t="str">
        <v/>
      </c>
      <c r="DP463" t="str">
        <v/>
      </c>
      <c r="DS463" t="str">
        <v>SIN ESTADO</v>
      </c>
      <c r="DU463" t="str">
        <v/>
      </c>
      <c r="DV463" t="str">
        <v/>
      </c>
      <c r="DY463" t="str">
        <v>SIN ESTADO</v>
      </c>
      <c r="EA463" t="str">
        <v/>
      </c>
      <c r="EB463" t="str">
        <v/>
      </c>
      <c r="EE463" t="str">
        <v>SIN ESTADO</v>
      </c>
      <c r="EG463" t="str">
        <v/>
      </c>
      <c r="EH463" t="str">
        <v/>
      </c>
      <c r="EK463" t="str">
        <v>SIN ESTADO</v>
      </c>
      <c r="EM463" t="str">
        <v/>
      </c>
      <c r="EN463" t="str">
        <v/>
      </c>
      <c r="EQ463" t="str">
        <v>SIN ESTADO</v>
      </c>
      <c r="ES463" t="str">
        <v/>
      </c>
      <c r="ET463" t="str">
        <v/>
      </c>
      <c r="EW463" t="str">
        <v>SIN ESTADO</v>
      </c>
      <c r="EY463" t="str">
        <v/>
      </c>
      <c r="EZ463" t="str">
        <v/>
      </c>
      <c r="FC463" t="str">
        <v>SIN ESTADO</v>
      </c>
      <c r="FE463" t="str">
        <v/>
      </c>
      <c r="FF463" t="str">
        <v/>
      </c>
      <c r="FI463" t="str">
        <v>SIN ESTADO</v>
      </c>
      <c r="FK463" t="str">
        <v/>
      </c>
      <c r="FL463" t="str">
        <v/>
      </c>
      <c r="FO463" t="str">
        <v>SIN ESTADO</v>
      </c>
      <c r="FQ463" t="str">
        <v/>
      </c>
      <c r="FR463" t="str">
        <v/>
      </c>
      <c r="FU463" t="str">
        <v>SIN ESTADO</v>
      </c>
      <c r="FW463" t="str">
        <v/>
      </c>
      <c r="FX463" t="str">
        <v/>
      </c>
      <c r="GA463" t="str">
        <v>SIN ESTADO</v>
      </c>
      <c r="GC463" t="str">
        <v/>
      </c>
      <c r="GD463" t="str">
        <v/>
      </c>
      <c r="GG463" t="str">
        <v>SIN ESTADO</v>
      </c>
      <c r="GI463" t="str">
        <v/>
      </c>
      <c r="GJ463" t="str">
        <v/>
      </c>
      <c r="GM463" t="str">
        <v>SIN ESTADO</v>
      </c>
      <c r="GO463" t="str">
        <v/>
      </c>
      <c r="GP463" t="str">
        <v/>
      </c>
      <c r="GS463" t="str">
        <v>SIN ESTADO</v>
      </c>
      <c r="GU463" t="str">
        <v/>
      </c>
      <c r="GV463" t="str">
        <v/>
      </c>
      <c r="GY463" t="str">
        <v>SIN ESTADO</v>
      </c>
      <c r="HA463" t="str">
        <v/>
      </c>
      <c r="HB463" t="str">
        <v/>
      </c>
      <c r="HE463" t="str">
        <v>SIN ESTADO</v>
      </c>
      <c r="HG463" t="str">
        <v/>
      </c>
      <c r="HH463" t="str">
        <v/>
      </c>
      <c r="HK463" t="str">
        <v>SIN ESTADO</v>
      </c>
      <c r="HM463" t="str">
        <v/>
      </c>
      <c r="HN463" t="str">
        <v/>
      </c>
      <c r="HQ463" t="str">
        <v>SIN ESTADO</v>
      </c>
      <c r="HS463">
        <v>0</v>
      </c>
      <c r="HU463">
        <v>0</v>
      </c>
      <c r="HW463">
        <v>0</v>
      </c>
      <c r="HX463">
        <v>0</v>
      </c>
    </row>
    <row r="464">
      <c r="B464">
        <v>462</v>
      </c>
      <c r="C464" t="str">
        <v xml:space="preserve">LC2 - 43 - 3 </v>
      </c>
      <c r="D464" t="str">
        <v>EN NEGOCIACIÓN</v>
      </c>
      <c r="E464">
        <v>28000000</v>
      </c>
      <c r="F464">
        <v>28000000</v>
      </c>
      <c r="G464">
        <v>0</v>
      </c>
      <c r="H464">
        <v>0</v>
      </c>
      <c r="I464">
        <v>0</v>
      </c>
      <c r="J464">
        <v>0</v>
      </c>
      <c r="K464" t="str">
        <v/>
      </c>
      <c r="L464" t="str">
        <v/>
      </c>
      <c r="O464" t="str">
        <v>SIN ESTADO</v>
      </c>
      <c r="Q464" t="str">
        <v/>
      </c>
      <c r="R464" t="str">
        <v/>
      </c>
      <c r="U464" t="str">
        <v>SIN ESTADO</v>
      </c>
      <c r="W464" t="str">
        <v/>
      </c>
      <c r="X464" t="str">
        <v/>
      </c>
      <c r="AA464" t="str">
        <v>SIN ESTADO</v>
      </c>
      <c r="AC464" t="str">
        <v/>
      </c>
      <c r="AD464" t="str">
        <v/>
      </c>
      <c r="AG464" t="str">
        <v>SIN ESTADO</v>
      </c>
      <c r="AI464" t="str">
        <v/>
      </c>
      <c r="AJ464" t="str">
        <v/>
      </c>
      <c r="AM464" t="str">
        <v>SIN ESTADO</v>
      </c>
      <c r="AO464" t="str">
        <v/>
      </c>
      <c r="AP464" t="str">
        <v/>
      </c>
      <c r="AS464" t="str">
        <v>SIN ESTADO</v>
      </c>
      <c r="AU464" t="str">
        <v/>
      </c>
      <c r="AV464" t="str">
        <v/>
      </c>
      <c r="AY464" t="str">
        <v>SIN ESTADO</v>
      </c>
      <c r="BA464" t="str">
        <v/>
      </c>
      <c r="BB464" t="str">
        <v/>
      </c>
      <c r="BE464" t="str">
        <v>SIN ESTADO</v>
      </c>
      <c r="BG464" t="str">
        <v/>
      </c>
      <c r="BH464" t="str">
        <v/>
      </c>
      <c r="BK464" t="str">
        <v>SIN ESTADO</v>
      </c>
      <c r="BM464" t="str">
        <v/>
      </c>
      <c r="BN464" t="str">
        <v/>
      </c>
      <c r="BQ464" t="str">
        <v>SIN ESTADO</v>
      </c>
      <c r="BS464" t="str">
        <v/>
      </c>
      <c r="BT464" t="str">
        <v/>
      </c>
      <c r="BW464" t="str">
        <v>SIN ESTADO</v>
      </c>
      <c r="BY464" t="str">
        <v/>
      </c>
      <c r="BZ464" t="str">
        <v/>
      </c>
      <c r="CC464" t="str">
        <v>SIN ESTADO</v>
      </c>
      <c r="CE464" t="str">
        <v/>
      </c>
      <c r="CF464" t="str">
        <v/>
      </c>
      <c r="CI464" t="str">
        <v>SIN ESTADO</v>
      </c>
      <c r="CK464" t="str">
        <v/>
      </c>
      <c r="CL464" t="str">
        <v/>
      </c>
      <c r="CO464" t="str">
        <v>SIN ESTADO</v>
      </c>
      <c r="CQ464" t="str">
        <v/>
      </c>
      <c r="CR464" t="str">
        <v/>
      </c>
      <c r="CU464" t="str">
        <v>SIN ESTADO</v>
      </c>
      <c r="CW464" t="str">
        <v/>
      </c>
      <c r="CX464" t="str">
        <v/>
      </c>
      <c r="DA464" t="str">
        <v>SIN ESTADO</v>
      </c>
      <c r="DC464" t="str">
        <v/>
      </c>
      <c r="DD464" t="str">
        <v/>
      </c>
      <c r="DG464" t="str">
        <v>SIN ESTADO</v>
      </c>
      <c r="DI464" t="str">
        <v/>
      </c>
      <c r="DJ464" t="str">
        <v/>
      </c>
      <c r="DM464" t="str">
        <v>SIN ESTADO</v>
      </c>
      <c r="DO464" t="str">
        <v/>
      </c>
      <c r="DP464" t="str">
        <v/>
      </c>
      <c r="DS464" t="str">
        <v>SIN ESTADO</v>
      </c>
      <c r="DU464" t="str">
        <v/>
      </c>
      <c r="DV464" t="str">
        <v/>
      </c>
      <c r="DY464" t="str">
        <v>SIN ESTADO</v>
      </c>
      <c r="EA464" t="str">
        <v/>
      </c>
      <c r="EB464" t="str">
        <v/>
      </c>
      <c r="EE464" t="str">
        <v>SIN ESTADO</v>
      </c>
      <c r="EG464" t="str">
        <v/>
      </c>
      <c r="EH464" t="str">
        <v/>
      </c>
      <c r="EK464" t="str">
        <v>SIN ESTADO</v>
      </c>
      <c r="EM464" t="str">
        <v/>
      </c>
      <c r="EN464" t="str">
        <v/>
      </c>
      <c r="EQ464" t="str">
        <v>SIN ESTADO</v>
      </c>
      <c r="ES464" t="str">
        <v/>
      </c>
      <c r="ET464" t="str">
        <v/>
      </c>
      <c r="EW464" t="str">
        <v>SIN ESTADO</v>
      </c>
      <c r="EY464" t="str">
        <v/>
      </c>
      <c r="EZ464" t="str">
        <v/>
      </c>
      <c r="FC464" t="str">
        <v>SIN ESTADO</v>
      </c>
      <c r="FE464" t="str">
        <v/>
      </c>
      <c r="FF464" t="str">
        <v/>
      </c>
      <c r="FI464" t="str">
        <v>SIN ESTADO</v>
      </c>
      <c r="FK464" t="str">
        <v/>
      </c>
      <c r="FL464" t="str">
        <v/>
      </c>
      <c r="FO464" t="str">
        <v>SIN ESTADO</v>
      </c>
      <c r="FQ464" t="str">
        <v/>
      </c>
      <c r="FR464" t="str">
        <v/>
      </c>
      <c r="FU464" t="str">
        <v>SIN ESTADO</v>
      </c>
      <c r="FW464" t="str">
        <v/>
      </c>
      <c r="FX464" t="str">
        <v/>
      </c>
      <c r="GA464" t="str">
        <v>SIN ESTADO</v>
      </c>
      <c r="GC464" t="str">
        <v/>
      </c>
      <c r="GD464" t="str">
        <v/>
      </c>
      <c r="GG464" t="str">
        <v>SIN ESTADO</v>
      </c>
      <c r="GI464" t="str">
        <v/>
      </c>
      <c r="GJ464" t="str">
        <v/>
      </c>
      <c r="GM464" t="str">
        <v>SIN ESTADO</v>
      </c>
      <c r="GO464" t="str">
        <v/>
      </c>
      <c r="GP464" t="str">
        <v/>
      </c>
      <c r="GS464" t="str">
        <v>SIN ESTADO</v>
      </c>
      <c r="GU464" t="str">
        <v/>
      </c>
      <c r="GV464" t="str">
        <v/>
      </c>
      <c r="GY464" t="str">
        <v>SIN ESTADO</v>
      </c>
      <c r="HA464" t="str">
        <v/>
      </c>
      <c r="HB464" t="str">
        <v/>
      </c>
      <c r="HE464" t="str">
        <v>SIN ESTADO</v>
      </c>
      <c r="HG464" t="str">
        <v/>
      </c>
      <c r="HH464" t="str">
        <v/>
      </c>
      <c r="HK464" t="str">
        <v>SIN ESTADO</v>
      </c>
      <c r="HM464" t="str">
        <v/>
      </c>
      <c r="HN464" t="str">
        <v/>
      </c>
      <c r="HQ464" t="str">
        <v>SIN ESTADO</v>
      </c>
      <c r="HS464">
        <v>0</v>
      </c>
      <c r="HU464">
        <v>0</v>
      </c>
      <c r="HW464">
        <v>0</v>
      </c>
      <c r="HX464">
        <v>0</v>
      </c>
    </row>
    <row r="465">
      <c r="B465">
        <v>463</v>
      </c>
      <c r="C465" t="str">
        <v>LC2 - 43 - 4 Y 5</v>
      </c>
      <c r="D465" t="str">
        <v>VENDIDO</v>
      </c>
      <c r="E465">
        <v>54000000</v>
      </c>
      <c r="F465">
        <v>46000000</v>
      </c>
      <c r="G465">
        <v>46158</v>
      </c>
      <c r="H465">
        <v>0</v>
      </c>
      <c r="I465" t="str">
        <v xml:space="preserve">20 DE CADA MES </v>
      </c>
      <c r="J465">
        <v>1916000</v>
      </c>
      <c r="K465" t="str">
        <v/>
      </c>
      <c r="L465" t="str">
        <v/>
      </c>
      <c r="O465" t="str">
        <v>SIN ESTADO</v>
      </c>
      <c r="Q465" t="str">
        <v/>
      </c>
      <c r="R465" t="str">
        <v/>
      </c>
      <c r="U465" t="str">
        <v>SIN ESTADO</v>
      </c>
      <c r="W465" t="str">
        <v/>
      </c>
      <c r="X465" t="str">
        <v/>
      </c>
      <c r="AA465" t="str">
        <v>SIN ESTADO</v>
      </c>
      <c r="AC465" t="str">
        <v/>
      </c>
      <c r="AD465" t="str">
        <v/>
      </c>
      <c r="AG465" t="str">
        <v>SIN ESTADO</v>
      </c>
      <c r="AI465" t="str">
        <v/>
      </c>
      <c r="AJ465" t="str">
        <v/>
      </c>
      <c r="AM465" t="str">
        <v>SIN ESTADO</v>
      </c>
      <c r="AO465" t="str">
        <v/>
      </c>
      <c r="AP465" t="str">
        <v/>
      </c>
      <c r="AS465" t="str">
        <v>SIN ESTADO</v>
      </c>
      <c r="AU465" t="str">
        <v/>
      </c>
      <c r="AV465" t="str">
        <v/>
      </c>
      <c r="AY465" t="str">
        <v>SIN ESTADO</v>
      </c>
      <c r="BA465" t="str">
        <v/>
      </c>
      <c r="BB465" t="str">
        <v/>
      </c>
      <c r="BE465" t="str">
        <v>SIN ESTADO</v>
      </c>
      <c r="BG465" t="str">
        <v/>
      </c>
      <c r="BH465" t="str">
        <v/>
      </c>
      <c r="BK465" t="str">
        <v>SIN ESTADO</v>
      </c>
      <c r="BM465" t="str">
        <v/>
      </c>
      <c r="BN465" t="str">
        <v/>
      </c>
      <c r="BQ465" t="str">
        <v>SIN ESTADO</v>
      </c>
      <c r="BS465" t="str">
        <v/>
      </c>
      <c r="BT465" t="str">
        <v/>
      </c>
      <c r="BW465" t="str">
        <v>SIN ESTADO</v>
      </c>
      <c r="BY465" t="str">
        <v/>
      </c>
      <c r="BZ465" t="str">
        <v/>
      </c>
      <c r="CC465" t="str">
        <v>SIN ESTADO</v>
      </c>
      <c r="CE465" t="str">
        <v/>
      </c>
      <c r="CF465" t="str">
        <v/>
      </c>
      <c r="CI465" t="str">
        <v>SIN ESTADO</v>
      </c>
      <c r="CK465" t="str">
        <v/>
      </c>
      <c r="CL465" t="str">
        <v/>
      </c>
      <c r="CO465" t="str">
        <v>SIN ESTADO</v>
      </c>
      <c r="CQ465" t="str">
        <v/>
      </c>
      <c r="CR465" t="str">
        <v/>
      </c>
      <c r="CU465" t="str">
        <v>SIN ESTADO</v>
      </c>
      <c r="CW465" t="str">
        <v/>
      </c>
      <c r="CX465" t="str">
        <v/>
      </c>
      <c r="DA465" t="str">
        <v>SIN ESTADO</v>
      </c>
      <c r="DC465" t="str">
        <v/>
      </c>
      <c r="DD465" t="str">
        <v/>
      </c>
      <c r="DG465" t="str">
        <v>SIN ESTADO</v>
      </c>
      <c r="DI465" t="str">
        <v/>
      </c>
      <c r="DJ465" t="str">
        <v/>
      </c>
      <c r="DM465" t="str">
        <v>SIN ESTADO</v>
      </c>
      <c r="DO465" t="str">
        <v/>
      </c>
      <c r="DP465" t="str">
        <v/>
      </c>
      <c r="DS465" t="str">
        <v>SIN ESTADO</v>
      </c>
      <c r="DU465" t="str">
        <v/>
      </c>
      <c r="DV465" t="str">
        <v/>
      </c>
      <c r="DY465" t="str">
        <v>SIN ESTADO</v>
      </c>
      <c r="EA465" t="str">
        <v/>
      </c>
      <c r="EB465" t="str">
        <v/>
      </c>
      <c r="EE465" t="str">
        <v>SIN ESTADO</v>
      </c>
      <c r="EG465" t="str">
        <v/>
      </c>
      <c r="EH465" t="str">
        <v/>
      </c>
      <c r="EK465" t="str">
        <v>SIN ESTADO</v>
      </c>
      <c r="EM465" t="str">
        <v/>
      </c>
      <c r="EN465" t="str">
        <v/>
      </c>
      <c r="EQ465" t="str">
        <v>SIN ESTADO</v>
      </c>
      <c r="ES465" t="str">
        <v/>
      </c>
      <c r="ET465" t="str">
        <v/>
      </c>
      <c r="EW465" t="str">
        <v>SIN ESTADO</v>
      </c>
      <c r="EY465" t="str">
        <v/>
      </c>
      <c r="EZ465" t="str">
        <v/>
      </c>
      <c r="FC465" t="str">
        <v>SIN ESTADO</v>
      </c>
      <c r="FE465" t="str">
        <v/>
      </c>
      <c r="FF465" t="str">
        <v/>
      </c>
      <c r="FI465" t="str">
        <v>SIN ESTADO</v>
      </c>
      <c r="FK465" t="str">
        <v/>
      </c>
      <c r="FL465" t="str">
        <v/>
      </c>
      <c r="FO465" t="str">
        <v>SIN ESTADO</v>
      </c>
      <c r="FQ465" t="str">
        <v/>
      </c>
      <c r="FR465" t="str">
        <v/>
      </c>
      <c r="FU465" t="str">
        <v>SIN ESTADO</v>
      </c>
      <c r="FW465" t="str">
        <v/>
      </c>
      <c r="FX465" t="str">
        <v/>
      </c>
      <c r="GA465" t="str">
        <v>SIN ESTADO</v>
      </c>
      <c r="GC465" t="str">
        <v/>
      </c>
      <c r="GD465" t="str">
        <v/>
      </c>
      <c r="GG465" t="str">
        <v>SIN ESTADO</v>
      </c>
      <c r="GI465" t="str">
        <v/>
      </c>
      <c r="GJ465" t="str">
        <v/>
      </c>
      <c r="GM465" t="str">
        <v>SIN ESTADO</v>
      </c>
      <c r="GO465" t="str">
        <v/>
      </c>
      <c r="GP465" t="str">
        <v/>
      </c>
      <c r="GS465" t="str">
        <v>SIN ESTADO</v>
      </c>
      <c r="GU465" t="str">
        <v/>
      </c>
      <c r="GV465" t="str">
        <v/>
      </c>
      <c r="GY465" t="str">
        <v>SIN ESTADO</v>
      </c>
      <c r="HA465" t="str">
        <v/>
      </c>
      <c r="HB465" t="str">
        <v/>
      </c>
      <c r="HE465" t="str">
        <v>SIN ESTADO</v>
      </c>
      <c r="HG465" t="str">
        <v/>
      </c>
      <c r="HH465" t="str">
        <v/>
      </c>
      <c r="HK465" t="str">
        <v>SIN ESTADO</v>
      </c>
      <c r="HM465" t="str">
        <v/>
      </c>
      <c r="HN465" t="str">
        <v/>
      </c>
      <c r="HQ465" t="str">
        <v>SIN ESTADO</v>
      </c>
      <c r="HS465">
        <v>0</v>
      </c>
      <c r="HU465">
        <v>1916000</v>
      </c>
      <c r="HW465">
        <v>0</v>
      </c>
      <c r="HX465">
        <v>0</v>
      </c>
    </row>
    <row r="466">
      <c r="B466">
        <v>464</v>
      </c>
      <c r="C466" t="str">
        <v xml:space="preserve">LC2 - 43 - 6 </v>
      </c>
      <c r="D466" t="str">
        <v>EN NEGOCIACIÓN</v>
      </c>
      <c r="E466">
        <v>55000000</v>
      </c>
      <c r="F466">
        <v>55000000</v>
      </c>
      <c r="J466">
        <v>0</v>
      </c>
      <c r="K466" t="str">
        <v/>
      </c>
      <c r="L466" t="str">
        <v/>
      </c>
      <c r="O466" t="str">
        <v>SIN ESTADO</v>
      </c>
      <c r="Q466" t="str">
        <v/>
      </c>
      <c r="R466" t="str">
        <v/>
      </c>
      <c r="U466" t="str">
        <v>SIN ESTADO</v>
      </c>
      <c r="W466" t="str">
        <v/>
      </c>
      <c r="X466" t="str">
        <v/>
      </c>
      <c r="AA466" t="str">
        <v>SIN ESTADO</v>
      </c>
      <c r="AC466" t="str">
        <v/>
      </c>
      <c r="AD466" t="str">
        <v/>
      </c>
      <c r="AG466" t="str">
        <v>SIN ESTADO</v>
      </c>
      <c r="AI466" t="str">
        <v/>
      </c>
      <c r="AJ466" t="str">
        <v/>
      </c>
      <c r="AM466" t="str">
        <v>SIN ESTADO</v>
      </c>
      <c r="AO466" t="str">
        <v/>
      </c>
      <c r="AP466" t="str">
        <v/>
      </c>
      <c r="AS466" t="str">
        <v>SIN ESTADO</v>
      </c>
      <c r="AU466" t="str">
        <v/>
      </c>
      <c r="AV466" t="str">
        <v/>
      </c>
      <c r="AY466" t="str">
        <v>SIN ESTADO</v>
      </c>
      <c r="BA466" t="str">
        <v/>
      </c>
      <c r="BB466" t="str">
        <v/>
      </c>
      <c r="BE466" t="str">
        <v>SIN ESTADO</v>
      </c>
      <c r="BG466" t="str">
        <v/>
      </c>
      <c r="BH466" t="str">
        <v/>
      </c>
      <c r="BK466" t="str">
        <v>SIN ESTADO</v>
      </c>
      <c r="BM466" t="str">
        <v/>
      </c>
      <c r="BN466" t="str">
        <v/>
      </c>
      <c r="BQ466" t="str">
        <v>SIN ESTADO</v>
      </c>
      <c r="BS466" t="str">
        <v/>
      </c>
      <c r="BT466" t="str">
        <v/>
      </c>
      <c r="BW466" t="str">
        <v>SIN ESTADO</v>
      </c>
      <c r="BY466" t="str">
        <v/>
      </c>
      <c r="BZ466" t="str">
        <v/>
      </c>
      <c r="CC466" t="str">
        <v>SIN ESTADO</v>
      </c>
      <c r="CE466" t="str">
        <v/>
      </c>
      <c r="CF466" t="str">
        <v/>
      </c>
      <c r="CI466" t="str">
        <v>SIN ESTADO</v>
      </c>
      <c r="CK466" t="str">
        <v/>
      </c>
      <c r="CL466" t="str">
        <v/>
      </c>
      <c r="CO466" t="str">
        <v>SIN ESTADO</v>
      </c>
      <c r="CQ466" t="str">
        <v/>
      </c>
      <c r="CR466" t="str">
        <v/>
      </c>
      <c r="CU466" t="str">
        <v>SIN ESTADO</v>
      </c>
      <c r="CW466" t="str">
        <v/>
      </c>
      <c r="CX466" t="str">
        <v/>
      </c>
      <c r="DA466" t="str">
        <v>SIN ESTADO</v>
      </c>
      <c r="DC466" t="str">
        <v/>
      </c>
      <c r="DD466" t="str">
        <v/>
      </c>
      <c r="DG466" t="str">
        <v>SIN ESTADO</v>
      </c>
      <c r="DI466" t="str">
        <v/>
      </c>
      <c r="DJ466" t="str">
        <v/>
      </c>
      <c r="DM466" t="str">
        <v>SIN ESTADO</v>
      </c>
      <c r="DO466" t="str">
        <v/>
      </c>
      <c r="DP466" t="str">
        <v/>
      </c>
      <c r="DS466" t="str">
        <v>SIN ESTADO</v>
      </c>
      <c r="DU466" t="str">
        <v/>
      </c>
      <c r="DV466" t="str">
        <v/>
      </c>
      <c r="DY466" t="str">
        <v>SIN ESTADO</v>
      </c>
      <c r="EA466" t="str">
        <v/>
      </c>
      <c r="EB466" t="str">
        <v/>
      </c>
      <c r="EE466" t="str">
        <v>SIN ESTADO</v>
      </c>
      <c r="EG466" t="str">
        <v/>
      </c>
      <c r="EH466" t="str">
        <v/>
      </c>
      <c r="EK466" t="str">
        <v>SIN ESTADO</v>
      </c>
      <c r="EM466" t="str">
        <v/>
      </c>
      <c r="EN466" t="str">
        <v/>
      </c>
      <c r="EQ466" t="str">
        <v>SIN ESTADO</v>
      </c>
      <c r="ES466" t="str">
        <v/>
      </c>
      <c r="ET466" t="str">
        <v/>
      </c>
      <c r="EW466" t="str">
        <v>SIN ESTADO</v>
      </c>
      <c r="EY466" t="str">
        <v/>
      </c>
      <c r="EZ466" t="str">
        <v/>
      </c>
      <c r="FC466" t="str">
        <v>SIN ESTADO</v>
      </c>
      <c r="FE466" t="str">
        <v/>
      </c>
      <c r="FF466" t="str">
        <v/>
      </c>
      <c r="FI466" t="str">
        <v>SIN ESTADO</v>
      </c>
      <c r="FK466" t="str">
        <v/>
      </c>
      <c r="FL466" t="str">
        <v/>
      </c>
      <c r="FO466" t="str">
        <v>SIN ESTADO</v>
      </c>
      <c r="FQ466" t="str">
        <v/>
      </c>
      <c r="FR466" t="str">
        <v/>
      </c>
      <c r="FU466" t="str">
        <v>SIN ESTADO</v>
      </c>
      <c r="FW466" t="str">
        <v/>
      </c>
      <c r="FX466" t="str">
        <v/>
      </c>
      <c r="GA466" t="str">
        <v>SIN ESTADO</v>
      </c>
      <c r="GC466" t="str">
        <v/>
      </c>
      <c r="GD466" t="str">
        <v/>
      </c>
      <c r="GG466" t="str">
        <v>SIN ESTADO</v>
      </c>
      <c r="GI466" t="str">
        <v/>
      </c>
      <c r="GJ466" t="str">
        <v/>
      </c>
      <c r="GM466" t="str">
        <v>SIN ESTADO</v>
      </c>
      <c r="GO466" t="str">
        <v/>
      </c>
      <c r="GP466" t="str">
        <v/>
      </c>
      <c r="GS466" t="str">
        <v>SIN ESTADO</v>
      </c>
      <c r="GU466" t="str">
        <v/>
      </c>
      <c r="GV466" t="str">
        <v/>
      </c>
      <c r="GY466" t="str">
        <v>SIN ESTADO</v>
      </c>
      <c r="HA466" t="str">
        <v/>
      </c>
      <c r="HB466" t="str">
        <v/>
      </c>
      <c r="HE466" t="str">
        <v>SIN ESTADO</v>
      </c>
      <c r="HG466" t="str">
        <v/>
      </c>
      <c r="HH466" t="str">
        <v/>
      </c>
      <c r="HK466" t="str">
        <v>SIN ESTADO</v>
      </c>
      <c r="HM466" t="str">
        <v/>
      </c>
      <c r="HN466" t="str">
        <v/>
      </c>
      <c r="HQ466" t="str">
        <v>SIN ESTADO</v>
      </c>
      <c r="HS466">
        <v>0</v>
      </c>
      <c r="HU466">
        <v>0</v>
      </c>
      <c r="HW466">
        <v>0</v>
      </c>
      <c r="HX466">
        <v>0</v>
      </c>
    </row>
    <row r="467">
      <c r="B467">
        <v>465</v>
      </c>
      <c r="C467" t="str">
        <v xml:space="preserve">LC2 - 43 - 7 </v>
      </c>
      <c r="D467" t="str">
        <v>VENDIDO</v>
      </c>
      <c r="E467">
        <v>28000000</v>
      </c>
      <c r="F467">
        <v>24000000</v>
      </c>
      <c r="G467">
        <v>46169</v>
      </c>
      <c r="H467">
        <v>24</v>
      </c>
      <c r="I467" t="str">
        <v>27 DE CADA MES</v>
      </c>
      <c r="J467">
        <v>1000000</v>
      </c>
      <c r="K467">
        <v>46200</v>
      </c>
      <c r="L467">
        <v>118</v>
      </c>
      <c r="M467">
        <v>46177</v>
      </c>
      <c r="N467">
        <v>4000000</v>
      </c>
      <c r="O467" t="str">
        <v>PAGA</v>
      </c>
      <c r="P467" t="str">
        <v>TRANSFERENCIA</v>
      </c>
      <c r="Q467">
        <v>46231</v>
      </c>
      <c r="R467">
        <v>87</v>
      </c>
      <c r="U467" t="str">
        <v>VENCIDA</v>
      </c>
      <c r="W467">
        <v>46262</v>
      </c>
      <c r="X467">
        <v>56</v>
      </c>
      <c r="AA467" t="str">
        <v>VENCIDA</v>
      </c>
      <c r="AC467">
        <v>46293</v>
      </c>
      <c r="AD467">
        <v>25</v>
      </c>
      <c r="AG467" t="str">
        <v>VENCIDA</v>
      </c>
      <c r="AI467">
        <v>46324</v>
      </c>
      <c r="AJ467">
        <v>-6</v>
      </c>
      <c r="AM467" t="str">
        <v>AL DÍA</v>
      </c>
      <c r="AO467">
        <v>46355</v>
      </c>
      <c r="AP467">
        <v>-37</v>
      </c>
      <c r="AS467" t="str">
        <v>AL DÍA</v>
      </c>
      <c r="AU467">
        <v>46386</v>
      </c>
      <c r="AV467">
        <v>-68</v>
      </c>
      <c r="AY467" t="str">
        <v>AL DÍA</v>
      </c>
      <c r="BA467">
        <v>46417</v>
      </c>
      <c r="BB467">
        <v>-99</v>
      </c>
      <c r="BE467" t="str">
        <v>AL DÍA</v>
      </c>
      <c r="BG467">
        <v>46448</v>
      </c>
      <c r="BH467">
        <v>-130</v>
      </c>
      <c r="BK467" t="str">
        <v>AL DÍA</v>
      </c>
      <c r="BM467">
        <v>46479</v>
      </c>
      <c r="BN467">
        <v>-161</v>
      </c>
      <c r="BQ467" t="str">
        <v>AL DÍA</v>
      </c>
      <c r="BS467">
        <v>46510</v>
      </c>
      <c r="BT467">
        <v>-192</v>
      </c>
      <c r="BW467" t="str">
        <v>AL DÍA</v>
      </c>
      <c r="BY467">
        <v>46541</v>
      </c>
      <c r="BZ467">
        <v>-223</v>
      </c>
      <c r="CC467" t="str">
        <v>AL DÍA</v>
      </c>
      <c r="CE467">
        <v>46572</v>
      </c>
      <c r="CF467">
        <v>-254</v>
      </c>
      <c r="CI467" t="str">
        <v>AL DÍA</v>
      </c>
      <c r="CK467">
        <v>46603</v>
      </c>
      <c r="CL467">
        <v>-285</v>
      </c>
      <c r="CO467" t="str">
        <v>AL DÍA</v>
      </c>
      <c r="CQ467">
        <v>46634</v>
      </c>
      <c r="CR467">
        <v>-316</v>
      </c>
      <c r="CU467" t="str">
        <v>AL DÍA</v>
      </c>
      <c r="CW467">
        <v>46665</v>
      </c>
      <c r="CX467">
        <v>-347</v>
      </c>
      <c r="DA467" t="str">
        <v>AL DÍA</v>
      </c>
      <c r="DC467">
        <v>46696</v>
      </c>
      <c r="DD467">
        <v>-378</v>
      </c>
      <c r="DG467" t="str">
        <v>AL DÍA</v>
      </c>
      <c r="DI467">
        <v>46727</v>
      </c>
      <c r="DJ467">
        <v>-409</v>
      </c>
      <c r="DM467" t="str">
        <v>AL DÍA</v>
      </c>
      <c r="DO467">
        <v>46758</v>
      </c>
      <c r="DP467">
        <v>-440</v>
      </c>
      <c r="DS467" t="str">
        <v>AL DÍA</v>
      </c>
      <c r="DU467">
        <v>46789</v>
      </c>
      <c r="DV467">
        <v>-471</v>
      </c>
      <c r="DY467" t="str">
        <v>AL DÍA</v>
      </c>
      <c r="EA467">
        <v>46820</v>
      </c>
      <c r="EB467">
        <v>-502</v>
      </c>
      <c r="EE467" t="str">
        <v>AL DÍA</v>
      </c>
      <c r="EG467">
        <v>46851</v>
      </c>
      <c r="EH467">
        <v>-533</v>
      </c>
      <c r="EK467" t="str">
        <v>AL DÍA</v>
      </c>
      <c r="EM467">
        <v>46882</v>
      </c>
      <c r="EN467">
        <v>-564</v>
      </c>
      <c r="EQ467" t="str">
        <v>AL DÍA</v>
      </c>
      <c r="ES467">
        <v>46913</v>
      </c>
      <c r="ET467">
        <v>-595</v>
      </c>
      <c r="EW467" t="str">
        <v>AL DÍA</v>
      </c>
      <c r="EY467" t="str">
        <v/>
      </c>
      <c r="EZ467" t="str">
        <v/>
      </c>
      <c r="FC467" t="str">
        <v>SIN ESTADO</v>
      </c>
      <c r="FE467" t="str">
        <v/>
      </c>
      <c r="FF467" t="str">
        <v/>
      </c>
      <c r="FI467" t="str">
        <v>SIN ESTADO</v>
      </c>
      <c r="FK467" t="str">
        <v/>
      </c>
      <c r="FL467" t="str">
        <v/>
      </c>
      <c r="FO467" t="str">
        <v>SIN ESTADO</v>
      </c>
      <c r="FQ467" t="str">
        <v/>
      </c>
      <c r="FR467" t="str">
        <v/>
      </c>
      <c r="FU467" t="str">
        <v>SIN ESTADO</v>
      </c>
      <c r="FW467" t="str">
        <v/>
      </c>
      <c r="FX467" t="str">
        <v/>
      </c>
      <c r="GA467" t="str">
        <v>SIN ESTADO</v>
      </c>
      <c r="GC467" t="str">
        <v/>
      </c>
      <c r="GD467" t="str">
        <v/>
      </c>
      <c r="GG467" t="str">
        <v>SIN ESTADO</v>
      </c>
      <c r="GI467" t="str">
        <v/>
      </c>
      <c r="GJ467" t="str">
        <v/>
      </c>
      <c r="GM467" t="str">
        <v>SIN ESTADO</v>
      </c>
      <c r="GO467" t="str">
        <v/>
      </c>
      <c r="GP467" t="str">
        <v/>
      </c>
      <c r="GS467" t="str">
        <v>SIN ESTADO</v>
      </c>
      <c r="GU467" t="str">
        <v/>
      </c>
      <c r="GV467" t="str">
        <v/>
      </c>
      <c r="GY467" t="str">
        <v>SIN ESTADO</v>
      </c>
      <c r="HA467" t="str">
        <v/>
      </c>
      <c r="HB467" t="str">
        <v/>
      </c>
      <c r="HE467" t="str">
        <v>SIN ESTADO</v>
      </c>
      <c r="HG467" t="str">
        <v/>
      </c>
      <c r="HH467" t="str">
        <v/>
      </c>
      <c r="HK467" t="str">
        <v>SIN ESTADO</v>
      </c>
      <c r="HM467" t="str">
        <v/>
      </c>
      <c r="HN467" t="str">
        <v/>
      </c>
      <c r="HQ467" t="str">
        <v>SIN ESTADO</v>
      </c>
      <c r="HS467">
        <v>4000000</v>
      </c>
      <c r="HU467">
        <v>1000000</v>
      </c>
      <c r="HW467">
        <v>0</v>
      </c>
      <c r="HX467">
        <v>0</v>
      </c>
    </row>
    <row r="468">
      <c r="B468">
        <v>466</v>
      </c>
      <c r="C468" t="str">
        <v>LC2 - 43 - 8 Y 9</v>
      </c>
      <c r="D468" t="str">
        <v>VENDIDO</v>
      </c>
      <c r="E468">
        <v>55000000</v>
      </c>
      <c r="F468">
        <v>47000000</v>
      </c>
      <c r="G468">
        <v>46158</v>
      </c>
      <c r="H468">
        <v>24</v>
      </c>
      <c r="I468" t="str">
        <v>20DE CADA MES</v>
      </c>
      <c r="J468">
        <v>1958300</v>
      </c>
      <c r="K468">
        <v>46189</v>
      </c>
      <c r="L468">
        <v>129</v>
      </c>
      <c r="O468" t="str">
        <v>VENCIDA</v>
      </c>
      <c r="Q468">
        <v>46220</v>
      </c>
      <c r="R468">
        <v>98</v>
      </c>
      <c r="U468" t="str">
        <v>VENCIDA</v>
      </c>
      <c r="W468">
        <v>46251</v>
      </c>
      <c r="X468">
        <v>67</v>
      </c>
      <c r="AA468" t="str">
        <v>VENCIDA</v>
      </c>
      <c r="AC468">
        <v>46282</v>
      </c>
      <c r="AD468">
        <v>36</v>
      </c>
      <c r="AG468" t="str">
        <v>VENCIDA</v>
      </c>
      <c r="AI468">
        <v>46313</v>
      </c>
      <c r="AJ468">
        <v>5</v>
      </c>
      <c r="AM468" t="str">
        <v>VENCIDA</v>
      </c>
      <c r="AO468">
        <v>46344</v>
      </c>
      <c r="AP468">
        <v>-26</v>
      </c>
      <c r="AS468" t="str">
        <v>AL DÍA</v>
      </c>
      <c r="AU468">
        <v>46375</v>
      </c>
      <c r="AV468">
        <v>-57</v>
      </c>
      <c r="AY468" t="str">
        <v>AL DÍA</v>
      </c>
      <c r="BA468">
        <v>46406</v>
      </c>
      <c r="BB468">
        <v>-88</v>
      </c>
      <c r="BE468" t="str">
        <v>AL DÍA</v>
      </c>
      <c r="BG468">
        <v>46437</v>
      </c>
      <c r="BH468">
        <v>-119</v>
      </c>
      <c r="BK468" t="str">
        <v>AL DÍA</v>
      </c>
      <c r="BM468">
        <v>46468</v>
      </c>
      <c r="BN468">
        <v>-150</v>
      </c>
      <c r="BQ468" t="str">
        <v>AL DÍA</v>
      </c>
      <c r="BS468">
        <v>46499</v>
      </c>
      <c r="BT468">
        <v>-181</v>
      </c>
      <c r="BW468" t="str">
        <v>AL DÍA</v>
      </c>
      <c r="BY468">
        <v>46530</v>
      </c>
      <c r="BZ468">
        <v>-212</v>
      </c>
      <c r="CC468" t="str">
        <v>AL DÍA</v>
      </c>
      <c r="CE468">
        <v>46561</v>
      </c>
      <c r="CF468">
        <v>-243</v>
      </c>
      <c r="CI468" t="str">
        <v>AL DÍA</v>
      </c>
      <c r="CK468">
        <v>46592</v>
      </c>
      <c r="CL468">
        <v>-274</v>
      </c>
      <c r="CO468" t="str">
        <v>AL DÍA</v>
      </c>
      <c r="CQ468">
        <v>46623</v>
      </c>
      <c r="CR468">
        <v>-305</v>
      </c>
      <c r="CU468" t="str">
        <v>AL DÍA</v>
      </c>
      <c r="CW468">
        <v>46654</v>
      </c>
      <c r="CX468">
        <v>-336</v>
      </c>
      <c r="DA468" t="str">
        <v>AL DÍA</v>
      </c>
      <c r="DC468">
        <v>46685</v>
      </c>
      <c r="DD468">
        <v>-367</v>
      </c>
      <c r="DG468" t="str">
        <v>AL DÍA</v>
      </c>
      <c r="DI468">
        <v>46716</v>
      </c>
      <c r="DJ468">
        <v>-398</v>
      </c>
      <c r="DM468" t="str">
        <v>AL DÍA</v>
      </c>
      <c r="DO468">
        <v>46747</v>
      </c>
      <c r="DP468">
        <v>-429</v>
      </c>
      <c r="DS468" t="str">
        <v>AL DÍA</v>
      </c>
      <c r="DU468">
        <v>46778</v>
      </c>
      <c r="DV468">
        <v>-460</v>
      </c>
      <c r="DY468" t="str">
        <v>AL DÍA</v>
      </c>
      <c r="EA468">
        <v>46809</v>
      </c>
      <c r="EB468">
        <v>-491</v>
      </c>
      <c r="EE468" t="str">
        <v>AL DÍA</v>
      </c>
      <c r="EG468">
        <v>46840</v>
      </c>
      <c r="EH468">
        <v>-522</v>
      </c>
      <c r="EK468" t="str">
        <v>AL DÍA</v>
      </c>
      <c r="EM468">
        <v>46871</v>
      </c>
      <c r="EN468">
        <v>-553</v>
      </c>
      <c r="EQ468" t="str">
        <v>AL DÍA</v>
      </c>
      <c r="ES468">
        <v>46902</v>
      </c>
      <c r="ET468">
        <v>-584</v>
      </c>
      <c r="EW468" t="str">
        <v>AL DÍA</v>
      </c>
      <c r="EY468" t="str">
        <v/>
      </c>
      <c r="EZ468" t="str">
        <v/>
      </c>
      <c r="FC468" t="str">
        <v>SIN ESTADO</v>
      </c>
      <c r="FE468" t="str">
        <v/>
      </c>
      <c r="FF468" t="str">
        <v/>
      </c>
      <c r="FI468" t="str">
        <v>SIN ESTADO</v>
      </c>
      <c r="FK468" t="str">
        <v/>
      </c>
      <c r="FL468" t="str">
        <v/>
      </c>
      <c r="FO468" t="str">
        <v>SIN ESTADO</v>
      </c>
      <c r="FQ468" t="str">
        <v/>
      </c>
      <c r="FR468" t="str">
        <v/>
      </c>
      <c r="FU468" t="str">
        <v>SIN ESTADO</v>
      </c>
      <c r="FW468" t="str">
        <v/>
      </c>
      <c r="FX468" t="str">
        <v/>
      </c>
      <c r="GA468" t="str">
        <v>SIN ESTADO</v>
      </c>
      <c r="GC468" t="str">
        <v/>
      </c>
      <c r="GD468" t="str">
        <v/>
      </c>
      <c r="GG468" t="str">
        <v>SIN ESTADO</v>
      </c>
      <c r="GI468" t="str">
        <v/>
      </c>
      <c r="GJ468" t="str">
        <v/>
      </c>
      <c r="GM468" t="str">
        <v>SIN ESTADO</v>
      </c>
      <c r="GO468" t="str">
        <v/>
      </c>
      <c r="GP468" t="str">
        <v/>
      </c>
      <c r="GS468" t="str">
        <v>SIN ESTADO</v>
      </c>
      <c r="GU468" t="str">
        <v/>
      </c>
      <c r="GV468" t="str">
        <v/>
      </c>
      <c r="GY468" t="str">
        <v>SIN ESTADO</v>
      </c>
      <c r="HA468" t="str">
        <v/>
      </c>
      <c r="HB468" t="str">
        <v/>
      </c>
      <c r="HE468" t="str">
        <v>SIN ESTADO</v>
      </c>
      <c r="HG468" t="str">
        <v/>
      </c>
      <c r="HH468" t="str">
        <v/>
      </c>
      <c r="HK468" t="str">
        <v>SIN ESTADO</v>
      </c>
      <c r="HM468" t="str">
        <v/>
      </c>
      <c r="HN468" t="str">
        <v/>
      </c>
      <c r="HQ468" t="str">
        <v>SIN ESTADO</v>
      </c>
      <c r="HS468">
        <v>0</v>
      </c>
      <c r="HU468">
        <v>1958300</v>
      </c>
      <c r="HW468">
        <v>0</v>
      </c>
      <c r="HX468">
        <v>0</v>
      </c>
    </row>
    <row r="469">
      <c r="B469">
        <v>467</v>
      </c>
      <c r="C469" t="str">
        <v xml:space="preserve">LC2 - 43 - 10 </v>
      </c>
      <c r="D469" t="str">
        <v>VENDIDO</v>
      </c>
      <c r="E469">
        <v>28000000</v>
      </c>
      <c r="F469">
        <v>24000000</v>
      </c>
      <c r="G469">
        <v>46132</v>
      </c>
      <c r="H469">
        <v>24</v>
      </c>
      <c r="I469" t="str">
        <v>20 DE. CADA MES</v>
      </c>
      <c r="J469">
        <v>1000000</v>
      </c>
      <c r="K469">
        <v>46163</v>
      </c>
      <c r="L469">
        <v>155</v>
      </c>
      <c r="M469">
        <v>46160</v>
      </c>
      <c r="N469">
        <v>1000000</v>
      </c>
      <c r="O469" t="str">
        <v>PAGA</v>
      </c>
      <c r="P469" t="str">
        <v>TRANSFERENCIA</v>
      </c>
      <c r="Q469">
        <v>46194</v>
      </c>
      <c r="R469">
        <v>124</v>
      </c>
      <c r="S469">
        <v>46192</v>
      </c>
      <c r="T469">
        <v>1000000</v>
      </c>
      <c r="U469" t="str">
        <v>PAGA</v>
      </c>
      <c r="V469" t="str">
        <v>TRANSFERENCIA</v>
      </c>
      <c r="W469">
        <v>46225</v>
      </c>
      <c r="X469">
        <v>93</v>
      </c>
      <c r="Y469">
        <v>46220</v>
      </c>
      <c r="Z469">
        <v>1000000</v>
      </c>
      <c r="AA469" t="str">
        <v>PAGA</v>
      </c>
      <c r="AB469" t="str">
        <v>TRANSFERENCIA</v>
      </c>
      <c r="AC469">
        <v>46256</v>
      </c>
      <c r="AD469">
        <v>62</v>
      </c>
      <c r="AE469">
        <v>46253</v>
      </c>
      <c r="AF469">
        <v>1000000</v>
      </c>
      <c r="AG469" t="str">
        <v>PAGA</v>
      </c>
      <c r="AH469" t="str">
        <v>TRANSFERENCIA</v>
      </c>
      <c r="AI469">
        <v>46287</v>
      </c>
      <c r="AJ469">
        <v>31</v>
      </c>
      <c r="AK469">
        <v>46283</v>
      </c>
      <c r="AL469">
        <v>1000000</v>
      </c>
      <c r="AM469" t="str">
        <v>PAGA</v>
      </c>
      <c r="AN469" t="str">
        <v>TRANSFERENCIA</v>
      </c>
      <c r="AO469">
        <v>46318</v>
      </c>
      <c r="AP469">
        <v>0</v>
      </c>
      <c r="AS469" t="str">
        <v>POR VENCER</v>
      </c>
      <c r="AU469">
        <v>46349</v>
      </c>
      <c r="AV469">
        <v>-31</v>
      </c>
      <c r="AY469" t="str">
        <v>AL DÍA</v>
      </c>
      <c r="BA469">
        <v>46380</v>
      </c>
      <c r="BB469">
        <v>-62</v>
      </c>
      <c r="BE469" t="str">
        <v>AL DÍA</v>
      </c>
      <c r="BG469">
        <v>46411</v>
      </c>
      <c r="BH469">
        <v>-93</v>
      </c>
      <c r="BK469" t="str">
        <v>AL DÍA</v>
      </c>
      <c r="BM469">
        <v>46442</v>
      </c>
      <c r="BN469">
        <v>-124</v>
      </c>
      <c r="BQ469" t="str">
        <v>AL DÍA</v>
      </c>
      <c r="BS469">
        <v>46473</v>
      </c>
      <c r="BT469">
        <v>-155</v>
      </c>
      <c r="BW469" t="str">
        <v>AL DÍA</v>
      </c>
      <c r="BY469">
        <v>46504</v>
      </c>
      <c r="BZ469">
        <v>-186</v>
      </c>
      <c r="CC469" t="str">
        <v>AL DÍA</v>
      </c>
      <c r="CE469">
        <v>46535</v>
      </c>
      <c r="CF469">
        <v>-217</v>
      </c>
      <c r="CI469" t="str">
        <v>AL DÍA</v>
      </c>
      <c r="CK469">
        <v>46566</v>
      </c>
      <c r="CL469">
        <v>-248</v>
      </c>
      <c r="CO469" t="str">
        <v>AL DÍA</v>
      </c>
      <c r="CQ469">
        <v>46597</v>
      </c>
      <c r="CR469">
        <v>-279</v>
      </c>
      <c r="CU469" t="str">
        <v>AL DÍA</v>
      </c>
      <c r="CW469">
        <v>46628</v>
      </c>
      <c r="CX469">
        <v>-310</v>
      </c>
      <c r="DA469" t="str">
        <v>AL DÍA</v>
      </c>
      <c r="DC469">
        <v>46659</v>
      </c>
      <c r="DD469">
        <v>-341</v>
      </c>
      <c r="DG469" t="str">
        <v>AL DÍA</v>
      </c>
      <c r="DI469">
        <v>46690</v>
      </c>
      <c r="DJ469">
        <v>-372</v>
      </c>
      <c r="DM469" t="str">
        <v>AL DÍA</v>
      </c>
      <c r="DO469">
        <v>46721</v>
      </c>
      <c r="DP469">
        <v>-403</v>
      </c>
      <c r="DS469" t="str">
        <v>AL DÍA</v>
      </c>
      <c r="DU469">
        <v>46752</v>
      </c>
      <c r="DV469">
        <v>-434</v>
      </c>
      <c r="DY469" t="str">
        <v>AL DÍA</v>
      </c>
      <c r="EA469">
        <v>46783</v>
      </c>
      <c r="EB469">
        <v>-465</v>
      </c>
      <c r="EE469" t="str">
        <v>AL DÍA</v>
      </c>
      <c r="EG469">
        <v>46814</v>
      </c>
      <c r="EH469">
        <v>-496</v>
      </c>
      <c r="EK469" t="str">
        <v>AL DÍA</v>
      </c>
      <c r="EM469">
        <v>46845</v>
      </c>
      <c r="EN469">
        <v>-527</v>
      </c>
      <c r="EQ469" t="str">
        <v>AL DÍA</v>
      </c>
      <c r="ES469">
        <v>46876</v>
      </c>
      <c r="ET469">
        <v>-558</v>
      </c>
      <c r="EW469" t="str">
        <v>AL DÍA</v>
      </c>
      <c r="EY469" t="str">
        <v/>
      </c>
      <c r="EZ469" t="str">
        <v/>
      </c>
      <c r="FC469" t="str">
        <v>SIN ESTADO</v>
      </c>
      <c r="FE469" t="str">
        <v/>
      </c>
      <c r="FF469" t="str">
        <v/>
      </c>
      <c r="FI469" t="str">
        <v>SIN ESTADO</v>
      </c>
      <c r="FK469" t="str">
        <v/>
      </c>
      <c r="FL469" t="str">
        <v/>
      </c>
      <c r="FO469" t="str">
        <v>SIN ESTADO</v>
      </c>
      <c r="FQ469" t="str">
        <v/>
      </c>
      <c r="FR469" t="str">
        <v/>
      </c>
      <c r="FU469" t="str">
        <v>SIN ESTADO</v>
      </c>
      <c r="FW469" t="str">
        <v/>
      </c>
      <c r="FX469" t="str">
        <v/>
      </c>
      <c r="GA469" t="str">
        <v>SIN ESTADO</v>
      </c>
      <c r="GC469" t="str">
        <v/>
      </c>
      <c r="GD469" t="str">
        <v/>
      </c>
      <c r="GG469" t="str">
        <v>SIN ESTADO</v>
      </c>
      <c r="GI469" t="str">
        <v/>
      </c>
      <c r="GJ469" t="str">
        <v/>
      </c>
      <c r="GM469" t="str">
        <v>SIN ESTADO</v>
      </c>
      <c r="GO469" t="str">
        <v/>
      </c>
      <c r="GP469" t="str">
        <v/>
      </c>
      <c r="GS469" t="str">
        <v>SIN ESTADO</v>
      </c>
      <c r="GU469" t="str">
        <v/>
      </c>
      <c r="GV469" t="str">
        <v/>
      </c>
      <c r="GY469" t="str">
        <v>SIN ESTADO</v>
      </c>
      <c r="HA469" t="str">
        <v/>
      </c>
      <c r="HB469" t="str">
        <v/>
      </c>
      <c r="HE469" t="str">
        <v>SIN ESTADO</v>
      </c>
      <c r="HG469" t="str">
        <v/>
      </c>
      <c r="HH469" t="str">
        <v/>
      </c>
      <c r="HK469" t="str">
        <v>SIN ESTADO</v>
      </c>
      <c r="HM469" t="str">
        <v/>
      </c>
      <c r="HN469" t="str">
        <v/>
      </c>
      <c r="HQ469" t="str">
        <v>SIN ESTADO</v>
      </c>
      <c r="HS469">
        <v>5000000</v>
      </c>
      <c r="HU469">
        <v>1000000</v>
      </c>
      <c r="HW469">
        <v>1000000</v>
      </c>
      <c r="HX469">
        <v>1</v>
      </c>
    </row>
    <row r="470">
      <c r="B470">
        <v>468</v>
      </c>
      <c r="C470" t="str">
        <v>LC2 - 43 - 11</v>
      </c>
      <c r="D470" t="str">
        <v>VENDIDO</v>
      </c>
      <c r="E470">
        <v>27000000</v>
      </c>
      <c r="F470">
        <v>23000000</v>
      </c>
      <c r="G470">
        <v>46132</v>
      </c>
      <c r="H470">
        <v>24</v>
      </c>
      <c r="I470" t="str">
        <v>20 DE CADA MES</v>
      </c>
      <c r="J470">
        <v>958400</v>
      </c>
      <c r="K470">
        <v>46163</v>
      </c>
      <c r="L470">
        <v>155</v>
      </c>
      <c r="M470">
        <v>46160</v>
      </c>
      <c r="N470">
        <v>958400</v>
      </c>
      <c r="O470" t="str">
        <v>PAGA</v>
      </c>
      <c r="P470" t="str">
        <v>TRANSFERENCIA</v>
      </c>
      <c r="Q470">
        <v>46194</v>
      </c>
      <c r="R470">
        <v>124</v>
      </c>
      <c r="S470">
        <v>46193</v>
      </c>
      <c r="T470">
        <v>958400</v>
      </c>
      <c r="U470" t="str">
        <v>PAGA</v>
      </c>
      <c r="V470" t="str">
        <v>TRANSFERENCIA</v>
      </c>
      <c r="W470">
        <v>46225</v>
      </c>
      <c r="X470">
        <v>93</v>
      </c>
      <c r="Y470">
        <v>46221</v>
      </c>
      <c r="Z470">
        <v>958400</v>
      </c>
      <c r="AA470" t="str">
        <v>PAGA</v>
      </c>
      <c r="AB470" t="str">
        <v>TRANSFERENCIA</v>
      </c>
      <c r="AC470">
        <v>46256</v>
      </c>
      <c r="AD470">
        <v>62</v>
      </c>
      <c r="AE470">
        <v>46253</v>
      </c>
      <c r="AF470">
        <v>958400</v>
      </c>
      <c r="AG470" t="str">
        <v>PAGA</v>
      </c>
      <c r="AH470" t="str">
        <v>TRANSFERENCIA</v>
      </c>
      <c r="AI470">
        <v>46287</v>
      </c>
      <c r="AJ470">
        <v>31</v>
      </c>
      <c r="AK470">
        <v>46283</v>
      </c>
      <c r="AL470">
        <v>958400</v>
      </c>
      <c r="AM470" t="str">
        <v>PAGA</v>
      </c>
      <c r="AN470" t="str">
        <v>TRANSFERENCIA</v>
      </c>
      <c r="AO470">
        <v>46318</v>
      </c>
      <c r="AP470">
        <v>0</v>
      </c>
      <c r="AS470" t="str">
        <v>POR VENCER</v>
      </c>
      <c r="AU470">
        <v>46349</v>
      </c>
      <c r="AV470">
        <v>-31</v>
      </c>
      <c r="AY470" t="str">
        <v>AL DÍA</v>
      </c>
      <c r="BA470">
        <v>46380</v>
      </c>
      <c r="BB470">
        <v>-62</v>
      </c>
      <c r="BE470" t="str">
        <v>AL DÍA</v>
      </c>
      <c r="BG470">
        <v>46411</v>
      </c>
      <c r="BH470">
        <v>-93</v>
      </c>
      <c r="BK470" t="str">
        <v>AL DÍA</v>
      </c>
      <c r="BM470">
        <v>46442</v>
      </c>
      <c r="BN470">
        <v>-124</v>
      </c>
      <c r="BQ470" t="str">
        <v>AL DÍA</v>
      </c>
      <c r="BS470">
        <v>46473</v>
      </c>
      <c r="BT470">
        <v>-155</v>
      </c>
      <c r="BW470" t="str">
        <v>AL DÍA</v>
      </c>
      <c r="BY470">
        <v>46504</v>
      </c>
      <c r="BZ470">
        <v>-186</v>
      </c>
      <c r="CC470" t="str">
        <v>AL DÍA</v>
      </c>
      <c r="CE470">
        <v>46535</v>
      </c>
      <c r="CF470">
        <v>-217</v>
      </c>
      <c r="CI470" t="str">
        <v>AL DÍA</v>
      </c>
      <c r="CK470">
        <v>46566</v>
      </c>
      <c r="CL470">
        <v>-248</v>
      </c>
      <c r="CO470" t="str">
        <v>AL DÍA</v>
      </c>
      <c r="CQ470">
        <v>46597</v>
      </c>
      <c r="CR470">
        <v>-279</v>
      </c>
      <c r="CU470" t="str">
        <v>AL DÍA</v>
      </c>
      <c r="CW470">
        <v>46628</v>
      </c>
      <c r="CX470">
        <v>-310</v>
      </c>
      <c r="DA470" t="str">
        <v>AL DÍA</v>
      </c>
      <c r="DC470">
        <v>46659</v>
      </c>
      <c r="DD470">
        <v>-341</v>
      </c>
      <c r="DG470" t="str">
        <v>AL DÍA</v>
      </c>
      <c r="DI470">
        <v>46690</v>
      </c>
      <c r="DJ470">
        <v>-372</v>
      </c>
      <c r="DM470" t="str">
        <v>AL DÍA</v>
      </c>
      <c r="DO470">
        <v>46721</v>
      </c>
      <c r="DP470">
        <v>-403</v>
      </c>
      <c r="DS470" t="str">
        <v>AL DÍA</v>
      </c>
      <c r="DU470">
        <v>46752</v>
      </c>
      <c r="DV470">
        <v>-434</v>
      </c>
      <c r="DY470" t="str">
        <v>AL DÍA</v>
      </c>
      <c r="EA470">
        <v>46783</v>
      </c>
      <c r="EB470">
        <v>-465</v>
      </c>
      <c r="EE470" t="str">
        <v>AL DÍA</v>
      </c>
      <c r="EG470">
        <v>46814</v>
      </c>
      <c r="EH470">
        <v>-496</v>
      </c>
      <c r="EK470" t="str">
        <v>AL DÍA</v>
      </c>
      <c r="EM470">
        <v>46845</v>
      </c>
      <c r="EN470">
        <v>-527</v>
      </c>
      <c r="EQ470" t="str">
        <v>AL DÍA</v>
      </c>
      <c r="ES470">
        <v>46876</v>
      </c>
      <c r="ET470">
        <v>-558</v>
      </c>
      <c r="EW470" t="str">
        <v>AL DÍA</v>
      </c>
      <c r="EY470" t="str">
        <v/>
      </c>
      <c r="EZ470" t="str">
        <v/>
      </c>
      <c r="FC470" t="str">
        <v>SIN ESTADO</v>
      </c>
      <c r="FE470" t="str">
        <v/>
      </c>
      <c r="FF470" t="str">
        <v/>
      </c>
      <c r="FI470" t="str">
        <v>SIN ESTADO</v>
      </c>
      <c r="FK470" t="str">
        <v/>
      </c>
      <c r="FL470" t="str">
        <v/>
      </c>
      <c r="FO470" t="str">
        <v>SIN ESTADO</v>
      </c>
      <c r="FQ470" t="str">
        <v/>
      </c>
      <c r="FR470" t="str">
        <v/>
      </c>
      <c r="FU470" t="str">
        <v>SIN ESTADO</v>
      </c>
      <c r="FW470" t="str">
        <v/>
      </c>
      <c r="FX470" t="str">
        <v/>
      </c>
      <c r="GA470" t="str">
        <v>SIN ESTADO</v>
      </c>
      <c r="GC470" t="str">
        <v/>
      </c>
      <c r="GD470" t="str">
        <v/>
      </c>
      <c r="GG470" t="str">
        <v>SIN ESTADO</v>
      </c>
      <c r="GI470" t="str">
        <v/>
      </c>
      <c r="GJ470" t="str">
        <v/>
      </c>
      <c r="GM470" t="str">
        <v>SIN ESTADO</v>
      </c>
      <c r="GO470" t="str">
        <v/>
      </c>
      <c r="GP470" t="str">
        <v/>
      </c>
      <c r="GS470" t="str">
        <v>SIN ESTADO</v>
      </c>
      <c r="GU470" t="str">
        <v/>
      </c>
      <c r="GV470" t="str">
        <v/>
      </c>
      <c r="GY470" t="str">
        <v>SIN ESTADO</v>
      </c>
      <c r="HA470" t="str">
        <v/>
      </c>
      <c r="HB470" t="str">
        <v/>
      </c>
      <c r="HE470" t="str">
        <v>SIN ESTADO</v>
      </c>
      <c r="HG470" t="str">
        <v/>
      </c>
      <c r="HH470" t="str">
        <v/>
      </c>
      <c r="HK470" t="str">
        <v>SIN ESTADO</v>
      </c>
      <c r="HM470" t="str">
        <v/>
      </c>
      <c r="HN470" t="str">
        <v/>
      </c>
      <c r="HQ470" t="str">
        <v>SIN ESTADO</v>
      </c>
      <c r="HS470">
        <v>4792000</v>
      </c>
      <c r="HU470">
        <v>958400</v>
      </c>
      <c r="HW470">
        <v>958400</v>
      </c>
      <c r="HX470">
        <v>1</v>
      </c>
    </row>
    <row r="471">
      <c r="B471">
        <v>469</v>
      </c>
      <c r="C471" t="str">
        <v xml:space="preserve">LC2 - 43 - 12 </v>
      </c>
      <c r="D471" t="str">
        <v>VENDIDO</v>
      </c>
      <c r="E471">
        <v>33000000</v>
      </c>
      <c r="F471">
        <v>29000000</v>
      </c>
      <c r="G471">
        <v>46088</v>
      </c>
      <c r="H471">
        <v>24</v>
      </c>
      <c r="I471" t="str">
        <v xml:space="preserve">07 DE CADA MES </v>
      </c>
      <c r="J471">
        <v>1208333.3333333333</v>
      </c>
      <c r="K471">
        <v>46119</v>
      </c>
      <c r="L471">
        <v>199</v>
      </c>
      <c r="M471">
        <v>46127</v>
      </c>
      <c r="N471">
        <v>1250000</v>
      </c>
      <c r="O471" t="str">
        <v>PAGA</v>
      </c>
      <c r="P471" t="str">
        <v>TRANSFERENCIA</v>
      </c>
      <c r="Q471">
        <v>46150</v>
      </c>
      <c r="R471">
        <v>168</v>
      </c>
      <c r="S471">
        <v>46155</v>
      </c>
      <c r="T471">
        <v>1250000</v>
      </c>
      <c r="U471" t="str">
        <v>PAGA</v>
      </c>
      <c r="V471" t="str">
        <v>TRANSFERENCIA</v>
      </c>
      <c r="W471">
        <v>46181</v>
      </c>
      <c r="X471">
        <v>137</v>
      </c>
      <c r="Y471">
        <v>46192</v>
      </c>
      <c r="Z471">
        <v>1250000</v>
      </c>
      <c r="AA471" t="str">
        <v>PAGA</v>
      </c>
      <c r="AB471" t="str">
        <v>TRANSFERENCIA</v>
      </c>
      <c r="AC471">
        <v>46212</v>
      </c>
      <c r="AD471">
        <v>106</v>
      </c>
      <c r="AE471">
        <v>46224</v>
      </c>
      <c r="AF471">
        <v>1250000</v>
      </c>
      <c r="AG471" t="str">
        <v>PAGA</v>
      </c>
      <c r="AH471" t="str">
        <v>TRANSFERENCIA</v>
      </c>
      <c r="AI471">
        <v>46243</v>
      </c>
      <c r="AJ471">
        <v>75</v>
      </c>
      <c r="AK471">
        <v>46249</v>
      </c>
      <c r="AL471">
        <v>1250000</v>
      </c>
      <c r="AM471" t="str">
        <v>PAGA</v>
      </c>
      <c r="AN471" t="str">
        <v>TRANSFERENCIA</v>
      </c>
      <c r="AO471">
        <v>46274</v>
      </c>
      <c r="AP471">
        <v>44</v>
      </c>
      <c r="AS471" t="str">
        <v>VENCIDA</v>
      </c>
      <c r="AU471">
        <v>46305</v>
      </c>
      <c r="AV471">
        <v>13</v>
      </c>
      <c r="AY471" t="str">
        <v>VENCIDA</v>
      </c>
      <c r="BA471">
        <v>46336</v>
      </c>
      <c r="BB471">
        <v>-18</v>
      </c>
      <c r="BE471" t="str">
        <v>AL DÍA</v>
      </c>
      <c r="BG471">
        <v>46367</v>
      </c>
      <c r="BH471">
        <v>-49</v>
      </c>
      <c r="BK471" t="str">
        <v>AL DÍA</v>
      </c>
      <c r="BM471">
        <v>46398</v>
      </c>
      <c r="BN471">
        <v>-80</v>
      </c>
      <c r="BQ471" t="str">
        <v>AL DÍA</v>
      </c>
      <c r="BS471">
        <v>46429</v>
      </c>
      <c r="BT471">
        <v>-111</v>
      </c>
      <c r="BW471" t="str">
        <v>AL DÍA</v>
      </c>
      <c r="BY471">
        <v>46460</v>
      </c>
      <c r="BZ471">
        <v>-142</v>
      </c>
      <c r="CC471" t="str">
        <v>AL DÍA</v>
      </c>
      <c r="CE471">
        <v>46491</v>
      </c>
      <c r="CF471">
        <v>-173</v>
      </c>
      <c r="CI471" t="str">
        <v>AL DÍA</v>
      </c>
      <c r="CK471">
        <v>46522</v>
      </c>
      <c r="CL471">
        <v>-204</v>
      </c>
      <c r="CO471" t="str">
        <v>AL DÍA</v>
      </c>
      <c r="CQ471">
        <v>46553</v>
      </c>
      <c r="CR471">
        <v>-235</v>
      </c>
      <c r="CU471" t="str">
        <v>AL DÍA</v>
      </c>
      <c r="CW471">
        <v>46584</v>
      </c>
      <c r="CX471">
        <v>-266</v>
      </c>
      <c r="DA471" t="str">
        <v>AL DÍA</v>
      </c>
      <c r="DC471">
        <v>46615</v>
      </c>
      <c r="DD471">
        <v>-297</v>
      </c>
      <c r="DG471" t="str">
        <v>AL DÍA</v>
      </c>
      <c r="DI471">
        <v>46646</v>
      </c>
      <c r="DJ471">
        <v>-328</v>
      </c>
      <c r="DM471" t="str">
        <v>AL DÍA</v>
      </c>
      <c r="DO471">
        <v>46677</v>
      </c>
      <c r="DP471">
        <v>-359</v>
      </c>
      <c r="DS471" t="str">
        <v>AL DÍA</v>
      </c>
      <c r="DU471">
        <v>46708</v>
      </c>
      <c r="DV471">
        <v>-390</v>
      </c>
      <c r="DY471" t="str">
        <v>AL DÍA</v>
      </c>
      <c r="EA471">
        <v>46739</v>
      </c>
      <c r="EB471">
        <v>-421</v>
      </c>
      <c r="EE471" t="str">
        <v>AL DÍA</v>
      </c>
      <c r="EG471">
        <v>46770</v>
      </c>
      <c r="EH471">
        <v>-452</v>
      </c>
      <c r="EK471" t="str">
        <v>AL DÍA</v>
      </c>
      <c r="EM471">
        <v>46801</v>
      </c>
      <c r="EN471">
        <v>-483</v>
      </c>
      <c r="EQ471" t="str">
        <v>AL DÍA</v>
      </c>
      <c r="ES471">
        <v>46832</v>
      </c>
      <c r="ET471">
        <v>-514</v>
      </c>
      <c r="EW471" t="str">
        <v>AL DÍA</v>
      </c>
      <c r="EY471" t="str">
        <v/>
      </c>
      <c r="EZ471" t="str">
        <v/>
      </c>
      <c r="FC471" t="str">
        <v>SIN ESTADO</v>
      </c>
      <c r="FE471" t="str">
        <v/>
      </c>
      <c r="FF471" t="str">
        <v/>
      </c>
      <c r="FI471" t="str">
        <v>SIN ESTADO</v>
      </c>
      <c r="FK471" t="str">
        <v/>
      </c>
      <c r="FL471" t="str">
        <v/>
      </c>
      <c r="FO471" t="str">
        <v>SIN ESTADO</v>
      </c>
      <c r="FQ471" t="str">
        <v/>
      </c>
      <c r="FR471" t="str">
        <v/>
      </c>
      <c r="FU471" t="str">
        <v>SIN ESTADO</v>
      </c>
      <c r="FW471" t="str">
        <v/>
      </c>
      <c r="FX471" t="str">
        <v/>
      </c>
      <c r="GA471" t="str">
        <v>SIN ESTADO</v>
      </c>
      <c r="GC471" t="str">
        <v/>
      </c>
      <c r="GD471" t="str">
        <v/>
      </c>
      <c r="GG471" t="str">
        <v>SIN ESTADO</v>
      </c>
      <c r="GI471" t="str">
        <v/>
      </c>
      <c r="GJ471" t="str">
        <v/>
      </c>
      <c r="GM471" t="str">
        <v>SIN ESTADO</v>
      </c>
      <c r="GO471" t="str">
        <v/>
      </c>
      <c r="GP471" t="str">
        <v/>
      </c>
      <c r="GS471" t="str">
        <v>SIN ESTADO</v>
      </c>
      <c r="GU471" t="str">
        <v/>
      </c>
      <c r="GV471" t="str">
        <v/>
      </c>
      <c r="GY471" t="str">
        <v>SIN ESTADO</v>
      </c>
      <c r="HA471" t="str">
        <v/>
      </c>
      <c r="HB471" t="str">
        <v/>
      </c>
      <c r="HE471" t="str">
        <v>SIN ESTADO</v>
      </c>
      <c r="HG471" t="str">
        <v/>
      </c>
      <c r="HH471" t="str">
        <v/>
      </c>
      <c r="HK471" t="str">
        <v>SIN ESTADO</v>
      </c>
      <c r="HM471" t="str">
        <v/>
      </c>
      <c r="HN471" t="str">
        <v/>
      </c>
      <c r="HQ471" t="str">
        <v>SIN ESTADO</v>
      </c>
      <c r="HS471">
        <v>6250000</v>
      </c>
      <c r="HU471">
        <v>1208333.3333333333</v>
      </c>
      <c r="HW471">
        <v>1250000</v>
      </c>
      <c r="HX471">
        <v>1</v>
      </c>
    </row>
    <row r="472">
      <c r="B472">
        <v>470</v>
      </c>
      <c r="C472" t="str">
        <v xml:space="preserve">LC2 - 44 - 1 </v>
      </c>
      <c r="D472" t="str">
        <v>VENDIDO</v>
      </c>
      <c r="E472">
        <v>48916000</v>
      </c>
      <c r="F472">
        <v>44916000</v>
      </c>
      <c r="G472">
        <v>46142</v>
      </c>
      <c r="H472">
        <v>24</v>
      </c>
      <c r="I472" t="str">
        <v>5 DE CADA MES</v>
      </c>
      <c r="J472">
        <v>1871500</v>
      </c>
      <c r="K472">
        <v>46173</v>
      </c>
      <c r="L472">
        <v>145</v>
      </c>
      <c r="M472">
        <v>46175</v>
      </c>
      <c r="N472">
        <v>1800000</v>
      </c>
      <c r="O472" t="str">
        <v>PAGA</v>
      </c>
      <c r="P472" t="str">
        <v>TRANSFERENCIA</v>
      </c>
      <c r="Q472">
        <v>46204</v>
      </c>
      <c r="R472">
        <v>114</v>
      </c>
      <c r="U472" t="str">
        <v>VENCIDA</v>
      </c>
      <c r="W472">
        <v>46235</v>
      </c>
      <c r="X472">
        <v>83</v>
      </c>
      <c r="AA472" t="str">
        <v>VENCIDA</v>
      </c>
      <c r="AC472">
        <v>46266</v>
      </c>
      <c r="AD472">
        <v>52</v>
      </c>
      <c r="AG472" t="str">
        <v>VENCIDA</v>
      </c>
      <c r="AI472">
        <v>46297</v>
      </c>
      <c r="AJ472">
        <v>21</v>
      </c>
      <c r="AM472" t="str">
        <v>VENCIDA</v>
      </c>
      <c r="AO472">
        <v>46328</v>
      </c>
      <c r="AP472">
        <v>-10</v>
      </c>
      <c r="AS472" t="str">
        <v>AL DÍA</v>
      </c>
      <c r="AU472">
        <v>46359</v>
      </c>
      <c r="AV472">
        <v>-41</v>
      </c>
      <c r="AY472" t="str">
        <v>AL DÍA</v>
      </c>
      <c r="BA472">
        <v>46390</v>
      </c>
      <c r="BB472">
        <v>-72</v>
      </c>
      <c r="BE472" t="str">
        <v>AL DÍA</v>
      </c>
      <c r="BG472">
        <v>46421</v>
      </c>
      <c r="BH472">
        <v>-103</v>
      </c>
      <c r="BK472" t="str">
        <v>AL DÍA</v>
      </c>
      <c r="BM472">
        <v>46452</v>
      </c>
      <c r="BN472">
        <v>-134</v>
      </c>
      <c r="BQ472" t="str">
        <v>AL DÍA</v>
      </c>
      <c r="BS472">
        <v>46483</v>
      </c>
      <c r="BT472">
        <v>-165</v>
      </c>
      <c r="BW472" t="str">
        <v>AL DÍA</v>
      </c>
      <c r="BY472">
        <v>46514</v>
      </c>
      <c r="BZ472">
        <v>-196</v>
      </c>
      <c r="CC472" t="str">
        <v>AL DÍA</v>
      </c>
      <c r="CE472">
        <v>46545</v>
      </c>
      <c r="CF472">
        <v>-227</v>
      </c>
      <c r="CI472" t="str">
        <v>AL DÍA</v>
      </c>
      <c r="CK472">
        <v>46576</v>
      </c>
      <c r="CL472">
        <v>-258</v>
      </c>
      <c r="CO472" t="str">
        <v>AL DÍA</v>
      </c>
      <c r="CQ472">
        <v>46607</v>
      </c>
      <c r="CR472">
        <v>-289</v>
      </c>
      <c r="CU472" t="str">
        <v>AL DÍA</v>
      </c>
      <c r="CW472">
        <v>46638</v>
      </c>
      <c r="CX472">
        <v>-320</v>
      </c>
      <c r="DA472" t="str">
        <v>AL DÍA</v>
      </c>
      <c r="DC472">
        <v>46669</v>
      </c>
      <c r="DD472">
        <v>-351</v>
      </c>
      <c r="DG472" t="str">
        <v>AL DÍA</v>
      </c>
      <c r="DI472">
        <v>46700</v>
      </c>
      <c r="DJ472">
        <v>-382</v>
      </c>
      <c r="DM472" t="str">
        <v>AL DÍA</v>
      </c>
      <c r="DO472">
        <v>46731</v>
      </c>
      <c r="DP472">
        <v>-413</v>
      </c>
      <c r="DS472" t="str">
        <v>AL DÍA</v>
      </c>
      <c r="DU472">
        <v>46762</v>
      </c>
      <c r="DV472">
        <v>-444</v>
      </c>
      <c r="DY472" t="str">
        <v>AL DÍA</v>
      </c>
      <c r="EA472">
        <v>46793</v>
      </c>
      <c r="EB472">
        <v>-475</v>
      </c>
      <c r="EE472" t="str">
        <v>AL DÍA</v>
      </c>
      <c r="EG472">
        <v>46824</v>
      </c>
      <c r="EH472">
        <v>-506</v>
      </c>
      <c r="EK472" t="str">
        <v>AL DÍA</v>
      </c>
      <c r="EM472">
        <v>46855</v>
      </c>
      <c r="EN472">
        <v>-537</v>
      </c>
      <c r="EQ472" t="str">
        <v>AL DÍA</v>
      </c>
      <c r="ES472">
        <v>46886</v>
      </c>
      <c r="ET472">
        <v>-568</v>
      </c>
      <c r="EW472" t="str">
        <v>AL DÍA</v>
      </c>
      <c r="EY472" t="str">
        <v/>
      </c>
      <c r="EZ472" t="str">
        <v/>
      </c>
      <c r="FC472" t="str">
        <v>SIN ESTADO</v>
      </c>
      <c r="FE472" t="str">
        <v/>
      </c>
      <c r="FF472" t="str">
        <v/>
      </c>
      <c r="FI472" t="str">
        <v>SIN ESTADO</v>
      </c>
      <c r="FK472" t="str">
        <v/>
      </c>
      <c r="FL472" t="str">
        <v/>
      </c>
      <c r="FO472" t="str">
        <v>SIN ESTADO</v>
      </c>
      <c r="FQ472" t="str">
        <v/>
      </c>
      <c r="FR472" t="str">
        <v/>
      </c>
      <c r="FU472" t="str">
        <v>SIN ESTADO</v>
      </c>
      <c r="FW472" t="str">
        <v/>
      </c>
      <c r="FX472" t="str">
        <v/>
      </c>
      <c r="GA472" t="str">
        <v>SIN ESTADO</v>
      </c>
      <c r="GC472" t="str">
        <v/>
      </c>
      <c r="GD472" t="str">
        <v/>
      </c>
      <c r="GG472" t="str">
        <v>SIN ESTADO</v>
      </c>
      <c r="GI472" t="str">
        <v/>
      </c>
      <c r="GJ472" t="str">
        <v/>
      </c>
      <c r="GM472" t="str">
        <v>SIN ESTADO</v>
      </c>
      <c r="GO472" t="str">
        <v/>
      </c>
      <c r="GP472" t="str">
        <v/>
      </c>
      <c r="GS472" t="str">
        <v>SIN ESTADO</v>
      </c>
      <c r="GU472" t="str">
        <v/>
      </c>
      <c r="GV472" t="str">
        <v/>
      </c>
      <c r="GY472" t="str">
        <v>SIN ESTADO</v>
      </c>
      <c r="HA472" t="str">
        <v/>
      </c>
      <c r="HB472" t="str">
        <v/>
      </c>
      <c r="HE472" t="str">
        <v>SIN ESTADO</v>
      </c>
      <c r="HG472" t="str">
        <v/>
      </c>
      <c r="HH472" t="str">
        <v/>
      </c>
      <c r="HK472" t="str">
        <v>SIN ESTADO</v>
      </c>
      <c r="HM472" t="str">
        <v/>
      </c>
      <c r="HN472" t="str">
        <v/>
      </c>
      <c r="HQ472" t="str">
        <v>SIN ESTADO</v>
      </c>
      <c r="HS472">
        <v>1800000</v>
      </c>
      <c r="HU472">
        <v>1871500</v>
      </c>
      <c r="HW472">
        <v>0</v>
      </c>
      <c r="HX472">
        <v>0</v>
      </c>
    </row>
    <row r="473">
      <c r="B473">
        <v>471</v>
      </c>
      <c r="C473" t="str">
        <v xml:space="preserve">LC2 - 44 - 2 </v>
      </c>
      <c r="D473" t="str">
        <v>VENDIDO</v>
      </c>
      <c r="E473">
        <v>28000000</v>
      </c>
      <c r="F473">
        <v>24000000</v>
      </c>
      <c r="G473">
        <v>46239</v>
      </c>
      <c r="H473">
        <v>24</v>
      </c>
      <c r="I473" t="str">
        <v>10 DE CADA MES</v>
      </c>
      <c r="J473">
        <v>1000000</v>
      </c>
      <c r="K473">
        <v>46270</v>
      </c>
      <c r="L473">
        <v>48</v>
      </c>
      <c r="M473">
        <v>46275</v>
      </c>
      <c r="N473">
        <v>1000000</v>
      </c>
      <c r="O473" t="str">
        <v>PAGA</v>
      </c>
      <c r="P473" t="str">
        <v>TRANSFERENCIA</v>
      </c>
      <c r="Q473">
        <v>46301</v>
      </c>
      <c r="R473">
        <v>17</v>
      </c>
      <c r="U473" t="str">
        <v>VENCIDA</v>
      </c>
      <c r="W473">
        <v>46332</v>
      </c>
      <c r="X473">
        <v>-14</v>
      </c>
      <c r="AA473" t="str">
        <v>AL DÍA</v>
      </c>
      <c r="AC473">
        <v>46363</v>
      </c>
      <c r="AD473">
        <v>-45</v>
      </c>
      <c r="AG473" t="str">
        <v>AL DÍA</v>
      </c>
      <c r="AI473">
        <v>46394</v>
      </c>
      <c r="AJ473">
        <v>-76</v>
      </c>
      <c r="AM473" t="str">
        <v>AL DÍA</v>
      </c>
      <c r="AO473">
        <v>46425</v>
      </c>
      <c r="AP473">
        <v>-107</v>
      </c>
      <c r="AS473" t="str">
        <v>AL DÍA</v>
      </c>
      <c r="AU473">
        <v>46456</v>
      </c>
      <c r="AV473">
        <v>-138</v>
      </c>
      <c r="AY473" t="str">
        <v>AL DÍA</v>
      </c>
      <c r="BA473">
        <v>46487</v>
      </c>
      <c r="BB473">
        <v>-169</v>
      </c>
      <c r="BE473" t="str">
        <v>AL DÍA</v>
      </c>
      <c r="BG473">
        <v>46518</v>
      </c>
      <c r="BH473">
        <v>-200</v>
      </c>
      <c r="BK473" t="str">
        <v>AL DÍA</v>
      </c>
      <c r="BM473">
        <v>46549</v>
      </c>
      <c r="BN473">
        <v>-231</v>
      </c>
      <c r="BQ473" t="str">
        <v>AL DÍA</v>
      </c>
      <c r="BS473">
        <v>46580</v>
      </c>
      <c r="BT473">
        <v>-262</v>
      </c>
      <c r="BW473" t="str">
        <v>AL DÍA</v>
      </c>
      <c r="BY473">
        <v>46611</v>
      </c>
      <c r="BZ473">
        <v>-293</v>
      </c>
      <c r="CC473" t="str">
        <v>AL DÍA</v>
      </c>
      <c r="CE473">
        <v>46642</v>
      </c>
      <c r="CF473">
        <v>-324</v>
      </c>
      <c r="CI473" t="str">
        <v>AL DÍA</v>
      </c>
      <c r="CK473">
        <v>46673</v>
      </c>
      <c r="CL473">
        <v>-355</v>
      </c>
      <c r="CO473" t="str">
        <v>AL DÍA</v>
      </c>
      <c r="CQ473">
        <v>46704</v>
      </c>
      <c r="CR473">
        <v>-386</v>
      </c>
      <c r="CU473" t="str">
        <v>AL DÍA</v>
      </c>
      <c r="CW473">
        <v>46735</v>
      </c>
      <c r="CX473">
        <v>-417</v>
      </c>
      <c r="DA473" t="str">
        <v>AL DÍA</v>
      </c>
      <c r="DC473">
        <v>46766</v>
      </c>
      <c r="DD473">
        <v>-448</v>
      </c>
      <c r="DG473" t="str">
        <v>AL DÍA</v>
      </c>
      <c r="DI473">
        <v>46797</v>
      </c>
      <c r="DJ473">
        <v>-479</v>
      </c>
      <c r="DM473" t="str">
        <v>AL DÍA</v>
      </c>
      <c r="DO473">
        <v>46828</v>
      </c>
      <c r="DP473">
        <v>-510</v>
      </c>
      <c r="DS473" t="str">
        <v>AL DÍA</v>
      </c>
      <c r="DU473">
        <v>46859</v>
      </c>
      <c r="DV473">
        <v>-541</v>
      </c>
      <c r="DY473" t="str">
        <v>AL DÍA</v>
      </c>
      <c r="EA473">
        <v>46890</v>
      </c>
      <c r="EB473">
        <v>-572</v>
      </c>
      <c r="EE473" t="str">
        <v>AL DÍA</v>
      </c>
      <c r="EG473">
        <v>46921</v>
      </c>
      <c r="EH473">
        <v>-603</v>
      </c>
      <c r="EK473" t="str">
        <v>AL DÍA</v>
      </c>
      <c r="EM473">
        <v>46952</v>
      </c>
      <c r="EN473">
        <v>-634</v>
      </c>
      <c r="EQ473" t="str">
        <v>AL DÍA</v>
      </c>
      <c r="ES473">
        <v>46983</v>
      </c>
      <c r="ET473">
        <v>-665</v>
      </c>
      <c r="EW473" t="str">
        <v>AL DÍA</v>
      </c>
      <c r="EY473" t="str">
        <v/>
      </c>
      <c r="EZ473" t="str">
        <v/>
      </c>
      <c r="FC473" t="str">
        <v>SIN ESTADO</v>
      </c>
      <c r="FE473" t="str">
        <v/>
      </c>
      <c r="FF473" t="str">
        <v/>
      </c>
      <c r="FI473" t="str">
        <v>SIN ESTADO</v>
      </c>
      <c r="FK473" t="str">
        <v/>
      </c>
      <c r="FL473" t="str">
        <v/>
      </c>
      <c r="FO473" t="str">
        <v>SIN ESTADO</v>
      </c>
      <c r="FQ473" t="str">
        <v/>
      </c>
      <c r="FR473" t="str">
        <v/>
      </c>
      <c r="FU473" t="str">
        <v>SIN ESTADO</v>
      </c>
      <c r="FW473" t="str">
        <v/>
      </c>
      <c r="FX473" t="str">
        <v/>
      </c>
      <c r="GA473" t="str">
        <v>SIN ESTADO</v>
      </c>
      <c r="GC473" t="str">
        <v/>
      </c>
      <c r="GD473" t="str">
        <v/>
      </c>
      <c r="GG473" t="str">
        <v>SIN ESTADO</v>
      </c>
      <c r="GI473" t="str">
        <v/>
      </c>
      <c r="GJ473" t="str">
        <v/>
      </c>
      <c r="GM473" t="str">
        <v>SIN ESTADO</v>
      </c>
      <c r="GO473" t="str">
        <v/>
      </c>
      <c r="GP473" t="str">
        <v/>
      </c>
      <c r="GS473" t="str">
        <v>SIN ESTADO</v>
      </c>
      <c r="GU473" t="str">
        <v/>
      </c>
      <c r="GV473" t="str">
        <v/>
      </c>
      <c r="GY473" t="str">
        <v>SIN ESTADO</v>
      </c>
      <c r="HA473" t="str">
        <v/>
      </c>
      <c r="HB473" t="str">
        <v/>
      </c>
      <c r="HE473" t="str">
        <v>SIN ESTADO</v>
      </c>
      <c r="HG473" t="str">
        <v/>
      </c>
      <c r="HH473" t="str">
        <v/>
      </c>
      <c r="HK473" t="str">
        <v>SIN ESTADO</v>
      </c>
      <c r="HM473" t="str">
        <v/>
      </c>
      <c r="HN473" t="str">
        <v/>
      </c>
      <c r="HQ473" t="str">
        <v>SIN ESTADO</v>
      </c>
      <c r="HS473">
        <v>1000000</v>
      </c>
      <c r="HU473">
        <v>1000000</v>
      </c>
      <c r="HW473">
        <v>0</v>
      </c>
      <c r="HX473">
        <v>0</v>
      </c>
    </row>
    <row r="474">
      <c r="B474">
        <v>472</v>
      </c>
      <c r="C474" t="str">
        <v xml:space="preserve">LC2 - 44 - 3 </v>
      </c>
      <c r="D474" t="str">
        <v>DISPONIBLE</v>
      </c>
      <c r="E474">
        <v>56000000</v>
      </c>
      <c r="F474">
        <v>56000000</v>
      </c>
      <c r="G474">
        <v>0</v>
      </c>
      <c r="H474">
        <v>0</v>
      </c>
      <c r="I474">
        <v>0</v>
      </c>
      <c r="J474">
        <v>0</v>
      </c>
      <c r="K474" t="str">
        <v/>
      </c>
      <c r="L474" t="str">
        <v/>
      </c>
      <c r="O474" t="str">
        <v>SIN ESTADO</v>
      </c>
      <c r="Q474" t="str">
        <v/>
      </c>
      <c r="R474" t="str">
        <v/>
      </c>
      <c r="U474" t="str">
        <v>SIN ESTADO</v>
      </c>
      <c r="W474" t="str">
        <v/>
      </c>
      <c r="X474" t="str">
        <v/>
      </c>
      <c r="AA474" t="str">
        <v>SIN ESTADO</v>
      </c>
      <c r="AC474" t="str">
        <v/>
      </c>
      <c r="AD474" t="str">
        <v/>
      </c>
      <c r="AG474" t="str">
        <v>SIN ESTADO</v>
      </c>
      <c r="AI474" t="str">
        <v/>
      </c>
      <c r="AJ474" t="str">
        <v/>
      </c>
      <c r="AM474" t="str">
        <v>SIN ESTADO</v>
      </c>
      <c r="AO474" t="str">
        <v/>
      </c>
      <c r="AP474" t="str">
        <v/>
      </c>
      <c r="AS474" t="str">
        <v>SIN ESTADO</v>
      </c>
      <c r="AU474" t="str">
        <v/>
      </c>
      <c r="AV474" t="str">
        <v/>
      </c>
      <c r="AY474" t="str">
        <v>SIN ESTADO</v>
      </c>
      <c r="BA474" t="str">
        <v/>
      </c>
      <c r="BB474" t="str">
        <v/>
      </c>
      <c r="BE474" t="str">
        <v>SIN ESTADO</v>
      </c>
      <c r="BG474" t="str">
        <v/>
      </c>
      <c r="BH474" t="str">
        <v/>
      </c>
      <c r="BK474" t="str">
        <v>SIN ESTADO</v>
      </c>
      <c r="BM474" t="str">
        <v/>
      </c>
      <c r="BN474" t="str">
        <v/>
      </c>
      <c r="BQ474" t="str">
        <v>SIN ESTADO</v>
      </c>
      <c r="BS474" t="str">
        <v/>
      </c>
      <c r="BT474" t="str">
        <v/>
      </c>
      <c r="BW474" t="str">
        <v>SIN ESTADO</v>
      </c>
      <c r="BY474" t="str">
        <v/>
      </c>
      <c r="BZ474" t="str">
        <v/>
      </c>
      <c r="CC474" t="str">
        <v>SIN ESTADO</v>
      </c>
      <c r="CE474" t="str">
        <v/>
      </c>
      <c r="CF474" t="str">
        <v/>
      </c>
      <c r="CI474" t="str">
        <v>SIN ESTADO</v>
      </c>
      <c r="CK474" t="str">
        <v/>
      </c>
      <c r="CL474" t="str">
        <v/>
      </c>
      <c r="CO474" t="str">
        <v>SIN ESTADO</v>
      </c>
      <c r="CQ474" t="str">
        <v/>
      </c>
      <c r="CR474" t="str">
        <v/>
      </c>
      <c r="CU474" t="str">
        <v>SIN ESTADO</v>
      </c>
      <c r="CW474" t="str">
        <v/>
      </c>
      <c r="CX474" t="str">
        <v/>
      </c>
      <c r="DA474" t="str">
        <v>SIN ESTADO</v>
      </c>
      <c r="DC474" t="str">
        <v/>
      </c>
      <c r="DD474" t="str">
        <v/>
      </c>
      <c r="DG474" t="str">
        <v>SIN ESTADO</v>
      </c>
      <c r="DI474" t="str">
        <v/>
      </c>
      <c r="DJ474" t="str">
        <v/>
      </c>
      <c r="DM474" t="str">
        <v>SIN ESTADO</v>
      </c>
      <c r="DO474" t="str">
        <v/>
      </c>
      <c r="DP474" t="str">
        <v/>
      </c>
      <c r="DS474" t="str">
        <v>SIN ESTADO</v>
      </c>
      <c r="DU474" t="str">
        <v/>
      </c>
      <c r="DV474" t="str">
        <v/>
      </c>
      <c r="DY474" t="str">
        <v>SIN ESTADO</v>
      </c>
      <c r="EA474" t="str">
        <v/>
      </c>
      <c r="EB474" t="str">
        <v/>
      </c>
      <c r="EE474" t="str">
        <v>SIN ESTADO</v>
      </c>
      <c r="EG474" t="str">
        <v/>
      </c>
      <c r="EH474" t="str">
        <v/>
      </c>
      <c r="EK474" t="str">
        <v>SIN ESTADO</v>
      </c>
      <c r="EM474" t="str">
        <v/>
      </c>
      <c r="EN474" t="str">
        <v/>
      </c>
      <c r="EQ474" t="str">
        <v>SIN ESTADO</v>
      </c>
      <c r="ES474" t="str">
        <v/>
      </c>
      <c r="ET474" t="str">
        <v/>
      </c>
      <c r="EW474" t="str">
        <v>SIN ESTADO</v>
      </c>
      <c r="EY474" t="str">
        <v/>
      </c>
      <c r="EZ474" t="str">
        <v/>
      </c>
      <c r="FC474" t="str">
        <v>SIN ESTADO</v>
      </c>
      <c r="FE474" t="str">
        <v/>
      </c>
      <c r="FF474" t="str">
        <v/>
      </c>
      <c r="FI474" t="str">
        <v>SIN ESTADO</v>
      </c>
      <c r="FK474" t="str">
        <v/>
      </c>
      <c r="FL474" t="str">
        <v/>
      </c>
      <c r="FO474" t="str">
        <v>SIN ESTADO</v>
      </c>
      <c r="FQ474" t="str">
        <v/>
      </c>
      <c r="FR474" t="str">
        <v/>
      </c>
      <c r="FU474" t="str">
        <v>SIN ESTADO</v>
      </c>
      <c r="FW474" t="str">
        <v/>
      </c>
      <c r="FX474" t="str">
        <v/>
      </c>
      <c r="GA474" t="str">
        <v>SIN ESTADO</v>
      </c>
      <c r="GC474" t="str">
        <v/>
      </c>
      <c r="GD474" t="str">
        <v/>
      </c>
      <c r="GG474" t="str">
        <v>SIN ESTADO</v>
      </c>
      <c r="GI474" t="str">
        <v/>
      </c>
      <c r="GJ474" t="str">
        <v/>
      </c>
      <c r="GM474" t="str">
        <v>SIN ESTADO</v>
      </c>
      <c r="GO474" t="str">
        <v/>
      </c>
      <c r="GP474" t="str">
        <v/>
      </c>
      <c r="GS474" t="str">
        <v>SIN ESTADO</v>
      </c>
      <c r="GU474" t="str">
        <v/>
      </c>
      <c r="GV474" t="str">
        <v/>
      </c>
      <c r="GY474" t="str">
        <v>SIN ESTADO</v>
      </c>
      <c r="HA474" t="str">
        <v/>
      </c>
      <c r="HB474" t="str">
        <v/>
      </c>
      <c r="HE474" t="str">
        <v>SIN ESTADO</v>
      </c>
      <c r="HG474" t="str">
        <v/>
      </c>
      <c r="HH474" t="str">
        <v/>
      </c>
      <c r="HK474" t="str">
        <v>SIN ESTADO</v>
      </c>
      <c r="HM474" t="str">
        <v/>
      </c>
      <c r="HN474" t="str">
        <v/>
      </c>
      <c r="HQ474" t="str">
        <v>SIN ESTADO</v>
      </c>
      <c r="HS474">
        <v>0</v>
      </c>
      <c r="HU474">
        <v>0</v>
      </c>
      <c r="HW474">
        <v>0</v>
      </c>
      <c r="HX474">
        <v>0</v>
      </c>
    </row>
    <row r="475">
      <c r="B475">
        <v>473</v>
      </c>
      <c r="C475" t="str">
        <v xml:space="preserve">LC2 - 44 - 4 </v>
      </c>
      <c r="D475" t="str">
        <v>VENDIDO</v>
      </c>
      <c r="E475">
        <v>28000000</v>
      </c>
      <c r="F475">
        <v>24000000</v>
      </c>
      <c r="G475" t="str">
        <v>6-16-26</v>
      </c>
      <c r="H475">
        <v>24</v>
      </c>
      <c r="I475" t="str">
        <v>16 DE CADA MES</v>
      </c>
      <c r="J475">
        <v>1000000</v>
      </c>
      <c r="K475" t="str">
        <v/>
      </c>
      <c r="L475" t="str">
        <v/>
      </c>
      <c r="O475" t="str">
        <v>SIN ESTADO</v>
      </c>
      <c r="Q475" t="str">
        <v/>
      </c>
      <c r="R475" t="str">
        <v/>
      </c>
      <c r="U475" t="str">
        <v>SIN ESTADO</v>
      </c>
      <c r="W475" t="str">
        <v/>
      </c>
      <c r="X475" t="str">
        <v/>
      </c>
      <c r="AA475" t="str">
        <v>SIN ESTADO</v>
      </c>
      <c r="AC475" t="str">
        <v/>
      </c>
      <c r="AD475" t="str">
        <v/>
      </c>
      <c r="AG475" t="str">
        <v>SIN ESTADO</v>
      </c>
      <c r="AI475" t="str">
        <v/>
      </c>
      <c r="AJ475" t="str">
        <v/>
      </c>
      <c r="AM475" t="str">
        <v>SIN ESTADO</v>
      </c>
      <c r="AO475" t="str">
        <v/>
      </c>
      <c r="AP475" t="str">
        <v/>
      </c>
      <c r="AS475" t="str">
        <v>SIN ESTADO</v>
      </c>
      <c r="AU475" t="str">
        <v/>
      </c>
      <c r="AV475" t="str">
        <v/>
      </c>
      <c r="AY475" t="str">
        <v>SIN ESTADO</v>
      </c>
      <c r="BA475" t="str">
        <v/>
      </c>
      <c r="BB475" t="str">
        <v/>
      </c>
      <c r="BE475" t="str">
        <v>SIN ESTADO</v>
      </c>
      <c r="BG475" t="str">
        <v/>
      </c>
      <c r="BH475" t="str">
        <v/>
      </c>
      <c r="BK475" t="str">
        <v>SIN ESTADO</v>
      </c>
      <c r="BM475" t="str">
        <v/>
      </c>
      <c r="BN475" t="str">
        <v/>
      </c>
      <c r="BQ475" t="str">
        <v>SIN ESTADO</v>
      </c>
      <c r="BS475" t="str">
        <v/>
      </c>
      <c r="BT475" t="str">
        <v/>
      </c>
      <c r="BW475" t="str">
        <v>SIN ESTADO</v>
      </c>
      <c r="BY475" t="str">
        <v/>
      </c>
      <c r="BZ475" t="str">
        <v/>
      </c>
      <c r="CC475" t="str">
        <v>SIN ESTADO</v>
      </c>
      <c r="CE475" t="str">
        <v/>
      </c>
      <c r="CF475" t="str">
        <v/>
      </c>
      <c r="CI475" t="str">
        <v>SIN ESTADO</v>
      </c>
      <c r="CK475" t="str">
        <v/>
      </c>
      <c r="CL475" t="str">
        <v/>
      </c>
      <c r="CO475" t="str">
        <v>SIN ESTADO</v>
      </c>
      <c r="CQ475" t="str">
        <v/>
      </c>
      <c r="CR475" t="str">
        <v/>
      </c>
      <c r="CU475" t="str">
        <v>SIN ESTADO</v>
      </c>
      <c r="CW475" t="str">
        <v/>
      </c>
      <c r="CX475" t="str">
        <v/>
      </c>
      <c r="DA475" t="str">
        <v>SIN ESTADO</v>
      </c>
      <c r="DC475" t="str">
        <v/>
      </c>
      <c r="DD475" t="str">
        <v/>
      </c>
      <c r="DG475" t="str">
        <v>SIN ESTADO</v>
      </c>
      <c r="DI475" t="str">
        <v/>
      </c>
      <c r="DJ475" t="str">
        <v/>
      </c>
      <c r="DM475" t="str">
        <v>SIN ESTADO</v>
      </c>
      <c r="DO475" t="str">
        <v/>
      </c>
      <c r="DP475" t="str">
        <v/>
      </c>
      <c r="DS475" t="str">
        <v>SIN ESTADO</v>
      </c>
      <c r="DU475" t="str">
        <v/>
      </c>
      <c r="DV475" t="str">
        <v/>
      </c>
      <c r="DY475" t="str">
        <v>SIN ESTADO</v>
      </c>
      <c r="EA475" t="str">
        <v/>
      </c>
      <c r="EB475" t="str">
        <v/>
      </c>
      <c r="EE475" t="str">
        <v>SIN ESTADO</v>
      </c>
      <c r="EG475" t="str">
        <v/>
      </c>
      <c r="EH475" t="str">
        <v/>
      </c>
      <c r="EK475" t="str">
        <v>SIN ESTADO</v>
      </c>
      <c r="EM475" t="str">
        <v/>
      </c>
      <c r="EN475" t="str">
        <v/>
      </c>
      <c r="EQ475" t="str">
        <v>SIN ESTADO</v>
      </c>
      <c r="ES475" t="str">
        <v/>
      </c>
      <c r="ET475" t="str">
        <v/>
      </c>
      <c r="EW475" t="str">
        <v>SIN ESTADO</v>
      </c>
      <c r="EY475" t="str">
        <v/>
      </c>
      <c r="EZ475" t="str">
        <v/>
      </c>
      <c r="FC475" t="str">
        <v>SIN ESTADO</v>
      </c>
      <c r="FE475" t="str">
        <v/>
      </c>
      <c r="FF475" t="str">
        <v/>
      </c>
      <c r="FI475" t="str">
        <v>SIN ESTADO</v>
      </c>
      <c r="FK475" t="str">
        <v/>
      </c>
      <c r="FL475" t="str">
        <v/>
      </c>
      <c r="FO475" t="str">
        <v>SIN ESTADO</v>
      </c>
      <c r="FQ475" t="str">
        <v/>
      </c>
      <c r="FR475" t="str">
        <v/>
      </c>
      <c r="FU475" t="str">
        <v>SIN ESTADO</v>
      </c>
      <c r="FW475" t="str">
        <v/>
      </c>
      <c r="FX475" t="str">
        <v/>
      </c>
      <c r="GA475" t="str">
        <v>SIN ESTADO</v>
      </c>
      <c r="GC475" t="str">
        <v/>
      </c>
      <c r="GD475" t="str">
        <v/>
      </c>
      <c r="GG475" t="str">
        <v>SIN ESTADO</v>
      </c>
      <c r="GI475" t="str">
        <v/>
      </c>
      <c r="GJ475" t="str">
        <v/>
      </c>
      <c r="GM475" t="str">
        <v>SIN ESTADO</v>
      </c>
      <c r="GO475" t="str">
        <v/>
      </c>
      <c r="GP475" t="str">
        <v/>
      </c>
      <c r="GS475" t="str">
        <v>SIN ESTADO</v>
      </c>
      <c r="GU475" t="str">
        <v/>
      </c>
      <c r="GV475" t="str">
        <v/>
      </c>
      <c r="GY475" t="str">
        <v>SIN ESTADO</v>
      </c>
      <c r="HA475" t="str">
        <v/>
      </c>
      <c r="HB475" t="str">
        <v/>
      </c>
      <c r="HE475" t="str">
        <v>SIN ESTADO</v>
      </c>
      <c r="HG475" t="str">
        <v/>
      </c>
      <c r="HH475" t="str">
        <v/>
      </c>
      <c r="HK475" t="str">
        <v>SIN ESTADO</v>
      </c>
      <c r="HM475" t="str">
        <v/>
      </c>
      <c r="HN475" t="str">
        <v/>
      </c>
      <c r="HQ475" t="str">
        <v>SIN ESTADO</v>
      </c>
      <c r="HS475">
        <v>0</v>
      </c>
      <c r="HU475">
        <v>1000000</v>
      </c>
      <c r="HW475">
        <v>0</v>
      </c>
      <c r="HX475">
        <v>0</v>
      </c>
    </row>
    <row r="476">
      <c r="B476">
        <v>474</v>
      </c>
      <c r="C476" t="str">
        <v>LC2 - 44 - 5 Y 12</v>
      </c>
      <c r="D476" t="str">
        <v>VENDIDO</v>
      </c>
      <c r="E476">
        <v>56000000</v>
      </c>
      <c r="F476">
        <v>48000000</v>
      </c>
      <c r="G476">
        <v>46101</v>
      </c>
      <c r="H476">
        <v>23</v>
      </c>
      <c r="I476" t="str">
        <v>18 DE MAYO</v>
      </c>
      <c r="J476">
        <v>2086956.5217391304</v>
      </c>
      <c r="K476">
        <v>46132</v>
      </c>
      <c r="L476">
        <v>186</v>
      </c>
      <c r="M476">
        <v>46161</v>
      </c>
      <c r="N476">
        <v>2000000</v>
      </c>
      <c r="O476" t="str">
        <v>PAGA</v>
      </c>
      <c r="P476" t="str">
        <v>TRANSFERENCIA</v>
      </c>
      <c r="Q476">
        <v>46163</v>
      </c>
      <c r="R476">
        <v>155</v>
      </c>
      <c r="S476">
        <v>46191</v>
      </c>
      <c r="T476">
        <v>2000000</v>
      </c>
      <c r="U476" t="str">
        <v>PAGA</v>
      </c>
      <c r="V476" t="str">
        <v>TRANSFERENCIA</v>
      </c>
      <c r="W476">
        <v>46194</v>
      </c>
      <c r="X476">
        <v>124</v>
      </c>
      <c r="Y476">
        <v>46220</v>
      </c>
      <c r="Z476">
        <v>2000000</v>
      </c>
      <c r="AA476" t="str">
        <v>PAGA</v>
      </c>
      <c r="AB476" t="str">
        <v>TRANSFERENCIA</v>
      </c>
      <c r="AC476">
        <v>46225</v>
      </c>
      <c r="AD476">
        <v>93</v>
      </c>
      <c r="AE476">
        <v>46255</v>
      </c>
      <c r="AF476">
        <v>2000000</v>
      </c>
      <c r="AG476" t="str">
        <v>PAGA</v>
      </c>
      <c r="AH476" t="str">
        <v>TRANSFERENCIA</v>
      </c>
      <c r="AI476">
        <v>46256</v>
      </c>
      <c r="AJ476">
        <v>62</v>
      </c>
      <c r="AK476">
        <v>46286</v>
      </c>
      <c r="AL476">
        <v>2000000</v>
      </c>
      <c r="AM476" t="str">
        <v>PAGA</v>
      </c>
      <c r="AO476">
        <v>46287</v>
      </c>
      <c r="AP476">
        <v>31</v>
      </c>
      <c r="AS476" t="str">
        <v>VENCIDA</v>
      </c>
      <c r="AU476">
        <v>46318</v>
      </c>
      <c r="AV476">
        <v>0</v>
      </c>
      <c r="AY476" t="str">
        <v>POR VENCER</v>
      </c>
      <c r="BA476">
        <v>46349</v>
      </c>
      <c r="BB476">
        <v>-31</v>
      </c>
      <c r="BE476" t="str">
        <v>AL DÍA</v>
      </c>
      <c r="BG476">
        <v>46380</v>
      </c>
      <c r="BH476">
        <v>-62</v>
      </c>
      <c r="BK476" t="str">
        <v>AL DÍA</v>
      </c>
      <c r="BM476">
        <v>46411</v>
      </c>
      <c r="BN476">
        <v>-93</v>
      </c>
      <c r="BQ476" t="str">
        <v>AL DÍA</v>
      </c>
      <c r="BS476">
        <v>46442</v>
      </c>
      <c r="BT476">
        <v>-124</v>
      </c>
      <c r="BW476" t="str">
        <v>AL DÍA</v>
      </c>
      <c r="BY476">
        <v>46473</v>
      </c>
      <c r="BZ476">
        <v>-155</v>
      </c>
      <c r="CC476" t="str">
        <v>AL DÍA</v>
      </c>
      <c r="CE476">
        <v>46504</v>
      </c>
      <c r="CF476">
        <v>-186</v>
      </c>
      <c r="CI476" t="str">
        <v>AL DÍA</v>
      </c>
      <c r="CK476">
        <v>46535</v>
      </c>
      <c r="CL476">
        <v>-217</v>
      </c>
      <c r="CO476" t="str">
        <v>AL DÍA</v>
      </c>
      <c r="CQ476">
        <v>46566</v>
      </c>
      <c r="CR476">
        <v>-248</v>
      </c>
      <c r="CU476" t="str">
        <v>AL DÍA</v>
      </c>
      <c r="CW476">
        <v>46597</v>
      </c>
      <c r="CX476">
        <v>-279</v>
      </c>
      <c r="DA476" t="str">
        <v>AL DÍA</v>
      </c>
      <c r="DC476">
        <v>46628</v>
      </c>
      <c r="DD476">
        <v>-310</v>
      </c>
      <c r="DG476" t="str">
        <v>AL DÍA</v>
      </c>
      <c r="DI476">
        <v>46659</v>
      </c>
      <c r="DJ476">
        <v>-341</v>
      </c>
      <c r="DM476" t="str">
        <v>AL DÍA</v>
      </c>
      <c r="DO476">
        <v>46690</v>
      </c>
      <c r="DP476">
        <v>-372</v>
      </c>
      <c r="DS476" t="str">
        <v>AL DÍA</v>
      </c>
      <c r="DU476">
        <v>46721</v>
      </c>
      <c r="DV476">
        <v>-403</v>
      </c>
      <c r="DY476" t="str">
        <v>AL DÍA</v>
      </c>
      <c r="EA476">
        <v>46752</v>
      </c>
      <c r="EB476">
        <v>-434</v>
      </c>
      <c r="EE476" t="str">
        <v>AL DÍA</v>
      </c>
      <c r="EG476">
        <v>46783</v>
      </c>
      <c r="EH476">
        <v>-465</v>
      </c>
      <c r="EK476" t="str">
        <v>AL DÍA</v>
      </c>
      <c r="EM476">
        <v>46814</v>
      </c>
      <c r="EN476">
        <v>-496</v>
      </c>
      <c r="EQ476" t="str">
        <v>AL DÍA</v>
      </c>
      <c r="ES476" t="str">
        <v/>
      </c>
      <c r="ET476" t="str">
        <v/>
      </c>
      <c r="EW476" t="str">
        <v>SIN ESTADO</v>
      </c>
      <c r="EY476" t="str">
        <v/>
      </c>
      <c r="EZ476" t="str">
        <v/>
      </c>
      <c r="FC476" t="str">
        <v>SIN ESTADO</v>
      </c>
      <c r="FE476" t="str">
        <v/>
      </c>
      <c r="FF476" t="str">
        <v/>
      </c>
      <c r="FI476" t="str">
        <v>SIN ESTADO</v>
      </c>
      <c r="FK476" t="str">
        <v/>
      </c>
      <c r="FL476" t="str">
        <v/>
      </c>
      <c r="FO476" t="str">
        <v>SIN ESTADO</v>
      </c>
      <c r="FQ476" t="str">
        <v/>
      </c>
      <c r="FR476" t="str">
        <v/>
      </c>
      <c r="FU476" t="str">
        <v>SIN ESTADO</v>
      </c>
      <c r="FW476" t="str">
        <v/>
      </c>
      <c r="FX476" t="str">
        <v/>
      </c>
      <c r="GA476" t="str">
        <v>SIN ESTADO</v>
      </c>
      <c r="GC476" t="str">
        <v/>
      </c>
      <c r="GD476" t="str">
        <v/>
      </c>
      <c r="GG476" t="str">
        <v>SIN ESTADO</v>
      </c>
      <c r="GI476" t="str">
        <v/>
      </c>
      <c r="GJ476" t="str">
        <v/>
      </c>
      <c r="GM476" t="str">
        <v>SIN ESTADO</v>
      </c>
      <c r="GO476" t="str">
        <v/>
      </c>
      <c r="GP476" t="str">
        <v/>
      </c>
      <c r="GS476" t="str">
        <v>SIN ESTADO</v>
      </c>
      <c r="GU476" t="str">
        <v/>
      </c>
      <c r="GV476" t="str">
        <v/>
      </c>
      <c r="GY476" t="str">
        <v>SIN ESTADO</v>
      </c>
      <c r="HA476" t="str">
        <v/>
      </c>
      <c r="HB476" t="str">
        <v/>
      </c>
      <c r="HE476" t="str">
        <v>SIN ESTADO</v>
      </c>
      <c r="HG476" t="str">
        <v/>
      </c>
      <c r="HH476" t="str">
        <v/>
      </c>
      <c r="HK476" t="str">
        <v>SIN ESTADO</v>
      </c>
      <c r="HM476" t="str">
        <v/>
      </c>
      <c r="HN476" t="str">
        <v/>
      </c>
      <c r="HQ476" t="str">
        <v>SIN ESTADO</v>
      </c>
      <c r="HS476">
        <v>10000000</v>
      </c>
      <c r="HU476">
        <v>2086956.5217391304</v>
      </c>
      <c r="HW476">
        <v>2000000</v>
      </c>
      <c r="HX476">
        <v>1</v>
      </c>
    </row>
    <row r="477">
      <c r="B477">
        <v>475</v>
      </c>
      <c r="C477" t="str">
        <v xml:space="preserve">LC2 - 44 - 6 </v>
      </c>
      <c r="D477" t="str">
        <v>VENDIDO</v>
      </c>
      <c r="E477">
        <v>28000000</v>
      </c>
      <c r="F477">
        <v>24000000</v>
      </c>
      <c r="G477">
        <v>46184</v>
      </c>
      <c r="H477">
        <v>24</v>
      </c>
      <c r="I477" t="str">
        <v>13 DE CADA MES</v>
      </c>
      <c r="J477">
        <v>1000000</v>
      </c>
      <c r="K477">
        <v>46215</v>
      </c>
      <c r="L477">
        <v>103</v>
      </c>
      <c r="M477">
        <v>46220</v>
      </c>
      <c r="N477">
        <v>1000000</v>
      </c>
      <c r="O477" t="str">
        <v>PAGA</v>
      </c>
      <c r="Q477">
        <v>46246</v>
      </c>
      <c r="R477">
        <v>72</v>
      </c>
      <c r="S477">
        <v>46255</v>
      </c>
      <c r="T477">
        <v>1000000</v>
      </c>
      <c r="U477" t="str">
        <v>PAGA</v>
      </c>
      <c r="V477" t="str">
        <v>TRANSFERENCIA</v>
      </c>
      <c r="W477">
        <v>46277</v>
      </c>
      <c r="X477">
        <v>41</v>
      </c>
      <c r="Y477">
        <v>46286</v>
      </c>
      <c r="Z477">
        <v>1000000</v>
      </c>
      <c r="AA477" t="str">
        <v>PAGA</v>
      </c>
      <c r="AB477" t="str">
        <v>TRANSFERENCIA</v>
      </c>
      <c r="AC477">
        <v>46308</v>
      </c>
      <c r="AD477">
        <v>10</v>
      </c>
      <c r="AG477" t="str">
        <v>VENCIDA</v>
      </c>
      <c r="AI477">
        <v>46339</v>
      </c>
      <c r="AJ477">
        <v>-21</v>
      </c>
      <c r="AM477" t="str">
        <v>AL DÍA</v>
      </c>
      <c r="AO477">
        <v>46370</v>
      </c>
      <c r="AP477">
        <v>-52</v>
      </c>
      <c r="AS477" t="str">
        <v>AL DÍA</v>
      </c>
      <c r="AU477">
        <v>46401</v>
      </c>
      <c r="AV477">
        <v>-83</v>
      </c>
      <c r="AY477" t="str">
        <v>AL DÍA</v>
      </c>
      <c r="BA477">
        <v>46432</v>
      </c>
      <c r="BB477">
        <v>-114</v>
      </c>
      <c r="BE477" t="str">
        <v>AL DÍA</v>
      </c>
      <c r="BG477">
        <v>46463</v>
      </c>
      <c r="BH477">
        <v>-145</v>
      </c>
      <c r="BK477" t="str">
        <v>AL DÍA</v>
      </c>
      <c r="BM477">
        <v>46494</v>
      </c>
      <c r="BN477">
        <v>-176</v>
      </c>
      <c r="BQ477" t="str">
        <v>AL DÍA</v>
      </c>
      <c r="BS477">
        <v>46525</v>
      </c>
      <c r="BT477">
        <v>-207</v>
      </c>
      <c r="BW477" t="str">
        <v>AL DÍA</v>
      </c>
      <c r="BY477">
        <v>46556</v>
      </c>
      <c r="BZ477">
        <v>-238</v>
      </c>
      <c r="CC477" t="str">
        <v>AL DÍA</v>
      </c>
      <c r="CE477">
        <v>46587</v>
      </c>
      <c r="CF477">
        <v>-269</v>
      </c>
      <c r="CI477" t="str">
        <v>AL DÍA</v>
      </c>
      <c r="CK477">
        <v>46618</v>
      </c>
      <c r="CL477">
        <v>-300</v>
      </c>
      <c r="CO477" t="str">
        <v>AL DÍA</v>
      </c>
      <c r="CQ477">
        <v>46649</v>
      </c>
      <c r="CR477">
        <v>-331</v>
      </c>
      <c r="CU477" t="str">
        <v>AL DÍA</v>
      </c>
      <c r="CW477">
        <v>46680</v>
      </c>
      <c r="CX477">
        <v>-362</v>
      </c>
      <c r="DA477" t="str">
        <v>AL DÍA</v>
      </c>
      <c r="DC477">
        <v>46711</v>
      </c>
      <c r="DD477">
        <v>-393</v>
      </c>
      <c r="DG477" t="str">
        <v>AL DÍA</v>
      </c>
      <c r="DI477">
        <v>46742</v>
      </c>
      <c r="DJ477">
        <v>-424</v>
      </c>
      <c r="DM477" t="str">
        <v>AL DÍA</v>
      </c>
      <c r="DO477">
        <v>46773</v>
      </c>
      <c r="DP477">
        <v>-455</v>
      </c>
      <c r="DS477" t="str">
        <v>AL DÍA</v>
      </c>
      <c r="DU477">
        <v>46804</v>
      </c>
      <c r="DV477">
        <v>-486</v>
      </c>
      <c r="DY477" t="str">
        <v>AL DÍA</v>
      </c>
      <c r="EA477">
        <v>46835</v>
      </c>
      <c r="EB477">
        <v>-517</v>
      </c>
      <c r="EE477" t="str">
        <v>AL DÍA</v>
      </c>
      <c r="EG477">
        <v>46866</v>
      </c>
      <c r="EH477">
        <v>-548</v>
      </c>
      <c r="EK477" t="str">
        <v>AL DÍA</v>
      </c>
      <c r="EM477">
        <v>46897</v>
      </c>
      <c r="EN477">
        <v>-579</v>
      </c>
      <c r="EQ477" t="str">
        <v>AL DÍA</v>
      </c>
      <c r="ES477">
        <v>46928</v>
      </c>
      <c r="ET477">
        <v>-610</v>
      </c>
      <c r="EW477" t="str">
        <v>AL DÍA</v>
      </c>
      <c r="EY477" t="str">
        <v/>
      </c>
      <c r="EZ477" t="str">
        <v/>
      </c>
      <c r="FC477" t="str">
        <v>SIN ESTADO</v>
      </c>
      <c r="FE477" t="str">
        <v/>
      </c>
      <c r="FF477" t="str">
        <v/>
      </c>
      <c r="FI477" t="str">
        <v>SIN ESTADO</v>
      </c>
      <c r="FK477" t="str">
        <v/>
      </c>
      <c r="FL477" t="str">
        <v/>
      </c>
      <c r="FO477" t="str">
        <v>SIN ESTADO</v>
      </c>
      <c r="FQ477" t="str">
        <v/>
      </c>
      <c r="FR477" t="str">
        <v/>
      </c>
      <c r="FU477" t="str">
        <v>SIN ESTADO</v>
      </c>
      <c r="FW477" t="str">
        <v/>
      </c>
      <c r="FX477" t="str">
        <v/>
      </c>
      <c r="GA477" t="str">
        <v>SIN ESTADO</v>
      </c>
      <c r="GC477" t="str">
        <v/>
      </c>
      <c r="GD477" t="str">
        <v/>
      </c>
      <c r="GG477" t="str">
        <v>SIN ESTADO</v>
      </c>
      <c r="GI477" t="str">
        <v/>
      </c>
      <c r="GJ477" t="str">
        <v/>
      </c>
      <c r="GM477" t="str">
        <v>SIN ESTADO</v>
      </c>
      <c r="GO477" t="str">
        <v/>
      </c>
      <c r="GP477" t="str">
        <v/>
      </c>
      <c r="GS477" t="str">
        <v>SIN ESTADO</v>
      </c>
      <c r="GU477" t="str">
        <v/>
      </c>
      <c r="GV477" t="str">
        <v/>
      </c>
      <c r="GY477" t="str">
        <v>SIN ESTADO</v>
      </c>
      <c r="HA477" t="str">
        <v/>
      </c>
      <c r="HB477" t="str">
        <v/>
      </c>
      <c r="HE477" t="str">
        <v>SIN ESTADO</v>
      </c>
      <c r="HG477" t="str">
        <v/>
      </c>
      <c r="HH477" t="str">
        <v/>
      </c>
      <c r="HK477" t="str">
        <v>SIN ESTADO</v>
      </c>
      <c r="HM477" t="str">
        <v/>
      </c>
      <c r="HN477" t="str">
        <v/>
      </c>
      <c r="HQ477" t="str">
        <v>SIN ESTADO</v>
      </c>
      <c r="HS477">
        <v>3000000</v>
      </c>
      <c r="HU477">
        <v>1000000</v>
      </c>
      <c r="HW477">
        <v>1000000</v>
      </c>
      <c r="HX477">
        <v>1</v>
      </c>
    </row>
    <row r="478">
      <c r="B478">
        <v>476</v>
      </c>
      <c r="C478" t="str">
        <v xml:space="preserve">LC2 - 44 - 7 </v>
      </c>
      <c r="D478" t="str">
        <v>VENDIDO</v>
      </c>
      <c r="E478">
        <v>28000000</v>
      </c>
      <c r="F478">
        <v>24000000</v>
      </c>
      <c r="G478">
        <v>46158</v>
      </c>
      <c r="H478">
        <v>24</v>
      </c>
      <c r="I478" t="str">
        <v>16 DE CADA MES</v>
      </c>
      <c r="J478">
        <v>1000000</v>
      </c>
      <c r="K478">
        <v>46189</v>
      </c>
      <c r="L478">
        <v>129</v>
      </c>
      <c r="M478">
        <v>46189</v>
      </c>
      <c r="N478">
        <v>1000000</v>
      </c>
      <c r="O478" t="str">
        <v>PAGA</v>
      </c>
      <c r="P478" t="str">
        <v>TRANSFERENCIA</v>
      </c>
      <c r="Q478">
        <v>46220</v>
      </c>
      <c r="R478">
        <v>98</v>
      </c>
      <c r="S478">
        <v>46219</v>
      </c>
      <c r="T478">
        <v>1000000</v>
      </c>
      <c r="U478" t="str">
        <v>PAGA</v>
      </c>
      <c r="V478" t="str">
        <v>TRANSFERENCIA</v>
      </c>
      <c r="W478">
        <v>46251</v>
      </c>
      <c r="X478">
        <v>67</v>
      </c>
      <c r="Y478">
        <v>46248</v>
      </c>
      <c r="Z478">
        <v>1000000</v>
      </c>
      <c r="AA478" t="str">
        <v>PAGA</v>
      </c>
      <c r="AB478" t="str">
        <v>TRANSFERENCIA</v>
      </c>
      <c r="AC478">
        <v>46282</v>
      </c>
      <c r="AD478">
        <v>36</v>
      </c>
      <c r="AG478" t="str">
        <v>VENCIDA</v>
      </c>
      <c r="AI478">
        <v>46313</v>
      </c>
      <c r="AJ478">
        <v>5</v>
      </c>
      <c r="AM478" t="str">
        <v>VENCIDA</v>
      </c>
      <c r="AO478">
        <v>46344</v>
      </c>
      <c r="AP478">
        <v>-26</v>
      </c>
      <c r="AS478" t="str">
        <v>AL DÍA</v>
      </c>
      <c r="AU478">
        <v>46375</v>
      </c>
      <c r="AV478">
        <v>-57</v>
      </c>
      <c r="AY478" t="str">
        <v>AL DÍA</v>
      </c>
      <c r="BA478">
        <v>46406</v>
      </c>
      <c r="BB478">
        <v>-88</v>
      </c>
      <c r="BE478" t="str">
        <v>AL DÍA</v>
      </c>
      <c r="BG478">
        <v>46437</v>
      </c>
      <c r="BH478">
        <v>-119</v>
      </c>
      <c r="BK478" t="str">
        <v>AL DÍA</v>
      </c>
      <c r="BM478">
        <v>46468</v>
      </c>
      <c r="BN478">
        <v>-150</v>
      </c>
      <c r="BQ478" t="str">
        <v>AL DÍA</v>
      </c>
      <c r="BS478">
        <v>46499</v>
      </c>
      <c r="BT478">
        <v>-181</v>
      </c>
      <c r="BW478" t="str">
        <v>AL DÍA</v>
      </c>
      <c r="BY478">
        <v>46530</v>
      </c>
      <c r="BZ478">
        <v>-212</v>
      </c>
      <c r="CC478" t="str">
        <v>AL DÍA</v>
      </c>
      <c r="CE478">
        <v>46561</v>
      </c>
      <c r="CF478">
        <v>-243</v>
      </c>
      <c r="CI478" t="str">
        <v>AL DÍA</v>
      </c>
      <c r="CK478">
        <v>46592</v>
      </c>
      <c r="CL478">
        <v>-274</v>
      </c>
      <c r="CO478" t="str">
        <v>AL DÍA</v>
      </c>
      <c r="CQ478">
        <v>46623</v>
      </c>
      <c r="CR478">
        <v>-305</v>
      </c>
      <c r="CU478" t="str">
        <v>AL DÍA</v>
      </c>
      <c r="CW478">
        <v>46654</v>
      </c>
      <c r="CX478">
        <v>-336</v>
      </c>
      <c r="DA478" t="str">
        <v>AL DÍA</v>
      </c>
      <c r="DC478">
        <v>46685</v>
      </c>
      <c r="DD478">
        <v>-367</v>
      </c>
      <c r="DG478" t="str">
        <v>AL DÍA</v>
      </c>
      <c r="DI478">
        <v>46716</v>
      </c>
      <c r="DJ478">
        <v>-398</v>
      </c>
      <c r="DM478" t="str">
        <v>AL DÍA</v>
      </c>
      <c r="DO478">
        <v>46747</v>
      </c>
      <c r="DP478">
        <v>-429</v>
      </c>
      <c r="DS478" t="str">
        <v>AL DÍA</v>
      </c>
      <c r="DU478">
        <v>46778</v>
      </c>
      <c r="DV478">
        <v>-460</v>
      </c>
      <c r="DY478" t="str">
        <v>AL DÍA</v>
      </c>
      <c r="EA478">
        <v>46809</v>
      </c>
      <c r="EB478">
        <v>-491</v>
      </c>
      <c r="EE478" t="str">
        <v>AL DÍA</v>
      </c>
      <c r="EG478">
        <v>46840</v>
      </c>
      <c r="EH478">
        <v>-522</v>
      </c>
      <c r="EK478" t="str">
        <v>AL DÍA</v>
      </c>
      <c r="EM478">
        <v>46871</v>
      </c>
      <c r="EN478">
        <v>-553</v>
      </c>
      <c r="EQ478" t="str">
        <v>AL DÍA</v>
      </c>
      <c r="ES478">
        <v>46902</v>
      </c>
      <c r="ET478">
        <v>-584</v>
      </c>
      <c r="EW478" t="str">
        <v>AL DÍA</v>
      </c>
      <c r="EY478" t="str">
        <v/>
      </c>
      <c r="EZ478" t="str">
        <v/>
      </c>
      <c r="FC478" t="str">
        <v>SIN ESTADO</v>
      </c>
      <c r="FE478" t="str">
        <v/>
      </c>
      <c r="FF478" t="str">
        <v/>
      </c>
      <c r="FI478" t="str">
        <v>SIN ESTADO</v>
      </c>
      <c r="FK478" t="str">
        <v/>
      </c>
      <c r="FL478" t="str">
        <v/>
      </c>
      <c r="FO478" t="str">
        <v>SIN ESTADO</v>
      </c>
      <c r="FQ478" t="str">
        <v/>
      </c>
      <c r="FR478" t="str">
        <v/>
      </c>
      <c r="FU478" t="str">
        <v>SIN ESTADO</v>
      </c>
      <c r="FW478" t="str">
        <v/>
      </c>
      <c r="FX478" t="str">
        <v/>
      </c>
      <c r="GA478" t="str">
        <v>SIN ESTADO</v>
      </c>
      <c r="GC478" t="str">
        <v/>
      </c>
      <c r="GD478" t="str">
        <v/>
      </c>
      <c r="GG478" t="str">
        <v>SIN ESTADO</v>
      </c>
      <c r="GI478" t="str">
        <v/>
      </c>
      <c r="GJ478" t="str">
        <v/>
      </c>
      <c r="GM478" t="str">
        <v>SIN ESTADO</v>
      </c>
      <c r="GO478" t="str">
        <v/>
      </c>
      <c r="GP478" t="str">
        <v/>
      </c>
      <c r="GS478" t="str">
        <v>SIN ESTADO</v>
      </c>
      <c r="GU478" t="str">
        <v/>
      </c>
      <c r="GV478" t="str">
        <v/>
      </c>
      <c r="GY478" t="str">
        <v>SIN ESTADO</v>
      </c>
      <c r="HA478" t="str">
        <v/>
      </c>
      <c r="HB478" t="str">
        <v/>
      </c>
      <c r="HE478" t="str">
        <v>SIN ESTADO</v>
      </c>
      <c r="HG478" t="str">
        <v/>
      </c>
      <c r="HH478" t="str">
        <v/>
      </c>
      <c r="HK478" t="str">
        <v>SIN ESTADO</v>
      </c>
      <c r="HM478" t="str">
        <v/>
      </c>
      <c r="HN478" t="str">
        <v/>
      </c>
      <c r="HQ478" t="str">
        <v>SIN ESTADO</v>
      </c>
      <c r="HS478">
        <v>3000000</v>
      </c>
      <c r="HU478">
        <v>1000000</v>
      </c>
      <c r="HW478">
        <v>1000000</v>
      </c>
      <c r="HX478">
        <v>1</v>
      </c>
    </row>
    <row r="479">
      <c r="B479">
        <v>477</v>
      </c>
      <c r="C479" t="str">
        <v xml:space="preserve">LC2 - 44 - 8 </v>
      </c>
      <c r="D479" t="str">
        <v>VENDIDO</v>
      </c>
      <c r="E479">
        <v>33000000</v>
      </c>
      <c r="F479">
        <v>27500000</v>
      </c>
      <c r="G479">
        <v>46076</v>
      </c>
      <c r="H479">
        <v>24</v>
      </c>
      <c r="I479" t="str">
        <v xml:space="preserve">23 DE CADA MES </v>
      </c>
      <c r="J479">
        <v>1145833.3333333333</v>
      </c>
      <c r="K479">
        <v>46107</v>
      </c>
      <c r="L479">
        <v>211</v>
      </c>
      <c r="M479">
        <v>46108</v>
      </c>
      <c r="N479">
        <v>1000000</v>
      </c>
      <c r="O479" t="str">
        <v>PAGA</v>
      </c>
      <c r="P479" t="str">
        <v>TRANSFERENCIA</v>
      </c>
      <c r="Q479">
        <v>46138</v>
      </c>
      <c r="R479">
        <v>180</v>
      </c>
      <c r="S479">
        <v>46118</v>
      </c>
      <c r="T479">
        <v>1000000</v>
      </c>
      <c r="U479" t="str">
        <v>PAGA</v>
      </c>
      <c r="V479" t="str">
        <v>TRANSFERENCIA</v>
      </c>
      <c r="W479">
        <v>46169</v>
      </c>
      <c r="X479">
        <v>149</v>
      </c>
      <c r="Y479">
        <v>46167</v>
      </c>
      <c r="Z479">
        <v>1145800</v>
      </c>
      <c r="AA479" t="str">
        <v>PAGA</v>
      </c>
      <c r="AB479" t="str">
        <v>TRANSFERENCIA</v>
      </c>
      <c r="AC479">
        <v>46200</v>
      </c>
      <c r="AD479">
        <v>118</v>
      </c>
      <c r="AE479">
        <v>46204</v>
      </c>
      <c r="AF479">
        <v>1000000</v>
      </c>
      <c r="AG479" t="str">
        <v>PAGA</v>
      </c>
      <c r="AH479" t="str">
        <v>TRANSFERENCIA</v>
      </c>
      <c r="AI479">
        <v>46231</v>
      </c>
      <c r="AJ479">
        <v>87</v>
      </c>
      <c r="AK479">
        <v>46244</v>
      </c>
      <c r="AL479">
        <v>1000000</v>
      </c>
      <c r="AM479" t="str">
        <v>PAGA</v>
      </c>
      <c r="AN479" t="str">
        <v>TRANSFERENCIA</v>
      </c>
      <c r="AO479">
        <v>46262</v>
      </c>
      <c r="AP479">
        <v>56</v>
      </c>
      <c r="AQ479">
        <v>46268</v>
      </c>
      <c r="AR479">
        <v>1000000</v>
      </c>
      <c r="AS479" t="str">
        <v>PAGA</v>
      </c>
      <c r="AT479" t="str">
        <v>TRANSFERENCIA</v>
      </c>
      <c r="AU479">
        <v>46293</v>
      </c>
      <c r="AV479">
        <v>25</v>
      </c>
      <c r="AW479">
        <v>46308</v>
      </c>
      <c r="AX479">
        <v>1000000</v>
      </c>
      <c r="AY479" t="str">
        <v>PAGA</v>
      </c>
      <c r="AZ479" t="str">
        <v>TRANSFERENCIA</v>
      </c>
      <c r="BA479">
        <v>46324</v>
      </c>
      <c r="BB479">
        <v>-6</v>
      </c>
      <c r="BE479" t="str">
        <v>AL DÍA</v>
      </c>
      <c r="BG479">
        <v>46355</v>
      </c>
      <c r="BH479">
        <v>-37</v>
      </c>
      <c r="BK479" t="str">
        <v>AL DÍA</v>
      </c>
      <c r="BM479">
        <v>46386</v>
      </c>
      <c r="BN479">
        <v>-68</v>
      </c>
      <c r="BQ479" t="str">
        <v>AL DÍA</v>
      </c>
      <c r="BS479">
        <v>46417</v>
      </c>
      <c r="BT479">
        <v>-99</v>
      </c>
      <c r="BW479" t="str">
        <v>AL DÍA</v>
      </c>
      <c r="BY479">
        <v>46448</v>
      </c>
      <c r="BZ479">
        <v>-130</v>
      </c>
      <c r="CC479" t="str">
        <v>AL DÍA</v>
      </c>
      <c r="CE479">
        <v>46479</v>
      </c>
      <c r="CF479">
        <v>-161</v>
      </c>
      <c r="CI479" t="str">
        <v>AL DÍA</v>
      </c>
      <c r="CK479">
        <v>46510</v>
      </c>
      <c r="CL479">
        <v>-192</v>
      </c>
      <c r="CO479" t="str">
        <v>AL DÍA</v>
      </c>
      <c r="CQ479">
        <v>46541</v>
      </c>
      <c r="CR479">
        <v>-223</v>
      </c>
      <c r="CU479" t="str">
        <v>AL DÍA</v>
      </c>
      <c r="CW479">
        <v>46572</v>
      </c>
      <c r="CX479">
        <v>-254</v>
      </c>
      <c r="DA479" t="str">
        <v>AL DÍA</v>
      </c>
      <c r="DC479">
        <v>46603</v>
      </c>
      <c r="DD479">
        <v>-285</v>
      </c>
      <c r="DG479" t="str">
        <v>AL DÍA</v>
      </c>
      <c r="DI479">
        <v>46634</v>
      </c>
      <c r="DJ479">
        <v>-316</v>
      </c>
      <c r="DM479" t="str">
        <v>AL DÍA</v>
      </c>
      <c r="DO479">
        <v>46665</v>
      </c>
      <c r="DP479">
        <v>-347</v>
      </c>
      <c r="DS479" t="str">
        <v>AL DÍA</v>
      </c>
      <c r="DU479">
        <v>46696</v>
      </c>
      <c r="DV479">
        <v>-378</v>
      </c>
      <c r="DY479" t="str">
        <v>AL DÍA</v>
      </c>
      <c r="EA479">
        <v>46727</v>
      </c>
      <c r="EB479">
        <v>-409</v>
      </c>
      <c r="EE479" t="str">
        <v>AL DÍA</v>
      </c>
      <c r="EG479">
        <v>46758</v>
      </c>
      <c r="EH479">
        <v>-440</v>
      </c>
      <c r="EK479" t="str">
        <v>AL DÍA</v>
      </c>
      <c r="EM479">
        <v>46789</v>
      </c>
      <c r="EN479">
        <v>-471</v>
      </c>
      <c r="EQ479" t="str">
        <v>AL DÍA</v>
      </c>
      <c r="ES479">
        <v>46820</v>
      </c>
      <c r="ET479">
        <v>-502</v>
      </c>
      <c r="EW479" t="str">
        <v>AL DÍA</v>
      </c>
      <c r="EY479" t="str">
        <v/>
      </c>
      <c r="EZ479" t="str">
        <v/>
      </c>
      <c r="FC479" t="str">
        <v>SIN ESTADO</v>
      </c>
      <c r="FE479" t="str">
        <v/>
      </c>
      <c r="FF479" t="str">
        <v/>
      </c>
      <c r="FI479" t="str">
        <v>SIN ESTADO</v>
      </c>
      <c r="FK479" t="str">
        <v/>
      </c>
      <c r="FL479" t="str">
        <v/>
      </c>
      <c r="FO479" t="str">
        <v>SIN ESTADO</v>
      </c>
      <c r="FQ479" t="str">
        <v/>
      </c>
      <c r="FR479" t="str">
        <v/>
      </c>
      <c r="FU479" t="str">
        <v>SIN ESTADO</v>
      </c>
      <c r="FW479" t="str">
        <v/>
      </c>
      <c r="FX479" t="str">
        <v/>
      </c>
      <c r="GA479" t="str">
        <v>SIN ESTADO</v>
      </c>
      <c r="GC479" t="str">
        <v/>
      </c>
      <c r="GD479" t="str">
        <v/>
      </c>
      <c r="GG479" t="str">
        <v>SIN ESTADO</v>
      </c>
      <c r="GI479" t="str">
        <v/>
      </c>
      <c r="GJ479" t="str">
        <v/>
      </c>
      <c r="GM479" t="str">
        <v>SIN ESTADO</v>
      </c>
      <c r="GO479" t="str">
        <v/>
      </c>
      <c r="GP479" t="str">
        <v/>
      </c>
      <c r="GS479" t="str">
        <v>SIN ESTADO</v>
      </c>
      <c r="GU479" t="str">
        <v/>
      </c>
      <c r="GV479" t="str">
        <v/>
      </c>
      <c r="GY479" t="str">
        <v>SIN ESTADO</v>
      </c>
      <c r="HA479" t="str">
        <v/>
      </c>
      <c r="HB479" t="str">
        <v/>
      </c>
      <c r="HE479" t="str">
        <v>SIN ESTADO</v>
      </c>
      <c r="HG479" t="str">
        <v/>
      </c>
      <c r="HH479" t="str">
        <v/>
      </c>
      <c r="HK479" t="str">
        <v>SIN ESTADO</v>
      </c>
      <c r="HM479" t="str">
        <v/>
      </c>
      <c r="HN479" t="str">
        <v/>
      </c>
      <c r="HQ479" t="str">
        <v>SIN ESTADO</v>
      </c>
      <c r="HS479">
        <v>7145800</v>
      </c>
      <c r="HU479">
        <v>1145833.3333333333</v>
      </c>
      <c r="HW479">
        <v>1000000</v>
      </c>
      <c r="HX479">
        <v>1</v>
      </c>
    </row>
    <row r="480">
      <c r="B480">
        <v>478</v>
      </c>
      <c r="C480" t="str">
        <v xml:space="preserve">LC2 - 44 - 9 </v>
      </c>
      <c r="D480" t="str">
        <v>VENDIDO</v>
      </c>
      <c r="E480">
        <v>31000000</v>
      </c>
      <c r="F480">
        <v>0</v>
      </c>
      <c r="G480">
        <v>46136</v>
      </c>
      <c r="H480">
        <v>1</v>
      </c>
      <c r="I480">
        <v>0</v>
      </c>
      <c r="J480">
        <v>0</v>
      </c>
      <c r="K480">
        <v>46167</v>
      </c>
      <c r="L480">
        <v>151</v>
      </c>
      <c r="O480" t="str">
        <v>VENCIDA</v>
      </c>
      <c r="Q480" t="str">
        <v/>
      </c>
      <c r="R480" t="str">
        <v/>
      </c>
      <c r="U480" t="str">
        <v>SIN ESTADO</v>
      </c>
      <c r="W480" t="str">
        <v/>
      </c>
      <c r="X480" t="str">
        <v/>
      </c>
      <c r="AA480" t="str">
        <v>SIN ESTADO</v>
      </c>
      <c r="AC480" t="str">
        <v/>
      </c>
      <c r="AD480" t="str">
        <v/>
      </c>
      <c r="AG480" t="str">
        <v>SIN ESTADO</v>
      </c>
      <c r="AI480" t="str">
        <v/>
      </c>
      <c r="AJ480" t="str">
        <v/>
      </c>
      <c r="AM480" t="str">
        <v>SIN ESTADO</v>
      </c>
      <c r="AO480" t="str">
        <v/>
      </c>
      <c r="AP480" t="str">
        <v/>
      </c>
      <c r="AS480" t="str">
        <v>SIN ESTADO</v>
      </c>
      <c r="AU480" t="str">
        <v/>
      </c>
      <c r="AV480" t="str">
        <v/>
      </c>
      <c r="AY480" t="str">
        <v>SIN ESTADO</v>
      </c>
      <c r="BA480" t="str">
        <v/>
      </c>
      <c r="BB480" t="str">
        <v/>
      </c>
      <c r="BE480" t="str">
        <v>SIN ESTADO</v>
      </c>
      <c r="BG480" t="str">
        <v/>
      </c>
      <c r="BH480" t="str">
        <v/>
      </c>
      <c r="BK480" t="str">
        <v>SIN ESTADO</v>
      </c>
      <c r="BM480" t="str">
        <v/>
      </c>
      <c r="BN480" t="str">
        <v/>
      </c>
      <c r="BQ480" t="str">
        <v>SIN ESTADO</v>
      </c>
      <c r="BS480" t="str">
        <v/>
      </c>
      <c r="BT480" t="str">
        <v/>
      </c>
      <c r="BW480" t="str">
        <v>SIN ESTADO</v>
      </c>
      <c r="BY480" t="str">
        <v/>
      </c>
      <c r="BZ480" t="str">
        <v/>
      </c>
      <c r="CC480" t="str">
        <v>SIN ESTADO</v>
      </c>
      <c r="CE480" t="str">
        <v/>
      </c>
      <c r="CF480" t="str">
        <v/>
      </c>
      <c r="CI480" t="str">
        <v>SIN ESTADO</v>
      </c>
      <c r="CK480" t="str">
        <v/>
      </c>
      <c r="CL480" t="str">
        <v/>
      </c>
      <c r="CO480" t="str">
        <v>SIN ESTADO</v>
      </c>
      <c r="CQ480" t="str">
        <v/>
      </c>
      <c r="CR480" t="str">
        <v/>
      </c>
      <c r="CU480" t="str">
        <v>SIN ESTADO</v>
      </c>
      <c r="CW480" t="str">
        <v/>
      </c>
      <c r="CX480" t="str">
        <v/>
      </c>
      <c r="DA480" t="str">
        <v>SIN ESTADO</v>
      </c>
      <c r="DC480" t="str">
        <v/>
      </c>
      <c r="DD480" t="str">
        <v/>
      </c>
      <c r="DG480" t="str">
        <v>SIN ESTADO</v>
      </c>
      <c r="DI480" t="str">
        <v/>
      </c>
      <c r="DJ480" t="str">
        <v/>
      </c>
      <c r="DM480" t="str">
        <v>SIN ESTADO</v>
      </c>
      <c r="DO480" t="str">
        <v/>
      </c>
      <c r="DP480" t="str">
        <v/>
      </c>
      <c r="DS480" t="str">
        <v>SIN ESTADO</v>
      </c>
      <c r="DU480" t="str">
        <v/>
      </c>
      <c r="DV480" t="str">
        <v/>
      </c>
      <c r="DY480" t="str">
        <v>SIN ESTADO</v>
      </c>
      <c r="EA480" t="str">
        <v/>
      </c>
      <c r="EB480" t="str">
        <v/>
      </c>
      <c r="EE480" t="str">
        <v>SIN ESTADO</v>
      </c>
      <c r="EG480" t="str">
        <v/>
      </c>
      <c r="EH480" t="str">
        <v/>
      </c>
      <c r="EK480" t="str">
        <v>SIN ESTADO</v>
      </c>
      <c r="EM480" t="str">
        <v/>
      </c>
      <c r="EN480" t="str">
        <v/>
      </c>
      <c r="EQ480" t="str">
        <v>SIN ESTADO</v>
      </c>
      <c r="ES480" t="str">
        <v/>
      </c>
      <c r="ET480" t="str">
        <v/>
      </c>
      <c r="EW480" t="str">
        <v>SIN ESTADO</v>
      </c>
      <c r="EY480" t="str">
        <v/>
      </c>
      <c r="EZ480" t="str">
        <v/>
      </c>
      <c r="FC480" t="str">
        <v>SIN ESTADO</v>
      </c>
      <c r="FE480" t="str">
        <v/>
      </c>
      <c r="FF480" t="str">
        <v/>
      </c>
      <c r="FI480" t="str">
        <v>SIN ESTADO</v>
      </c>
      <c r="FK480" t="str">
        <v/>
      </c>
      <c r="FL480" t="str">
        <v/>
      </c>
      <c r="FO480" t="str">
        <v>SIN ESTADO</v>
      </c>
      <c r="FQ480" t="str">
        <v/>
      </c>
      <c r="FR480" t="str">
        <v/>
      </c>
      <c r="FU480" t="str">
        <v>SIN ESTADO</v>
      </c>
      <c r="FW480" t="str">
        <v/>
      </c>
      <c r="FX480" t="str">
        <v/>
      </c>
      <c r="GA480" t="str">
        <v>SIN ESTADO</v>
      </c>
      <c r="GC480" t="str">
        <v/>
      </c>
      <c r="GD480" t="str">
        <v/>
      </c>
      <c r="GG480" t="str">
        <v>SIN ESTADO</v>
      </c>
      <c r="GI480" t="str">
        <v/>
      </c>
      <c r="GJ480" t="str">
        <v/>
      </c>
      <c r="GM480" t="str">
        <v>SIN ESTADO</v>
      </c>
      <c r="GO480" t="str">
        <v/>
      </c>
      <c r="GP480" t="str">
        <v/>
      </c>
      <c r="GS480" t="str">
        <v>SIN ESTADO</v>
      </c>
      <c r="GU480" t="str">
        <v/>
      </c>
      <c r="GV480" t="str">
        <v/>
      </c>
      <c r="GY480" t="str">
        <v>SIN ESTADO</v>
      </c>
      <c r="HA480" t="str">
        <v/>
      </c>
      <c r="HB480" t="str">
        <v/>
      </c>
      <c r="HE480" t="str">
        <v>SIN ESTADO</v>
      </c>
      <c r="HG480" t="str">
        <v/>
      </c>
      <c r="HH480" t="str">
        <v/>
      </c>
      <c r="HK480" t="str">
        <v>SIN ESTADO</v>
      </c>
      <c r="HM480" t="str">
        <v/>
      </c>
      <c r="HN480" t="str">
        <v/>
      </c>
      <c r="HQ480" t="str">
        <v>SIN ESTADO</v>
      </c>
      <c r="HS480">
        <v>0</v>
      </c>
      <c r="HU480">
        <v>0</v>
      </c>
      <c r="HW480">
        <v>0</v>
      </c>
      <c r="HX480">
        <v>0</v>
      </c>
    </row>
    <row r="481">
      <c r="B481">
        <v>479</v>
      </c>
      <c r="C481" t="str">
        <v xml:space="preserve">LC2 - 44 - 10 </v>
      </c>
      <c r="D481" t="str">
        <v>VENDIDO</v>
      </c>
      <c r="E481">
        <v>28000000</v>
      </c>
      <c r="F481">
        <v>24000000</v>
      </c>
      <c r="G481">
        <v>46136</v>
      </c>
      <c r="H481">
        <v>24</v>
      </c>
      <c r="I481" t="str">
        <v>18 DE CADA MES</v>
      </c>
      <c r="J481">
        <v>1000000</v>
      </c>
      <c r="K481">
        <v>46167</v>
      </c>
      <c r="L481">
        <v>151</v>
      </c>
      <c r="M481">
        <v>46160</v>
      </c>
      <c r="N481">
        <v>2000000</v>
      </c>
      <c r="O481" t="str">
        <v>PAGA</v>
      </c>
      <c r="P481" t="str">
        <v>TRANSFERENCIA</v>
      </c>
      <c r="Q481">
        <v>46198</v>
      </c>
      <c r="R481">
        <v>120</v>
      </c>
      <c r="S481">
        <v>46191</v>
      </c>
      <c r="T481">
        <v>1000000</v>
      </c>
      <c r="U481" t="str">
        <v>PAGA</v>
      </c>
      <c r="V481" t="str">
        <v>TRANSFERENCIA</v>
      </c>
      <c r="W481">
        <v>46229</v>
      </c>
      <c r="X481">
        <v>89</v>
      </c>
      <c r="Y481">
        <v>46221</v>
      </c>
      <c r="Z481">
        <v>2000000</v>
      </c>
      <c r="AA481" t="str">
        <v>PAGA</v>
      </c>
      <c r="AB481" t="str">
        <v>TRANSFERENCIA</v>
      </c>
      <c r="AC481">
        <v>46260</v>
      </c>
      <c r="AD481">
        <v>58</v>
      </c>
      <c r="AE481">
        <v>46252</v>
      </c>
      <c r="AF481">
        <v>1000000</v>
      </c>
      <c r="AG481" t="str">
        <v>PAGA</v>
      </c>
      <c r="AH481" t="str">
        <v>TRANSFERENCIA</v>
      </c>
      <c r="AI481">
        <v>46291</v>
      </c>
      <c r="AJ481">
        <v>27</v>
      </c>
      <c r="AK481">
        <v>46283</v>
      </c>
      <c r="AL481">
        <v>1000000</v>
      </c>
      <c r="AM481" t="str">
        <v>PAGA</v>
      </c>
      <c r="AN481" t="str">
        <v>TRANSFERENCIA</v>
      </c>
      <c r="AO481">
        <v>46322</v>
      </c>
      <c r="AP481">
        <v>-4</v>
      </c>
      <c r="AS481" t="str">
        <v>POR VENCER</v>
      </c>
      <c r="AU481">
        <v>46353</v>
      </c>
      <c r="AV481">
        <v>-35</v>
      </c>
      <c r="AY481" t="str">
        <v>AL DÍA</v>
      </c>
      <c r="BA481">
        <v>46384</v>
      </c>
      <c r="BB481">
        <v>-66</v>
      </c>
      <c r="BE481" t="str">
        <v>AL DÍA</v>
      </c>
      <c r="BG481">
        <v>46415</v>
      </c>
      <c r="BH481">
        <v>-97</v>
      </c>
      <c r="BK481" t="str">
        <v>AL DÍA</v>
      </c>
      <c r="BM481">
        <v>46446</v>
      </c>
      <c r="BN481">
        <v>-128</v>
      </c>
      <c r="BQ481" t="str">
        <v>AL DÍA</v>
      </c>
      <c r="BS481">
        <v>46477</v>
      </c>
      <c r="BT481">
        <v>-159</v>
      </c>
      <c r="BW481" t="str">
        <v>AL DÍA</v>
      </c>
      <c r="BY481">
        <v>46508</v>
      </c>
      <c r="BZ481">
        <v>-190</v>
      </c>
      <c r="CC481" t="str">
        <v>AL DÍA</v>
      </c>
      <c r="CE481">
        <v>46539</v>
      </c>
      <c r="CF481">
        <v>-221</v>
      </c>
      <c r="CI481" t="str">
        <v>AL DÍA</v>
      </c>
      <c r="CK481">
        <v>46570</v>
      </c>
      <c r="CL481">
        <v>-252</v>
      </c>
      <c r="CO481" t="str">
        <v>AL DÍA</v>
      </c>
      <c r="CQ481">
        <v>46601</v>
      </c>
      <c r="CR481">
        <v>-283</v>
      </c>
      <c r="CU481" t="str">
        <v>AL DÍA</v>
      </c>
      <c r="CW481">
        <v>46632</v>
      </c>
      <c r="CX481">
        <v>-314</v>
      </c>
      <c r="DA481" t="str">
        <v>AL DÍA</v>
      </c>
      <c r="DC481">
        <v>46663</v>
      </c>
      <c r="DD481">
        <v>-345</v>
      </c>
      <c r="DG481" t="str">
        <v>AL DÍA</v>
      </c>
      <c r="DI481">
        <v>46694</v>
      </c>
      <c r="DJ481">
        <v>-376</v>
      </c>
      <c r="DM481" t="str">
        <v>AL DÍA</v>
      </c>
      <c r="DO481">
        <v>46725</v>
      </c>
      <c r="DP481">
        <v>-407</v>
      </c>
      <c r="DS481" t="str">
        <v>AL DÍA</v>
      </c>
      <c r="DU481">
        <v>46756</v>
      </c>
      <c r="DV481">
        <v>-438</v>
      </c>
      <c r="DY481" t="str">
        <v>AL DÍA</v>
      </c>
      <c r="EA481">
        <v>46787</v>
      </c>
      <c r="EB481">
        <v>-469</v>
      </c>
      <c r="EE481" t="str">
        <v>AL DÍA</v>
      </c>
      <c r="EG481">
        <v>46818</v>
      </c>
      <c r="EH481">
        <v>-500</v>
      </c>
      <c r="EK481" t="str">
        <v>AL DÍA</v>
      </c>
      <c r="EM481">
        <v>46849</v>
      </c>
      <c r="EN481">
        <v>-531</v>
      </c>
      <c r="EQ481" t="str">
        <v>AL DÍA</v>
      </c>
      <c r="ES481">
        <v>46880</v>
      </c>
      <c r="ET481">
        <v>-562</v>
      </c>
      <c r="EW481" t="str">
        <v>AL DÍA</v>
      </c>
      <c r="EY481" t="str">
        <v/>
      </c>
      <c r="EZ481" t="str">
        <v/>
      </c>
      <c r="FC481" t="str">
        <v>SIN ESTADO</v>
      </c>
      <c r="FE481" t="str">
        <v/>
      </c>
      <c r="FF481" t="str">
        <v/>
      </c>
      <c r="FI481" t="str">
        <v>SIN ESTADO</v>
      </c>
      <c r="FK481" t="str">
        <v/>
      </c>
      <c r="FL481" t="str">
        <v/>
      </c>
      <c r="FO481" t="str">
        <v>SIN ESTADO</v>
      </c>
      <c r="FQ481" t="str">
        <v/>
      </c>
      <c r="FR481" t="str">
        <v/>
      </c>
      <c r="FU481" t="str">
        <v>SIN ESTADO</v>
      </c>
      <c r="FW481" t="str">
        <v/>
      </c>
      <c r="FX481" t="str">
        <v/>
      </c>
      <c r="GA481" t="str">
        <v>SIN ESTADO</v>
      </c>
      <c r="GC481" t="str">
        <v/>
      </c>
      <c r="GD481" t="str">
        <v/>
      </c>
      <c r="GG481" t="str">
        <v>SIN ESTADO</v>
      </c>
      <c r="GI481" t="str">
        <v/>
      </c>
      <c r="GJ481" t="str">
        <v/>
      </c>
      <c r="GM481" t="str">
        <v>SIN ESTADO</v>
      </c>
      <c r="GO481" t="str">
        <v/>
      </c>
      <c r="GP481" t="str">
        <v/>
      </c>
      <c r="GS481" t="str">
        <v>SIN ESTADO</v>
      </c>
      <c r="GU481" t="str">
        <v/>
      </c>
      <c r="GV481" t="str">
        <v/>
      </c>
      <c r="GY481" t="str">
        <v>SIN ESTADO</v>
      </c>
      <c r="HA481" t="str">
        <v/>
      </c>
      <c r="HB481" t="str">
        <v/>
      </c>
      <c r="HE481" t="str">
        <v>SIN ESTADO</v>
      </c>
      <c r="HG481" t="str">
        <v/>
      </c>
      <c r="HH481" t="str">
        <v/>
      </c>
      <c r="HK481" t="str">
        <v>SIN ESTADO</v>
      </c>
      <c r="HM481" t="str">
        <v/>
      </c>
      <c r="HN481" t="str">
        <v/>
      </c>
      <c r="HQ481" t="str">
        <v>SIN ESTADO</v>
      </c>
      <c r="HS481">
        <v>7000000</v>
      </c>
      <c r="HU481">
        <v>1000000</v>
      </c>
      <c r="HW481">
        <v>2000000</v>
      </c>
      <c r="HX481">
        <v>1</v>
      </c>
    </row>
    <row r="482">
      <c r="B482">
        <v>480</v>
      </c>
      <c r="C482" t="str">
        <v xml:space="preserve">LC2 - 44 - 11 </v>
      </c>
      <c r="D482" t="str">
        <v>VENDIDO</v>
      </c>
      <c r="E482">
        <v>26000000</v>
      </c>
      <c r="F482">
        <v>26000000</v>
      </c>
      <c r="G482">
        <v>46095</v>
      </c>
      <c r="H482">
        <v>1</v>
      </c>
      <c r="I482" t="str">
        <v>-</v>
      </c>
      <c r="J482">
        <v>0</v>
      </c>
      <c r="K482">
        <v>46126</v>
      </c>
      <c r="L482">
        <v>192</v>
      </c>
      <c r="O482" t="str">
        <v>VENCIDA</v>
      </c>
      <c r="Q482" t="str">
        <v/>
      </c>
      <c r="R482" t="str">
        <v/>
      </c>
      <c r="U482" t="str">
        <v>SIN ESTADO</v>
      </c>
      <c r="W482" t="str">
        <v/>
      </c>
      <c r="X482" t="str">
        <v/>
      </c>
      <c r="AA482" t="str">
        <v>SIN ESTADO</v>
      </c>
      <c r="AC482" t="str">
        <v/>
      </c>
      <c r="AD482" t="str">
        <v/>
      </c>
      <c r="AG482" t="str">
        <v>SIN ESTADO</v>
      </c>
      <c r="AI482" t="str">
        <v/>
      </c>
      <c r="AJ482" t="str">
        <v/>
      </c>
      <c r="AM482" t="str">
        <v>SIN ESTADO</v>
      </c>
      <c r="AO482" t="str">
        <v/>
      </c>
      <c r="AP482" t="str">
        <v/>
      </c>
      <c r="AS482" t="str">
        <v>SIN ESTADO</v>
      </c>
      <c r="AU482" t="str">
        <v/>
      </c>
      <c r="AV482" t="str">
        <v/>
      </c>
      <c r="AY482" t="str">
        <v>SIN ESTADO</v>
      </c>
      <c r="BA482" t="str">
        <v/>
      </c>
      <c r="BB482" t="str">
        <v/>
      </c>
      <c r="BE482" t="str">
        <v>SIN ESTADO</v>
      </c>
      <c r="BG482" t="str">
        <v/>
      </c>
      <c r="BH482" t="str">
        <v/>
      </c>
      <c r="BK482" t="str">
        <v>SIN ESTADO</v>
      </c>
      <c r="BM482" t="str">
        <v/>
      </c>
      <c r="BN482" t="str">
        <v/>
      </c>
      <c r="BQ482" t="str">
        <v>SIN ESTADO</v>
      </c>
      <c r="BS482" t="str">
        <v/>
      </c>
      <c r="BT482" t="str">
        <v/>
      </c>
      <c r="BW482" t="str">
        <v>SIN ESTADO</v>
      </c>
      <c r="BY482" t="str">
        <v/>
      </c>
      <c r="BZ482" t="str">
        <v/>
      </c>
      <c r="CC482" t="str">
        <v>SIN ESTADO</v>
      </c>
      <c r="CE482" t="str">
        <v/>
      </c>
      <c r="CF482" t="str">
        <v/>
      </c>
      <c r="CI482" t="str">
        <v>SIN ESTADO</v>
      </c>
      <c r="CK482" t="str">
        <v/>
      </c>
      <c r="CL482" t="str">
        <v/>
      </c>
      <c r="CO482" t="str">
        <v>SIN ESTADO</v>
      </c>
      <c r="CQ482" t="str">
        <v/>
      </c>
      <c r="CR482" t="str">
        <v/>
      </c>
      <c r="CU482" t="str">
        <v>SIN ESTADO</v>
      </c>
      <c r="CW482" t="str">
        <v/>
      </c>
      <c r="CX482" t="str">
        <v/>
      </c>
      <c r="DA482" t="str">
        <v>SIN ESTADO</v>
      </c>
      <c r="DC482" t="str">
        <v/>
      </c>
      <c r="DD482" t="str">
        <v/>
      </c>
      <c r="DG482" t="str">
        <v>SIN ESTADO</v>
      </c>
      <c r="DI482" t="str">
        <v/>
      </c>
      <c r="DJ482" t="str">
        <v/>
      </c>
      <c r="DM482" t="str">
        <v>SIN ESTADO</v>
      </c>
      <c r="DO482" t="str">
        <v/>
      </c>
      <c r="DP482" t="str">
        <v/>
      </c>
      <c r="DS482" t="str">
        <v>SIN ESTADO</v>
      </c>
      <c r="DU482" t="str">
        <v/>
      </c>
      <c r="DV482" t="str">
        <v/>
      </c>
      <c r="DY482" t="str">
        <v>SIN ESTADO</v>
      </c>
      <c r="EA482" t="str">
        <v/>
      </c>
      <c r="EB482" t="str">
        <v/>
      </c>
      <c r="EE482" t="str">
        <v>SIN ESTADO</v>
      </c>
      <c r="EG482" t="str">
        <v/>
      </c>
      <c r="EH482" t="str">
        <v/>
      </c>
      <c r="EK482" t="str">
        <v>SIN ESTADO</v>
      </c>
      <c r="EM482" t="str">
        <v/>
      </c>
      <c r="EN482" t="str">
        <v/>
      </c>
      <c r="EQ482" t="str">
        <v>SIN ESTADO</v>
      </c>
      <c r="ES482" t="str">
        <v/>
      </c>
      <c r="ET482" t="str">
        <v/>
      </c>
      <c r="EW482" t="str">
        <v>SIN ESTADO</v>
      </c>
      <c r="EY482" t="str">
        <v/>
      </c>
      <c r="EZ482" t="str">
        <v/>
      </c>
      <c r="FC482" t="str">
        <v>SIN ESTADO</v>
      </c>
      <c r="FE482" t="str">
        <v/>
      </c>
      <c r="FF482" t="str">
        <v/>
      </c>
      <c r="FI482" t="str">
        <v>SIN ESTADO</v>
      </c>
      <c r="FK482" t="str">
        <v/>
      </c>
      <c r="FL482" t="str">
        <v/>
      </c>
      <c r="FO482" t="str">
        <v>SIN ESTADO</v>
      </c>
      <c r="FQ482" t="str">
        <v/>
      </c>
      <c r="FR482" t="str">
        <v/>
      </c>
      <c r="FU482" t="str">
        <v>SIN ESTADO</v>
      </c>
      <c r="FW482" t="str">
        <v/>
      </c>
      <c r="FX482" t="str">
        <v/>
      </c>
      <c r="GA482" t="str">
        <v>SIN ESTADO</v>
      </c>
      <c r="GC482" t="str">
        <v/>
      </c>
      <c r="GD482" t="str">
        <v/>
      </c>
      <c r="GG482" t="str">
        <v>SIN ESTADO</v>
      </c>
      <c r="GI482" t="str">
        <v/>
      </c>
      <c r="GJ482" t="str">
        <v/>
      </c>
      <c r="GM482" t="str">
        <v>SIN ESTADO</v>
      </c>
      <c r="GO482" t="str">
        <v/>
      </c>
      <c r="GP482" t="str">
        <v/>
      </c>
      <c r="GS482" t="str">
        <v>SIN ESTADO</v>
      </c>
      <c r="GU482" t="str">
        <v/>
      </c>
      <c r="GV482" t="str">
        <v/>
      </c>
      <c r="GY482" t="str">
        <v>SIN ESTADO</v>
      </c>
      <c r="HA482" t="str">
        <v/>
      </c>
      <c r="HB482" t="str">
        <v/>
      </c>
      <c r="HE482" t="str">
        <v>SIN ESTADO</v>
      </c>
      <c r="HG482" t="str">
        <v/>
      </c>
      <c r="HH482" t="str">
        <v/>
      </c>
      <c r="HK482" t="str">
        <v>SIN ESTADO</v>
      </c>
      <c r="HM482" t="str">
        <v/>
      </c>
      <c r="HN482" t="str">
        <v/>
      </c>
      <c r="HQ482" t="str">
        <v>SIN ESTADO</v>
      </c>
      <c r="HS482">
        <v>0</v>
      </c>
      <c r="HU482">
        <v>0</v>
      </c>
      <c r="HW482">
        <v>0</v>
      </c>
      <c r="HX482">
        <v>0</v>
      </c>
    </row>
    <row r="483">
      <c r="B483">
        <v>481</v>
      </c>
      <c r="C483" t="str">
        <v xml:space="preserve">LC2 - 44 - 13 </v>
      </c>
      <c r="D483" t="str">
        <v>EN NEGOCIACIÓN</v>
      </c>
      <c r="E483">
        <v>28000000</v>
      </c>
      <c r="F483">
        <v>28000000</v>
      </c>
      <c r="G483">
        <v>0</v>
      </c>
      <c r="H483">
        <v>0</v>
      </c>
      <c r="I483">
        <v>0</v>
      </c>
      <c r="J483">
        <v>0</v>
      </c>
      <c r="K483" t="str">
        <v/>
      </c>
      <c r="L483" t="str">
        <v/>
      </c>
      <c r="O483" t="str">
        <v>SIN ESTADO</v>
      </c>
      <c r="Q483" t="str">
        <v/>
      </c>
      <c r="R483" t="str">
        <v/>
      </c>
      <c r="U483" t="str">
        <v>SIN ESTADO</v>
      </c>
      <c r="W483" t="str">
        <v/>
      </c>
      <c r="X483" t="str">
        <v/>
      </c>
      <c r="AA483" t="str">
        <v>SIN ESTADO</v>
      </c>
      <c r="AC483" t="str">
        <v/>
      </c>
      <c r="AD483" t="str">
        <v/>
      </c>
      <c r="AG483" t="str">
        <v>SIN ESTADO</v>
      </c>
      <c r="AI483" t="str">
        <v/>
      </c>
      <c r="AJ483" t="str">
        <v/>
      </c>
      <c r="AM483" t="str">
        <v>SIN ESTADO</v>
      </c>
      <c r="AO483" t="str">
        <v/>
      </c>
      <c r="AP483" t="str">
        <v/>
      </c>
      <c r="AS483" t="str">
        <v>SIN ESTADO</v>
      </c>
      <c r="AU483" t="str">
        <v/>
      </c>
      <c r="AV483" t="str">
        <v/>
      </c>
      <c r="AY483" t="str">
        <v>SIN ESTADO</v>
      </c>
      <c r="BA483" t="str">
        <v/>
      </c>
      <c r="BB483" t="str">
        <v/>
      </c>
      <c r="BE483" t="str">
        <v>SIN ESTADO</v>
      </c>
      <c r="BG483" t="str">
        <v/>
      </c>
      <c r="BH483" t="str">
        <v/>
      </c>
      <c r="BK483" t="str">
        <v>SIN ESTADO</v>
      </c>
      <c r="BM483" t="str">
        <v/>
      </c>
      <c r="BN483" t="str">
        <v/>
      </c>
      <c r="BQ483" t="str">
        <v>SIN ESTADO</v>
      </c>
      <c r="BS483" t="str">
        <v/>
      </c>
      <c r="BT483" t="str">
        <v/>
      </c>
      <c r="BW483" t="str">
        <v>SIN ESTADO</v>
      </c>
      <c r="BY483" t="str">
        <v/>
      </c>
      <c r="BZ483" t="str">
        <v/>
      </c>
      <c r="CC483" t="str">
        <v>SIN ESTADO</v>
      </c>
      <c r="CE483" t="str">
        <v/>
      </c>
      <c r="CF483" t="str">
        <v/>
      </c>
      <c r="CI483" t="str">
        <v>SIN ESTADO</v>
      </c>
      <c r="CK483" t="str">
        <v/>
      </c>
      <c r="CL483" t="str">
        <v/>
      </c>
      <c r="CO483" t="str">
        <v>SIN ESTADO</v>
      </c>
      <c r="CQ483" t="str">
        <v/>
      </c>
      <c r="CR483" t="str">
        <v/>
      </c>
      <c r="CU483" t="str">
        <v>SIN ESTADO</v>
      </c>
      <c r="CW483" t="str">
        <v/>
      </c>
      <c r="CX483" t="str">
        <v/>
      </c>
      <c r="DA483" t="str">
        <v>SIN ESTADO</v>
      </c>
      <c r="DC483" t="str">
        <v/>
      </c>
      <c r="DD483" t="str">
        <v/>
      </c>
      <c r="DG483" t="str">
        <v>SIN ESTADO</v>
      </c>
      <c r="DI483" t="str">
        <v/>
      </c>
      <c r="DJ483" t="str">
        <v/>
      </c>
      <c r="DM483" t="str">
        <v>SIN ESTADO</v>
      </c>
      <c r="DO483" t="str">
        <v/>
      </c>
      <c r="DP483" t="str">
        <v/>
      </c>
      <c r="DS483" t="str">
        <v>SIN ESTADO</v>
      </c>
      <c r="DU483" t="str">
        <v/>
      </c>
      <c r="DV483" t="str">
        <v/>
      </c>
      <c r="DY483" t="str">
        <v>SIN ESTADO</v>
      </c>
      <c r="EA483" t="str">
        <v/>
      </c>
      <c r="EB483" t="str">
        <v/>
      </c>
      <c r="EE483" t="str">
        <v>SIN ESTADO</v>
      </c>
      <c r="EG483" t="str">
        <v/>
      </c>
      <c r="EH483" t="str">
        <v/>
      </c>
      <c r="EK483" t="str">
        <v>SIN ESTADO</v>
      </c>
      <c r="EM483" t="str">
        <v/>
      </c>
      <c r="EN483" t="str">
        <v/>
      </c>
      <c r="EQ483" t="str">
        <v>SIN ESTADO</v>
      </c>
      <c r="ES483" t="str">
        <v/>
      </c>
      <c r="ET483" t="str">
        <v/>
      </c>
      <c r="EW483" t="str">
        <v>SIN ESTADO</v>
      </c>
      <c r="EY483" t="str">
        <v/>
      </c>
      <c r="EZ483" t="str">
        <v/>
      </c>
      <c r="FC483" t="str">
        <v>SIN ESTADO</v>
      </c>
      <c r="FE483" t="str">
        <v/>
      </c>
      <c r="FF483" t="str">
        <v/>
      </c>
      <c r="FI483" t="str">
        <v>SIN ESTADO</v>
      </c>
      <c r="FK483" t="str">
        <v/>
      </c>
      <c r="FL483" t="str">
        <v/>
      </c>
      <c r="FO483" t="str">
        <v>SIN ESTADO</v>
      </c>
      <c r="FQ483" t="str">
        <v/>
      </c>
      <c r="FR483" t="str">
        <v/>
      </c>
      <c r="FU483" t="str">
        <v>SIN ESTADO</v>
      </c>
      <c r="FW483" t="str">
        <v/>
      </c>
      <c r="FX483" t="str">
        <v/>
      </c>
      <c r="GA483" t="str">
        <v>SIN ESTADO</v>
      </c>
      <c r="GC483" t="str">
        <v/>
      </c>
      <c r="GD483" t="str">
        <v/>
      </c>
      <c r="GG483" t="str">
        <v>SIN ESTADO</v>
      </c>
      <c r="GI483" t="str">
        <v/>
      </c>
      <c r="GJ483" t="str">
        <v/>
      </c>
      <c r="GM483" t="str">
        <v>SIN ESTADO</v>
      </c>
      <c r="GO483" t="str">
        <v/>
      </c>
      <c r="GP483" t="str">
        <v/>
      </c>
      <c r="GS483" t="str">
        <v>SIN ESTADO</v>
      </c>
      <c r="GU483" t="str">
        <v/>
      </c>
      <c r="GV483" t="str">
        <v/>
      </c>
      <c r="GY483" t="str">
        <v>SIN ESTADO</v>
      </c>
      <c r="HA483" t="str">
        <v/>
      </c>
      <c r="HB483" t="str">
        <v/>
      </c>
      <c r="HE483" t="str">
        <v>SIN ESTADO</v>
      </c>
      <c r="HG483" t="str">
        <v/>
      </c>
      <c r="HH483" t="str">
        <v/>
      </c>
      <c r="HK483" t="str">
        <v>SIN ESTADO</v>
      </c>
      <c r="HM483" t="str">
        <v/>
      </c>
      <c r="HN483" t="str">
        <v/>
      </c>
      <c r="HQ483" t="str">
        <v>SIN ESTADO</v>
      </c>
      <c r="HS483">
        <v>0</v>
      </c>
      <c r="HU483">
        <v>0</v>
      </c>
      <c r="HW483">
        <v>0</v>
      </c>
      <c r="HX483">
        <v>0</v>
      </c>
    </row>
    <row r="484">
      <c r="B484">
        <v>482</v>
      </c>
      <c r="C484" t="str">
        <v xml:space="preserve">LC2 - 44 - 14 </v>
      </c>
      <c r="D484" t="str">
        <v>VENDIDO</v>
      </c>
      <c r="E484">
        <v>28000000</v>
      </c>
      <c r="F484">
        <v>24000000</v>
      </c>
      <c r="G484">
        <v>46119</v>
      </c>
      <c r="H484">
        <v>24</v>
      </c>
      <c r="I484" t="str">
        <v xml:space="preserve">7 DE CADA MES </v>
      </c>
      <c r="J484">
        <v>1000000</v>
      </c>
      <c r="K484">
        <v>46150</v>
      </c>
      <c r="L484">
        <v>168</v>
      </c>
      <c r="M484">
        <v>46149</v>
      </c>
      <c r="N484">
        <v>1000000</v>
      </c>
      <c r="O484" t="str">
        <v>PAGA</v>
      </c>
      <c r="P484" t="str">
        <v>TRANSFERENCIA</v>
      </c>
      <c r="Q484">
        <v>46181</v>
      </c>
      <c r="R484">
        <v>137</v>
      </c>
      <c r="S484">
        <v>46179</v>
      </c>
      <c r="T484">
        <v>1000000</v>
      </c>
      <c r="U484" t="str">
        <v>PAGA</v>
      </c>
      <c r="V484" t="str">
        <v>TRANSFERENCIA</v>
      </c>
      <c r="W484">
        <v>46212</v>
      </c>
      <c r="X484">
        <v>106</v>
      </c>
      <c r="Y484">
        <v>46210</v>
      </c>
      <c r="Z484">
        <v>1000000</v>
      </c>
      <c r="AA484" t="str">
        <v>PAGA</v>
      </c>
      <c r="AB484" t="str">
        <v>TRANSFERENCIA</v>
      </c>
      <c r="AC484">
        <v>46243</v>
      </c>
      <c r="AD484">
        <v>75</v>
      </c>
      <c r="AE484">
        <v>46242</v>
      </c>
      <c r="AF484">
        <v>1000000</v>
      </c>
      <c r="AG484" t="str">
        <v>PAGA</v>
      </c>
      <c r="AH484" t="str">
        <v>TRANSFERENCIA</v>
      </c>
      <c r="AI484">
        <v>46274</v>
      </c>
      <c r="AJ484">
        <v>44</v>
      </c>
      <c r="AK484">
        <v>46272</v>
      </c>
      <c r="AL484">
        <v>1000000</v>
      </c>
      <c r="AM484" t="str">
        <v>PAGA</v>
      </c>
      <c r="AN484" t="str">
        <v>TRANSFERENCIA</v>
      </c>
      <c r="AO484">
        <v>46305</v>
      </c>
      <c r="AP484">
        <v>13</v>
      </c>
      <c r="AQ484">
        <v>46300</v>
      </c>
      <c r="AR484">
        <v>1000000</v>
      </c>
      <c r="AS484" t="str">
        <v>PAGA</v>
      </c>
      <c r="AT484" t="str">
        <v>TRANSFERENCIA</v>
      </c>
      <c r="AU484">
        <v>46336</v>
      </c>
      <c r="AV484">
        <v>-18</v>
      </c>
      <c r="AY484" t="str">
        <v>AL DÍA</v>
      </c>
      <c r="BA484">
        <v>46367</v>
      </c>
      <c r="BB484">
        <v>-49</v>
      </c>
      <c r="BE484" t="str">
        <v>AL DÍA</v>
      </c>
      <c r="BG484">
        <v>46398</v>
      </c>
      <c r="BH484">
        <v>-80</v>
      </c>
      <c r="BK484" t="str">
        <v>AL DÍA</v>
      </c>
      <c r="BM484">
        <v>46429</v>
      </c>
      <c r="BN484">
        <v>-111</v>
      </c>
      <c r="BQ484" t="str">
        <v>AL DÍA</v>
      </c>
      <c r="BS484">
        <v>46460</v>
      </c>
      <c r="BT484">
        <v>-142</v>
      </c>
      <c r="BW484" t="str">
        <v>AL DÍA</v>
      </c>
      <c r="BY484">
        <v>46491</v>
      </c>
      <c r="BZ484">
        <v>-173</v>
      </c>
      <c r="CC484" t="str">
        <v>AL DÍA</v>
      </c>
      <c r="CE484">
        <v>46522</v>
      </c>
      <c r="CF484">
        <v>-204</v>
      </c>
      <c r="CI484" t="str">
        <v>AL DÍA</v>
      </c>
      <c r="CK484">
        <v>46553</v>
      </c>
      <c r="CL484">
        <v>-235</v>
      </c>
      <c r="CO484" t="str">
        <v>AL DÍA</v>
      </c>
      <c r="CQ484">
        <v>46584</v>
      </c>
      <c r="CR484">
        <v>-266</v>
      </c>
      <c r="CU484" t="str">
        <v>AL DÍA</v>
      </c>
      <c r="CW484">
        <v>46615</v>
      </c>
      <c r="CX484">
        <v>-297</v>
      </c>
      <c r="DA484" t="str">
        <v>AL DÍA</v>
      </c>
      <c r="DC484">
        <v>46646</v>
      </c>
      <c r="DD484">
        <v>-328</v>
      </c>
      <c r="DG484" t="str">
        <v>AL DÍA</v>
      </c>
      <c r="DI484">
        <v>46677</v>
      </c>
      <c r="DJ484">
        <v>-359</v>
      </c>
      <c r="DM484" t="str">
        <v>AL DÍA</v>
      </c>
      <c r="DO484">
        <v>46708</v>
      </c>
      <c r="DP484">
        <v>-390</v>
      </c>
      <c r="DS484" t="str">
        <v>AL DÍA</v>
      </c>
      <c r="DU484">
        <v>46739</v>
      </c>
      <c r="DV484">
        <v>-421</v>
      </c>
      <c r="DY484" t="str">
        <v>AL DÍA</v>
      </c>
      <c r="EA484">
        <v>46770</v>
      </c>
      <c r="EB484">
        <v>-452</v>
      </c>
      <c r="EE484" t="str">
        <v>AL DÍA</v>
      </c>
      <c r="EG484">
        <v>46801</v>
      </c>
      <c r="EH484">
        <v>-483</v>
      </c>
      <c r="EK484" t="str">
        <v>AL DÍA</v>
      </c>
      <c r="EM484">
        <v>46832</v>
      </c>
      <c r="EN484">
        <v>-514</v>
      </c>
      <c r="EQ484" t="str">
        <v>AL DÍA</v>
      </c>
      <c r="ES484">
        <v>46863</v>
      </c>
      <c r="ET484">
        <v>-545</v>
      </c>
      <c r="EW484" t="str">
        <v>AL DÍA</v>
      </c>
      <c r="EY484" t="str">
        <v/>
      </c>
      <c r="EZ484" t="str">
        <v/>
      </c>
      <c r="FC484" t="str">
        <v>SIN ESTADO</v>
      </c>
      <c r="FE484" t="str">
        <v/>
      </c>
      <c r="FF484" t="str">
        <v/>
      </c>
      <c r="FI484" t="str">
        <v>SIN ESTADO</v>
      </c>
      <c r="FK484" t="str">
        <v/>
      </c>
      <c r="FL484" t="str">
        <v/>
      </c>
      <c r="FO484" t="str">
        <v>SIN ESTADO</v>
      </c>
      <c r="FQ484" t="str">
        <v/>
      </c>
      <c r="FR484" t="str">
        <v/>
      </c>
      <c r="FU484" t="str">
        <v>SIN ESTADO</v>
      </c>
      <c r="FW484" t="str">
        <v/>
      </c>
      <c r="FX484" t="str">
        <v/>
      </c>
      <c r="GA484" t="str">
        <v>SIN ESTADO</v>
      </c>
      <c r="GC484" t="str">
        <v/>
      </c>
      <c r="GD484" t="str">
        <v/>
      </c>
      <c r="GG484" t="str">
        <v>SIN ESTADO</v>
      </c>
      <c r="GI484" t="str">
        <v/>
      </c>
      <c r="GJ484" t="str">
        <v/>
      </c>
      <c r="GM484" t="str">
        <v>SIN ESTADO</v>
      </c>
      <c r="GO484" t="str">
        <v/>
      </c>
      <c r="GP484" t="str">
        <v/>
      </c>
      <c r="GS484" t="str">
        <v>SIN ESTADO</v>
      </c>
      <c r="GU484" t="str">
        <v/>
      </c>
      <c r="GV484" t="str">
        <v/>
      </c>
      <c r="GY484" t="str">
        <v>SIN ESTADO</v>
      </c>
      <c r="HA484" t="str">
        <v/>
      </c>
      <c r="HB484" t="str">
        <v/>
      </c>
      <c r="HE484" t="str">
        <v>SIN ESTADO</v>
      </c>
      <c r="HG484" t="str">
        <v/>
      </c>
      <c r="HH484" t="str">
        <v/>
      </c>
      <c r="HK484" t="str">
        <v>SIN ESTADO</v>
      </c>
      <c r="HM484" t="str">
        <v/>
      </c>
      <c r="HN484" t="str">
        <v/>
      </c>
      <c r="HQ484" t="str">
        <v>SIN ESTADO</v>
      </c>
      <c r="HS484">
        <v>6000000</v>
      </c>
      <c r="HU484">
        <v>1000000</v>
      </c>
      <c r="HW484">
        <v>1000000</v>
      </c>
      <c r="HX484">
        <v>1</v>
      </c>
    </row>
    <row r="485">
      <c r="B485">
        <v>483</v>
      </c>
      <c r="C485" t="str">
        <v xml:space="preserve">LC2 - 44 - 15 </v>
      </c>
      <c r="D485" t="str">
        <v>VENDIDO</v>
      </c>
      <c r="E485">
        <v>28000000</v>
      </c>
      <c r="F485">
        <v>24000000</v>
      </c>
      <c r="G485">
        <v>46119</v>
      </c>
      <c r="H485">
        <v>24</v>
      </c>
      <c r="I485" t="str">
        <v xml:space="preserve">7 DE CADA MES </v>
      </c>
      <c r="J485">
        <v>1000000</v>
      </c>
      <c r="K485">
        <v>46150</v>
      </c>
      <c r="L485">
        <v>168</v>
      </c>
      <c r="M485">
        <v>46149</v>
      </c>
      <c r="N485">
        <v>1000000</v>
      </c>
      <c r="O485" t="str">
        <v>PAGA</v>
      </c>
      <c r="P485" t="str">
        <v>TRANSFERENCIA</v>
      </c>
      <c r="Q485">
        <v>46181</v>
      </c>
      <c r="R485">
        <v>137</v>
      </c>
      <c r="S485">
        <v>46180</v>
      </c>
      <c r="T485">
        <v>1000000</v>
      </c>
      <c r="U485" t="str">
        <v>PAGA</v>
      </c>
      <c r="V485" t="str">
        <v>TRANSFERENCIA</v>
      </c>
      <c r="W485">
        <v>46212</v>
      </c>
      <c r="X485">
        <v>106</v>
      </c>
      <c r="Y485">
        <v>46210</v>
      </c>
      <c r="Z485">
        <v>1000000</v>
      </c>
      <c r="AA485" t="str">
        <v>PAGA</v>
      </c>
      <c r="AB485" t="str">
        <v>TRANSFERENCIA</v>
      </c>
      <c r="AC485">
        <v>46243</v>
      </c>
      <c r="AD485">
        <v>75</v>
      </c>
      <c r="AE485">
        <v>46242</v>
      </c>
      <c r="AF485">
        <v>1000000</v>
      </c>
      <c r="AG485" t="str">
        <v>PAGA</v>
      </c>
      <c r="AH485" t="str">
        <v>TRANSFERENCIA</v>
      </c>
      <c r="AI485">
        <v>46274</v>
      </c>
      <c r="AJ485">
        <v>44</v>
      </c>
      <c r="AK485">
        <v>46272</v>
      </c>
      <c r="AL485">
        <v>1000000</v>
      </c>
      <c r="AM485" t="str">
        <v>PAGA</v>
      </c>
      <c r="AN485" t="str">
        <v>TRANSFERENCIA</v>
      </c>
      <c r="AO485">
        <v>46305</v>
      </c>
      <c r="AP485">
        <v>13</v>
      </c>
      <c r="AQ485">
        <v>46300</v>
      </c>
      <c r="AR485">
        <v>1000000</v>
      </c>
      <c r="AS485" t="str">
        <v>PAGA</v>
      </c>
      <c r="AT485" t="str">
        <v>TRANSFERENCIA</v>
      </c>
      <c r="AU485">
        <v>46336</v>
      </c>
      <c r="AV485">
        <v>-18</v>
      </c>
      <c r="AY485" t="str">
        <v>AL DÍA</v>
      </c>
      <c r="BA485">
        <v>46367</v>
      </c>
      <c r="BB485">
        <v>-49</v>
      </c>
      <c r="BE485" t="str">
        <v>AL DÍA</v>
      </c>
      <c r="BG485">
        <v>46398</v>
      </c>
      <c r="BH485">
        <v>-80</v>
      </c>
      <c r="BK485" t="str">
        <v>AL DÍA</v>
      </c>
      <c r="BM485">
        <v>46429</v>
      </c>
      <c r="BN485">
        <v>-111</v>
      </c>
      <c r="BQ485" t="str">
        <v>AL DÍA</v>
      </c>
      <c r="BS485">
        <v>46460</v>
      </c>
      <c r="BT485">
        <v>-142</v>
      </c>
      <c r="BW485" t="str">
        <v>AL DÍA</v>
      </c>
      <c r="BY485">
        <v>46491</v>
      </c>
      <c r="BZ485">
        <v>-173</v>
      </c>
      <c r="CC485" t="str">
        <v>AL DÍA</v>
      </c>
      <c r="CE485">
        <v>46522</v>
      </c>
      <c r="CF485">
        <v>-204</v>
      </c>
      <c r="CI485" t="str">
        <v>AL DÍA</v>
      </c>
      <c r="CK485">
        <v>46553</v>
      </c>
      <c r="CL485">
        <v>-235</v>
      </c>
      <c r="CO485" t="str">
        <v>AL DÍA</v>
      </c>
      <c r="CQ485">
        <v>46584</v>
      </c>
      <c r="CR485">
        <v>-266</v>
      </c>
      <c r="CU485" t="str">
        <v>AL DÍA</v>
      </c>
      <c r="CW485">
        <v>46615</v>
      </c>
      <c r="CX485">
        <v>-297</v>
      </c>
      <c r="DA485" t="str">
        <v>AL DÍA</v>
      </c>
      <c r="DC485">
        <v>46646</v>
      </c>
      <c r="DD485">
        <v>-328</v>
      </c>
      <c r="DG485" t="str">
        <v>AL DÍA</v>
      </c>
      <c r="DI485">
        <v>46677</v>
      </c>
      <c r="DJ485">
        <v>-359</v>
      </c>
      <c r="DM485" t="str">
        <v>AL DÍA</v>
      </c>
      <c r="DO485">
        <v>46708</v>
      </c>
      <c r="DP485">
        <v>-390</v>
      </c>
      <c r="DS485" t="str">
        <v>AL DÍA</v>
      </c>
      <c r="DU485">
        <v>46739</v>
      </c>
      <c r="DV485">
        <v>-421</v>
      </c>
      <c r="DY485" t="str">
        <v>AL DÍA</v>
      </c>
      <c r="EA485">
        <v>46770</v>
      </c>
      <c r="EB485">
        <v>-452</v>
      </c>
      <c r="EE485" t="str">
        <v>AL DÍA</v>
      </c>
      <c r="EG485">
        <v>46801</v>
      </c>
      <c r="EH485">
        <v>-483</v>
      </c>
      <c r="EK485" t="str">
        <v>AL DÍA</v>
      </c>
      <c r="EM485">
        <v>46832</v>
      </c>
      <c r="EN485">
        <v>-514</v>
      </c>
      <c r="EQ485" t="str">
        <v>AL DÍA</v>
      </c>
      <c r="ES485">
        <v>46863</v>
      </c>
      <c r="ET485">
        <v>-545</v>
      </c>
      <c r="EW485" t="str">
        <v>AL DÍA</v>
      </c>
      <c r="EY485" t="str">
        <v/>
      </c>
      <c r="EZ485" t="str">
        <v/>
      </c>
      <c r="FC485" t="str">
        <v>SIN ESTADO</v>
      </c>
      <c r="FE485" t="str">
        <v/>
      </c>
      <c r="FF485" t="str">
        <v/>
      </c>
      <c r="FI485" t="str">
        <v>SIN ESTADO</v>
      </c>
      <c r="FK485" t="str">
        <v/>
      </c>
      <c r="FL485" t="str">
        <v/>
      </c>
      <c r="FO485" t="str">
        <v>SIN ESTADO</v>
      </c>
      <c r="FQ485" t="str">
        <v/>
      </c>
      <c r="FR485" t="str">
        <v/>
      </c>
      <c r="FU485" t="str">
        <v>SIN ESTADO</v>
      </c>
      <c r="FW485" t="str">
        <v/>
      </c>
      <c r="FX485" t="str">
        <v/>
      </c>
      <c r="GA485" t="str">
        <v>SIN ESTADO</v>
      </c>
      <c r="GC485" t="str">
        <v/>
      </c>
      <c r="GD485" t="str">
        <v/>
      </c>
      <c r="GG485" t="str">
        <v>SIN ESTADO</v>
      </c>
      <c r="GI485" t="str">
        <v/>
      </c>
      <c r="GJ485" t="str">
        <v/>
      </c>
      <c r="GM485" t="str">
        <v>SIN ESTADO</v>
      </c>
      <c r="GO485" t="str">
        <v/>
      </c>
      <c r="GP485" t="str">
        <v/>
      </c>
      <c r="GS485" t="str">
        <v>SIN ESTADO</v>
      </c>
      <c r="GU485" t="str">
        <v/>
      </c>
      <c r="GV485" t="str">
        <v/>
      </c>
      <c r="GY485" t="str">
        <v>SIN ESTADO</v>
      </c>
      <c r="HA485" t="str">
        <v/>
      </c>
      <c r="HB485" t="str">
        <v/>
      </c>
      <c r="HE485" t="str">
        <v>SIN ESTADO</v>
      </c>
      <c r="HG485" t="str">
        <v/>
      </c>
      <c r="HH485" t="str">
        <v/>
      </c>
      <c r="HK485" t="str">
        <v>SIN ESTADO</v>
      </c>
      <c r="HM485" t="str">
        <v/>
      </c>
      <c r="HN485" t="str">
        <v/>
      </c>
      <c r="HQ485" t="str">
        <v>SIN ESTADO</v>
      </c>
      <c r="HS485">
        <v>6000000</v>
      </c>
      <c r="HU485">
        <v>1000000</v>
      </c>
      <c r="HW485">
        <v>1000000</v>
      </c>
      <c r="HX485">
        <v>1</v>
      </c>
    </row>
    <row r="486">
      <c r="B486">
        <v>484</v>
      </c>
      <c r="C486" t="str">
        <v xml:space="preserve">LC2 - 44 - 16 </v>
      </c>
      <c r="D486" t="str">
        <v>VENDIDO</v>
      </c>
      <c r="E486">
        <v>28000000</v>
      </c>
      <c r="F486">
        <v>24000000</v>
      </c>
      <c r="G486">
        <v>46119</v>
      </c>
      <c r="H486">
        <v>24</v>
      </c>
      <c r="I486" t="str">
        <v>7 DE CADA MES</v>
      </c>
      <c r="J486">
        <v>1000000</v>
      </c>
      <c r="K486">
        <v>46150</v>
      </c>
      <c r="L486">
        <v>168</v>
      </c>
      <c r="M486">
        <v>46149</v>
      </c>
      <c r="N486">
        <v>1000000</v>
      </c>
      <c r="O486" t="str">
        <v>PAGA</v>
      </c>
      <c r="P486" t="str">
        <v>TRANSFERENCIA</v>
      </c>
      <c r="Q486">
        <v>46181</v>
      </c>
      <c r="R486">
        <v>137</v>
      </c>
      <c r="S486">
        <v>46179</v>
      </c>
      <c r="T486">
        <v>1000000</v>
      </c>
      <c r="U486" t="str">
        <v>PAGA</v>
      </c>
      <c r="V486" t="str">
        <v>TRANSFERENCIA</v>
      </c>
      <c r="W486">
        <v>46212</v>
      </c>
      <c r="X486">
        <v>106</v>
      </c>
      <c r="Y486">
        <v>46210</v>
      </c>
      <c r="Z486">
        <v>1000000</v>
      </c>
      <c r="AA486" t="str">
        <v>PAGA</v>
      </c>
      <c r="AB486" t="str">
        <v>TRANSFERENCIA</v>
      </c>
      <c r="AC486">
        <v>46243</v>
      </c>
      <c r="AD486">
        <v>75</v>
      </c>
      <c r="AE486">
        <v>46242</v>
      </c>
      <c r="AF486">
        <v>1000000</v>
      </c>
      <c r="AG486" t="str">
        <v>PAGA</v>
      </c>
      <c r="AH486" t="str">
        <v>TRANSFERENCIA</v>
      </c>
      <c r="AI486">
        <v>46274</v>
      </c>
      <c r="AJ486">
        <v>44</v>
      </c>
      <c r="AK486">
        <v>46272</v>
      </c>
      <c r="AL486">
        <v>1000000</v>
      </c>
      <c r="AM486" t="str">
        <v>PAGA</v>
      </c>
      <c r="AN486" t="str">
        <v>TRANSFERENCIA</v>
      </c>
      <c r="AO486">
        <v>46305</v>
      </c>
      <c r="AP486">
        <v>13</v>
      </c>
      <c r="AQ486">
        <v>46300</v>
      </c>
      <c r="AR486">
        <v>1000000</v>
      </c>
      <c r="AS486" t="str">
        <v>PAGA</v>
      </c>
      <c r="AT486" t="str">
        <v>TRANSFERENCIA</v>
      </c>
      <c r="AU486">
        <v>46336</v>
      </c>
      <c r="AV486">
        <v>-18</v>
      </c>
      <c r="AY486" t="str">
        <v>AL DÍA</v>
      </c>
      <c r="BA486">
        <v>46367</v>
      </c>
      <c r="BB486">
        <v>-49</v>
      </c>
      <c r="BE486" t="str">
        <v>AL DÍA</v>
      </c>
      <c r="BG486">
        <v>46398</v>
      </c>
      <c r="BH486">
        <v>-80</v>
      </c>
      <c r="BK486" t="str">
        <v>AL DÍA</v>
      </c>
      <c r="BM486">
        <v>46429</v>
      </c>
      <c r="BN486">
        <v>-111</v>
      </c>
      <c r="BQ486" t="str">
        <v>AL DÍA</v>
      </c>
      <c r="BS486">
        <v>46460</v>
      </c>
      <c r="BT486">
        <v>-142</v>
      </c>
      <c r="BW486" t="str">
        <v>AL DÍA</v>
      </c>
      <c r="BY486">
        <v>46491</v>
      </c>
      <c r="BZ486">
        <v>-173</v>
      </c>
      <c r="CC486" t="str">
        <v>AL DÍA</v>
      </c>
      <c r="CE486">
        <v>46522</v>
      </c>
      <c r="CF486">
        <v>-204</v>
      </c>
      <c r="CI486" t="str">
        <v>AL DÍA</v>
      </c>
      <c r="CK486">
        <v>46553</v>
      </c>
      <c r="CL486">
        <v>-235</v>
      </c>
      <c r="CO486" t="str">
        <v>AL DÍA</v>
      </c>
      <c r="CQ486">
        <v>46584</v>
      </c>
      <c r="CR486">
        <v>-266</v>
      </c>
      <c r="CU486" t="str">
        <v>AL DÍA</v>
      </c>
      <c r="CW486">
        <v>46615</v>
      </c>
      <c r="CX486">
        <v>-297</v>
      </c>
      <c r="DA486" t="str">
        <v>AL DÍA</v>
      </c>
      <c r="DC486">
        <v>46646</v>
      </c>
      <c r="DD486">
        <v>-328</v>
      </c>
      <c r="DG486" t="str">
        <v>AL DÍA</v>
      </c>
      <c r="DI486">
        <v>46677</v>
      </c>
      <c r="DJ486">
        <v>-359</v>
      </c>
      <c r="DM486" t="str">
        <v>AL DÍA</v>
      </c>
      <c r="DO486">
        <v>46708</v>
      </c>
      <c r="DP486">
        <v>-390</v>
      </c>
      <c r="DS486" t="str">
        <v>AL DÍA</v>
      </c>
      <c r="DU486">
        <v>46739</v>
      </c>
      <c r="DV486">
        <v>-421</v>
      </c>
      <c r="DY486" t="str">
        <v>AL DÍA</v>
      </c>
      <c r="EA486">
        <v>46770</v>
      </c>
      <c r="EB486">
        <v>-452</v>
      </c>
      <c r="EE486" t="str">
        <v>AL DÍA</v>
      </c>
      <c r="EG486">
        <v>46801</v>
      </c>
      <c r="EH486">
        <v>-483</v>
      </c>
      <c r="EK486" t="str">
        <v>AL DÍA</v>
      </c>
      <c r="EM486">
        <v>46832</v>
      </c>
      <c r="EN486">
        <v>-514</v>
      </c>
      <c r="EQ486" t="str">
        <v>AL DÍA</v>
      </c>
      <c r="ES486">
        <v>46863</v>
      </c>
      <c r="ET486">
        <v>-545</v>
      </c>
      <c r="EW486" t="str">
        <v>AL DÍA</v>
      </c>
      <c r="EY486" t="str">
        <v/>
      </c>
      <c r="EZ486" t="str">
        <v/>
      </c>
      <c r="FC486" t="str">
        <v>SIN ESTADO</v>
      </c>
      <c r="FE486" t="str">
        <v/>
      </c>
      <c r="FF486" t="str">
        <v/>
      </c>
      <c r="FI486" t="str">
        <v>SIN ESTADO</v>
      </c>
      <c r="FK486" t="str">
        <v/>
      </c>
      <c r="FL486" t="str">
        <v/>
      </c>
      <c r="FO486" t="str">
        <v>SIN ESTADO</v>
      </c>
      <c r="FQ486" t="str">
        <v/>
      </c>
      <c r="FR486" t="str">
        <v/>
      </c>
      <c r="FU486" t="str">
        <v>SIN ESTADO</v>
      </c>
      <c r="FW486" t="str">
        <v/>
      </c>
      <c r="FX486" t="str">
        <v/>
      </c>
      <c r="GA486" t="str">
        <v>SIN ESTADO</v>
      </c>
      <c r="GC486" t="str">
        <v/>
      </c>
      <c r="GD486" t="str">
        <v/>
      </c>
      <c r="GG486" t="str">
        <v>SIN ESTADO</v>
      </c>
      <c r="GI486" t="str">
        <v/>
      </c>
      <c r="GJ486" t="str">
        <v/>
      </c>
      <c r="GM486" t="str">
        <v>SIN ESTADO</v>
      </c>
      <c r="GO486" t="str">
        <v/>
      </c>
      <c r="GP486" t="str">
        <v/>
      </c>
      <c r="GS486" t="str">
        <v>SIN ESTADO</v>
      </c>
      <c r="GU486" t="str">
        <v/>
      </c>
      <c r="GV486" t="str">
        <v/>
      </c>
      <c r="GY486" t="str">
        <v>SIN ESTADO</v>
      </c>
      <c r="HA486" t="str">
        <v/>
      </c>
      <c r="HB486" t="str">
        <v/>
      </c>
      <c r="HE486" t="str">
        <v>SIN ESTADO</v>
      </c>
      <c r="HG486" t="str">
        <v/>
      </c>
      <c r="HH486" t="str">
        <v/>
      </c>
      <c r="HK486" t="str">
        <v>SIN ESTADO</v>
      </c>
      <c r="HM486" t="str">
        <v/>
      </c>
      <c r="HN486" t="str">
        <v/>
      </c>
      <c r="HQ486" t="str">
        <v>SIN ESTADO</v>
      </c>
      <c r="HS486">
        <v>6000000</v>
      </c>
      <c r="HU486">
        <v>1000000</v>
      </c>
      <c r="HW486">
        <v>1000000</v>
      </c>
      <c r="HX486">
        <v>1</v>
      </c>
    </row>
    <row r="487">
      <c r="B487">
        <v>485</v>
      </c>
      <c r="C487" t="str">
        <v xml:space="preserve">LC2 - 44 - 17 </v>
      </c>
      <c r="D487" t="str">
        <v>VENDIDO</v>
      </c>
      <c r="E487">
        <v>28000000</v>
      </c>
      <c r="F487">
        <v>24000000</v>
      </c>
      <c r="G487">
        <v>46088</v>
      </c>
      <c r="H487">
        <v>24</v>
      </c>
      <c r="I487" t="str">
        <v xml:space="preserve">07 DE CADA MES </v>
      </c>
      <c r="J487">
        <v>1000000</v>
      </c>
      <c r="K487">
        <v>46119</v>
      </c>
      <c r="L487">
        <v>199</v>
      </c>
      <c r="M487">
        <v>46105</v>
      </c>
      <c r="N487">
        <v>8000000</v>
      </c>
      <c r="O487" t="str">
        <v>PAGA</v>
      </c>
      <c r="P487" t="str">
        <v>TRANSFERENCIA</v>
      </c>
      <c r="Q487">
        <v>46150</v>
      </c>
      <c r="R487">
        <v>168</v>
      </c>
      <c r="S487">
        <v>46105</v>
      </c>
      <c r="U487" t="str">
        <v>PAGA</v>
      </c>
      <c r="V487" t="str">
        <v>TRANSFERENCIA</v>
      </c>
      <c r="W487">
        <v>46181</v>
      </c>
      <c r="X487">
        <v>137</v>
      </c>
      <c r="Y487">
        <v>46105</v>
      </c>
      <c r="AA487" t="str">
        <v>PAGA</v>
      </c>
      <c r="AC487">
        <v>46212</v>
      </c>
      <c r="AD487">
        <v>106</v>
      </c>
      <c r="AE487">
        <v>46105</v>
      </c>
      <c r="AG487" t="str">
        <v>PAGA</v>
      </c>
      <c r="AI487">
        <v>46243</v>
      </c>
      <c r="AJ487">
        <v>75</v>
      </c>
      <c r="AK487">
        <v>46105</v>
      </c>
      <c r="AM487" t="str">
        <v>PAGA</v>
      </c>
      <c r="AO487">
        <v>46274</v>
      </c>
      <c r="AP487">
        <v>44</v>
      </c>
      <c r="AQ487">
        <v>46105</v>
      </c>
      <c r="AS487" t="str">
        <v>PAGA</v>
      </c>
      <c r="AU487">
        <v>46305</v>
      </c>
      <c r="AV487">
        <v>13</v>
      </c>
      <c r="AW487">
        <v>46105</v>
      </c>
      <c r="AY487" t="str">
        <v>PAGA</v>
      </c>
      <c r="BA487">
        <v>46336</v>
      </c>
      <c r="BB487">
        <v>-18</v>
      </c>
      <c r="BC487">
        <v>46104</v>
      </c>
      <c r="BE487" t="str">
        <v>PAGA</v>
      </c>
      <c r="BG487">
        <v>46367</v>
      </c>
      <c r="BH487">
        <v>-49</v>
      </c>
      <c r="BI487">
        <v>46175</v>
      </c>
      <c r="BJ487">
        <v>5800000</v>
      </c>
      <c r="BK487" t="str">
        <v>PAGA</v>
      </c>
      <c r="BL487" t="str">
        <v>TRANSFERENCIA</v>
      </c>
      <c r="BM487">
        <v>46398</v>
      </c>
      <c r="BN487">
        <v>-80</v>
      </c>
      <c r="BO487">
        <v>46175</v>
      </c>
      <c r="BQ487" t="str">
        <v>PAGA</v>
      </c>
      <c r="BS487">
        <v>46429</v>
      </c>
      <c r="BT487">
        <v>-111</v>
      </c>
      <c r="BU487">
        <v>46175</v>
      </c>
      <c r="BW487" t="str">
        <v>PAGA</v>
      </c>
      <c r="BY487">
        <v>46460</v>
      </c>
      <c r="BZ487">
        <v>-142</v>
      </c>
      <c r="CA487">
        <v>46175</v>
      </c>
      <c r="CC487" t="str">
        <v>PAGA</v>
      </c>
      <c r="CE487">
        <v>46491</v>
      </c>
      <c r="CF487">
        <v>-173</v>
      </c>
      <c r="CG487">
        <v>46175</v>
      </c>
      <c r="CI487" t="str">
        <v>PAGA</v>
      </c>
      <c r="CK487">
        <v>46522</v>
      </c>
      <c r="CL487">
        <v>-204</v>
      </c>
      <c r="CO487" t="str">
        <v>AL DÍA</v>
      </c>
      <c r="CQ487">
        <v>46553</v>
      </c>
      <c r="CR487">
        <v>-235</v>
      </c>
      <c r="CU487" t="str">
        <v>AL DÍA</v>
      </c>
      <c r="CW487">
        <v>46584</v>
      </c>
      <c r="CX487">
        <v>-266</v>
      </c>
      <c r="DA487" t="str">
        <v>AL DÍA</v>
      </c>
      <c r="DC487">
        <v>46615</v>
      </c>
      <c r="DD487">
        <v>-297</v>
      </c>
      <c r="DG487" t="str">
        <v>AL DÍA</v>
      </c>
      <c r="DI487">
        <v>46646</v>
      </c>
      <c r="DJ487">
        <v>-328</v>
      </c>
      <c r="DM487" t="str">
        <v>AL DÍA</v>
      </c>
      <c r="DO487">
        <v>46677</v>
      </c>
      <c r="DP487">
        <v>-359</v>
      </c>
      <c r="DS487" t="str">
        <v>AL DÍA</v>
      </c>
      <c r="DU487">
        <v>46708</v>
      </c>
      <c r="DV487">
        <v>-390</v>
      </c>
      <c r="DY487" t="str">
        <v>AL DÍA</v>
      </c>
      <c r="EA487">
        <v>46739</v>
      </c>
      <c r="EB487">
        <v>-421</v>
      </c>
      <c r="EE487" t="str">
        <v>AL DÍA</v>
      </c>
      <c r="EG487">
        <v>46770</v>
      </c>
      <c r="EH487">
        <v>-452</v>
      </c>
      <c r="EK487" t="str">
        <v>AL DÍA</v>
      </c>
      <c r="EM487">
        <v>46801</v>
      </c>
      <c r="EN487">
        <v>-483</v>
      </c>
      <c r="EQ487" t="str">
        <v>AL DÍA</v>
      </c>
      <c r="ES487">
        <v>46832</v>
      </c>
      <c r="ET487">
        <v>-514</v>
      </c>
      <c r="EW487" t="str">
        <v>AL DÍA</v>
      </c>
      <c r="EY487" t="str">
        <v/>
      </c>
      <c r="EZ487" t="str">
        <v/>
      </c>
      <c r="FC487" t="str">
        <v>SIN ESTADO</v>
      </c>
      <c r="FE487" t="str">
        <v/>
      </c>
      <c r="FF487" t="str">
        <v/>
      </c>
      <c r="FI487" t="str">
        <v>SIN ESTADO</v>
      </c>
      <c r="FK487" t="str">
        <v/>
      </c>
      <c r="FL487" t="str">
        <v/>
      </c>
      <c r="FO487" t="str">
        <v>SIN ESTADO</v>
      </c>
      <c r="FQ487" t="str">
        <v/>
      </c>
      <c r="FR487" t="str">
        <v/>
      </c>
      <c r="FU487" t="str">
        <v>SIN ESTADO</v>
      </c>
      <c r="FW487" t="str">
        <v/>
      </c>
      <c r="FX487" t="str">
        <v/>
      </c>
      <c r="GA487" t="str">
        <v>SIN ESTADO</v>
      </c>
      <c r="GC487" t="str">
        <v/>
      </c>
      <c r="GD487" t="str">
        <v/>
      </c>
      <c r="GG487" t="str">
        <v>SIN ESTADO</v>
      </c>
      <c r="GI487" t="str">
        <v/>
      </c>
      <c r="GJ487" t="str">
        <v/>
      </c>
      <c r="GM487" t="str">
        <v>SIN ESTADO</v>
      </c>
      <c r="GO487" t="str">
        <v/>
      </c>
      <c r="GP487" t="str">
        <v/>
      </c>
      <c r="GS487" t="str">
        <v>SIN ESTADO</v>
      </c>
      <c r="GU487" t="str">
        <v/>
      </c>
      <c r="GV487" t="str">
        <v/>
      </c>
      <c r="GY487" t="str">
        <v>SIN ESTADO</v>
      </c>
      <c r="HA487" t="str">
        <v/>
      </c>
      <c r="HB487" t="str">
        <v/>
      </c>
      <c r="HE487" t="str">
        <v>SIN ESTADO</v>
      </c>
      <c r="HG487" t="str">
        <v/>
      </c>
      <c r="HH487" t="str">
        <v/>
      </c>
      <c r="HK487" t="str">
        <v>SIN ESTADO</v>
      </c>
      <c r="HM487" t="str">
        <v/>
      </c>
      <c r="HN487" t="str">
        <v/>
      </c>
      <c r="HQ487" t="str">
        <v>SIN ESTADO</v>
      </c>
      <c r="HS487">
        <v>13800000</v>
      </c>
      <c r="HU487">
        <v>1000000</v>
      </c>
      <c r="HW487">
        <v>0</v>
      </c>
      <c r="HX487">
        <v>0</v>
      </c>
    </row>
    <row r="488">
      <c r="B488">
        <v>486</v>
      </c>
      <c r="C488" t="str">
        <v xml:space="preserve">LC2 - 44 - 18 </v>
      </c>
      <c r="D488" t="str">
        <v>VENDIDO</v>
      </c>
      <c r="E488">
        <v>28000000</v>
      </c>
      <c r="F488">
        <v>24000000</v>
      </c>
      <c r="G488">
        <v>46091</v>
      </c>
      <c r="H488">
        <v>24</v>
      </c>
      <c r="I488" t="str">
        <v xml:space="preserve">10 DE CADA MES </v>
      </c>
      <c r="J488">
        <v>1000000</v>
      </c>
      <c r="K488">
        <v>46122</v>
      </c>
      <c r="L488">
        <v>196</v>
      </c>
      <c r="M488">
        <v>46126</v>
      </c>
      <c r="N488">
        <v>1000000</v>
      </c>
      <c r="O488" t="str">
        <v>PAGA</v>
      </c>
      <c r="P488" t="str">
        <v>TRANSFERENCIA</v>
      </c>
      <c r="Q488">
        <v>46153</v>
      </c>
      <c r="R488">
        <v>165</v>
      </c>
      <c r="S488">
        <v>46154</v>
      </c>
      <c r="T488">
        <v>1000000</v>
      </c>
      <c r="U488" t="str">
        <v>PAGA</v>
      </c>
      <c r="V488" t="str">
        <v>TRANSFERENCIA</v>
      </c>
      <c r="W488">
        <v>46184</v>
      </c>
      <c r="X488">
        <v>134</v>
      </c>
      <c r="Y488">
        <v>46209</v>
      </c>
      <c r="Z488">
        <v>1000000</v>
      </c>
      <c r="AA488" t="str">
        <v>PAGA</v>
      </c>
      <c r="AB488" t="str">
        <v>TRANSFERENCIA</v>
      </c>
      <c r="AC488">
        <v>46215</v>
      </c>
      <c r="AD488">
        <v>103</v>
      </c>
      <c r="AE488">
        <v>46244</v>
      </c>
      <c r="AF488">
        <v>1000000</v>
      </c>
      <c r="AG488" t="str">
        <v>PAGA</v>
      </c>
      <c r="AH488" t="str">
        <v>TRANSFERENCIA</v>
      </c>
      <c r="AI488">
        <v>46246</v>
      </c>
      <c r="AJ488">
        <v>72</v>
      </c>
      <c r="AK488">
        <v>46272</v>
      </c>
      <c r="AL488">
        <v>1000000</v>
      </c>
      <c r="AM488" t="str">
        <v>PAGA</v>
      </c>
      <c r="AN488" t="str">
        <v>TRANSFERENCIA</v>
      </c>
      <c r="AO488">
        <v>46277</v>
      </c>
      <c r="AP488">
        <v>41</v>
      </c>
      <c r="AS488" t="str">
        <v>VENCIDA</v>
      </c>
      <c r="AU488">
        <v>46308</v>
      </c>
      <c r="AV488">
        <v>10</v>
      </c>
      <c r="AY488" t="str">
        <v>VENCIDA</v>
      </c>
      <c r="BA488">
        <v>46339</v>
      </c>
      <c r="BB488">
        <v>-21</v>
      </c>
      <c r="BE488" t="str">
        <v>AL DÍA</v>
      </c>
      <c r="BG488">
        <v>46370</v>
      </c>
      <c r="BH488">
        <v>-52</v>
      </c>
      <c r="BK488" t="str">
        <v>AL DÍA</v>
      </c>
      <c r="BM488">
        <v>46401</v>
      </c>
      <c r="BN488">
        <v>-83</v>
      </c>
      <c r="BQ488" t="str">
        <v>AL DÍA</v>
      </c>
      <c r="BS488">
        <v>46432</v>
      </c>
      <c r="BT488">
        <v>-114</v>
      </c>
      <c r="BW488" t="str">
        <v>AL DÍA</v>
      </c>
      <c r="BY488">
        <v>46463</v>
      </c>
      <c r="BZ488">
        <v>-145</v>
      </c>
      <c r="CC488" t="str">
        <v>AL DÍA</v>
      </c>
      <c r="CE488">
        <v>46494</v>
      </c>
      <c r="CF488">
        <v>-176</v>
      </c>
      <c r="CI488" t="str">
        <v>AL DÍA</v>
      </c>
      <c r="CK488">
        <v>46525</v>
      </c>
      <c r="CL488">
        <v>-207</v>
      </c>
      <c r="CO488" t="str">
        <v>AL DÍA</v>
      </c>
      <c r="CQ488">
        <v>46556</v>
      </c>
      <c r="CR488">
        <v>-238</v>
      </c>
      <c r="CU488" t="str">
        <v>AL DÍA</v>
      </c>
      <c r="CW488">
        <v>46587</v>
      </c>
      <c r="CX488">
        <v>-269</v>
      </c>
      <c r="DA488" t="str">
        <v>AL DÍA</v>
      </c>
      <c r="DC488">
        <v>46618</v>
      </c>
      <c r="DD488">
        <v>-300</v>
      </c>
      <c r="DG488" t="str">
        <v>AL DÍA</v>
      </c>
      <c r="DI488">
        <v>46649</v>
      </c>
      <c r="DJ488">
        <v>-331</v>
      </c>
      <c r="DM488" t="str">
        <v>AL DÍA</v>
      </c>
      <c r="DO488">
        <v>46680</v>
      </c>
      <c r="DP488">
        <v>-362</v>
      </c>
      <c r="DS488" t="str">
        <v>AL DÍA</v>
      </c>
      <c r="DU488">
        <v>46711</v>
      </c>
      <c r="DV488">
        <v>-393</v>
      </c>
      <c r="DY488" t="str">
        <v>AL DÍA</v>
      </c>
      <c r="EA488">
        <v>46742</v>
      </c>
      <c r="EB488">
        <v>-424</v>
      </c>
      <c r="EE488" t="str">
        <v>AL DÍA</v>
      </c>
      <c r="EG488">
        <v>46773</v>
      </c>
      <c r="EH488">
        <v>-455</v>
      </c>
      <c r="EK488" t="str">
        <v>AL DÍA</v>
      </c>
      <c r="EM488">
        <v>46804</v>
      </c>
      <c r="EN488">
        <v>-486</v>
      </c>
      <c r="EQ488" t="str">
        <v>AL DÍA</v>
      </c>
      <c r="ES488">
        <v>46835</v>
      </c>
      <c r="ET488">
        <v>-517</v>
      </c>
      <c r="EW488" t="str">
        <v>AL DÍA</v>
      </c>
      <c r="EY488" t="str">
        <v/>
      </c>
      <c r="EZ488" t="str">
        <v/>
      </c>
      <c r="FC488" t="str">
        <v>SIN ESTADO</v>
      </c>
      <c r="FE488" t="str">
        <v/>
      </c>
      <c r="FF488" t="str">
        <v/>
      </c>
      <c r="FI488" t="str">
        <v>SIN ESTADO</v>
      </c>
      <c r="FK488" t="str">
        <v/>
      </c>
      <c r="FL488" t="str">
        <v/>
      </c>
      <c r="FO488" t="str">
        <v>SIN ESTADO</v>
      </c>
      <c r="FQ488" t="str">
        <v/>
      </c>
      <c r="FR488" t="str">
        <v/>
      </c>
      <c r="FU488" t="str">
        <v>SIN ESTADO</v>
      </c>
      <c r="FW488" t="str">
        <v/>
      </c>
      <c r="FX488" t="str">
        <v/>
      </c>
      <c r="GA488" t="str">
        <v>SIN ESTADO</v>
      </c>
      <c r="GC488" t="str">
        <v/>
      </c>
      <c r="GD488" t="str">
        <v/>
      </c>
      <c r="GG488" t="str">
        <v>SIN ESTADO</v>
      </c>
      <c r="GI488" t="str">
        <v/>
      </c>
      <c r="GJ488" t="str">
        <v/>
      </c>
      <c r="GM488" t="str">
        <v>SIN ESTADO</v>
      </c>
      <c r="GO488" t="str">
        <v/>
      </c>
      <c r="GP488" t="str">
        <v/>
      </c>
      <c r="GS488" t="str">
        <v>SIN ESTADO</v>
      </c>
      <c r="GU488" t="str">
        <v/>
      </c>
      <c r="GV488" t="str">
        <v/>
      </c>
      <c r="GY488" t="str">
        <v>SIN ESTADO</v>
      </c>
      <c r="HA488" t="str">
        <v/>
      </c>
      <c r="HB488" t="str">
        <v/>
      </c>
      <c r="HE488" t="str">
        <v>SIN ESTADO</v>
      </c>
      <c r="HG488" t="str">
        <v/>
      </c>
      <c r="HH488" t="str">
        <v/>
      </c>
      <c r="HK488" t="str">
        <v>SIN ESTADO</v>
      </c>
      <c r="HM488" t="str">
        <v/>
      </c>
      <c r="HN488" t="str">
        <v/>
      </c>
      <c r="HQ488" t="str">
        <v>SIN ESTADO</v>
      </c>
      <c r="HS488">
        <v>5000000</v>
      </c>
      <c r="HU488">
        <v>1000000</v>
      </c>
      <c r="HW488">
        <v>1000000</v>
      </c>
      <c r="HX488">
        <v>1</v>
      </c>
    </row>
    <row r="489">
      <c r="A489" t="str">
        <v xml:space="preserve"> </v>
      </c>
      <c r="B489">
        <v>487</v>
      </c>
      <c r="C489" t="str">
        <v>LC2 - 45 - 1</v>
      </c>
      <c r="D489" t="str">
        <v>VENDIDO</v>
      </c>
      <c r="E489">
        <v>34534000</v>
      </c>
      <c r="F489">
        <v>30484000</v>
      </c>
      <c r="G489">
        <v>46106</v>
      </c>
      <c r="H489">
        <v>24</v>
      </c>
      <c r="I489" t="str">
        <v xml:space="preserve">25 DE CADA MES </v>
      </c>
      <c r="J489">
        <v>1270166.6666666667</v>
      </c>
      <c r="K489">
        <v>46137</v>
      </c>
      <c r="L489">
        <v>181</v>
      </c>
      <c r="O489" t="str">
        <v>VENCIDA</v>
      </c>
      <c r="Q489">
        <v>46168</v>
      </c>
      <c r="R489">
        <v>150</v>
      </c>
      <c r="U489" t="str">
        <v>VENCIDA</v>
      </c>
      <c r="W489">
        <v>46199</v>
      </c>
      <c r="X489">
        <v>119</v>
      </c>
      <c r="AA489" t="str">
        <v>VENCIDA</v>
      </c>
      <c r="AC489">
        <v>46230</v>
      </c>
      <c r="AD489">
        <v>88</v>
      </c>
      <c r="AG489" t="str">
        <v>VENCIDA</v>
      </c>
      <c r="AI489">
        <v>46261</v>
      </c>
      <c r="AJ489">
        <v>57</v>
      </c>
      <c r="AM489" t="str">
        <v>VENCIDA</v>
      </c>
      <c r="AO489">
        <v>46292</v>
      </c>
      <c r="AP489">
        <v>26</v>
      </c>
      <c r="AS489" t="str">
        <v>VENCIDA</v>
      </c>
      <c r="AU489">
        <v>46323</v>
      </c>
      <c r="AV489">
        <v>-5</v>
      </c>
      <c r="AY489" t="str">
        <v>POR VENCER</v>
      </c>
      <c r="BA489">
        <v>46354</v>
      </c>
      <c r="BB489">
        <v>-36</v>
      </c>
      <c r="BE489" t="str">
        <v>AL DÍA</v>
      </c>
      <c r="BG489">
        <v>46385</v>
      </c>
      <c r="BH489">
        <v>-67</v>
      </c>
      <c r="BK489" t="str">
        <v>AL DÍA</v>
      </c>
      <c r="BM489">
        <v>46416</v>
      </c>
      <c r="BN489">
        <v>-98</v>
      </c>
      <c r="BQ489" t="str">
        <v>AL DÍA</v>
      </c>
      <c r="BS489">
        <v>46447</v>
      </c>
      <c r="BT489">
        <v>-129</v>
      </c>
      <c r="BW489" t="str">
        <v>AL DÍA</v>
      </c>
      <c r="BY489">
        <v>46478</v>
      </c>
      <c r="BZ489">
        <v>-160</v>
      </c>
      <c r="CC489" t="str">
        <v>AL DÍA</v>
      </c>
      <c r="CE489">
        <v>46509</v>
      </c>
      <c r="CF489">
        <v>-191</v>
      </c>
      <c r="CI489" t="str">
        <v>AL DÍA</v>
      </c>
      <c r="CK489">
        <v>46540</v>
      </c>
      <c r="CL489">
        <v>-222</v>
      </c>
      <c r="CO489" t="str">
        <v>AL DÍA</v>
      </c>
      <c r="CQ489">
        <v>46571</v>
      </c>
      <c r="CR489">
        <v>-253</v>
      </c>
      <c r="CU489" t="str">
        <v>AL DÍA</v>
      </c>
      <c r="CW489">
        <v>46602</v>
      </c>
      <c r="CX489">
        <v>-284</v>
      </c>
      <c r="DA489" t="str">
        <v>AL DÍA</v>
      </c>
      <c r="DC489">
        <v>46633</v>
      </c>
      <c r="DD489">
        <v>-315</v>
      </c>
      <c r="DG489" t="str">
        <v>AL DÍA</v>
      </c>
      <c r="DI489">
        <v>46664</v>
      </c>
      <c r="DJ489">
        <v>-346</v>
      </c>
      <c r="DM489" t="str">
        <v>AL DÍA</v>
      </c>
      <c r="DO489">
        <v>46695</v>
      </c>
      <c r="DP489">
        <v>-377</v>
      </c>
      <c r="DS489" t="str">
        <v>AL DÍA</v>
      </c>
      <c r="DU489">
        <v>46726</v>
      </c>
      <c r="DV489">
        <v>-408</v>
      </c>
      <c r="DY489" t="str">
        <v>AL DÍA</v>
      </c>
      <c r="EA489">
        <v>46757</v>
      </c>
      <c r="EB489">
        <v>-439</v>
      </c>
      <c r="EE489" t="str">
        <v>AL DÍA</v>
      </c>
      <c r="EG489">
        <v>46788</v>
      </c>
      <c r="EH489">
        <v>-470</v>
      </c>
      <c r="EK489" t="str">
        <v>AL DÍA</v>
      </c>
      <c r="EM489">
        <v>46819</v>
      </c>
      <c r="EN489">
        <v>-501</v>
      </c>
      <c r="EQ489" t="str">
        <v>AL DÍA</v>
      </c>
      <c r="ES489">
        <v>46850</v>
      </c>
      <c r="ET489">
        <v>-532</v>
      </c>
      <c r="EW489" t="str">
        <v>AL DÍA</v>
      </c>
      <c r="EY489" t="str">
        <v/>
      </c>
      <c r="EZ489" t="str">
        <v/>
      </c>
      <c r="FC489" t="str">
        <v>SIN ESTADO</v>
      </c>
      <c r="FE489" t="str">
        <v/>
      </c>
      <c r="FF489" t="str">
        <v/>
      </c>
      <c r="FI489" t="str">
        <v>SIN ESTADO</v>
      </c>
      <c r="FK489" t="str">
        <v/>
      </c>
      <c r="FL489" t="str">
        <v/>
      </c>
      <c r="FO489" t="str">
        <v>SIN ESTADO</v>
      </c>
      <c r="FQ489" t="str">
        <v/>
      </c>
      <c r="FR489" t="str">
        <v/>
      </c>
      <c r="FU489" t="str">
        <v>SIN ESTADO</v>
      </c>
      <c r="FW489" t="str">
        <v/>
      </c>
      <c r="FX489" t="str">
        <v/>
      </c>
      <c r="GA489" t="str">
        <v>SIN ESTADO</v>
      </c>
      <c r="GC489" t="str">
        <v/>
      </c>
      <c r="GD489" t="str">
        <v/>
      </c>
      <c r="GG489" t="str">
        <v>SIN ESTADO</v>
      </c>
      <c r="GI489" t="str">
        <v/>
      </c>
      <c r="GJ489" t="str">
        <v/>
      </c>
      <c r="GM489" t="str">
        <v>SIN ESTADO</v>
      </c>
      <c r="GO489" t="str">
        <v/>
      </c>
      <c r="GP489" t="str">
        <v/>
      </c>
      <c r="GS489" t="str">
        <v>SIN ESTADO</v>
      </c>
      <c r="GU489" t="str">
        <v/>
      </c>
      <c r="GV489" t="str">
        <v/>
      </c>
      <c r="GY489" t="str">
        <v>SIN ESTADO</v>
      </c>
      <c r="HA489" t="str">
        <v/>
      </c>
      <c r="HB489" t="str">
        <v/>
      </c>
      <c r="HE489" t="str">
        <v>SIN ESTADO</v>
      </c>
      <c r="HG489" t="str">
        <v/>
      </c>
      <c r="HH489" t="str">
        <v/>
      </c>
      <c r="HK489" t="str">
        <v>SIN ESTADO</v>
      </c>
      <c r="HM489" t="str">
        <v/>
      </c>
      <c r="HN489" t="str">
        <v/>
      </c>
      <c r="HQ489" t="str">
        <v>SIN ESTADO</v>
      </c>
      <c r="HS489">
        <v>0</v>
      </c>
      <c r="HU489">
        <v>1270166.6666666667</v>
      </c>
      <c r="HW489">
        <v>0</v>
      </c>
      <c r="HX489">
        <v>0</v>
      </c>
    </row>
    <row r="490">
      <c r="B490">
        <v>488</v>
      </c>
      <c r="C490" t="str">
        <v>LC2 -45 - 2</v>
      </c>
      <c r="D490" t="str">
        <v>VENDIDO</v>
      </c>
      <c r="E490">
        <v>28000000</v>
      </c>
      <c r="F490">
        <v>26500000</v>
      </c>
      <c r="G490">
        <v>46175</v>
      </c>
      <c r="H490">
        <v>24</v>
      </c>
      <c r="I490" t="str">
        <v xml:space="preserve">15 DE CADA MES </v>
      </c>
      <c r="J490">
        <v>1104000</v>
      </c>
      <c r="K490">
        <v>46206</v>
      </c>
      <c r="L490">
        <v>112</v>
      </c>
      <c r="M490">
        <v>46203</v>
      </c>
      <c r="N490">
        <v>700000</v>
      </c>
      <c r="O490" t="str">
        <v>PAGA</v>
      </c>
      <c r="P490" t="str">
        <v>TRANSFERENCIA</v>
      </c>
      <c r="Q490">
        <v>46237</v>
      </c>
      <c r="R490">
        <v>81</v>
      </c>
      <c r="S490">
        <v>46218</v>
      </c>
      <c r="T490">
        <v>500000</v>
      </c>
      <c r="U490" t="str">
        <v>PAGA</v>
      </c>
      <c r="V490" t="str">
        <v>TRANSFERENCIA</v>
      </c>
      <c r="W490">
        <v>46268</v>
      </c>
      <c r="X490">
        <v>50</v>
      </c>
      <c r="Y490">
        <v>46234</v>
      </c>
      <c r="Z490">
        <v>500000</v>
      </c>
      <c r="AA490" t="str">
        <v>PAGA</v>
      </c>
      <c r="AB490" t="str">
        <v>TRANSFERENCIA</v>
      </c>
      <c r="AC490">
        <v>46299</v>
      </c>
      <c r="AD490">
        <v>19</v>
      </c>
      <c r="AE490">
        <v>46249</v>
      </c>
      <c r="AF490">
        <v>500000</v>
      </c>
      <c r="AG490" t="str">
        <v>PAGA</v>
      </c>
      <c r="AH490" t="str">
        <v>TRANSFERENCIA</v>
      </c>
      <c r="AI490">
        <v>46330</v>
      </c>
      <c r="AJ490">
        <v>-12</v>
      </c>
      <c r="AK490">
        <v>46266</v>
      </c>
      <c r="AL490">
        <v>500000</v>
      </c>
      <c r="AM490" t="str">
        <v>PAGA</v>
      </c>
      <c r="AN490" t="str">
        <v>TRANSFERENCIA</v>
      </c>
      <c r="AO490">
        <v>46361</v>
      </c>
      <c r="AP490">
        <v>-43</v>
      </c>
      <c r="AQ490">
        <v>46280</v>
      </c>
      <c r="AR490">
        <v>250000</v>
      </c>
      <c r="AS490" t="str">
        <v>PAGA</v>
      </c>
      <c r="AT490" t="str">
        <v>TRANSFERENCIA</v>
      </c>
      <c r="AU490">
        <v>46392</v>
      </c>
      <c r="AV490">
        <v>-74</v>
      </c>
      <c r="AW490">
        <v>46295</v>
      </c>
      <c r="AX490">
        <v>350000</v>
      </c>
      <c r="AY490" t="str">
        <v>PAGA</v>
      </c>
      <c r="BA490">
        <v>46423</v>
      </c>
      <c r="BB490">
        <v>-105</v>
      </c>
      <c r="BE490" t="str">
        <v>AL DÍA</v>
      </c>
      <c r="BG490">
        <v>46454</v>
      </c>
      <c r="BH490">
        <v>-136</v>
      </c>
      <c r="BK490" t="str">
        <v>AL DÍA</v>
      </c>
      <c r="BM490">
        <v>46485</v>
      </c>
      <c r="BN490">
        <v>-167</v>
      </c>
      <c r="BQ490" t="str">
        <v>AL DÍA</v>
      </c>
      <c r="BS490">
        <v>46516</v>
      </c>
      <c r="BT490">
        <v>-198</v>
      </c>
      <c r="BW490" t="str">
        <v>AL DÍA</v>
      </c>
      <c r="BY490">
        <v>46547</v>
      </c>
      <c r="BZ490">
        <v>-229</v>
      </c>
      <c r="CC490" t="str">
        <v>AL DÍA</v>
      </c>
      <c r="CE490">
        <v>46578</v>
      </c>
      <c r="CF490">
        <v>-260</v>
      </c>
      <c r="CI490" t="str">
        <v>AL DÍA</v>
      </c>
      <c r="CK490">
        <v>46609</v>
      </c>
      <c r="CL490">
        <v>-291</v>
      </c>
      <c r="CO490" t="str">
        <v>AL DÍA</v>
      </c>
      <c r="CQ490">
        <v>46640</v>
      </c>
      <c r="CR490">
        <v>-322</v>
      </c>
      <c r="CU490" t="str">
        <v>AL DÍA</v>
      </c>
      <c r="CW490">
        <v>46671</v>
      </c>
      <c r="CX490">
        <v>-353</v>
      </c>
      <c r="DA490" t="str">
        <v>AL DÍA</v>
      </c>
      <c r="DC490">
        <v>46702</v>
      </c>
      <c r="DD490">
        <v>-384</v>
      </c>
      <c r="DG490" t="str">
        <v>AL DÍA</v>
      </c>
      <c r="DI490">
        <v>46733</v>
      </c>
      <c r="DJ490">
        <v>-415</v>
      </c>
      <c r="DM490" t="str">
        <v>AL DÍA</v>
      </c>
      <c r="DO490">
        <v>46764</v>
      </c>
      <c r="DP490">
        <v>-446</v>
      </c>
      <c r="DS490" t="str">
        <v>AL DÍA</v>
      </c>
      <c r="DU490">
        <v>46795</v>
      </c>
      <c r="DV490">
        <v>-477</v>
      </c>
      <c r="DY490" t="str">
        <v>AL DÍA</v>
      </c>
      <c r="EA490">
        <v>46826</v>
      </c>
      <c r="EB490">
        <v>-508</v>
      </c>
      <c r="EE490" t="str">
        <v>AL DÍA</v>
      </c>
      <c r="EG490">
        <v>46857</v>
      </c>
      <c r="EH490">
        <v>-539</v>
      </c>
      <c r="EK490" t="str">
        <v>AL DÍA</v>
      </c>
      <c r="EM490">
        <v>46888</v>
      </c>
      <c r="EN490">
        <v>-570</v>
      </c>
      <c r="EQ490" t="str">
        <v>AL DÍA</v>
      </c>
      <c r="ES490">
        <v>46919</v>
      </c>
      <c r="ET490">
        <v>-601</v>
      </c>
      <c r="EW490" t="str">
        <v>AL DÍA</v>
      </c>
      <c r="EY490" t="str">
        <v/>
      </c>
      <c r="EZ490" t="str">
        <v/>
      </c>
      <c r="FC490" t="str">
        <v>SIN ESTADO</v>
      </c>
      <c r="FE490" t="str">
        <v/>
      </c>
      <c r="FF490" t="str">
        <v/>
      </c>
      <c r="FI490" t="str">
        <v>SIN ESTADO</v>
      </c>
      <c r="FK490" t="str">
        <v/>
      </c>
      <c r="FL490" t="str">
        <v/>
      </c>
      <c r="FO490" t="str">
        <v>SIN ESTADO</v>
      </c>
      <c r="FQ490" t="str">
        <v/>
      </c>
      <c r="FR490" t="str">
        <v/>
      </c>
      <c r="FU490" t="str">
        <v>SIN ESTADO</v>
      </c>
      <c r="FW490" t="str">
        <v/>
      </c>
      <c r="FX490" t="str">
        <v/>
      </c>
      <c r="GA490" t="str">
        <v>SIN ESTADO</v>
      </c>
      <c r="GC490" t="str">
        <v/>
      </c>
      <c r="GD490" t="str">
        <v/>
      </c>
      <c r="GG490" t="str">
        <v>SIN ESTADO</v>
      </c>
      <c r="GI490" t="str">
        <v/>
      </c>
      <c r="GJ490" t="str">
        <v/>
      </c>
      <c r="GM490" t="str">
        <v>SIN ESTADO</v>
      </c>
      <c r="GO490" t="str">
        <v/>
      </c>
      <c r="GP490" t="str">
        <v/>
      </c>
      <c r="GS490" t="str">
        <v>SIN ESTADO</v>
      </c>
      <c r="GU490" t="str">
        <v/>
      </c>
      <c r="GV490" t="str">
        <v/>
      </c>
      <c r="GY490" t="str">
        <v>SIN ESTADO</v>
      </c>
      <c r="HA490" t="str">
        <v/>
      </c>
      <c r="HB490" t="str">
        <v/>
      </c>
      <c r="HE490" t="str">
        <v>SIN ESTADO</v>
      </c>
      <c r="HG490" t="str">
        <v/>
      </c>
      <c r="HH490" t="str">
        <v/>
      </c>
      <c r="HK490" t="str">
        <v>SIN ESTADO</v>
      </c>
      <c r="HM490" t="str">
        <v/>
      </c>
      <c r="HN490" t="str">
        <v/>
      </c>
      <c r="HQ490" t="str">
        <v>SIN ESTADO</v>
      </c>
      <c r="HS490">
        <v>3300000</v>
      </c>
      <c r="HU490">
        <v>1104000</v>
      </c>
      <c r="HW490">
        <v>700000</v>
      </c>
      <c r="HX490">
        <v>1</v>
      </c>
    </row>
    <row r="491">
      <c r="B491">
        <v>489</v>
      </c>
      <c r="C491" t="str">
        <v xml:space="preserve">LC2 - 45 - 3 </v>
      </c>
      <c r="D491" t="str">
        <v>EN NEGOCIACIÓN</v>
      </c>
      <c r="E491">
        <v>27000000</v>
      </c>
      <c r="F491">
        <v>27000000</v>
      </c>
      <c r="G491">
        <v>0</v>
      </c>
      <c r="H491">
        <v>0</v>
      </c>
      <c r="I491">
        <v>0</v>
      </c>
      <c r="J491">
        <v>0</v>
      </c>
      <c r="K491" t="str">
        <v/>
      </c>
      <c r="L491" t="str">
        <v/>
      </c>
      <c r="O491" t="str">
        <v>SIN ESTADO</v>
      </c>
      <c r="Q491" t="str">
        <v/>
      </c>
      <c r="R491" t="str">
        <v/>
      </c>
      <c r="U491" t="str">
        <v>SIN ESTADO</v>
      </c>
      <c r="W491" t="str">
        <v/>
      </c>
      <c r="X491" t="str">
        <v/>
      </c>
      <c r="AA491" t="str">
        <v>SIN ESTADO</v>
      </c>
      <c r="AC491" t="str">
        <v/>
      </c>
      <c r="AD491" t="str">
        <v/>
      </c>
      <c r="AG491" t="str">
        <v>SIN ESTADO</v>
      </c>
      <c r="AI491" t="str">
        <v/>
      </c>
      <c r="AJ491" t="str">
        <v/>
      </c>
      <c r="AM491" t="str">
        <v>SIN ESTADO</v>
      </c>
      <c r="AO491" t="str">
        <v/>
      </c>
      <c r="AP491" t="str">
        <v/>
      </c>
      <c r="AS491" t="str">
        <v>SIN ESTADO</v>
      </c>
      <c r="AU491" t="str">
        <v/>
      </c>
      <c r="AV491" t="str">
        <v/>
      </c>
      <c r="AY491" t="str">
        <v>SIN ESTADO</v>
      </c>
      <c r="BA491" t="str">
        <v/>
      </c>
      <c r="BB491" t="str">
        <v/>
      </c>
      <c r="BE491" t="str">
        <v>SIN ESTADO</v>
      </c>
      <c r="BG491" t="str">
        <v/>
      </c>
      <c r="BH491" t="str">
        <v/>
      </c>
      <c r="BK491" t="str">
        <v>SIN ESTADO</v>
      </c>
      <c r="BM491" t="str">
        <v/>
      </c>
      <c r="BN491" t="str">
        <v/>
      </c>
      <c r="BQ491" t="str">
        <v>SIN ESTADO</v>
      </c>
      <c r="BS491" t="str">
        <v/>
      </c>
      <c r="BT491" t="str">
        <v/>
      </c>
      <c r="BW491" t="str">
        <v>SIN ESTADO</v>
      </c>
      <c r="BY491" t="str">
        <v/>
      </c>
      <c r="BZ491" t="str">
        <v/>
      </c>
      <c r="CC491" t="str">
        <v>SIN ESTADO</v>
      </c>
      <c r="CE491" t="str">
        <v/>
      </c>
      <c r="CF491" t="str">
        <v/>
      </c>
      <c r="CI491" t="str">
        <v>SIN ESTADO</v>
      </c>
      <c r="CK491" t="str">
        <v/>
      </c>
      <c r="CL491" t="str">
        <v/>
      </c>
      <c r="CO491" t="str">
        <v>SIN ESTADO</v>
      </c>
      <c r="CQ491" t="str">
        <v/>
      </c>
      <c r="CR491" t="str">
        <v/>
      </c>
      <c r="CU491" t="str">
        <v>SIN ESTADO</v>
      </c>
      <c r="CW491" t="str">
        <v/>
      </c>
      <c r="CX491" t="str">
        <v/>
      </c>
      <c r="DA491" t="str">
        <v>SIN ESTADO</v>
      </c>
      <c r="DC491" t="str">
        <v/>
      </c>
      <c r="DD491" t="str">
        <v/>
      </c>
      <c r="DG491" t="str">
        <v>SIN ESTADO</v>
      </c>
      <c r="DI491" t="str">
        <v/>
      </c>
      <c r="DJ491" t="str">
        <v/>
      </c>
      <c r="DM491" t="str">
        <v>SIN ESTADO</v>
      </c>
      <c r="DO491" t="str">
        <v/>
      </c>
      <c r="DP491" t="str">
        <v/>
      </c>
      <c r="DS491" t="str">
        <v>SIN ESTADO</v>
      </c>
      <c r="DU491" t="str">
        <v/>
      </c>
      <c r="DV491" t="str">
        <v/>
      </c>
      <c r="DY491" t="str">
        <v>SIN ESTADO</v>
      </c>
      <c r="EA491" t="str">
        <v/>
      </c>
      <c r="EB491" t="str">
        <v/>
      </c>
      <c r="EE491" t="str">
        <v>SIN ESTADO</v>
      </c>
      <c r="EG491" t="str">
        <v/>
      </c>
      <c r="EH491" t="str">
        <v/>
      </c>
      <c r="EK491" t="str">
        <v>SIN ESTADO</v>
      </c>
      <c r="EM491" t="str">
        <v/>
      </c>
      <c r="EN491" t="str">
        <v/>
      </c>
      <c r="EQ491" t="str">
        <v>SIN ESTADO</v>
      </c>
      <c r="ES491" t="str">
        <v/>
      </c>
      <c r="ET491" t="str">
        <v/>
      </c>
      <c r="EW491" t="str">
        <v>SIN ESTADO</v>
      </c>
      <c r="EY491" t="str">
        <v/>
      </c>
      <c r="EZ491" t="str">
        <v/>
      </c>
      <c r="FC491" t="str">
        <v>SIN ESTADO</v>
      </c>
      <c r="FE491" t="str">
        <v/>
      </c>
      <c r="FF491" t="str">
        <v/>
      </c>
      <c r="FI491" t="str">
        <v>SIN ESTADO</v>
      </c>
      <c r="FK491" t="str">
        <v/>
      </c>
      <c r="FL491" t="str">
        <v/>
      </c>
      <c r="FO491" t="str">
        <v>SIN ESTADO</v>
      </c>
      <c r="FQ491" t="str">
        <v/>
      </c>
      <c r="FR491" t="str">
        <v/>
      </c>
      <c r="FU491" t="str">
        <v>SIN ESTADO</v>
      </c>
      <c r="FW491" t="str">
        <v/>
      </c>
      <c r="FX491" t="str">
        <v/>
      </c>
      <c r="GA491" t="str">
        <v>SIN ESTADO</v>
      </c>
      <c r="GC491" t="str">
        <v/>
      </c>
      <c r="GD491" t="str">
        <v/>
      </c>
      <c r="GG491" t="str">
        <v>SIN ESTADO</v>
      </c>
      <c r="GI491" t="str">
        <v/>
      </c>
      <c r="GJ491" t="str">
        <v/>
      </c>
      <c r="GM491" t="str">
        <v>SIN ESTADO</v>
      </c>
      <c r="GO491" t="str">
        <v/>
      </c>
      <c r="GP491" t="str">
        <v/>
      </c>
      <c r="GS491" t="str">
        <v>SIN ESTADO</v>
      </c>
      <c r="GU491" t="str">
        <v/>
      </c>
      <c r="GV491" t="str">
        <v/>
      </c>
      <c r="GY491" t="str">
        <v>SIN ESTADO</v>
      </c>
      <c r="HA491" t="str">
        <v/>
      </c>
      <c r="HB491" t="str">
        <v/>
      </c>
      <c r="HE491" t="str">
        <v>SIN ESTADO</v>
      </c>
      <c r="HG491" t="str">
        <v/>
      </c>
      <c r="HH491" t="str">
        <v/>
      </c>
      <c r="HK491" t="str">
        <v>SIN ESTADO</v>
      </c>
      <c r="HM491" t="str">
        <v/>
      </c>
      <c r="HN491" t="str">
        <v/>
      </c>
      <c r="HQ491" t="str">
        <v>SIN ESTADO</v>
      </c>
      <c r="HS491">
        <v>0</v>
      </c>
      <c r="HU491">
        <v>0</v>
      </c>
      <c r="HW491">
        <v>0</v>
      </c>
      <c r="HX491">
        <v>0</v>
      </c>
    </row>
    <row r="492">
      <c r="B492">
        <v>490</v>
      </c>
      <c r="C492" t="str">
        <v xml:space="preserve">LC2 - 45 - 4 </v>
      </c>
      <c r="D492" t="str">
        <v>DISPONIBLE</v>
      </c>
      <c r="E492">
        <v>28000000</v>
      </c>
      <c r="F492">
        <v>28000000</v>
      </c>
      <c r="G492">
        <v>0</v>
      </c>
      <c r="H492">
        <v>0</v>
      </c>
      <c r="I492">
        <v>0</v>
      </c>
      <c r="J492">
        <v>0</v>
      </c>
      <c r="K492" t="str">
        <v/>
      </c>
      <c r="L492" t="str">
        <v/>
      </c>
      <c r="O492" t="str">
        <v>SIN ESTADO</v>
      </c>
      <c r="Q492" t="str">
        <v/>
      </c>
      <c r="R492" t="str">
        <v/>
      </c>
      <c r="U492" t="str">
        <v>SIN ESTADO</v>
      </c>
      <c r="W492" t="str">
        <v/>
      </c>
      <c r="X492" t="str">
        <v/>
      </c>
      <c r="AA492" t="str">
        <v>SIN ESTADO</v>
      </c>
      <c r="AC492" t="str">
        <v/>
      </c>
      <c r="AD492" t="str">
        <v/>
      </c>
      <c r="AG492" t="str">
        <v>SIN ESTADO</v>
      </c>
      <c r="AI492" t="str">
        <v/>
      </c>
      <c r="AJ492" t="str">
        <v/>
      </c>
      <c r="AM492" t="str">
        <v>SIN ESTADO</v>
      </c>
      <c r="AO492" t="str">
        <v/>
      </c>
      <c r="AP492" t="str">
        <v/>
      </c>
      <c r="AS492" t="str">
        <v>SIN ESTADO</v>
      </c>
      <c r="AU492" t="str">
        <v/>
      </c>
      <c r="AV492" t="str">
        <v/>
      </c>
      <c r="AY492" t="str">
        <v>SIN ESTADO</v>
      </c>
      <c r="BA492" t="str">
        <v/>
      </c>
      <c r="BB492" t="str">
        <v/>
      </c>
      <c r="BE492" t="str">
        <v>SIN ESTADO</v>
      </c>
      <c r="BG492" t="str">
        <v/>
      </c>
      <c r="BH492" t="str">
        <v/>
      </c>
      <c r="BK492" t="str">
        <v>SIN ESTADO</v>
      </c>
      <c r="BM492" t="str">
        <v/>
      </c>
      <c r="BN492" t="str">
        <v/>
      </c>
      <c r="BQ492" t="str">
        <v>SIN ESTADO</v>
      </c>
      <c r="BS492" t="str">
        <v/>
      </c>
      <c r="BT492" t="str">
        <v/>
      </c>
      <c r="BW492" t="str">
        <v>SIN ESTADO</v>
      </c>
      <c r="BY492" t="str">
        <v/>
      </c>
      <c r="BZ492" t="str">
        <v/>
      </c>
      <c r="CC492" t="str">
        <v>SIN ESTADO</v>
      </c>
      <c r="CE492" t="str">
        <v/>
      </c>
      <c r="CF492" t="str">
        <v/>
      </c>
      <c r="CI492" t="str">
        <v>SIN ESTADO</v>
      </c>
      <c r="CK492" t="str">
        <v/>
      </c>
      <c r="CL492" t="str">
        <v/>
      </c>
      <c r="CO492" t="str">
        <v>SIN ESTADO</v>
      </c>
      <c r="CQ492" t="str">
        <v/>
      </c>
      <c r="CR492" t="str">
        <v/>
      </c>
      <c r="CU492" t="str">
        <v>SIN ESTADO</v>
      </c>
      <c r="CW492" t="str">
        <v/>
      </c>
      <c r="CX492" t="str">
        <v/>
      </c>
      <c r="DA492" t="str">
        <v>SIN ESTADO</v>
      </c>
      <c r="DC492" t="str">
        <v/>
      </c>
      <c r="DD492" t="str">
        <v/>
      </c>
      <c r="DG492" t="str">
        <v>SIN ESTADO</v>
      </c>
      <c r="DI492" t="str">
        <v/>
      </c>
      <c r="DJ492" t="str">
        <v/>
      </c>
      <c r="DM492" t="str">
        <v>SIN ESTADO</v>
      </c>
      <c r="DO492" t="str">
        <v/>
      </c>
      <c r="DP492" t="str">
        <v/>
      </c>
      <c r="DS492" t="str">
        <v>SIN ESTADO</v>
      </c>
      <c r="DU492" t="str">
        <v/>
      </c>
      <c r="DV492" t="str">
        <v/>
      </c>
      <c r="DY492" t="str">
        <v>SIN ESTADO</v>
      </c>
      <c r="EA492" t="str">
        <v/>
      </c>
      <c r="EB492" t="str">
        <v/>
      </c>
      <c r="EE492" t="str">
        <v>SIN ESTADO</v>
      </c>
      <c r="EG492" t="str">
        <v/>
      </c>
      <c r="EH492" t="str">
        <v/>
      </c>
      <c r="EK492" t="str">
        <v>SIN ESTADO</v>
      </c>
      <c r="EM492" t="str">
        <v/>
      </c>
      <c r="EN492" t="str">
        <v/>
      </c>
      <c r="EQ492" t="str">
        <v>SIN ESTADO</v>
      </c>
      <c r="ES492" t="str">
        <v/>
      </c>
      <c r="ET492" t="str">
        <v/>
      </c>
      <c r="EW492" t="str">
        <v>SIN ESTADO</v>
      </c>
      <c r="EY492" t="str">
        <v/>
      </c>
      <c r="EZ492" t="str">
        <v/>
      </c>
      <c r="FC492" t="str">
        <v>SIN ESTADO</v>
      </c>
      <c r="FE492" t="str">
        <v/>
      </c>
      <c r="FF492" t="str">
        <v/>
      </c>
      <c r="FI492" t="str">
        <v>SIN ESTADO</v>
      </c>
      <c r="FK492" t="str">
        <v/>
      </c>
      <c r="FL492" t="str">
        <v/>
      </c>
      <c r="FO492" t="str">
        <v>SIN ESTADO</v>
      </c>
      <c r="FQ492" t="str">
        <v/>
      </c>
      <c r="FR492" t="str">
        <v/>
      </c>
      <c r="FU492" t="str">
        <v>SIN ESTADO</v>
      </c>
      <c r="FW492" t="str">
        <v/>
      </c>
      <c r="FX492" t="str">
        <v/>
      </c>
      <c r="GA492" t="str">
        <v>SIN ESTADO</v>
      </c>
      <c r="GC492" t="str">
        <v/>
      </c>
      <c r="GD492" t="str">
        <v/>
      </c>
      <c r="GG492" t="str">
        <v>SIN ESTADO</v>
      </c>
      <c r="GI492" t="str">
        <v/>
      </c>
      <c r="GJ492" t="str">
        <v/>
      </c>
      <c r="GM492" t="str">
        <v>SIN ESTADO</v>
      </c>
      <c r="GO492" t="str">
        <v/>
      </c>
      <c r="GP492" t="str">
        <v/>
      </c>
      <c r="GS492" t="str">
        <v>SIN ESTADO</v>
      </c>
      <c r="GU492" t="str">
        <v/>
      </c>
      <c r="GV492" t="str">
        <v/>
      </c>
      <c r="GY492" t="str">
        <v>SIN ESTADO</v>
      </c>
      <c r="HA492" t="str">
        <v/>
      </c>
      <c r="HB492" t="str">
        <v/>
      </c>
      <c r="HE492" t="str">
        <v>SIN ESTADO</v>
      </c>
      <c r="HG492" t="str">
        <v/>
      </c>
      <c r="HH492" t="str">
        <v/>
      </c>
      <c r="HK492" t="str">
        <v>SIN ESTADO</v>
      </c>
      <c r="HM492" t="str">
        <v/>
      </c>
      <c r="HN492" t="str">
        <v/>
      </c>
      <c r="HQ492" t="str">
        <v>SIN ESTADO</v>
      </c>
      <c r="HS492">
        <v>0</v>
      </c>
      <c r="HU492">
        <v>0</v>
      </c>
      <c r="HW492">
        <v>0</v>
      </c>
      <c r="HX492">
        <v>0</v>
      </c>
    </row>
    <row r="493">
      <c r="B493">
        <v>491</v>
      </c>
      <c r="C493" t="str">
        <v xml:space="preserve">LC2 - 45 - 5 </v>
      </c>
      <c r="D493" t="str">
        <v>VENDIDO</v>
      </c>
      <c r="E493">
        <v>27000000</v>
      </c>
      <c r="F493">
        <v>22832000</v>
      </c>
      <c r="G493">
        <v>46126</v>
      </c>
      <c r="H493">
        <v>24</v>
      </c>
      <c r="I493" t="str">
        <v>14 DE CADA MES</v>
      </c>
      <c r="J493">
        <v>951300</v>
      </c>
      <c r="K493">
        <v>46157</v>
      </c>
      <c r="L493">
        <v>161</v>
      </c>
      <c r="M493">
        <v>46156</v>
      </c>
      <c r="N493">
        <v>1084160</v>
      </c>
      <c r="O493" t="str">
        <v>PAGA</v>
      </c>
      <c r="P493" t="str">
        <v>TRANSFERENCIA</v>
      </c>
      <c r="Q493">
        <v>46188</v>
      </c>
      <c r="R493">
        <v>130</v>
      </c>
      <c r="S493">
        <v>46178</v>
      </c>
      <c r="T493">
        <v>1006000</v>
      </c>
      <c r="U493" t="str">
        <v>PAGA</v>
      </c>
      <c r="V493" t="str">
        <v>TRANSFERENCIA</v>
      </c>
      <c r="W493">
        <v>46219</v>
      </c>
      <c r="X493">
        <v>99</v>
      </c>
      <c r="Y493">
        <v>46258</v>
      </c>
      <c r="Z493">
        <v>879000</v>
      </c>
      <c r="AA493" t="str">
        <v>PAGA</v>
      </c>
      <c r="AB493" t="str">
        <v>TRANSFERENCIA</v>
      </c>
      <c r="AC493">
        <v>46250</v>
      </c>
      <c r="AD493">
        <v>68</v>
      </c>
      <c r="AE493">
        <v>46274</v>
      </c>
      <c r="AF493">
        <v>886300</v>
      </c>
      <c r="AG493" t="str">
        <v>PAGA</v>
      </c>
      <c r="AH493" t="str">
        <v>TRANSFERENCIA</v>
      </c>
      <c r="AI493">
        <v>46281</v>
      </c>
      <c r="AJ493">
        <v>37</v>
      </c>
      <c r="AM493" t="str">
        <v>VENCIDA</v>
      </c>
      <c r="AO493">
        <v>46312</v>
      </c>
      <c r="AP493">
        <v>6</v>
      </c>
      <c r="AS493" t="str">
        <v>VENCIDA</v>
      </c>
      <c r="AU493">
        <v>46343</v>
      </c>
      <c r="AV493">
        <v>-25</v>
      </c>
      <c r="AY493" t="str">
        <v>AL DÍA</v>
      </c>
      <c r="BA493">
        <v>46374</v>
      </c>
      <c r="BB493">
        <v>-56</v>
      </c>
      <c r="BE493" t="str">
        <v>AL DÍA</v>
      </c>
      <c r="BG493">
        <v>46405</v>
      </c>
      <c r="BH493">
        <v>-87</v>
      </c>
      <c r="BK493" t="str">
        <v>AL DÍA</v>
      </c>
      <c r="BM493">
        <v>46436</v>
      </c>
      <c r="BN493">
        <v>-118</v>
      </c>
      <c r="BQ493" t="str">
        <v>AL DÍA</v>
      </c>
      <c r="BS493">
        <v>46467</v>
      </c>
      <c r="BT493">
        <v>-149</v>
      </c>
      <c r="BW493" t="str">
        <v>AL DÍA</v>
      </c>
      <c r="BY493">
        <v>46498</v>
      </c>
      <c r="BZ493">
        <v>-180</v>
      </c>
      <c r="CC493" t="str">
        <v>AL DÍA</v>
      </c>
      <c r="CE493">
        <v>46529</v>
      </c>
      <c r="CF493">
        <v>-211</v>
      </c>
      <c r="CI493" t="str">
        <v>AL DÍA</v>
      </c>
      <c r="CK493">
        <v>46560</v>
      </c>
      <c r="CL493">
        <v>-242</v>
      </c>
      <c r="CO493" t="str">
        <v>AL DÍA</v>
      </c>
      <c r="CQ493">
        <v>46591</v>
      </c>
      <c r="CR493">
        <v>-273</v>
      </c>
      <c r="CU493" t="str">
        <v>AL DÍA</v>
      </c>
      <c r="CW493">
        <v>46622</v>
      </c>
      <c r="CX493">
        <v>-304</v>
      </c>
      <c r="DA493" t="str">
        <v>AL DÍA</v>
      </c>
      <c r="DC493">
        <v>46653</v>
      </c>
      <c r="DD493">
        <v>-335</v>
      </c>
      <c r="DG493" t="str">
        <v>AL DÍA</v>
      </c>
      <c r="DI493">
        <v>46684</v>
      </c>
      <c r="DJ493">
        <v>-366</v>
      </c>
      <c r="DM493" t="str">
        <v>AL DÍA</v>
      </c>
      <c r="DO493">
        <v>46715</v>
      </c>
      <c r="DP493">
        <v>-397</v>
      </c>
      <c r="DS493" t="str">
        <v>AL DÍA</v>
      </c>
      <c r="DU493">
        <v>46746</v>
      </c>
      <c r="DV493">
        <v>-428</v>
      </c>
      <c r="DY493" t="str">
        <v>AL DÍA</v>
      </c>
      <c r="EA493">
        <v>46777</v>
      </c>
      <c r="EB493">
        <v>-459</v>
      </c>
      <c r="EE493" t="str">
        <v>AL DÍA</v>
      </c>
      <c r="EG493">
        <v>46808</v>
      </c>
      <c r="EH493">
        <v>-490</v>
      </c>
      <c r="EK493" t="str">
        <v>AL DÍA</v>
      </c>
      <c r="EM493">
        <v>46839</v>
      </c>
      <c r="EN493">
        <v>-521</v>
      </c>
      <c r="EQ493" t="str">
        <v>AL DÍA</v>
      </c>
      <c r="ES493">
        <v>46870</v>
      </c>
      <c r="ET493">
        <v>-552</v>
      </c>
      <c r="EW493" t="str">
        <v>AL DÍA</v>
      </c>
      <c r="EY493" t="str">
        <v/>
      </c>
      <c r="EZ493" t="str">
        <v/>
      </c>
      <c r="FC493" t="str">
        <v>SIN ESTADO</v>
      </c>
      <c r="FE493" t="str">
        <v/>
      </c>
      <c r="FF493" t="str">
        <v/>
      </c>
      <c r="FI493" t="str">
        <v>SIN ESTADO</v>
      </c>
      <c r="FK493" t="str">
        <v/>
      </c>
      <c r="FL493" t="str">
        <v/>
      </c>
      <c r="FO493" t="str">
        <v>SIN ESTADO</v>
      </c>
      <c r="FQ493" t="str">
        <v/>
      </c>
      <c r="FR493" t="str">
        <v/>
      </c>
      <c r="FU493" t="str">
        <v>SIN ESTADO</v>
      </c>
      <c r="FW493" t="str">
        <v/>
      </c>
      <c r="FX493" t="str">
        <v/>
      </c>
      <c r="GA493" t="str">
        <v>SIN ESTADO</v>
      </c>
      <c r="GC493" t="str">
        <v/>
      </c>
      <c r="GD493" t="str">
        <v/>
      </c>
      <c r="GG493" t="str">
        <v>SIN ESTADO</v>
      </c>
      <c r="GI493" t="str">
        <v/>
      </c>
      <c r="GJ493" t="str">
        <v/>
      </c>
      <c r="GM493" t="str">
        <v>SIN ESTADO</v>
      </c>
      <c r="GO493" t="str">
        <v/>
      </c>
      <c r="GP493" t="str">
        <v/>
      </c>
      <c r="GS493" t="str">
        <v>SIN ESTADO</v>
      </c>
      <c r="GU493" t="str">
        <v/>
      </c>
      <c r="GV493" t="str">
        <v/>
      </c>
      <c r="GY493" t="str">
        <v>SIN ESTADO</v>
      </c>
      <c r="HA493" t="str">
        <v/>
      </c>
      <c r="HB493" t="str">
        <v/>
      </c>
      <c r="HE493" t="str">
        <v>SIN ESTADO</v>
      </c>
      <c r="HG493" t="str">
        <v/>
      </c>
      <c r="HH493" t="str">
        <v/>
      </c>
      <c r="HK493" t="str">
        <v>SIN ESTADO</v>
      </c>
      <c r="HM493" t="str">
        <v/>
      </c>
      <c r="HN493" t="str">
        <v/>
      </c>
      <c r="HQ493" t="str">
        <v>SIN ESTADO</v>
      </c>
      <c r="HS493">
        <v>3855460</v>
      </c>
      <c r="HU493">
        <v>951300</v>
      </c>
      <c r="HW493">
        <v>1084160</v>
      </c>
      <c r="HX493">
        <v>1</v>
      </c>
    </row>
    <row r="494">
      <c r="B494">
        <v>492</v>
      </c>
      <c r="C494" t="str">
        <v xml:space="preserve">LC2 - 45 - 6 </v>
      </c>
      <c r="D494" t="str">
        <v>VENDIDO</v>
      </c>
      <c r="E494">
        <v>28000000</v>
      </c>
      <c r="F494">
        <v>23781000</v>
      </c>
      <c r="G494">
        <v>46105</v>
      </c>
      <c r="H494">
        <v>24</v>
      </c>
      <c r="I494" t="str">
        <v xml:space="preserve">24 DE CADA MES </v>
      </c>
      <c r="J494">
        <v>990875</v>
      </c>
      <c r="K494">
        <v>46136</v>
      </c>
      <c r="L494">
        <v>182</v>
      </c>
      <c r="M494">
        <v>46136</v>
      </c>
      <c r="N494">
        <v>1022000</v>
      </c>
      <c r="O494" t="str">
        <v>PAGA</v>
      </c>
      <c r="P494" t="str">
        <v>TRANSFERENCIA</v>
      </c>
      <c r="Q494">
        <v>46167</v>
      </c>
      <c r="R494">
        <v>151</v>
      </c>
      <c r="S494">
        <v>46176</v>
      </c>
      <c r="T494">
        <v>1008000</v>
      </c>
      <c r="U494" t="str">
        <v>PAGA</v>
      </c>
      <c r="V494" t="str">
        <v>TRANSFERENCIA</v>
      </c>
      <c r="W494">
        <v>46198</v>
      </c>
      <c r="X494">
        <v>120</v>
      </c>
      <c r="Y494">
        <v>46213</v>
      </c>
      <c r="Z494">
        <v>924000</v>
      </c>
      <c r="AA494" t="str">
        <v>PAGA</v>
      </c>
      <c r="AB494" t="str">
        <v>TRANSFERENCIA</v>
      </c>
      <c r="AC494">
        <v>46229</v>
      </c>
      <c r="AD494">
        <v>89</v>
      </c>
      <c r="AE494">
        <v>46258</v>
      </c>
      <c r="AF494">
        <v>879000</v>
      </c>
      <c r="AG494" t="str">
        <v>PAGA</v>
      </c>
      <c r="AH494" t="str">
        <v>TRANSFERENCIA</v>
      </c>
      <c r="AI494">
        <v>46260</v>
      </c>
      <c r="AJ494">
        <v>58</v>
      </c>
      <c r="AM494" t="str">
        <v>VENCIDA</v>
      </c>
      <c r="AO494">
        <v>46291</v>
      </c>
      <c r="AP494">
        <v>27</v>
      </c>
      <c r="AS494" t="str">
        <v>VENCIDA</v>
      </c>
      <c r="AU494">
        <v>46322</v>
      </c>
      <c r="AV494">
        <v>-4</v>
      </c>
      <c r="AY494" t="str">
        <v>POR VENCER</v>
      </c>
      <c r="BA494">
        <v>46353</v>
      </c>
      <c r="BB494">
        <v>-35</v>
      </c>
      <c r="BE494" t="str">
        <v>AL DÍA</v>
      </c>
      <c r="BG494">
        <v>46384</v>
      </c>
      <c r="BH494">
        <v>-66</v>
      </c>
      <c r="BK494" t="str">
        <v>AL DÍA</v>
      </c>
      <c r="BM494">
        <v>46415</v>
      </c>
      <c r="BN494">
        <v>-97</v>
      </c>
      <c r="BQ494" t="str">
        <v>AL DÍA</v>
      </c>
      <c r="BS494">
        <v>46446</v>
      </c>
      <c r="BT494">
        <v>-128</v>
      </c>
      <c r="BW494" t="str">
        <v>AL DÍA</v>
      </c>
      <c r="BY494">
        <v>46477</v>
      </c>
      <c r="BZ494">
        <v>-159</v>
      </c>
      <c r="CC494" t="str">
        <v>AL DÍA</v>
      </c>
      <c r="CE494">
        <v>46508</v>
      </c>
      <c r="CF494">
        <v>-190</v>
      </c>
      <c r="CI494" t="str">
        <v>AL DÍA</v>
      </c>
      <c r="CK494">
        <v>46539</v>
      </c>
      <c r="CL494">
        <v>-221</v>
      </c>
      <c r="CO494" t="str">
        <v>AL DÍA</v>
      </c>
      <c r="CQ494">
        <v>46570</v>
      </c>
      <c r="CR494">
        <v>-252</v>
      </c>
      <c r="CU494" t="str">
        <v>AL DÍA</v>
      </c>
      <c r="CW494">
        <v>46601</v>
      </c>
      <c r="CX494">
        <v>-283</v>
      </c>
      <c r="DA494" t="str">
        <v>AL DÍA</v>
      </c>
      <c r="DC494">
        <v>46632</v>
      </c>
      <c r="DD494">
        <v>-314</v>
      </c>
      <c r="DG494" t="str">
        <v>AL DÍA</v>
      </c>
      <c r="DI494">
        <v>46663</v>
      </c>
      <c r="DJ494">
        <v>-345</v>
      </c>
      <c r="DM494" t="str">
        <v>AL DÍA</v>
      </c>
      <c r="DO494">
        <v>46694</v>
      </c>
      <c r="DP494">
        <v>-376</v>
      </c>
      <c r="DS494" t="str">
        <v>AL DÍA</v>
      </c>
      <c r="DU494">
        <v>46725</v>
      </c>
      <c r="DV494">
        <v>-407</v>
      </c>
      <c r="DY494" t="str">
        <v>AL DÍA</v>
      </c>
      <c r="EA494">
        <v>46756</v>
      </c>
      <c r="EB494">
        <v>-438</v>
      </c>
      <c r="EE494" t="str">
        <v>AL DÍA</v>
      </c>
      <c r="EG494">
        <v>46787</v>
      </c>
      <c r="EH494">
        <v>-469</v>
      </c>
      <c r="EK494" t="str">
        <v>AL DÍA</v>
      </c>
      <c r="EM494">
        <v>46818</v>
      </c>
      <c r="EN494">
        <v>-500</v>
      </c>
      <c r="EQ494" t="str">
        <v>AL DÍA</v>
      </c>
      <c r="ES494">
        <v>46849</v>
      </c>
      <c r="ET494">
        <v>-531</v>
      </c>
      <c r="EW494" t="str">
        <v>AL DÍA</v>
      </c>
      <c r="EY494" t="str">
        <v/>
      </c>
      <c r="EZ494" t="str">
        <v/>
      </c>
      <c r="FC494" t="str">
        <v>SIN ESTADO</v>
      </c>
      <c r="FE494" t="str">
        <v/>
      </c>
      <c r="FF494" t="str">
        <v/>
      </c>
      <c r="FI494" t="str">
        <v>SIN ESTADO</v>
      </c>
      <c r="FK494" t="str">
        <v/>
      </c>
      <c r="FL494" t="str">
        <v/>
      </c>
      <c r="FO494" t="str">
        <v>SIN ESTADO</v>
      </c>
      <c r="FQ494" t="str">
        <v/>
      </c>
      <c r="FR494" t="str">
        <v/>
      </c>
      <c r="FU494" t="str">
        <v>SIN ESTADO</v>
      </c>
      <c r="FW494" t="str">
        <v/>
      </c>
      <c r="FX494" t="str">
        <v/>
      </c>
      <c r="GA494" t="str">
        <v>SIN ESTADO</v>
      </c>
      <c r="GC494" t="str">
        <v/>
      </c>
      <c r="GD494" t="str">
        <v/>
      </c>
      <c r="GG494" t="str">
        <v>SIN ESTADO</v>
      </c>
      <c r="GI494" t="str">
        <v/>
      </c>
      <c r="GJ494" t="str">
        <v/>
      </c>
      <c r="GM494" t="str">
        <v>SIN ESTADO</v>
      </c>
      <c r="GO494" t="str">
        <v/>
      </c>
      <c r="GP494" t="str">
        <v/>
      </c>
      <c r="GS494" t="str">
        <v>SIN ESTADO</v>
      </c>
      <c r="GU494" t="str">
        <v/>
      </c>
      <c r="GV494" t="str">
        <v/>
      </c>
      <c r="GY494" t="str">
        <v>SIN ESTADO</v>
      </c>
      <c r="HA494" t="str">
        <v/>
      </c>
      <c r="HB494" t="str">
        <v/>
      </c>
      <c r="HE494" t="str">
        <v>SIN ESTADO</v>
      </c>
      <c r="HG494" t="str">
        <v/>
      </c>
      <c r="HH494" t="str">
        <v/>
      </c>
      <c r="HK494" t="str">
        <v>SIN ESTADO</v>
      </c>
      <c r="HM494" t="str">
        <v/>
      </c>
      <c r="HN494" t="str">
        <v/>
      </c>
      <c r="HQ494" t="str">
        <v>SIN ESTADO</v>
      </c>
      <c r="HS494">
        <v>3833000</v>
      </c>
      <c r="HU494">
        <v>990875</v>
      </c>
      <c r="HW494">
        <v>1022000</v>
      </c>
      <c r="HX494">
        <v>1</v>
      </c>
    </row>
    <row r="495">
      <c r="B495">
        <v>493</v>
      </c>
      <c r="C495" t="str">
        <v xml:space="preserve">LC2 - 45 - 7 </v>
      </c>
      <c r="D495" t="str">
        <v>VENDIDO</v>
      </c>
      <c r="E495">
        <v>33000000</v>
      </c>
      <c r="F495">
        <v>27000000</v>
      </c>
      <c r="G495">
        <v>46073</v>
      </c>
      <c r="H495">
        <v>24</v>
      </c>
      <c r="I495" t="str">
        <v xml:space="preserve">20 DE CADA MES </v>
      </c>
      <c r="J495">
        <v>1125000</v>
      </c>
      <c r="K495">
        <v>46104</v>
      </c>
      <c r="L495">
        <v>214</v>
      </c>
      <c r="M495">
        <v>46092</v>
      </c>
      <c r="N495">
        <v>1125000</v>
      </c>
      <c r="O495" t="str">
        <v>PAGA</v>
      </c>
      <c r="P495" t="str">
        <v>TRANSFERENCIA</v>
      </c>
      <c r="Q495">
        <v>46135</v>
      </c>
      <c r="R495">
        <v>183</v>
      </c>
      <c r="S495">
        <v>46133</v>
      </c>
      <c r="T495">
        <v>1125000</v>
      </c>
      <c r="U495" t="str">
        <v>PAGA</v>
      </c>
      <c r="V495" t="str">
        <v>TRANSFERENCIA</v>
      </c>
      <c r="W495">
        <v>46166</v>
      </c>
      <c r="X495">
        <v>152</v>
      </c>
      <c r="Y495">
        <v>46158</v>
      </c>
      <c r="Z495">
        <v>1125000</v>
      </c>
      <c r="AA495" t="str">
        <v>PAGA</v>
      </c>
      <c r="AB495" t="str">
        <v>EFECTIVO</v>
      </c>
      <c r="AC495">
        <v>46197</v>
      </c>
      <c r="AD495">
        <v>121</v>
      </c>
      <c r="AE495">
        <v>46200</v>
      </c>
      <c r="AF495">
        <v>1125000</v>
      </c>
      <c r="AG495" t="str">
        <v>PAGA</v>
      </c>
      <c r="AH495" t="str">
        <v>TRANSFERENCIA</v>
      </c>
      <c r="AI495">
        <v>46228</v>
      </c>
      <c r="AJ495">
        <v>90</v>
      </c>
      <c r="AM495" t="str">
        <v>VENCIDA</v>
      </c>
      <c r="AO495">
        <v>46259</v>
      </c>
      <c r="AP495">
        <v>59</v>
      </c>
      <c r="AS495" t="str">
        <v>VENCIDA</v>
      </c>
      <c r="AU495">
        <v>46290</v>
      </c>
      <c r="AV495">
        <v>28</v>
      </c>
      <c r="AY495" t="str">
        <v>VENCIDA</v>
      </c>
      <c r="BA495">
        <v>46321</v>
      </c>
      <c r="BB495">
        <v>-3</v>
      </c>
      <c r="BE495" t="str">
        <v>POR VENCER</v>
      </c>
      <c r="BG495">
        <v>46352</v>
      </c>
      <c r="BH495">
        <v>-34</v>
      </c>
      <c r="BK495" t="str">
        <v>AL DÍA</v>
      </c>
      <c r="BM495">
        <v>46383</v>
      </c>
      <c r="BN495">
        <v>-65</v>
      </c>
      <c r="BQ495" t="str">
        <v>AL DÍA</v>
      </c>
      <c r="BS495">
        <v>46414</v>
      </c>
      <c r="BT495">
        <v>-96</v>
      </c>
      <c r="BW495" t="str">
        <v>AL DÍA</v>
      </c>
      <c r="BY495">
        <v>46445</v>
      </c>
      <c r="BZ495">
        <v>-127</v>
      </c>
      <c r="CC495" t="str">
        <v>AL DÍA</v>
      </c>
      <c r="CE495">
        <v>46476</v>
      </c>
      <c r="CF495">
        <v>-158</v>
      </c>
      <c r="CI495" t="str">
        <v>AL DÍA</v>
      </c>
      <c r="CK495">
        <v>46507</v>
      </c>
      <c r="CL495">
        <v>-189</v>
      </c>
      <c r="CO495" t="str">
        <v>AL DÍA</v>
      </c>
      <c r="CQ495">
        <v>46538</v>
      </c>
      <c r="CR495">
        <v>-220</v>
      </c>
      <c r="CU495" t="str">
        <v>AL DÍA</v>
      </c>
      <c r="CW495">
        <v>46569</v>
      </c>
      <c r="CX495">
        <v>-251</v>
      </c>
      <c r="DA495" t="str">
        <v>AL DÍA</v>
      </c>
      <c r="DC495">
        <v>46600</v>
      </c>
      <c r="DD495">
        <v>-282</v>
      </c>
      <c r="DG495" t="str">
        <v>AL DÍA</v>
      </c>
      <c r="DI495">
        <v>46631</v>
      </c>
      <c r="DJ495">
        <v>-313</v>
      </c>
      <c r="DM495" t="str">
        <v>AL DÍA</v>
      </c>
      <c r="DO495">
        <v>46662</v>
      </c>
      <c r="DP495">
        <v>-344</v>
      </c>
      <c r="DS495" t="str">
        <v>AL DÍA</v>
      </c>
      <c r="DU495">
        <v>46693</v>
      </c>
      <c r="DV495">
        <v>-375</v>
      </c>
      <c r="DY495" t="str">
        <v>AL DÍA</v>
      </c>
      <c r="EA495">
        <v>46724</v>
      </c>
      <c r="EB495">
        <v>-406</v>
      </c>
      <c r="EE495" t="str">
        <v>AL DÍA</v>
      </c>
      <c r="EG495">
        <v>46755</v>
      </c>
      <c r="EH495">
        <v>-437</v>
      </c>
      <c r="EK495" t="str">
        <v>AL DÍA</v>
      </c>
      <c r="EM495">
        <v>46786</v>
      </c>
      <c r="EN495">
        <v>-468</v>
      </c>
      <c r="EQ495" t="str">
        <v>AL DÍA</v>
      </c>
      <c r="ES495">
        <v>46817</v>
      </c>
      <c r="ET495">
        <v>-499</v>
      </c>
      <c r="EW495" t="str">
        <v>AL DÍA</v>
      </c>
      <c r="EY495" t="str">
        <v/>
      </c>
      <c r="EZ495" t="str">
        <v/>
      </c>
      <c r="FC495" t="str">
        <v>SIN ESTADO</v>
      </c>
      <c r="FE495" t="str">
        <v/>
      </c>
      <c r="FF495" t="str">
        <v/>
      </c>
      <c r="FI495" t="str">
        <v>SIN ESTADO</v>
      </c>
      <c r="FK495" t="str">
        <v/>
      </c>
      <c r="FL495" t="str">
        <v/>
      </c>
      <c r="FO495" t="str">
        <v>SIN ESTADO</v>
      </c>
      <c r="FQ495" t="str">
        <v/>
      </c>
      <c r="FR495" t="str">
        <v/>
      </c>
      <c r="FU495" t="str">
        <v>SIN ESTADO</v>
      </c>
      <c r="FW495" t="str">
        <v/>
      </c>
      <c r="FX495" t="str">
        <v/>
      </c>
      <c r="GA495" t="str">
        <v>SIN ESTADO</v>
      </c>
      <c r="GC495" t="str">
        <v/>
      </c>
      <c r="GD495" t="str">
        <v/>
      </c>
      <c r="GG495" t="str">
        <v>SIN ESTADO</v>
      </c>
      <c r="GI495" t="str">
        <v/>
      </c>
      <c r="GJ495" t="str">
        <v/>
      </c>
      <c r="GM495" t="str">
        <v>SIN ESTADO</v>
      </c>
      <c r="GO495" t="str">
        <v/>
      </c>
      <c r="GP495" t="str">
        <v/>
      </c>
      <c r="GS495" t="str">
        <v>SIN ESTADO</v>
      </c>
      <c r="GU495" t="str">
        <v/>
      </c>
      <c r="GV495" t="str">
        <v/>
      </c>
      <c r="GY495" t="str">
        <v>SIN ESTADO</v>
      </c>
      <c r="HA495" t="str">
        <v/>
      </c>
      <c r="HB495" t="str">
        <v/>
      </c>
      <c r="HE495" t="str">
        <v>SIN ESTADO</v>
      </c>
      <c r="HG495" t="str">
        <v/>
      </c>
      <c r="HH495" t="str">
        <v/>
      </c>
      <c r="HK495" t="str">
        <v>SIN ESTADO</v>
      </c>
      <c r="HM495" t="str">
        <v/>
      </c>
      <c r="HN495" t="str">
        <v/>
      </c>
      <c r="HQ495" t="str">
        <v>SIN ESTADO</v>
      </c>
      <c r="HS495">
        <v>4500000</v>
      </c>
      <c r="HU495">
        <v>1125000</v>
      </c>
      <c r="HW495">
        <v>0</v>
      </c>
      <c r="HX495">
        <v>0</v>
      </c>
    </row>
    <row r="496">
      <c r="B496">
        <v>494</v>
      </c>
      <c r="C496" t="str">
        <v xml:space="preserve">LC2 - 46 - 1 </v>
      </c>
      <c r="D496" t="str">
        <v>VENDIDO</v>
      </c>
      <c r="E496">
        <v>33000000</v>
      </c>
      <c r="F496">
        <v>28600000</v>
      </c>
      <c r="G496">
        <v>46078</v>
      </c>
      <c r="H496">
        <v>24</v>
      </c>
      <c r="I496" t="str">
        <v xml:space="preserve">25 DE CADA MES </v>
      </c>
      <c r="J496">
        <v>1191666.6666666667</v>
      </c>
      <c r="K496">
        <v>46109</v>
      </c>
      <c r="L496">
        <v>209</v>
      </c>
      <c r="M496">
        <v>46109</v>
      </c>
      <c r="N496">
        <v>1191700</v>
      </c>
      <c r="O496" t="str">
        <v>PAGA</v>
      </c>
      <c r="P496" t="str">
        <v>TRANSFERENCIA</v>
      </c>
      <c r="Q496">
        <v>46140</v>
      </c>
      <c r="R496">
        <v>178</v>
      </c>
      <c r="S496">
        <v>46272</v>
      </c>
      <c r="T496">
        <v>3000000</v>
      </c>
      <c r="U496" t="str">
        <v>PAGA</v>
      </c>
      <c r="V496" t="str">
        <v>TRANSFERENCIA</v>
      </c>
      <c r="W496">
        <v>46171</v>
      </c>
      <c r="X496">
        <v>147</v>
      </c>
      <c r="Y496">
        <v>46272</v>
      </c>
      <c r="AA496" t="str">
        <v>PAGA</v>
      </c>
      <c r="AC496">
        <v>46202</v>
      </c>
      <c r="AD496">
        <v>116</v>
      </c>
      <c r="AE496">
        <v>46272</v>
      </c>
      <c r="AG496" t="str">
        <v>PAGA</v>
      </c>
      <c r="AI496">
        <v>46233</v>
      </c>
      <c r="AJ496">
        <v>85</v>
      </c>
      <c r="AK496">
        <v>46286</v>
      </c>
      <c r="AL496">
        <v>1500000</v>
      </c>
      <c r="AM496" t="str">
        <v>PAGA</v>
      </c>
      <c r="AN496" t="str">
        <v>TRANSFERENCIA</v>
      </c>
      <c r="AO496">
        <v>46264</v>
      </c>
      <c r="AP496">
        <v>54</v>
      </c>
      <c r="AS496" t="str">
        <v>VENCIDA</v>
      </c>
      <c r="AU496">
        <v>46295</v>
      </c>
      <c r="AV496">
        <v>23</v>
      </c>
      <c r="AY496" t="str">
        <v>VENCIDA</v>
      </c>
      <c r="BA496">
        <v>46326</v>
      </c>
      <c r="BB496">
        <v>-8</v>
      </c>
      <c r="BE496" t="str">
        <v>AL DÍA</v>
      </c>
      <c r="BG496">
        <v>46357</v>
      </c>
      <c r="BH496">
        <v>-39</v>
      </c>
      <c r="BK496" t="str">
        <v>AL DÍA</v>
      </c>
      <c r="BM496">
        <v>46388</v>
      </c>
      <c r="BN496">
        <v>-70</v>
      </c>
      <c r="BQ496" t="str">
        <v>AL DÍA</v>
      </c>
      <c r="BS496">
        <v>46419</v>
      </c>
      <c r="BT496">
        <v>-101</v>
      </c>
      <c r="BW496" t="str">
        <v>AL DÍA</v>
      </c>
      <c r="BY496">
        <v>46450</v>
      </c>
      <c r="BZ496">
        <v>-132</v>
      </c>
      <c r="CC496" t="str">
        <v>AL DÍA</v>
      </c>
      <c r="CE496">
        <v>46481</v>
      </c>
      <c r="CF496">
        <v>-163</v>
      </c>
      <c r="CI496" t="str">
        <v>AL DÍA</v>
      </c>
      <c r="CK496">
        <v>46512</v>
      </c>
      <c r="CL496">
        <v>-194</v>
      </c>
      <c r="CO496" t="str">
        <v>AL DÍA</v>
      </c>
      <c r="CQ496">
        <v>46543</v>
      </c>
      <c r="CR496">
        <v>-225</v>
      </c>
      <c r="CU496" t="str">
        <v>AL DÍA</v>
      </c>
      <c r="CW496">
        <v>46574</v>
      </c>
      <c r="CX496">
        <v>-256</v>
      </c>
      <c r="DA496" t="str">
        <v>AL DÍA</v>
      </c>
      <c r="DC496">
        <v>46605</v>
      </c>
      <c r="DD496">
        <v>-287</v>
      </c>
      <c r="DG496" t="str">
        <v>AL DÍA</v>
      </c>
      <c r="DI496">
        <v>46636</v>
      </c>
      <c r="DJ496">
        <v>-318</v>
      </c>
      <c r="DM496" t="str">
        <v>AL DÍA</v>
      </c>
      <c r="DO496">
        <v>46667</v>
      </c>
      <c r="DP496">
        <v>-349</v>
      </c>
      <c r="DS496" t="str">
        <v>AL DÍA</v>
      </c>
      <c r="DU496">
        <v>46698</v>
      </c>
      <c r="DV496">
        <v>-380</v>
      </c>
      <c r="DY496" t="str">
        <v>AL DÍA</v>
      </c>
      <c r="EA496">
        <v>46729</v>
      </c>
      <c r="EB496">
        <v>-411</v>
      </c>
      <c r="EE496" t="str">
        <v>AL DÍA</v>
      </c>
      <c r="EG496">
        <v>46760</v>
      </c>
      <c r="EH496">
        <v>-442</v>
      </c>
      <c r="EK496" t="str">
        <v>AL DÍA</v>
      </c>
      <c r="EM496">
        <v>46791</v>
      </c>
      <c r="EN496">
        <v>-473</v>
      </c>
      <c r="EQ496" t="str">
        <v>AL DÍA</v>
      </c>
      <c r="ES496">
        <v>46822</v>
      </c>
      <c r="ET496">
        <v>-504</v>
      </c>
      <c r="EW496" t="str">
        <v>AL DÍA</v>
      </c>
      <c r="EY496" t="str">
        <v/>
      </c>
      <c r="EZ496" t="str">
        <v/>
      </c>
      <c r="FC496" t="str">
        <v>SIN ESTADO</v>
      </c>
      <c r="FE496" t="str">
        <v/>
      </c>
      <c r="FF496" t="str">
        <v/>
      </c>
      <c r="FI496" t="str">
        <v>SIN ESTADO</v>
      </c>
      <c r="FK496" t="str">
        <v/>
      </c>
      <c r="FL496" t="str">
        <v/>
      </c>
      <c r="FO496" t="str">
        <v>SIN ESTADO</v>
      </c>
      <c r="FQ496" t="str">
        <v/>
      </c>
      <c r="FR496" t="str">
        <v/>
      </c>
      <c r="FU496" t="str">
        <v>SIN ESTADO</v>
      </c>
      <c r="FW496" t="str">
        <v/>
      </c>
      <c r="FX496" t="str">
        <v/>
      </c>
      <c r="GA496" t="str">
        <v>SIN ESTADO</v>
      </c>
      <c r="GC496" t="str">
        <v/>
      </c>
      <c r="GD496" t="str">
        <v/>
      </c>
      <c r="GG496" t="str">
        <v>SIN ESTADO</v>
      </c>
      <c r="GI496" t="str">
        <v/>
      </c>
      <c r="GJ496" t="str">
        <v/>
      </c>
      <c r="GM496" t="str">
        <v>SIN ESTADO</v>
      </c>
      <c r="GO496" t="str">
        <v/>
      </c>
      <c r="GP496" t="str">
        <v/>
      </c>
      <c r="GS496" t="str">
        <v>SIN ESTADO</v>
      </c>
      <c r="GU496" t="str">
        <v/>
      </c>
      <c r="GV496" t="str">
        <v/>
      </c>
      <c r="GY496" t="str">
        <v>SIN ESTADO</v>
      </c>
      <c r="HA496" t="str">
        <v/>
      </c>
      <c r="HB496" t="str">
        <v/>
      </c>
      <c r="HE496" t="str">
        <v>SIN ESTADO</v>
      </c>
      <c r="HG496" t="str">
        <v/>
      </c>
      <c r="HH496" t="str">
        <v/>
      </c>
      <c r="HK496" t="str">
        <v>SIN ESTADO</v>
      </c>
      <c r="HM496" t="str">
        <v/>
      </c>
      <c r="HN496" t="str">
        <v/>
      </c>
      <c r="HQ496" t="str">
        <v>SIN ESTADO</v>
      </c>
      <c r="HS496">
        <v>5691700</v>
      </c>
      <c r="HU496">
        <v>1191666.6666666667</v>
      </c>
      <c r="HW496">
        <v>0</v>
      </c>
      <c r="HX496">
        <v>0</v>
      </c>
    </row>
    <row r="497">
      <c r="B497">
        <v>495</v>
      </c>
      <c r="C497" t="str">
        <v xml:space="preserve">LC2 - 46 - 2 </v>
      </c>
      <c r="D497" t="str">
        <v>VENDIDO</v>
      </c>
      <c r="E497">
        <v>28000000</v>
      </c>
      <c r="F497">
        <v>28000000</v>
      </c>
      <c r="G497">
        <v>0</v>
      </c>
      <c r="H497">
        <v>0</v>
      </c>
      <c r="I497">
        <v>0</v>
      </c>
      <c r="J497">
        <v>0</v>
      </c>
      <c r="K497" t="str">
        <v/>
      </c>
      <c r="L497" t="str">
        <v/>
      </c>
      <c r="O497" t="str">
        <v>SIN ESTADO</v>
      </c>
      <c r="Q497" t="str">
        <v/>
      </c>
      <c r="R497" t="str">
        <v/>
      </c>
      <c r="U497" t="str">
        <v>SIN ESTADO</v>
      </c>
      <c r="W497" t="str">
        <v/>
      </c>
      <c r="X497" t="str">
        <v/>
      </c>
      <c r="AA497" t="str">
        <v>SIN ESTADO</v>
      </c>
      <c r="AC497" t="str">
        <v/>
      </c>
      <c r="AD497" t="str">
        <v/>
      </c>
      <c r="AG497" t="str">
        <v>SIN ESTADO</v>
      </c>
      <c r="AI497" t="str">
        <v/>
      </c>
      <c r="AJ497" t="str">
        <v/>
      </c>
      <c r="AM497" t="str">
        <v>SIN ESTADO</v>
      </c>
      <c r="AO497" t="str">
        <v/>
      </c>
      <c r="AP497" t="str">
        <v/>
      </c>
      <c r="AS497" t="str">
        <v>SIN ESTADO</v>
      </c>
      <c r="AU497" t="str">
        <v/>
      </c>
      <c r="AV497" t="str">
        <v/>
      </c>
      <c r="AY497" t="str">
        <v>SIN ESTADO</v>
      </c>
      <c r="BA497" t="str">
        <v/>
      </c>
      <c r="BB497" t="str">
        <v/>
      </c>
      <c r="BE497" t="str">
        <v>SIN ESTADO</v>
      </c>
      <c r="BG497" t="str">
        <v/>
      </c>
      <c r="BH497" t="str">
        <v/>
      </c>
      <c r="BK497" t="str">
        <v>SIN ESTADO</v>
      </c>
      <c r="BM497" t="str">
        <v/>
      </c>
      <c r="BN497" t="str">
        <v/>
      </c>
      <c r="BQ497" t="str">
        <v>SIN ESTADO</v>
      </c>
      <c r="BS497" t="str">
        <v/>
      </c>
      <c r="BT497" t="str">
        <v/>
      </c>
      <c r="BW497" t="str">
        <v>SIN ESTADO</v>
      </c>
      <c r="BY497" t="str">
        <v/>
      </c>
      <c r="BZ497" t="str">
        <v/>
      </c>
      <c r="CC497" t="str">
        <v>SIN ESTADO</v>
      </c>
      <c r="CE497" t="str">
        <v/>
      </c>
      <c r="CF497" t="str">
        <v/>
      </c>
      <c r="CI497" t="str">
        <v>SIN ESTADO</v>
      </c>
      <c r="CK497" t="str">
        <v/>
      </c>
      <c r="CL497" t="str">
        <v/>
      </c>
      <c r="CO497" t="str">
        <v>SIN ESTADO</v>
      </c>
      <c r="CQ497" t="str">
        <v/>
      </c>
      <c r="CR497" t="str">
        <v/>
      </c>
      <c r="CU497" t="str">
        <v>SIN ESTADO</v>
      </c>
      <c r="CW497" t="str">
        <v/>
      </c>
      <c r="CX497" t="str">
        <v/>
      </c>
      <c r="DA497" t="str">
        <v>SIN ESTADO</v>
      </c>
      <c r="DC497" t="str">
        <v/>
      </c>
      <c r="DD497" t="str">
        <v/>
      </c>
      <c r="DG497" t="str">
        <v>SIN ESTADO</v>
      </c>
      <c r="DI497" t="str">
        <v/>
      </c>
      <c r="DJ497" t="str">
        <v/>
      </c>
      <c r="DM497" t="str">
        <v>SIN ESTADO</v>
      </c>
      <c r="DO497" t="str">
        <v/>
      </c>
      <c r="DP497" t="str">
        <v/>
      </c>
      <c r="DS497" t="str">
        <v>SIN ESTADO</v>
      </c>
      <c r="DU497" t="str">
        <v/>
      </c>
      <c r="DV497" t="str">
        <v/>
      </c>
      <c r="DY497" t="str">
        <v>SIN ESTADO</v>
      </c>
      <c r="EA497" t="str">
        <v/>
      </c>
      <c r="EB497" t="str">
        <v/>
      </c>
      <c r="EE497" t="str">
        <v>SIN ESTADO</v>
      </c>
      <c r="EG497" t="str">
        <v/>
      </c>
      <c r="EH497" t="str">
        <v/>
      </c>
      <c r="EK497" t="str">
        <v>SIN ESTADO</v>
      </c>
      <c r="EM497" t="str">
        <v/>
      </c>
      <c r="EN497" t="str">
        <v/>
      </c>
      <c r="EQ497" t="str">
        <v>SIN ESTADO</v>
      </c>
      <c r="ES497" t="str">
        <v/>
      </c>
      <c r="ET497" t="str">
        <v/>
      </c>
      <c r="EW497" t="str">
        <v>SIN ESTADO</v>
      </c>
      <c r="EY497" t="str">
        <v/>
      </c>
      <c r="EZ497" t="str">
        <v/>
      </c>
      <c r="FC497" t="str">
        <v>SIN ESTADO</v>
      </c>
      <c r="FE497" t="str">
        <v/>
      </c>
      <c r="FF497" t="str">
        <v/>
      </c>
      <c r="FI497" t="str">
        <v>SIN ESTADO</v>
      </c>
      <c r="FK497" t="str">
        <v/>
      </c>
      <c r="FL497" t="str">
        <v/>
      </c>
      <c r="FO497" t="str">
        <v>SIN ESTADO</v>
      </c>
      <c r="FQ497" t="str">
        <v/>
      </c>
      <c r="FR497" t="str">
        <v/>
      </c>
      <c r="FU497" t="str">
        <v>SIN ESTADO</v>
      </c>
      <c r="FW497" t="str">
        <v/>
      </c>
      <c r="FX497" t="str">
        <v/>
      </c>
      <c r="GA497" t="str">
        <v>SIN ESTADO</v>
      </c>
      <c r="GC497" t="str">
        <v/>
      </c>
      <c r="GD497" t="str">
        <v/>
      </c>
      <c r="GG497" t="str">
        <v>SIN ESTADO</v>
      </c>
      <c r="GI497" t="str">
        <v/>
      </c>
      <c r="GJ497" t="str">
        <v/>
      </c>
      <c r="GM497" t="str">
        <v>SIN ESTADO</v>
      </c>
      <c r="GO497" t="str">
        <v/>
      </c>
      <c r="GP497" t="str">
        <v/>
      </c>
      <c r="GS497" t="str">
        <v>SIN ESTADO</v>
      </c>
      <c r="GU497" t="str">
        <v/>
      </c>
      <c r="GV497" t="str">
        <v/>
      </c>
      <c r="GY497" t="str">
        <v>SIN ESTADO</v>
      </c>
      <c r="HA497" t="str">
        <v/>
      </c>
      <c r="HB497" t="str">
        <v/>
      </c>
      <c r="HE497" t="str">
        <v>SIN ESTADO</v>
      </c>
      <c r="HG497" t="str">
        <v/>
      </c>
      <c r="HH497" t="str">
        <v/>
      </c>
      <c r="HK497" t="str">
        <v>SIN ESTADO</v>
      </c>
      <c r="HM497" t="str">
        <v/>
      </c>
      <c r="HN497" t="str">
        <v/>
      </c>
      <c r="HQ497" t="str">
        <v>SIN ESTADO</v>
      </c>
      <c r="HS497">
        <v>0</v>
      </c>
      <c r="HU497">
        <v>0</v>
      </c>
      <c r="HW497">
        <v>0</v>
      </c>
      <c r="HX497">
        <v>0</v>
      </c>
    </row>
    <row r="498">
      <c r="B498">
        <v>496</v>
      </c>
      <c r="C498" t="str">
        <v xml:space="preserve">LC2 - 46 - 3 </v>
      </c>
      <c r="D498" t="str">
        <v>VENDIDO</v>
      </c>
      <c r="E498">
        <v>28000000</v>
      </c>
      <c r="F498">
        <v>24000000</v>
      </c>
      <c r="G498">
        <v>46147</v>
      </c>
      <c r="H498">
        <v>24</v>
      </c>
      <c r="I498" t="str">
        <v>5 DE CADA MES</v>
      </c>
      <c r="J498">
        <v>1000000</v>
      </c>
      <c r="K498">
        <v>46178</v>
      </c>
      <c r="L498">
        <v>140</v>
      </c>
      <c r="M498">
        <v>46192</v>
      </c>
      <c r="N498">
        <v>1000000</v>
      </c>
      <c r="O498" t="str">
        <v>PAGA</v>
      </c>
      <c r="P498" t="str">
        <v>TRANSFERENCIA</v>
      </c>
      <c r="Q498">
        <v>46209</v>
      </c>
      <c r="R498">
        <v>109</v>
      </c>
      <c r="S498">
        <v>46226</v>
      </c>
      <c r="T498">
        <v>1000000</v>
      </c>
      <c r="U498" t="str">
        <v>PAGA</v>
      </c>
      <c r="V498" t="str">
        <v>TRANSFERENCIA</v>
      </c>
      <c r="W498">
        <v>46240</v>
      </c>
      <c r="X498">
        <v>78</v>
      </c>
      <c r="Y498">
        <v>46259</v>
      </c>
      <c r="Z498">
        <v>1000000</v>
      </c>
      <c r="AA498" t="str">
        <v>PAGA</v>
      </c>
      <c r="AB498" t="str">
        <v>TRANSFERENCIA</v>
      </c>
      <c r="AC498">
        <v>46271</v>
      </c>
      <c r="AD498">
        <v>47</v>
      </c>
      <c r="AG498" t="str">
        <v>VENCIDA</v>
      </c>
      <c r="AI498">
        <v>46302</v>
      </c>
      <c r="AJ498">
        <v>16</v>
      </c>
      <c r="AM498" t="str">
        <v>VENCIDA</v>
      </c>
      <c r="AO498">
        <v>46333</v>
      </c>
      <c r="AP498">
        <v>-15</v>
      </c>
      <c r="AS498" t="str">
        <v>AL DÍA</v>
      </c>
      <c r="AU498">
        <v>46364</v>
      </c>
      <c r="AV498">
        <v>-46</v>
      </c>
      <c r="AY498" t="str">
        <v>AL DÍA</v>
      </c>
      <c r="BA498">
        <v>46395</v>
      </c>
      <c r="BB498">
        <v>-77</v>
      </c>
      <c r="BE498" t="str">
        <v>AL DÍA</v>
      </c>
      <c r="BG498">
        <v>46426</v>
      </c>
      <c r="BH498">
        <v>-108</v>
      </c>
      <c r="BK498" t="str">
        <v>AL DÍA</v>
      </c>
      <c r="BM498">
        <v>46457</v>
      </c>
      <c r="BN498">
        <v>-139</v>
      </c>
      <c r="BQ498" t="str">
        <v>AL DÍA</v>
      </c>
      <c r="BS498">
        <v>46488</v>
      </c>
      <c r="BT498">
        <v>-170</v>
      </c>
      <c r="BW498" t="str">
        <v>AL DÍA</v>
      </c>
      <c r="BY498">
        <v>46519</v>
      </c>
      <c r="BZ498">
        <v>-201</v>
      </c>
      <c r="CC498" t="str">
        <v>AL DÍA</v>
      </c>
      <c r="CE498">
        <v>46550</v>
      </c>
      <c r="CF498">
        <v>-232</v>
      </c>
      <c r="CI498" t="str">
        <v>AL DÍA</v>
      </c>
      <c r="CK498">
        <v>46581</v>
      </c>
      <c r="CL498">
        <v>-263</v>
      </c>
      <c r="CO498" t="str">
        <v>AL DÍA</v>
      </c>
      <c r="CQ498">
        <v>46612</v>
      </c>
      <c r="CR498">
        <v>-294</v>
      </c>
      <c r="CU498" t="str">
        <v>AL DÍA</v>
      </c>
      <c r="CW498">
        <v>46643</v>
      </c>
      <c r="CX498">
        <v>-325</v>
      </c>
      <c r="DA498" t="str">
        <v>AL DÍA</v>
      </c>
      <c r="DC498">
        <v>46674</v>
      </c>
      <c r="DD498">
        <v>-356</v>
      </c>
      <c r="DG498" t="str">
        <v>AL DÍA</v>
      </c>
      <c r="DI498">
        <v>46705</v>
      </c>
      <c r="DJ498">
        <v>-387</v>
      </c>
      <c r="DM498" t="str">
        <v>AL DÍA</v>
      </c>
      <c r="DO498">
        <v>46736</v>
      </c>
      <c r="DP498">
        <v>-418</v>
      </c>
      <c r="DS498" t="str">
        <v>AL DÍA</v>
      </c>
      <c r="DU498">
        <v>46767</v>
      </c>
      <c r="DV498">
        <v>-449</v>
      </c>
      <c r="DY498" t="str">
        <v>AL DÍA</v>
      </c>
      <c r="EA498">
        <v>46798</v>
      </c>
      <c r="EB498">
        <v>-480</v>
      </c>
      <c r="EE498" t="str">
        <v>AL DÍA</v>
      </c>
      <c r="EG498">
        <v>46829</v>
      </c>
      <c r="EH498">
        <v>-511</v>
      </c>
      <c r="EK498" t="str">
        <v>AL DÍA</v>
      </c>
      <c r="EM498">
        <v>46860</v>
      </c>
      <c r="EN498">
        <v>-542</v>
      </c>
      <c r="EQ498" t="str">
        <v>AL DÍA</v>
      </c>
      <c r="ES498">
        <v>46891</v>
      </c>
      <c r="ET498">
        <v>-573</v>
      </c>
      <c r="EW498" t="str">
        <v>AL DÍA</v>
      </c>
      <c r="EY498" t="str">
        <v/>
      </c>
      <c r="EZ498" t="str">
        <v/>
      </c>
      <c r="FC498" t="str">
        <v>SIN ESTADO</v>
      </c>
      <c r="FE498" t="str">
        <v/>
      </c>
      <c r="FF498" t="str">
        <v/>
      </c>
      <c r="FI498" t="str">
        <v>SIN ESTADO</v>
      </c>
      <c r="FK498" t="str">
        <v/>
      </c>
      <c r="FL498" t="str">
        <v/>
      </c>
      <c r="FO498" t="str">
        <v>SIN ESTADO</v>
      </c>
      <c r="FQ498" t="str">
        <v/>
      </c>
      <c r="FR498" t="str">
        <v/>
      </c>
      <c r="FU498" t="str">
        <v>SIN ESTADO</v>
      </c>
      <c r="FW498" t="str">
        <v/>
      </c>
      <c r="FX498" t="str">
        <v/>
      </c>
      <c r="GA498" t="str">
        <v>SIN ESTADO</v>
      </c>
      <c r="GC498" t="str">
        <v/>
      </c>
      <c r="GD498" t="str">
        <v/>
      </c>
      <c r="GG498" t="str">
        <v>SIN ESTADO</v>
      </c>
      <c r="GI498" t="str">
        <v/>
      </c>
      <c r="GJ498" t="str">
        <v/>
      </c>
      <c r="GM498" t="str">
        <v>SIN ESTADO</v>
      </c>
      <c r="GO498" t="str">
        <v/>
      </c>
      <c r="GP498" t="str">
        <v/>
      </c>
      <c r="GS498" t="str">
        <v>SIN ESTADO</v>
      </c>
      <c r="GU498" t="str">
        <v/>
      </c>
      <c r="GV498" t="str">
        <v/>
      </c>
      <c r="GY498" t="str">
        <v>SIN ESTADO</v>
      </c>
      <c r="HA498" t="str">
        <v/>
      </c>
      <c r="HB498" t="str">
        <v/>
      </c>
      <c r="HE498" t="str">
        <v>SIN ESTADO</v>
      </c>
      <c r="HG498" t="str">
        <v/>
      </c>
      <c r="HH498" t="str">
        <v/>
      </c>
      <c r="HK498" t="str">
        <v>SIN ESTADO</v>
      </c>
      <c r="HM498" t="str">
        <v/>
      </c>
      <c r="HN498" t="str">
        <v/>
      </c>
      <c r="HQ498" t="str">
        <v>SIN ESTADO</v>
      </c>
      <c r="HS498">
        <v>3000000</v>
      </c>
      <c r="HU498">
        <v>1000000</v>
      </c>
      <c r="HW498">
        <v>1000000</v>
      </c>
      <c r="HX498">
        <v>1</v>
      </c>
    </row>
    <row r="499">
      <c r="B499">
        <v>497</v>
      </c>
      <c r="C499" t="str">
        <v xml:space="preserve">LC2 - 46 - 4 </v>
      </c>
      <c r="D499" t="str">
        <v>VENDIDO</v>
      </c>
      <c r="E499">
        <v>28000000</v>
      </c>
      <c r="F499">
        <v>24000000</v>
      </c>
      <c r="G499">
        <v>0</v>
      </c>
      <c r="H499">
        <v>24</v>
      </c>
      <c r="I499" t="str">
        <v>22 DE CADA MES</v>
      </c>
      <c r="J499">
        <v>1000000</v>
      </c>
      <c r="K499">
        <v>31</v>
      </c>
      <c r="L499">
        <v>46287</v>
      </c>
      <c r="O499" t="str">
        <v>VENCIDA</v>
      </c>
      <c r="Q499">
        <v>62</v>
      </c>
      <c r="R499">
        <v>46256</v>
      </c>
      <c r="U499" t="str">
        <v>VENCIDA</v>
      </c>
      <c r="W499">
        <v>93</v>
      </c>
      <c r="X499">
        <v>46225</v>
      </c>
      <c r="AA499" t="str">
        <v>VENCIDA</v>
      </c>
      <c r="AC499">
        <v>124</v>
      </c>
      <c r="AD499">
        <v>46194</v>
      </c>
      <c r="AG499" t="str">
        <v>VENCIDA</v>
      </c>
      <c r="AI499">
        <v>155</v>
      </c>
      <c r="AJ499">
        <v>46163</v>
      </c>
      <c r="AM499" t="str">
        <v>VENCIDA</v>
      </c>
      <c r="AO499">
        <v>186</v>
      </c>
      <c r="AP499">
        <v>46132</v>
      </c>
      <c r="AS499" t="str">
        <v>VENCIDA</v>
      </c>
      <c r="AU499">
        <v>217</v>
      </c>
      <c r="AV499">
        <v>46101</v>
      </c>
      <c r="AY499" t="str">
        <v>VENCIDA</v>
      </c>
      <c r="BA499">
        <v>248</v>
      </c>
      <c r="BB499">
        <v>46070</v>
      </c>
      <c r="BE499" t="str">
        <v>VENCIDA</v>
      </c>
      <c r="BG499">
        <v>279</v>
      </c>
      <c r="BH499">
        <v>46039</v>
      </c>
      <c r="BK499" t="str">
        <v>VENCIDA</v>
      </c>
      <c r="BM499">
        <v>310</v>
      </c>
      <c r="BN499">
        <v>46008</v>
      </c>
      <c r="BQ499" t="str">
        <v>VENCIDA</v>
      </c>
      <c r="BS499">
        <v>341</v>
      </c>
      <c r="BT499">
        <v>45977</v>
      </c>
      <c r="BW499" t="str">
        <v>VENCIDA</v>
      </c>
      <c r="BY499">
        <v>372</v>
      </c>
      <c r="BZ499">
        <v>45946</v>
      </c>
      <c r="CC499" t="str">
        <v>VENCIDA</v>
      </c>
      <c r="CE499">
        <v>403</v>
      </c>
      <c r="CF499">
        <v>45915</v>
      </c>
      <c r="CI499" t="str">
        <v>VENCIDA</v>
      </c>
      <c r="CK499">
        <v>434</v>
      </c>
      <c r="CL499">
        <v>45884</v>
      </c>
      <c r="CO499" t="str">
        <v>VENCIDA</v>
      </c>
      <c r="CQ499">
        <v>465</v>
      </c>
      <c r="CR499">
        <v>45853</v>
      </c>
      <c r="CU499" t="str">
        <v>VENCIDA</v>
      </c>
      <c r="CW499">
        <v>496</v>
      </c>
      <c r="CX499">
        <v>45822</v>
      </c>
      <c r="DA499" t="str">
        <v>VENCIDA</v>
      </c>
      <c r="DC499">
        <v>527</v>
      </c>
      <c r="DD499">
        <v>45791</v>
      </c>
      <c r="DG499" t="str">
        <v>VENCIDA</v>
      </c>
      <c r="DI499">
        <v>558</v>
      </c>
      <c r="DJ499">
        <v>45760</v>
      </c>
      <c r="DM499" t="str">
        <v>VENCIDA</v>
      </c>
      <c r="DO499">
        <v>589</v>
      </c>
      <c r="DP499">
        <v>45729</v>
      </c>
      <c r="DS499" t="str">
        <v>VENCIDA</v>
      </c>
      <c r="DU499">
        <v>620</v>
      </c>
      <c r="DV499">
        <v>45698</v>
      </c>
      <c r="DY499" t="str">
        <v>VENCIDA</v>
      </c>
      <c r="EA499">
        <v>651</v>
      </c>
      <c r="EB499">
        <v>45667</v>
      </c>
      <c r="EE499" t="str">
        <v>VENCIDA</v>
      </c>
      <c r="EG499">
        <v>682</v>
      </c>
      <c r="EH499">
        <v>45636</v>
      </c>
      <c r="EK499" t="str">
        <v>VENCIDA</v>
      </c>
      <c r="EM499">
        <v>713</v>
      </c>
      <c r="EN499">
        <v>45605</v>
      </c>
      <c r="EQ499" t="str">
        <v>VENCIDA</v>
      </c>
      <c r="ES499">
        <v>744</v>
      </c>
      <c r="ET499">
        <v>45574</v>
      </c>
      <c r="EW499" t="str">
        <v>VENCIDA</v>
      </c>
      <c r="EY499" t="str">
        <v/>
      </c>
      <c r="EZ499" t="str">
        <v/>
      </c>
      <c r="FC499" t="str">
        <v>SIN ESTADO</v>
      </c>
      <c r="FE499" t="str">
        <v/>
      </c>
      <c r="FF499" t="str">
        <v/>
      </c>
      <c r="FI499" t="str">
        <v>SIN ESTADO</v>
      </c>
      <c r="FK499" t="str">
        <v/>
      </c>
      <c r="FL499" t="str">
        <v/>
      </c>
      <c r="FO499" t="str">
        <v>SIN ESTADO</v>
      </c>
      <c r="FQ499" t="str">
        <v/>
      </c>
      <c r="FR499" t="str">
        <v/>
      </c>
      <c r="FU499" t="str">
        <v>SIN ESTADO</v>
      </c>
      <c r="FW499" t="str">
        <v/>
      </c>
      <c r="FX499" t="str">
        <v/>
      </c>
      <c r="GA499" t="str">
        <v>SIN ESTADO</v>
      </c>
      <c r="GC499" t="str">
        <v/>
      </c>
      <c r="GD499" t="str">
        <v/>
      </c>
      <c r="GG499" t="str">
        <v>SIN ESTADO</v>
      </c>
      <c r="GI499" t="str">
        <v/>
      </c>
      <c r="GJ499" t="str">
        <v/>
      </c>
      <c r="GM499" t="str">
        <v>SIN ESTADO</v>
      </c>
      <c r="GO499" t="str">
        <v/>
      </c>
      <c r="GP499" t="str">
        <v/>
      </c>
      <c r="GS499" t="str">
        <v>SIN ESTADO</v>
      </c>
      <c r="GU499" t="str">
        <v/>
      </c>
      <c r="GV499" t="str">
        <v/>
      </c>
      <c r="GY499" t="str">
        <v>SIN ESTADO</v>
      </c>
      <c r="HA499" t="str">
        <v/>
      </c>
      <c r="HB499" t="str">
        <v/>
      </c>
      <c r="HE499" t="str">
        <v>SIN ESTADO</v>
      </c>
      <c r="HG499" t="str">
        <v/>
      </c>
      <c r="HH499" t="str">
        <v/>
      </c>
      <c r="HK499" t="str">
        <v>SIN ESTADO</v>
      </c>
      <c r="HM499" t="str">
        <v/>
      </c>
      <c r="HN499" t="str">
        <v/>
      </c>
      <c r="HQ499" t="str">
        <v>SIN ESTADO</v>
      </c>
      <c r="HS499">
        <v>0</v>
      </c>
      <c r="HU499">
        <v>1000000</v>
      </c>
      <c r="HW499">
        <v>0</v>
      </c>
      <c r="HX499">
        <v>0</v>
      </c>
    </row>
    <row r="500">
      <c r="B500">
        <v>498</v>
      </c>
      <c r="C500" t="str">
        <v xml:space="preserve">LC2 - 46 - 5 </v>
      </c>
      <c r="D500" t="str">
        <v>VENDIDO</v>
      </c>
      <c r="E500">
        <v>28000000</v>
      </c>
      <c r="F500">
        <v>13000000</v>
      </c>
      <c r="G500">
        <v>46168</v>
      </c>
      <c r="H500">
        <v>30</v>
      </c>
      <c r="I500" t="str">
        <v>27 DE CADA MES</v>
      </c>
      <c r="J500">
        <v>433000</v>
      </c>
      <c r="K500">
        <v>46199</v>
      </c>
      <c r="L500">
        <v>119</v>
      </c>
      <c r="M500">
        <v>46187</v>
      </c>
      <c r="N500">
        <v>433400</v>
      </c>
      <c r="O500" t="str">
        <v>PAGA</v>
      </c>
      <c r="P500" t="str">
        <v>TRANSFERENCIA</v>
      </c>
      <c r="Q500">
        <v>46230</v>
      </c>
      <c r="R500">
        <v>88</v>
      </c>
      <c r="S500">
        <v>46223</v>
      </c>
      <c r="T500">
        <v>433300</v>
      </c>
      <c r="U500" t="str">
        <v>PAGA</v>
      </c>
      <c r="V500" t="str">
        <v>TRANSFERENCIA</v>
      </c>
      <c r="W500">
        <v>46261</v>
      </c>
      <c r="X500">
        <v>57</v>
      </c>
      <c r="Y500">
        <v>46256</v>
      </c>
      <c r="Z500">
        <v>433300</v>
      </c>
      <c r="AA500" t="str">
        <v>PAGA</v>
      </c>
      <c r="AB500" t="str">
        <v>TRANSFERENCIA</v>
      </c>
      <c r="AC500">
        <v>46292</v>
      </c>
      <c r="AD500">
        <v>26</v>
      </c>
      <c r="AG500" t="str">
        <v>VENCIDA</v>
      </c>
      <c r="AI500">
        <v>46323</v>
      </c>
      <c r="AJ500">
        <v>-5</v>
      </c>
      <c r="AM500" t="str">
        <v>POR VENCER</v>
      </c>
      <c r="AO500">
        <v>46354</v>
      </c>
      <c r="AP500">
        <v>-36</v>
      </c>
      <c r="AS500" t="str">
        <v>AL DÍA</v>
      </c>
      <c r="AU500">
        <v>46385</v>
      </c>
      <c r="AV500">
        <v>-67</v>
      </c>
      <c r="AY500" t="str">
        <v>AL DÍA</v>
      </c>
      <c r="BA500">
        <v>46416</v>
      </c>
      <c r="BB500">
        <v>-98</v>
      </c>
      <c r="BE500" t="str">
        <v>AL DÍA</v>
      </c>
      <c r="BG500">
        <v>46447</v>
      </c>
      <c r="BH500">
        <v>-129</v>
      </c>
      <c r="BK500" t="str">
        <v>AL DÍA</v>
      </c>
      <c r="BM500">
        <v>46478</v>
      </c>
      <c r="BN500">
        <v>-160</v>
      </c>
      <c r="BQ500" t="str">
        <v>AL DÍA</v>
      </c>
      <c r="BS500">
        <v>46509</v>
      </c>
      <c r="BT500">
        <v>-191</v>
      </c>
      <c r="BW500" t="str">
        <v>AL DÍA</v>
      </c>
      <c r="BY500">
        <v>46540</v>
      </c>
      <c r="BZ500">
        <v>-222</v>
      </c>
      <c r="CC500" t="str">
        <v>AL DÍA</v>
      </c>
      <c r="CE500">
        <v>46571</v>
      </c>
      <c r="CF500">
        <v>-253</v>
      </c>
      <c r="CI500" t="str">
        <v>AL DÍA</v>
      </c>
      <c r="CK500">
        <v>46602</v>
      </c>
      <c r="CL500">
        <v>-284</v>
      </c>
      <c r="CO500" t="str">
        <v>AL DÍA</v>
      </c>
      <c r="CQ500">
        <v>46633</v>
      </c>
      <c r="CR500">
        <v>-315</v>
      </c>
      <c r="CU500" t="str">
        <v>AL DÍA</v>
      </c>
      <c r="CW500">
        <v>46664</v>
      </c>
      <c r="CX500">
        <v>-346</v>
      </c>
      <c r="DA500" t="str">
        <v>AL DÍA</v>
      </c>
      <c r="DC500">
        <v>46695</v>
      </c>
      <c r="DD500">
        <v>-377</v>
      </c>
      <c r="DG500" t="str">
        <v>AL DÍA</v>
      </c>
      <c r="DI500">
        <v>46726</v>
      </c>
      <c r="DJ500">
        <v>-408</v>
      </c>
      <c r="DM500" t="str">
        <v>AL DÍA</v>
      </c>
      <c r="DO500">
        <v>46757</v>
      </c>
      <c r="DP500">
        <v>-439</v>
      </c>
      <c r="DS500" t="str">
        <v>AL DÍA</v>
      </c>
      <c r="DU500">
        <v>46788</v>
      </c>
      <c r="DV500">
        <v>-470</v>
      </c>
      <c r="DY500" t="str">
        <v>AL DÍA</v>
      </c>
      <c r="EA500">
        <v>46819</v>
      </c>
      <c r="EB500">
        <v>-501</v>
      </c>
      <c r="EE500" t="str">
        <v>AL DÍA</v>
      </c>
      <c r="EG500">
        <v>46850</v>
      </c>
      <c r="EH500">
        <v>-532</v>
      </c>
      <c r="EK500" t="str">
        <v>AL DÍA</v>
      </c>
      <c r="EM500">
        <v>46881</v>
      </c>
      <c r="EN500">
        <v>-563</v>
      </c>
      <c r="EQ500" t="str">
        <v>AL DÍA</v>
      </c>
      <c r="ES500">
        <v>46912</v>
      </c>
      <c r="ET500">
        <v>-594</v>
      </c>
      <c r="EW500" t="str">
        <v>AL DÍA</v>
      </c>
      <c r="EY500">
        <v>46943</v>
      </c>
      <c r="EZ500">
        <v>-625</v>
      </c>
      <c r="FC500" t="str">
        <v>AL DÍA</v>
      </c>
      <c r="FE500">
        <v>46974</v>
      </c>
      <c r="FF500">
        <v>-656</v>
      </c>
      <c r="FI500" t="str">
        <v>AL DÍA</v>
      </c>
      <c r="FK500">
        <v>47005</v>
      </c>
      <c r="FL500">
        <v>-687</v>
      </c>
      <c r="FO500" t="str">
        <v>AL DÍA</v>
      </c>
      <c r="FQ500">
        <v>47036</v>
      </c>
      <c r="FR500">
        <v>-718</v>
      </c>
      <c r="FU500" t="str">
        <v>AL DÍA</v>
      </c>
      <c r="FW500">
        <v>47067</v>
      </c>
      <c r="FX500">
        <v>-749</v>
      </c>
      <c r="GA500" t="str">
        <v>AL DÍA</v>
      </c>
      <c r="GC500">
        <v>47098</v>
      </c>
      <c r="GD500">
        <v>-780</v>
      </c>
      <c r="GG500" t="str">
        <v>AL DÍA</v>
      </c>
      <c r="GI500" t="str">
        <v/>
      </c>
      <c r="GJ500" t="str">
        <v/>
      </c>
      <c r="GM500" t="str">
        <v>SIN ESTADO</v>
      </c>
      <c r="GO500" t="str">
        <v/>
      </c>
      <c r="GP500" t="str">
        <v/>
      </c>
      <c r="GS500" t="str">
        <v>SIN ESTADO</v>
      </c>
      <c r="GU500" t="str">
        <v/>
      </c>
      <c r="GV500" t="str">
        <v/>
      </c>
      <c r="GY500" t="str">
        <v>SIN ESTADO</v>
      </c>
      <c r="HA500" t="str">
        <v/>
      </c>
      <c r="HB500" t="str">
        <v/>
      </c>
      <c r="HE500" t="str">
        <v>SIN ESTADO</v>
      </c>
      <c r="HG500" t="str">
        <v/>
      </c>
      <c r="HH500" t="str">
        <v/>
      </c>
      <c r="HK500" t="str">
        <v>SIN ESTADO</v>
      </c>
      <c r="HM500" t="str">
        <v/>
      </c>
      <c r="HN500" t="str">
        <v/>
      </c>
      <c r="HQ500" t="str">
        <v>SIN ESTADO</v>
      </c>
      <c r="HS500">
        <v>1300000</v>
      </c>
      <c r="HU500">
        <v>433000</v>
      </c>
      <c r="HW500">
        <v>433400</v>
      </c>
      <c r="HX500">
        <v>1</v>
      </c>
    </row>
    <row r="501">
      <c r="B501">
        <v>499</v>
      </c>
      <c r="C501" t="str">
        <v xml:space="preserve">LC2 - 46 - 6 </v>
      </c>
      <c r="D501" t="str">
        <v>VENDIDO</v>
      </c>
      <c r="E501">
        <v>28000000</v>
      </c>
      <c r="F501">
        <v>17000000</v>
      </c>
      <c r="G501">
        <v>46169</v>
      </c>
      <c r="H501">
        <v>30</v>
      </c>
      <c r="I501" t="str">
        <v>28 DE CADA MES</v>
      </c>
      <c r="J501">
        <v>566600</v>
      </c>
      <c r="K501">
        <v>46200</v>
      </c>
      <c r="L501">
        <v>118</v>
      </c>
      <c r="M501">
        <v>46172</v>
      </c>
      <c r="N501">
        <v>1000000</v>
      </c>
      <c r="O501" t="str">
        <v>PAGA</v>
      </c>
      <c r="P501" t="str">
        <v>TRANSFERENCIA</v>
      </c>
      <c r="Q501">
        <v>46231</v>
      </c>
      <c r="R501">
        <v>87</v>
      </c>
      <c r="S501">
        <v>46184</v>
      </c>
      <c r="T501">
        <v>566000</v>
      </c>
      <c r="U501" t="str">
        <v>PAGA</v>
      </c>
      <c r="V501" t="str">
        <v>TRANSFERENCIA</v>
      </c>
      <c r="W501">
        <v>46262</v>
      </c>
      <c r="X501">
        <v>56</v>
      </c>
      <c r="Y501">
        <v>46217</v>
      </c>
      <c r="Z501">
        <v>566000</v>
      </c>
      <c r="AA501" t="str">
        <v>PAGA</v>
      </c>
      <c r="AB501" t="str">
        <v>TRANSFERENCIA</v>
      </c>
      <c r="AC501">
        <v>46293</v>
      </c>
      <c r="AD501">
        <v>25</v>
      </c>
      <c r="AE501">
        <v>46246</v>
      </c>
      <c r="AF501">
        <v>2000000</v>
      </c>
      <c r="AG501" t="str">
        <v>PAGA</v>
      </c>
      <c r="AH501" t="str">
        <v>TRANSFERENCIA</v>
      </c>
      <c r="AI501">
        <v>46324</v>
      </c>
      <c r="AJ501">
        <v>-6</v>
      </c>
      <c r="AK501">
        <v>46258</v>
      </c>
      <c r="AL501">
        <v>566000</v>
      </c>
      <c r="AM501" t="str">
        <v>PAGA</v>
      </c>
      <c r="AN501" t="str">
        <v>TRANSFERENCIA</v>
      </c>
      <c r="AO501">
        <v>46355</v>
      </c>
      <c r="AP501">
        <v>-37</v>
      </c>
      <c r="AQ501">
        <v>46294</v>
      </c>
      <c r="AR501">
        <v>566000</v>
      </c>
      <c r="AS501" t="str">
        <v>PAGA</v>
      </c>
      <c r="AT501" t="str">
        <v>TRANSFERENCIA</v>
      </c>
      <c r="AU501">
        <v>46386</v>
      </c>
      <c r="AV501">
        <v>-68</v>
      </c>
      <c r="AW501">
        <v>46301</v>
      </c>
      <c r="AX501">
        <v>217000</v>
      </c>
      <c r="AY501" t="str">
        <v>PAGA</v>
      </c>
      <c r="AZ501" t="str">
        <v>TRANSFERENCIA</v>
      </c>
      <c r="BA501">
        <v>46417</v>
      </c>
      <c r="BB501">
        <v>-99</v>
      </c>
      <c r="BE501" t="str">
        <v>AL DÍA</v>
      </c>
      <c r="BG501">
        <v>46448</v>
      </c>
      <c r="BH501">
        <v>-130</v>
      </c>
      <c r="BK501" t="str">
        <v>AL DÍA</v>
      </c>
      <c r="BM501">
        <v>46479</v>
      </c>
      <c r="BN501">
        <v>-161</v>
      </c>
      <c r="BQ501" t="str">
        <v>AL DÍA</v>
      </c>
      <c r="BS501">
        <v>46510</v>
      </c>
      <c r="BT501">
        <v>-192</v>
      </c>
      <c r="BW501" t="str">
        <v>AL DÍA</v>
      </c>
      <c r="BY501">
        <v>46541</v>
      </c>
      <c r="BZ501">
        <v>-223</v>
      </c>
      <c r="CC501" t="str">
        <v>AL DÍA</v>
      </c>
      <c r="CE501">
        <v>46572</v>
      </c>
      <c r="CF501">
        <v>-254</v>
      </c>
      <c r="CI501" t="str">
        <v>AL DÍA</v>
      </c>
      <c r="CK501">
        <v>46603</v>
      </c>
      <c r="CL501">
        <v>-285</v>
      </c>
      <c r="CO501" t="str">
        <v>AL DÍA</v>
      </c>
      <c r="CQ501">
        <v>46634</v>
      </c>
      <c r="CR501">
        <v>-316</v>
      </c>
      <c r="CU501" t="str">
        <v>AL DÍA</v>
      </c>
      <c r="CW501">
        <v>46665</v>
      </c>
      <c r="CX501">
        <v>-347</v>
      </c>
      <c r="DA501" t="str">
        <v>AL DÍA</v>
      </c>
      <c r="DC501">
        <v>46696</v>
      </c>
      <c r="DD501">
        <v>-378</v>
      </c>
      <c r="DG501" t="str">
        <v>AL DÍA</v>
      </c>
      <c r="DI501">
        <v>46727</v>
      </c>
      <c r="DJ501">
        <v>-409</v>
      </c>
      <c r="DM501" t="str">
        <v>AL DÍA</v>
      </c>
      <c r="DO501">
        <v>46758</v>
      </c>
      <c r="DP501">
        <v>-440</v>
      </c>
      <c r="DS501" t="str">
        <v>AL DÍA</v>
      </c>
      <c r="DU501">
        <v>46789</v>
      </c>
      <c r="DV501">
        <v>-471</v>
      </c>
      <c r="DY501" t="str">
        <v>AL DÍA</v>
      </c>
      <c r="EA501">
        <v>46820</v>
      </c>
      <c r="EB501">
        <v>-502</v>
      </c>
      <c r="EE501" t="str">
        <v>AL DÍA</v>
      </c>
      <c r="EG501">
        <v>46851</v>
      </c>
      <c r="EH501">
        <v>-533</v>
      </c>
      <c r="EK501" t="str">
        <v>AL DÍA</v>
      </c>
      <c r="EM501">
        <v>46882</v>
      </c>
      <c r="EN501">
        <v>-564</v>
      </c>
      <c r="EQ501" t="str">
        <v>AL DÍA</v>
      </c>
      <c r="ES501">
        <v>46913</v>
      </c>
      <c r="ET501">
        <v>-595</v>
      </c>
      <c r="EW501" t="str">
        <v>AL DÍA</v>
      </c>
      <c r="EY501">
        <v>46944</v>
      </c>
      <c r="EZ501">
        <v>-626</v>
      </c>
      <c r="FC501" t="str">
        <v>AL DÍA</v>
      </c>
      <c r="FE501">
        <v>46975</v>
      </c>
      <c r="FF501">
        <v>-657</v>
      </c>
      <c r="FI501" t="str">
        <v>AL DÍA</v>
      </c>
      <c r="FK501">
        <v>47006</v>
      </c>
      <c r="FL501">
        <v>-688</v>
      </c>
      <c r="FO501" t="str">
        <v>AL DÍA</v>
      </c>
      <c r="FQ501">
        <v>47037</v>
      </c>
      <c r="FR501">
        <v>-719</v>
      </c>
      <c r="FU501" t="str">
        <v>AL DÍA</v>
      </c>
      <c r="FW501">
        <v>47068</v>
      </c>
      <c r="FX501">
        <v>-750</v>
      </c>
      <c r="GA501" t="str">
        <v>AL DÍA</v>
      </c>
      <c r="GC501">
        <v>47099</v>
      </c>
      <c r="GD501">
        <v>-781</v>
      </c>
      <c r="GG501" t="str">
        <v>AL DÍA</v>
      </c>
      <c r="GI501" t="str">
        <v/>
      </c>
      <c r="GJ501" t="str">
        <v/>
      </c>
      <c r="GM501" t="str">
        <v>SIN ESTADO</v>
      </c>
      <c r="GO501" t="str">
        <v/>
      </c>
      <c r="GP501" t="str">
        <v/>
      </c>
      <c r="GS501" t="str">
        <v>SIN ESTADO</v>
      </c>
      <c r="GU501" t="str">
        <v/>
      </c>
      <c r="GV501" t="str">
        <v/>
      </c>
      <c r="GY501" t="str">
        <v>SIN ESTADO</v>
      </c>
      <c r="HA501" t="str">
        <v/>
      </c>
      <c r="HB501" t="str">
        <v/>
      </c>
      <c r="HE501" t="str">
        <v>SIN ESTADO</v>
      </c>
      <c r="HG501" t="str">
        <v/>
      </c>
      <c r="HH501" t="str">
        <v/>
      </c>
      <c r="HK501" t="str">
        <v>SIN ESTADO</v>
      </c>
      <c r="HM501" t="str">
        <v/>
      </c>
      <c r="HN501" t="str">
        <v/>
      </c>
      <c r="HQ501" t="str">
        <v>SIN ESTADO</v>
      </c>
      <c r="HS501">
        <v>5481000</v>
      </c>
      <c r="HU501">
        <v>566600</v>
      </c>
      <c r="HW501">
        <v>2000000</v>
      </c>
      <c r="HX501">
        <v>2</v>
      </c>
    </row>
    <row r="502">
      <c r="B502">
        <v>500</v>
      </c>
      <c r="C502" t="str">
        <v xml:space="preserve">LC2 - 47 - 1 </v>
      </c>
      <c r="D502" t="str">
        <v>VENDIDO</v>
      </c>
      <c r="E502">
        <v>23733750</v>
      </c>
      <c r="F502">
        <v>19733750</v>
      </c>
      <c r="G502">
        <v>46157</v>
      </c>
      <c r="H502">
        <v>24</v>
      </c>
      <c r="I502" t="str">
        <v>15 DE CADA MES</v>
      </c>
      <c r="J502">
        <v>822200</v>
      </c>
      <c r="K502">
        <v>46188</v>
      </c>
      <c r="L502">
        <v>130</v>
      </c>
      <c r="M502">
        <v>46208</v>
      </c>
      <c r="N502">
        <v>822200</v>
      </c>
      <c r="O502" t="str">
        <v>PAGA</v>
      </c>
      <c r="P502" t="str">
        <v>TRANSFERENCIA</v>
      </c>
      <c r="Q502">
        <v>46219</v>
      </c>
      <c r="R502">
        <v>99</v>
      </c>
      <c r="S502">
        <v>46242</v>
      </c>
      <c r="T502">
        <v>822200</v>
      </c>
      <c r="U502" t="str">
        <v>PAGA</v>
      </c>
      <c r="V502" t="str">
        <v>TRANSFERENCIA</v>
      </c>
      <c r="W502">
        <v>46250</v>
      </c>
      <c r="X502">
        <v>68</v>
      </c>
      <c r="Y502">
        <v>46267</v>
      </c>
      <c r="Z502">
        <v>822200</v>
      </c>
      <c r="AA502" t="str">
        <v>PAGA</v>
      </c>
      <c r="AB502" t="str">
        <v>TRANSFERENCIA</v>
      </c>
      <c r="AC502">
        <v>46281</v>
      </c>
      <c r="AD502">
        <v>37</v>
      </c>
      <c r="AE502">
        <v>46298</v>
      </c>
      <c r="AF502">
        <v>822000</v>
      </c>
      <c r="AG502" t="str">
        <v>PAGA</v>
      </c>
      <c r="AH502" t="str">
        <v>TRANSFERENCIA</v>
      </c>
      <c r="AI502">
        <v>46312</v>
      </c>
      <c r="AJ502">
        <v>6</v>
      </c>
      <c r="AM502" t="str">
        <v>VENCIDA</v>
      </c>
      <c r="AO502">
        <v>46343</v>
      </c>
      <c r="AP502">
        <v>-25</v>
      </c>
      <c r="AS502" t="str">
        <v>AL DÍA</v>
      </c>
      <c r="AU502">
        <v>46374</v>
      </c>
      <c r="AV502">
        <v>-56</v>
      </c>
      <c r="AY502" t="str">
        <v>AL DÍA</v>
      </c>
      <c r="BA502">
        <v>46405</v>
      </c>
      <c r="BB502">
        <v>-87</v>
      </c>
      <c r="BE502" t="str">
        <v>AL DÍA</v>
      </c>
      <c r="BG502">
        <v>46436</v>
      </c>
      <c r="BH502">
        <v>-118</v>
      </c>
      <c r="BK502" t="str">
        <v>AL DÍA</v>
      </c>
      <c r="BM502">
        <v>46467</v>
      </c>
      <c r="BN502">
        <v>-149</v>
      </c>
      <c r="BQ502" t="str">
        <v>AL DÍA</v>
      </c>
      <c r="BS502">
        <v>46498</v>
      </c>
      <c r="BT502">
        <v>-180</v>
      </c>
      <c r="BW502" t="str">
        <v>AL DÍA</v>
      </c>
      <c r="BY502">
        <v>46529</v>
      </c>
      <c r="BZ502">
        <v>-211</v>
      </c>
      <c r="CC502" t="str">
        <v>AL DÍA</v>
      </c>
      <c r="CE502">
        <v>46560</v>
      </c>
      <c r="CF502">
        <v>-242</v>
      </c>
      <c r="CI502" t="str">
        <v>AL DÍA</v>
      </c>
      <c r="CK502">
        <v>46591</v>
      </c>
      <c r="CL502">
        <v>-273</v>
      </c>
      <c r="CO502" t="str">
        <v>AL DÍA</v>
      </c>
      <c r="CQ502">
        <v>46622</v>
      </c>
      <c r="CR502">
        <v>-304</v>
      </c>
      <c r="CU502" t="str">
        <v>AL DÍA</v>
      </c>
      <c r="CW502">
        <v>46653</v>
      </c>
      <c r="CX502">
        <v>-335</v>
      </c>
      <c r="DA502" t="str">
        <v>AL DÍA</v>
      </c>
      <c r="DC502">
        <v>46684</v>
      </c>
      <c r="DD502">
        <v>-366</v>
      </c>
      <c r="DG502" t="str">
        <v>AL DÍA</v>
      </c>
      <c r="DI502">
        <v>46715</v>
      </c>
      <c r="DJ502">
        <v>-397</v>
      </c>
      <c r="DM502" t="str">
        <v>AL DÍA</v>
      </c>
      <c r="DO502">
        <v>46746</v>
      </c>
      <c r="DP502">
        <v>-428</v>
      </c>
      <c r="DS502" t="str">
        <v>AL DÍA</v>
      </c>
      <c r="DU502">
        <v>46777</v>
      </c>
      <c r="DV502">
        <v>-459</v>
      </c>
      <c r="DY502" t="str">
        <v>AL DÍA</v>
      </c>
      <c r="EA502">
        <v>46808</v>
      </c>
      <c r="EB502">
        <v>-490</v>
      </c>
      <c r="EE502" t="str">
        <v>AL DÍA</v>
      </c>
      <c r="EG502">
        <v>46839</v>
      </c>
      <c r="EH502">
        <v>-521</v>
      </c>
      <c r="EK502" t="str">
        <v>AL DÍA</v>
      </c>
      <c r="EM502">
        <v>46870</v>
      </c>
      <c r="EN502">
        <v>-552</v>
      </c>
      <c r="EQ502" t="str">
        <v>AL DÍA</v>
      </c>
      <c r="ES502">
        <v>46901</v>
      </c>
      <c r="ET502">
        <v>-583</v>
      </c>
      <c r="EW502" t="str">
        <v>AL DÍA</v>
      </c>
      <c r="EY502" t="str">
        <v/>
      </c>
      <c r="EZ502" t="str">
        <v/>
      </c>
      <c r="FC502" t="str">
        <v>SIN ESTADO</v>
      </c>
      <c r="FE502" t="str">
        <v/>
      </c>
      <c r="FF502" t="str">
        <v/>
      </c>
      <c r="FI502" t="str">
        <v>SIN ESTADO</v>
      </c>
      <c r="FK502" t="str">
        <v/>
      </c>
      <c r="FL502" t="str">
        <v/>
      </c>
      <c r="FO502" t="str">
        <v>SIN ESTADO</v>
      </c>
      <c r="FQ502" t="str">
        <v/>
      </c>
      <c r="FR502" t="str">
        <v/>
      </c>
      <c r="FU502" t="str">
        <v>SIN ESTADO</v>
      </c>
      <c r="FW502" t="str">
        <v/>
      </c>
      <c r="FX502" t="str">
        <v/>
      </c>
      <c r="GA502" t="str">
        <v>SIN ESTADO</v>
      </c>
      <c r="GC502" t="str">
        <v/>
      </c>
      <c r="GD502" t="str">
        <v/>
      </c>
      <c r="GG502" t="str">
        <v>SIN ESTADO</v>
      </c>
      <c r="GI502" t="str">
        <v/>
      </c>
      <c r="GJ502" t="str">
        <v/>
      </c>
      <c r="GM502" t="str">
        <v>SIN ESTADO</v>
      </c>
      <c r="GO502" t="str">
        <v/>
      </c>
      <c r="GP502" t="str">
        <v/>
      </c>
      <c r="GS502" t="str">
        <v>SIN ESTADO</v>
      </c>
      <c r="GU502" t="str">
        <v/>
      </c>
      <c r="GV502" t="str">
        <v/>
      </c>
      <c r="GY502" t="str">
        <v>SIN ESTADO</v>
      </c>
      <c r="HA502" t="str">
        <v/>
      </c>
      <c r="HB502" t="str">
        <v/>
      </c>
      <c r="HE502" t="str">
        <v>SIN ESTADO</v>
      </c>
      <c r="HG502" t="str">
        <v/>
      </c>
      <c r="HH502" t="str">
        <v/>
      </c>
      <c r="HK502" t="str">
        <v>SIN ESTADO</v>
      </c>
      <c r="HM502" t="str">
        <v/>
      </c>
      <c r="HN502" t="str">
        <v/>
      </c>
      <c r="HQ502" t="str">
        <v>SIN ESTADO</v>
      </c>
      <c r="HS502">
        <v>3288600</v>
      </c>
      <c r="HU502">
        <v>822200</v>
      </c>
      <c r="HW502">
        <v>822200</v>
      </c>
      <c r="HX502">
        <v>1</v>
      </c>
    </row>
    <row r="503">
      <c r="B503">
        <v>501</v>
      </c>
      <c r="C503" t="str">
        <v xml:space="preserve">LC2 - 47 - 2 </v>
      </c>
      <c r="D503" t="str">
        <v>VENDIDO</v>
      </c>
      <c r="E503">
        <v>18791500</v>
      </c>
      <c r="F503">
        <v>11791500</v>
      </c>
      <c r="G503">
        <v>46128</v>
      </c>
      <c r="H503">
        <v>24</v>
      </c>
      <c r="I503" t="str">
        <v>16 DE CADA MES</v>
      </c>
      <c r="J503">
        <v>491400</v>
      </c>
      <c r="K503">
        <v>46159</v>
      </c>
      <c r="L503">
        <v>159</v>
      </c>
      <c r="M503">
        <v>46155</v>
      </c>
      <c r="N503">
        <v>491400</v>
      </c>
      <c r="O503" t="str">
        <v>PAGA</v>
      </c>
      <c r="P503" t="str">
        <v>TRANSFERENCIA</v>
      </c>
      <c r="Q503">
        <v>46190</v>
      </c>
      <c r="R503">
        <v>128</v>
      </c>
      <c r="S503">
        <v>46192</v>
      </c>
      <c r="T503">
        <v>491400</v>
      </c>
      <c r="U503" t="str">
        <v>PAGA</v>
      </c>
      <c r="V503" t="str">
        <v>TRANSFERENCIA</v>
      </c>
      <c r="W503">
        <v>46221</v>
      </c>
      <c r="X503">
        <v>97</v>
      </c>
      <c r="Y503">
        <v>46207</v>
      </c>
      <c r="Z503">
        <v>500000</v>
      </c>
      <c r="AA503" t="str">
        <v>PAGA</v>
      </c>
      <c r="AB503" t="str">
        <v>TRANSFERENCIA</v>
      </c>
      <c r="AC503">
        <v>46252</v>
      </c>
      <c r="AD503">
        <v>66</v>
      </c>
      <c r="AE503">
        <v>46258</v>
      </c>
      <c r="AF503">
        <v>493000</v>
      </c>
      <c r="AG503" t="str">
        <v>PAGA</v>
      </c>
      <c r="AH503" t="str">
        <v>TRANSFERENCIA</v>
      </c>
      <c r="AI503">
        <v>46283</v>
      </c>
      <c r="AJ503">
        <v>35</v>
      </c>
      <c r="AK503">
        <v>46267</v>
      </c>
      <c r="AL503">
        <v>822200</v>
      </c>
      <c r="AM503" t="str">
        <v>PAGA</v>
      </c>
      <c r="AN503" t="str">
        <v>TRANSFERENCIA</v>
      </c>
      <c r="AO503">
        <v>46314</v>
      </c>
      <c r="AP503">
        <v>4</v>
      </c>
      <c r="AQ503">
        <v>46315</v>
      </c>
      <c r="AR503">
        <v>1000000</v>
      </c>
      <c r="AS503" t="str">
        <v>PAGA</v>
      </c>
      <c r="AT503" t="str">
        <v>TRANSFERENCIA</v>
      </c>
      <c r="AU503">
        <v>46345</v>
      </c>
      <c r="AV503">
        <v>-27</v>
      </c>
      <c r="AY503" t="str">
        <v>AL DÍA</v>
      </c>
      <c r="BA503">
        <v>46376</v>
      </c>
      <c r="BB503">
        <v>-58</v>
      </c>
      <c r="BE503" t="str">
        <v>AL DÍA</v>
      </c>
      <c r="BG503">
        <v>46407</v>
      </c>
      <c r="BH503">
        <v>-89</v>
      </c>
      <c r="BK503" t="str">
        <v>AL DÍA</v>
      </c>
      <c r="BM503">
        <v>46438</v>
      </c>
      <c r="BN503">
        <v>-120</v>
      </c>
      <c r="BQ503" t="str">
        <v>AL DÍA</v>
      </c>
      <c r="BS503">
        <v>46469</v>
      </c>
      <c r="BT503">
        <v>-151</v>
      </c>
      <c r="BW503" t="str">
        <v>AL DÍA</v>
      </c>
      <c r="BY503">
        <v>46500</v>
      </c>
      <c r="BZ503">
        <v>-182</v>
      </c>
      <c r="CC503" t="str">
        <v>AL DÍA</v>
      </c>
      <c r="CE503">
        <v>46531</v>
      </c>
      <c r="CF503">
        <v>-213</v>
      </c>
      <c r="CI503" t="str">
        <v>AL DÍA</v>
      </c>
      <c r="CK503">
        <v>46562</v>
      </c>
      <c r="CL503">
        <v>-244</v>
      </c>
      <c r="CO503" t="str">
        <v>AL DÍA</v>
      </c>
      <c r="CQ503">
        <v>46593</v>
      </c>
      <c r="CR503">
        <v>-275</v>
      </c>
      <c r="CU503" t="str">
        <v>AL DÍA</v>
      </c>
      <c r="CW503">
        <v>46624</v>
      </c>
      <c r="CX503">
        <v>-306</v>
      </c>
      <c r="DA503" t="str">
        <v>AL DÍA</v>
      </c>
      <c r="DC503">
        <v>46655</v>
      </c>
      <c r="DD503">
        <v>-337</v>
      </c>
      <c r="DG503" t="str">
        <v>AL DÍA</v>
      </c>
      <c r="DI503">
        <v>46686</v>
      </c>
      <c r="DJ503">
        <v>-368</v>
      </c>
      <c r="DM503" t="str">
        <v>AL DÍA</v>
      </c>
      <c r="DO503">
        <v>46717</v>
      </c>
      <c r="DP503">
        <v>-399</v>
      </c>
      <c r="DS503" t="str">
        <v>AL DÍA</v>
      </c>
      <c r="DU503">
        <v>46748</v>
      </c>
      <c r="DV503">
        <v>-430</v>
      </c>
      <c r="DY503" t="str">
        <v>AL DÍA</v>
      </c>
      <c r="EA503">
        <v>46779</v>
      </c>
      <c r="EB503">
        <v>-461</v>
      </c>
      <c r="EE503" t="str">
        <v>AL DÍA</v>
      </c>
      <c r="EG503">
        <v>46810</v>
      </c>
      <c r="EH503">
        <v>-492</v>
      </c>
      <c r="EK503" t="str">
        <v>AL DÍA</v>
      </c>
      <c r="EM503">
        <v>46841</v>
      </c>
      <c r="EN503">
        <v>-523</v>
      </c>
      <c r="EQ503" t="str">
        <v>AL DÍA</v>
      </c>
      <c r="ES503">
        <v>46872</v>
      </c>
      <c r="ET503">
        <v>-554</v>
      </c>
      <c r="EW503" t="str">
        <v>AL DÍA</v>
      </c>
      <c r="EY503" t="str">
        <v/>
      </c>
      <c r="EZ503" t="str">
        <v/>
      </c>
      <c r="FC503" t="str">
        <v>SIN ESTADO</v>
      </c>
      <c r="FE503" t="str">
        <v/>
      </c>
      <c r="FF503" t="str">
        <v/>
      </c>
      <c r="FI503" t="str">
        <v>SIN ESTADO</v>
      </c>
      <c r="FK503" t="str">
        <v/>
      </c>
      <c r="FL503" t="str">
        <v/>
      </c>
      <c r="FO503" t="str">
        <v>SIN ESTADO</v>
      </c>
      <c r="FQ503" t="str">
        <v/>
      </c>
      <c r="FR503" t="str">
        <v/>
      </c>
      <c r="FU503" t="str">
        <v>SIN ESTADO</v>
      </c>
      <c r="FW503" t="str">
        <v/>
      </c>
      <c r="FX503" t="str">
        <v/>
      </c>
      <c r="GA503" t="str">
        <v>SIN ESTADO</v>
      </c>
      <c r="GC503" t="str">
        <v/>
      </c>
      <c r="GD503" t="str">
        <v/>
      </c>
      <c r="GG503" t="str">
        <v>SIN ESTADO</v>
      </c>
      <c r="GI503" t="str">
        <v/>
      </c>
      <c r="GJ503" t="str">
        <v/>
      </c>
      <c r="GM503" t="str">
        <v>SIN ESTADO</v>
      </c>
      <c r="GO503" t="str">
        <v/>
      </c>
      <c r="GP503" t="str">
        <v/>
      </c>
      <c r="GS503" t="str">
        <v>SIN ESTADO</v>
      </c>
      <c r="GU503" t="str">
        <v/>
      </c>
      <c r="GV503" t="str">
        <v/>
      </c>
      <c r="GY503" t="str">
        <v>SIN ESTADO</v>
      </c>
      <c r="HA503" t="str">
        <v/>
      </c>
      <c r="HB503" t="str">
        <v/>
      </c>
      <c r="HE503" t="str">
        <v>SIN ESTADO</v>
      </c>
      <c r="HG503" t="str">
        <v/>
      </c>
      <c r="HH503" t="str">
        <v/>
      </c>
      <c r="HK503" t="str">
        <v>SIN ESTADO</v>
      </c>
      <c r="HM503" t="str">
        <v/>
      </c>
      <c r="HN503" t="str">
        <v/>
      </c>
      <c r="HQ503" t="str">
        <v>SIN ESTADO</v>
      </c>
      <c r="HS503">
        <v>3798000</v>
      </c>
      <c r="HU503">
        <v>491400</v>
      </c>
      <c r="HW503">
        <v>491400</v>
      </c>
      <c r="HX503">
        <v>1</v>
      </c>
    </row>
    <row r="504">
      <c r="B504">
        <v>502</v>
      </c>
      <c r="C504" t="str">
        <v xml:space="preserve">LC2 - 47 - 3 </v>
      </c>
      <c r="D504" t="str">
        <v>VENDIDO</v>
      </c>
      <c r="E504">
        <v>18791500</v>
      </c>
      <c r="F504">
        <v>16291500</v>
      </c>
      <c r="G504">
        <v>46224</v>
      </c>
      <c r="H504">
        <v>24</v>
      </c>
      <c r="I504" t="str">
        <v>22 DE CADA MES</v>
      </c>
      <c r="J504">
        <v>678800</v>
      </c>
      <c r="K504">
        <v>46255</v>
      </c>
      <c r="L504">
        <v>63</v>
      </c>
      <c r="O504" t="str">
        <v>VENCIDA</v>
      </c>
      <c r="Q504">
        <v>46286</v>
      </c>
      <c r="R504">
        <v>32</v>
      </c>
      <c r="U504" t="str">
        <v>VENCIDA</v>
      </c>
      <c r="W504">
        <v>46317</v>
      </c>
      <c r="X504">
        <v>1</v>
      </c>
      <c r="AA504" t="str">
        <v>VENCIDA</v>
      </c>
      <c r="AC504">
        <v>46348</v>
      </c>
      <c r="AD504">
        <v>-30</v>
      </c>
      <c r="AG504" t="str">
        <v>AL DÍA</v>
      </c>
      <c r="AI504">
        <v>46379</v>
      </c>
      <c r="AJ504">
        <v>-61</v>
      </c>
      <c r="AM504" t="str">
        <v>AL DÍA</v>
      </c>
      <c r="AO504">
        <v>46410</v>
      </c>
      <c r="AP504">
        <v>-92</v>
      </c>
      <c r="AS504" t="str">
        <v>AL DÍA</v>
      </c>
      <c r="AU504">
        <v>46441</v>
      </c>
      <c r="AV504">
        <v>-123</v>
      </c>
      <c r="AY504" t="str">
        <v>AL DÍA</v>
      </c>
      <c r="BA504">
        <v>46472</v>
      </c>
      <c r="BB504">
        <v>-154</v>
      </c>
      <c r="BE504" t="str">
        <v>AL DÍA</v>
      </c>
      <c r="BG504">
        <v>46503</v>
      </c>
      <c r="BH504">
        <v>-185</v>
      </c>
      <c r="BK504" t="str">
        <v>AL DÍA</v>
      </c>
      <c r="BM504">
        <v>46534</v>
      </c>
      <c r="BN504">
        <v>-216</v>
      </c>
      <c r="BQ504" t="str">
        <v>AL DÍA</v>
      </c>
      <c r="BS504">
        <v>46565</v>
      </c>
      <c r="BT504">
        <v>-247</v>
      </c>
      <c r="BW504" t="str">
        <v>AL DÍA</v>
      </c>
      <c r="BY504">
        <v>46596</v>
      </c>
      <c r="BZ504">
        <v>-278</v>
      </c>
      <c r="CC504" t="str">
        <v>AL DÍA</v>
      </c>
      <c r="CE504">
        <v>46627</v>
      </c>
      <c r="CF504">
        <v>-309</v>
      </c>
      <c r="CI504" t="str">
        <v>AL DÍA</v>
      </c>
      <c r="CK504">
        <v>46658</v>
      </c>
      <c r="CL504">
        <v>-340</v>
      </c>
      <c r="CO504" t="str">
        <v>AL DÍA</v>
      </c>
      <c r="CQ504">
        <v>46689</v>
      </c>
      <c r="CR504">
        <v>-371</v>
      </c>
      <c r="CU504" t="str">
        <v>AL DÍA</v>
      </c>
      <c r="CW504">
        <v>46720</v>
      </c>
      <c r="CX504">
        <v>-402</v>
      </c>
      <c r="DA504" t="str">
        <v>AL DÍA</v>
      </c>
      <c r="DC504">
        <v>46751</v>
      </c>
      <c r="DD504">
        <v>-433</v>
      </c>
      <c r="DG504" t="str">
        <v>AL DÍA</v>
      </c>
      <c r="DI504">
        <v>46782</v>
      </c>
      <c r="DJ504">
        <v>-464</v>
      </c>
      <c r="DM504" t="str">
        <v>AL DÍA</v>
      </c>
      <c r="DO504">
        <v>46813</v>
      </c>
      <c r="DP504">
        <v>-495</v>
      </c>
      <c r="DS504" t="str">
        <v>AL DÍA</v>
      </c>
      <c r="DU504">
        <v>46844</v>
      </c>
      <c r="DV504">
        <v>-526</v>
      </c>
      <c r="DY504" t="str">
        <v>AL DÍA</v>
      </c>
      <c r="EA504">
        <v>46875</v>
      </c>
      <c r="EB504">
        <v>-557</v>
      </c>
      <c r="EE504" t="str">
        <v>AL DÍA</v>
      </c>
      <c r="EG504">
        <v>46906</v>
      </c>
      <c r="EH504">
        <v>-588</v>
      </c>
      <c r="EK504" t="str">
        <v>AL DÍA</v>
      </c>
      <c r="EM504">
        <v>46937</v>
      </c>
      <c r="EN504">
        <v>-619</v>
      </c>
      <c r="EQ504" t="str">
        <v>AL DÍA</v>
      </c>
      <c r="ES504">
        <v>46968</v>
      </c>
      <c r="ET504">
        <v>-650</v>
      </c>
      <c r="EW504" t="str">
        <v>AL DÍA</v>
      </c>
      <c r="EY504" t="str">
        <v/>
      </c>
      <c r="EZ504" t="str">
        <v/>
      </c>
      <c r="FC504" t="str">
        <v>SIN ESTADO</v>
      </c>
      <c r="FE504" t="str">
        <v/>
      </c>
      <c r="FF504" t="str">
        <v/>
      </c>
      <c r="FI504" t="str">
        <v>SIN ESTADO</v>
      </c>
      <c r="FK504" t="str">
        <v/>
      </c>
      <c r="FL504" t="str">
        <v/>
      </c>
      <c r="FO504" t="str">
        <v>SIN ESTADO</v>
      </c>
      <c r="FQ504" t="str">
        <v/>
      </c>
      <c r="FR504" t="str">
        <v/>
      </c>
      <c r="FU504" t="str">
        <v>SIN ESTADO</v>
      </c>
      <c r="FW504" t="str">
        <v/>
      </c>
      <c r="FX504" t="str">
        <v/>
      </c>
      <c r="GA504" t="str">
        <v>SIN ESTADO</v>
      </c>
      <c r="GC504" t="str">
        <v/>
      </c>
      <c r="GD504" t="str">
        <v/>
      </c>
      <c r="GG504" t="str">
        <v>SIN ESTADO</v>
      </c>
      <c r="GI504" t="str">
        <v/>
      </c>
      <c r="GJ504" t="str">
        <v/>
      </c>
      <c r="GM504" t="str">
        <v>SIN ESTADO</v>
      </c>
      <c r="GO504" t="str">
        <v/>
      </c>
      <c r="GP504" t="str">
        <v/>
      </c>
      <c r="GS504" t="str">
        <v>SIN ESTADO</v>
      </c>
      <c r="GU504" t="str">
        <v/>
      </c>
      <c r="GV504" t="str">
        <v/>
      </c>
      <c r="GY504" t="str">
        <v>SIN ESTADO</v>
      </c>
      <c r="HA504" t="str">
        <v/>
      </c>
      <c r="HB504" t="str">
        <v/>
      </c>
      <c r="HE504" t="str">
        <v>SIN ESTADO</v>
      </c>
      <c r="HG504" t="str">
        <v/>
      </c>
      <c r="HH504" t="str">
        <v/>
      </c>
      <c r="HK504" t="str">
        <v>SIN ESTADO</v>
      </c>
      <c r="HM504" t="str">
        <v/>
      </c>
      <c r="HN504" t="str">
        <v/>
      </c>
      <c r="HQ504" t="str">
        <v>SIN ESTADO</v>
      </c>
      <c r="HS504">
        <v>0</v>
      </c>
      <c r="HU504">
        <v>678800</v>
      </c>
      <c r="HW504">
        <v>0</v>
      </c>
      <c r="HX504">
        <v>0</v>
      </c>
    </row>
    <row r="505">
      <c r="B505">
        <v>503</v>
      </c>
      <c r="C505" t="str">
        <v xml:space="preserve">LC2 - 47 - 4 </v>
      </c>
      <c r="D505" t="str">
        <v>EN NEGOCIACIÓN</v>
      </c>
      <c r="E505">
        <v>18791300</v>
      </c>
      <c r="F505">
        <v>18791300</v>
      </c>
      <c r="G505">
        <v>0</v>
      </c>
      <c r="H505">
        <v>0</v>
      </c>
      <c r="I505">
        <v>0</v>
      </c>
      <c r="J505">
        <v>0</v>
      </c>
      <c r="K505" t="str">
        <v/>
      </c>
      <c r="L505" t="str">
        <v/>
      </c>
      <c r="O505" t="str">
        <v>SIN ESTADO</v>
      </c>
      <c r="Q505" t="str">
        <v/>
      </c>
      <c r="R505" t="str">
        <v/>
      </c>
      <c r="U505" t="str">
        <v>SIN ESTADO</v>
      </c>
      <c r="W505" t="str">
        <v/>
      </c>
      <c r="X505" t="str">
        <v/>
      </c>
      <c r="AA505" t="str">
        <v>SIN ESTADO</v>
      </c>
      <c r="AC505" t="str">
        <v/>
      </c>
      <c r="AD505" t="str">
        <v/>
      </c>
      <c r="AG505" t="str">
        <v>SIN ESTADO</v>
      </c>
      <c r="AI505" t="str">
        <v/>
      </c>
      <c r="AJ505" t="str">
        <v/>
      </c>
      <c r="AM505" t="str">
        <v>SIN ESTADO</v>
      </c>
      <c r="AO505" t="str">
        <v/>
      </c>
      <c r="AP505" t="str">
        <v/>
      </c>
      <c r="AS505" t="str">
        <v>SIN ESTADO</v>
      </c>
      <c r="AU505" t="str">
        <v/>
      </c>
      <c r="AV505" t="str">
        <v/>
      </c>
      <c r="AY505" t="str">
        <v>SIN ESTADO</v>
      </c>
      <c r="BA505" t="str">
        <v/>
      </c>
      <c r="BB505" t="str">
        <v/>
      </c>
      <c r="BE505" t="str">
        <v>SIN ESTADO</v>
      </c>
      <c r="BG505" t="str">
        <v/>
      </c>
      <c r="BH505" t="str">
        <v/>
      </c>
      <c r="BK505" t="str">
        <v>SIN ESTADO</v>
      </c>
      <c r="BM505" t="str">
        <v/>
      </c>
      <c r="BN505" t="str">
        <v/>
      </c>
      <c r="BQ505" t="str">
        <v>SIN ESTADO</v>
      </c>
      <c r="BS505" t="str">
        <v/>
      </c>
      <c r="BT505" t="str">
        <v/>
      </c>
      <c r="BW505" t="str">
        <v>SIN ESTADO</v>
      </c>
      <c r="BY505" t="str">
        <v/>
      </c>
      <c r="BZ505" t="str">
        <v/>
      </c>
      <c r="CC505" t="str">
        <v>SIN ESTADO</v>
      </c>
      <c r="CE505" t="str">
        <v/>
      </c>
      <c r="CF505" t="str">
        <v/>
      </c>
      <c r="CI505" t="str">
        <v>SIN ESTADO</v>
      </c>
      <c r="CK505" t="str">
        <v/>
      </c>
      <c r="CL505" t="str">
        <v/>
      </c>
      <c r="CO505" t="str">
        <v>SIN ESTADO</v>
      </c>
      <c r="CQ505" t="str">
        <v/>
      </c>
      <c r="CR505" t="str">
        <v/>
      </c>
      <c r="CU505" t="str">
        <v>SIN ESTADO</v>
      </c>
      <c r="CW505" t="str">
        <v/>
      </c>
      <c r="CX505" t="str">
        <v/>
      </c>
      <c r="DA505" t="str">
        <v>SIN ESTADO</v>
      </c>
      <c r="DC505" t="str">
        <v/>
      </c>
      <c r="DD505" t="str">
        <v/>
      </c>
      <c r="DG505" t="str">
        <v>SIN ESTADO</v>
      </c>
      <c r="DI505" t="str">
        <v/>
      </c>
      <c r="DJ505" t="str">
        <v/>
      </c>
      <c r="DM505" t="str">
        <v>SIN ESTADO</v>
      </c>
      <c r="DO505" t="str">
        <v/>
      </c>
      <c r="DP505" t="str">
        <v/>
      </c>
      <c r="DS505" t="str">
        <v>SIN ESTADO</v>
      </c>
      <c r="DU505" t="str">
        <v/>
      </c>
      <c r="DV505" t="str">
        <v/>
      </c>
      <c r="DY505" t="str">
        <v>SIN ESTADO</v>
      </c>
      <c r="EA505" t="str">
        <v/>
      </c>
      <c r="EB505" t="str">
        <v/>
      </c>
      <c r="EE505" t="str">
        <v>SIN ESTADO</v>
      </c>
      <c r="EG505" t="str">
        <v/>
      </c>
      <c r="EH505" t="str">
        <v/>
      </c>
      <c r="EK505" t="str">
        <v>SIN ESTADO</v>
      </c>
      <c r="EM505" t="str">
        <v/>
      </c>
      <c r="EN505" t="str">
        <v/>
      </c>
      <c r="EQ505" t="str">
        <v>SIN ESTADO</v>
      </c>
      <c r="ES505" t="str">
        <v/>
      </c>
      <c r="ET505" t="str">
        <v/>
      </c>
      <c r="EW505" t="str">
        <v>SIN ESTADO</v>
      </c>
      <c r="EY505" t="str">
        <v/>
      </c>
      <c r="EZ505" t="str">
        <v/>
      </c>
      <c r="FC505" t="str">
        <v>SIN ESTADO</v>
      </c>
      <c r="FE505" t="str">
        <v/>
      </c>
      <c r="FF505" t="str">
        <v/>
      </c>
      <c r="FI505" t="str">
        <v>SIN ESTADO</v>
      </c>
      <c r="FK505" t="str">
        <v/>
      </c>
      <c r="FL505" t="str">
        <v/>
      </c>
      <c r="FO505" t="str">
        <v>SIN ESTADO</v>
      </c>
      <c r="FQ505" t="str">
        <v/>
      </c>
      <c r="FR505" t="str">
        <v/>
      </c>
      <c r="FU505" t="str">
        <v>SIN ESTADO</v>
      </c>
      <c r="FW505" t="str">
        <v/>
      </c>
      <c r="FX505" t="str">
        <v/>
      </c>
      <c r="GA505" t="str">
        <v>SIN ESTADO</v>
      </c>
      <c r="GC505" t="str">
        <v/>
      </c>
      <c r="GD505" t="str">
        <v/>
      </c>
      <c r="GG505" t="str">
        <v>SIN ESTADO</v>
      </c>
      <c r="GI505" t="str">
        <v/>
      </c>
      <c r="GJ505" t="str">
        <v/>
      </c>
      <c r="GM505" t="str">
        <v>SIN ESTADO</v>
      </c>
      <c r="GO505" t="str">
        <v/>
      </c>
      <c r="GP505" t="str">
        <v/>
      </c>
      <c r="GS505" t="str">
        <v>SIN ESTADO</v>
      </c>
      <c r="GU505" t="str">
        <v/>
      </c>
      <c r="GV505" t="str">
        <v/>
      </c>
      <c r="GY505" t="str">
        <v>SIN ESTADO</v>
      </c>
      <c r="HA505" t="str">
        <v/>
      </c>
      <c r="HB505" t="str">
        <v/>
      </c>
      <c r="HE505" t="str">
        <v>SIN ESTADO</v>
      </c>
      <c r="HG505" t="str">
        <v/>
      </c>
      <c r="HH505" t="str">
        <v/>
      </c>
      <c r="HK505" t="str">
        <v>SIN ESTADO</v>
      </c>
      <c r="HM505" t="str">
        <v/>
      </c>
      <c r="HN505" t="str">
        <v/>
      </c>
      <c r="HQ505" t="str">
        <v>SIN ESTADO</v>
      </c>
      <c r="HS505">
        <v>0</v>
      </c>
      <c r="HU505">
        <v>0</v>
      </c>
      <c r="HW505">
        <v>0</v>
      </c>
      <c r="HX505">
        <v>0</v>
      </c>
    </row>
    <row r="506">
      <c r="B506">
        <v>504</v>
      </c>
      <c r="C506" t="str">
        <v xml:space="preserve">LC2 - 47 - 5 </v>
      </c>
      <c r="D506" t="str">
        <v>DISPONIBLE</v>
      </c>
      <c r="E506">
        <v>18250400</v>
      </c>
      <c r="F506">
        <v>18250400</v>
      </c>
      <c r="G506">
        <v>0</v>
      </c>
      <c r="H506">
        <v>0</v>
      </c>
      <c r="I506">
        <v>0</v>
      </c>
      <c r="J506">
        <v>0</v>
      </c>
      <c r="K506" t="str">
        <v/>
      </c>
      <c r="L506" t="str">
        <v/>
      </c>
      <c r="O506" t="str">
        <v>SIN ESTADO</v>
      </c>
      <c r="Q506" t="str">
        <v/>
      </c>
      <c r="R506" t="str">
        <v/>
      </c>
      <c r="U506" t="str">
        <v>SIN ESTADO</v>
      </c>
      <c r="W506" t="str">
        <v/>
      </c>
      <c r="X506" t="str">
        <v/>
      </c>
      <c r="AA506" t="str">
        <v>SIN ESTADO</v>
      </c>
      <c r="AC506" t="str">
        <v/>
      </c>
      <c r="AD506" t="str">
        <v/>
      </c>
      <c r="AG506" t="str">
        <v>SIN ESTADO</v>
      </c>
      <c r="AI506" t="str">
        <v/>
      </c>
      <c r="AJ506" t="str">
        <v/>
      </c>
      <c r="AM506" t="str">
        <v>SIN ESTADO</v>
      </c>
      <c r="AO506" t="str">
        <v/>
      </c>
      <c r="AP506" t="str">
        <v/>
      </c>
      <c r="AS506" t="str">
        <v>SIN ESTADO</v>
      </c>
      <c r="AU506" t="str">
        <v/>
      </c>
      <c r="AV506" t="str">
        <v/>
      </c>
      <c r="AY506" t="str">
        <v>SIN ESTADO</v>
      </c>
      <c r="BA506" t="str">
        <v/>
      </c>
      <c r="BB506" t="str">
        <v/>
      </c>
      <c r="BE506" t="str">
        <v>SIN ESTADO</v>
      </c>
      <c r="BG506" t="str">
        <v/>
      </c>
      <c r="BH506" t="str">
        <v/>
      </c>
      <c r="BK506" t="str">
        <v>SIN ESTADO</v>
      </c>
      <c r="BM506" t="str">
        <v/>
      </c>
      <c r="BN506" t="str">
        <v/>
      </c>
      <c r="BQ506" t="str">
        <v>SIN ESTADO</v>
      </c>
      <c r="BS506" t="str">
        <v/>
      </c>
      <c r="BT506" t="str">
        <v/>
      </c>
      <c r="BW506" t="str">
        <v>SIN ESTADO</v>
      </c>
      <c r="BY506" t="str">
        <v/>
      </c>
      <c r="BZ506" t="str">
        <v/>
      </c>
      <c r="CC506" t="str">
        <v>SIN ESTADO</v>
      </c>
      <c r="CE506" t="str">
        <v/>
      </c>
      <c r="CF506" t="str">
        <v/>
      </c>
      <c r="CI506" t="str">
        <v>SIN ESTADO</v>
      </c>
      <c r="CK506" t="str">
        <v/>
      </c>
      <c r="CL506" t="str">
        <v/>
      </c>
      <c r="CO506" t="str">
        <v>SIN ESTADO</v>
      </c>
      <c r="CQ506" t="str">
        <v/>
      </c>
      <c r="CR506" t="str">
        <v/>
      </c>
      <c r="CU506" t="str">
        <v>SIN ESTADO</v>
      </c>
      <c r="CW506" t="str">
        <v/>
      </c>
      <c r="CX506" t="str">
        <v/>
      </c>
      <c r="DA506" t="str">
        <v>SIN ESTADO</v>
      </c>
      <c r="DC506" t="str">
        <v/>
      </c>
      <c r="DD506" t="str">
        <v/>
      </c>
      <c r="DG506" t="str">
        <v>SIN ESTADO</v>
      </c>
      <c r="DI506" t="str">
        <v/>
      </c>
      <c r="DJ506" t="str">
        <v/>
      </c>
      <c r="DM506" t="str">
        <v>SIN ESTADO</v>
      </c>
      <c r="DO506" t="str">
        <v/>
      </c>
      <c r="DP506" t="str">
        <v/>
      </c>
      <c r="DS506" t="str">
        <v>SIN ESTADO</v>
      </c>
      <c r="DU506" t="str">
        <v/>
      </c>
      <c r="DV506" t="str">
        <v/>
      </c>
      <c r="DY506" t="str">
        <v>SIN ESTADO</v>
      </c>
      <c r="EA506" t="str">
        <v/>
      </c>
      <c r="EB506" t="str">
        <v/>
      </c>
      <c r="EE506" t="str">
        <v>SIN ESTADO</v>
      </c>
      <c r="EG506" t="str">
        <v/>
      </c>
      <c r="EH506" t="str">
        <v/>
      </c>
      <c r="EK506" t="str">
        <v>SIN ESTADO</v>
      </c>
      <c r="EM506" t="str">
        <v/>
      </c>
      <c r="EN506" t="str">
        <v/>
      </c>
      <c r="EQ506" t="str">
        <v>SIN ESTADO</v>
      </c>
      <c r="ES506" t="str">
        <v/>
      </c>
      <c r="ET506" t="str">
        <v/>
      </c>
      <c r="EW506" t="str">
        <v>SIN ESTADO</v>
      </c>
      <c r="EY506" t="str">
        <v/>
      </c>
      <c r="EZ506" t="str">
        <v/>
      </c>
      <c r="FC506" t="str">
        <v>SIN ESTADO</v>
      </c>
      <c r="FE506" t="str">
        <v/>
      </c>
      <c r="FF506" t="str">
        <v/>
      </c>
      <c r="FI506" t="str">
        <v>SIN ESTADO</v>
      </c>
      <c r="FK506" t="str">
        <v/>
      </c>
      <c r="FL506" t="str">
        <v/>
      </c>
      <c r="FO506" t="str">
        <v>SIN ESTADO</v>
      </c>
      <c r="FQ506" t="str">
        <v/>
      </c>
      <c r="FR506" t="str">
        <v/>
      </c>
      <c r="FU506" t="str">
        <v>SIN ESTADO</v>
      </c>
      <c r="FW506" t="str">
        <v/>
      </c>
      <c r="FX506" t="str">
        <v/>
      </c>
      <c r="GA506" t="str">
        <v>SIN ESTADO</v>
      </c>
      <c r="GC506" t="str">
        <v/>
      </c>
      <c r="GD506" t="str">
        <v/>
      </c>
      <c r="GG506" t="str">
        <v>SIN ESTADO</v>
      </c>
      <c r="GI506" t="str">
        <v/>
      </c>
      <c r="GJ506" t="str">
        <v/>
      </c>
      <c r="GM506" t="str">
        <v>SIN ESTADO</v>
      </c>
      <c r="GO506" t="str">
        <v/>
      </c>
      <c r="GP506" t="str">
        <v/>
      </c>
      <c r="GS506" t="str">
        <v>SIN ESTADO</v>
      </c>
      <c r="GU506" t="str">
        <v/>
      </c>
      <c r="GV506" t="str">
        <v/>
      </c>
      <c r="GY506" t="str">
        <v>SIN ESTADO</v>
      </c>
      <c r="HA506" t="str">
        <v/>
      </c>
      <c r="HB506" t="str">
        <v/>
      </c>
      <c r="HE506" t="str">
        <v>SIN ESTADO</v>
      </c>
      <c r="HG506" t="str">
        <v/>
      </c>
      <c r="HH506" t="str">
        <v/>
      </c>
      <c r="HK506" t="str">
        <v>SIN ESTADO</v>
      </c>
      <c r="HM506" t="str">
        <v/>
      </c>
      <c r="HN506" t="str">
        <v/>
      </c>
      <c r="HQ506" t="str">
        <v>SIN ESTADO</v>
      </c>
      <c r="HS506">
        <v>0</v>
      </c>
      <c r="HU506">
        <v>0</v>
      </c>
      <c r="HW506">
        <v>0</v>
      </c>
      <c r="HX506">
        <v>0</v>
      </c>
    </row>
    <row r="507">
      <c r="B507">
        <v>505</v>
      </c>
      <c r="C507" t="str">
        <v xml:space="preserve">LC2 - 47 - 6 </v>
      </c>
      <c r="D507" t="str">
        <v>DISPONIBLE</v>
      </c>
      <c r="E507">
        <v>18181300</v>
      </c>
      <c r="F507">
        <v>18181300</v>
      </c>
      <c r="G507">
        <v>0</v>
      </c>
      <c r="H507">
        <v>0</v>
      </c>
      <c r="I507">
        <v>0</v>
      </c>
      <c r="J507">
        <v>0</v>
      </c>
      <c r="K507" t="str">
        <v/>
      </c>
      <c r="L507" t="str">
        <v/>
      </c>
      <c r="O507" t="str">
        <v>SIN ESTADO</v>
      </c>
      <c r="Q507" t="str">
        <v/>
      </c>
      <c r="R507" t="str">
        <v/>
      </c>
      <c r="U507" t="str">
        <v>SIN ESTADO</v>
      </c>
      <c r="W507" t="str">
        <v/>
      </c>
      <c r="X507" t="str">
        <v/>
      </c>
      <c r="AA507" t="str">
        <v>SIN ESTADO</v>
      </c>
      <c r="AC507" t="str">
        <v/>
      </c>
      <c r="AD507" t="str">
        <v/>
      </c>
      <c r="AG507" t="str">
        <v>SIN ESTADO</v>
      </c>
      <c r="AI507" t="str">
        <v/>
      </c>
      <c r="AJ507" t="str">
        <v/>
      </c>
      <c r="AM507" t="str">
        <v>SIN ESTADO</v>
      </c>
      <c r="AO507" t="str">
        <v/>
      </c>
      <c r="AP507" t="str">
        <v/>
      </c>
      <c r="AS507" t="str">
        <v>SIN ESTADO</v>
      </c>
      <c r="AU507" t="str">
        <v/>
      </c>
      <c r="AV507" t="str">
        <v/>
      </c>
      <c r="AY507" t="str">
        <v>SIN ESTADO</v>
      </c>
      <c r="BA507" t="str">
        <v/>
      </c>
      <c r="BB507" t="str">
        <v/>
      </c>
      <c r="BE507" t="str">
        <v>SIN ESTADO</v>
      </c>
      <c r="BG507" t="str">
        <v/>
      </c>
      <c r="BH507" t="str">
        <v/>
      </c>
      <c r="BK507" t="str">
        <v>SIN ESTADO</v>
      </c>
      <c r="BM507" t="str">
        <v/>
      </c>
      <c r="BN507" t="str">
        <v/>
      </c>
      <c r="BQ507" t="str">
        <v>SIN ESTADO</v>
      </c>
      <c r="BS507" t="str">
        <v/>
      </c>
      <c r="BT507" t="str">
        <v/>
      </c>
      <c r="BW507" t="str">
        <v>SIN ESTADO</v>
      </c>
      <c r="BY507" t="str">
        <v/>
      </c>
      <c r="BZ507" t="str">
        <v/>
      </c>
      <c r="CC507" t="str">
        <v>SIN ESTADO</v>
      </c>
      <c r="CE507" t="str">
        <v/>
      </c>
      <c r="CF507" t="str">
        <v/>
      </c>
      <c r="CI507" t="str">
        <v>SIN ESTADO</v>
      </c>
      <c r="CK507" t="str">
        <v/>
      </c>
      <c r="CL507" t="str">
        <v/>
      </c>
      <c r="CO507" t="str">
        <v>SIN ESTADO</v>
      </c>
      <c r="CQ507" t="str">
        <v/>
      </c>
      <c r="CR507" t="str">
        <v/>
      </c>
      <c r="CU507" t="str">
        <v>SIN ESTADO</v>
      </c>
      <c r="CW507" t="str">
        <v/>
      </c>
      <c r="CX507" t="str">
        <v/>
      </c>
      <c r="DA507" t="str">
        <v>SIN ESTADO</v>
      </c>
      <c r="DC507" t="str">
        <v/>
      </c>
      <c r="DD507" t="str">
        <v/>
      </c>
      <c r="DG507" t="str">
        <v>SIN ESTADO</v>
      </c>
      <c r="DI507" t="str">
        <v/>
      </c>
      <c r="DJ507" t="str">
        <v/>
      </c>
      <c r="DM507" t="str">
        <v>SIN ESTADO</v>
      </c>
      <c r="DO507" t="str">
        <v/>
      </c>
      <c r="DP507" t="str">
        <v/>
      </c>
      <c r="DS507" t="str">
        <v>SIN ESTADO</v>
      </c>
      <c r="DU507" t="str">
        <v/>
      </c>
      <c r="DV507" t="str">
        <v/>
      </c>
      <c r="DY507" t="str">
        <v>SIN ESTADO</v>
      </c>
      <c r="EA507" t="str">
        <v/>
      </c>
      <c r="EB507" t="str">
        <v/>
      </c>
      <c r="EE507" t="str">
        <v>SIN ESTADO</v>
      </c>
      <c r="EG507" t="str">
        <v/>
      </c>
      <c r="EH507" t="str">
        <v/>
      </c>
      <c r="EK507" t="str">
        <v>SIN ESTADO</v>
      </c>
      <c r="EM507" t="str">
        <v/>
      </c>
      <c r="EN507" t="str">
        <v/>
      </c>
      <c r="EQ507" t="str">
        <v>SIN ESTADO</v>
      </c>
      <c r="ES507" t="str">
        <v/>
      </c>
      <c r="ET507" t="str">
        <v/>
      </c>
      <c r="EW507" t="str">
        <v>SIN ESTADO</v>
      </c>
      <c r="EY507" t="str">
        <v/>
      </c>
      <c r="EZ507" t="str">
        <v/>
      </c>
      <c r="FC507" t="str">
        <v>SIN ESTADO</v>
      </c>
      <c r="FE507" t="str">
        <v/>
      </c>
      <c r="FF507" t="str">
        <v/>
      </c>
      <c r="FI507" t="str">
        <v>SIN ESTADO</v>
      </c>
      <c r="FK507" t="str">
        <v/>
      </c>
      <c r="FL507" t="str">
        <v/>
      </c>
      <c r="FO507" t="str">
        <v>SIN ESTADO</v>
      </c>
      <c r="FQ507" t="str">
        <v/>
      </c>
      <c r="FR507" t="str">
        <v/>
      </c>
      <c r="FU507" t="str">
        <v>SIN ESTADO</v>
      </c>
      <c r="FW507" t="str">
        <v/>
      </c>
      <c r="FX507" t="str">
        <v/>
      </c>
      <c r="GA507" t="str">
        <v>SIN ESTADO</v>
      </c>
      <c r="GC507" t="str">
        <v/>
      </c>
      <c r="GD507" t="str">
        <v/>
      </c>
      <c r="GG507" t="str">
        <v>SIN ESTADO</v>
      </c>
      <c r="GI507" t="str">
        <v/>
      </c>
      <c r="GJ507" t="str">
        <v/>
      </c>
      <c r="GM507" t="str">
        <v>SIN ESTADO</v>
      </c>
      <c r="GO507" t="str">
        <v/>
      </c>
      <c r="GP507" t="str">
        <v/>
      </c>
      <c r="GS507" t="str">
        <v>SIN ESTADO</v>
      </c>
      <c r="GU507" t="str">
        <v/>
      </c>
      <c r="GV507" t="str">
        <v/>
      </c>
      <c r="GY507" t="str">
        <v>SIN ESTADO</v>
      </c>
      <c r="HA507" t="str">
        <v/>
      </c>
      <c r="HB507" t="str">
        <v/>
      </c>
      <c r="HE507" t="str">
        <v>SIN ESTADO</v>
      </c>
      <c r="HG507" t="str">
        <v/>
      </c>
      <c r="HH507" t="str">
        <v/>
      </c>
      <c r="HK507" t="str">
        <v>SIN ESTADO</v>
      </c>
      <c r="HM507" t="str">
        <v/>
      </c>
      <c r="HN507" t="str">
        <v/>
      </c>
      <c r="HQ507" t="str">
        <v>SIN ESTADO</v>
      </c>
      <c r="HS507">
        <v>0</v>
      </c>
      <c r="HU507">
        <v>0</v>
      </c>
      <c r="HW507">
        <v>0</v>
      </c>
      <c r="HX507">
        <v>0</v>
      </c>
    </row>
    <row r="508">
      <c r="B508">
        <v>506</v>
      </c>
      <c r="C508" t="str">
        <v xml:space="preserve">LC2 - 48 - 1 </v>
      </c>
      <c r="D508" t="str">
        <v>VENDIDO</v>
      </c>
      <c r="E508">
        <v>21145950</v>
      </c>
      <c r="F508">
        <v>17145950</v>
      </c>
      <c r="G508">
        <v>46240</v>
      </c>
      <c r="H508">
        <v>24</v>
      </c>
      <c r="I508" t="str">
        <v>6 DE CADA MES</v>
      </c>
      <c r="J508">
        <v>714500</v>
      </c>
      <c r="K508">
        <v>46271</v>
      </c>
      <c r="L508">
        <v>47</v>
      </c>
      <c r="M508">
        <v>46268</v>
      </c>
      <c r="N508">
        <v>714500</v>
      </c>
      <c r="O508" t="str">
        <v>PAGA</v>
      </c>
      <c r="P508" t="str">
        <v>TRANSFERENCIA</v>
      </c>
      <c r="Q508">
        <v>46302</v>
      </c>
      <c r="R508">
        <v>16</v>
      </c>
      <c r="S508">
        <v>46293</v>
      </c>
      <c r="T508">
        <v>714500</v>
      </c>
      <c r="U508" t="str">
        <v>PAGA</v>
      </c>
      <c r="V508" t="str">
        <v>TRANSFERENCIA</v>
      </c>
      <c r="W508">
        <v>46333</v>
      </c>
      <c r="X508">
        <v>-15</v>
      </c>
      <c r="AA508" t="str">
        <v>AL DÍA</v>
      </c>
      <c r="AC508">
        <v>46364</v>
      </c>
      <c r="AD508">
        <v>-46</v>
      </c>
      <c r="AG508" t="str">
        <v>AL DÍA</v>
      </c>
      <c r="AI508">
        <v>46395</v>
      </c>
      <c r="AJ508">
        <v>-77</v>
      </c>
      <c r="AM508" t="str">
        <v>AL DÍA</v>
      </c>
      <c r="AO508">
        <v>46426</v>
      </c>
      <c r="AP508">
        <v>-108</v>
      </c>
      <c r="AS508" t="str">
        <v>AL DÍA</v>
      </c>
      <c r="AU508">
        <v>46457</v>
      </c>
      <c r="AV508">
        <v>-139</v>
      </c>
      <c r="AY508" t="str">
        <v>AL DÍA</v>
      </c>
      <c r="BA508">
        <v>46488</v>
      </c>
      <c r="BB508">
        <v>-170</v>
      </c>
      <c r="BE508" t="str">
        <v>AL DÍA</v>
      </c>
      <c r="BG508">
        <v>46519</v>
      </c>
      <c r="BH508">
        <v>-201</v>
      </c>
      <c r="BK508" t="str">
        <v>AL DÍA</v>
      </c>
      <c r="BM508">
        <v>46550</v>
      </c>
      <c r="BN508">
        <v>-232</v>
      </c>
      <c r="BQ508" t="str">
        <v>AL DÍA</v>
      </c>
      <c r="BS508">
        <v>46581</v>
      </c>
      <c r="BT508">
        <v>-263</v>
      </c>
      <c r="BW508" t="str">
        <v>AL DÍA</v>
      </c>
      <c r="BY508">
        <v>46612</v>
      </c>
      <c r="BZ508">
        <v>-294</v>
      </c>
      <c r="CC508" t="str">
        <v>AL DÍA</v>
      </c>
      <c r="CE508">
        <v>46643</v>
      </c>
      <c r="CF508">
        <v>-325</v>
      </c>
      <c r="CI508" t="str">
        <v>AL DÍA</v>
      </c>
      <c r="CK508">
        <v>46674</v>
      </c>
      <c r="CL508">
        <v>-356</v>
      </c>
      <c r="CO508" t="str">
        <v>AL DÍA</v>
      </c>
      <c r="CQ508">
        <v>46705</v>
      </c>
      <c r="CR508">
        <v>-387</v>
      </c>
      <c r="CU508" t="str">
        <v>AL DÍA</v>
      </c>
      <c r="CW508">
        <v>46736</v>
      </c>
      <c r="CX508">
        <v>-418</v>
      </c>
      <c r="DA508" t="str">
        <v>AL DÍA</v>
      </c>
      <c r="DC508">
        <v>46767</v>
      </c>
      <c r="DD508">
        <v>-449</v>
      </c>
      <c r="DG508" t="str">
        <v>AL DÍA</v>
      </c>
      <c r="DI508">
        <v>46798</v>
      </c>
      <c r="DJ508">
        <v>-480</v>
      </c>
      <c r="DM508" t="str">
        <v>AL DÍA</v>
      </c>
      <c r="DO508">
        <v>46829</v>
      </c>
      <c r="DP508">
        <v>-511</v>
      </c>
      <c r="DS508" t="str">
        <v>AL DÍA</v>
      </c>
      <c r="DU508">
        <v>46860</v>
      </c>
      <c r="DV508">
        <v>-542</v>
      </c>
      <c r="DY508" t="str">
        <v>AL DÍA</v>
      </c>
      <c r="EA508">
        <v>46891</v>
      </c>
      <c r="EB508">
        <v>-573</v>
      </c>
      <c r="EE508" t="str">
        <v>AL DÍA</v>
      </c>
      <c r="EG508">
        <v>46922</v>
      </c>
      <c r="EH508">
        <v>-604</v>
      </c>
      <c r="EK508" t="str">
        <v>AL DÍA</v>
      </c>
      <c r="EM508">
        <v>46953</v>
      </c>
      <c r="EN508">
        <v>-635</v>
      </c>
      <c r="EQ508" t="str">
        <v>AL DÍA</v>
      </c>
      <c r="ES508">
        <v>46984</v>
      </c>
      <c r="ET508">
        <v>-666</v>
      </c>
      <c r="EW508" t="str">
        <v>AL DÍA</v>
      </c>
      <c r="EY508" t="str">
        <v/>
      </c>
      <c r="EZ508" t="str">
        <v/>
      </c>
      <c r="FC508" t="str">
        <v>SIN ESTADO</v>
      </c>
      <c r="FE508" t="str">
        <v/>
      </c>
      <c r="FF508" t="str">
        <v/>
      </c>
      <c r="FI508" t="str">
        <v>SIN ESTADO</v>
      </c>
      <c r="FK508" t="str">
        <v/>
      </c>
      <c r="FL508" t="str">
        <v/>
      </c>
      <c r="FO508" t="str">
        <v>SIN ESTADO</v>
      </c>
      <c r="FQ508" t="str">
        <v/>
      </c>
      <c r="FR508" t="str">
        <v/>
      </c>
      <c r="FU508" t="str">
        <v>SIN ESTADO</v>
      </c>
      <c r="FW508" t="str">
        <v/>
      </c>
      <c r="FX508" t="str">
        <v/>
      </c>
      <c r="GA508" t="str">
        <v>SIN ESTADO</v>
      </c>
      <c r="GC508" t="str">
        <v/>
      </c>
      <c r="GD508" t="str">
        <v/>
      </c>
      <c r="GG508" t="str">
        <v>SIN ESTADO</v>
      </c>
      <c r="GI508" t="str">
        <v/>
      </c>
      <c r="GJ508" t="str">
        <v/>
      </c>
      <c r="GM508" t="str">
        <v>SIN ESTADO</v>
      </c>
      <c r="GO508" t="str">
        <v/>
      </c>
      <c r="GP508" t="str">
        <v/>
      </c>
      <c r="GS508" t="str">
        <v>SIN ESTADO</v>
      </c>
      <c r="GU508" t="str">
        <v/>
      </c>
      <c r="GV508" t="str">
        <v/>
      </c>
      <c r="GY508" t="str">
        <v>SIN ESTADO</v>
      </c>
      <c r="HA508" t="str">
        <v/>
      </c>
      <c r="HB508" t="str">
        <v/>
      </c>
      <c r="HE508" t="str">
        <v>SIN ESTADO</v>
      </c>
      <c r="HG508" t="str">
        <v/>
      </c>
      <c r="HH508" t="str">
        <v/>
      </c>
      <c r="HK508" t="str">
        <v>SIN ESTADO</v>
      </c>
      <c r="HM508" t="str">
        <v/>
      </c>
      <c r="HN508" t="str">
        <v/>
      </c>
      <c r="HQ508" t="str">
        <v>SIN ESTADO</v>
      </c>
      <c r="HS508">
        <v>1429000</v>
      </c>
      <c r="HU508">
        <v>714500</v>
      </c>
      <c r="HW508">
        <v>0</v>
      </c>
      <c r="HX508">
        <v>0</v>
      </c>
    </row>
    <row r="509">
      <c r="B509">
        <v>507</v>
      </c>
      <c r="C509" t="str">
        <v xml:space="preserve">LC2 - 48 - 2 </v>
      </c>
      <c r="D509" t="str">
        <v>DISPONIBLE</v>
      </c>
      <c r="E509">
        <v>18818600</v>
      </c>
      <c r="F509">
        <v>18818600</v>
      </c>
      <c r="G509">
        <v>0</v>
      </c>
      <c r="H509">
        <v>0</v>
      </c>
      <c r="I509">
        <v>0</v>
      </c>
      <c r="J509">
        <v>0</v>
      </c>
      <c r="K509" t="str">
        <v/>
      </c>
      <c r="L509" t="str">
        <v/>
      </c>
      <c r="O509" t="str">
        <v>SIN ESTADO</v>
      </c>
      <c r="Q509" t="str">
        <v/>
      </c>
      <c r="R509" t="str">
        <v/>
      </c>
      <c r="U509" t="str">
        <v>SIN ESTADO</v>
      </c>
      <c r="W509" t="str">
        <v/>
      </c>
      <c r="X509" t="str">
        <v/>
      </c>
      <c r="AA509" t="str">
        <v>SIN ESTADO</v>
      </c>
      <c r="AC509" t="str">
        <v/>
      </c>
      <c r="AD509" t="str">
        <v/>
      </c>
      <c r="AG509" t="str">
        <v>SIN ESTADO</v>
      </c>
      <c r="AI509" t="str">
        <v/>
      </c>
      <c r="AJ509" t="str">
        <v/>
      </c>
      <c r="AM509" t="str">
        <v>SIN ESTADO</v>
      </c>
      <c r="AO509" t="str">
        <v/>
      </c>
      <c r="AP509" t="str">
        <v/>
      </c>
      <c r="AS509" t="str">
        <v>SIN ESTADO</v>
      </c>
      <c r="AU509" t="str">
        <v/>
      </c>
      <c r="AV509" t="str">
        <v/>
      </c>
      <c r="AY509" t="str">
        <v>SIN ESTADO</v>
      </c>
      <c r="BA509" t="str">
        <v/>
      </c>
      <c r="BB509" t="str">
        <v/>
      </c>
      <c r="BE509" t="str">
        <v>SIN ESTADO</v>
      </c>
      <c r="BG509" t="str">
        <v/>
      </c>
      <c r="BH509" t="str">
        <v/>
      </c>
      <c r="BK509" t="str">
        <v>SIN ESTADO</v>
      </c>
      <c r="BM509" t="str">
        <v/>
      </c>
      <c r="BN509" t="str">
        <v/>
      </c>
      <c r="BQ509" t="str">
        <v>SIN ESTADO</v>
      </c>
      <c r="BS509" t="str">
        <v/>
      </c>
      <c r="BT509" t="str">
        <v/>
      </c>
      <c r="BW509" t="str">
        <v>SIN ESTADO</v>
      </c>
      <c r="BY509" t="str">
        <v/>
      </c>
      <c r="BZ509" t="str">
        <v/>
      </c>
      <c r="CC509" t="str">
        <v>SIN ESTADO</v>
      </c>
      <c r="CE509" t="str">
        <v/>
      </c>
      <c r="CF509" t="str">
        <v/>
      </c>
      <c r="CI509" t="str">
        <v>SIN ESTADO</v>
      </c>
      <c r="CK509" t="str">
        <v/>
      </c>
      <c r="CL509" t="str">
        <v/>
      </c>
      <c r="CO509" t="str">
        <v>SIN ESTADO</v>
      </c>
      <c r="CQ509" t="str">
        <v/>
      </c>
      <c r="CR509" t="str">
        <v/>
      </c>
      <c r="CU509" t="str">
        <v>SIN ESTADO</v>
      </c>
      <c r="CW509" t="str">
        <v/>
      </c>
      <c r="CX509" t="str">
        <v/>
      </c>
      <c r="DA509" t="str">
        <v>SIN ESTADO</v>
      </c>
      <c r="DC509" t="str">
        <v/>
      </c>
      <c r="DD509" t="str">
        <v/>
      </c>
      <c r="DG509" t="str">
        <v>SIN ESTADO</v>
      </c>
      <c r="DI509" t="str">
        <v/>
      </c>
      <c r="DJ509" t="str">
        <v/>
      </c>
      <c r="DM509" t="str">
        <v>SIN ESTADO</v>
      </c>
      <c r="DO509" t="str">
        <v/>
      </c>
      <c r="DP509" t="str">
        <v/>
      </c>
      <c r="DS509" t="str">
        <v>SIN ESTADO</v>
      </c>
      <c r="DU509" t="str">
        <v/>
      </c>
      <c r="DV509" t="str">
        <v/>
      </c>
      <c r="DY509" t="str">
        <v>SIN ESTADO</v>
      </c>
      <c r="EA509" t="str">
        <v/>
      </c>
      <c r="EB509" t="str">
        <v/>
      </c>
      <c r="EE509" t="str">
        <v>SIN ESTADO</v>
      </c>
      <c r="EG509" t="str">
        <v/>
      </c>
      <c r="EH509" t="str">
        <v/>
      </c>
      <c r="EK509" t="str">
        <v>SIN ESTADO</v>
      </c>
      <c r="EM509" t="str">
        <v/>
      </c>
      <c r="EN509" t="str">
        <v/>
      </c>
      <c r="EQ509" t="str">
        <v>SIN ESTADO</v>
      </c>
      <c r="ES509" t="str">
        <v/>
      </c>
      <c r="ET509" t="str">
        <v/>
      </c>
      <c r="EW509" t="str">
        <v>SIN ESTADO</v>
      </c>
      <c r="EY509" t="str">
        <v/>
      </c>
      <c r="EZ509" t="str">
        <v/>
      </c>
      <c r="FC509" t="str">
        <v>SIN ESTADO</v>
      </c>
      <c r="FE509" t="str">
        <v/>
      </c>
      <c r="FF509" t="str">
        <v/>
      </c>
      <c r="FI509" t="str">
        <v>SIN ESTADO</v>
      </c>
      <c r="FK509" t="str">
        <v/>
      </c>
      <c r="FL509" t="str">
        <v/>
      </c>
      <c r="FO509" t="str">
        <v>SIN ESTADO</v>
      </c>
      <c r="FQ509" t="str">
        <v/>
      </c>
      <c r="FR509" t="str">
        <v/>
      </c>
      <c r="FU509" t="str">
        <v>SIN ESTADO</v>
      </c>
      <c r="FW509" t="str">
        <v/>
      </c>
      <c r="FX509" t="str">
        <v/>
      </c>
      <c r="GA509" t="str">
        <v>SIN ESTADO</v>
      </c>
      <c r="GC509" t="str">
        <v/>
      </c>
      <c r="GD509" t="str">
        <v/>
      </c>
      <c r="GG509" t="str">
        <v>SIN ESTADO</v>
      </c>
      <c r="GI509" t="str">
        <v/>
      </c>
      <c r="GJ509" t="str">
        <v/>
      </c>
      <c r="GM509" t="str">
        <v>SIN ESTADO</v>
      </c>
      <c r="GO509" t="str">
        <v/>
      </c>
      <c r="GP509" t="str">
        <v/>
      </c>
      <c r="GS509" t="str">
        <v>SIN ESTADO</v>
      </c>
      <c r="GU509" t="str">
        <v/>
      </c>
      <c r="GV509" t="str">
        <v/>
      </c>
      <c r="GY509" t="str">
        <v>SIN ESTADO</v>
      </c>
      <c r="HA509" t="str">
        <v/>
      </c>
      <c r="HB509" t="str">
        <v/>
      </c>
      <c r="HE509" t="str">
        <v>SIN ESTADO</v>
      </c>
      <c r="HG509" t="str">
        <v/>
      </c>
      <c r="HH509" t="str">
        <v/>
      </c>
      <c r="HK509" t="str">
        <v>SIN ESTADO</v>
      </c>
      <c r="HM509" t="str">
        <v/>
      </c>
      <c r="HN509" t="str">
        <v/>
      </c>
      <c r="HQ509" t="str">
        <v>SIN ESTADO</v>
      </c>
      <c r="HS509">
        <v>0</v>
      </c>
      <c r="HU509">
        <v>0</v>
      </c>
      <c r="HW509">
        <v>0</v>
      </c>
      <c r="HX509">
        <v>0</v>
      </c>
    </row>
    <row r="510">
      <c r="B510">
        <v>508</v>
      </c>
      <c r="C510" t="str">
        <v xml:space="preserve">LC2 - 48 - 3 </v>
      </c>
      <c r="D510" t="str">
        <v>VENDIDO</v>
      </c>
      <c r="E510">
        <v>18844500</v>
      </c>
      <c r="F510">
        <v>14844500</v>
      </c>
      <c r="G510">
        <v>46225</v>
      </c>
      <c r="H510">
        <v>24</v>
      </c>
      <c r="I510" t="str">
        <v>22 DE CADA MES</v>
      </c>
      <c r="J510">
        <v>618300</v>
      </c>
      <c r="K510">
        <v>46256</v>
      </c>
      <c r="L510">
        <v>62</v>
      </c>
      <c r="M510">
        <v>46252</v>
      </c>
      <c r="N510">
        <v>618300</v>
      </c>
      <c r="O510" t="str">
        <v>PAGA</v>
      </c>
      <c r="P510" t="str">
        <v>TRANSFERENCIA</v>
      </c>
      <c r="Q510">
        <v>46287</v>
      </c>
      <c r="R510">
        <v>31</v>
      </c>
      <c r="S510">
        <v>46285</v>
      </c>
      <c r="T510">
        <v>618300</v>
      </c>
      <c r="U510" t="str">
        <v>PAGA</v>
      </c>
      <c r="V510" t="str">
        <v>TRANSFERENCIA</v>
      </c>
      <c r="W510">
        <v>46318</v>
      </c>
      <c r="X510">
        <v>0</v>
      </c>
      <c r="AA510" t="str">
        <v>POR VENCER</v>
      </c>
      <c r="AC510">
        <v>46349</v>
      </c>
      <c r="AD510">
        <v>-31</v>
      </c>
      <c r="AG510" t="str">
        <v>AL DÍA</v>
      </c>
      <c r="AI510">
        <v>46380</v>
      </c>
      <c r="AJ510">
        <v>-62</v>
      </c>
      <c r="AM510" t="str">
        <v>AL DÍA</v>
      </c>
      <c r="AO510">
        <v>46411</v>
      </c>
      <c r="AP510">
        <v>-93</v>
      </c>
      <c r="AS510" t="str">
        <v>AL DÍA</v>
      </c>
      <c r="AU510">
        <v>46442</v>
      </c>
      <c r="AV510">
        <v>-124</v>
      </c>
      <c r="AY510" t="str">
        <v>AL DÍA</v>
      </c>
      <c r="BA510">
        <v>46473</v>
      </c>
      <c r="BB510">
        <v>-155</v>
      </c>
      <c r="BE510" t="str">
        <v>AL DÍA</v>
      </c>
      <c r="BG510">
        <v>46504</v>
      </c>
      <c r="BH510">
        <v>-186</v>
      </c>
      <c r="BK510" t="str">
        <v>AL DÍA</v>
      </c>
      <c r="BM510">
        <v>46535</v>
      </c>
      <c r="BN510">
        <v>-217</v>
      </c>
      <c r="BQ510" t="str">
        <v>AL DÍA</v>
      </c>
      <c r="BS510">
        <v>46566</v>
      </c>
      <c r="BT510">
        <v>-248</v>
      </c>
      <c r="BW510" t="str">
        <v>AL DÍA</v>
      </c>
      <c r="BY510">
        <v>46597</v>
      </c>
      <c r="BZ510">
        <v>-279</v>
      </c>
      <c r="CC510" t="str">
        <v>AL DÍA</v>
      </c>
      <c r="CE510">
        <v>46628</v>
      </c>
      <c r="CF510">
        <v>-310</v>
      </c>
      <c r="CI510" t="str">
        <v>AL DÍA</v>
      </c>
      <c r="CK510">
        <v>46659</v>
      </c>
      <c r="CL510">
        <v>-341</v>
      </c>
      <c r="CO510" t="str">
        <v>AL DÍA</v>
      </c>
      <c r="CQ510">
        <v>46690</v>
      </c>
      <c r="CR510">
        <v>-372</v>
      </c>
      <c r="CU510" t="str">
        <v>AL DÍA</v>
      </c>
      <c r="CW510">
        <v>46721</v>
      </c>
      <c r="CX510">
        <v>-403</v>
      </c>
      <c r="DA510" t="str">
        <v>AL DÍA</v>
      </c>
      <c r="DC510">
        <v>46752</v>
      </c>
      <c r="DD510">
        <v>-434</v>
      </c>
      <c r="DG510" t="str">
        <v>AL DÍA</v>
      </c>
      <c r="DI510">
        <v>46783</v>
      </c>
      <c r="DJ510">
        <v>-465</v>
      </c>
      <c r="DM510" t="str">
        <v>AL DÍA</v>
      </c>
      <c r="DO510">
        <v>46814</v>
      </c>
      <c r="DP510">
        <v>-496</v>
      </c>
      <c r="DS510" t="str">
        <v>AL DÍA</v>
      </c>
      <c r="DU510">
        <v>46845</v>
      </c>
      <c r="DV510">
        <v>-527</v>
      </c>
      <c r="DY510" t="str">
        <v>AL DÍA</v>
      </c>
      <c r="EA510">
        <v>46876</v>
      </c>
      <c r="EB510">
        <v>-558</v>
      </c>
      <c r="EE510" t="str">
        <v>AL DÍA</v>
      </c>
      <c r="EG510">
        <v>46907</v>
      </c>
      <c r="EH510">
        <v>-589</v>
      </c>
      <c r="EK510" t="str">
        <v>AL DÍA</v>
      </c>
      <c r="EM510">
        <v>46938</v>
      </c>
      <c r="EN510">
        <v>-620</v>
      </c>
      <c r="EQ510" t="str">
        <v>AL DÍA</v>
      </c>
      <c r="ES510">
        <v>46969</v>
      </c>
      <c r="ET510">
        <v>-651</v>
      </c>
      <c r="EW510" t="str">
        <v>AL DÍA</v>
      </c>
      <c r="EY510" t="str">
        <v/>
      </c>
      <c r="EZ510" t="str">
        <v/>
      </c>
      <c r="FC510" t="str">
        <v>SIN ESTADO</v>
      </c>
      <c r="FE510" t="str">
        <v/>
      </c>
      <c r="FF510" t="str">
        <v/>
      </c>
      <c r="FI510" t="str">
        <v>SIN ESTADO</v>
      </c>
      <c r="FK510" t="str">
        <v/>
      </c>
      <c r="FL510" t="str">
        <v/>
      </c>
      <c r="FO510" t="str">
        <v>SIN ESTADO</v>
      </c>
      <c r="FQ510" t="str">
        <v/>
      </c>
      <c r="FR510" t="str">
        <v/>
      </c>
      <c r="FU510" t="str">
        <v>SIN ESTADO</v>
      </c>
      <c r="FW510" t="str">
        <v/>
      </c>
      <c r="FX510" t="str">
        <v/>
      </c>
      <c r="GA510" t="str">
        <v>SIN ESTADO</v>
      </c>
      <c r="GC510" t="str">
        <v/>
      </c>
      <c r="GD510" t="str">
        <v/>
      </c>
      <c r="GG510" t="str">
        <v>SIN ESTADO</v>
      </c>
      <c r="GI510" t="str">
        <v/>
      </c>
      <c r="GJ510" t="str">
        <v/>
      </c>
      <c r="GM510" t="str">
        <v>SIN ESTADO</v>
      </c>
      <c r="GO510" t="str">
        <v/>
      </c>
      <c r="GP510" t="str">
        <v/>
      </c>
      <c r="GS510" t="str">
        <v>SIN ESTADO</v>
      </c>
      <c r="GU510" t="str">
        <v/>
      </c>
      <c r="GV510" t="str">
        <v/>
      </c>
      <c r="GY510" t="str">
        <v>SIN ESTADO</v>
      </c>
      <c r="HA510" t="str">
        <v/>
      </c>
      <c r="HB510" t="str">
        <v/>
      </c>
      <c r="HE510" t="str">
        <v>SIN ESTADO</v>
      </c>
      <c r="HG510" t="str">
        <v/>
      </c>
      <c r="HH510" t="str">
        <v/>
      </c>
      <c r="HK510" t="str">
        <v>SIN ESTADO</v>
      </c>
      <c r="HM510" t="str">
        <v/>
      </c>
      <c r="HN510" t="str">
        <v/>
      </c>
      <c r="HQ510" t="str">
        <v>SIN ESTADO</v>
      </c>
      <c r="HS510">
        <v>1236600</v>
      </c>
      <c r="HU510">
        <v>618300</v>
      </c>
      <c r="HW510">
        <v>618300</v>
      </c>
      <c r="HX510">
        <v>1</v>
      </c>
    </row>
    <row r="511">
      <c r="B511">
        <v>509</v>
      </c>
      <c r="C511" t="str">
        <v xml:space="preserve">LC2 - 48 - 4 </v>
      </c>
      <c r="D511" t="str">
        <v>VENDIDO</v>
      </c>
      <c r="E511">
        <v>18844900</v>
      </c>
      <c r="F511">
        <v>18844900</v>
      </c>
      <c r="G511">
        <v>0</v>
      </c>
      <c r="H511">
        <v>0</v>
      </c>
      <c r="I511">
        <v>0</v>
      </c>
      <c r="J511">
        <v>0</v>
      </c>
      <c r="K511" t="str">
        <v/>
      </c>
      <c r="L511" t="str">
        <v/>
      </c>
      <c r="O511" t="str">
        <v>SIN ESTADO</v>
      </c>
      <c r="Q511" t="str">
        <v/>
      </c>
      <c r="R511" t="str">
        <v/>
      </c>
      <c r="U511" t="str">
        <v>SIN ESTADO</v>
      </c>
      <c r="W511" t="str">
        <v/>
      </c>
      <c r="X511" t="str">
        <v/>
      </c>
      <c r="AA511" t="str">
        <v>SIN ESTADO</v>
      </c>
      <c r="AC511" t="str">
        <v/>
      </c>
      <c r="AD511" t="str">
        <v/>
      </c>
      <c r="AG511" t="str">
        <v>SIN ESTADO</v>
      </c>
      <c r="AI511" t="str">
        <v/>
      </c>
      <c r="AJ511" t="str">
        <v/>
      </c>
      <c r="AM511" t="str">
        <v>SIN ESTADO</v>
      </c>
      <c r="AO511" t="str">
        <v/>
      </c>
      <c r="AP511" t="str">
        <v/>
      </c>
      <c r="AS511" t="str">
        <v>SIN ESTADO</v>
      </c>
      <c r="AU511" t="str">
        <v/>
      </c>
      <c r="AV511" t="str">
        <v/>
      </c>
      <c r="AY511" t="str">
        <v>SIN ESTADO</v>
      </c>
      <c r="BA511" t="str">
        <v/>
      </c>
      <c r="BB511" t="str">
        <v/>
      </c>
      <c r="BE511" t="str">
        <v>SIN ESTADO</v>
      </c>
      <c r="BG511" t="str">
        <v/>
      </c>
      <c r="BH511" t="str">
        <v/>
      </c>
      <c r="BK511" t="str">
        <v>SIN ESTADO</v>
      </c>
      <c r="BM511" t="str">
        <v/>
      </c>
      <c r="BN511" t="str">
        <v/>
      </c>
      <c r="BQ511" t="str">
        <v>SIN ESTADO</v>
      </c>
      <c r="BS511" t="str">
        <v/>
      </c>
      <c r="BT511" t="str">
        <v/>
      </c>
      <c r="BW511" t="str">
        <v>SIN ESTADO</v>
      </c>
      <c r="BY511" t="str">
        <v/>
      </c>
      <c r="BZ511" t="str">
        <v/>
      </c>
      <c r="CC511" t="str">
        <v>SIN ESTADO</v>
      </c>
      <c r="CE511" t="str">
        <v/>
      </c>
      <c r="CF511" t="str">
        <v/>
      </c>
      <c r="CI511" t="str">
        <v>SIN ESTADO</v>
      </c>
      <c r="CK511" t="str">
        <v/>
      </c>
      <c r="CL511" t="str">
        <v/>
      </c>
      <c r="CO511" t="str">
        <v>SIN ESTADO</v>
      </c>
      <c r="CQ511" t="str">
        <v/>
      </c>
      <c r="CR511" t="str">
        <v/>
      </c>
      <c r="CU511" t="str">
        <v>SIN ESTADO</v>
      </c>
      <c r="CW511" t="str">
        <v/>
      </c>
      <c r="CX511" t="str">
        <v/>
      </c>
      <c r="DA511" t="str">
        <v>SIN ESTADO</v>
      </c>
      <c r="DC511" t="str">
        <v/>
      </c>
      <c r="DD511" t="str">
        <v/>
      </c>
      <c r="DG511" t="str">
        <v>SIN ESTADO</v>
      </c>
      <c r="DI511" t="str">
        <v/>
      </c>
      <c r="DJ511" t="str">
        <v/>
      </c>
      <c r="DM511" t="str">
        <v>SIN ESTADO</v>
      </c>
      <c r="DO511" t="str">
        <v/>
      </c>
      <c r="DP511" t="str">
        <v/>
      </c>
      <c r="DS511" t="str">
        <v>SIN ESTADO</v>
      </c>
      <c r="DU511" t="str">
        <v/>
      </c>
      <c r="DV511" t="str">
        <v/>
      </c>
      <c r="DY511" t="str">
        <v>SIN ESTADO</v>
      </c>
      <c r="EA511" t="str">
        <v/>
      </c>
      <c r="EB511" t="str">
        <v/>
      </c>
      <c r="EE511" t="str">
        <v>SIN ESTADO</v>
      </c>
      <c r="EG511" t="str">
        <v/>
      </c>
      <c r="EH511" t="str">
        <v/>
      </c>
      <c r="EK511" t="str">
        <v>SIN ESTADO</v>
      </c>
      <c r="EM511" t="str">
        <v/>
      </c>
      <c r="EN511" t="str">
        <v/>
      </c>
      <c r="EQ511" t="str">
        <v>SIN ESTADO</v>
      </c>
      <c r="ES511" t="str">
        <v/>
      </c>
      <c r="ET511" t="str">
        <v/>
      </c>
      <c r="EW511" t="str">
        <v>SIN ESTADO</v>
      </c>
      <c r="EY511" t="str">
        <v/>
      </c>
      <c r="EZ511" t="str">
        <v/>
      </c>
      <c r="FC511" t="str">
        <v>SIN ESTADO</v>
      </c>
      <c r="FE511" t="str">
        <v/>
      </c>
      <c r="FF511" t="str">
        <v/>
      </c>
      <c r="FI511" t="str">
        <v>SIN ESTADO</v>
      </c>
      <c r="FK511" t="str">
        <v/>
      </c>
      <c r="FL511" t="str">
        <v/>
      </c>
      <c r="FO511" t="str">
        <v>SIN ESTADO</v>
      </c>
      <c r="FQ511" t="str">
        <v/>
      </c>
      <c r="FR511" t="str">
        <v/>
      </c>
      <c r="FU511" t="str">
        <v>SIN ESTADO</v>
      </c>
      <c r="FW511" t="str">
        <v/>
      </c>
      <c r="FX511" t="str">
        <v/>
      </c>
      <c r="GA511" t="str">
        <v>SIN ESTADO</v>
      </c>
      <c r="GC511" t="str">
        <v/>
      </c>
      <c r="GD511" t="str">
        <v/>
      </c>
      <c r="GG511" t="str">
        <v>SIN ESTADO</v>
      </c>
      <c r="GI511" t="str">
        <v/>
      </c>
      <c r="GJ511" t="str">
        <v/>
      </c>
      <c r="GM511" t="str">
        <v>SIN ESTADO</v>
      </c>
      <c r="GO511" t="str">
        <v/>
      </c>
      <c r="GP511" t="str">
        <v/>
      </c>
      <c r="GS511" t="str">
        <v>SIN ESTADO</v>
      </c>
      <c r="GU511" t="str">
        <v/>
      </c>
      <c r="GV511" t="str">
        <v/>
      </c>
      <c r="GY511" t="str">
        <v>SIN ESTADO</v>
      </c>
      <c r="HA511" t="str">
        <v/>
      </c>
      <c r="HB511" t="str">
        <v/>
      </c>
      <c r="HE511" t="str">
        <v>SIN ESTADO</v>
      </c>
      <c r="HG511" t="str">
        <v/>
      </c>
      <c r="HH511" t="str">
        <v/>
      </c>
      <c r="HK511" t="str">
        <v>SIN ESTADO</v>
      </c>
      <c r="HM511" t="str">
        <v/>
      </c>
      <c r="HN511" t="str">
        <v/>
      </c>
      <c r="HQ511" t="str">
        <v>SIN ESTADO</v>
      </c>
      <c r="HS511">
        <v>0</v>
      </c>
      <c r="HU511">
        <v>0</v>
      </c>
      <c r="HW511">
        <v>0</v>
      </c>
      <c r="HX511">
        <v>0</v>
      </c>
    </row>
    <row r="512">
      <c r="B512">
        <v>510</v>
      </c>
      <c r="C512" t="str">
        <v xml:space="preserve">LC2 - 48 - 5 </v>
      </c>
      <c r="D512" t="str">
        <v>VENDIDO</v>
      </c>
      <c r="E512">
        <v>18839800</v>
      </c>
      <c r="F512">
        <v>14839800</v>
      </c>
      <c r="G512">
        <v>46064</v>
      </c>
      <c r="H512">
        <v>1</v>
      </c>
      <c r="I512" t="str">
        <v xml:space="preserve">CANCELA EL 17 DE JUNIO </v>
      </c>
      <c r="J512">
        <v>14839800</v>
      </c>
      <c r="K512">
        <v>46095</v>
      </c>
      <c r="L512">
        <v>223</v>
      </c>
      <c r="O512" t="str">
        <v>VENCIDA</v>
      </c>
      <c r="Q512" t="str">
        <v/>
      </c>
      <c r="R512" t="str">
        <v/>
      </c>
      <c r="U512" t="str">
        <v>SIN ESTADO</v>
      </c>
      <c r="W512" t="str">
        <v/>
      </c>
      <c r="X512" t="str">
        <v/>
      </c>
      <c r="AA512" t="str">
        <v>SIN ESTADO</v>
      </c>
      <c r="AC512" t="str">
        <v/>
      </c>
      <c r="AD512" t="str">
        <v/>
      </c>
      <c r="AG512" t="str">
        <v>SIN ESTADO</v>
      </c>
      <c r="AI512" t="str">
        <v/>
      </c>
      <c r="AJ512" t="str">
        <v/>
      </c>
      <c r="AM512" t="str">
        <v>SIN ESTADO</v>
      </c>
      <c r="AO512" t="str">
        <v/>
      </c>
      <c r="AP512" t="str">
        <v/>
      </c>
      <c r="AS512" t="str">
        <v>SIN ESTADO</v>
      </c>
      <c r="AU512" t="str">
        <v/>
      </c>
      <c r="AV512" t="str">
        <v/>
      </c>
      <c r="AY512" t="str">
        <v>SIN ESTADO</v>
      </c>
      <c r="BA512" t="str">
        <v/>
      </c>
      <c r="BB512" t="str">
        <v/>
      </c>
      <c r="BE512" t="str">
        <v>SIN ESTADO</v>
      </c>
      <c r="BG512" t="str">
        <v/>
      </c>
      <c r="BH512" t="str">
        <v/>
      </c>
      <c r="BK512" t="str">
        <v>SIN ESTADO</v>
      </c>
      <c r="BM512" t="str">
        <v/>
      </c>
      <c r="BN512" t="str">
        <v/>
      </c>
      <c r="BQ512" t="str">
        <v>SIN ESTADO</v>
      </c>
      <c r="BS512" t="str">
        <v/>
      </c>
      <c r="BT512" t="str">
        <v/>
      </c>
      <c r="BW512" t="str">
        <v>SIN ESTADO</v>
      </c>
      <c r="BY512" t="str">
        <v/>
      </c>
      <c r="BZ512" t="str">
        <v/>
      </c>
      <c r="CC512" t="str">
        <v>SIN ESTADO</v>
      </c>
      <c r="CE512" t="str">
        <v/>
      </c>
      <c r="CF512" t="str">
        <v/>
      </c>
      <c r="CI512" t="str">
        <v>SIN ESTADO</v>
      </c>
      <c r="CK512" t="str">
        <v/>
      </c>
      <c r="CL512" t="str">
        <v/>
      </c>
      <c r="CO512" t="str">
        <v>SIN ESTADO</v>
      </c>
      <c r="CQ512" t="str">
        <v/>
      </c>
      <c r="CR512" t="str">
        <v/>
      </c>
      <c r="CU512" t="str">
        <v>SIN ESTADO</v>
      </c>
      <c r="CW512" t="str">
        <v/>
      </c>
      <c r="CX512" t="str">
        <v/>
      </c>
      <c r="DA512" t="str">
        <v>SIN ESTADO</v>
      </c>
      <c r="DC512" t="str">
        <v/>
      </c>
      <c r="DD512" t="str">
        <v/>
      </c>
      <c r="DG512" t="str">
        <v>SIN ESTADO</v>
      </c>
      <c r="DI512" t="str">
        <v/>
      </c>
      <c r="DJ512" t="str">
        <v/>
      </c>
      <c r="DM512" t="str">
        <v>SIN ESTADO</v>
      </c>
      <c r="DO512" t="str">
        <v/>
      </c>
      <c r="DP512" t="str">
        <v/>
      </c>
      <c r="DS512" t="str">
        <v>SIN ESTADO</v>
      </c>
      <c r="DU512" t="str">
        <v/>
      </c>
      <c r="DV512" t="str">
        <v/>
      </c>
      <c r="DY512" t="str">
        <v>SIN ESTADO</v>
      </c>
      <c r="EA512" t="str">
        <v/>
      </c>
      <c r="EB512" t="str">
        <v/>
      </c>
      <c r="EE512" t="str">
        <v>SIN ESTADO</v>
      </c>
      <c r="EG512" t="str">
        <v/>
      </c>
      <c r="EH512" t="str">
        <v/>
      </c>
      <c r="EK512" t="str">
        <v>SIN ESTADO</v>
      </c>
      <c r="EM512" t="str">
        <v/>
      </c>
      <c r="EN512" t="str">
        <v/>
      </c>
      <c r="EQ512" t="str">
        <v>SIN ESTADO</v>
      </c>
      <c r="ES512" t="str">
        <v/>
      </c>
      <c r="ET512" t="str">
        <v/>
      </c>
      <c r="EW512" t="str">
        <v>SIN ESTADO</v>
      </c>
      <c r="EY512" t="str">
        <v/>
      </c>
      <c r="EZ512" t="str">
        <v/>
      </c>
      <c r="FC512" t="str">
        <v>SIN ESTADO</v>
      </c>
      <c r="FE512" t="str">
        <v/>
      </c>
      <c r="FF512" t="str">
        <v/>
      </c>
      <c r="FI512" t="str">
        <v>SIN ESTADO</v>
      </c>
      <c r="FK512" t="str">
        <v/>
      </c>
      <c r="FL512" t="str">
        <v/>
      </c>
      <c r="FO512" t="str">
        <v>SIN ESTADO</v>
      </c>
      <c r="FQ512" t="str">
        <v/>
      </c>
      <c r="FR512" t="str">
        <v/>
      </c>
      <c r="FU512" t="str">
        <v>SIN ESTADO</v>
      </c>
      <c r="FW512" t="str">
        <v/>
      </c>
      <c r="FX512" t="str">
        <v/>
      </c>
      <c r="GA512" t="str">
        <v>SIN ESTADO</v>
      </c>
      <c r="GC512" t="str">
        <v/>
      </c>
      <c r="GD512" t="str">
        <v/>
      </c>
      <c r="GG512" t="str">
        <v>SIN ESTADO</v>
      </c>
      <c r="GI512" t="str">
        <v/>
      </c>
      <c r="GJ512" t="str">
        <v/>
      </c>
      <c r="GM512" t="str">
        <v>SIN ESTADO</v>
      </c>
      <c r="GO512" t="str">
        <v/>
      </c>
      <c r="GP512" t="str">
        <v/>
      </c>
      <c r="GS512" t="str">
        <v>SIN ESTADO</v>
      </c>
      <c r="GU512" t="str">
        <v/>
      </c>
      <c r="GV512" t="str">
        <v/>
      </c>
      <c r="GY512" t="str">
        <v>SIN ESTADO</v>
      </c>
      <c r="HA512" t="str">
        <v/>
      </c>
      <c r="HB512" t="str">
        <v/>
      </c>
      <c r="HE512" t="str">
        <v>SIN ESTADO</v>
      </c>
      <c r="HG512" t="str">
        <v/>
      </c>
      <c r="HH512" t="str">
        <v/>
      </c>
      <c r="HK512" t="str">
        <v>SIN ESTADO</v>
      </c>
      <c r="HM512" t="str">
        <v/>
      </c>
      <c r="HN512" t="str">
        <v/>
      </c>
      <c r="HQ512" t="str">
        <v>SIN ESTADO</v>
      </c>
      <c r="HS512">
        <v>0</v>
      </c>
      <c r="HU512">
        <v>14839800</v>
      </c>
      <c r="HW512">
        <v>0</v>
      </c>
      <c r="HX512">
        <v>0</v>
      </c>
    </row>
    <row r="513">
      <c r="B513">
        <v>511</v>
      </c>
      <c r="C513" t="str">
        <v xml:space="preserve">LC2 - 48 - 6 </v>
      </c>
      <c r="D513" t="str">
        <v>VENDIDO</v>
      </c>
      <c r="E513">
        <v>23871825</v>
      </c>
      <c r="F513">
        <v>19871825</v>
      </c>
      <c r="G513">
        <v>46159</v>
      </c>
      <c r="H513">
        <v>24</v>
      </c>
      <c r="I513" t="str">
        <v>5 DE CADA MES</v>
      </c>
      <c r="J513">
        <v>827900</v>
      </c>
      <c r="K513">
        <v>46190</v>
      </c>
      <c r="L513">
        <v>128</v>
      </c>
      <c r="M513">
        <v>46208</v>
      </c>
      <c r="N513">
        <v>827800</v>
      </c>
      <c r="O513" t="str">
        <v>PAGA</v>
      </c>
      <c r="P513" t="str">
        <v>TRANSFERENCIA</v>
      </c>
      <c r="Q513">
        <v>46221</v>
      </c>
      <c r="R513">
        <v>97</v>
      </c>
      <c r="S513">
        <v>46239</v>
      </c>
      <c r="T513">
        <v>827000</v>
      </c>
      <c r="U513" t="str">
        <v>PAGA</v>
      </c>
      <c r="V513" t="str">
        <v>TRANSFERENCIA</v>
      </c>
      <c r="W513">
        <v>46252</v>
      </c>
      <c r="X513">
        <v>66</v>
      </c>
      <c r="Y513">
        <v>46270</v>
      </c>
      <c r="Z513">
        <v>827900</v>
      </c>
      <c r="AA513" t="str">
        <v>PAGA</v>
      </c>
      <c r="AB513" t="str">
        <v>TRANSFERENCIA</v>
      </c>
      <c r="AC513">
        <v>46283</v>
      </c>
      <c r="AD513">
        <v>35</v>
      </c>
      <c r="AE513">
        <v>46300</v>
      </c>
      <c r="AF513">
        <v>827900</v>
      </c>
      <c r="AG513" t="str">
        <v>PAGA</v>
      </c>
      <c r="AH513" t="str">
        <v>TRANSFERENCIA</v>
      </c>
      <c r="AI513">
        <v>46314</v>
      </c>
      <c r="AJ513">
        <v>4</v>
      </c>
      <c r="AM513" t="str">
        <v>VENCIDA</v>
      </c>
      <c r="AO513">
        <v>46345</v>
      </c>
      <c r="AP513">
        <v>-27</v>
      </c>
      <c r="AS513" t="str">
        <v>AL DÍA</v>
      </c>
      <c r="AU513">
        <v>46376</v>
      </c>
      <c r="AV513">
        <v>-58</v>
      </c>
      <c r="AY513" t="str">
        <v>AL DÍA</v>
      </c>
      <c r="BA513">
        <v>46407</v>
      </c>
      <c r="BB513">
        <v>-89</v>
      </c>
      <c r="BE513" t="str">
        <v>AL DÍA</v>
      </c>
      <c r="BG513">
        <v>46438</v>
      </c>
      <c r="BH513">
        <v>-120</v>
      </c>
      <c r="BK513" t="str">
        <v>AL DÍA</v>
      </c>
      <c r="BM513">
        <v>46469</v>
      </c>
      <c r="BN513">
        <v>-151</v>
      </c>
      <c r="BQ513" t="str">
        <v>AL DÍA</v>
      </c>
      <c r="BS513">
        <v>46500</v>
      </c>
      <c r="BT513">
        <v>-182</v>
      </c>
      <c r="BW513" t="str">
        <v>AL DÍA</v>
      </c>
      <c r="BY513">
        <v>46531</v>
      </c>
      <c r="BZ513">
        <v>-213</v>
      </c>
      <c r="CC513" t="str">
        <v>AL DÍA</v>
      </c>
      <c r="CE513">
        <v>46562</v>
      </c>
      <c r="CF513">
        <v>-244</v>
      </c>
      <c r="CI513" t="str">
        <v>AL DÍA</v>
      </c>
      <c r="CK513">
        <v>46593</v>
      </c>
      <c r="CL513">
        <v>-275</v>
      </c>
      <c r="CO513" t="str">
        <v>AL DÍA</v>
      </c>
      <c r="CQ513">
        <v>46624</v>
      </c>
      <c r="CR513">
        <v>-306</v>
      </c>
      <c r="CU513" t="str">
        <v>AL DÍA</v>
      </c>
      <c r="CW513">
        <v>46655</v>
      </c>
      <c r="CX513">
        <v>-337</v>
      </c>
      <c r="DA513" t="str">
        <v>AL DÍA</v>
      </c>
      <c r="DC513">
        <v>46686</v>
      </c>
      <c r="DD513">
        <v>-368</v>
      </c>
      <c r="DG513" t="str">
        <v>AL DÍA</v>
      </c>
      <c r="DI513">
        <v>46717</v>
      </c>
      <c r="DJ513">
        <v>-399</v>
      </c>
      <c r="DM513" t="str">
        <v>AL DÍA</v>
      </c>
      <c r="DO513">
        <v>46748</v>
      </c>
      <c r="DP513">
        <v>-430</v>
      </c>
      <c r="DS513" t="str">
        <v>AL DÍA</v>
      </c>
      <c r="DU513">
        <v>46779</v>
      </c>
      <c r="DV513">
        <v>-461</v>
      </c>
      <c r="DY513" t="str">
        <v>AL DÍA</v>
      </c>
      <c r="EA513">
        <v>46810</v>
      </c>
      <c r="EB513">
        <v>-492</v>
      </c>
      <c r="EE513" t="str">
        <v>AL DÍA</v>
      </c>
      <c r="EG513">
        <v>46841</v>
      </c>
      <c r="EH513">
        <v>-523</v>
      </c>
      <c r="EK513" t="str">
        <v>AL DÍA</v>
      </c>
      <c r="EM513">
        <v>46872</v>
      </c>
      <c r="EN513">
        <v>-554</v>
      </c>
      <c r="EQ513" t="str">
        <v>AL DÍA</v>
      </c>
      <c r="ES513">
        <v>46903</v>
      </c>
      <c r="ET513">
        <v>-585</v>
      </c>
      <c r="EW513" t="str">
        <v>AL DÍA</v>
      </c>
      <c r="EY513" t="str">
        <v/>
      </c>
      <c r="EZ513" t="str">
        <v/>
      </c>
      <c r="FC513" t="str">
        <v>SIN ESTADO</v>
      </c>
      <c r="FE513" t="str">
        <v/>
      </c>
      <c r="FF513" t="str">
        <v/>
      </c>
      <c r="FI513" t="str">
        <v>SIN ESTADO</v>
      </c>
      <c r="FK513" t="str">
        <v/>
      </c>
      <c r="FL513" t="str">
        <v/>
      </c>
      <c r="FO513" t="str">
        <v>SIN ESTADO</v>
      </c>
      <c r="FQ513" t="str">
        <v/>
      </c>
      <c r="FR513" t="str">
        <v/>
      </c>
      <c r="FU513" t="str">
        <v>SIN ESTADO</v>
      </c>
      <c r="FW513" t="str">
        <v/>
      </c>
      <c r="FX513" t="str">
        <v/>
      </c>
      <c r="GA513" t="str">
        <v>SIN ESTADO</v>
      </c>
      <c r="GC513" t="str">
        <v/>
      </c>
      <c r="GD513" t="str">
        <v/>
      </c>
      <c r="GG513" t="str">
        <v>SIN ESTADO</v>
      </c>
      <c r="GI513" t="str">
        <v/>
      </c>
      <c r="GJ513" t="str">
        <v/>
      </c>
      <c r="GM513" t="str">
        <v>SIN ESTADO</v>
      </c>
      <c r="GO513" t="str">
        <v/>
      </c>
      <c r="GP513" t="str">
        <v/>
      </c>
      <c r="GS513" t="str">
        <v>SIN ESTADO</v>
      </c>
      <c r="GU513" t="str">
        <v/>
      </c>
      <c r="GV513" t="str">
        <v/>
      </c>
      <c r="GY513" t="str">
        <v>SIN ESTADO</v>
      </c>
      <c r="HA513" t="str">
        <v/>
      </c>
      <c r="HB513" t="str">
        <v/>
      </c>
      <c r="HE513" t="str">
        <v>SIN ESTADO</v>
      </c>
      <c r="HG513" t="str">
        <v/>
      </c>
      <c r="HH513" t="str">
        <v/>
      </c>
      <c r="HK513" t="str">
        <v>SIN ESTADO</v>
      </c>
      <c r="HM513" t="str">
        <v/>
      </c>
      <c r="HN513" t="str">
        <v/>
      </c>
      <c r="HQ513" t="str">
        <v>SIN ESTADO</v>
      </c>
      <c r="HS513">
        <v>3310600</v>
      </c>
      <c r="HU513">
        <v>827900</v>
      </c>
      <c r="HW513">
        <v>827800</v>
      </c>
      <c r="HX513">
        <v>1</v>
      </c>
    </row>
  </sheetData>
  <ignoredErrors>
    <ignoredError numberStoredAsText="1" sqref="A1:HX513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R512"/>
  <sheetViews>
    <sheetView workbookViewId="0" rightToLeft="0"/>
  </sheetViews>
  <sheetData>
    <row r="1">
      <c r="A1" t="str">
        <v>ITEM</v>
      </c>
      <c r="B1" t="str">
        <v xml:space="preserve">ID LOTE </v>
      </c>
      <c r="C1" t="str">
        <v>ESTADO</v>
      </c>
      <c r="D1" t="str">
        <v>PLAZO/CUOTAS</v>
      </c>
      <c r="E1" t="str">
        <v xml:space="preserve">ESTADO PROMEDIO </v>
      </c>
      <c r="F1" t="str">
        <v>CUOTA 1</v>
      </c>
      <c r="G1" t="str">
        <v>CUOTA 2</v>
      </c>
      <c r="H1" t="str">
        <v>CUOTA 3</v>
      </c>
      <c r="I1" t="str">
        <v>CUOTA 4</v>
      </c>
      <c r="J1" t="str">
        <v>CUOTA 5</v>
      </c>
      <c r="K1" t="str">
        <v>CUOTA 6</v>
      </c>
      <c r="L1" t="str">
        <v>CUOTA 7</v>
      </c>
      <c r="M1" t="str">
        <v>CUOTA 8</v>
      </c>
      <c r="N1" t="str">
        <v>CUOTA 9</v>
      </c>
      <c r="O1" t="str">
        <v>CUOTA 10</v>
      </c>
      <c r="P1" t="str">
        <v>CUOTA 11</v>
      </c>
      <c r="Q1" t="str">
        <v>CUOTA 12</v>
      </c>
      <c r="R1" t="str">
        <v>CUOTA 13</v>
      </c>
      <c r="S1" t="str">
        <v>CUOTA 14</v>
      </c>
      <c r="T1" t="str">
        <v>CUOTA 15</v>
      </c>
      <c r="U1" t="str">
        <v>CUOTA 16</v>
      </c>
      <c r="V1" t="str">
        <v>CUOTA 17</v>
      </c>
      <c r="W1" t="str">
        <v>CUOTA 18</v>
      </c>
      <c r="X1" t="str">
        <v>CUOTA 19</v>
      </c>
      <c r="Y1" t="str">
        <v>CUOTA 20</v>
      </c>
      <c r="Z1" t="str">
        <v>CUOTA 21</v>
      </c>
      <c r="AA1" t="str">
        <v>CUOTA 22</v>
      </c>
      <c r="AB1" t="str">
        <v>CUOTA 23</v>
      </c>
      <c r="AC1" t="str">
        <v>CUOTA 24</v>
      </c>
      <c r="AD1" t="str">
        <v>CUOTA 25</v>
      </c>
      <c r="AE1" t="str">
        <v>CUOTA 26</v>
      </c>
      <c r="AF1" t="str">
        <v>CUOTA 27</v>
      </c>
      <c r="AG1" t="str">
        <v>CUOTA 28</v>
      </c>
      <c r="AH1" t="str">
        <v>CUOTA 29</v>
      </c>
      <c r="AI1" t="str">
        <v>CUOTA 30</v>
      </c>
      <c r="AJ1" t="str">
        <v>CUOTA 31</v>
      </c>
      <c r="AK1" t="str">
        <v>CUOTA 32</v>
      </c>
      <c r="AL1" t="str">
        <v>CUOTA 33</v>
      </c>
      <c r="AM1" t="str">
        <v>CUOTA 34</v>
      </c>
      <c r="AN1" t="str">
        <v>CUOTA 35</v>
      </c>
      <c r="AO1" t="str">
        <v>CUOTA 36</v>
      </c>
      <c r="AP1" t="str">
        <v xml:space="preserve">GESTION DE CARTERA </v>
      </c>
      <c r="AQ1" t="str">
        <v>RESPUESTA DEL CLIENTE</v>
      </c>
      <c r="AR1" t="str">
        <v>ULTIMA FECHA DE GESTIÓN</v>
      </c>
    </row>
    <row r="2">
      <c r="A2">
        <v>1</v>
      </c>
      <c r="B2" t="str">
        <v>LC1 - 1 - 1</v>
      </c>
      <c r="C2" t="str">
        <v>NO APTO PARA VENTA</v>
      </c>
      <c r="D2">
        <v>0</v>
      </c>
      <c r="E2" t="str">
        <v>SIN ESTADO</v>
      </c>
      <c r="F2" t="str">
        <v/>
      </c>
      <c r="G2" t="str">
        <v/>
      </c>
      <c r="H2" t="str">
        <v/>
      </c>
      <c r="I2" t="str">
        <v/>
      </c>
      <c r="J2" t="str">
        <v/>
      </c>
      <c r="K2" t="str">
        <v/>
      </c>
      <c r="L2" t="str">
        <v/>
      </c>
      <c r="M2" t="str">
        <v/>
      </c>
      <c r="N2" t="str">
        <v/>
      </c>
      <c r="O2" t="str">
        <v/>
      </c>
      <c r="P2" t="str">
        <v/>
      </c>
      <c r="Q2" t="str">
        <v/>
      </c>
      <c r="R2" t="str">
        <v/>
      </c>
      <c r="S2" t="str">
        <v/>
      </c>
      <c r="T2" t="str">
        <v/>
      </c>
      <c r="U2" t="str">
        <v/>
      </c>
      <c r="V2" t="str">
        <v/>
      </c>
      <c r="W2" t="str">
        <v/>
      </c>
      <c r="X2" t="str">
        <v/>
      </c>
      <c r="Y2" t="str">
        <v/>
      </c>
      <c r="Z2" t="str">
        <v/>
      </c>
      <c r="AA2" t="str">
        <v/>
      </c>
      <c r="AB2" t="str">
        <v/>
      </c>
      <c r="AC2" t="str">
        <v/>
      </c>
      <c r="AD2" t="str">
        <v/>
      </c>
      <c r="AE2" t="str">
        <v/>
      </c>
      <c r="AF2" t="str">
        <v/>
      </c>
      <c r="AG2" t="str">
        <v/>
      </c>
      <c r="AH2" t="str">
        <v/>
      </c>
      <c r="AI2" t="str">
        <v/>
      </c>
      <c r="AJ2" t="str">
        <v/>
      </c>
      <c r="AK2" t="str">
        <v/>
      </c>
      <c r="AL2" t="str">
        <v/>
      </c>
      <c r="AM2" t="str">
        <v/>
      </c>
      <c r="AN2" t="str">
        <v/>
      </c>
      <c r="AO2" t="str">
        <v/>
      </c>
    </row>
    <row r="3">
      <c r="A3">
        <v>2</v>
      </c>
      <c r="B3" t="str">
        <v xml:space="preserve">LC1 - 2 Y 3 </v>
      </c>
      <c r="C3" t="str">
        <v>VENDIDO</v>
      </c>
      <c r="D3">
        <v>24</v>
      </c>
      <c r="E3" t="str">
        <v>AL DÍA</v>
      </c>
      <c r="F3" t="str">
        <v>PAGA</v>
      </c>
      <c r="G3" t="str">
        <v>PAGA</v>
      </c>
      <c r="H3" t="str">
        <v>PAGA</v>
      </c>
      <c r="I3" t="str">
        <v>PAGA</v>
      </c>
      <c r="J3" t="str">
        <v>PAGA</v>
      </c>
      <c r="K3" t="str">
        <v>PAGA</v>
      </c>
      <c r="L3" t="str">
        <v>PAGA</v>
      </c>
      <c r="M3" t="str">
        <v>PAGA</v>
      </c>
      <c r="N3" t="str">
        <v>PAGA</v>
      </c>
      <c r="O3" t="str">
        <v>PAGA</v>
      </c>
      <c r="P3" t="str">
        <v>PAGA</v>
      </c>
      <c r="Q3" t="str">
        <v>PAGA</v>
      </c>
      <c r="R3" t="str">
        <v>PAGA</v>
      </c>
      <c r="S3" t="str">
        <v>PAGA</v>
      </c>
      <c r="T3" t="str">
        <v>PAGA</v>
      </c>
      <c r="U3" t="str">
        <v>PAGA</v>
      </c>
      <c r="V3" t="str">
        <v>PAGA</v>
      </c>
      <c r="W3" t="str">
        <v>PAGA</v>
      </c>
      <c r="X3" t="str">
        <v>PAGA</v>
      </c>
      <c r="Y3" t="str">
        <v>PAGA</v>
      </c>
      <c r="Z3" t="str">
        <v>AL DÍA</v>
      </c>
      <c r="AA3" t="str">
        <v>AL DÍA</v>
      </c>
      <c r="AB3" t="str">
        <v>AL DÍA</v>
      </c>
      <c r="AC3" t="str">
        <v>AL DÍA</v>
      </c>
      <c r="AD3" t="str">
        <v/>
      </c>
      <c r="AE3" t="str">
        <v/>
      </c>
      <c r="AF3" t="str">
        <v/>
      </c>
      <c r="AG3" t="str">
        <v/>
      </c>
      <c r="AH3" t="str">
        <v/>
      </c>
      <c r="AI3" t="str">
        <v/>
      </c>
      <c r="AJ3" t="str">
        <v/>
      </c>
      <c r="AK3" t="str">
        <v/>
      </c>
      <c r="AL3" t="str">
        <v/>
      </c>
      <c r="AM3" t="str">
        <v/>
      </c>
      <c r="AN3" t="str">
        <v/>
      </c>
      <c r="AO3" t="str">
        <v/>
      </c>
    </row>
    <row r="4">
      <c r="A4">
        <v>3</v>
      </c>
      <c r="B4" t="str">
        <v>LC1 - 1 - 4</v>
      </c>
      <c r="C4" t="str">
        <v>VENDIDO</v>
      </c>
      <c r="D4">
        <v>24</v>
      </c>
      <c r="E4" t="str">
        <v>VENCIDA</v>
      </c>
      <c r="F4" t="str">
        <v>PAGA</v>
      </c>
      <c r="G4" t="str">
        <v>PAGA</v>
      </c>
      <c r="H4" t="str">
        <v>PAGA</v>
      </c>
      <c r="I4" t="str">
        <v>PAGA</v>
      </c>
      <c r="J4" t="str">
        <v>PAGA</v>
      </c>
      <c r="K4" t="str">
        <v>PAGA</v>
      </c>
      <c r="L4" t="str">
        <v>VENCIDA</v>
      </c>
      <c r="M4" t="str">
        <v>VENCIDA</v>
      </c>
      <c r="N4" t="str">
        <v>VENCIDA</v>
      </c>
      <c r="O4" t="str">
        <v>VENCIDA</v>
      </c>
      <c r="P4" t="str">
        <v>VENCIDA</v>
      </c>
      <c r="Q4" t="str">
        <v>VENCIDA</v>
      </c>
      <c r="R4" t="str">
        <v>VENCIDA</v>
      </c>
      <c r="S4" t="str">
        <v>AL DÍA</v>
      </c>
      <c r="T4" t="str">
        <v>AL DÍA</v>
      </c>
      <c r="U4" t="str">
        <v>AL DÍA</v>
      </c>
      <c r="V4" t="str">
        <v>AL DÍA</v>
      </c>
      <c r="W4" t="str">
        <v>AL DÍA</v>
      </c>
      <c r="X4" t="str">
        <v>AL DÍA</v>
      </c>
      <c r="Y4" t="str">
        <v>AL DÍA</v>
      </c>
      <c r="Z4" t="str">
        <v>AL DÍA</v>
      </c>
      <c r="AA4" t="str">
        <v>AL DÍA</v>
      </c>
      <c r="AB4" t="str">
        <v>AL DÍA</v>
      </c>
      <c r="AC4" t="str">
        <v>AL DÍA</v>
      </c>
      <c r="AD4" t="str">
        <v/>
      </c>
      <c r="AE4" t="str">
        <v/>
      </c>
      <c r="AF4" t="str">
        <v/>
      </c>
      <c r="AG4" t="str">
        <v/>
      </c>
      <c r="AH4" t="str">
        <v/>
      </c>
      <c r="AI4" t="str">
        <v/>
      </c>
      <c r="AJ4" t="str">
        <v/>
      </c>
      <c r="AK4" t="str">
        <v/>
      </c>
      <c r="AL4" t="str">
        <v/>
      </c>
      <c r="AM4" t="str">
        <v/>
      </c>
      <c r="AN4" t="str">
        <v/>
      </c>
      <c r="AO4" t="str">
        <v/>
      </c>
      <c r="AP4" t="str">
        <v>MENSAJE POR WHATSAPP</v>
      </c>
      <c r="AQ4" t="str">
        <v>SE LE ENVIO DESESTIMIENTO</v>
      </c>
      <c r="AR4">
        <v>46255</v>
      </c>
    </row>
    <row r="5">
      <c r="A5">
        <v>4</v>
      </c>
      <c r="B5" t="str">
        <v>LC1 - 1  - 5</v>
      </c>
      <c r="C5" t="str">
        <v>VENDIDO</v>
      </c>
      <c r="D5">
        <v>24</v>
      </c>
      <c r="E5" t="str">
        <v>VENCIDA</v>
      </c>
      <c r="F5" t="str">
        <v>PAGA</v>
      </c>
      <c r="G5" t="str">
        <v>VENCIDA</v>
      </c>
      <c r="H5" t="str">
        <v>VENCIDA</v>
      </c>
      <c r="I5" t="str">
        <v>VENCIDA</v>
      </c>
      <c r="J5" t="str">
        <v>VENCIDA</v>
      </c>
      <c r="K5" t="str">
        <v>VENCIDA</v>
      </c>
      <c r="L5" t="str">
        <v>VENCIDA</v>
      </c>
      <c r="M5" t="str">
        <v>VENCIDA</v>
      </c>
      <c r="N5" t="str">
        <v>VENCIDA</v>
      </c>
      <c r="O5" t="str">
        <v>VENCIDA</v>
      </c>
      <c r="P5" t="str">
        <v>AL DÍA</v>
      </c>
      <c r="Q5" t="str">
        <v>AL DÍA</v>
      </c>
      <c r="R5" t="str">
        <v>AL DÍA</v>
      </c>
      <c r="S5" t="str">
        <v>AL DÍA</v>
      </c>
      <c r="T5" t="str">
        <v>AL DÍA</v>
      </c>
      <c r="U5" t="str">
        <v>AL DÍA</v>
      </c>
      <c r="V5" t="str">
        <v>AL DÍA</v>
      </c>
      <c r="W5" t="str">
        <v>AL DÍA</v>
      </c>
      <c r="X5" t="str">
        <v>AL DÍA</v>
      </c>
      <c r="Y5" t="str">
        <v>AL DÍA</v>
      </c>
      <c r="Z5" t="str">
        <v>AL DÍA</v>
      </c>
      <c r="AA5" t="str">
        <v>AL DÍA</v>
      </c>
      <c r="AB5" t="str">
        <v>AL DÍA</v>
      </c>
      <c r="AC5" t="str">
        <v>AL DÍA</v>
      </c>
      <c r="AD5" t="str">
        <v/>
      </c>
      <c r="AE5" t="str">
        <v/>
      </c>
      <c r="AF5" t="str">
        <v/>
      </c>
      <c r="AG5" t="str">
        <v/>
      </c>
      <c r="AH5" t="str">
        <v/>
      </c>
      <c r="AI5" t="str">
        <v/>
      </c>
      <c r="AJ5" t="str">
        <v/>
      </c>
      <c r="AK5" t="str">
        <v/>
      </c>
      <c r="AL5" t="str">
        <v/>
      </c>
      <c r="AM5" t="str">
        <v/>
      </c>
      <c r="AN5" t="str">
        <v/>
      </c>
      <c r="AO5" t="str">
        <v/>
      </c>
      <c r="AP5" t="str">
        <v>MENSAJE POR WHATSAPP</v>
      </c>
      <c r="AQ5" t="str">
        <v>NO RESPONDE</v>
      </c>
      <c r="AR5">
        <v>46260</v>
      </c>
    </row>
    <row r="6">
      <c r="A6">
        <v>5</v>
      </c>
      <c r="B6" t="str">
        <v>LC1 - 2 - 1</v>
      </c>
      <c r="C6" t="str">
        <v>VENDIDO</v>
      </c>
      <c r="D6">
        <v>24</v>
      </c>
      <c r="E6" t="str">
        <v>PAGA</v>
      </c>
      <c r="F6" t="str">
        <v>PAGA</v>
      </c>
      <c r="G6" t="str">
        <v>PAGA</v>
      </c>
      <c r="H6" t="str">
        <v>PAGA</v>
      </c>
      <c r="I6" t="str">
        <v>PAGA</v>
      </c>
      <c r="J6" t="str">
        <v>PAGA</v>
      </c>
      <c r="K6" t="str">
        <v>PAGA</v>
      </c>
      <c r="L6" t="str">
        <v>PAGA</v>
      </c>
      <c r="M6" t="str">
        <v>PAGA</v>
      </c>
      <c r="N6" t="str">
        <v>PAGA</v>
      </c>
      <c r="O6" t="str">
        <v>PAGA</v>
      </c>
      <c r="P6" t="str">
        <v>PAGA</v>
      </c>
      <c r="Q6" t="str">
        <v>PAGA</v>
      </c>
      <c r="R6" t="str">
        <v>PAGA</v>
      </c>
      <c r="S6" t="str">
        <v>PAGA</v>
      </c>
      <c r="T6" t="str">
        <v>PAGA</v>
      </c>
      <c r="U6" t="str">
        <v>PAGA</v>
      </c>
      <c r="V6" t="str">
        <v>PAGA</v>
      </c>
      <c r="W6" t="str">
        <v>PAGA</v>
      </c>
      <c r="X6" t="str">
        <v>PAGA</v>
      </c>
      <c r="Y6" t="str">
        <v>PAGA</v>
      </c>
      <c r="Z6" t="str">
        <v>PAGA</v>
      </c>
      <c r="AA6" t="str">
        <v>PAGA</v>
      </c>
      <c r="AB6" t="str">
        <v>PAGA</v>
      </c>
      <c r="AC6" t="str">
        <v>PAGA</v>
      </c>
      <c r="AD6" t="str">
        <v/>
      </c>
      <c r="AE6" t="str">
        <v/>
      </c>
      <c r="AF6" t="str">
        <v/>
      </c>
      <c r="AG6" t="str">
        <v/>
      </c>
      <c r="AH6" t="str">
        <v/>
      </c>
      <c r="AI6" t="str">
        <v/>
      </c>
      <c r="AJ6" t="str">
        <v/>
      </c>
      <c r="AK6" t="str">
        <v/>
      </c>
      <c r="AL6" t="str">
        <v/>
      </c>
      <c r="AM6" t="str">
        <v/>
      </c>
      <c r="AN6" t="str">
        <v/>
      </c>
      <c r="AO6" t="str">
        <v/>
      </c>
    </row>
    <row r="7">
      <c r="A7">
        <v>6</v>
      </c>
      <c r="B7" t="str">
        <v xml:space="preserve">LC1 - 2 - 2 </v>
      </c>
      <c r="C7" t="str">
        <v>VENDIDO</v>
      </c>
      <c r="D7">
        <v>24</v>
      </c>
      <c r="E7" t="str">
        <v>AL DÍA</v>
      </c>
      <c r="F7" t="str">
        <v>PAGA</v>
      </c>
      <c r="G7" t="str">
        <v>PAGA</v>
      </c>
      <c r="H7" t="str">
        <v>PAGA</v>
      </c>
      <c r="I7" t="str">
        <v>PAGA</v>
      </c>
      <c r="J7" t="str">
        <v>PAGA</v>
      </c>
      <c r="K7" t="str">
        <v>PAGA</v>
      </c>
      <c r="L7" t="str">
        <v>PAGA</v>
      </c>
      <c r="M7" t="str">
        <v>PAGA</v>
      </c>
      <c r="N7" t="str">
        <v>PAGA</v>
      </c>
      <c r="O7" t="str">
        <v>PAGA</v>
      </c>
      <c r="P7" t="str">
        <v>PAGA</v>
      </c>
      <c r="Q7" t="str">
        <v>PAGA</v>
      </c>
      <c r="R7" t="str">
        <v>PAGA</v>
      </c>
      <c r="S7" t="str">
        <v>PAGA</v>
      </c>
      <c r="T7" t="str">
        <v>PAGA</v>
      </c>
      <c r="U7" t="str">
        <v>AL DÍA</v>
      </c>
      <c r="V7" t="str">
        <v>AL DÍA</v>
      </c>
      <c r="W7" t="str">
        <v>AL DÍA</v>
      </c>
      <c r="X7" t="str">
        <v>AL DÍA</v>
      </c>
      <c r="Y7" t="str">
        <v>AL DÍA</v>
      </c>
      <c r="Z7" t="str">
        <v>AL DÍA</v>
      </c>
      <c r="AA7" t="str">
        <v>AL DÍA</v>
      </c>
      <c r="AB7" t="str">
        <v>AL DÍA</v>
      </c>
      <c r="AC7" t="str">
        <v>AL DÍA</v>
      </c>
      <c r="AD7" t="str">
        <v/>
      </c>
      <c r="AE7" t="str">
        <v/>
      </c>
      <c r="AF7" t="str">
        <v/>
      </c>
      <c r="AG7" t="str">
        <v/>
      </c>
      <c r="AH7" t="str">
        <v/>
      </c>
      <c r="AI7" t="str">
        <v/>
      </c>
      <c r="AJ7" t="str">
        <v/>
      </c>
      <c r="AK7" t="str">
        <v/>
      </c>
      <c r="AL7" t="str">
        <v/>
      </c>
      <c r="AM7" t="str">
        <v/>
      </c>
      <c r="AN7" t="str">
        <v/>
      </c>
      <c r="AO7" t="str">
        <v/>
      </c>
    </row>
    <row r="8">
      <c r="A8">
        <v>7</v>
      </c>
      <c r="B8" t="str">
        <v xml:space="preserve">LC1 - 2 - 3 </v>
      </c>
      <c r="C8" t="str">
        <v xml:space="preserve">CEDIDO EN FORMA DE PAGO </v>
      </c>
      <c r="D8">
        <v>1</v>
      </c>
      <c r="E8" t="str">
        <v>VENCIDA</v>
      </c>
      <c r="F8" t="str">
        <v>VENCIDA</v>
      </c>
      <c r="G8" t="str">
        <v/>
      </c>
      <c r="H8" t="str">
        <v/>
      </c>
      <c r="I8" t="str">
        <v/>
      </c>
      <c r="J8" t="str">
        <v/>
      </c>
      <c r="K8" t="str">
        <v/>
      </c>
      <c r="L8" t="str">
        <v/>
      </c>
      <c r="M8" t="str">
        <v/>
      </c>
      <c r="N8" t="str">
        <v/>
      </c>
      <c r="O8" t="str">
        <v/>
      </c>
      <c r="P8" t="str">
        <v/>
      </c>
      <c r="Q8" t="str">
        <v/>
      </c>
      <c r="R8" t="str">
        <v/>
      </c>
      <c r="S8" t="str">
        <v/>
      </c>
      <c r="T8" t="str">
        <v/>
      </c>
      <c r="U8" t="str">
        <v/>
      </c>
      <c r="V8" t="str">
        <v/>
      </c>
      <c r="W8" t="str">
        <v/>
      </c>
      <c r="X8" t="str">
        <v/>
      </c>
      <c r="Y8" t="str">
        <v/>
      </c>
      <c r="Z8" t="str">
        <v/>
      </c>
      <c r="AA8" t="str">
        <v/>
      </c>
      <c r="AB8" t="str">
        <v/>
      </c>
      <c r="AC8" t="str">
        <v/>
      </c>
      <c r="AD8" t="str">
        <v/>
      </c>
      <c r="AE8" t="str">
        <v/>
      </c>
      <c r="AF8" t="str">
        <v/>
      </c>
      <c r="AG8" t="str">
        <v/>
      </c>
      <c r="AH8" t="str">
        <v/>
      </c>
      <c r="AI8" t="str">
        <v/>
      </c>
      <c r="AJ8" t="str">
        <v/>
      </c>
      <c r="AK8" t="str">
        <v/>
      </c>
      <c r="AL8" t="str">
        <v/>
      </c>
      <c r="AM8" t="str">
        <v/>
      </c>
      <c r="AN8" t="str">
        <v/>
      </c>
      <c r="AO8" t="str">
        <v/>
      </c>
    </row>
    <row r="9">
      <c r="A9">
        <v>8</v>
      </c>
      <c r="B9" t="str">
        <v xml:space="preserve">LC1 - 2 - 4 </v>
      </c>
      <c r="C9" t="str">
        <v xml:space="preserve">CEDIDO EN FORMA DE PAGO </v>
      </c>
      <c r="D9">
        <v>1</v>
      </c>
      <c r="E9" t="str">
        <v>VENCIDA</v>
      </c>
      <c r="F9" t="str">
        <v>VENCIDA</v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  <c r="M9" t="str">
        <v/>
      </c>
      <c r="N9" t="str">
        <v/>
      </c>
      <c r="O9" t="str">
        <v/>
      </c>
      <c r="P9" t="str">
        <v/>
      </c>
      <c r="Q9" t="str">
        <v/>
      </c>
      <c r="R9" t="str">
        <v/>
      </c>
      <c r="S9" t="str">
        <v/>
      </c>
      <c r="T9" t="str">
        <v/>
      </c>
      <c r="U9" t="str">
        <v/>
      </c>
      <c r="V9" t="str">
        <v/>
      </c>
      <c r="W9" t="str">
        <v/>
      </c>
      <c r="X9" t="str">
        <v/>
      </c>
      <c r="Y9" t="str">
        <v/>
      </c>
      <c r="Z9" t="str">
        <v/>
      </c>
      <c r="AA9" t="str">
        <v/>
      </c>
      <c r="AB9" t="str">
        <v/>
      </c>
      <c r="AC9" t="str">
        <v/>
      </c>
      <c r="AD9" t="str">
        <v/>
      </c>
      <c r="AE9" t="str">
        <v/>
      </c>
      <c r="AF9" t="str">
        <v/>
      </c>
      <c r="AG9" t="str">
        <v/>
      </c>
      <c r="AH9" t="str">
        <v/>
      </c>
      <c r="AI9" t="str">
        <v/>
      </c>
      <c r="AJ9" t="str">
        <v/>
      </c>
      <c r="AK9" t="str">
        <v/>
      </c>
      <c r="AL9" t="str">
        <v/>
      </c>
      <c r="AM9" t="str">
        <v/>
      </c>
      <c r="AN9" t="str">
        <v/>
      </c>
      <c r="AO9" t="str">
        <v/>
      </c>
    </row>
    <row r="10">
      <c r="A10">
        <v>9</v>
      </c>
      <c r="B10" t="str">
        <v>LC1 - 2 - 5</v>
      </c>
      <c r="C10" t="str">
        <v xml:space="preserve">CEDIDO EN FORMA DE PAGO </v>
      </c>
      <c r="D10">
        <v>1</v>
      </c>
      <c r="E10" t="str">
        <v>VENCIDA</v>
      </c>
      <c r="F10" t="str">
        <v>VENCIDA</v>
      </c>
      <c r="G10" t="str">
        <v/>
      </c>
      <c r="H10" t="str">
        <v/>
      </c>
      <c r="I10" t="str">
        <v/>
      </c>
      <c r="J10" t="str">
        <v/>
      </c>
      <c r="K10" t="str">
        <v/>
      </c>
      <c r="L10" t="str">
        <v/>
      </c>
      <c r="M10" t="str">
        <v/>
      </c>
      <c r="N10" t="str">
        <v/>
      </c>
      <c r="O10" t="str">
        <v/>
      </c>
      <c r="P10" t="str">
        <v/>
      </c>
      <c r="Q10" t="str">
        <v/>
      </c>
      <c r="R10" t="str">
        <v/>
      </c>
      <c r="S10" t="str">
        <v/>
      </c>
      <c r="T10" t="str">
        <v/>
      </c>
      <c r="U10" t="str">
        <v/>
      </c>
      <c r="V10" t="str">
        <v/>
      </c>
      <c r="W10" t="str">
        <v/>
      </c>
      <c r="X10" t="str">
        <v/>
      </c>
      <c r="Y10" t="str">
        <v/>
      </c>
      <c r="Z10" t="str">
        <v/>
      </c>
      <c r="AA10" t="str">
        <v/>
      </c>
      <c r="AB10" t="str">
        <v/>
      </c>
      <c r="AC10" t="str">
        <v/>
      </c>
      <c r="AD10" t="str">
        <v/>
      </c>
      <c r="AE10" t="str">
        <v/>
      </c>
      <c r="AF10" t="str">
        <v/>
      </c>
      <c r="AG10" t="str">
        <v/>
      </c>
      <c r="AH10" t="str">
        <v/>
      </c>
      <c r="AI10" t="str">
        <v/>
      </c>
      <c r="AJ10" t="str">
        <v/>
      </c>
      <c r="AK10" t="str">
        <v/>
      </c>
      <c r="AL10" t="str">
        <v/>
      </c>
      <c r="AM10" t="str">
        <v/>
      </c>
      <c r="AN10" t="str">
        <v/>
      </c>
      <c r="AO10" t="str">
        <v/>
      </c>
    </row>
    <row r="11">
      <c r="A11">
        <v>10</v>
      </c>
      <c r="B11" t="str">
        <v xml:space="preserve">LC1 - 2 - 6 </v>
      </c>
      <c r="C11" t="str">
        <v>VENDIDO</v>
      </c>
      <c r="D11">
        <v>24</v>
      </c>
      <c r="E11" t="str">
        <v>AL DÍA</v>
      </c>
      <c r="F11" t="str">
        <v>PAGA</v>
      </c>
      <c r="G11" t="str">
        <v>PAGA</v>
      </c>
      <c r="H11" t="str">
        <v>PAGA</v>
      </c>
      <c r="I11" t="str">
        <v>PAGA</v>
      </c>
      <c r="J11" t="str">
        <v>PAGA</v>
      </c>
      <c r="K11" t="str">
        <v>PAGA</v>
      </c>
      <c r="L11" t="str">
        <v>PAGA</v>
      </c>
      <c r="M11" t="str">
        <v>PAGA</v>
      </c>
      <c r="N11" t="str">
        <v>PAGA</v>
      </c>
      <c r="O11" t="str">
        <v>AL DÍA</v>
      </c>
      <c r="P11" t="str">
        <v>AL DÍA</v>
      </c>
      <c r="Q11" t="str">
        <v>AL DÍA</v>
      </c>
      <c r="R11" t="str">
        <v>AL DÍA</v>
      </c>
      <c r="S11" t="str">
        <v>AL DÍA</v>
      </c>
      <c r="T11" t="str">
        <v>AL DÍA</v>
      </c>
      <c r="U11" t="str">
        <v>AL DÍA</v>
      </c>
      <c r="V11" t="str">
        <v>AL DÍA</v>
      </c>
      <c r="W11" t="str">
        <v>AL DÍA</v>
      </c>
      <c r="X11" t="str">
        <v>AL DÍA</v>
      </c>
      <c r="Y11" t="str">
        <v>AL DÍA</v>
      </c>
      <c r="Z11" t="str">
        <v>AL DÍA</v>
      </c>
      <c r="AA11" t="str">
        <v>AL DÍA</v>
      </c>
      <c r="AB11" t="str">
        <v>AL DÍA</v>
      </c>
      <c r="AC11" t="str">
        <v>AL DÍA</v>
      </c>
      <c r="AD11" t="str">
        <v/>
      </c>
      <c r="AE11" t="str">
        <v/>
      </c>
      <c r="AF11" t="str">
        <v/>
      </c>
      <c r="AG11" t="str">
        <v/>
      </c>
      <c r="AH11" t="str">
        <v/>
      </c>
      <c r="AI11" t="str">
        <v/>
      </c>
      <c r="AJ11" t="str">
        <v/>
      </c>
      <c r="AK11" t="str">
        <v/>
      </c>
      <c r="AL11" t="str">
        <v/>
      </c>
      <c r="AM11" t="str">
        <v/>
      </c>
      <c r="AN11" t="str">
        <v/>
      </c>
      <c r="AO11" t="str">
        <v/>
      </c>
    </row>
    <row r="12">
      <c r="A12">
        <v>11</v>
      </c>
      <c r="B12" t="str">
        <v xml:space="preserve">LC1 - 2 - 7 </v>
      </c>
      <c r="C12" t="str">
        <v>VENDIDO</v>
      </c>
      <c r="D12">
        <v>24</v>
      </c>
      <c r="E12" t="str">
        <v>AL DÍA</v>
      </c>
      <c r="F12" t="str">
        <v>PAGA</v>
      </c>
      <c r="G12" t="str">
        <v>PAGA</v>
      </c>
      <c r="H12" t="str">
        <v>PAGA</v>
      </c>
      <c r="I12" t="str">
        <v>PAGA</v>
      </c>
      <c r="J12" t="str">
        <v>PAGA</v>
      </c>
      <c r="K12" t="str">
        <v>PAGA</v>
      </c>
      <c r="L12" t="str">
        <v>PAGA</v>
      </c>
      <c r="M12" t="str">
        <v>PAGA</v>
      </c>
      <c r="N12" t="str">
        <v>PAGA</v>
      </c>
      <c r="O12" t="str">
        <v>PAGA</v>
      </c>
      <c r="P12" t="str">
        <v>PAGA</v>
      </c>
      <c r="Q12" t="str">
        <v>PAGA</v>
      </c>
      <c r="R12" t="str">
        <v>PAGA</v>
      </c>
      <c r="S12" t="str">
        <v>PAGA</v>
      </c>
      <c r="T12" t="str">
        <v>PAGA</v>
      </c>
      <c r="U12" t="str">
        <v>AL DÍA</v>
      </c>
      <c r="V12" t="str">
        <v>AL DÍA</v>
      </c>
      <c r="W12" t="str">
        <v>AL DÍA</v>
      </c>
      <c r="X12" t="str">
        <v>AL DÍA</v>
      </c>
      <c r="Y12" t="str">
        <v>AL DÍA</v>
      </c>
      <c r="Z12" t="str">
        <v>AL DÍA</v>
      </c>
      <c r="AA12" t="str">
        <v>AL DÍA</v>
      </c>
      <c r="AB12" t="str">
        <v>AL DÍA</v>
      </c>
      <c r="AC12" t="str">
        <v>AL DÍA</v>
      </c>
      <c r="AD12" t="str">
        <v/>
      </c>
      <c r="AE12" t="str">
        <v/>
      </c>
      <c r="AF12" t="str">
        <v/>
      </c>
      <c r="AG12" t="str">
        <v/>
      </c>
      <c r="AH12" t="str">
        <v/>
      </c>
      <c r="AI12" t="str">
        <v/>
      </c>
      <c r="AJ12" t="str">
        <v/>
      </c>
      <c r="AK12" t="str">
        <v/>
      </c>
      <c r="AL12" t="str">
        <v/>
      </c>
      <c r="AM12" t="str">
        <v/>
      </c>
      <c r="AN12" t="str">
        <v/>
      </c>
      <c r="AO12" t="str">
        <v/>
      </c>
    </row>
    <row r="13">
      <c r="A13">
        <v>12</v>
      </c>
      <c r="B13" t="str">
        <v>LC1 - 2 - 8 Y 9</v>
      </c>
      <c r="C13" t="str">
        <v>VENDIDO</v>
      </c>
      <c r="D13">
        <v>24</v>
      </c>
      <c r="E13" t="str">
        <v>VENCIDA</v>
      </c>
      <c r="F13" t="str">
        <v>PAGA</v>
      </c>
      <c r="G13" t="str">
        <v>PAGA</v>
      </c>
      <c r="H13" t="str">
        <v>PAGA</v>
      </c>
      <c r="I13" t="str">
        <v>PAGA</v>
      </c>
      <c r="J13" t="str">
        <v>VENCIDA</v>
      </c>
      <c r="K13" t="str">
        <v>VENCIDA</v>
      </c>
      <c r="L13" t="str">
        <v>VENCIDA</v>
      </c>
      <c r="M13" t="str">
        <v>VENCIDA</v>
      </c>
      <c r="N13" t="str">
        <v>VENCIDA</v>
      </c>
      <c r="O13" t="str">
        <v>VENCIDA</v>
      </c>
      <c r="P13" t="str">
        <v>VENCIDA</v>
      </c>
      <c r="Q13" t="str">
        <v>VENCIDA</v>
      </c>
      <c r="R13" t="str">
        <v>VENCIDA</v>
      </c>
      <c r="S13" t="str">
        <v>VENCIDA</v>
      </c>
      <c r="T13" t="str">
        <v>AL DÍA</v>
      </c>
      <c r="U13" t="str">
        <v>AL DÍA</v>
      </c>
      <c r="V13" t="str">
        <v>AL DÍA</v>
      </c>
      <c r="W13" t="str">
        <v>AL DÍA</v>
      </c>
      <c r="X13" t="str">
        <v>AL DÍA</v>
      </c>
      <c r="Y13" t="str">
        <v>AL DÍA</v>
      </c>
      <c r="Z13" t="str">
        <v>AL DÍA</v>
      </c>
      <c r="AA13" t="str">
        <v>AL DÍA</v>
      </c>
      <c r="AB13" t="str">
        <v>AL DÍA</v>
      </c>
      <c r="AC13" t="str">
        <v>AL DÍA</v>
      </c>
      <c r="AD13" t="str">
        <v/>
      </c>
      <c r="AE13" t="str">
        <v/>
      </c>
      <c r="AF13" t="str">
        <v/>
      </c>
      <c r="AG13" t="str">
        <v/>
      </c>
      <c r="AH13" t="str">
        <v/>
      </c>
      <c r="AI13" t="str">
        <v/>
      </c>
      <c r="AJ13" t="str">
        <v/>
      </c>
      <c r="AK13" t="str">
        <v/>
      </c>
      <c r="AL13" t="str">
        <v/>
      </c>
      <c r="AM13" t="str">
        <v/>
      </c>
      <c r="AN13" t="str">
        <v/>
      </c>
      <c r="AO13" t="str">
        <v/>
      </c>
      <c r="AP13" t="str">
        <v>MENSAJE POR WHATSAPP</v>
      </c>
      <c r="AQ13" t="str">
        <v>NO RESPONDE</v>
      </c>
      <c r="AR13">
        <v>46256</v>
      </c>
    </row>
    <row r="14">
      <c r="A14">
        <v>13</v>
      </c>
      <c r="B14" t="str">
        <v>LC1 - 3 - 1</v>
      </c>
      <c r="C14" t="str">
        <v xml:space="preserve">CEDIDO EN FORMA DE PAGO </v>
      </c>
      <c r="D14">
        <v>1</v>
      </c>
      <c r="E14" t="str">
        <v>VENCIDA</v>
      </c>
      <c r="F14" t="str">
        <v>VENCIDA</v>
      </c>
      <c r="G14" t="str">
        <v/>
      </c>
      <c r="H14" t="str">
        <v/>
      </c>
      <c r="I14" t="str">
        <v/>
      </c>
      <c r="J14" t="str">
        <v/>
      </c>
      <c r="K14" t="str">
        <v/>
      </c>
      <c r="L14" t="str">
        <v/>
      </c>
      <c r="M14" t="str">
        <v/>
      </c>
      <c r="N14" t="str">
        <v/>
      </c>
      <c r="O14" t="str">
        <v/>
      </c>
      <c r="P14" t="str">
        <v/>
      </c>
      <c r="Q14" t="str">
        <v/>
      </c>
      <c r="R14" t="str">
        <v/>
      </c>
      <c r="S14" t="str">
        <v/>
      </c>
      <c r="T14" t="str">
        <v/>
      </c>
      <c r="U14" t="str">
        <v/>
      </c>
      <c r="V14" t="str">
        <v/>
      </c>
      <c r="W14" t="str">
        <v/>
      </c>
      <c r="X14" t="str">
        <v/>
      </c>
      <c r="Y14" t="str">
        <v/>
      </c>
      <c r="Z14" t="str">
        <v/>
      </c>
      <c r="AA14" t="str">
        <v/>
      </c>
      <c r="AB14" t="str">
        <v/>
      </c>
      <c r="AC14" t="str">
        <v/>
      </c>
      <c r="AD14" t="str">
        <v/>
      </c>
      <c r="AE14" t="str">
        <v/>
      </c>
      <c r="AF14" t="str">
        <v/>
      </c>
      <c r="AG14" t="str">
        <v/>
      </c>
      <c r="AH14" t="str">
        <v/>
      </c>
      <c r="AI14" t="str">
        <v/>
      </c>
      <c r="AJ14" t="str">
        <v/>
      </c>
      <c r="AK14" t="str">
        <v/>
      </c>
      <c r="AL14" t="str">
        <v/>
      </c>
      <c r="AM14" t="str">
        <v/>
      </c>
      <c r="AN14" t="str">
        <v/>
      </c>
      <c r="AO14" t="str">
        <v/>
      </c>
    </row>
    <row r="15">
      <c r="A15">
        <v>14</v>
      </c>
      <c r="B15" t="str">
        <v xml:space="preserve">LC1  - 3 - 2 </v>
      </c>
      <c r="C15" t="str">
        <v>EN NEGOCIACIÓN</v>
      </c>
      <c r="D15">
        <v>0</v>
      </c>
      <c r="E15" t="str">
        <v>SIN ESTADO</v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  <c r="M15" t="str">
        <v/>
      </c>
      <c r="N15" t="str">
        <v/>
      </c>
      <c r="O15" t="str">
        <v/>
      </c>
      <c r="P15" t="str">
        <v/>
      </c>
      <c r="Q15" t="str">
        <v/>
      </c>
      <c r="R15" t="str">
        <v/>
      </c>
      <c r="S15" t="str">
        <v/>
      </c>
      <c r="T15" t="str">
        <v/>
      </c>
      <c r="U15" t="str">
        <v/>
      </c>
      <c r="V15" t="str">
        <v/>
      </c>
      <c r="W15" t="str">
        <v/>
      </c>
      <c r="X15" t="str">
        <v/>
      </c>
      <c r="Y15" t="str">
        <v/>
      </c>
      <c r="Z15" t="str">
        <v/>
      </c>
      <c r="AA15" t="str">
        <v/>
      </c>
      <c r="AB15" t="str">
        <v/>
      </c>
      <c r="AC15" t="str">
        <v/>
      </c>
      <c r="AD15" t="str">
        <v/>
      </c>
      <c r="AE15" t="str">
        <v/>
      </c>
      <c r="AF15" t="str">
        <v/>
      </c>
      <c r="AG15" t="str">
        <v/>
      </c>
      <c r="AH15" t="str">
        <v/>
      </c>
      <c r="AI15" t="str">
        <v/>
      </c>
      <c r="AJ15" t="str">
        <v/>
      </c>
      <c r="AK15" t="str">
        <v/>
      </c>
      <c r="AL15" t="str">
        <v/>
      </c>
      <c r="AM15" t="str">
        <v/>
      </c>
      <c r="AN15" t="str">
        <v/>
      </c>
      <c r="AO15" t="str">
        <v/>
      </c>
    </row>
    <row r="16">
      <c r="A16">
        <v>15</v>
      </c>
      <c r="B16" t="str">
        <v xml:space="preserve">LC1 - 3 - 3 </v>
      </c>
      <c r="C16" t="str">
        <v>VENDIDO</v>
      </c>
      <c r="D16">
        <v>24</v>
      </c>
      <c r="E16" t="str">
        <v>PAGA</v>
      </c>
      <c r="F16" t="str">
        <v>PAGA</v>
      </c>
      <c r="G16" t="str">
        <v>PAGA</v>
      </c>
      <c r="H16" t="str">
        <v>PAGA</v>
      </c>
      <c r="I16" t="str">
        <v>PAGA</v>
      </c>
      <c r="J16" t="str">
        <v>PAGA</v>
      </c>
      <c r="K16" t="str">
        <v>PAGA</v>
      </c>
      <c r="L16" t="str">
        <v>PAGA</v>
      </c>
      <c r="M16" t="str">
        <v>PAGA</v>
      </c>
      <c r="N16" t="str">
        <v>PAGA</v>
      </c>
      <c r="O16" t="str">
        <v>PAGA</v>
      </c>
      <c r="P16" t="str">
        <v>PAGA</v>
      </c>
      <c r="Q16" t="str">
        <v>PAGA</v>
      </c>
      <c r="R16" t="str">
        <v>PAGA</v>
      </c>
      <c r="S16" t="str">
        <v>PAGA</v>
      </c>
      <c r="T16" t="str">
        <v>PAGA</v>
      </c>
      <c r="U16" t="str">
        <v>PAGA</v>
      </c>
      <c r="V16" t="str">
        <v>PAGA</v>
      </c>
      <c r="W16" t="str">
        <v>PAGA</v>
      </c>
      <c r="X16" t="str">
        <v>PAGA</v>
      </c>
      <c r="Y16" t="str">
        <v>PAGA</v>
      </c>
      <c r="Z16" t="str">
        <v>PAGA</v>
      </c>
      <c r="AA16" t="str">
        <v>PAGA</v>
      </c>
      <c r="AB16" t="str">
        <v>PAGA</v>
      </c>
      <c r="AC16" t="str">
        <v>PAGA</v>
      </c>
      <c r="AD16" t="str">
        <v/>
      </c>
      <c r="AE16" t="str">
        <v/>
      </c>
      <c r="AF16" t="str">
        <v/>
      </c>
      <c r="AG16" t="str">
        <v/>
      </c>
      <c r="AH16" t="str">
        <v/>
      </c>
      <c r="AI16" t="str">
        <v/>
      </c>
      <c r="AJ16" t="str">
        <v/>
      </c>
      <c r="AK16" t="str">
        <v/>
      </c>
      <c r="AL16" t="str">
        <v/>
      </c>
      <c r="AM16" t="str">
        <v/>
      </c>
      <c r="AN16" t="str">
        <v/>
      </c>
      <c r="AO16" t="str">
        <v/>
      </c>
    </row>
    <row r="17">
      <c r="A17">
        <v>16</v>
      </c>
      <c r="B17" t="str">
        <v xml:space="preserve">LC1 - 3 - 4 </v>
      </c>
      <c r="C17" t="str">
        <v>VENDIDO</v>
      </c>
      <c r="D17">
        <v>24</v>
      </c>
      <c r="E17" t="str">
        <v>AL DÍA</v>
      </c>
      <c r="F17" t="str">
        <v>PAGA</v>
      </c>
      <c r="G17" t="str">
        <v>PAGA</v>
      </c>
      <c r="H17" t="str">
        <v>PAGA</v>
      </c>
      <c r="I17" t="str">
        <v>PAGA</v>
      </c>
      <c r="J17" t="str">
        <v>PAGA</v>
      </c>
      <c r="K17" t="str">
        <v>PAGA</v>
      </c>
      <c r="L17" t="str">
        <v>PAGA</v>
      </c>
      <c r="M17" t="str">
        <v>PAGA</v>
      </c>
      <c r="N17" t="str">
        <v>AL DÍA</v>
      </c>
      <c r="O17" t="str">
        <v>AL DÍA</v>
      </c>
      <c r="P17" t="str">
        <v>AL DÍA</v>
      </c>
      <c r="Q17" t="str">
        <v>AL DÍA</v>
      </c>
      <c r="R17" t="str">
        <v>AL DÍA</v>
      </c>
      <c r="S17" t="str">
        <v>AL DÍA</v>
      </c>
      <c r="T17" t="str">
        <v>AL DÍA</v>
      </c>
      <c r="U17" t="str">
        <v>AL DÍA</v>
      </c>
      <c r="V17" t="str">
        <v>AL DÍA</v>
      </c>
      <c r="W17" t="str">
        <v>AL DÍA</v>
      </c>
      <c r="X17" t="str">
        <v>AL DÍA</v>
      </c>
      <c r="Y17" t="str">
        <v>AL DÍA</v>
      </c>
      <c r="Z17" t="str">
        <v>AL DÍA</v>
      </c>
      <c r="AA17" t="str">
        <v>AL DÍA</v>
      </c>
      <c r="AB17" t="str">
        <v>AL DÍA</v>
      </c>
      <c r="AC17" t="str">
        <v>AL DÍA</v>
      </c>
      <c r="AD17" t="str">
        <v/>
      </c>
      <c r="AE17" t="str">
        <v/>
      </c>
      <c r="AF17" t="str">
        <v/>
      </c>
      <c r="AG17" t="str">
        <v/>
      </c>
      <c r="AH17" t="str">
        <v/>
      </c>
      <c r="AI17" t="str">
        <v/>
      </c>
      <c r="AJ17" t="str">
        <v/>
      </c>
      <c r="AK17" t="str">
        <v/>
      </c>
      <c r="AL17" t="str">
        <v/>
      </c>
      <c r="AM17" t="str">
        <v/>
      </c>
      <c r="AN17" t="str">
        <v/>
      </c>
      <c r="AO17" t="str">
        <v/>
      </c>
    </row>
    <row r="18">
      <c r="A18">
        <v>17</v>
      </c>
      <c r="B18" t="str">
        <v>LC1  - 3 - 5</v>
      </c>
      <c r="C18" t="str">
        <v>VENDIDO</v>
      </c>
      <c r="D18">
        <v>24</v>
      </c>
      <c r="E18" t="str">
        <v>AL DÍA</v>
      </c>
      <c r="F18" t="str">
        <v>PAGA</v>
      </c>
      <c r="G18" t="str">
        <v>PAGA</v>
      </c>
      <c r="H18" t="str">
        <v>PAGA</v>
      </c>
      <c r="I18" t="str">
        <v>PAGA</v>
      </c>
      <c r="J18" t="str">
        <v>PAGA</v>
      </c>
      <c r="K18" t="str">
        <v>PAGA</v>
      </c>
      <c r="L18" t="str">
        <v>PAGA</v>
      </c>
      <c r="M18" t="str">
        <v>PAGA</v>
      </c>
      <c r="N18" t="str">
        <v>AL DÍA</v>
      </c>
      <c r="O18" t="str">
        <v>AL DÍA</v>
      </c>
      <c r="P18" t="str">
        <v>AL DÍA</v>
      </c>
      <c r="Q18" t="str">
        <v>AL DÍA</v>
      </c>
      <c r="R18" t="str">
        <v>AL DÍA</v>
      </c>
      <c r="S18" t="str">
        <v>AL DÍA</v>
      </c>
      <c r="T18" t="str">
        <v>AL DÍA</v>
      </c>
      <c r="U18" t="str">
        <v>AL DÍA</v>
      </c>
      <c r="V18" t="str">
        <v>AL DÍA</v>
      </c>
      <c r="W18" t="str">
        <v>AL DÍA</v>
      </c>
      <c r="X18" t="str">
        <v>AL DÍA</v>
      </c>
      <c r="Y18" t="str">
        <v>AL DÍA</v>
      </c>
      <c r="Z18" t="str">
        <v>AL DÍA</v>
      </c>
      <c r="AA18" t="str">
        <v>AL DÍA</v>
      </c>
      <c r="AB18" t="str">
        <v>AL DÍA</v>
      </c>
      <c r="AC18" t="str">
        <v>AL DÍA</v>
      </c>
      <c r="AD18" t="str">
        <v/>
      </c>
      <c r="AE18" t="str">
        <v/>
      </c>
      <c r="AF18" t="str">
        <v/>
      </c>
      <c r="AG18" t="str">
        <v/>
      </c>
      <c r="AH18" t="str">
        <v/>
      </c>
      <c r="AI18" t="str">
        <v/>
      </c>
      <c r="AJ18" t="str">
        <v/>
      </c>
      <c r="AK18" t="str">
        <v/>
      </c>
      <c r="AL18" t="str">
        <v/>
      </c>
      <c r="AM18" t="str">
        <v/>
      </c>
      <c r="AN18" t="str">
        <v/>
      </c>
      <c r="AO18" t="str">
        <v/>
      </c>
    </row>
    <row r="19">
      <c r="A19">
        <v>18</v>
      </c>
      <c r="B19" t="str">
        <v>LC1 - 3 - 6</v>
      </c>
      <c r="C19" t="str">
        <v>VENDIDO</v>
      </c>
      <c r="D19">
        <v>24</v>
      </c>
      <c r="E19" t="str">
        <v>VENCIDA</v>
      </c>
      <c r="F19" t="str">
        <v>PAGA</v>
      </c>
      <c r="G19" t="str">
        <v>PAGA</v>
      </c>
      <c r="H19" t="str">
        <v>PAGA</v>
      </c>
      <c r="I19" t="str">
        <v>PAGA</v>
      </c>
      <c r="J19" t="str">
        <v>VENCIDA</v>
      </c>
      <c r="K19" t="str">
        <v>VENCIDA</v>
      </c>
      <c r="L19" t="str">
        <v>AL DÍA</v>
      </c>
      <c r="M19" t="str">
        <v>AL DÍA</v>
      </c>
      <c r="N19" t="str">
        <v>AL DÍA</v>
      </c>
      <c r="O19" t="str">
        <v>AL DÍA</v>
      </c>
      <c r="P19" t="str">
        <v>AL DÍA</v>
      </c>
      <c r="Q19" t="str">
        <v>AL DÍA</v>
      </c>
      <c r="R19" t="str">
        <v>AL DÍA</v>
      </c>
      <c r="S19" t="str">
        <v>AL DÍA</v>
      </c>
      <c r="T19" t="str">
        <v>AL DÍA</v>
      </c>
      <c r="U19" t="str">
        <v>AL DÍA</v>
      </c>
      <c r="V19" t="str">
        <v>AL DÍA</v>
      </c>
      <c r="W19" t="str">
        <v>AL DÍA</v>
      </c>
      <c r="X19" t="str">
        <v>AL DÍA</v>
      </c>
      <c r="Y19" t="str">
        <v>AL DÍA</v>
      </c>
      <c r="Z19" t="str">
        <v>AL DÍA</v>
      </c>
      <c r="AA19" t="str">
        <v>AL DÍA</v>
      </c>
      <c r="AB19" t="str">
        <v>AL DÍA</v>
      </c>
      <c r="AC19" t="str">
        <v>AL DÍA</v>
      </c>
      <c r="AD19" t="str">
        <v/>
      </c>
      <c r="AE19" t="str">
        <v/>
      </c>
      <c r="AF19" t="str">
        <v/>
      </c>
      <c r="AG19" t="str">
        <v/>
      </c>
      <c r="AH19" t="str">
        <v/>
      </c>
      <c r="AI19" t="str">
        <v/>
      </c>
      <c r="AJ19" t="str">
        <v/>
      </c>
      <c r="AK19" t="str">
        <v/>
      </c>
      <c r="AL19" t="str">
        <v/>
      </c>
      <c r="AM19" t="str">
        <v/>
      </c>
      <c r="AN19" t="str">
        <v/>
      </c>
      <c r="AO19" t="str">
        <v/>
      </c>
    </row>
    <row r="20">
      <c r="A20">
        <v>19</v>
      </c>
      <c r="B20" t="str">
        <v xml:space="preserve">LC1 - 3 - 7 </v>
      </c>
      <c r="C20" t="str">
        <v>DISPONIBLE</v>
      </c>
      <c r="D20">
        <v>0</v>
      </c>
      <c r="E20" t="str">
        <v>SIN ESTADO</v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  <c r="M20" t="str">
        <v/>
      </c>
      <c r="N20" t="str">
        <v/>
      </c>
      <c r="O20" t="str">
        <v/>
      </c>
      <c r="P20" t="str">
        <v/>
      </c>
      <c r="Q20" t="str">
        <v/>
      </c>
      <c r="R20" t="str">
        <v/>
      </c>
      <c r="S20" t="str">
        <v/>
      </c>
      <c r="T20" t="str">
        <v/>
      </c>
      <c r="U20" t="str">
        <v/>
      </c>
      <c r="V20" t="str">
        <v/>
      </c>
      <c r="W20" t="str">
        <v/>
      </c>
      <c r="X20" t="str">
        <v/>
      </c>
      <c r="Y20" t="str">
        <v/>
      </c>
      <c r="Z20" t="str">
        <v/>
      </c>
      <c r="AA20" t="str">
        <v/>
      </c>
      <c r="AB20" t="str">
        <v/>
      </c>
      <c r="AC20" t="str">
        <v/>
      </c>
      <c r="AD20" t="str">
        <v/>
      </c>
      <c r="AE20" t="str">
        <v/>
      </c>
      <c r="AF20" t="str">
        <v/>
      </c>
      <c r="AG20" t="str">
        <v/>
      </c>
      <c r="AH20" t="str">
        <v/>
      </c>
      <c r="AI20" t="str">
        <v/>
      </c>
      <c r="AJ20" t="str">
        <v/>
      </c>
      <c r="AK20" t="str">
        <v/>
      </c>
      <c r="AL20" t="str">
        <v/>
      </c>
      <c r="AM20" t="str">
        <v/>
      </c>
      <c r="AN20" t="str">
        <v/>
      </c>
      <c r="AO20" t="str">
        <v/>
      </c>
    </row>
    <row r="21">
      <c r="A21">
        <v>20</v>
      </c>
      <c r="B21" t="str">
        <v xml:space="preserve">LC1 - 3 - 8 </v>
      </c>
      <c r="C21" t="str">
        <v>DISPONIBLE</v>
      </c>
      <c r="D21">
        <v>0</v>
      </c>
      <c r="E21" t="str">
        <v>SIN ESTADO</v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  <c r="M21" t="str">
        <v/>
      </c>
      <c r="N21" t="str">
        <v/>
      </c>
      <c r="O21" t="str">
        <v/>
      </c>
      <c r="P21" t="str">
        <v/>
      </c>
      <c r="Q21" t="str">
        <v/>
      </c>
      <c r="R21" t="str">
        <v/>
      </c>
      <c r="S21" t="str">
        <v/>
      </c>
      <c r="T21" t="str">
        <v/>
      </c>
      <c r="U21" t="str">
        <v/>
      </c>
      <c r="V21" t="str">
        <v/>
      </c>
      <c r="W21" t="str">
        <v/>
      </c>
      <c r="X21" t="str">
        <v/>
      </c>
      <c r="Y21" t="str">
        <v/>
      </c>
      <c r="Z21" t="str">
        <v/>
      </c>
      <c r="AA21" t="str">
        <v/>
      </c>
      <c r="AB21" t="str">
        <v/>
      </c>
      <c r="AC21" t="str">
        <v/>
      </c>
      <c r="AD21" t="str">
        <v/>
      </c>
      <c r="AE21" t="str">
        <v/>
      </c>
      <c r="AF21" t="str">
        <v/>
      </c>
      <c r="AG21" t="str">
        <v/>
      </c>
      <c r="AH21" t="str">
        <v/>
      </c>
      <c r="AI21" t="str">
        <v/>
      </c>
      <c r="AJ21" t="str">
        <v/>
      </c>
      <c r="AK21" t="str">
        <v/>
      </c>
      <c r="AL21" t="str">
        <v/>
      </c>
      <c r="AM21" t="str">
        <v/>
      </c>
      <c r="AN21" t="str">
        <v/>
      </c>
      <c r="AO21" t="str">
        <v/>
      </c>
    </row>
    <row r="22">
      <c r="A22">
        <v>21</v>
      </c>
      <c r="B22" t="str">
        <v>LC1 - 3 - 9</v>
      </c>
      <c r="C22" t="str">
        <v>VENDIDO</v>
      </c>
      <c r="D22">
        <v>24</v>
      </c>
      <c r="E22" t="str">
        <v>AL DÍA</v>
      </c>
      <c r="F22" t="str">
        <v>PAGA</v>
      </c>
      <c r="G22" t="str">
        <v>PAGA</v>
      </c>
      <c r="H22" t="str">
        <v>PAGA</v>
      </c>
      <c r="I22" t="str">
        <v>PAGA</v>
      </c>
      <c r="J22" t="str">
        <v>PAGA</v>
      </c>
      <c r="K22" t="str">
        <v>PAGA</v>
      </c>
      <c r="L22" t="str">
        <v>PAGA</v>
      </c>
      <c r="M22" t="str">
        <v>PAGA</v>
      </c>
      <c r="N22" t="str">
        <v>PAGA</v>
      </c>
      <c r="O22" t="str">
        <v>PAGA</v>
      </c>
      <c r="P22" t="str">
        <v>PAGA</v>
      </c>
      <c r="Q22" t="str">
        <v>PAGA</v>
      </c>
      <c r="R22" t="str">
        <v>PAGA</v>
      </c>
      <c r="S22" t="str">
        <v>PAGA</v>
      </c>
      <c r="T22" t="str">
        <v>AL DÍA</v>
      </c>
      <c r="U22" t="str">
        <v>AL DÍA</v>
      </c>
      <c r="V22" t="str">
        <v>AL DÍA</v>
      </c>
      <c r="W22" t="str">
        <v>AL DÍA</v>
      </c>
      <c r="X22" t="str">
        <v>AL DÍA</v>
      </c>
      <c r="Y22" t="str">
        <v>AL DÍA</v>
      </c>
      <c r="Z22" t="str">
        <v>AL DÍA</v>
      </c>
      <c r="AA22" t="str">
        <v>AL DÍA</v>
      </c>
      <c r="AB22" t="str">
        <v>AL DÍA</v>
      </c>
      <c r="AC22" t="str">
        <v>AL DÍA</v>
      </c>
      <c r="AD22" t="str">
        <v/>
      </c>
      <c r="AE22" t="str">
        <v/>
      </c>
      <c r="AF22" t="str">
        <v/>
      </c>
      <c r="AG22" t="str">
        <v/>
      </c>
      <c r="AH22" t="str">
        <v/>
      </c>
      <c r="AI22" t="str">
        <v/>
      </c>
      <c r="AJ22" t="str">
        <v/>
      </c>
      <c r="AK22" t="str">
        <v/>
      </c>
      <c r="AL22" t="str">
        <v/>
      </c>
      <c r="AM22" t="str">
        <v/>
      </c>
      <c r="AN22" t="str">
        <v/>
      </c>
      <c r="AO22" t="str">
        <v/>
      </c>
      <c r="AP22" t="str">
        <v>MENSAJE POR WHATSAPP</v>
      </c>
      <c r="AQ22" t="str">
        <v>NO RESPONDE</v>
      </c>
      <c r="AR22">
        <v>46256</v>
      </c>
    </row>
    <row r="23">
      <c r="A23">
        <v>22</v>
      </c>
      <c r="B23" t="str">
        <v>LC1 - 3 - 10 Y 11</v>
      </c>
      <c r="C23" t="str">
        <v>VENDIDO</v>
      </c>
      <c r="D23">
        <v>24</v>
      </c>
      <c r="E23" t="str">
        <v>VENCIDA</v>
      </c>
      <c r="F23" t="str">
        <v>PAGA</v>
      </c>
      <c r="G23" t="str">
        <v>PAGA</v>
      </c>
      <c r="H23" t="str">
        <v>PAGA</v>
      </c>
      <c r="I23" t="str">
        <v>PAGA</v>
      </c>
      <c r="J23" t="str">
        <v>PAGA</v>
      </c>
      <c r="K23" t="str">
        <v>PAGA</v>
      </c>
      <c r="L23" t="str">
        <v>VENCIDA</v>
      </c>
      <c r="M23" t="str">
        <v>VENCIDA</v>
      </c>
      <c r="N23" t="str">
        <v>VENCIDA</v>
      </c>
      <c r="O23" t="str">
        <v>VENCIDA</v>
      </c>
      <c r="P23" t="str">
        <v>VENCIDA</v>
      </c>
      <c r="Q23" t="str">
        <v>VENCIDA</v>
      </c>
      <c r="R23" t="str">
        <v>VENCIDA</v>
      </c>
      <c r="S23" t="str">
        <v>AL DÍA</v>
      </c>
      <c r="T23" t="str">
        <v>AL DÍA</v>
      </c>
      <c r="U23" t="str">
        <v>AL DÍA</v>
      </c>
      <c r="V23" t="str">
        <v>AL DÍA</v>
      </c>
      <c r="W23" t="str">
        <v>AL DÍA</v>
      </c>
      <c r="X23" t="str">
        <v>AL DÍA</v>
      </c>
      <c r="Y23" t="str">
        <v>AL DÍA</v>
      </c>
      <c r="Z23" t="str">
        <v>AL DÍA</v>
      </c>
      <c r="AA23" t="str">
        <v>AL DÍA</v>
      </c>
      <c r="AB23" t="str">
        <v>AL DÍA</v>
      </c>
      <c r="AC23" t="str">
        <v>AL DÍA</v>
      </c>
      <c r="AD23" t="str">
        <v/>
      </c>
      <c r="AE23" t="str">
        <v/>
      </c>
      <c r="AF23" t="str">
        <v/>
      </c>
      <c r="AG23" t="str">
        <v/>
      </c>
      <c r="AH23" t="str">
        <v/>
      </c>
      <c r="AI23" t="str">
        <v/>
      </c>
      <c r="AJ23" t="str">
        <v/>
      </c>
      <c r="AK23" t="str">
        <v/>
      </c>
      <c r="AL23" t="str">
        <v/>
      </c>
      <c r="AM23" t="str">
        <v/>
      </c>
      <c r="AN23" t="str">
        <v/>
      </c>
      <c r="AO23" t="str">
        <v/>
      </c>
      <c r="AP23" t="str">
        <v>MENSAJE POR WHATSAPP</v>
      </c>
      <c r="AQ23" t="str">
        <v>NO RESPONDE</v>
      </c>
      <c r="AR23">
        <v>46256</v>
      </c>
    </row>
    <row r="24">
      <c r="A24">
        <v>23</v>
      </c>
      <c r="B24" t="str">
        <v>LC1 - 3 - 12</v>
      </c>
      <c r="C24" t="str">
        <v xml:space="preserve">CEDIDO EN FORMA DE PAGO </v>
      </c>
      <c r="D24">
        <v>0</v>
      </c>
      <c r="E24" t="str">
        <v>SIN ESTADO</v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  <c r="M24" t="str">
        <v/>
      </c>
      <c r="N24" t="str">
        <v/>
      </c>
      <c r="O24" t="str">
        <v/>
      </c>
      <c r="P24" t="str">
        <v/>
      </c>
      <c r="Q24" t="str">
        <v/>
      </c>
      <c r="R24" t="str">
        <v/>
      </c>
      <c r="S24" t="str">
        <v/>
      </c>
      <c r="T24" t="str">
        <v/>
      </c>
      <c r="U24" t="str">
        <v/>
      </c>
      <c r="V24" t="str">
        <v/>
      </c>
      <c r="W24" t="str">
        <v/>
      </c>
      <c r="X24" t="str">
        <v/>
      </c>
      <c r="Y24" t="str">
        <v/>
      </c>
      <c r="Z24" t="str">
        <v/>
      </c>
      <c r="AA24" t="str">
        <v/>
      </c>
      <c r="AB24" t="str">
        <v/>
      </c>
      <c r="AC24" t="str">
        <v/>
      </c>
      <c r="AD24" t="str">
        <v/>
      </c>
      <c r="AE24" t="str">
        <v/>
      </c>
      <c r="AF24" t="str">
        <v/>
      </c>
      <c r="AG24" t="str">
        <v/>
      </c>
      <c r="AH24" t="str">
        <v/>
      </c>
      <c r="AI24" t="str">
        <v/>
      </c>
      <c r="AJ24" t="str">
        <v/>
      </c>
      <c r="AK24" t="str">
        <v/>
      </c>
      <c r="AL24" t="str">
        <v/>
      </c>
      <c r="AM24" t="str">
        <v/>
      </c>
      <c r="AN24" t="str">
        <v/>
      </c>
      <c r="AO24" t="str">
        <v/>
      </c>
    </row>
    <row r="25">
      <c r="A25">
        <v>24</v>
      </c>
      <c r="B25" t="str">
        <v>LC1 - 4 - 1</v>
      </c>
      <c r="C25" t="str">
        <v>VENDIDO</v>
      </c>
      <c r="D25">
        <v>24</v>
      </c>
      <c r="E25" t="str">
        <v>AL DÍA</v>
      </c>
      <c r="F25" t="str">
        <v>PAGA</v>
      </c>
      <c r="G25" t="str">
        <v>PAGA</v>
      </c>
      <c r="H25" t="str">
        <v>PAGA</v>
      </c>
      <c r="I25" t="str">
        <v>PAGA</v>
      </c>
      <c r="J25" t="str">
        <v>PAGA</v>
      </c>
      <c r="K25" t="str">
        <v>AL DÍA</v>
      </c>
      <c r="L25" t="str">
        <v>AL DÍA</v>
      </c>
      <c r="M25" t="str">
        <v>AL DÍA</v>
      </c>
      <c r="N25" t="str">
        <v>AL DÍA</v>
      </c>
      <c r="O25" t="str">
        <v>AL DÍA</v>
      </c>
      <c r="P25" t="str">
        <v>AL DÍA</v>
      </c>
      <c r="Q25" t="str">
        <v>AL DÍA</v>
      </c>
      <c r="R25" t="str">
        <v>AL DÍA</v>
      </c>
      <c r="S25" t="str">
        <v>AL DÍA</v>
      </c>
      <c r="T25" t="str">
        <v>AL DÍA</v>
      </c>
      <c r="U25" t="str">
        <v>AL DÍA</v>
      </c>
      <c r="V25" t="str">
        <v>AL DÍA</v>
      </c>
      <c r="W25" t="str">
        <v>AL DÍA</v>
      </c>
      <c r="X25" t="str">
        <v>AL DÍA</v>
      </c>
      <c r="Y25" t="str">
        <v>AL DÍA</v>
      </c>
      <c r="Z25" t="str">
        <v>AL DÍA</v>
      </c>
      <c r="AA25" t="str">
        <v>AL DÍA</v>
      </c>
      <c r="AB25" t="str">
        <v>AL DÍA</v>
      </c>
      <c r="AC25" t="str">
        <v>AL DÍA</v>
      </c>
      <c r="AD25" t="str">
        <v/>
      </c>
      <c r="AE25" t="str">
        <v/>
      </c>
      <c r="AF25" t="str">
        <v/>
      </c>
      <c r="AG25" t="str">
        <v/>
      </c>
      <c r="AH25" t="str">
        <v/>
      </c>
      <c r="AI25" t="str">
        <v/>
      </c>
      <c r="AJ25" t="str">
        <v/>
      </c>
      <c r="AK25" t="str">
        <v/>
      </c>
      <c r="AL25" t="str">
        <v/>
      </c>
      <c r="AM25" t="str">
        <v/>
      </c>
      <c r="AN25" t="str">
        <v/>
      </c>
      <c r="AO25" t="str">
        <v/>
      </c>
    </row>
    <row r="26">
      <c r="A26">
        <v>25</v>
      </c>
      <c r="B26" t="str">
        <v xml:space="preserve">LC1 - 4 - 2 </v>
      </c>
      <c r="C26" t="str">
        <v>VENDIDO</v>
      </c>
      <c r="D26">
        <v>30</v>
      </c>
      <c r="E26" t="str">
        <v>AL DÍA</v>
      </c>
      <c r="F26" t="str">
        <v>PAGA</v>
      </c>
      <c r="G26" t="str">
        <v>PAGA</v>
      </c>
      <c r="H26" t="str">
        <v>PAGA</v>
      </c>
      <c r="I26" t="str">
        <v>PAGA</v>
      </c>
      <c r="J26" t="str">
        <v>PAGA</v>
      </c>
      <c r="K26" t="str">
        <v>PAGA</v>
      </c>
      <c r="L26" t="str">
        <v>PAGA</v>
      </c>
      <c r="M26" t="str">
        <v>PAGA</v>
      </c>
      <c r="N26" t="str">
        <v>PAGA</v>
      </c>
      <c r="O26" t="str">
        <v>PAGA</v>
      </c>
      <c r="P26" t="str">
        <v>PAGA</v>
      </c>
      <c r="Q26" t="str">
        <v>PAGA</v>
      </c>
      <c r="R26" t="str">
        <v>AL DÍA</v>
      </c>
      <c r="S26" t="str">
        <v>AL DÍA</v>
      </c>
      <c r="T26" t="str">
        <v>AL DÍA</v>
      </c>
      <c r="U26" t="str">
        <v>AL DÍA</v>
      </c>
      <c r="V26" t="str">
        <v>AL DÍA</v>
      </c>
      <c r="W26" t="str">
        <v>AL DÍA</v>
      </c>
      <c r="X26" t="str">
        <v>AL DÍA</v>
      </c>
      <c r="Y26" t="str">
        <v>AL DÍA</v>
      </c>
      <c r="Z26" t="str">
        <v>AL DÍA</v>
      </c>
      <c r="AA26" t="str">
        <v>AL DÍA</v>
      </c>
      <c r="AB26" t="str">
        <v>AL DÍA</v>
      </c>
      <c r="AC26" t="str">
        <v>AL DÍA</v>
      </c>
      <c r="AD26" t="str">
        <v>AL DÍA</v>
      </c>
      <c r="AE26" t="str">
        <v>AL DÍA</v>
      </c>
      <c r="AF26" t="str">
        <v>AL DÍA</v>
      </c>
      <c r="AG26" t="str">
        <v>AL DÍA</v>
      </c>
      <c r="AH26" t="str">
        <v>AL DÍA</v>
      </c>
      <c r="AI26" t="str">
        <v>AL DÍA</v>
      </c>
      <c r="AJ26" t="str">
        <v/>
      </c>
      <c r="AK26" t="str">
        <v/>
      </c>
      <c r="AL26" t="str">
        <v/>
      </c>
      <c r="AM26" t="str">
        <v/>
      </c>
      <c r="AN26" t="str">
        <v/>
      </c>
      <c r="AO26" t="str">
        <v/>
      </c>
    </row>
    <row r="27">
      <c r="A27">
        <v>26</v>
      </c>
      <c r="B27" t="str">
        <v xml:space="preserve">LC1 - 4 - 3 </v>
      </c>
      <c r="C27" t="str">
        <v>VENDIDO</v>
      </c>
      <c r="D27">
        <v>30</v>
      </c>
      <c r="E27" t="str">
        <v>VENCIDA</v>
      </c>
      <c r="F27" t="str">
        <v>PAGA</v>
      </c>
      <c r="G27" t="str">
        <v>PAGA</v>
      </c>
      <c r="H27" t="str">
        <v>PAGA</v>
      </c>
      <c r="I27" t="str">
        <v>PAGA</v>
      </c>
      <c r="J27" t="str">
        <v>PAGA</v>
      </c>
      <c r="K27" t="str">
        <v>PAGA</v>
      </c>
      <c r="L27" t="str">
        <v>VENCIDA</v>
      </c>
      <c r="M27" t="str">
        <v>PAGA</v>
      </c>
      <c r="N27" t="str">
        <v>PAGA</v>
      </c>
      <c r="O27" t="str">
        <v>AL DÍA</v>
      </c>
      <c r="P27" t="str">
        <v>AL DÍA</v>
      </c>
      <c r="Q27" t="str">
        <v>AL DÍA</v>
      </c>
      <c r="R27" t="str">
        <v>AL DÍA</v>
      </c>
      <c r="S27" t="str">
        <v>AL DÍA</v>
      </c>
      <c r="T27" t="str">
        <v>AL DÍA</v>
      </c>
      <c r="U27" t="str">
        <v>AL DÍA</v>
      </c>
      <c r="V27" t="str">
        <v>AL DÍA</v>
      </c>
      <c r="W27" t="str">
        <v>AL DÍA</v>
      </c>
      <c r="X27" t="str">
        <v>AL DÍA</v>
      </c>
      <c r="Y27" t="str">
        <v>AL DÍA</v>
      </c>
      <c r="Z27" t="str">
        <v>AL DÍA</v>
      </c>
      <c r="AA27" t="str">
        <v>AL DÍA</v>
      </c>
      <c r="AB27" t="str">
        <v>AL DÍA</v>
      </c>
      <c r="AC27" t="str">
        <v>AL DÍA</v>
      </c>
      <c r="AD27" t="str">
        <v>AL DÍA</v>
      </c>
      <c r="AE27" t="str">
        <v>AL DÍA</v>
      </c>
      <c r="AF27" t="str">
        <v>AL DÍA</v>
      </c>
      <c r="AG27" t="str">
        <v>AL DÍA</v>
      </c>
      <c r="AH27" t="str">
        <v>AL DÍA</v>
      </c>
      <c r="AI27" t="str">
        <v>AL DÍA</v>
      </c>
      <c r="AJ27" t="str">
        <v/>
      </c>
      <c r="AK27" t="str">
        <v/>
      </c>
      <c r="AL27" t="str">
        <v/>
      </c>
      <c r="AM27" t="str">
        <v/>
      </c>
      <c r="AN27" t="str">
        <v/>
      </c>
      <c r="AO27" t="str">
        <v/>
      </c>
    </row>
    <row r="28">
      <c r="A28">
        <v>27</v>
      </c>
      <c r="B28" t="str">
        <v xml:space="preserve">LC1 - 4 - 4 </v>
      </c>
      <c r="C28" t="str">
        <v>VENDIDO</v>
      </c>
      <c r="D28">
        <v>30</v>
      </c>
      <c r="E28" t="str">
        <v>AL DÍA</v>
      </c>
      <c r="F28" t="str">
        <v>PAGA</v>
      </c>
      <c r="G28" t="str">
        <v>PAGA</v>
      </c>
      <c r="H28" t="str">
        <v>PAGA</v>
      </c>
      <c r="I28" t="str">
        <v>PAGA</v>
      </c>
      <c r="J28" t="str">
        <v>PAGA</v>
      </c>
      <c r="K28" t="str">
        <v>PAGA</v>
      </c>
      <c r="L28" t="str">
        <v>PAGA</v>
      </c>
      <c r="M28" t="str">
        <v>PAGA</v>
      </c>
      <c r="N28" t="str">
        <v>AL DÍA</v>
      </c>
      <c r="O28" t="str">
        <v>AL DÍA</v>
      </c>
      <c r="P28" t="str">
        <v>AL DÍA</v>
      </c>
      <c r="Q28" t="str">
        <v>AL DÍA</v>
      </c>
      <c r="R28" t="str">
        <v>AL DÍA</v>
      </c>
      <c r="S28" t="str">
        <v>AL DÍA</v>
      </c>
      <c r="T28" t="str">
        <v>AL DÍA</v>
      </c>
      <c r="U28" t="str">
        <v>AL DÍA</v>
      </c>
      <c r="V28" t="str">
        <v>AL DÍA</v>
      </c>
      <c r="W28" t="str">
        <v>AL DÍA</v>
      </c>
      <c r="X28" t="str">
        <v>AL DÍA</v>
      </c>
      <c r="Y28" t="str">
        <v>AL DÍA</v>
      </c>
      <c r="Z28" t="str">
        <v>AL DÍA</v>
      </c>
      <c r="AA28" t="str">
        <v>AL DÍA</v>
      </c>
      <c r="AB28" t="str">
        <v>AL DÍA</v>
      </c>
      <c r="AC28" t="str">
        <v>AL DÍA</v>
      </c>
      <c r="AD28" t="str">
        <v>AL DÍA</v>
      </c>
      <c r="AE28" t="str">
        <v>AL DÍA</v>
      </c>
      <c r="AF28" t="str">
        <v>AL DÍA</v>
      </c>
      <c r="AG28" t="str">
        <v>AL DÍA</v>
      </c>
      <c r="AH28" t="str">
        <v>AL DÍA</v>
      </c>
      <c r="AI28" t="str">
        <v>AL DÍA</v>
      </c>
      <c r="AJ28" t="str">
        <v/>
      </c>
      <c r="AK28" t="str">
        <v/>
      </c>
      <c r="AL28" t="str">
        <v/>
      </c>
      <c r="AM28" t="str">
        <v/>
      </c>
      <c r="AN28" t="str">
        <v/>
      </c>
      <c r="AO28" t="str">
        <v/>
      </c>
    </row>
    <row r="29">
      <c r="A29">
        <v>28</v>
      </c>
      <c r="B29" t="str">
        <v>LC1 - 4 - 5</v>
      </c>
      <c r="C29" t="str">
        <v>VENDIDO</v>
      </c>
      <c r="D29">
        <v>1</v>
      </c>
      <c r="E29" t="str">
        <v>VENCIDA</v>
      </c>
      <c r="F29" t="str">
        <v>VENCIDA</v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  <c r="M29" t="str">
        <v/>
      </c>
      <c r="N29" t="str">
        <v/>
      </c>
      <c r="O29" t="str">
        <v/>
      </c>
      <c r="P29" t="str">
        <v/>
      </c>
      <c r="Q29" t="str">
        <v/>
      </c>
      <c r="R29" t="str">
        <v/>
      </c>
      <c r="S29" t="str">
        <v/>
      </c>
      <c r="T29" t="str">
        <v/>
      </c>
      <c r="U29" t="str">
        <v/>
      </c>
      <c r="V29" t="str">
        <v/>
      </c>
      <c r="W29" t="str">
        <v/>
      </c>
      <c r="X29" t="str">
        <v/>
      </c>
      <c r="Y29" t="str">
        <v/>
      </c>
      <c r="Z29" t="str">
        <v/>
      </c>
      <c r="AA29" t="str">
        <v/>
      </c>
      <c r="AB29" t="str">
        <v/>
      </c>
      <c r="AC29" t="str">
        <v/>
      </c>
      <c r="AD29" t="str">
        <v/>
      </c>
      <c r="AE29" t="str">
        <v/>
      </c>
      <c r="AF29" t="str">
        <v/>
      </c>
      <c r="AG29" t="str">
        <v/>
      </c>
      <c r="AH29" t="str">
        <v/>
      </c>
      <c r="AI29" t="str">
        <v/>
      </c>
      <c r="AJ29" t="str">
        <v/>
      </c>
      <c r="AK29" t="str">
        <v/>
      </c>
      <c r="AL29" t="str">
        <v/>
      </c>
      <c r="AM29" t="str">
        <v/>
      </c>
      <c r="AN29" t="str">
        <v/>
      </c>
      <c r="AO29" t="str">
        <v/>
      </c>
    </row>
    <row r="30">
      <c r="A30">
        <v>29</v>
      </c>
      <c r="B30" t="str">
        <v>LC1 - 4 - 6</v>
      </c>
      <c r="C30" t="str">
        <v>VENDIDO</v>
      </c>
      <c r="D30">
        <v>24</v>
      </c>
      <c r="E30" t="str">
        <v>AL DÍA</v>
      </c>
      <c r="F30" t="str">
        <v>PAGA</v>
      </c>
      <c r="G30" t="str">
        <v>PAGA</v>
      </c>
      <c r="H30" t="str">
        <v>PAGA</v>
      </c>
      <c r="I30" t="str">
        <v>PAGA</v>
      </c>
      <c r="J30" t="str">
        <v>PAGA</v>
      </c>
      <c r="K30" t="str">
        <v>PAGA</v>
      </c>
      <c r="L30" t="str">
        <v>PAGA</v>
      </c>
      <c r="M30" t="str">
        <v>PAGA</v>
      </c>
      <c r="N30" t="str">
        <v>PAGA</v>
      </c>
      <c r="O30" t="str">
        <v>AL DÍA</v>
      </c>
      <c r="P30" t="str">
        <v>AL DÍA</v>
      </c>
      <c r="Q30" t="str">
        <v>AL DÍA</v>
      </c>
      <c r="R30" t="str">
        <v>AL DÍA</v>
      </c>
      <c r="S30" t="str">
        <v>AL DÍA</v>
      </c>
      <c r="T30" t="str">
        <v>AL DÍA</v>
      </c>
      <c r="U30" t="str">
        <v>AL DÍA</v>
      </c>
      <c r="V30" t="str">
        <v>AL DÍA</v>
      </c>
      <c r="W30" t="str">
        <v>AL DÍA</v>
      </c>
      <c r="X30" t="str">
        <v>AL DÍA</v>
      </c>
      <c r="Y30" t="str">
        <v>AL DÍA</v>
      </c>
      <c r="Z30" t="str">
        <v>AL DÍA</v>
      </c>
      <c r="AA30" t="str">
        <v>AL DÍA</v>
      </c>
      <c r="AB30" t="str">
        <v>AL DÍA</v>
      </c>
      <c r="AC30" t="str">
        <v>AL DÍA</v>
      </c>
      <c r="AD30" t="str">
        <v/>
      </c>
      <c r="AE30" t="str">
        <v/>
      </c>
      <c r="AF30" t="str">
        <v/>
      </c>
      <c r="AG30" t="str">
        <v/>
      </c>
      <c r="AH30" t="str">
        <v/>
      </c>
      <c r="AI30" t="str">
        <v/>
      </c>
      <c r="AJ30" t="str">
        <v/>
      </c>
      <c r="AK30" t="str">
        <v/>
      </c>
      <c r="AL30" t="str">
        <v/>
      </c>
      <c r="AM30" t="str">
        <v/>
      </c>
      <c r="AN30" t="str">
        <v/>
      </c>
      <c r="AO30" t="str">
        <v/>
      </c>
    </row>
    <row r="31">
      <c r="A31">
        <v>30</v>
      </c>
      <c r="B31" t="str">
        <v xml:space="preserve">LC1 - 4 - 7 </v>
      </c>
      <c r="C31" t="str">
        <v>VENDIDO</v>
      </c>
      <c r="D31">
        <v>24</v>
      </c>
      <c r="E31" t="str">
        <v>VENCIDA</v>
      </c>
      <c r="F31" t="str">
        <v>PAGA</v>
      </c>
      <c r="G31" t="str">
        <v>PAGA</v>
      </c>
      <c r="H31" t="str">
        <v>PAGA</v>
      </c>
      <c r="I31" t="str">
        <v>PAGA</v>
      </c>
      <c r="J31" t="str">
        <v>PAGA</v>
      </c>
      <c r="K31" t="str">
        <v>PAGA</v>
      </c>
      <c r="L31" t="str">
        <v>PAGA</v>
      </c>
      <c r="M31" t="str">
        <v>PAGA</v>
      </c>
      <c r="N31" t="str">
        <v>VENCIDA</v>
      </c>
      <c r="O31" t="str">
        <v>AL DÍA</v>
      </c>
      <c r="P31" t="str">
        <v>AL DÍA</v>
      </c>
      <c r="Q31" t="str">
        <v>AL DÍA</v>
      </c>
      <c r="R31" t="str">
        <v>AL DÍA</v>
      </c>
      <c r="S31" t="str">
        <v>AL DÍA</v>
      </c>
      <c r="T31" t="str">
        <v>AL DÍA</v>
      </c>
      <c r="U31" t="str">
        <v>AL DÍA</v>
      </c>
      <c r="V31" t="str">
        <v>AL DÍA</v>
      </c>
      <c r="W31" t="str">
        <v>AL DÍA</v>
      </c>
      <c r="X31" t="str">
        <v>AL DÍA</v>
      </c>
      <c r="Y31" t="str">
        <v>AL DÍA</v>
      </c>
      <c r="Z31" t="str">
        <v>AL DÍA</v>
      </c>
      <c r="AA31" t="str">
        <v>AL DÍA</v>
      </c>
      <c r="AB31" t="str">
        <v>AL DÍA</v>
      </c>
      <c r="AC31" t="str">
        <v>AL DÍA</v>
      </c>
      <c r="AD31" t="str">
        <v/>
      </c>
      <c r="AE31" t="str">
        <v/>
      </c>
      <c r="AF31" t="str">
        <v/>
      </c>
      <c r="AG31" t="str">
        <v/>
      </c>
      <c r="AH31" t="str">
        <v/>
      </c>
      <c r="AI31" t="str">
        <v/>
      </c>
      <c r="AJ31" t="str">
        <v/>
      </c>
      <c r="AK31" t="str">
        <v/>
      </c>
      <c r="AL31" t="str">
        <v/>
      </c>
      <c r="AM31" t="str">
        <v/>
      </c>
      <c r="AN31" t="str">
        <v/>
      </c>
      <c r="AO31" t="str">
        <v/>
      </c>
    </row>
    <row r="32">
      <c r="A32">
        <v>31</v>
      </c>
      <c r="B32" t="str">
        <v xml:space="preserve">LC1- 5 - 1 </v>
      </c>
      <c r="C32" t="str">
        <v>VENDIDO</v>
      </c>
      <c r="D32">
        <v>24</v>
      </c>
      <c r="E32" t="str">
        <v>VENCIDA</v>
      </c>
      <c r="F32" t="str">
        <v>PAGA</v>
      </c>
      <c r="G32" t="str">
        <v>VENCIDA</v>
      </c>
      <c r="H32" t="str">
        <v>VENCIDA</v>
      </c>
      <c r="I32" t="str">
        <v>VENCIDA</v>
      </c>
      <c r="J32" t="str">
        <v>VENCIDA</v>
      </c>
      <c r="K32" t="str">
        <v>AL DÍA</v>
      </c>
      <c r="L32" t="str">
        <v>AL DÍA</v>
      </c>
      <c r="M32" t="str">
        <v>AL DÍA</v>
      </c>
      <c r="N32" t="str">
        <v>AL DÍA</v>
      </c>
      <c r="O32" t="str">
        <v>AL DÍA</v>
      </c>
      <c r="P32" t="str">
        <v>AL DÍA</v>
      </c>
      <c r="Q32" t="str">
        <v>AL DÍA</v>
      </c>
      <c r="R32" t="str">
        <v>AL DÍA</v>
      </c>
      <c r="S32" t="str">
        <v>AL DÍA</v>
      </c>
      <c r="T32" t="str">
        <v>AL DÍA</v>
      </c>
      <c r="U32" t="str">
        <v>AL DÍA</v>
      </c>
      <c r="V32" t="str">
        <v>AL DÍA</v>
      </c>
      <c r="W32" t="str">
        <v>AL DÍA</v>
      </c>
      <c r="X32" t="str">
        <v>AL DÍA</v>
      </c>
      <c r="Y32" t="str">
        <v>AL DÍA</v>
      </c>
      <c r="Z32" t="str">
        <v>AL DÍA</v>
      </c>
      <c r="AA32" t="str">
        <v>AL DÍA</v>
      </c>
      <c r="AB32" t="str">
        <v>AL DÍA</v>
      </c>
      <c r="AC32" t="str">
        <v>AL DÍA</v>
      </c>
      <c r="AD32" t="str">
        <v/>
      </c>
      <c r="AE32" t="str">
        <v/>
      </c>
      <c r="AF32" t="str">
        <v/>
      </c>
      <c r="AG32" t="str">
        <v/>
      </c>
      <c r="AH32" t="str">
        <v/>
      </c>
      <c r="AI32" t="str">
        <v/>
      </c>
      <c r="AJ32" t="str">
        <v/>
      </c>
      <c r="AK32" t="str">
        <v/>
      </c>
      <c r="AL32" t="str">
        <v/>
      </c>
      <c r="AM32" t="str">
        <v/>
      </c>
      <c r="AN32" t="str">
        <v/>
      </c>
      <c r="AO32" t="str">
        <v/>
      </c>
      <c r="AP32" t="str">
        <v>MENSAJE POR WHATSAPP</v>
      </c>
      <c r="AQ32" t="str">
        <v>INDICA QUE EL SIGUIENTE PAGO REALIZA LOS PAGOS ATRASADOS</v>
      </c>
      <c r="AR32">
        <v>46260</v>
      </c>
    </row>
    <row r="33">
      <c r="A33">
        <v>32</v>
      </c>
      <c r="B33" t="str">
        <v xml:space="preserve">LC1 - 5 - 2 </v>
      </c>
      <c r="C33" t="str">
        <v>VENDIDO</v>
      </c>
      <c r="D33">
        <v>24</v>
      </c>
      <c r="E33" t="str">
        <v>VENCIDA</v>
      </c>
      <c r="F33" t="str">
        <v>PAGA</v>
      </c>
      <c r="G33" t="str">
        <v>PAGA</v>
      </c>
      <c r="H33" t="str">
        <v>PAGA</v>
      </c>
      <c r="I33" t="str">
        <v>PAGA</v>
      </c>
      <c r="J33" t="str">
        <v>PAGA</v>
      </c>
      <c r="K33" t="str">
        <v>VENCIDA</v>
      </c>
      <c r="L33" t="str">
        <v>VENCIDA</v>
      </c>
      <c r="M33" t="str">
        <v>VENCIDA</v>
      </c>
      <c r="N33" t="str">
        <v>AL DÍA</v>
      </c>
      <c r="O33" t="str">
        <v>AL DÍA</v>
      </c>
      <c r="P33" t="str">
        <v>AL DÍA</v>
      </c>
      <c r="Q33" t="str">
        <v>AL DÍA</v>
      </c>
      <c r="R33" t="str">
        <v>AL DÍA</v>
      </c>
      <c r="S33" t="str">
        <v>AL DÍA</v>
      </c>
      <c r="T33" t="str">
        <v>AL DÍA</v>
      </c>
      <c r="U33" t="str">
        <v>AL DÍA</v>
      </c>
      <c r="V33" t="str">
        <v>AL DÍA</v>
      </c>
      <c r="W33" t="str">
        <v>AL DÍA</v>
      </c>
      <c r="X33" t="str">
        <v>AL DÍA</v>
      </c>
      <c r="Y33" t="str">
        <v>AL DÍA</v>
      </c>
      <c r="Z33" t="str">
        <v>AL DÍA</v>
      </c>
      <c r="AA33" t="str">
        <v>AL DÍA</v>
      </c>
      <c r="AB33" t="str">
        <v>AL DÍA</v>
      </c>
      <c r="AC33" t="str">
        <v>AL DÍA</v>
      </c>
      <c r="AD33" t="str">
        <v/>
      </c>
      <c r="AE33" t="str">
        <v/>
      </c>
      <c r="AF33" t="str">
        <v/>
      </c>
      <c r="AG33" t="str">
        <v/>
      </c>
      <c r="AH33" t="str">
        <v/>
      </c>
      <c r="AI33" t="str">
        <v/>
      </c>
      <c r="AJ33" t="str">
        <v/>
      </c>
      <c r="AK33" t="str">
        <v/>
      </c>
      <c r="AL33" t="str">
        <v/>
      </c>
      <c r="AM33" t="str">
        <v/>
      </c>
      <c r="AN33" t="str">
        <v/>
      </c>
      <c r="AO33" t="str">
        <v/>
      </c>
      <c r="AP33" t="str">
        <v>MENSAJE POR WHATSAPP</v>
      </c>
      <c r="AQ33" t="str">
        <v>SOLICITA PLAZO</v>
      </c>
      <c r="AR33">
        <v>46296</v>
      </c>
    </row>
    <row r="34">
      <c r="A34">
        <v>33</v>
      </c>
      <c r="B34" t="str">
        <v xml:space="preserve">LC1  - 5 - 3 </v>
      </c>
      <c r="C34" t="str">
        <v>VENDIDO</v>
      </c>
      <c r="D34">
        <v>24</v>
      </c>
      <c r="E34" t="str">
        <v>VENCIDA</v>
      </c>
      <c r="F34" t="str">
        <v>PAGA</v>
      </c>
      <c r="G34" t="str">
        <v>PAGA</v>
      </c>
      <c r="H34" t="str">
        <v>PAGA</v>
      </c>
      <c r="I34" t="str">
        <v>PAGA</v>
      </c>
      <c r="J34" t="str">
        <v>PAGA</v>
      </c>
      <c r="K34" t="str">
        <v>PAGA</v>
      </c>
      <c r="L34" t="str">
        <v>PAGA</v>
      </c>
      <c r="M34" t="str">
        <v>PAGA</v>
      </c>
      <c r="N34" t="str">
        <v>PAGA</v>
      </c>
      <c r="O34" t="str">
        <v>PAGA</v>
      </c>
      <c r="P34" t="str">
        <v>VENCIDA</v>
      </c>
      <c r="Q34" t="str">
        <v>VENCIDA</v>
      </c>
      <c r="R34" t="str">
        <v>VENCIDA</v>
      </c>
      <c r="S34" t="str">
        <v>VENCIDA</v>
      </c>
      <c r="T34" t="str">
        <v>AL DÍA</v>
      </c>
      <c r="U34" t="str">
        <v>AL DÍA</v>
      </c>
      <c r="V34" t="str">
        <v>AL DÍA</v>
      </c>
      <c r="W34" t="str">
        <v>AL DÍA</v>
      </c>
      <c r="X34" t="str">
        <v>AL DÍA</v>
      </c>
      <c r="Y34" t="str">
        <v>AL DÍA</v>
      </c>
      <c r="Z34" t="str">
        <v>AL DÍA</v>
      </c>
      <c r="AA34" t="str">
        <v>AL DÍA</v>
      </c>
      <c r="AB34" t="str">
        <v>AL DÍA</v>
      </c>
      <c r="AC34" t="str">
        <v>AL DÍA</v>
      </c>
      <c r="AD34" t="str">
        <v/>
      </c>
      <c r="AE34" t="str">
        <v/>
      </c>
      <c r="AF34" t="str">
        <v/>
      </c>
      <c r="AG34" t="str">
        <v/>
      </c>
      <c r="AH34" t="str">
        <v/>
      </c>
      <c r="AI34" t="str">
        <v/>
      </c>
      <c r="AJ34" t="str">
        <v/>
      </c>
      <c r="AK34" t="str">
        <v/>
      </c>
      <c r="AL34" t="str">
        <v/>
      </c>
      <c r="AM34" t="str">
        <v/>
      </c>
      <c r="AN34" t="str">
        <v/>
      </c>
      <c r="AO34" t="str">
        <v/>
      </c>
      <c r="AP34" t="str">
        <v>MENSAJE POR WHATSAPP</v>
      </c>
      <c r="AQ34" t="str">
        <v>INDICA QUE EL SIGUIENTE PAGO REALIZA LOS PAGOS ATRASADOS</v>
      </c>
      <c r="AR34" t="str">
        <v>26-8-221-9-26</v>
      </c>
    </row>
    <row r="35">
      <c r="A35">
        <v>34</v>
      </c>
      <c r="B35" t="str">
        <v xml:space="preserve">LC1 - 5 - 4 </v>
      </c>
      <c r="C35" t="str">
        <v>VENDIDO</v>
      </c>
      <c r="D35">
        <v>24</v>
      </c>
      <c r="E35" t="str">
        <v>VENCIDA</v>
      </c>
      <c r="F35" t="str">
        <v>PAGA</v>
      </c>
      <c r="G35" t="str">
        <v>PAGA</v>
      </c>
      <c r="H35" t="str">
        <v>PAGA</v>
      </c>
      <c r="I35" t="str">
        <v>PAGA</v>
      </c>
      <c r="J35" t="str">
        <v>PAGA</v>
      </c>
      <c r="K35" t="str">
        <v>PAGA</v>
      </c>
      <c r="L35" t="str">
        <v>PAGA</v>
      </c>
      <c r="M35" t="str">
        <v>PAGA</v>
      </c>
      <c r="N35" t="str">
        <v>PAGA</v>
      </c>
      <c r="O35" t="str">
        <v>PAGA</v>
      </c>
      <c r="P35" t="str">
        <v>VENCIDA</v>
      </c>
      <c r="Q35" t="str">
        <v>VENCIDA</v>
      </c>
      <c r="R35" t="str">
        <v>VENCIDA</v>
      </c>
      <c r="S35" t="str">
        <v>VENCIDA</v>
      </c>
      <c r="T35" t="str">
        <v>AL DÍA</v>
      </c>
      <c r="U35" t="str">
        <v>AL DÍA</v>
      </c>
      <c r="V35" t="str">
        <v>AL DÍA</v>
      </c>
      <c r="W35" t="str">
        <v>AL DÍA</v>
      </c>
      <c r="X35" t="str">
        <v>AL DÍA</v>
      </c>
      <c r="Y35" t="str">
        <v>AL DÍA</v>
      </c>
      <c r="Z35" t="str">
        <v>AL DÍA</v>
      </c>
      <c r="AA35" t="str">
        <v>AL DÍA</v>
      </c>
      <c r="AB35" t="str">
        <v>AL DÍA</v>
      </c>
      <c r="AC35" t="str">
        <v>AL DÍA</v>
      </c>
      <c r="AD35" t="str">
        <v/>
      </c>
      <c r="AE35" t="str">
        <v/>
      </c>
      <c r="AF35" t="str">
        <v/>
      </c>
      <c r="AG35" t="str">
        <v/>
      </c>
      <c r="AH35" t="str">
        <v/>
      </c>
      <c r="AI35" t="str">
        <v/>
      </c>
      <c r="AJ35" t="str">
        <v/>
      </c>
      <c r="AK35" t="str">
        <v/>
      </c>
      <c r="AL35" t="str">
        <v/>
      </c>
      <c r="AM35" t="str">
        <v/>
      </c>
      <c r="AN35" t="str">
        <v/>
      </c>
      <c r="AO35" t="str">
        <v/>
      </c>
      <c r="AP35" t="str">
        <v>MENSAJE POR WHATSAPP</v>
      </c>
      <c r="AQ35" t="str">
        <v>SOLICITA PLAZO</v>
      </c>
    </row>
    <row r="36">
      <c r="A36">
        <v>35</v>
      </c>
      <c r="B36" t="str">
        <v xml:space="preserve">LC1 - 5 - 5 </v>
      </c>
      <c r="C36" t="str">
        <v>VENDIDO</v>
      </c>
      <c r="D36">
        <v>24</v>
      </c>
      <c r="E36" t="str">
        <v>PAGA</v>
      </c>
      <c r="F36" t="str">
        <v>PAGA</v>
      </c>
      <c r="G36" t="str">
        <v>PAGA</v>
      </c>
      <c r="H36" t="str">
        <v>PAGA</v>
      </c>
      <c r="I36" t="str">
        <v>PAGA</v>
      </c>
      <c r="J36" t="str">
        <v>PAGA</v>
      </c>
      <c r="K36" t="str">
        <v>PAGA</v>
      </c>
      <c r="L36" t="str">
        <v>PAGA</v>
      </c>
      <c r="M36" t="str">
        <v>PAGA</v>
      </c>
      <c r="N36" t="str">
        <v>PAGA</v>
      </c>
      <c r="O36" t="str">
        <v>PAGA</v>
      </c>
      <c r="P36" t="str">
        <v>PAGA</v>
      </c>
      <c r="Q36" t="str">
        <v>PAGA</v>
      </c>
      <c r="R36" t="str">
        <v>PAGA</v>
      </c>
      <c r="S36" t="str">
        <v>PAGA</v>
      </c>
      <c r="T36" t="str">
        <v>PAGA</v>
      </c>
      <c r="U36" t="str">
        <v>PAGA</v>
      </c>
      <c r="V36" t="str">
        <v>PAGA</v>
      </c>
      <c r="W36" t="str">
        <v>PAGA</v>
      </c>
      <c r="X36" t="str">
        <v>PAGA</v>
      </c>
      <c r="Y36" t="str">
        <v>PAGA</v>
      </c>
      <c r="Z36" t="str">
        <v>PAGA</v>
      </c>
      <c r="AA36" t="str">
        <v>PAGA</v>
      </c>
      <c r="AB36" t="str">
        <v>PAGA</v>
      </c>
      <c r="AC36" t="str">
        <v>PAGA</v>
      </c>
      <c r="AD36" t="str">
        <v/>
      </c>
      <c r="AE36" t="str">
        <v/>
      </c>
      <c r="AF36" t="str">
        <v/>
      </c>
      <c r="AG36" t="str">
        <v/>
      </c>
      <c r="AH36" t="str">
        <v/>
      </c>
      <c r="AI36" t="str">
        <v/>
      </c>
      <c r="AJ36" t="str">
        <v/>
      </c>
      <c r="AK36" t="str">
        <v/>
      </c>
      <c r="AL36" t="str">
        <v/>
      </c>
      <c r="AM36" t="str">
        <v/>
      </c>
      <c r="AN36" t="str">
        <v/>
      </c>
      <c r="AO36" t="str">
        <v>PAGO EN SU TOTALIDAD</v>
      </c>
    </row>
    <row r="37">
      <c r="A37">
        <v>36</v>
      </c>
      <c r="B37" t="str">
        <v xml:space="preserve">LC1 - 5 - 6 </v>
      </c>
      <c r="C37" t="str">
        <v>VENDIDO</v>
      </c>
      <c r="D37">
        <v>24</v>
      </c>
      <c r="E37" t="str">
        <v>AL DÍA</v>
      </c>
      <c r="F37" t="str">
        <v>PAGA</v>
      </c>
      <c r="G37" t="str">
        <v>PAGA</v>
      </c>
      <c r="H37" t="str">
        <v>PAGA</v>
      </c>
      <c r="I37" t="str">
        <v>PAGA</v>
      </c>
      <c r="J37" t="str">
        <v>PAGA</v>
      </c>
      <c r="K37" t="str">
        <v>PAGA</v>
      </c>
      <c r="L37" t="str">
        <v>PAGA</v>
      </c>
      <c r="M37" t="str">
        <v>PAGA</v>
      </c>
      <c r="N37" t="str">
        <v>AL DÍA</v>
      </c>
      <c r="O37" t="str">
        <v>AL DÍA</v>
      </c>
      <c r="P37" t="str">
        <v>AL DÍA</v>
      </c>
      <c r="Q37" t="str">
        <v>AL DÍA</v>
      </c>
      <c r="R37" t="str">
        <v>AL DÍA</v>
      </c>
      <c r="S37" t="str">
        <v>AL DÍA</v>
      </c>
      <c r="T37" t="str">
        <v>AL DÍA</v>
      </c>
      <c r="U37" t="str">
        <v>AL DÍA</v>
      </c>
      <c r="V37" t="str">
        <v>AL DÍA</v>
      </c>
      <c r="W37" t="str">
        <v>AL DÍA</v>
      </c>
      <c r="X37" t="str">
        <v>AL DÍA</v>
      </c>
      <c r="Y37" t="str">
        <v>AL DÍA</v>
      </c>
      <c r="Z37" t="str">
        <v>AL DÍA</v>
      </c>
      <c r="AA37" t="str">
        <v>AL DÍA</v>
      </c>
      <c r="AB37" t="str">
        <v>AL DÍA</v>
      </c>
      <c r="AC37" t="str">
        <v>AL DÍA</v>
      </c>
      <c r="AD37" t="str">
        <v/>
      </c>
      <c r="AE37" t="str">
        <v/>
      </c>
      <c r="AF37" t="str">
        <v/>
      </c>
      <c r="AG37" t="str">
        <v/>
      </c>
      <c r="AH37" t="str">
        <v/>
      </c>
      <c r="AI37" t="str">
        <v/>
      </c>
      <c r="AJ37" t="str">
        <v/>
      </c>
      <c r="AK37" t="str">
        <v/>
      </c>
      <c r="AL37" t="str">
        <v/>
      </c>
      <c r="AM37" t="str">
        <v/>
      </c>
      <c r="AN37" t="str">
        <v/>
      </c>
      <c r="AO37" t="str">
        <v/>
      </c>
    </row>
    <row r="38">
      <c r="A38">
        <v>37</v>
      </c>
      <c r="B38" t="str">
        <v xml:space="preserve">LC1 - 6 - 1 </v>
      </c>
      <c r="C38" t="str">
        <v>VENDIDO</v>
      </c>
      <c r="D38">
        <v>24</v>
      </c>
      <c r="E38" t="str">
        <v>VENCIDA</v>
      </c>
      <c r="F38" t="str">
        <v>PAGA</v>
      </c>
      <c r="G38" t="str">
        <v>PAGA</v>
      </c>
      <c r="H38" t="str">
        <v>PAGA</v>
      </c>
      <c r="I38" t="str">
        <v>PAGA</v>
      </c>
      <c r="J38" t="str">
        <v>PAGA</v>
      </c>
      <c r="K38" t="str">
        <v>PAGA</v>
      </c>
      <c r="L38" t="str">
        <v>PAGA</v>
      </c>
      <c r="M38" t="str">
        <v>PAGA</v>
      </c>
      <c r="N38" t="str">
        <v>PAGA</v>
      </c>
      <c r="O38" t="str">
        <v>PAGA</v>
      </c>
      <c r="P38" t="str">
        <v>PAGA</v>
      </c>
      <c r="Q38" t="str">
        <v>PAGA</v>
      </c>
      <c r="R38" t="str">
        <v>PAGA</v>
      </c>
      <c r="S38" t="str">
        <v>VENCIDA</v>
      </c>
      <c r="T38" t="str">
        <v>VENCIDA</v>
      </c>
      <c r="U38" t="str">
        <v>AL DÍA</v>
      </c>
      <c r="V38" t="str">
        <v>AL DÍA</v>
      </c>
      <c r="W38" t="str">
        <v>AL DÍA</v>
      </c>
      <c r="X38" t="str">
        <v>AL DÍA</v>
      </c>
      <c r="Y38" t="str">
        <v>AL DÍA</v>
      </c>
      <c r="Z38" t="str">
        <v>AL DÍA</v>
      </c>
      <c r="AA38" t="str">
        <v>AL DÍA</v>
      </c>
      <c r="AB38" t="str">
        <v>AL DÍA</v>
      </c>
      <c r="AC38" t="str">
        <v>AL DÍA</v>
      </c>
      <c r="AD38" t="str">
        <v/>
      </c>
      <c r="AE38" t="str">
        <v/>
      </c>
      <c r="AF38" t="str">
        <v/>
      </c>
      <c r="AG38" t="str">
        <v/>
      </c>
      <c r="AH38" t="str">
        <v/>
      </c>
      <c r="AI38" t="str">
        <v/>
      </c>
      <c r="AJ38" t="str">
        <v/>
      </c>
      <c r="AK38" t="str">
        <v/>
      </c>
      <c r="AL38" t="str">
        <v/>
      </c>
      <c r="AM38" t="str">
        <v/>
      </c>
      <c r="AN38" t="str">
        <v/>
      </c>
      <c r="AO38" t="str">
        <v/>
      </c>
    </row>
    <row r="39">
      <c r="A39">
        <v>38</v>
      </c>
      <c r="B39" t="str">
        <v xml:space="preserve">LC1 - 6 - 2 </v>
      </c>
      <c r="C39" t="str">
        <v>VENDIDO</v>
      </c>
      <c r="D39">
        <v>24</v>
      </c>
      <c r="E39" t="str">
        <v>VENCIDA</v>
      </c>
      <c r="F39" t="str">
        <v>PAGA</v>
      </c>
      <c r="G39" t="str">
        <v>PAGA</v>
      </c>
      <c r="H39" t="str">
        <v>PAGA</v>
      </c>
      <c r="I39" t="str">
        <v>PAGA</v>
      </c>
      <c r="J39" t="str">
        <v>PAGA</v>
      </c>
      <c r="K39" t="str">
        <v>PAGA</v>
      </c>
      <c r="L39" t="str">
        <v>PAGA</v>
      </c>
      <c r="M39" t="str">
        <v>PAGA</v>
      </c>
      <c r="N39" t="str">
        <v>PAGA</v>
      </c>
      <c r="O39" t="str">
        <v>PAGA</v>
      </c>
      <c r="P39" t="str">
        <v>PAGA</v>
      </c>
      <c r="Q39" t="str">
        <v>PAGA</v>
      </c>
      <c r="R39" t="str">
        <v>VENCIDA</v>
      </c>
      <c r="S39" t="str">
        <v>POR VENCER</v>
      </c>
      <c r="T39" t="str">
        <v>AL DÍA</v>
      </c>
      <c r="U39" t="str">
        <v>AL DÍA</v>
      </c>
      <c r="V39" t="str">
        <v>AL DÍA</v>
      </c>
      <c r="W39" t="str">
        <v>AL DÍA</v>
      </c>
      <c r="X39" t="str">
        <v>AL DÍA</v>
      </c>
      <c r="Y39" t="str">
        <v>AL DÍA</v>
      </c>
      <c r="Z39" t="str">
        <v>AL DÍA</v>
      </c>
      <c r="AA39" t="str">
        <v>AL DÍA</v>
      </c>
      <c r="AB39" t="str">
        <v>AL DÍA</v>
      </c>
      <c r="AC39" t="str">
        <v>AL DÍA</v>
      </c>
      <c r="AD39" t="str">
        <v/>
      </c>
      <c r="AE39" t="str">
        <v/>
      </c>
      <c r="AF39" t="str">
        <v/>
      </c>
      <c r="AG39" t="str">
        <v/>
      </c>
      <c r="AH39" t="str">
        <v/>
      </c>
      <c r="AI39" t="str">
        <v/>
      </c>
      <c r="AJ39" t="str">
        <v/>
      </c>
      <c r="AK39" t="str">
        <v/>
      </c>
      <c r="AL39" t="str">
        <v/>
      </c>
      <c r="AM39" t="str">
        <v/>
      </c>
      <c r="AN39" t="str">
        <v/>
      </c>
      <c r="AO39" t="str">
        <v>paga 2 meses en cada pago</v>
      </c>
    </row>
    <row r="40">
      <c r="A40">
        <v>39</v>
      </c>
      <c r="B40" t="str">
        <v xml:space="preserve">LC1 - 6 - 3 </v>
      </c>
      <c r="C40" t="str">
        <v>VENDIDO</v>
      </c>
      <c r="D40">
        <v>24</v>
      </c>
      <c r="E40" t="str">
        <v>VENCIDA</v>
      </c>
      <c r="F40" t="str">
        <v>PAGA</v>
      </c>
      <c r="G40" t="str">
        <v>PAGA</v>
      </c>
      <c r="H40" t="str">
        <v>PAGA</v>
      </c>
      <c r="I40" t="str">
        <v>PAGA</v>
      </c>
      <c r="J40" t="str">
        <v>PAGA</v>
      </c>
      <c r="K40" t="str">
        <v>PAGA</v>
      </c>
      <c r="L40" t="str">
        <v>PAGA</v>
      </c>
      <c r="M40" t="str">
        <v>PAGA</v>
      </c>
      <c r="N40" t="str">
        <v>VENCIDA</v>
      </c>
      <c r="O40" t="str">
        <v>VENCIDA</v>
      </c>
      <c r="P40" t="str">
        <v>VENCIDA</v>
      </c>
      <c r="Q40" t="str">
        <v>VENCIDA</v>
      </c>
      <c r="R40" t="str">
        <v>VENCIDA</v>
      </c>
      <c r="S40" t="str">
        <v>VENCIDA</v>
      </c>
      <c r="T40" t="str">
        <v>VENCIDA</v>
      </c>
      <c r="U40" t="str">
        <v>VENCIDA</v>
      </c>
      <c r="V40" t="str">
        <v>VENCIDA</v>
      </c>
      <c r="W40" t="str">
        <v>VENCIDA</v>
      </c>
      <c r="X40" t="str">
        <v>VENCIDA</v>
      </c>
      <c r="Y40" t="str">
        <v>VENCIDA</v>
      </c>
      <c r="Z40" t="str">
        <v>VENCIDA</v>
      </c>
      <c r="AA40" t="str">
        <v>AL DÍA</v>
      </c>
      <c r="AB40" t="str">
        <v>AL DÍA</v>
      </c>
      <c r="AC40" t="str">
        <v>AL DÍA</v>
      </c>
      <c r="AD40" t="str">
        <v/>
      </c>
      <c r="AE40" t="str">
        <v/>
      </c>
      <c r="AF40" t="str">
        <v/>
      </c>
      <c r="AG40" t="str">
        <v/>
      </c>
      <c r="AH40" t="str">
        <v/>
      </c>
      <c r="AI40" t="str">
        <v/>
      </c>
      <c r="AJ40" t="str">
        <v/>
      </c>
      <c r="AK40" t="str">
        <v/>
      </c>
      <c r="AL40" t="str">
        <v/>
      </c>
      <c r="AM40" t="str">
        <v/>
      </c>
      <c r="AN40" t="str">
        <v/>
      </c>
      <c r="AO40" t="str">
        <v/>
      </c>
    </row>
    <row r="41">
      <c r="A41">
        <v>40</v>
      </c>
      <c r="B41" t="str">
        <v xml:space="preserve">LC1 - 6 - 4 </v>
      </c>
      <c r="C41" t="str">
        <v>VENDIDO</v>
      </c>
      <c r="D41">
        <v>24</v>
      </c>
      <c r="E41" t="str">
        <v>VENCIDA</v>
      </c>
      <c r="F41" t="str">
        <v>PAGA</v>
      </c>
      <c r="G41" t="str">
        <v>PAGA</v>
      </c>
      <c r="H41" t="str">
        <v>PAGA</v>
      </c>
      <c r="I41" t="str">
        <v>PAGA</v>
      </c>
      <c r="J41" t="str">
        <v>PAGA</v>
      </c>
      <c r="K41" t="str">
        <v>PAGA</v>
      </c>
      <c r="L41" t="str">
        <v>PAGA</v>
      </c>
      <c r="M41" t="str">
        <v>PAGA</v>
      </c>
      <c r="N41" t="str">
        <v>PAGA</v>
      </c>
      <c r="O41" t="str">
        <v>VENCIDA</v>
      </c>
      <c r="P41" t="str">
        <v>VENCIDA</v>
      </c>
      <c r="Q41" t="str">
        <v>VENCIDA</v>
      </c>
      <c r="R41" t="str">
        <v>VENCIDA</v>
      </c>
      <c r="S41" t="str">
        <v>VENCIDA</v>
      </c>
      <c r="T41" t="str">
        <v>AL DÍA</v>
      </c>
      <c r="U41" t="str">
        <v>AL DÍA</v>
      </c>
      <c r="V41" t="str">
        <v>AL DÍA</v>
      </c>
      <c r="W41" t="str">
        <v>AL DÍA</v>
      </c>
      <c r="X41" t="str">
        <v>AL DÍA</v>
      </c>
      <c r="Y41" t="str">
        <v>AL DÍA</v>
      </c>
      <c r="Z41" t="str">
        <v>AL DÍA</v>
      </c>
      <c r="AA41" t="str">
        <v>AL DÍA</v>
      </c>
      <c r="AB41" t="str">
        <v>AL DÍA</v>
      </c>
      <c r="AC41" t="str">
        <v>AL DÍA</v>
      </c>
      <c r="AD41" t="str">
        <v/>
      </c>
      <c r="AE41" t="str">
        <v/>
      </c>
      <c r="AF41" t="str">
        <v/>
      </c>
      <c r="AG41" t="str">
        <v/>
      </c>
      <c r="AH41" t="str">
        <v/>
      </c>
      <c r="AI41" t="str">
        <v/>
      </c>
      <c r="AJ41" t="str">
        <v/>
      </c>
      <c r="AK41" t="str">
        <v/>
      </c>
      <c r="AL41" t="str">
        <v/>
      </c>
      <c r="AM41" t="str">
        <v/>
      </c>
      <c r="AN41" t="str">
        <v/>
      </c>
      <c r="AO41" t="str">
        <v>la cliente paga  6 cuotas en cada pago</v>
      </c>
    </row>
    <row r="42">
      <c r="A42">
        <v>41</v>
      </c>
      <c r="B42" t="str">
        <v xml:space="preserve">LC1 - 6 - 5 </v>
      </c>
      <c r="C42" t="str">
        <v>VENDIDO</v>
      </c>
      <c r="D42">
        <v>24</v>
      </c>
      <c r="E42" t="str">
        <v>VENCIDA</v>
      </c>
      <c r="F42" t="str">
        <v>PAGA</v>
      </c>
      <c r="G42" t="str">
        <v>PAGA</v>
      </c>
      <c r="H42" t="str">
        <v>PAGA</v>
      </c>
      <c r="I42" t="str">
        <v>PAGA</v>
      </c>
      <c r="J42" t="str">
        <v>PAGA</v>
      </c>
      <c r="K42" t="str">
        <v>PAGA</v>
      </c>
      <c r="L42" t="str">
        <v>PAGA</v>
      </c>
      <c r="M42" t="str">
        <v>PAGA</v>
      </c>
      <c r="N42" t="str">
        <v>PAGA</v>
      </c>
      <c r="O42" t="str">
        <v>PAGA</v>
      </c>
      <c r="P42" t="str">
        <v>PAGA</v>
      </c>
      <c r="Q42" t="str">
        <v>VENCIDA</v>
      </c>
      <c r="R42" t="str">
        <v>VENCIDA</v>
      </c>
      <c r="S42" t="str">
        <v>VENCIDA</v>
      </c>
      <c r="T42" t="str">
        <v>VENCIDA</v>
      </c>
      <c r="U42" t="str">
        <v>AL DÍA</v>
      </c>
      <c r="V42" t="str">
        <v>AL DÍA</v>
      </c>
      <c r="W42" t="str">
        <v>AL DÍA</v>
      </c>
      <c r="X42" t="str">
        <v>AL DÍA</v>
      </c>
      <c r="Y42" t="str">
        <v>AL DÍA</v>
      </c>
      <c r="Z42" t="str">
        <v>AL DÍA</v>
      </c>
      <c r="AA42" t="str">
        <v>AL DÍA</v>
      </c>
      <c r="AB42" t="str">
        <v>AL DÍA</v>
      </c>
      <c r="AC42" t="str">
        <v>AL DÍA</v>
      </c>
      <c r="AD42" t="str">
        <v/>
      </c>
      <c r="AE42" t="str">
        <v/>
      </c>
      <c r="AF42" t="str">
        <v/>
      </c>
      <c r="AG42" t="str">
        <v/>
      </c>
      <c r="AH42" t="str">
        <v/>
      </c>
      <c r="AI42" t="str">
        <v/>
      </c>
      <c r="AJ42" t="str">
        <v/>
      </c>
      <c r="AK42" t="str">
        <v/>
      </c>
      <c r="AL42" t="str">
        <v/>
      </c>
      <c r="AM42" t="str">
        <v/>
      </c>
      <c r="AN42" t="str">
        <v/>
      </c>
      <c r="AO42" t="str">
        <v/>
      </c>
      <c r="AP42" t="str">
        <v>MENSAJE POR WHATSAPP</v>
      </c>
      <c r="AR42">
        <v>46262</v>
      </c>
    </row>
    <row r="43">
      <c r="A43">
        <v>42</v>
      </c>
      <c r="B43" t="str">
        <v xml:space="preserve">LC1 - 6 - 6 </v>
      </c>
      <c r="C43" t="str">
        <v>VENDIDO</v>
      </c>
      <c r="D43">
        <v>24</v>
      </c>
      <c r="E43" t="str">
        <v>AL DÍA</v>
      </c>
      <c r="F43" t="str">
        <v>PAGA</v>
      </c>
      <c r="G43" t="str">
        <v>PAGA</v>
      </c>
      <c r="H43" t="str">
        <v>PAGA</v>
      </c>
      <c r="I43" t="str">
        <v>PAGA</v>
      </c>
      <c r="J43" t="str">
        <v>PAGA</v>
      </c>
      <c r="K43" t="str">
        <v>PAGA</v>
      </c>
      <c r="L43" t="str">
        <v>PAGA</v>
      </c>
      <c r="M43" t="str">
        <v>PAGA</v>
      </c>
      <c r="N43" t="str">
        <v>PAGA</v>
      </c>
      <c r="O43" t="str">
        <v>PAGA</v>
      </c>
      <c r="P43" t="str">
        <v>PAGA</v>
      </c>
      <c r="Q43" t="str">
        <v>PAGA</v>
      </c>
      <c r="R43" t="str">
        <v>PAGA</v>
      </c>
      <c r="S43" t="str">
        <v>AL DÍA</v>
      </c>
      <c r="T43" t="str">
        <v>AL DÍA</v>
      </c>
      <c r="U43" t="str">
        <v>AL DÍA</v>
      </c>
      <c r="V43" t="str">
        <v>AL DÍA</v>
      </c>
      <c r="W43" t="str">
        <v>AL DÍA</v>
      </c>
      <c r="X43" t="str">
        <v>AL DÍA</v>
      </c>
      <c r="Y43" t="str">
        <v>AL DÍA</v>
      </c>
      <c r="Z43" t="str">
        <v>AL DÍA</v>
      </c>
      <c r="AA43" t="str">
        <v>AL DÍA</v>
      </c>
      <c r="AB43" t="str">
        <v>AL DÍA</v>
      </c>
      <c r="AC43" t="str">
        <v>AL DÍA</v>
      </c>
      <c r="AD43" t="str">
        <v/>
      </c>
      <c r="AE43" t="str">
        <v/>
      </c>
      <c r="AF43" t="str">
        <v/>
      </c>
      <c r="AG43" t="str">
        <v/>
      </c>
      <c r="AH43" t="str">
        <v/>
      </c>
      <c r="AI43" t="str">
        <v/>
      </c>
      <c r="AJ43" t="str">
        <v/>
      </c>
      <c r="AK43" t="str">
        <v/>
      </c>
      <c r="AL43" t="str">
        <v/>
      </c>
      <c r="AM43" t="str">
        <v/>
      </c>
      <c r="AN43" t="str">
        <v/>
      </c>
      <c r="AO43" t="str">
        <v/>
      </c>
    </row>
    <row r="44">
      <c r="A44">
        <v>43</v>
      </c>
      <c r="B44" t="str">
        <v xml:space="preserve">LC1 - 6 - 7 </v>
      </c>
      <c r="C44" t="str">
        <v>VENDIDO</v>
      </c>
      <c r="D44">
        <v>24</v>
      </c>
      <c r="E44" t="str">
        <v>VENCIDA</v>
      </c>
      <c r="F44" t="str">
        <v>PAGA</v>
      </c>
      <c r="G44" t="str">
        <v>PAGA</v>
      </c>
      <c r="H44" t="str">
        <v>PAGA</v>
      </c>
      <c r="I44" t="str">
        <v>PAGA</v>
      </c>
      <c r="J44" t="str">
        <v>PAGA</v>
      </c>
      <c r="K44" t="str">
        <v>PAGA</v>
      </c>
      <c r="L44" t="str">
        <v>PAGA</v>
      </c>
      <c r="M44" t="str">
        <v>PAGA</v>
      </c>
      <c r="N44" t="str">
        <v>VENCIDA</v>
      </c>
      <c r="O44" t="str">
        <v>VENCIDA</v>
      </c>
      <c r="P44" t="str">
        <v>VENCIDA</v>
      </c>
      <c r="Q44" t="str">
        <v>VENCIDA</v>
      </c>
      <c r="R44" t="str">
        <v>VENCIDA</v>
      </c>
      <c r="S44" t="str">
        <v>VENCIDA</v>
      </c>
      <c r="T44" t="str">
        <v>VENCIDA</v>
      </c>
      <c r="U44" t="str">
        <v>AL DÍA</v>
      </c>
      <c r="V44" t="str">
        <v>AL DÍA</v>
      </c>
      <c r="W44" t="str">
        <v>AL DÍA</v>
      </c>
      <c r="X44" t="str">
        <v>AL DÍA</v>
      </c>
      <c r="Y44" t="str">
        <v>AL DÍA</v>
      </c>
      <c r="Z44" t="str">
        <v>AL DÍA</v>
      </c>
      <c r="AA44" t="str">
        <v>AL DÍA</v>
      </c>
      <c r="AB44" t="str">
        <v>AL DÍA</v>
      </c>
      <c r="AC44" t="str">
        <v>AL DÍA</v>
      </c>
      <c r="AD44" t="str">
        <v/>
      </c>
      <c r="AE44" t="str">
        <v/>
      </c>
      <c r="AF44" t="str">
        <v/>
      </c>
      <c r="AG44" t="str">
        <v/>
      </c>
      <c r="AH44" t="str">
        <v/>
      </c>
      <c r="AI44" t="str">
        <v/>
      </c>
      <c r="AJ44" t="str">
        <v/>
      </c>
      <c r="AK44" t="str">
        <v/>
      </c>
      <c r="AL44" t="str">
        <v/>
      </c>
      <c r="AM44" t="str">
        <v/>
      </c>
      <c r="AN44" t="str">
        <v/>
      </c>
      <c r="AO44" t="str">
        <v/>
      </c>
      <c r="AP44" t="str">
        <v>MENSAJE POR WHATSAPP</v>
      </c>
      <c r="AQ44" t="str">
        <v>SOLICITA PLAZO</v>
      </c>
      <c r="AR44">
        <v>46262</v>
      </c>
    </row>
    <row r="45">
      <c r="A45">
        <v>44</v>
      </c>
      <c r="B45" t="str">
        <v>LC1 - 6 - 8</v>
      </c>
      <c r="C45" t="str">
        <v>VENDIDO</v>
      </c>
      <c r="D45">
        <v>24</v>
      </c>
      <c r="E45" t="str">
        <v>VENCIDA</v>
      </c>
      <c r="F45" t="str">
        <v>PAGA</v>
      </c>
      <c r="G45" t="str">
        <v>PAGA</v>
      </c>
      <c r="H45" t="str">
        <v>VENCIDA</v>
      </c>
      <c r="I45" t="str">
        <v>VENCIDA</v>
      </c>
      <c r="J45" t="str">
        <v>VENCIDA</v>
      </c>
      <c r="K45" t="str">
        <v>VENCIDA</v>
      </c>
      <c r="L45" t="str">
        <v>VENCIDA</v>
      </c>
      <c r="M45" t="str">
        <v>VENCIDA</v>
      </c>
      <c r="N45" t="str">
        <v>VENCIDA</v>
      </c>
      <c r="O45" t="str">
        <v>VENCIDA</v>
      </c>
      <c r="P45" t="str">
        <v>VENCIDA</v>
      </c>
      <c r="Q45" t="str">
        <v>VENCIDA</v>
      </c>
      <c r="R45" t="str">
        <v>VENCIDA</v>
      </c>
      <c r="S45" t="str">
        <v>VENCIDA</v>
      </c>
      <c r="T45" t="str">
        <v>VENCIDA</v>
      </c>
      <c r="U45" t="str">
        <v>VENCIDA</v>
      </c>
      <c r="V45" t="str">
        <v>VENCIDA</v>
      </c>
      <c r="W45" t="str">
        <v>VENCIDA</v>
      </c>
      <c r="X45" t="str">
        <v>VENCIDA</v>
      </c>
      <c r="Y45" t="str">
        <v>VENCIDA</v>
      </c>
      <c r="Z45" t="str">
        <v>VENCIDA</v>
      </c>
      <c r="AA45" t="str">
        <v>VENCIDA</v>
      </c>
      <c r="AB45" t="str">
        <v>VENCIDA</v>
      </c>
      <c r="AC45" t="str">
        <v>VENCIDA</v>
      </c>
      <c r="AD45" t="str">
        <v/>
      </c>
      <c r="AE45" t="str">
        <v/>
      </c>
      <c r="AF45" t="str">
        <v/>
      </c>
      <c r="AG45" t="str">
        <v/>
      </c>
      <c r="AH45" t="str">
        <v/>
      </c>
      <c r="AI45" t="str">
        <v/>
      </c>
      <c r="AJ45" t="str">
        <v/>
      </c>
      <c r="AK45" t="str">
        <v/>
      </c>
      <c r="AL45" t="str">
        <v/>
      </c>
      <c r="AM45" t="str">
        <v/>
      </c>
      <c r="AN45" t="str">
        <v/>
      </c>
      <c r="AO45" t="str">
        <v/>
      </c>
      <c r="AQ45" t="str">
        <v>SE LE ENVIO DESESTIMIENTO</v>
      </c>
      <c r="AR45">
        <v>46255</v>
      </c>
    </row>
    <row r="46">
      <c r="A46">
        <v>45</v>
      </c>
      <c r="B46" t="str">
        <v>LC1 - 7 - 1 Y 2 - LC1 - 8 - 7 Y 8</v>
      </c>
      <c r="C46" t="str">
        <v>VENDIDO</v>
      </c>
      <c r="D46">
        <v>24</v>
      </c>
      <c r="E46" t="str">
        <v>VENCIDA</v>
      </c>
      <c r="F46" t="str">
        <v>PAGA</v>
      </c>
      <c r="G46" t="str">
        <v>PAGA</v>
      </c>
      <c r="H46" t="str">
        <v>PAGA</v>
      </c>
      <c r="I46" t="str">
        <v>PAGA</v>
      </c>
      <c r="J46" t="str">
        <v>PAGA</v>
      </c>
      <c r="K46" t="str">
        <v>PAGA</v>
      </c>
      <c r="L46" t="str">
        <v>PAGA</v>
      </c>
      <c r="M46" t="str">
        <v>PAGA</v>
      </c>
      <c r="N46" t="str">
        <v>VENCIDA</v>
      </c>
      <c r="O46" t="str">
        <v>VENCIDA</v>
      </c>
      <c r="P46" t="str">
        <v>VENCIDA</v>
      </c>
      <c r="Q46" t="str">
        <v>VENCIDA</v>
      </c>
      <c r="R46" t="str">
        <v>VENCIDA</v>
      </c>
      <c r="S46" t="str">
        <v>AL DÍA</v>
      </c>
      <c r="T46" t="str">
        <v>AL DÍA</v>
      </c>
      <c r="U46" t="str">
        <v>AL DÍA</v>
      </c>
      <c r="V46" t="str">
        <v>AL DÍA</v>
      </c>
      <c r="W46" t="str">
        <v>AL DÍA</v>
      </c>
      <c r="X46" t="str">
        <v>AL DÍA</v>
      </c>
      <c r="Y46" t="str">
        <v>AL DÍA</v>
      </c>
      <c r="Z46" t="str">
        <v>AL DÍA</v>
      </c>
      <c r="AA46" t="str">
        <v>AL DÍA</v>
      </c>
      <c r="AB46" t="str">
        <v>AL DÍA</v>
      </c>
      <c r="AC46" t="str">
        <v>AL DÍA</v>
      </c>
      <c r="AD46" t="str">
        <v/>
      </c>
      <c r="AE46" t="str">
        <v/>
      </c>
      <c r="AF46" t="str">
        <v/>
      </c>
      <c r="AG46" t="str">
        <v/>
      </c>
      <c r="AH46" t="str">
        <v/>
      </c>
      <c r="AI46" t="str">
        <v/>
      </c>
      <c r="AJ46" t="str">
        <v/>
      </c>
      <c r="AK46" t="str">
        <v/>
      </c>
      <c r="AL46" t="str">
        <v/>
      </c>
      <c r="AM46" t="str">
        <v/>
      </c>
      <c r="AN46" t="str">
        <v/>
      </c>
      <c r="AO46" t="str">
        <v/>
      </c>
      <c r="AP46" t="str">
        <v>MENSAJE POR WHATSAPP</v>
      </c>
    </row>
    <row r="47">
      <c r="A47">
        <v>46</v>
      </c>
      <c r="B47" t="str">
        <v xml:space="preserve">LC1 - 7 - 3 </v>
      </c>
      <c r="C47" t="str">
        <v>VENDIDO</v>
      </c>
      <c r="D47">
        <v>24</v>
      </c>
      <c r="E47" t="str">
        <v>VENCIDA</v>
      </c>
      <c r="F47" t="str">
        <v>PAGA</v>
      </c>
      <c r="G47" t="str">
        <v>PAGA</v>
      </c>
      <c r="H47" t="str">
        <v>PAGA</v>
      </c>
      <c r="I47" t="str">
        <v>PAGA</v>
      </c>
      <c r="J47" t="str">
        <v>PAGA</v>
      </c>
      <c r="K47" t="str">
        <v>PAGA</v>
      </c>
      <c r="L47" t="str">
        <v>PAGA</v>
      </c>
      <c r="M47" t="str">
        <v>VENCIDA</v>
      </c>
      <c r="N47" t="str">
        <v>VENCIDA</v>
      </c>
      <c r="O47" t="str">
        <v>VENCIDA</v>
      </c>
      <c r="P47" t="str">
        <v>VENCIDA</v>
      </c>
      <c r="Q47" t="str">
        <v>VENCIDA</v>
      </c>
      <c r="R47" t="str">
        <v>VENCIDA</v>
      </c>
      <c r="S47" t="str">
        <v>VENCIDA</v>
      </c>
      <c r="T47" t="str">
        <v>AL DÍA</v>
      </c>
      <c r="U47" t="str">
        <v>AL DÍA</v>
      </c>
      <c r="V47" t="str">
        <v>AL DÍA</v>
      </c>
      <c r="W47" t="str">
        <v>AL DÍA</v>
      </c>
      <c r="X47" t="str">
        <v>AL DÍA</v>
      </c>
      <c r="Y47" t="str">
        <v>AL DÍA</v>
      </c>
      <c r="Z47" t="str">
        <v>AL DÍA</v>
      </c>
      <c r="AA47" t="str">
        <v>AL DÍA</v>
      </c>
      <c r="AB47" t="str">
        <v>AL DÍA</v>
      </c>
      <c r="AC47" t="str">
        <v>AL DÍA</v>
      </c>
      <c r="AD47" t="str">
        <v/>
      </c>
      <c r="AE47" t="str">
        <v/>
      </c>
      <c r="AF47" t="str">
        <v/>
      </c>
      <c r="AG47" t="str">
        <v/>
      </c>
      <c r="AH47" t="str">
        <v/>
      </c>
      <c r="AI47" t="str">
        <v/>
      </c>
      <c r="AJ47" t="str">
        <v/>
      </c>
      <c r="AK47" t="str">
        <v/>
      </c>
      <c r="AL47" t="str">
        <v/>
      </c>
      <c r="AM47" t="str">
        <v/>
      </c>
      <c r="AN47" t="str">
        <v/>
      </c>
      <c r="AO47" t="str">
        <v/>
      </c>
      <c r="AP47" t="str">
        <v>MENSAJE POR WHATSAPP</v>
      </c>
    </row>
    <row r="48">
      <c r="A48">
        <v>47</v>
      </c>
      <c r="B48" t="str">
        <v xml:space="preserve">LC1 - 7 - 4 </v>
      </c>
      <c r="C48" t="str">
        <v xml:space="preserve">CEDIDO EN FORMA DE PAGO </v>
      </c>
      <c r="D48">
        <v>0</v>
      </c>
      <c r="E48" t="str">
        <v>SIN ESTADO</v>
      </c>
      <c r="F48" t="str">
        <v/>
      </c>
      <c r="G48" t="str">
        <v/>
      </c>
      <c r="H48" t="str">
        <v/>
      </c>
      <c r="I48" t="str">
        <v/>
      </c>
      <c r="J48" t="str">
        <v/>
      </c>
      <c r="K48" t="str">
        <v/>
      </c>
      <c r="L48" t="str">
        <v/>
      </c>
      <c r="M48" t="str">
        <v/>
      </c>
      <c r="N48" t="str">
        <v/>
      </c>
      <c r="O48" t="str">
        <v/>
      </c>
      <c r="P48" t="str">
        <v/>
      </c>
      <c r="Q48" t="str">
        <v/>
      </c>
      <c r="R48" t="str">
        <v/>
      </c>
      <c r="S48" t="str">
        <v/>
      </c>
      <c r="T48" t="str">
        <v/>
      </c>
      <c r="U48" t="str">
        <v/>
      </c>
      <c r="V48" t="str">
        <v/>
      </c>
      <c r="W48" t="str">
        <v/>
      </c>
      <c r="X48" t="str">
        <v/>
      </c>
      <c r="Y48" t="str">
        <v/>
      </c>
      <c r="Z48" t="str">
        <v/>
      </c>
      <c r="AA48" t="str">
        <v/>
      </c>
      <c r="AB48" t="str">
        <v/>
      </c>
      <c r="AC48" t="str">
        <v/>
      </c>
      <c r="AD48" t="str">
        <v/>
      </c>
      <c r="AE48" t="str">
        <v/>
      </c>
      <c r="AF48" t="str">
        <v/>
      </c>
      <c r="AG48" t="str">
        <v/>
      </c>
      <c r="AH48" t="str">
        <v/>
      </c>
      <c r="AI48" t="str">
        <v/>
      </c>
      <c r="AJ48" t="str">
        <v/>
      </c>
      <c r="AK48" t="str">
        <v/>
      </c>
      <c r="AL48" t="str">
        <v/>
      </c>
      <c r="AM48" t="str">
        <v/>
      </c>
      <c r="AN48" t="str">
        <v/>
      </c>
      <c r="AO48" t="str">
        <v/>
      </c>
    </row>
    <row r="49">
      <c r="A49">
        <v>48</v>
      </c>
      <c r="B49" t="str">
        <v xml:space="preserve">LC1 - 7 - 5 </v>
      </c>
      <c r="C49" t="str">
        <v>VENDIDO</v>
      </c>
      <c r="D49">
        <v>24</v>
      </c>
      <c r="E49" t="str">
        <v>VENCIDA</v>
      </c>
      <c r="F49" t="str">
        <v>PAGA</v>
      </c>
      <c r="G49" t="str">
        <v>PAGA</v>
      </c>
      <c r="H49" t="str">
        <v>PAGA</v>
      </c>
      <c r="I49" t="str">
        <v>PAGA</v>
      </c>
      <c r="J49" t="str">
        <v>PAGA</v>
      </c>
      <c r="K49" t="str">
        <v>VENCIDA</v>
      </c>
      <c r="L49" t="str">
        <v>PAGA</v>
      </c>
      <c r="M49" t="str">
        <v>VENCIDA</v>
      </c>
      <c r="N49" t="str">
        <v>VENCIDA</v>
      </c>
      <c r="O49" t="str">
        <v>VENCIDA</v>
      </c>
      <c r="P49" t="str">
        <v>VENCIDA</v>
      </c>
      <c r="Q49" t="str">
        <v>VENCIDA</v>
      </c>
      <c r="R49" t="str">
        <v>VENCIDA</v>
      </c>
      <c r="S49" t="str">
        <v>VENCIDA</v>
      </c>
      <c r="T49" t="str">
        <v>AL DÍA</v>
      </c>
      <c r="U49" t="str">
        <v>AL DÍA</v>
      </c>
      <c r="V49" t="str">
        <v>AL DÍA</v>
      </c>
      <c r="W49" t="str">
        <v>AL DÍA</v>
      </c>
      <c r="X49" t="str">
        <v>AL DÍA</v>
      </c>
      <c r="Y49" t="str">
        <v>AL DÍA</v>
      </c>
      <c r="Z49" t="str">
        <v>AL DÍA</v>
      </c>
      <c r="AA49" t="str">
        <v>AL DÍA</v>
      </c>
      <c r="AB49" t="str">
        <v>AL DÍA</v>
      </c>
      <c r="AC49" t="str">
        <v>AL DÍA</v>
      </c>
      <c r="AD49" t="str">
        <v/>
      </c>
      <c r="AE49" t="str">
        <v/>
      </c>
      <c r="AF49" t="str">
        <v/>
      </c>
      <c r="AG49" t="str">
        <v/>
      </c>
      <c r="AH49" t="str">
        <v/>
      </c>
      <c r="AI49" t="str">
        <v/>
      </c>
      <c r="AJ49" t="str">
        <v/>
      </c>
      <c r="AK49" t="str">
        <v/>
      </c>
      <c r="AL49" t="str">
        <v/>
      </c>
      <c r="AM49" t="str">
        <v/>
      </c>
      <c r="AN49" t="str">
        <v/>
      </c>
      <c r="AO49" t="str">
        <v/>
      </c>
      <c r="AP49" t="str">
        <v>MENSAJE POR WHATSAPP</v>
      </c>
    </row>
    <row r="50">
      <c r="A50">
        <v>49</v>
      </c>
      <c r="B50" t="str">
        <v>LC1 - 7 - 6</v>
      </c>
      <c r="C50" t="str">
        <v>VENDIDO</v>
      </c>
      <c r="D50">
        <v>24</v>
      </c>
      <c r="E50" t="str">
        <v>VENCIDA</v>
      </c>
      <c r="F50" t="str">
        <v>PAGA</v>
      </c>
      <c r="G50" t="str">
        <v>PAGA</v>
      </c>
      <c r="H50" t="str">
        <v>PAGA</v>
      </c>
      <c r="I50" t="str">
        <v>PAGA</v>
      </c>
      <c r="J50" t="str">
        <v>PAGA</v>
      </c>
      <c r="K50" t="str">
        <v>VENCIDA</v>
      </c>
      <c r="L50" t="str">
        <v>PAGA</v>
      </c>
      <c r="M50" t="str">
        <v>VENCIDA</v>
      </c>
      <c r="N50" t="str">
        <v>VENCIDA</v>
      </c>
      <c r="O50" t="str">
        <v>VENCIDA</v>
      </c>
      <c r="P50" t="str">
        <v>VENCIDA</v>
      </c>
      <c r="Q50" t="str">
        <v>VENCIDA</v>
      </c>
      <c r="R50" t="str">
        <v>VENCIDA</v>
      </c>
      <c r="S50" t="str">
        <v>VENCIDA</v>
      </c>
      <c r="T50" t="str">
        <v>AL DÍA</v>
      </c>
      <c r="U50" t="str">
        <v>AL DÍA</v>
      </c>
      <c r="V50" t="str">
        <v>AL DÍA</v>
      </c>
      <c r="W50" t="str">
        <v>AL DÍA</v>
      </c>
      <c r="X50" t="str">
        <v>AL DÍA</v>
      </c>
      <c r="Y50" t="str">
        <v>AL DÍA</v>
      </c>
      <c r="Z50" t="str">
        <v>AL DÍA</v>
      </c>
      <c r="AA50" t="str">
        <v>AL DÍA</v>
      </c>
      <c r="AB50" t="str">
        <v>AL DÍA</v>
      </c>
      <c r="AC50" t="str">
        <v>AL DÍA</v>
      </c>
      <c r="AD50" t="str">
        <v/>
      </c>
      <c r="AE50" t="str">
        <v/>
      </c>
      <c r="AF50" t="str">
        <v/>
      </c>
      <c r="AG50" t="str">
        <v/>
      </c>
      <c r="AH50" t="str">
        <v/>
      </c>
      <c r="AI50" t="str">
        <v/>
      </c>
      <c r="AJ50" t="str">
        <v/>
      </c>
      <c r="AK50" t="str">
        <v/>
      </c>
      <c r="AL50" t="str">
        <v/>
      </c>
      <c r="AM50" t="str">
        <v/>
      </c>
      <c r="AN50" t="str">
        <v/>
      </c>
      <c r="AO50" t="str">
        <v/>
      </c>
      <c r="AP50" t="str">
        <v>MENSAJE POR WHATSAPP</v>
      </c>
    </row>
    <row r="51">
      <c r="A51">
        <v>50</v>
      </c>
      <c r="B51" t="str">
        <v xml:space="preserve">LC1 - 7 - 7 </v>
      </c>
      <c r="C51" t="str">
        <v>VENDIDO</v>
      </c>
      <c r="D51">
        <v>30</v>
      </c>
      <c r="E51" t="str">
        <v>AL DÍA</v>
      </c>
      <c r="F51" t="str">
        <v>PAGA</v>
      </c>
      <c r="G51" t="str">
        <v>AL DÍA</v>
      </c>
      <c r="H51" t="str">
        <v>AL DÍA</v>
      </c>
      <c r="I51" t="str">
        <v>AL DÍA</v>
      </c>
      <c r="J51" t="str">
        <v>AL DÍA</v>
      </c>
      <c r="K51" t="str">
        <v>AL DÍA</v>
      </c>
      <c r="L51" t="str">
        <v>AL DÍA</v>
      </c>
      <c r="M51" t="str">
        <v>AL DÍA</v>
      </c>
      <c r="N51" t="str">
        <v>AL DÍA</v>
      </c>
      <c r="O51" t="str">
        <v>AL DÍA</v>
      </c>
      <c r="P51" t="str">
        <v>AL DÍA</v>
      </c>
      <c r="Q51" t="str">
        <v>AL DÍA</v>
      </c>
      <c r="R51" t="str">
        <v>AL DÍA</v>
      </c>
      <c r="S51" t="str">
        <v>AL DÍA</v>
      </c>
      <c r="T51" t="str">
        <v>AL DÍA</v>
      </c>
      <c r="U51" t="str">
        <v>AL DÍA</v>
      </c>
      <c r="V51" t="str">
        <v>AL DÍA</v>
      </c>
      <c r="W51" t="str">
        <v>AL DÍA</v>
      </c>
      <c r="X51" t="str">
        <v>AL DÍA</v>
      </c>
      <c r="Y51" t="str">
        <v>AL DÍA</v>
      </c>
      <c r="Z51" t="str">
        <v>AL DÍA</v>
      </c>
      <c r="AA51" t="str">
        <v>AL DÍA</v>
      </c>
      <c r="AB51" t="str">
        <v>AL DÍA</v>
      </c>
      <c r="AC51" t="str">
        <v>AL DÍA</v>
      </c>
      <c r="AD51" t="str">
        <v>AL DÍA</v>
      </c>
      <c r="AE51" t="str">
        <v>AL DÍA</v>
      </c>
      <c r="AF51" t="str">
        <v>AL DÍA</v>
      </c>
      <c r="AG51" t="str">
        <v>AL DÍA</v>
      </c>
      <c r="AH51" t="str">
        <v>AL DÍA</v>
      </c>
      <c r="AI51" t="str">
        <v>AL DÍA</v>
      </c>
      <c r="AJ51" t="str">
        <v/>
      </c>
      <c r="AK51" t="str">
        <v/>
      </c>
      <c r="AL51" t="str">
        <v/>
      </c>
      <c r="AM51" t="str">
        <v/>
      </c>
      <c r="AN51" t="str">
        <v/>
      </c>
      <c r="AO51" t="str">
        <v/>
      </c>
    </row>
    <row r="52">
      <c r="A52">
        <v>51</v>
      </c>
      <c r="B52" t="str">
        <v>LC1 - 7 - 8</v>
      </c>
      <c r="C52" t="str">
        <v>VENDIDO</v>
      </c>
      <c r="D52">
        <v>24</v>
      </c>
      <c r="E52" t="str">
        <v>VENCIDA</v>
      </c>
      <c r="F52" t="str">
        <v>PAGA</v>
      </c>
      <c r="G52" t="str">
        <v>PAGA</v>
      </c>
      <c r="H52" t="str">
        <v>PAGA</v>
      </c>
      <c r="I52" t="str">
        <v>PAGA</v>
      </c>
      <c r="J52" t="str">
        <v>PAGA</v>
      </c>
      <c r="K52" t="str">
        <v>PAGA</v>
      </c>
      <c r="L52" t="str">
        <v>PAGA</v>
      </c>
      <c r="M52" t="str">
        <v>PAGA</v>
      </c>
      <c r="N52" t="str">
        <v>PAGA</v>
      </c>
      <c r="O52" t="str">
        <v>PAGA</v>
      </c>
      <c r="P52" t="str">
        <v>PAGA</v>
      </c>
      <c r="Q52" t="str">
        <v>PAGA</v>
      </c>
      <c r="R52" t="str">
        <v>PAGA</v>
      </c>
      <c r="S52" t="str">
        <v>PAGA</v>
      </c>
      <c r="T52" t="str">
        <v>VENCIDA</v>
      </c>
      <c r="U52" t="str">
        <v>AL DÍA</v>
      </c>
      <c r="V52" t="str">
        <v>AL DÍA</v>
      </c>
      <c r="W52" t="str">
        <v>AL DÍA</v>
      </c>
      <c r="X52" t="str">
        <v>AL DÍA</v>
      </c>
      <c r="Y52" t="str">
        <v>AL DÍA</v>
      </c>
      <c r="Z52" t="str">
        <v>AL DÍA</v>
      </c>
      <c r="AA52" t="str">
        <v>AL DÍA</v>
      </c>
      <c r="AB52" t="str">
        <v>AL DÍA</v>
      </c>
      <c r="AC52" t="str">
        <v>AL DÍA</v>
      </c>
      <c r="AD52" t="str">
        <v/>
      </c>
      <c r="AE52" t="str">
        <v/>
      </c>
      <c r="AF52" t="str">
        <v/>
      </c>
      <c r="AG52" t="str">
        <v/>
      </c>
      <c r="AH52" t="str">
        <v/>
      </c>
      <c r="AI52" t="str">
        <v/>
      </c>
      <c r="AJ52" t="str">
        <v/>
      </c>
      <c r="AK52" t="str">
        <v/>
      </c>
      <c r="AL52" t="str">
        <v/>
      </c>
      <c r="AM52" t="str">
        <v/>
      </c>
      <c r="AN52" t="str">
        <v/>
      </c>
      <c r="AO52" t="str">
        <v/>
      </c>
      <c r="AP52" t="str">
        <v>MENSAJE POR WHATSAPP</v>
      </c>
    </row>
    <row r="53">
      <c r="A53">
        <v>52</v>
      </c>
      <c r="B53" t="str">
        <v xml:space="preserve">LC1 - 7 - 9 </v>
      </c>
      <c r="C53" t="str">
        <v>VENDIDO</v>
      </c>
      <c r="D53">
        <v>1</v>
      </c>
      <c r="E53" t="str">
        <v>PAGA</v>
      </c>
      <c r="F53" t="str">
        <v>PAGA</v>
      </c>
      <c r="G53" t="str">
        <v/>
      </c>
      <c r="H53" t="str">
        <v/>
      </c>
      <c r="I53" t="str">
        <v/>
      </c>
      <c r="J53" t="str">
        <v/>
      </c>
      <c r="K53" t="str">
        <v/>
      </c>
      <c r="L53" t="str">
        <v/>
      </c>
      <c r="M53" t="str">
        <v/>
      </c>
      <c r="N53" t="str">
        <v/>
      </c>
      <c r="O53" t="str">
        <v/>
      </c>
      <c r="P53" t="str">
        <v/>
      </c>
      <c r="Q53" t="str">
        <v/>
      </c>
      <c r="R53" t="str">
        <v/>
      </c>
      <c r="S53" t="str">
        <v/>
      </c>
      <c r="T53" t="str">
        <v/>
      </c>
      <c r="U53" t="str">
        <v/>
      </c>
      <c r="V53" t="str">
        <v/>
      </c>
      <c r="W53" t="str">
        <v/>
      </c>
      <c r="X53" t="str">
        <v/>
      </c>
      <c r="Y53" t="str">
        <v/>
      </c>
      <c r="Z53" t="str">
        <v/>
      </c>
      <c r="AA53" t="str">
        <v/>
      </c>
      <c r="AB53" t="str">
        <v/>
      </c>
      <c r="AC53" t="str">
        <v/>
      </c>
      <c r="AD53" t="str">
        <v/>
      </c>
      <c r="AE53" t="str">
        <v/>
      </c>
      <c r="AF53" t="str">
        <v/>
      </c>
      <c r="AG53" t="str">
        <v/>
      </c>
      <c r="AH53" t="str">
        <v/>
      </c>
      <c r="AI53" t="str">
        <v/>
      </c>
      <c r="AJ53" t="str">
        <v/>
      </c>
      <c r="AK53" t="str">
        <v/>
      </c>
      <c r="AL53" t="str">
        <v/>
      </c>
      <c r="AM53" t="str">
        <v/>
      </c>
      <c r="AN53" t="str">
        <v/>
      </c>
      <c r="AO53" t="str">
        <v/>
      </c>
    </row>
    <row r="54">
      <c r="A54">
        <v>53</v>
      </c>
      <c r="B54" t="str">
        <v xml:space="preserve">LC1 - 7 - 10 </v>
      </c>
      <c r="C54" t="str">
        <v>VENDIDO</v>
      </c>
      <c r="D54">
        <v>24</v>
      </c>
      <c r="E54" t="str">
        <v>VENCIDA</v>
      </c>
      <c r="F54" t="str">
        <v>PAGA</v>
      </c>
      <c r="G54" t="str">
        <v>PAGA</v>
      </c>
      <c r="H54" t="str">
        <v>PAGA</v>
      </c>
      <c r="I54" t="str">
        <v>PAGA</v>
      </c>
      <c r="J54" t="str">
        <v>PAGA</v>
      </c>
      <c r="K54" t="str">
        <v>PAGA</v>
      </c>
      <c r="L54" t="str">
        <v>PAGA</v>
      </c>
      <c r="M54" t="str">
        <v>PAGA</v>
      </c>
      <c r="N54" t="str">
        <v>PAGA</v>
      </c>
      <c r="O54" t="str">
        <v>PAGA</v>
      </c>
      <c r="P54" t="str">
        <v>PAGA</v>
      </c>
      <c r="Q54" t="str">
        <v>PAGA</v>
      </c>
      <c r="R54" t="str">
        <v>PAGA</v>
      </c>
      <c r="S54" t="str">
        <v>VENCIDA</v>
      </c>
      <c r="T54" t="str">
        <v>AL DÍA</v>
      </c>
      <c r="U54" t="str">
        <v>AL DÍA</v>
      </c>
      <c r="V54" t="str">
        <v>AL DÍA</v>
      </c>
      <c r="W54" t="str">
        <v>AL DÍA</v>
      </c>
      <c r="X54" t="str">
        <v>AL DÍA</v>
      </c>
      <c r="Y54" t="str">
        <v>AL DÍA</v>
      </c>
      <c r="Z54" t="str">
        <v>AL DÍA</v>
      </c>
      <c r="AA54" t="str">
        <v>AL DÍA</v>
      </c>
      <c r="AB54" t="str">
        <v>AL DÍA</v>
      </c>
      <c r="AC54" t="str">
        <v>AL DÍA</v>
      </c>
      <c r="AD54" t="str">
        <v/>
      </c>
      <c r="AE54" t="str">
        <v/>
      </c>
      <c r="AF54" t="str">
        <v/>
      </c>
      <c r="AG54" t="str">
        <v/>
      </c>
      <c r="AH54" t="str">
        <v/>
      </c>
      <c r="AI54" t="str">
        <v/>
      </c>
      <c r="AJ54" t="str">
        <v/>
      </c>
      <c r="AK54" t="str">
        <v/>
      </c>
      <c r="AL54" t="str">
        <v/>
      </c>
      <c r="AM54" t="str">
        <v/>
      </c>
      <c r="AN54" t="str">
        <v/>
      </c>
      <c r="AO54" t="str">
        <v/>
      </c>
      <c r="AP54" t="str">
        <v>MENSAJE POR WHATSAPP</v>
      </c>
      <c r="AR54">
        <v>46263</v>
      </c>
    </row>
    <row r="55">
      <c r="A55">
        <v>54</v>
      </c>
      <c r="B55" t="str">
        <v>LC1 - 7 - 11</v>
      </c>
      <c r="C55" t="str">
        <v>VENDIDO</v>
      </c>
      <c r="D55">
        <v>24</v>
      </c>
      <c r="E55" t="str">
        <v>VENCIDA</v>
      </c>
      <c r="F55" t="str">
        <v>PAGA</v>
      </c>
      <c r="G55" t="str">
        <v>PAGA</v>
      </c>
      <c r="H55" t="str">
        <v>PAGA</v>
      </c>
      <c r="I55" t="str">
        <v>PAGA</v>
      </c>
      <c r="J55" t="str">
        <v>PAGA</v>
      </c>
      <c r="K55" t="str">
        <v>PAGA</v>
      </c>
      <c r="L55" t="str">
        <v>PAGA</v>
      </c>
      <c r="M55" t="str">
        <v>PAGA</v>
      </c>
      <c r="N55" t="str">
        <v>PAGA</v>
      </c>
      <c r="O55" t="str">
        <v>PAGA</v>
      </c>
      <c r="P55" t="str">
        <v>PAGA</v>
      </c>
      <c r="Q55" t="str">
        <v>PAGA</v>
      </c>
      <c r="R55" t="str">
        <v>PAGA</v>
      </c>
      <c r="S55" t="str">
        <v>PAGA</v>
      </c>
      <c r="T55" t="str">
        <v>VENCIDA</v>
      </c>
      <c r="U55" t="str">
        <v>POR VENCER</v>
      </c>
      <c r="V55" t="str">
        <v>AL DÍA</v>
      </c>
      <c r="W55" t="str">
        <v>AL DÍA</v>
      </c>
      <c r="X55" t="str">
        <v>AL DÍA</v>
      </c>
      <c r="Y55" t="str">
        <v>AL DÍA</v>
      </c>
      <c r="Z55" t="str">
        <v>AL DÍA</v>
      </c>
      <c r="AA55" t="str">
        <v>AL DÍA</v>
      </c>
      <c r="AB55" t="str">
        <v>AL DÍA</v>
      </c>
      <c r="AC55" t="str">
        <v>AL DÍA</v>
      </c>
      <c r="AD55" t="str">
        <v/>
      </c>
      <c r="AE55" t="str">
        <v/>
      </c>
      <c r="AF55" t="str">
        <v/>
      </c>
      <c r="AG55" t="str">
        <v/>
      </c>
      <c r="AH55" t="str">
        <v/>
      </c>
      <c r="AI55" t="str">
        <v/>
      </c>
      <c r="AJ55" t="str">
        <v/>
      </c>
      <c r="AK55" t="str">
        <v/>
      </c>
      <c r="AL55" t="str">
        <v/>
      </c>
      <c r="AM55" t="str">
        <v/>
      </c>
      <c r="AN55" t="str">
        <v/>
      </c>
      <c r="AO55" t="str">
        <v/>
      </c>
    </row>
    <row r="56">
      <c r="A56">
        <v>55</v>
      </c>
      <c r="B56" t="str">
        <v xml:space="preserve">LC1 - 7 - 12 </v>
      </c>
      <c r="C56" t="str">
        <v>VENDIDO</v>
      </c>
      <c r="D56">
        <v>24</v>
      </c>
      <c r="E56" t="str">
        <v>AL DÍA</v>
      </c>
      <c r="F56" t="str">
        <v>PAGA</v>
      </c>
      <c r="G56" t="str">
        <v>PAGA</v>
      </c>
      <c r="H56" t="str">
        <v>PAGA</v>
      </c>
      <c r="I56" t="str">
        <v>PAGA</v>
      </c>
      <c r="J56" t="str">
        <v>PAGA</v>
      </c>
      <c r="K56" t="str">
        <v>PAGA</v>
      </c>
      <c r="L56" t="str">
        <v>PAGA</v>
      </c>
      <c r="M56" t="str">
        <v>PAGA</v>
      </c>
      <c r="N56" t="str">
        <v>PAGA</v>
      </c>
      <c r="O56" t="str">
        <v>PAGA</v>
      </c>
      <c r="P56" t="str">
        <v>PAGA</v>
      </c>
      <c r="Q56" t="str">
        <v>PAGA</v>
      </c>
      <c r="R56" t="str">
        <v>PAGA</v>
      </c>
      <c r="S56" t="str">
        <v>PAGA</v>
      </c>
      <c r="T56" t="str">
        <v>PAGA</v>
      </c>
      <c r="U56" t="str">
        <v>AL DÍA</v>
      </c>
      <c r="V56" t="str">
        <v>AL DÍA</v>
      </c>
      <c r="W56" t="str">
        <v>AL DÍA</v>
      </c>
      <c r="X56" t="str">
        <v>AL DÍA</v>
      </c>
      <c r="Y56" t="str">
        <v>AL DÍA</v>
      </c>
      <c r="Z56" t="str">
        <v>AL DÍA</v>
      </c>
      <c r="AA56" t="str">
        <v>AL DÍA</v>
      </c>
      <c r="AB56" t="str">
        <v>AL DÍA</v>
      </c>
      <c r="AC56" t="str">
        <v>AL DÍA</v>
      </c>
      <c r="AD56" t="str">
        <v/>
      </c>
      <c r="AE56" t="str">
        <v/>
      </c>
      <c r="AF56" t="str">
        <v/>
      </c>
      <c r="AG56" t="str">
        <v/>
      </c>
      <c r="AH56" t="str">
        <v/>
      </c>
      <c r="AI56" t="str">
        <v/>
      </c>
      <c r="AJ56" t="str">
        <v/>
      </c>
      <c r="AK56" t="str">
        <v/>
      </c>
      <c r="AL56" t="str">
        <v/>
      </c>
      <c r="AM56" t="str">
        <v/>
      </c>
      <c r="AN56" t="str">
        <v/>
      </c>
      <c r="AO56" t="str">
        <v/>
      </c>
    </row>
    <row r="57">
      <c r="A57">
        <v>56</v>
      </c>
      <c r="B57" t="str">
        <v xml:space="preserve">LC1 - 7 - 13 </v>
      </c>
      <c r="C57" t="str">
        <v>VENDIDO</v>
      </c>
      <c r="D57">
        <v>24</v>
      </c>
      <c r="E57" t="str">
        <v>POR VENCER</v>
      </c>
      <c r="F57" t="str">
        <v>PAGA</v>
      </c>
      <c r="G57" t="str">
        <v>PAGA</v>
      </c>
      <c r="H57" t="str">
        <v>PAGA</v>
      </c>
      <c r="I57" t="str">
        <v>PAGA</v>
      </c>
      <c r="J57" t="str">
        <v>PAGA</v>
      </c>
      <c r="K57" t="str">
        <v>PAGA</v>
      </c>
      <c r="L57" t="str">
        <v>PAGA</v>
      </c>
      <c r="M57" t="str">
        <v>PAGA</v>
      </c>
      <c r="N57" t="str">
        <v>PAGA</v>
      </c>
      <c r="O57" t="str">
        <v>PAGA</v>
      </c>
      <c r="P57" t="str">
        <v>PAGA</v>
      </c>
      <c r="Q57" t="str">
        <v>PAGA</v>
      </c>
      <c r="R57" t="str">
        <v>PAGA</v>
      </c>
      <c r="S57" t="str">
        <v>PAGA</v>
      </c>
      <c r="T57" t="str">
        <v>POR VENCER</v>
      </c>
      <c r="U57" t="str">
        <v>AL DÍA</v>
      </c>
      <c r="V57" t="str">
        <v>AL DÍA</v>
      </c>
      <c r="W57" t="str">
        <v>AL DÍA</v>
      </c>
      <c r="X57" t="str">
        <v>AL DÍA</v>
      </c>
      <c r="Y57" t="str">
        <v>AL DÍA</v>
      </c>
      <c r="Z57" t="str">
        <v>AL DÍA</v>
      </c>
      <c r="AA57" t="str">
        <v>AL DÍA</v>
      </c>
      <c r="AB57" t="str">
        <v>AL DÍA</v>
      </c>
      <c r="AC57" t="str">
        <v>AL DÍA</v>
      </c>
      <c r="AD57" t="str">
        <v/>
      </c>
      <c r="AE57" t="str">
        <v/>
      </c>
      <c r="AF57" t="str">
        <v/>
      </c>
      <c r="AG57" t="str">
        <v/>
      </c>
      <c r="AH57" t="str">
        <v/>
      </c>
      <c r="AI57" t="str">
        <v/>
      </c>
      <c r="AJ57" t="str">
        <v/>
      </c>
      <c r="AK57" t="str">
        <v/>
      </c>
      <c r="AL57" t="str">
        <v/>
      </c>
      <c r="AM57" t="str">
        <v/>
      </c>
      <c r="AN57" t="str">
        <v/>
      </c>
      <c r="AO57" t="str">
        <v/>
      </c>
    </row>
    <row r="58">
      <c r="A58">
        <v>57</v>
      </c>
      <c r="B58" t="str">
        <v>LC1 - 7 - 14</v>
      </c>
      <c r="C58" t="str">
        <v>VENDIDO</v>
      </c>
      <c r="D58">
        <v>24</v>
      </c>
      <c r="E58" t="str">
        <v>VENCIDA</v>
      </c>
      <c r="F58" t="str">
        <v>PAGA</v>
      </c>
      <c r="G58" t="str">
        <v>PAGA</v>
      </c>
      <c r="H58" t="str">
        <v>PAGA</v>
      </c>
      <c r="I58" t="str">
        <v>PAGA</v>
      </c>
      <c r="J58" t="str">
        <v>PAGA</v>
      </c>
      <c r="K58" t="str">
        <v>PAGA</v>
      </c>
      <c r="L58" t="str">
        <v>PAGA</v>
      </c>
      <c r="M58" t="str">
        <v>PAGA</v>
      </c>
      <c r="N58" t="str">
        <v>PAGA</v>
      </c>
      <c r="O58" t="str">
        <v>PAGA</v>
      </c>
      <c r="P58" t="str">
        <v>PAGA</v>
      </c>
      <c r="Q58" t="str">
        <v>PAGA</v>
      </c>
      <c r="R58" t="str">
        <v>PAGA</v>
      </c>
      <c r="S58" t="str">
        <v>PAGA</v>
      </c>
      <c r="T58" t="str">
        <v>VENCIDA</v>
      </c>
      <c r="U58" t="str">
        <v>POR VENCER</v>
      </c>
      <c r="V58" t="str">
        <v>AL DÍA</v>
      </c>
      <c r="W58" t="str">
        <v>AL DÍA</v>
      </c>
      <c r="X58" t="str">
        <v>AL DÍA</v>
      </c>
      <c r="Y58" t="str">
        <v>AL DÍA</v>
      </c>
      <c r="Z58" t="str">
        <v>AL DÍA</v>
      </c>
      <c r="AA58" t="str">
        <v>AL DÍA</v>
      </c>
      <c r="AB58" t="str">
        <v>AL DÍA</v>
      </c>
      <c r="AC58" t="str">
        <v>AL DÍA</v>
      </c>
      <c r="AD58" t="str">
        <v/>
      </c>
      <c r="AE58" t="str">
        <v/>
      </c>
      <c r="AF58" t="str">
        <v/>
      </c>
      <c r="AG58" t="str">
        <v/>
      </c>
      <c r="AH58" t="str">
        <v/>
      </c>
      <c r="AI58" t="str">
        <v/>
      </c>
      <c r="AJ58" t="str">
        <v/>
      </c>
      <c r="AK58" t="str">
        <v/>
      </c>
      <c r="AL58" t="str">
        <v/>
      </c>
      <c r="AM58" t="str">
        <v/>
      </c>
      <c r="AN58" t="str">
        <v/>
      </c>
      <c r="AO58" t="str">
        <v/>
      </c>
      <c r="AP58" t="str">
        <v>MENSAJE POR WHATSAPP</v>
      </c>
    </row>
    <row r="59">
      <c r="A59">
        <v>58</v>
      </c>
      <c r="B59" t="str">
        <v xml:space="preserve">LC1 - 7 - 15 </v>
      </c>
      <c r="C59" t="str">
        <v>VENDIDO</v>
      </c>
      <c r="D59">
        <v>24</v>
      </c>
      <c r="E59" t="str">
        <v>POR VENCER</v>
      </c>
      <c r="F59" t="str">
        <v>PAGA</v>
      </c>
      <c r="G59" t="str">
        <v>PAGA</v>
      </c>
      <c r="H59" t="str">
        <v>PAGA</v>
      </c>
      <c r="I59" t="str">
        <v>PAGA</v>
      </c>
      <c r="J59" t="str">
        <v>PAGA</v>
      </c>
      <c r="K59" t="str">
        <v>PAGA</v>
      </c>
      <c r="L59" t="str">
        <v>PAGA</v>
      </c>
      <c r="M59" t="str">
        <v>PAGA</v>
      </c>
      <c r="N59" t="str">
        <v>PAGA</v>
      </c>
      <c r="O59" t="str">
        <v>PAGA</v>
      </c>
      <c r="P59" t="str">
        <v>PAGA</v>
      </c>
      <c r="Q59" t="str">
        <v>PAGA</v>
      </c>
      <c r="R59" t="str">
        <v>PAGA</v>
      </c>
      <c r="S59" t="str">
        <v>PAGA</v>
      </c>
      <c r="T59" t="str">
        <v>POR VENCER</v>
      </c>
      <c r="U59" t="str">
        <v>AL DÍA</v>
      </c>
      <c r="V59" t="str">
        <v>AL DÍA</v>
      </c>
      <c r="W59" t="str">
        <v>AL DÍA</v>
      </c>
      <c r="X59" t="str">
        <v>AL DÍA</v>
      </c>
      <c r="Y59" t="str">
        <v>AL DÍA</v>
      </c>
      <c r="Z59" t="str">
        <v>AL DÍA</v>
      </c>
      <c r="AA59" t="str">
        <v>AL DÍA</v>
      </c>
      <c r="AB59" t="str">
        <v>AL DÍA</v>
      </c>
      <c r="AC59" t="str">
        <v>AL DÍA</v>
      </c>
      <c r="AD59" t="str">
        <v/>
      </c>
      <c r="AE59" t="str">
        <v/>
      </c>
      <c r="AF59" t="str">
        <v/>
      </c>
      <c r="AG59" t="str">
        <v/>
      </c>
      <c r="AH59" t="str">
        <v/>
      </c>
      <c r="AI59" t="str">
        <v/>
      </c>
      <c r="AJ59" t="str">
        <v/>
      </c>
      <c r="AK59" t="str">
        <v/>
      </c>
      <c r="AL59" t="str">
        <v/>
      </c>
      <c r="AM59" t="str">
        <v/>
      </c>
      <c r="AN59" t="str">
        <v/>
      </c>
      <c r="AO59" t="str">
        <v/>
      </c>
    </row>
    <row r="60">
      <c r="A60">
        <v>59</v>
      </c>
      <c r="B60" t="str">
        <v xml:space="preserve">LC1 - 7 - 16 </v>
      </c>
      <c r="C60" t="str">
        <v>VENDIDO</v>
      </c>
      <c r="D60">
        <v>24</v>
      </c>
      <c r="E60" t="str">
        <v>AL DÍA</v>
      </c>
      <c r="F60" t="str">
        <v>PAGA</v>
      </c>
      <c r="G60" t="str">
        <v>PAGA</v>
      </c>
      <c r="H60" t="str">
        <v>PAGA</v>
      </c>
      <c r="I60" t="str">
        <v>PAGA</v>
      </c>
      <c r="J60" t="str">
        <v>PAGA</v>
      </c>
      <c r="K60" t="str">
        <v>PAGA</v>
      </c>
      <c r="L60" t="str">
        <v>PAGA</v>
      </c>
      <c r="M60" t="str">
        <v>PAGA</v>
      </c>
      <c r="N60" t="str">
        <v>PAGA</v>
      </c>
      <c r="O60" t="str">
        <v>PAGA</v>
      </c>
      <c r="P60" t="str">
        <v>PAGA</v>
      </c>
      <c r="Q60" t="str">
        <v>PAGA</v>
      </c>
      <c r="R60" t="str">
        <v>PAGA</v>
      </c>
      <c r="S60" t="str">
        <v>AL DÍA</v>
      </c>
      <c r="T60" t="str">
        <v>AL DÍA</v>
      </c>
      <c r="U60" t="str">
        <v>AL DÍA</v>
      </c>
      <c r="V60" t="str">
        <v>AL DÍA</v>
      </c>
      <c r="W60" t="str">
        <v>AL DÍA</v>
      </c>
      <c r="X60" t="str">
        <v>AL DÍA</v>
      </c>
      <c r="Y60" t="str">
        <v>AL DÍA</v>
      </c>
      <c r="Z60" t="str">
        <v>AL DÍA</v>
      </c>
      <c r="AA60" t="str">
        <v>AL DÍA</v>
      </c>
      <c r="AB60" t="str">
        <v>AL DÍA</v>
      </c>
      <c r="AC60" t="str">
        <v>AL DÍA</v>
      </c>
      <c r="AD60" t="str">
        <v/>
      </c>
      <c r="AE60" t="str">
        <v/>
      </c>
      <c r="AF60" t="str">
        <v/>
      </c>
      <c r="AG60" t="str">
        <v/>
      </c>
      <c r="AH60" t="str">
        <v/>
      </c>
      <c r="AI60" t="str">
        <v/>
      </c>
      <c r="AJ60" t="str">
        <v/>
      </c>
      <c r="AK60" t="str">
        <v/>
      </c>
      <c r="AL60" t="str">
        <v/>
      </c>
      <c r="AM60" t="str">
        <v/>
      </c>
      <c r="AN60" t="str">
        <v/>
      </c>
      <c r="AO60" t="str">
        <v/>
      </c>
    </row>
    <row r="61">
      <c r="A61">
        <v>60</v>
      </c>
      <c r="B61" t="str">
        <v xml:space="preserve">LC1 - 7 - 17 </v>
      </c>
      <c r="C61" t="str">
        <v>VENDIDO</v>
      </c>
      <c r="D61">
        <v>24</v>
      </c>
      <c r="E61" t="str">
        <v>VENCIDA</v>
      </c>
      <c r="F61" t="str">
        <v>PAGA</v>
      </c>
      <c r="G61" t="str">
        <v>PAGA</v>
      </c>
      <c r="H61" t="str">
        <v>PAGA</v>
      </c>
      <c r="I61" t="str">
        <v>PAGA</v>
      </c>
      <c r="J61" t="str">
        <v>PAGA</v>
      </c>
      <c r="K61" t="str">
        <v>PAGA</v>
      </c>
      <c r="L61" t="str">
        <v>PAGA</v>
      </c>
      <c r="M61" t="str">
        <v>PAGA</v>
      </c>
      <c r="N61" t="str">
        <v>PAGA</v>
      </c>
      <c r="O61" t="str">
        <v>PAGA</v>
      </c>
      <c r="P61" t="str">
        <v>VENCIDA</v>
      </c>
      <c r="Q61" t="str">
        <v>VENCIDA</v>
      </c>
      <c r="R61" t="str">
        <v>VENCIDA</v>
      </c>
      <c r="S61" t="str">
        <v>AL DÍA</v>
      </c>
      <c r="T61" t="str">
        <v>AL DÍA</v>
      </c>
      <c r="U61" t="str">
        <v>AL DÍA</v>
      </c>
      <c r="V61" t="str">
        <v>AL DÍA</v>
      </c>
      <c r="W61" t="str">
        <v>AL DÍA</v>
      </c>
      <c r="X61" t="str">
        <v>AL DÍA</v>
      </c>
      <c r="Y61" t="str">
        <v>AL DÍA</v>
      </c>
      <c r="Z61" t="str">
        <v>AL DÍA</v>
      </c>
      <c r="AA61" t="str">
        <v>AL DÍA</v>
      </c>
      <c r="AB61" t="str">
        <v>AL DÍA</v>
      </c>
      <c r="AC61" t="str">
        <v>AL DÍA</v>
      </c>
      <c r="AD61" t="str">
        <v/>
      </c>
      <c r="AE61" t="str">
        <v/>
      </c>
      <c r="AF61" t="str">
        <v/>
      </c>
      <c r="AG61" t="str">
        <v/>
      </c>
      <c r="AH61" t="str">
        <v/>
      </c>
      <c r="AI61" t="str">
        <v/>
      </c>
      <c r="AJ61" t="str">
        <v/>
      </c>
      <c r="AK61" t="str">
        <v/>
      </c>
      <c r="AL61" t="str">
        <v/>
      </c>
      <c r="AM61" t="str">
        <v/>
      </c>
      <c r="AN61" t="str">
        <v/>
      </c>
      <c r="AO61" t="str">
        <v/>
      </c>
    </row>
    <row r="62">
      <c r="A62">
        <v>61</v>
      </c>
      <c r="B62" t="str">
        <v xml:space="preserve">LC1 - 7 - 18 </v>
      </c>
      <c r="C62" t="str">
        <v>VENDIDO</v>
      </c>
      <c r="D62">
        <v>24</v>
      </c>
      <c r="E62" t="str">
        <v>AL DÍA</v>
      </c>
      <c r="F62" t="str">
        <v>PAGA</v>
      </c>
      <c r="G62" t="str">
        <v>PAGA</v>
      </c>
      <c r="H62" t="str">
        <v>PAGA</v>
      </c>
      <c r="I62" t="str">
        <v>PAGA</v>
      </c>
      <c r="J62" t="str">
        <v>PAGA</v>
      </c>
      <c r="K62" t="str">
        <v>PAGA</v>
      </c>
      <c r="L62" t="str">
        <v>PAGA</v>
      </c>
      <c r="M62" t="str">
        <v>PAGA</v>
      </c>
      <c r="N62" t="str">
        <v>PAGA</v>
      </c>
      <c r="O62" t="str">
        <v>PAGA</v>
      </c>
      <c r="P62" t="str">
        <v>PAGA</v>
      </c>
      <c r="Q62" t="str">
        <v>PAGA</v>
      </c>
      <c r="R62" t="str">
        <v>PAGA</v>
      </c>
      <c r="S62" t="str">
        <v>AL DÍA</v>
      </c>
      <c r="T62" t="str">
        <v>AL DÍA</v>
      </c>
      <c r="U62" t="str">
        <v>AL DÍA</v>
      </c>
      <c r="V62" t="str">
        <v>AL DÍA</v>
      </c>
      <c r="W62" t="str">
        <v>AL DÍA</v>
      </c>
      <c r="X62" t="str">
        <v>AL DÍA</v>
      </c>
      <c r="Y62" t="str">
        <v>AL DÍA</v>
      </c>
      <c r="Z62" t="str">
        <v>AL DÍA</v>
      </c>
      <c r="AA62" t="str">
        <v>AL DÍA</v>
      </c>
      <c r="AB62" t="str">
        <v>AL DÍA</v>
      </c>
      <c r="AC62" t="str">
        <v>AL DÍA</v>
      </c>
      <c r="AD62" t="str">
        <v/>
      </c>
      <c r="AE62" t="str">
        <v/>
      </c>
      <c r="AF62" t="str">
        <v/>
      </c>
      <c r="AG62" t="str">
        <v/>
      </c>
      <c r="AH62" t="str">
        <v/>
      </c>
      <c r="AI62" t="str">
        <v/>
      </c>
      <c r="AJ62" t="str">
        <v/>
      </c>
      <c r="AK62" t="str">
        <v/>
      </c>
      <c r="AL62" t="str">
        <v/>
      </c>
      <c r="AM62" t="str">
        <v/>
      </c>
      <c r="AN62" t="str">
        <v/>
      </c>
      <c r="AO62" t="str">
        <v/>
      </c>
    </row>
    <row r="63">
      <c r="A63">
        <v>62</v>
      </c>
      <c r="B63" t="str">
        <v xml:space="preserve">LC1 - 7 - 19 </v>
      </c>
      <c r="C63" t="str">
        <v>VENDIDO</v>
      </c>
      <c r="D63">
        <v>24</v>
      </c>
      <c r="E63" t="str">
        <v>AL DÍA</v>
      </c>
      <c r="F63" t="str">
        <v>PAGA</v>
      </c>
      <c r="G63" t="str">
        <v>PAGA</v>
      </c>
      <c r="H63" t="str">
        <v>PAGA</v>
      </c>
      <c r="I63" t="str">
        <v>PAGA</v>
      </c>
      <c r="J63" t="str">
        <v>PAGA</v>
      </c>
      <c r="K63" t="str">
        <v>PAGA</v>
      </c>
      <c r="L63" t="str">
        <v>PAGA</v>
      </c>
      <c r="M63" t="str">
        <v>PAGA</v>
      </c>
      <c r="N63" t="str">
        <v>PAGA</v>
      </c>
      <c r="O63" t="str">
        <v>PAGA</v>
      </c>
      <c r="P63" t="str">
        <v>PAGA</v>
      </c>
      <c r="Q63" t="str">
        <v>PAGA</v>
      </c>
      <c r="R63" t="str">
        <v>PAGA</v>
      </c>
      <c r="S63" t="str">
        <v>PAGA</v>
      </c>
      <c r="T63" t="str">
        <v>PAGA</v>
      </c>
      <c r="U63" t="str">
        <v>PAGA</v>
      </c>
      <c r="V63" t="str">
        <v>PAGA</v>
      </c>
      <c r="W63" t="str">
        <v>PAGA</v>
      </c>
      <c r="X63" t="str">
        <v>PAGA</v>
      </c>
      <c r="Y63" t="str">
        <v>PAGA</v>
      </c>
      <c r="Z63" t="str">
        <v>PAGA</v>
      </c>
      <c r="AA63" t="str">
        <v>PAGA</v>
      </c>
      <c r="AB63" t="str">
        <v>AL DÍA</v>
      </c>
      <c r="AC63" t="str">
        <v>AL DÍA</v>
      </c>
      <c r="AD63" t="str">
        <v/>
      </c>
      <c r="AE63" t="str">
        <v/>
      </c>
      <c r="AF63" t="str">
        <v/>
      </c>
      <c r="AG63" t="str">
        <v/>
      </c>
      <c r="AH63" t="str">
        <v/>
      </c>
      <c r="AI63" t="str">
        <v/>
      </c>
      <c r="AJ63" t="str">
        <v/>
      </c>
      <c r="AK63" t="str">
        <v/>
      </c>
      <c r="AL63" t="str">
        <v/>
      </c>
      <c r="AM63" t="str">
        <v/>
      </c>
      <c r="AN63" t="str">
        <v/>
      </c>
      <c r="AO63" t="str">
        <v/>
      </c>
    </row>
    <row r="64">
      <c r="A64">
        <v>63</v>
      </c>
      <c r="B64" t="str">
        <v xml:space="preserve">LC1 - 7 - 20 </v>
      </c>
      <c r="C64" t="str">
        <v>VENDIDO</v>
      </c>
      <c r="D64">
        <v>24</v>
      </c>
      <c r="E64" t="str">
        <v>VENCIDA</v>
      </c>
      <c r="F64" t="str">
        <v>PAGA</v>
      </c>
      <c r="G64" t="str">
        <v>PAGA</v>
      </c>
      <c r="H64" t="str">
        <v>PAGA</v>
      </c>
      <c r="I64" t="str">
        <v>PAGA</v>
      </c>
      <c r="J64" t="str">
        <v>PAGA</v>
      </c>
      <c r="K64" t="str">
        <v>VENCIDA</v>
      </c>
      <c r="L64" t="str">
        <v>VENCIDA</v>
      </c>
      <c r="M64" t="str">
        <v>VENCIDA</v>
      </c>
      <c r="N64" t="str">
        <v>VENCIDA</v>
      </c>
      <c r="O64" t="str">
        <v>VENCIDA</v>
      </c>
      <c r="P64" t="str">
        <v>VENCIDA</v>
      </c>
      <c r="Q64" t="str">
        <v>VENCIDA</v>
      </c>
      <c r="R64" t="str">
        <v>VENCIDA</v>
      </c>
      <c r="S64" t="str">
        <v>VENCIDA</v>
      </c>
      <c r="T64" t="str">
        <v>VENCIDA</v>
      </c>
      <c r="U64" t="str">
        <v>AL DÍA</v>
      </c>
      <c r="V64" t="str">
        <v>AL DÍA</v>
      </c>
      <c r="W64" t="str">
        <v>AL DÍA</v>
      </c>
      <c r="X64" t="str">
        <v>AL DÍA</v>
      </c>
      <c r="Y64" t="str">
        <v>AL DÍA</v>
      </c>
      <c r="Z64" t="str">
        <v>AL DÍA</v>
      </c>
      <c r="AA64" t="str">
        <v>AL DÍA</v>
      </c>
      <c r="AB64" t="str">
        <v>AL DÍA</v>
      </c>
      <c r="AC64" t="str">
        <v>AL DÍA</v>
      </c>
      <c r="AD64" t="str">
        <v/>
      </c>
      <c r="AE64" t="str">
        <v/>
      </c>
      <c r="AF64" t="str">
        <v/>
      </c>
      <c r="AG64" t="str">
        <v/>
      </c>
      <c r="AH64" t="str">
        <v/>
      </c>
      <c r="AI64" t="str">
        <v/>
      </c>
      <c r="AJ64" t="str">
        <v/>
      </c>
      <c r="AK64" t="str">
        <v/>
      </c>
      <c r="AL64" t="str">
        <v/>
      </c>
      <c r="AM64" t="str">
        <v/>
      </c>
      <c r="AN64" t="str">
        <v/>
      </c>
      <c r="AO64" t="str">
        <v/>
      </c>
    </row>
    <row r="65">
      <c r="A65">
        <v>64</v>
      </c>
      <c r="B65" t="str">
        <v xml:space="preserve">LC1 - 8 - 1 </v>
      </c>
      <c r="C65" t="str">
        <v>VENDIDO</v>
      </c>
      <c r="D65">
        <v>24</v>
      </c>
      <c r="E65" t="str">
        <v>AL DÍA</v>
      </c>
      <c r="F65" t="str">
        <v>PAGA</v>
      </c>
      <c r="G65" t="str">
        <v>PAGA</v>
      </c>
      <c r="H65" t="str">
        <v>PAGA</v>
      </c>
      <c r="I65" t="str">
        <v>PAGA</v>
      </c>
      <c r="J65" t="str">
        <v>PAGA</v>
      </c>
      <c r="K65" t="str">
        <v>PAGA</v>
      </c>
      <c r="L65" t="str">
        <v>PAGA</v>
      </c>
      <c r="M65" t="str">
        <v>PAGA</v>
      </c>
      <c r="N65" t="str">
        <v>PAGA</v>
      </c>
      <c r="O65" t="str">
        <v>PAGA</v>
      </c>
      <c r="P65" t="str">
        <v>PAGA</v>
      </c>
      <c r="Q65" t="str">
        <v>PAGA</v>
      </c>
      <c r="R65" t="str">
        <v>PAGA</v>
      </c>
      <c r="S65" t="str">
        <v>AL DÍA</v>
      </c>
      <c r="T65" t="str">
        <v>AL DÍA</v>
      </c>
      <c r="U65" t="str">
        <v>AL DÍA</v>
      </c>
      <c r="V65" t="str">
        <v>AL DÍA</v>
      </c>
      <c r="W65" t="str">
        <v>AL DÍA</v>
      </c>
      <c r="X65" t="str">
        <v>AL DÍA</v>
      </c>
      <c r="Y65" t="str">
        <v>AL DÍA</v>
      </c>
      <c r="Z65" t="str">
        <v>AL DÍA</v>
      </c>
      <c r="AA65" t="str">
        <v>AL DÍA</v>
      </c>
      <c r="AB65" t="str">
        <v>AL DÍA</v>
      </c>
      <c r="AC65" t="str">
        <v>AL DÍA</v>
      </c>
      <c r="AD65" t="str">
        <v/>
      </c>
      <c r="AE65" t="str">
        <v/>
      </c>
      <c r="AF65" t="str">
        <v/>
      </c>
      <c r="AG65" t="str">
        <v/>
      </c>
      <c r="AH65" t="str">
        <v/>
      </c>
      <c r="AI65" t="str">
        <v/>
      </c>
      <c r="AJ65" t="str">
        <v/>
      </c>
      <c r="AK65" t="str">
        <v/>
      </c>
      <c r="AL65" t="str">
        <v/>
      </c>
      <c r="AM65" t="str">
        <v/>
      </c>
      <c r="AN65" t="str">
        <v/>
      </c>
      <c r="AO65" t="str">
        <v/>
      </c>
    </row>
    <row r="66">
      <c r="A66">
        <v>65</v>
      </c>
      <c r="B66" t="str">
        <v xml:space="preserve">LC1 - 8 - 2 </v>
      </c>
      <c r="C66" t="str">
        <v>VENDIDO</v>
      </c>
      <c r="D66">
        <v>24</v>
      </c>
      <c r="E66" t="str">
        <v>AL DÍA</v>
      </c>
      <c r="F66" t="str">
        <v>PAGA</v>
      </c>
      <c r="G66" t="str">
        <v>PAGA</v>
      </c>
      <c r="H66" t="str">
        <v>PAGA</v>
      </c>
      <c r="I66" t="str">
        <v>PAGA</v>
      </c>
      <c r="J66" t="str">
        <v>PAGA</v>
      </c>
      <c r="K66" t="str">
        <v>PAGA</v>
      </c>
      <c r="L66" t="str">
        <v>PAGA</v>
      </c>
      <c r="M66" t="str">
        <v>PAGA</v>
      </c>
      <c r="N66" t="str">
        <v>PAGA</v>
      </c>
      <c r="O66" t="str">
        <v>PAGA</v>
      </c>
      <c r="P66" t="str">
        <v>PAGA</v>
      </c>
      <c r="Q66" t="str">
        <v>PAGA</v>
      </c>
      <c r="R66" t="str">
        <v>PAGA</v>
      </c>
      <c r="S66" t="str">
        <v>AL DÍA</v>
      </c>
      <c r="T66" t="str">
        <v>AL DÍA</v>
      </c>
      <c r="U66" t="str">
        <v>AL DÍA</v>
      </c>
      <c r="V66" t="str">
        <v>AL DÍA</v>
      </c>
      <c r="W66" t="str">
        <v>AL DÍA</v>
      </c>
      <c r="X66" t="str">
        <v>AL DÍA</v>
      </c>
      <c r="Y66" t="str">
        <v>AL DÍA</v>
      </c>
      <c r="Z66" t="str">
        <v>AL DÍA</v>
      </c>
      <c r="AA66" t="str">
        <v>AL DÍA</v>
      </c>
      <c r="AB66" t="str">
        <v>AL DÍA</v>
      </c>
      <c r="AC66" t="str">
        <v>AL DÍA</v>
      </c>
      <c r="AD66" t="str">
        <v/>
      </c>
      <c r="AE66" t="str">
        <v/>
      </c>
      <c r="AF66" t="str">
        <v/>
      </c>
      <c r="AG66" t="str">
        <v/>
      </c>
      <c r="AH66" t="str">
        <v/>
      </c>
      <c r="AI66" t="str">
        <v/>
      </c>
      <c r="AJ66" t="str">
        <v/>
      </c>
      <c r="AK66" t="str">
        <v/>
      </c>
      <c r="AL66" t="str">
        <v/>
      </c>
      <c r="AM66" t="str">
        <v/>
      </c>
      <c r="AN66" t="str">
        <v/>
      </c>
      <c r="AO66" t="str">
        <v/>
      </c>
    </row>
    <row r="67">
      <c r="A67">
        <v>66</v>
      </c>
      <c r="B67" t="str">
        <v>LC1 - 8 - 3   Y 4</v>
      </c>
      <c r="C67" t="str">
        <v>VENDIDO</v>
      </c>
      <c r="D67">
        <v>1</v>
      </c>
      <c r="E67" t="str">
        <v>VENCIDA</v>
      </c>
      <c r="F67" t="str">
        <v>VENCIDA</v>
      </c>
      <c r="G67" t="str">
        <v/>
      </c>
      <c r="H67" t="str">
        <v/>
      </c>
      <c r="I67" t="str">
        <v/>
      </c>
      <c r="J67" t="str">
        <v/>
      </c>
      <c r="K67" t="str">
        <v/>
      </c>
      <c r="L67" t="str">
        <v/>
      </c>
      <c r="M67" t="str">
        <v/>
      </c>
      <c r="N67" t="str">
        <v/>
      </c>
      <c r="O67" t="str">
        <v/>
      </c>
      <c r="P67" t="str">
        <v/>
      </c>
      <c r="Q67" t="str">
        <v/>
      </c>
      <c r="R67" t="str">
        <v/>
      </c>
      <c r="S67" t="str">
        <v/>
      </c>
      <c r="T67" t="str">
        <v/>
      </c>
      <c r="U67" t="str">
        <v/>
      </c>
      <c r="V67" t="str">
        <v/>
      </c>
      <c r="W67" t="str">
        <v/>
      </c>
      <c r="X67" t="str">
        <v/>
      </c>
      <c r="Y67" t="str">
        <v/>
      </c>
      <c r="Z67" t="str">
        <v/>
      </c>
      <c r="AA67" t="str">
        <v/>
      </c>
      <c r="AB67" t="str">
        <v/>
      </c>
      <c r="AC67" t="str">
        <v/>
      </c>
      <c r="AD67" t="str">
        <v/>
      </c>
      <c r="AE67" t="str">
        <v/>
      </c>
      <c r="AF67" t="str">
        <v/>
      </c>
      <c r="AG67" t="str">
        <v/>
      </c>
      <c r="AH67" t="str">
        <v/>
      </c>
      <c r="AI67" t="str">
        <v/>
      </c>
      <c r="AJ67" t="str">
        <v/>
      </c>
      <c r="AK67" t="str">
        <v/>
      </c>
      <c r="AL67" t="str">
        <v/>
      </c>
      <c r="AM67" t="str">
        <v/>
      </c>
      <c r="AN67" t="str">
        <v/>
      </c>
      <c r="AO67" t="str">
        <v/>
      </c>
    </row>
    <row r="68">
      <c r="A68">
        <v>67</v>
      </c>
      <c r="B68" t="str">
        <v>LC1 - 8 - 4</v>
      </c>
      <c r="C68" t="str">
        <v>VENDIDO</v>
      </c>
      <c r="D68">
        <v>0</v>
      </c>
      <c r="E68" t="str">
        <v>SIN ESTADO</v>
      </c>
      <c r="F68" t="str">
        <v/>
      </c>
      <c r="G68" t="str">
        <v/>
      </c>
      <c r="H68" t="str">
        <v/>
      </c>
      <c r="I68" t="str">
        <v/>
      </c>
      <c r="J68" t="str">
        <v/>
      </c>
      <c r="K68" t="str">
        <v/>
      </c>
      <c r="L68" t="str">
        <v/>
      </c>
      <c r="M68" t="str">
        <v/>
      </c>
      <c r="N68" t="str">
        <v/>
      </c>
      <c r="O68" t="str">
        <v/>
      </c>
      <c r="P68" t="str">
        <v/>
      </c>
      <c r="Q68" t="str">
        <v/>
      </c>
      <c r="R68" t="str">
        <v/>
      </c>
      <c r="S68" t="str">
        <v/>
      </c>
      <c r="T68" t="str">
        <v/>
      </c>
      <c r="U68" t="str">
        <v/>
      </c>
      <c r="V68" t="str">
        <v/>
      </c>
      <c r="W68" t="str">
        <v/>
      </c>
      <c r="X68" t="str">
        <v/>
      </c>
      <c r="Y68" t="str">
        <v/>
      </c>
      <c r="Z68" t="str">
        <v/>
      </c>
      <c r="AA68" t="str">
        <v/>
      </c>
      <c r="AB68" t="str">
        <v/>
      </c>
      <c r="AC68" t="str">
        <v/>
      </c>
      <c r="AD68" t="str">
        <v/>
      </c>
      <c r="AE68" t="str">
        <v/>
      </c>
      <c r="AF68" t="str">
        <v/>
      </c>
      <c r="AG68" t="str">
        <v/>
      </c>
      <c r="AH68" t="str">
        <v/>
      </c>
      <c r="AI68" t="str">
        <v/>
      </c>
      <c r="AJ68" t="str">
        <v/>
      </c>
      <c r="AK68" t="str">
        <v/>
      </c>
      <c r="AL68" t="str">
        <v/>
      </c>
      <c r="AM68" t="str">
        <v/>
      </c>
      <c r="AN68" t="str">
        <v/>
      </c>
      <c r="AO68" t="str">
        <v/>
      </c>
    </row>
    <row r="69">
      <c r="A69">
        <v>68</v>
      </c>
      <c r="B69" t="str">
        <v xml:space="preserve">LC1 - 8 - 5 </v>
      </c>
      <c r="C69" t="str">
        <v>DISPONIBLE</v>
      </c>
      <c r="D69">
        <v>0</v>
      </c>
      <c r="E69" t="str">
        <v>SIN ESTADO</v>
      </c>
      <c r="F69" t="str">
        <v/>
      </c>
      <c r="G69" t="str">
        <v/>
      </c>
      <c r="H69" t="str">
        <v/>
      </c>
      <c r="I69" t="str">
        <v/>
      </c>
      <c r="J69" t="str">
        <v/>
      </c>
      <c r="K69" t="str">
        <v/>
      </c>
      <c r="L69" t="str">
        <v/>
      </c>
      <c r="M69" t="str">
        <v/>
      </c>
      <c r="N69" t="str">
        <v/>
      </c>
      <c r="O69" t="str">
        <v/>
      </c>
      <c r="P69" t="str">
        <v/>
      </c>
      <c r="Q69" t="str">
        <v/>
      </c>
      <c r="R69" t="str">
        <v/>
      </c>
      <c r="S69" t="str">
        <v/>
      </c>
      <c r="T69" t="str">
        <v/>
      </c>
      <c r="U69" t="str">
        <v/>
      </c>
      <c r="V69" t="str">
        <v/>
      </c>
      <c r="W69" t="str">
        <v/>
      </c>
      <c r="X69" t="str">
        <v/>
      </c>
      <c r="Y69" t="str">
        <v/>
      </c>
      <c r="Z69" t="str">
        <v/>
      </c>
      <c r="AA69" t="str">
        <v/>
      </c>
      <c r="AB69" t="str">
        <v/>
      </c>
      <c r="AC69" t="str">
        <v/>
      </c>
      <c r="AD69" t="str">
        <v/>
      </c>
      <c r="AE69" t="str">
        <v/>
      </c>
      <c r="AF69" t="str">
        <v/>
      </c>
      <c r="AG69" t="str">
        <v/>
      </c>
      <c r="AH69" t="str">
        <v/>
      </c>
      <c r="AI69" t="str">
        <v/>
      </c>
      <c r="AJ69" t="str">
        <v/>
      </c>
      <c r="AK69" t="str">
        <v/>
      </c>
      <c r="AL69" t="str">
        <v/>
      </c>
      <c r="AM69" t="str">
        <v/>
      </c>
      <c r="AN69" t="str">
        <v/>
      </c>
      <c r="AO69" t="str">
        <v/>
      </c>
    </row>
    <row r="70">
      <c r="A70">
        <v>69</v>
      </c>
      <c r="B70" t="str">
        <v xml:space="preserve">LC1 - 8 - 6 </v>
      </c>
      <c r="C70" t="str">
        <v>VENDIDO</v>
      </c>
      <c r="D70">
        <v>24</v>
      </c>
      <c r="E70" t="str">
        <v>VENCIDA</v>
      </c>
      <c r="F70" t="str">
        <v>PAGA</v>
      </c>
      <c r="G70" t="str">
        <v>PAGA</v>
      </c>
      <c r="H70" t="str">
        <v>PAGA</v>
      </c>
      <c r="I70" t="str">
        <v>PAGA</v>
      </c>
      <c r="J70" t="str">
        <v>PAGA</v>
      </c>
      <c r="K70" t="str">
        <v>PAGA</v>
      </c>
      <c r="L70" t="str">
        <v>PAGA</v>
      </c>
      <c r="M70" t="str">
        <v>PAGA</v>
      </c>
      <c r="N70" t="str">
        <v>PAGA</v>
      </c>
      <c r="O70" t="str">
        <v>PAGA</v>
      </c>
      <c r="P70" t="str">
        <v>VENCIDA</v>
      </c>
      <c r="Q70" t="str">
        <v>AL DÍA</v>
      </c>
      <c r="R70" t="str">
        <v>AL DÍA</v>
      </c>
      <c r="S70" t="str">
        <v>AL DÍA</v>
      </c>
      <c r="T70" t="str">
        <v>AL DÍA</v>
      </c>
      <c r="U70" t="str">
        <v>AL DÍA</v>
      </c>
      <c r="V70" t="str">
        <v>AL DÍA</v>
      </c>
      <c r="W70" t="str">
        <v>AL DÍA</v>
      </c>
      <c r="X70" t="str">
        <v>AL DÍA</v>
      </c>
      <c r="Y70" t="str">
        <v>AL DÍA</v>
      </c>
      <c r="Z70" t="str">
        <v>AL DÍA</v>
      </c>
      <c r="AA70" t="str">
        <v>AL DÍA</v>
      </c>
      <c r="AB70" t="str">
        <v>AL DÍA</v>
      </c>
      <c r="AC70" t="str">
        <v>AL DÍA</v>
      </c>
      <c r="AD70" t="str">
        <v/>
      </c>
      <c r="AE70" t="str">
        <v/>
      </c>
      <c r="AF70" t="str">
        <v/>
      </c>
      <c r="AG70" t="str">
        <v/>
      </c>
      <c r="AH70" t="str">
        <v/>
      </c>
      <c r="AI70" t="str">
        <v/>
      </c>
      <c r="AJ70" t="str">
        <v/>
      </c>
      <c r="AK70" t="str">
        <v/>
      </c>
      <c r="AL70" t="str">
        <v/>
      </c>
      <c r="AM70" t="str">
        <v/>
      </c>
      <c r="AN70" t="str">
        <v/>
      </c>
      <c r="AO70" t="str">
        <v/>
      </c>
      <c r="AP70" t="str">
        <v>MENSAJE POR WHATSAPP</v>
      </c>
      <c r="AQ70" t="str">
        <v>NO RESPONDE</v>
      </c>
      <c r="AR70">
        <v>46266</v>
      </c>
    </row>
    <row r="71">
      <c r="A71">
        <v>70</v>
      </c>
      <c r="B71" t="str">
        <v xml:space="preserve">LC1 - 9 - 1 </v>
      </c>
      <c r="C71" t="str">
        <v>VENDIDO</v>
      </c>
      <c r="D71">
        <v>0</v>
      </c>
      <c r="E71" t="str">
        <v>SIN ESTADO</v>
      </c>
      <c r="F71" t="str">
        <v/>
      </c>
      <c r="G71" t="str">
        <v/>
      </c>
      <c r="H71" t="str">
        <v/>
      </c>
      <c r="I71" t="str">
        <v/>
      </c>
      <c r="J71" t="str">
        <v/>
      </c>
      <c r="K71" t="str">
        <v/>
      </c>
      <c r="L71" t="str">
        <v/>
      </c>
      <c r="M71" t="str">
        <v/>
      </c>
      <c r="N71" t="str">
        <v/>
      </c>
      <c r="O71" t="str">
        <v/>
      </c>
      <c r="P71" t="str">
        <v/>
      </c>
      <c r="Q71" t="str">
        <v/>
      </c>
      <c r="R71" t="str">
        <v/>
      </c>
      <c r="S71" t="str">
        <v/>
      </c>
      <c r="T71" t="str">
        <v/>
      </c>
      <c r="U71" t="str">
        <v/>
      </c>
      <c r="V71" t="str">
        <v/>
      </c>
      <c r="W71" t="str">
        <v/>
      </c>
      <c r="X71" t="str">
        <v/>
      </c>
      <c r="Y71" t="str">
        <v/>
      </c>
      <c r="Z71" t="str">
        <v/>
      </c>
      <c r="AA71" t="str">
        <v/>
      </c>
      <c r="AB71" t="str">
        <v/>
      </c>
      <c r="AC71" t="str">
        <v/>
      </c>
      <c r="AD71" t="str">
        <v/>
      </c>
      <c r="AE71" t="str">
        <v/>
      </c>
      <c r="AF71" t="str">
        <v/>
      </c>
      <c r="AG71" t="str">
        <v/>
      </c>
      <c r="AH71" t="str">
        <v/>
      </c>
      <c r="AI71" t="str">
        <v/>
      </c>
      <c r="AJ71" t="str">
        <v/>
      </c>
      <c r="AK71" t="str">
        <v/>
      </c>
      <c r="AL71" t="str">
        <v/>
      </c>
      <c r="AM71" t="str">
        <v/>
      </c>
      <c r="AN71" t="str">
        <v/>
      </c>
      <c r="AO71" t="str">
        <v/>
      </c>
    </row>
    <row r="72">
      <c r="A72">
        <v>71</v>
      </c>
      <c r="B72" t="str">
        <v xml:space="preserve">LC1 - 9 - 2 </v>
      </c>
      <c r="C72" t="str">
        <v>VENDIDO</v>
      </c>
      <c r="D72">
        <v>24</v>
      </c>
      <c r="E72" t="str">
        <v>VENCIDA</v>
      </c>
      <c r="F72" t="str">
        <v>PAGA</v>
      </c>
      <c r="G72" t="str">
        <v>PAGA</v>
      </c>
      <c r="H72" t="str">
        <v>PAGA</v>
      </c>
      <c r="I72" t="str">
        <v>PAGA</v>
      </c>
      <c r="J72" t="str">
        <v>PAGA</v>
      </c>
      <c r="K72" t="str">
        <v>PAGA</v>
      </c>
      <c r="L72" t="str">
        <v>VENCIDA</v>
      </c>
      <c r="M72" t="str">
        <v>VENCIDA</v>
      </c>
      <c r="N72" t="str">
        <v>VENCIDA</v>
      </c>
      <c r="O72" t="str">
        <v>VENCIDA</v>
      </c>
      <c r="P72" t="str">
        <v>VENCIDA</v>
      </c>
      <c r="Q72" t="str">
        <v>VENCIDA</v>
      </c>
      <c r="R72" t="str">
        <v>POR VENCER</v>
      </c>
      <c r="S72" t="str">
        <v>AL DÍA</v>
      </c>
      <c r="T72" t="str">
        <v>AL DÍA</v>
      </c>
      <c r="U72" t="str">
        <v>AL DÍA</v>
      </c>
      <c r="V72" t="str">
        <v>AL DÍA</v>
      </c>
      <c r="W72" t="str">
        <v>AL DÍA</v>
      </c>
      <c r="X72" t="str">
        <v>AL DÍA</v>
      </c>
      <c r="Y72" t="str">
        <v>AL DÍA</v>
      </c>
      <c r="Z72" t="str">
        <v>AL DÍA</v>
      </c>
      <c r="AA72" t="str">
        <v>AL DÍA</v>
      </c>
      <c r="AB72" t="str">
        <v>AL DÍA</v>
      </c>
      <c r="AC72" t="str">
        <v>AL DÍA</v>
      </c>
      <c r="AD72" t="str">
        <v/>
      </c>
      <c r="AE72" t="str">
        <v/>
      </c>
      <c r="AF72" t="str">
        <v/>
      </c>
      <c r="AG72" t="str">
        <v/>
      </c>
      <c r="AH72" t="str">
        <v/>
      </c>
      <c r="AI72" t="str">
        <v/>
      </c>
      <c r="AJ72" t="str">
        <v/>
      </c>
      <c r="AK72" t="str">
        <v/>
      </c>
      <c r="AL72" t="str">
        <v/>
      </c>
      <c r="AM72" t="str">
        <v/>
      </c>
      <c r="AN72" t="str">
        <v/>
      </c>
      <c r="AO72" t="str">
        <v/>
      </c>
      <c r="AP72" t="str">
        <v>MENSAJE POR WHATSAPP</v>
      </c>
      <c r="AQ72" t="str">
        <v>SOLICITA PLAZO</v>
      </c>
    </row>
    <row r="73">
      <c r="A73">
        <v>72</v>
      </c>
      <c r="B73" t="str">
        <v xml:space="preserve">LC1 - 9 - 3 </v>
      </c>
      <c r="C73" t="str">
        <v>VENDIDO</v>
      </c>
      <c r="D73">
        <v>24</v>
      </c>
      <c r="E73" t="str">
        <v>VENCIDA</v>
      </c>
      <c r="F73" t="str">
        <v>PAGA</v>
      </c>
      <c r="G73" t="str">
        <v>PAGA</v>
      </c>
      <c r="H73" t="str">
        <v>VENCIDA</v>
      </c>
      <c r="I73" t="str">
        <v>VENCIDA</v>
      </c>
      <c r="J73" t="str">
        <v>VENCIDA</v>
      </c>
      <c r="K73" t="str">
        <v>VENCIDA</v>
      </c>
      <c r="L73" t="str">
        <v>VENCIDA</v>
      </c>
      <c r="M73" t="str">
        <v>VENCIDA</v>
      </c>
      <c r="N73" t="str">
        <v>VENCIDA</v>
      </c>
      <c r="O73" t="str">
        <v>AL DÍA</v>
      </c>
      <c r="P73" t="str">
        <v>AL DÍA</v>
      </c>
      <c r="Q73" t="str">
        <v>AL DÍA</v>
      </c>
      <c r="R73" t="str">
        <v>AL DÍA</v>
      </c>
      <c r="S73" t="str">
        <v>AL DÍA</v>
      </c>
      <c r="T73" t="str">
        <v>AL DÍA</v>
      </c>
      <c r="U73" t="str">
        <v>AL DÍA</v>
      </c>
      <c r="V73" t="str">
        <v>AL DÍA</v>
      </c>
      <c r="W73" t="str">
        <v>AL DÍA</v>
      </c>
      <c r="X73" t="str">
        <v>AL DÍA</v>
      </c>
      <c r="Y73" t="str">
        <v>AL DÍA</v>
      </c>
      <c r="Z73" t="str">
        <v>AL DÍA</v>
      </c>
      <c r="AA73" t="str">
        <v>AL DÍA</v>
      </c>
      <c r="AB73" t="str">
        <v>AL DÍA</v>
      </c>
      <c r="AC73" t="str">
        <v>AL DÍA</v>
      </c>
      <c r="AD73" t="str">
        <v/>
      </c>
      <c r="AE73" t="str">
        <v/>
      </c>
      <c r="AF73" t="str">
        <v/>
      </c>
      <c r="AG73" t="str">
        <v/>
      </c>
      <c r="AH73" t="str">
        <v/>
      </c>
      <c r="AI73" t="str">
        <v/>
      </c>
      <c r="AJ73" t="str">
        <v/>
      </c>
      <c r="AK73" t="str">
        <v/>
      </c>
      <c r="AL73" t="str">
        <v/>
      </c>
      <c r="AM73" t="str">
        <v/>
      </c>
      <c r="AN73" t="str">
        <v/>
      </c>
      <c r="AO73" t="str">
        <v/>
      </c>
      <c r="AP73" t="str">
        <v>MENSAJE POR WHATSAPP</v>
      </c>
      <c r="AQ73" t="str">
        <v>se le envio mensaje de recordatorio del atraso de los cuotas</v>
      </c>
      <c r="AR73">
        <v>46263</v>
      </c>
    </row>
    <row r="74">
      <c r="A74">
        <v>73</v>
      </c>
      <c r="B74" t="str">
        <v xml:space="preserve">LC1 - 9 - 4 </v>
      </c>
      <c r="C74" t="str">
        <v>VENDIDO</v>
      </c>
      <c r="D74">
        <v>12</v>
      </c>
      <c r="E74" t="str">
        <v>VENCIDA</v>
      </c>
      <c r="F74" t="str">
        <v>PAGA</v>
      </c>
      <c r="G74" t="str">
        <v>PAGA</v>
      </c>
      <c r="H74" t="str">
        <v>PAGA</v>
      </c>
      <c r="I74" t="str">
        <v>PAGA</v>
      </c>
      <c r="J74" t="str">
        <v>PAGA</v>
      </c>
      <c r="K74" t="str">
        <v>PAGA</v>
      </c>
      <c r="L74" t="str">
        <v>PAGA</v>
      </c>
      <c r="M74" t="str">
        <v>VENCIDA</v>
      </c>
      <c r="N74" t="str">
        <v>VENCIDA</v>
      </c>
      <c r="O74" t="str">
        <v>VENCIDA</v>
      </c>
      <c r="P74" t="str">
        <v>VENCIDA</v>
      </c>
      <c r="Q74" t="str">
        <v>VENCIDA</v>
      </c>
      <c r="R74" t="str">
        <v/>
      </c>
      <c r="S74" t="str">
        <v/>
      </c>
      <c r="T74" t="str">
        <v/>
      </c>
      <c r="U74" t="str">
        <v/>
      </c>
      <c r="V74" t="str">
        <v/>
      </c>
      <c r="W74" t="str">
        <v/>
      </c>
      <c r="X74" t="str">
        <v/>
      </c>
      <c r="Y74" t="str">
        <v/>
      </c>
      <c r="Z74" t="str">
        <v/>
      </c>
      <c r="AA74" t="str">
        <v/>
      </c>
      <c r="AB74" t="str">
        <v/>
      </c>
      <c r="AC74" t="str">
        <v/>
      </c>
      <c r="AD74" t="str">
        <v/>
      </c>
      <c r="AE74" t="str">
        <v/>
      </c>
      <c r="AF74" t="str">
        <v/>
      </c>
      <c r="AG74" t="str">
        <v/>
      </c>
      <c r="AH74" t="str">
        <v/>
      </c>
      <c r="AI74" t="str">
        <v/>
      </c>
      <c r="AJ74" t="str">
        <v/>
      </c>
      <c r="AK74" t="str">
        <v/>
      </c>
      <c r="AL74" t="str">
        <v/>
      </c>
      <c r="AM74" t="str">
        <v/>
      </c>
      <c r="AN74" t="str">
        <v/>
      </c>
      <c r="AO74" t="str">
        <v/>
      </c>
    </row>
    <row r="75">
      <c r="A75">
        <v>74</v>
      </c>
      <c r="B75" t="str">
        <v xml:space="preserve">LC1 - 9 - 5 </v>
      </c>
      <c r="C75" t="str">
        <v>VENDIDO</v>
      </c>
      <c r="D75">
        <v>1</v>
      </c>
      <c r="E75" t="str">
        <v>PAGA</v>
      </c>
      <c r="F75" t="str">
        <v>PAGA</v>
      </c>
      <c r="G75" t="str">
        <v/>
      </c>
      <c r="H75" t="str">
        <v/>
      </c>
      <c r="I75" t="str">
        <v/>
      </c>
      <c r="J75" t="str">
        <v/>
      </c>
      <c r="K75" t="str">
        <v/>
      </c>
      <c r="L75" t="str">
        <v/>
      </c>
      <c r="M75" t="str">
        <v/>
      </c>
      <c r="N75" t="str">
        <v/>
      </c>
      <c r="O75" t="str">
        <v/>
      </c>
      <c r="P75" t="str">
        <v/>
      </c>
      <c r="Q75" t="str">
        <v/>
      </c>
      <c r="R75" t="str">
        <v/>
      </c>
      <c r="S75" t="str">
        <v/>
      </c>
      <c r="T75" t="str">
        <v/>
      </c>
      <c r="U75" t="str">
        <v/>
      </c>
      <c r="V75" t="str">
        <v/>
      </c>
      <c r="W75" t="str">
        <v/>
      </c>
      <c r="X75" t="str">
        <v/>
      </c>
      <c r="Y75" t="str">
        <v/>
      </c>
      <c r="Z75" t="str">
        <v/>
      </c>
      <c r="AA75" t="str">
        <v/>
      </c>
      <c r="AB75" t="str">
        <v/>
      </c>
      <c r="AC75" t="str">
        <v/>
      </c>
      <c r="AD75" t="str">
        <v/>
      </c>
      <c r="AE75" t="str">
        <v/>
      </c>
      <c r="AF75" t="str">
        <v/>
      </c>
      <c r="AG75" t="str">
        <v/>
      </c>
      <c r="AH75" t="str">
        <v/>
      </c>
      <c r="AI75" t="str">
        <v/>
      </c>
      <c r="AJ75" t="str">
        <v/>
      </c>
      <c r="AK75" t="str">
        <v/>
      </c>
      <c r="AL75" t="str">
        <v/>
      </c>
      <c r="AM75" t="str">
        <v/>
      </c>
      <c r="AN75" t="str">
        <v/>
      </c>
      <c r="AO75" t="str">
        <v/>
      </c>
    </row>
    <row r="76">
      <c r="A76">
        <v>75</v>
      </c>
      <c r="B76" t="str">
        <v xml:space="preserve">LC1 - 9 - 6 </v>
      </c>
      <c r="C76" t="str">
        <v>VENDIDO</v>
      </c>
      <c r="D76">
        <v>24</v>
      </c>
      <c r="E76" t="str">
        <v>VENCIDA</v>
      </c>
      <c r="F76" t="str">
        <v>PAGA</v>
      </c>
      <c r="G76" t="str">
        <v>PAGA</v>
      </c>
      <c r="H76" t="str">
        <v>PAGA</v>
      </c>
      <c r="I76" t="str">
        <v>PAGA</v>
      </c>
      <c r="J76" t="str">
        <v>PAGA</v>
      </c>
      <c r="K76" t="str">
        <v>PAGA</v>
      </c>
      <c r="L76" t="str">
        <v>PAGA</v>
      </c>
      <c r="M76" t="str">
        <v>PAGA</v>
      </c>
      <c r="N76" t="str">
        <v>VENCIDA</v>
      </c>
      <c r="O76" t="str">
        <v>VENCIDA</v>
      </c>
      <c r="P76" t="str">
        <v>VENCIDA</v>
      </c>
      <c r="Q76" t="str">
        <v>VENCIDA</v>
      </c>
      <c r="R76" t="str">
        <v>VENCIDA</v>
      </c>
      <c r="S76" t="str">
        <v>VENCIDA</v>
      </c>
      <c r="T76" t="str">
        <v>AL DÍA</v>
      </c>
      <c r="U76" t="str">
        <v>AL DÍA</v>
      </c>
      <c r="V76" t="str">
        <v>AL DÍA</v>
      </c>
      <c r="W76" t="str">
        <v>AL DÍA</v>
      </c>
      <c r="X76" t="str">
        <v>AL DÍA</v>
      </c>
      <c r="Y76" t="str">
        <v>AL DÍA</v>
      </c>
      <c r="Z76" t="str">
        <v>AL DÍA</v>
      </c>
      <c r="AA76" t="str">
        <v>AL DÍA</v>
      </c>
      <c r="AB76" t="str">
        <v>AL DÍA</v>
      </c>
      <c r="AC76" t="str">
        <v>AL DÍA</v>
      </c>
      <c r="AD76" t="str">
        <v/>
      </c>
      <c r="AE76" t="str">
        <v/>
      </c>
      <c r="AF76" t="str">
        <v/>
      </c>
      <c r="AG76" t="str">
        <v/>
      </c>
      <c r="AH76" t="str">
        <v/>
      </c>
      <c r="AI76" t="str">
        <v/>
      </c>
      <c r="AJ76" t="str">
        <v/>
      </c>
      <c r="AK76" t="str">
        <v/>
      </c>
      <c r="AL76" t="str">
        <v/>
      </c>
      <c r="AM76" t="str">
        <v/>
      </c>
      <c r="AN76" t="str">
        <v/>
      </c>
      <c r="AO76" t="str">
        <v/>
      </c>
      <c r="AP76" t="str">
        <v>MENSAJE POR WHATSAPP</v>
      </c>
      <c r="AQ76" t="str">
        <v>SOLICITA PLAZO</v>
      </c>
    </row>
    <row r="77">
      <c r="A77">
        <v>76</v>
      </c>
      <c r="B77" t="str">
        <v xml:space="preserve">LC1 - 9 - 7 </v>
      </c>
      <c r="C77" t="str">
        <v>VENDIDO</v>
      </c>
      <c r="D77">
        <v>24</v>
      </c>
      <c r="E77" t="str">
        <v>VENCIDA</v>
      </c>
      <c r="F77" t="str">
        <v>PAGA</v>
      </c>
      <c r="G77" t="str">
        <v>PAGA</v>
      </c>
      <c r="H77" t="str">
        <v>PAGA</v>
      </c>
      <c r="I77" t="str">
        <v>PAGA</v>
      </c>
      <c r="J77" t="str">
        <v>PAGA</v>
      </c>
      <c r="K77" t="str">
        <v>PAGA</v>
      </c>
      <c r="L77" t="str">
        <v>PAGA</v>
      </c>
      <c r="M77" t="str">
        <v>PAGA</v>
      </c>
      <c r="N77" t="str">
        <v>PAGA</v>
      </c>
      <c r="O77" t="str">
        <v>PAGA</v>
      </c>
      <c r="P77" t="str">
        <v>PAGA</v>
      </c>
      <c r="Q77" t="str">
        <v>PAGA</v>
      </c>
      <c r="R77" t="str">
        <v>PAGA</v>
      </c>
      <c r="S77" t="str">
        <v>PAGA</v>
      </c>
      <c r="T77" t="str">
        <v>VENCIDA</v>
      </c>
      <c r="U77" t="str">
        <v>AL DÍA</v>
      </c>
      <c r="V77" t="str">
        <v>AL DÍA</v>
      </c>
      <c r="W77" t="str">
        <v>AL DÍA</v>
      </c>
      <c r="X77" t="str">
        <v>AL DÍA</v>
      </c>
      <c r="Y77" t="str">
        <v>AL DÍA</v>
      </c>
      <c r="Z77" t="str">
        <v>AL DÍA</v>
      </c>
      <c r="AA77" t="str">
        <v>AL DÍA</v>
      </c>
      <c r="AB77" t="str">
        <v>AL DÍA</v>
      </c>
      <c r="AC77" t="str">
        <v>AL DÍA</v>
      </c>
      <c r="AD77" t="str">
        <v/>
      </c>
      <c r="AE77" t="str">
        <v/>
      </c>
      <c r="AF77" t="str">
        <v/>
      </c>
      <c r="AG77" t="str">
        <v/>
      </c>
      <c r="AH77" t="str">
        <v/>
      </c>
      <c r="AI77" t="str">
        <v/>
      </c>
      <c r="AJ77" t="str">
        <v/>
      </c>
      <c r="AK77" t="str">
        <v/>
      </c>
      <c r="AL77" t="str">
        <v/>
      </c>
      <c r="AM77" t="str">
        <v/>
      </c>
      <c r="AN77" t="str">
        <v/>
      </c>
      <c r="AO77" t="str">
        <v/>
      </c>
    </row>
    <row r="78">
      <c r="A78">
        <v>77</v>
      </c>
      <c r="B78" t="str">
        <v>LC1 - 9 - 8 - LC1 - 12 - 11</v>
      </c>
      <c r="C78" t="str">
        <v>VENDIDO</v>
      </c>
      <c r="D78">
        <v>24</v>
      </c>
      <c r="E78" t="str">
        <v>VENCIDA</v>
      </c>
      <c r="F78" t="str">
        <v>PAGA</v>
      </c>
      <c r="G78" t="str">
        <v>PAGA</v>
      </c>
      <c r="H78" t="str">
        <v>PAGA</v>
      </c>
      <c r="I78" t="str">
        <v>PAGA</v>
      </c>
      <c r="J78" t="str">
        <v>PAGA</v>
      </c>
      <c r="K78" t="str">
        <v>PAGA</v>
      </c>
      <c r="L78" t="str">
        <v>PAGA</v>
      </c>
      <c r="M78" t="str">
        <v>PAGA</v>
      </c>
      <c r="N78" t="str">
        <v>PAGA</v>
      </c>
      <c r="O78" t="str">
        <v>PAGA</v>
      </c>
      <c r="P78" t="str">
        <v>PAGA</v>
      </c>
      <c r="Q78" t="str">
        <v>PAGA</v>
      </c>
      <c r="R78" t="str">
        <v>PAGA</v>
      </c>
      <c r="S78" t="str">
        <v>PAGA</v>
      </c>
      <c r="T78" t="str">
        <v>VENCIDA</v>
      </c>
      <c r="U78" t="str">
        <v>VENCIDA</v>
      </c>
      <c r="V78" t="str">
        <v>AL DÍA</v>
      </c>
      <c r="W78" t="str">
        <v>AL DÍA</v>
      </c>
      <c r="X78" t="str">
        <v>AL DÍA</v>
      </c>
      <c r="Y78" t="str">
        <v>AL DÍA</v>
      </c>
      <c r="Z78" t="str">
        <v>AL DÍA</v>
      </c>
      <c r="AA78" t="str">
        <v>AL DÍA</v>
      </c>
      <c r="AB78" t="str">
        <v>AL DÍA</v>
      </c>
      <c r="AC78" t="str">
        <v>AL DÍA</v>
      </c>
      <c r="AD78" t="str">
        <v/>
      </c>
      <c r="AE78" t="str">
        <v/>
      </c>
      <c r="AF78" t="str">
        <v/>
      </c>
      <c r="AG78" t="str">
        <v/>
      </c>
      <c r="AH78" t="str">
        <v/>
      </c>
      <c r="AI78" t="str">
        <v/>
      </c>
      <c r="AJ78" t="str">
        <v/>
      </c>
      <c r="AK78" t="str">
        <v/>
      </c>
      <c r="AL78" t="str">
        <v/>
      </c>
      <c r="AM78" t="str">
        <v/>
      </c>
      <c r="AN78" t="str">
        <v/>
      </c>
      <c r="AO78" t="str">
        <v/>
      </c>
      <c r="AP78" t="str">
        <v>MENSAJE POR WHATSAPP</v>
      </c>
      <c r="AQ78" t="str">
        <v>SOLICITA PLAZO</v>
      </c>
    </row>
    <row r="79">
      <c r="A79">
        <v>78</v>
      </c>
      <c r="B79" t="str">
        <v xml:space="preserve">LC1 - 10 - 1 </v>
      </c>
      <c r="C79" t="str">
        <v>VENDIDO</v>
      </c>
      <c r="D79">
        <v>24</v>
      </c>
      <c r="E79" t="str">
        <v>VENCIDA</v>
      </c>
      <c r="F79" t="str">
        <v>PAGA</v>
      </c>
      <c r="G79" t="str">
        <v>VENCIDA</v>
      </c>
      <c r="H79" t="str">
        <v>VENCIDA</v>
      </c>
      <c r="I79" t="str">
        <v>VENCIDA</v>
      </c>
      <c r="J79" t="str">
        <v>VENCIDA</v>
      </c>
      <c r="K79" t="str">
        <v>VENCIDA</v>
      </c>
      <c r="L79" t="str">
        <v>AL DÍA</v>
      </c>
      <c r="M79" t="str">
        <v>AL DÍA</v>
      </c>
      <c r="N79" t="str">
        <v>AL DÍA</v>
      </c>
      <c r="O79" t="str">
        <v>AL DÍA</v>
      </c>
      <c r="P79" t="str">
        <v>AL DÍA</v>
      </c>
      <c r="Q79" t="str">
        <v>AL DÍA</v>
      </c>
      <c r="R79" t="str">
        <v>AL DÍA</v>
      </c>
      <c r="S79" t="str">
        <v>AL DÍA</v>
      </c>
      <c r="T79" t="str">
        <v>AL DÍA</v>
      </c>
      <c r="U79" t="str">
        <v>AL DÍA</v>
      </c>
      <c r="V79" t="str">
        <v>AL DÍA</v>
      </c>
      <c r="W79" t="str">
        <v>AL DÍA</v>
      </c>
      <c r="X79" t="str">
        <v>AL DÍA</v>
      </c>
      <c r="Y79" t="str">
        <v>AL DÍA</v>
      </c>
      <c r="Z79" t="str">
        <v>AL DÍA</v>
      </c>
      <c r="AA79" t="str">
        <v>AL DÍA</v>
      </c>
      <c r="AB79" t="str">
        <v>AL DÍA</v>
      </c>
      <c r="AC79" t="str">
        <v>AL DÍA</v>
      </c>
      <c r="AD79" t="str">
        <v/>
      </c>
      <c r="AE79" t="str">
        <v/>
      </c>
      <c r="AF79" t="str">
        <v/>
      </c>
      <c r="AG79" t="str">
        <v/>
      </c>
      <c r="AH79" t="str">
        <v/>
      </c>
      <c r="AI79" t="str">
        <v/>
      </c>
      <c r="AJ79" t="str">
        <v/>
      </c>
      <c r="AK79" t="str">
        <v/>
      </c>
      <c r="AL79" t="str">
        <v/>
      </c>
      <c r="AM79" t="str">
        <v/>
      </c>
      <c r="AN79" t="str">
        <v/>
      </c>
      <c r="AO79" t="str">
        <v/>
      </c>
      <c r="AP79" t="str">
        <v>MENSAJE POR WHATSAPP</v>
      </c>
      <c r="AQ79" t="str">
        <v>NO RESPONDE</v>
      </c>
      <c r="AR79">
        <v>46266</v>
      </c>
    </row>
    <row r="80">
      <c r="A80">
        <v>79</v>
      </c>
      <c r="B80" t="str">
        <v xml:space="preserve">LC1 - 10 - 2 </v>
      </c>
      <c r="C80" t="str">
        <v>VENDIDO</v>
      </c>
      <c r="D80">
        <v>30</v>
      </c>
      <c r="E80" t="str">
        <v>AL DÍA</v>
      </c>
      <c r="F80" t="str">
        <v>PAGA</v>
      </c>
      <c r="G80" t="str">
        <v>PAGA</v>
      </c>
      <c r="H80" t="str">
        <v>PAGA</v>
      </c>
      <c r="I80" t="str">
        <v>PAGA</v>
      </c>
      <c r="J80" t="str">
        <v>PAGA</v>
      </c>
      <c r="K80" t="str">
        <v>PAGA</v>
      </c>
      <c r="L80" t="str">
        <v>PAGA</v>
      </c>
      <c r="M80" t="str">
        <v>PAGA</v>
      </c>
      <c r="N80" t="str">
        <v>PAGA</v>
      </c>
      <c r="O80" t="str">
        <v>PAGA</v>
      </c>
      <c r="P80" t="str">
        <v>PAGA</v>
      </c>
      <c r="Q80" t="str">
        <v>PAGA</v>
      </c>
      <c r="R80" t="str">
        <v>AL DÍA</v>
      </c>
      <c r="S80" t="str">
        <v>AL DÍA</v>
      </c>
      <c r="T80" t="str">
        <v>AL DÍA</v>
      </c>
      <c r="U80" t="str">
        <v>AL DÍA</v>
      </c>
      <c r="V80" t="str">
        <v>AL DÍA</v>
      </c>
      <c r="W80" t="str">
        <v>AL DÍA</v>
      </c>
      <c r="X80" t="str">
        <v>AL DÍA</v>
      </c>
      <c r="Y80" t="str">
        <v>AL DÍA</v>
      </c>
      <c r="Z80" t="str">
        <v>AL DÍA</v>
      </c>
      <c r="AA80" t="str">
        <v>AL DÍA</v>
      </c>
      <c r="AB80" t="str">
        <v>AL DÍA</v>
      </c>
      <c r="AC80" t="str">
        <v>AL DÍA</v>
      </c>
      <c r="AD80" t="str">
        <v>AL DÍA</v>
      </c>
      <c r="AE80" t="str">
        <v>AL DÍA</v>
      </c>
      <c r="AF80" t="str">
        <v>AL DÍA</v>
      </c>
      <c r="AG80" t="str">
        <v>AL DÍA</v>
      </c>
      <c r="AH80" t="str">
        <v>AL DÍA</v>
      </c>
      <c r="AI80" t="str">
        <v>AL DÍA</v>
      </c>
      <c r="AJ80" t="str">
        <v/>
      </c>
      <c r="AK80" t="str">
        <v/>
      </c>
      <c r="AL80" t="str">
        <v/>
      </c>
      <c r="AM80" t="str">
        <v/>
      </c>
      <c r="AN80" t="str">
        <v/>
      </c>
      <c r="AO80" t="str">
        <v/>
      </c>
    </row>
    <row r="81">
      <c r="A81">
        <v>80</v>
      </c>
      <c r="B81" t="str">
        <v xml:space="preserve">LC1 - 10 - 3 </v>
      </c>
      <c r="C81" t="str">
        <v>VENDIDO</v>
      </c>
      <c r="D81">
        <v>30</v>
      </c>
      <c r="E81" t="str">
        <v>AL DÍA</v>
      </c>
      <c r="F81" t="str">
        <v>PAGA</v>
      </c>
      <c r="G81" t="str">
        <v>PAGA</v>
      </c>
      <c r="H81" t="str">
        <v>PAGA</v>
      </c>
      <c r="I81" t="str">
        <v>PAGA</v>
      </c>
      <c r="J81" t="str">
        <v>PAGA</v>
      </c>
      <c r="K81" t="str">
        <v>PAGA</v>
      </c>
      <c r="L81" t="str">
        <v>PAGA</v>
      </c>
      <c r="M81" t="str">
        <v>PAGA</v>
      </c>
      <c r="N81" t="str">
        <v>PAGA</v>
      </c>
      <c r="O81" t="str">
        <v>PAGA</v>
      </c>
      <c r="P81" t="str">
        <v>PAGA</v>
      </c>
      <c r="Q81" t="str">
        <v>PAGA</v>
      </c>
      <c r="R81" t="str">
        <v>AL DÍA</v>
      </c>
      <c r="S81" t="str">
        <v>AL DÍA</v>
      </c>
      <c r="T81" t="str">
        <v>AL DÍA</v>
      </c>
      <c r="U81" t="str">
        <v>AL DÍA</v>
      </c>
      <c r="V81" t="str">
        <v>AL DÍA</v>
      </c>
      <c r="W81" t="str">
        <v>AL DÍA</v>
      </c>
      <c r="X81" t="str">
        <v>AL DÍA</v>
      </c>
      <c r="Y81" t="str">
        <v>AL DÍA</v>
      </c>
      <c r="Z81" t="str">
        <v>AL DÍA</v>
      </c>
      <c r="AA81" t="str">
        <v>AL DÍA</v>
      </c>
      <c r="AB81" t="str">
        <v>AL DÍA</v>
      </c>
      <c r="AC81" t="str">
        <v>AL DÍA</v>
      </c>
      <c r="AD81" t="str">
        <v>AL DÍA</v>
      </c>
      <c r="AE81" t="str">
        <v>AL DÍA</v>
      </c>
      <c r="AF81" t="str">
        <v>AL DÍA</v>
      </c>
      <c r="AG81" t="str">
        <v>AL DÍA</v>
      </c>
      <c r="AH81" t="str">
        <v>AL DÍA</v>
      </c>
      <c r="AI81" t="str">
        <v>AL DÍA</v>
      </c>
      <c r="AJ81" t="str">
        <v/>
      </c>
      <c r="AK81" t="str">
        <v/>
      </c>
      <c r="AL81" t="str">
        <v/>
      </c>
      <c r="AM81" t="str">
        <v/>
      </c>
      <c r="AN81" t="str">
        <v/>
      </c>
      <c r="AO81" t="str">
        <v/>
      </c>
    </row>
    <row r="82">
      <c r="A82">
        <v>81</v>
      </c>
      <c r="B82" t="str">
        <v xml:space="preserve">LC1 - 10 - 4 </v>
      </c>
      <c r="C82" t="str">
        <v>VENDIDO</v>
      </c>
      <c r="D82">
        <v>24</v>
      </c>
      <c r="E82" t="str">
        <v>VENCIDA</v>
      </c>
      <c r="F82" t="str">
        <v>PAGA</v>
      </c>
      <c r="G82" t="str">
        <v>PAGA</v>
      </c>
      <c r="H82" t="str">
        <v>PAGA</v>
      </c>
      <c r="I82" t="str">
        <v>PAGA</v>
      </c>
      <c r="J82" t="str">
        <v>PAGA</v>
      </c>
      <c r="K82" t="str">
        <v>PAGA</v>
      </c>
      <c r="L82" t="str">
        <v>PAGA</v>
      </c>
      <c r="M82" t="str">
        <v>PAGA</v>
      </c>
      <c r="N82" t="str">
        <v>VENCIDA</v>
      </c>
      <c r="O82" t="str">
        <v>VENCIDA</v>
      </c>
      <c r="P82" t="str">
        <v>VENCIDA</v>
      </c>
      <c r="Q82" t="str">
        <v>VENCIDA</v>
      </c>
      <c r="R82" t="str">
        <v>VENCIDA</v>
      </c>
      <c r="S82" t="str">
        <v>VENCIDA</v>
      </c>
      <c r="T82" t="str">
        <v>VENCIDA</v>
      </c>
      <c r="U82" t="str">
        <v>AL DÍA</v>
      </c>
      <c r="V82" t="str">
        <v>AL DÍA</v>
      </c>
      <c r="W82" t="str">
        <v>AL DÍA</v>
      </c>
      <c r="X82" t="str">
        <v>AL DÍA</v>
      </c>
      <c r="Y82" t="str">
        <v>AL DÍA</v>
      </c>
      <c r="Z82" t="str">
        <v>AL DÍA</v>
      </c>
      <c r="AA82" t="str">
        <v>AL DÍA</v>
      </c>
      <c r="AB82" t="str">
        <v>AL DÍA</v>
      </c>
      <c r="AC82" t="str">
        <v>AL DÍA</v>
      </c>
      <c r="AD82" t="str">
        <v/>
      </c>
      <c r="AE82" t="str">
        <v/>
      </c>
      <c r="AF82" t="str">
        <v/>
      </c>
      <c r="AG82" t="str">
        <v/>
      </c>
      <c r="AH82" t="str">
        <v/>
      </c>
      <c r="AI82" t="str">
        <v/>
      </c>
      <c r="AJ82" t="str">
        <v/>
      </c>
      <c r="AK82" t="str">
        <v/>
      </c>
      <c r="AL82" t="str">
        <v/>
      </c>
      <c r="AM82" t="str">
        <v/>
      </c>
      <c r="AN82" t="str">
        <v/>
      </c>
      <c r="AO82" t="str">
        <v/>
      </c>
    </row>
    <row r="83">
      <c r="A83">
        <v>82</v>
      </c>
      <c r="B83" t="str">
        <v xml:space="preserve">LC1 - 10 - 5 </v>
      </c>
      <c r="C83" t="str">
        <v>VENDIDO</v>
      </c>
      <c r="D83">
        <v>24</v>
      </c>
      <c r="E83" t="str">
        <v>VENCIDA</v>
      </c>
      <c r="F83" t="str">
        <v>PAGA</v>
      </c>
      <c r="G83" t="str">
        <v>PAGA</v>
      </c>
      <c r="H83" t="str">
        <v>PAGA</v>
      </c>
      <c r="I83" t="str">
        <v>PAGA</v>
      </c>
      <c r="J83" t="str">
        <v>PAGA</v>
      </c>
      <c r="K83" t="str">
        <v>PAGA</v>
      </c>
      <c r="L83" t="str">
        <v>PAGA</v>
      </c>
      <c r="M83" t="str">
        <v>PAGA</v>
      </c>
      <c r="N83" t="str">
        <v>PAGA</v>
      </c>
      <c r="O83" t="str">
        <v>PAGA</v>
      </c>
      <c r="P83" t="str">
        <v>PAGA</v>
      </c>
      <c r="Q83" t="str">
        <v>PAGA</v>
      </c>
      <c r="R83" t="str">
        <v>PAGA</v>
      </c>
      <c r="S83" t="str">
        <v>PAGA</v>
      </c>
      <c r="T83" t="str">
        <v>VENCIDA</v>
      </c>
      <c r="U83" t="str">
        <v>VENCIDA</v>
      </c>
      <c r="V83" t="str">
        <v>AL DÍA</v>
      </c>
      <c r="W83" t="str">
        <v>AL DÍA</v>
      </c>
      <c r="X83" t="str">
        <v>AL DÍA</v>
      </c>
      <c r="Y83" t="str">
        <v>AL DÍA</v>
      </c>
      <c r="Z83" t="str">
        <v>AL DÍA</v>
      </c>
      <c r="AA83" t="str">
        <v>AL DÍA</v>
      </c>
      <c r="AB83" t="str">
        <v>AL DÍA</v>
      </c>
      <c r="AC83" t="str">
        <v>AL DÍA</v>
      </c>
      <c r="AD83" t="str">
        <v/>
      </c>
      <c r="AE83" t="str">
        <v/>
      </c>
      <c r="AF83" t="str">
        <v/>
      </c>
      <c r="AG83" t="str">
        <v/>
      </c>
      <c r="AH83" t="str">
        <v/>
      </c>
      <c r="AI83" t="str">
        <v/>
      </c>
      <c r="AJ83" t="str">
        <v/>
      </c>
      <c r="AK83" t="str">
        <v/>
      </c>
      <c r="AL83" t="str">
        <v/>
      </c>
      <c r="AM83" t="str">
        <v/>
      </c>
      <c r="AN83" t="str">
        <v/>
      </c>
      <c r="AO83" t="str">
        <v/>
      </c>
    </row>
    <row r="84">
      <c r="A84">
        <v>83</v>
      </c>
      <c r="B84" t="str">
        <v xml:space="preserve">LC1 - 10 - 6 </v>
      </c>
      <c r="C84" t="str">
        <v>VENDIDO</v>
      </c>
      <c r="D84">
        <v>24</v>
      </c>
      <c r="E84" t="str">
        <v>AL DÍA</v>
      </c>
      <c r="F84" t="str">
        <v>PAGA</v>
      </c>
      <c r="G84" t="str">
        <v>PAGA</v>
      </c>
      <c r="H84" t="str">
        <v>PAGA</v>
      </c>
      <c r="I84" t="str">
        <v>PAGA</v>
      </c>
      <c r="J84" t="str">
        <v>PAGA</v>
      </c>
      <c r="K84" t="str">
        <v>PAGA</v>
      </c>
      <c r="L84" t="str">
        <v>AL DÍA</v>
      </c>
      <c r="M84" t="str">
        <v>AL DÍA</v>
      </c>
      <c r="N84" t="str">
        <v>AL DÍA</v>
      </c>
      <c r="O84" t="str">
        <v>AL DÍA</v>
      </c>
      <c r="P84" t="str">
        <v>AL DÍA</v>
      </c>
      <c r="Q84" t="str">
        <v>AL DÍA</v>
      </c>
      <c r="R84" t="str">
        <v>AL DÍA</v>
      </c>
      <c r="S84" t="str">
        <v>AL DÍA</v>
      </c>
      <c r="T84" t="str">
        <v>AL DÍA</v>
      </c>
      <c r="U84" t="str">
        <v>AL DÍA</v>
      </c>
      <c r="V84" t="str">
        <v>AL DÍA</v>
      </c>
      <c r="W84" t="str">
        <v>AL DÍA</v>
      </c>
      <c r="X84" t="str">
        <v>AL DÍA</v>
      </c>
      <c r="Y84" t="str">
        <v>AL DÍA</v>
      </c>
      <c r="Z84" t="str">
        <v>AL DÍA</v>
      </c>
      <c r="AA84" t="str">
        <v>AL DÍA</v>
      </c>
      <c r="AB84" t="str">
        <v>AL DÍA</v>
      </c>
      <c r="AC84" t="str">
        <v>AL DÍA</v>
      </c>
      <c r="AD84" t="str">
        <v/>
      </c>
      <c r="AE84" t="str">
        <v/>
      </c>
      <c r="AF84" t="str">
        <v/>
      </c>
      <c r="AG84" t="str">
        <v/>
      </c>
      <c r="AH84" t="str">
        <v/>
      </c>
      <c r="AI84" t="str">
        <v/>
      </c>
      <c r="AJ84" t="str">
        <v/>
      </c>
      <c r="AK84" t="str">
        <v/>
      </c>
      <c r="AL84" t="str">
        <v/>
      </c>
      <c r="AM84" t="str">
        <v/>
      </c>
      <c r="AN84" t="str">
        <v/>
      </c>
      <c r="AO84" t="str">
        <v/>
      </c>
    </row>
    <row r="85">
      <c r="A85">
        <v>84</v>
      </c>
      <c r="B85" t="str">
        <v xml:space="preserve">LC1 - 10 - 7 </v>
      </c>
      <c r="C85" t="str">
        <v>VENDIDO</v>
      </c>
      <c r="D85">
        <v>0</v>
      </c>
      <c r="E85" t="str">
        <v>SIN ESTADO</v>
      </c>
      <c r="F85" t="str">
        <v/>
      </c>
      <c r="G85" t="str">
        <v/>
      </c>
      <c r="H85" t="str">
        <v/>
      </c>
      <c r="I85" t="str">
        <v/>
      </c>
      <c r="J85" t="str">
        <v/>
      </c>
      <c r="K85" t="str">
        <v/>
      </c>
      <c r="L85" t="str">
        <v/>
      </c>
      <c r="M85" t="str">
        <v/>
      </c>
      <c r="N85" t="str">
        <v/>
      </c>
      <c r="O85" t="str">
        <v/>
      </c>
      <c r="P85" t="str">
        <v/>
      </c>
      <c r="Q85" t="str">
        <v/>
      </c>
      <c r="R85" t="str">
        <v/>
      </c>
      <c r="S85" t="str">
        <v/>
      </c>
      <c r="T85" t="str">
        <v/>
      </c>
      <c r="U85" t="str">
        <v/>
      </c>
      <c r="V85" t="str">
        <v/>
      </c>
      <c r="W85" t="str">
        <v/>
      </c>
      <c r="X85" t="str">
        <v/>
      </c>
      <c r="Y85" t="str">
        <v/>
      </c>
      <c r="Z85" t="str">
        <v/>
      </c>
      <c r="AA85" t="str">
        <v/>
      </c>
      <c r="AB85" t="str">
        <v/>
      </c>
      <c r="AC85" t="str">
        <v/>
      </c>
      <c r="AD85" t="str">
        <v/>
      </c>
      <c r="AE85" t="str">
        <v/>
      </c>
      <c r="AF85" t="str">
        <v/>
      </c>
      <c r="AG85" t="str">
        <v/>
      </c>
      <c r="AH85" t="str">
        <v/>
      </c>
      <c r="AI85" t="str">
        <v/>
      </c>
      <c r="AJ85" t="str">
        <v/>
      </c>
      <c r="AK85" t="str">
        <v/>
      </c>
      <c r="AL85" t="str">
        <v/>
      </c>
      <c r="AM85" t="str">
        <v/>
      </c>
      <c r="AN85" t="str">
        <v/>
      </c>
      <c r="AO85" t="str">
        <v/>
      </c>
    </row>
    <row r="86">
      <c r="A86">
        <v>85</v>
      </c>
      <c r="B86" t="str">
        <v xml:space="preserve">LC1 - 10 - 8 </v>
      </c>
      <c r="C86" t="str">
        <v>VENDIDO</v>
      </c>
      <c r="D86">
        <v>0</v>
      </c>
      <c r="E86" t="str">
        <v>SIN ESTADO</v>
      </c>
      <c r="F86" t="str">
        <v/>
      </c>
      <c r="G86" t="str">
        <v/>
      </c>
      <c r="H86" t="str">
        <v/>
      </c>
      <c r="I86" t="str">
        <v/>
      </c>
      <c r="J86" t="str">
        <v/>
      </c>
      <c r="K86" t="str">
        <v/>
      </c>
      <c r="L86" t="str">
        <v/>
      </c>
      <c r="M86" t="str">
        <v/>
      </c>
      <c r="N86" t="str">
        <v/>
      </c>
      <c r="O86" t="str">
        <v/>
      </c>
      <c r="P86" t="str">
        <v/>
      </c>
      <c r="Q86" t="str">
        <v/>
      </c>
      <c r="R86" t="str">
        <v/>
      </c>
      <c r="S86" t="str">
        <v/>
      </c>
      <c r="T86" t="str">
        <v/>
      </c>
      <c r="U86" t="str">
        <v/>
      </c>
      <c r="V86" t="str">
        <v/>
      </c>
      <c r="W86" t="str">
        <v/>
      </c>
      <c r="X86" t="str">
        <v/>
      </c>
      <c r="Y86" t="str">
        <v/>
      </c>
      <c r="Z86" t="str">
        <v/>
      </c>
      <c r="AA86" t="str">
        <v/>
      </c>
      <c r="AB86" t="str">
        <v/>
      </c>
      <c r="AC86" t="str">
        <v/>
      </c>
      <c r="AD86" t="str">
        <v/>
      </c>
      <c r="AE86" t="str">
        <v/>
      </c>
      <c r="AF86" t="str">
        <v/>
      </c>
      <c r="AG86" t="str">
        <v/>
      </c>
      <c r="AH86" t="str">
        <v/>
      </c>
      <c r="AI86" t="str">
        <v/>
      </c>
      <c r="AJ86" t="str">
        <v/>
      </c>
      <c r="AK86" t="str">
        <v/>
      </c>
      <c r="AL86" t="str">
        <v/>
      </c>
      <c r="AM86" t="str">
        <v/>
      </c>
      <c r="AN86" t="str">
        <v/>
      </c>
      <c r="AO86" t="str">
        <v/>
      </c>
    </row>
    <row r="87">
      <c r="A87">
        <v>86</v>
      </c>
      <c r="B87" t="str">
        <v xml:space="preserve">LC1 - 11- 1 </v>
      </c>
      <c r="C87" t="str">
        <v>VENDIDO</v>
      </c>
      <c r="D87">
        <v>30</v>
      </c>
      <c r="E87" t="str">
        <v>AL DÍA</v>
      </c>
      <c r="F87" t="str">
        <v>PAGA</v>
      </c>
      <c r="G87" t="str">
        <v>PAGA</v>
      </c>
      <c r="H87" t="str">
        <v>PAGA</v>
      </c>
      <c r="I87" t="str">
        <v>PAGA</v>
      </c>
      <c r="J87" t="str">
        <v>PAGA</v>
      </c>
      <c r="K87" t="str">
        <v>PAGA</v>
      </c>
      <c r="L87" t="str">
        <v>PAGA</v>
      </c>
      <c r="M87" t="str">
        <v>PAGA</v>
      </c>
      <c r="N87" t="str">
        <v>PAGA</v>
      </c>
      <c r="O87" t="str">
        <v>AL DÍA</v>
      </c>
      <c r="P87" t="str">
        <v>AL DÍA</v>
      </c>
      <c r="Q87" t="str">
        <v>AL DÍA</v>
      </c>
      <c r="R87" t="str">
        <v>AL DÍA</v>
      </c>
      <c r="S87" t="str">
        <v>AL DÍA</v>
      </c>
      <c r="T87" t="str">
        <v>AL DÍA</v>
      </c>
      <c r="U87" t="str">
        <v>AL DÍA</v>
      </c>
      <c r="V87" t="str">
        <v>AL DÍA</v>
      </c>
      <c r="W87" t="str">
        <v>AL DÍA</v>
      </c>
      <c r="X87" t="str">
        <v>AL DÍA</v>
      </c>
      <c r="Y87" t="str">
        <v>AL DÍA</v>
      </c>
      <c r="Z87" t="str">
        <v>AL DÍA</v>
      </c>
      <c r="AA87" t="str">
        <v>AL DÍA</v>
      </c>
      <c r="AB87" t="str">
        <v>AL DÍA</v>
      </c>
      <c r="AC87" t="str">
        <v>AL DÍA</v>
      </c>
      <c r="AD87" t="str">
        <v>AL DÍA</v>
      </c>
      <c r="AE87" t="str">
        <v>AL DÍA</v>
      </c>
      <c r="AF87" t="str">
        <v>AL DÍA</v>
      </c>
      <c r="AG87" t="str">
        <v>AL DÍA</v>
      </c>
      <c r="AH87" t="str">
        <v>AL DÍA</v>
      </c>
      <c r="AI87" t="str">
        <v>AL DÍA</v>
      </c>
      <c r="AJ87" t="str">
        <v/>
      </c>
      <c r="AK87" t="str">
        <v/>
      </c>
      <c r="AL87" t="str">
        <v/>
      </c>
      <c r="AM87" t="str">
        <v/>
      </c>
      <c r="AN87" t="str">
        <v/>
      </c>
      <c r="AO87" t="str">
        <v/>
      </c>
    </row>
    <row r="88">
      <c r="A88">
        <v>87</v>
      </c>
      <c r="B88" t="str">
        <v xml:space="preserve">LC1 - 11 - 2 </v>
      </c>
      <c r="C88" t="str">
        <v>VENDIDO</v>
      </c>
      <c r="D88">
        <v>24</v>
      </c>
      <c r="E88" t="str">
        <v>AL DÍA</v>
      </c>
      <c r="F88" t="str">
        <v>PAGA</v>
      </c>
      <c r="G88" t="str">
        <v>PAGA</v>
      </c>
      <c r="H88" t="str">
        <v>PAGA</v>
      </c>
      <c r="I88" t="str">
        <v>PAGA</v>
      </c>
      <c r="J88" t="str">
        <v>PAGA</v>
      </c>
      <c r="K88" t="str">
        <v>PAGA</v>
      </c>
      <c r="L88" t="str">
        <v>PAGA</v>
      </c>
      <c r="M88" t="str">
        <v>PAGA</v>
      </c>
      <c r="N88" t="str">
        <v>PAGA</v>
      </c>
      <c r="O88" t="str">
        <v>PAGA</v>
      </c>
      <c r="P88" t="str">
        <v>AL DÍA</v>
      </c>
      <c r="Q88" t="str">
        <v>AL DÍA</v>
      </c>
      <c r="R88" t="str">
        <v>AL DÍA</v>
      </c>
      <c r="S88" t="str">
        <v>AL DÍA</v>
      </c>
      <c r="T88" t="str">
        <v>AL DÍA</v>
      </c>
      <c r="U88" t="str">
        <v>AL DÍA</v>
      </c>
      <c r="V88" t="str">
        <v>AL DÍA</v>
      </c>
      <c r="W88" t="str">
        <v>AL DÍA</v>
      </c>
      <c r="X88" t="str">
        <v>AL DÍA</v>
      </c>
      <c r="Y88" t="str">
        <v>AL DÍA</v>
      </c>
      <c r="Z88" t="str">
        <v>AL DÍA</v>
      </c>
      <c r="AA88" t="str">
        <v>AL DÍA</v>
      </c>
      <c r="AB88" t="str">
        <v>AL DÍA</v>
      </c>
      <c r="AC88" t="str">
        <v>AL DÍA</v>
      </c>
      <c r="AD88" t="str">
        <v/>
      </c>
      <c r="AE88" t="str">
        <v/>
      </c>
      <c r="AF88" t="str">
        <v/>
      </c>
      <c r="AG88" t="str">
        <v/>
      </c>
      <c r="AH88" t="str">
        <v/>
      </c>
      <c r="AI88" t="str">
        <v/>
      </c>
      <c r="AJ88" t="str">
        <v/>
      </c>
      <c r="AK88" t="str">
        <v/>
      </c>
      <c r="AL88" t="str">
        <v/>
      </c>
      <c r="AM88" t="str">
        <v/>
      </c>
      <c r="AN88" t="str">
        <v/>
      </c>
      <c r="AO88" t="str">
        <v/>
      </c>
    </row>
    <row r="89">
      <c r="A89">
        <v>88</v>
      </c>
      <c r="B89" t="str">
        <v xml:space="preserve">LC1 - 11 - 3 </v>
      </c>
      <c r="C89" t="str">
        <v>VENDIDO</v>
      </c>
      <c r="D89">
        <v>24</v>
      </c>
      <c r="E89" t="str">
        <v>VENCIDA</v>
      </c>
      <c r="F89" t="str">
        <v>PAGA</v>
      </c>
      <c r="G89" t="str">
        <v>VENCIDA</v>
      </c>
      <c r="H89" t="str">
        <v>AL DÍA</v>
      </c>
      <c r="I89" t="str">
        <v>AL DÍA</v>
      </c>
      <c r="J89" t="str">
        <v>AL DÍA</v>
      </c>
      <c r="K89" t="str">
        <v>AL DÍA</v>
      </c>
      <c r="L89" t="str">
        <v>AL DÍA</v>
      </c>
      <c r="M89" t="str">
        <v>AL DÍA</v>
      </c>
      <c r="N89" t="str">
        <v>AL DÍA</v>
      </c>
      <c r="O89" t="str">
        <v>AL DÍA</v>
      </c>
      <c r="P89" t="str">
        <v>AL DÍA</v>
      </c>
      <c r="Q89" t="str">
        <v>AL DÍA</v>
      </c>
      <c r="R89" t="str">
        <v>AL DÍA</v>
      </c>
      <c r="S89" t="str">
        <v>AL DÍA</v>
      </c>
      <c r="T89" t="str">
        <v>AL DÍA</v>
      </c>
      <c r="U89" t="str">
        <v>AL DÍA</v>
      </c>
      <c r="V89" t="str">
        <v>AL DÍA</v>
      </c>
      <c r="W89" t="str">
        <v>AL DÍA</v>
      </c>
      <c r="X89" t="str">
        <v>AL DÍA</v>
      </c>
      <c r="Y89" t="str">
        <v>AL DÍA</v>
      </c>
      <c r="Z89" t="str">
        <v>AL DÍA</v>
      </c>
      <c r="AA89" t="str">
        <v>AL DÍA</v>
      </c>
      <c r="AB89" t="str">
        <v>AL DÍA</v>
      </c>
      <c r="AC89" t="str">
        <v>AL DÍA</v>
      </c>
      <c r="AD89" t="str">
        <v/>
      </c>
      <c r="AE89" t="str">
        <v/>
      </c>
      <c r="AF89" t="str">
        <v/>
      </c>
      <c r="AG89" t="str">
        <v/>
      </c>
      <c r="AH89" t="str">
        <v/>
      </c>
      <c r="AI89" t="str">
        <v/>
      </c>
      <c r="AJ89" t="str">
        <v/>
      </c>
      <c r="AK89" t="str">
        <v/>
      </c>
      <c r="AL89" t="str">
        <v/>
      </c>
      <c r="AM89" t="str">
        <v/>
      </c>
      <c r="AN89" t="str">
        <v/>
      </c>
      <c r="AO89" t="str">
        <v/>
      </c>
    </row>
    <row r="90">
      <c r="A90">
        <v>89</v>
      </c>
      <c r="B90" t="str">
        <v xml:space="preserve">LC1 - 11 - 4 </v>
      </c>
      <c r="C90" t="str">
        <v>VENDIDO</v>
      </c>
      <c r="D90">
        <v>24</v>
      </c>
      <c r="E90" t="str">
        <v>AL DÍA</v>
      </c>
      <c r="F90" t="str">
        <v>PAGA</v>
      </c>
      <c r="G90" t="str">
        <v>PAGA</v>
      </c>
      <c r="H90" t="str">
        <v>PAGA</v>
      </c>
      <c r="I90" t="str">
        <v>PAGA</v>
      </c>
      <c r="J90" t="str">
        <v>PAGA</v>
      </c>
      <c r="K90" t="str">
        <v>PAGA</v>
      </c>
      <c r="L90" t="str">
        <v>PAGA</v>
      </c>
      <c r="M90" t="str">
        <v>PAGA</v>
      </c>
      <c r="N90" t="str">
        <v>PAGA</v>
      </c>
      <c r="O90" t="str">
        <v>AL DÍA</v>
      </c>
      <c r="P90" t="str">
        <v>AL DÍA</v>
      </c>
      <c r="Q90" t="str">
        <v>AL DÍA</v>
      </c>
      <c r="R90" t="str">
        <v>AL DÍA</v>
      </c>
      <c r="S90" t="str">
        <v>AL DÍA</v>
      </c>
      <c r="T90" t="str">
        <v>AL DÍA</v>
      </c>
      <c r="U90" t="str">
        <v>AL DÍA</v>
      </c>
      <c r="V90" t="str">
        <v>AL DÍA</v>
      </c>
      <c r="W90" t="str">
        <v>AL DÍA</v>
      </c>
      <c r="X90" t="str">
        <v>AL DÍA</v>
      </c>
      <c r="Y90" t="str">
        <v>AL DÍA</v>
      </c>
      <c r="Z90" t="str">
        <v>AL DÍA</v>
      </c>
      <c r="AA90" t="str">
        <v>AL DÍA</v>
      </c>
      <c r="AB90" t="str">
        <v>AL DÍA</v>
      </c>
      <c r="AC90" t="str">
        <v>AL DÍA</v>
      </c>
      <c r="AD90" t="str">
        <v/>
      </c>
      <c r="AE90" t="str">
        <v/>
      </c>
      <c r="AF90" t="str">
        <v/>
      </c>
      <c r="AG90" t="str">
        <v/>
      </c>
      <c r="AH90" t="str">
        <v/>
      </c>
      <c r="AI90" t="str">
        <v/>
      </c>
      <c r="AJ90" t="str">
        <v/>
      </c>
      <c r="AK90" t="str">
        <v/>
      </c>
      <c r="AL90" t="str">
        <v/>
      </c>
      <c r="AM90" t="str">
        <v/>
      </c>
      <c r="AN90" t="str">
        <v/>
      </c>
      <c r="AO90" t="str">
        <v/>
      </c>
    </row>
    <row r="91">
      <c r="A91">
        <v>90</v>
      </c>
      <c r="B91" t="str">
        <v xml:space="preserve">LC1 - 11 - 5 </v>
      </c>
      <c r="C91" t="str">
        <v>VENDIDO</v>
      </c>
      <c r="D91">
        <v>24</v>
      </c>
      <c r="E91" t="str">
        <v>VENCIDA</v>
      </c>
      <c r="F91" t="str">
        <v>PAGA</v>
      </c>
      <c r="G91" t="str">
        <v>PAGA</v>
      </c>
      <c r="H91" t="str">
        <v>PAGA</v>
      </c>
      <c r="I91" t="str">
        <v>VENCIDA</v>
      </c>
      <c r="J91" t="str">
        <v>PAGA</v>
      </c>
      <c r="K91" t="str">
        <v>PAGA</v>
      </c>
      <c r="L91" t="str">
        <v>VENCIDA</v>
      </c>
      <c r="M91" t="str">
        <v>VENCIDA</v>
      </c>
      <c r="N91" t="str">
        <v>VENCIDA</v>
      </c>
      <c r="O91" t="str">
        <v>AL DÍA</v>
      </c>
      <c r="P91" t="str">
        <v>AL DÍA</v>
      </c>
      <c r="Q91" t="str">
        <v>AL DÍA</v>
      </c>
      <c r="R91" t="str">
        <v>AL DÍA</v>
      </c>
      <c r="S91" t="str">
        <v>AL DÍA</v>
      </c>
      <c r="T91" t="str">
        <v>AL DÍA</v>
      </c>
      <c r="U91" t="str">
        <v>AL DÍA</v>
      </c>
      <c r="V91" t="str">
        <v>AL DÍA</v>
      </c>
      <c r="W91" t="str">
        <v>AL DÍA</v>
      </c>
      <c r="X91" t="str">
        <v>AL DÍA</v>
      </c>
      <c r="Y91" t="str">
        <v>AL DÍA</v>
      </c>
      <c r="Z91" t="str">
        <v>AL DÍA</v>
      </c>
      <c r="AA91" t="str">
        <v>AL DÍA</v>
      </c>
      <c r="AB91" t="str">
        <v>AL DÍA</v>
      </c>
      <c r="AC91" t="str">
        <v>AL DÍA</v>
      </c>
      <c r="AD91" t="str">
        <v/>
      </c>
      <c r="AE91" t="str">
        <v/>
      </c>
      <c r="AF91" t="str">
        <v/>
      </c>
      <c r="AG91" t="str">
        <v/>
      </c>
      <c r="AH91" t="str">
        <v/>
      </c>
      <c r="AI91" t="str">
        <v/>
      </c>
      <c r="AJ91" t="str">
        <v/>
      </c>
      <c r="AK91" t="str">
        <v/>
      </c>
      <c r="AL91" t="str">
        <v/>
      </c>
      <c r="AM91" t="str">
        <v/>
      </c>
      <c r="AN91" t="str">
        <v/>
      </c>
      <c r="AO91" t="str">
        <v/>
      </c>
    </row>
    <row r="92">
      <c r="A92">
        <v>91</v>
      </c>
      <c r="B92" t="str">
        <v xml:space="preserve">LC1 - 11 - 6 Y 7 </v>
      </c>
      <c r="C92" t="str">
        <v>VENDIDO</v>
      </c>
      <c r="D92">
        <v>24</v>
      </c>
      <c r="E92" t="str">
        <v>VENCIDA</v>
      </c>
      <c r="F92" t="str">
        <v>PAGA</v>
      </c>
      <c r="G92" t="str">
        <v>PAGA</v>
      </c>
      <c r="H92" t="str">
        <v>PAGA</v>
      </c>
      <c r="I92" t="str">
        <v>PAGA</v>
      </c>
      <c r="J92" t="str">
        <v>PAGA</v>
      </c>
      <c r="K92" t="str">
        <v>PAGA</v>
      </c>
      <c r="L92" t="str">
        <v>PAGA</v>
      </c>
      <c r="M92" t="str">
        <v>PAGA</v>
      </c>
      <c r="N92" t="str">
        <v>PAGA</v>
      </c>
      <c r="O92" t="str">
        <v>PAGA</v>
      </c>
      <c r="P92" t="str">
        <v>PAGA</v>
      </c>
      <c r="Q92" t="str">
        <v>PAGA</v>
      </c>
      <c r="R92" t="str">
        <v>PAGA</v>
      </c>
      <c r="S92" t="str">
        <v>VENCIDA</v>
      </c>
      <c r="T92" t="str">
        <v>AL DÍA</v>
      </c>
      <c r="U92" t="str">
        <v>AL DÍA</v>
      </c>
      <c r="V92" t="str">
        <v>AL DÍA</v>
      </c>
      <c r="W92" t="str">
        <v>AL DÍA</v>
      </c>
      <c r="X92" t="str">
        <v>AL DÍA</v>
      </c>
      <c r="Y92" t="str">
        <v>AL DÍA</v>
      </c>
      <c r="Z92" t="str">
        <v>AL DÍA</v>
      </c>
      <c r="AA92" t="str">
        <v>AL DÍA</v>
      </c>
      <c r="AB92" t="str">
        <v>AL DÍA</v>
      </c>
      <c r="AC92" t="str">
        <v>AL DÍA</v>
      </c>
      <c r="AD92" t="str">
        <v/>
      </c>
      <c r="AE92" t="str">
        <v/>
      </c>
      <c r="AF92" t="str">
        <v/>
      </c>
      <c r="AG92" t="str">
        <v/>
      </c>
      <c r="AH92" t="str">
        <v/>
      </c>
      <c r="AI92" t="str">
        <v/>
      </c>
      <c r="AJ92" t="str">
        <v/>
      </c>
      <c r="AK92" t="str">
        <v/>
      </c>
      <c r="AL92" t="str">
        <v/>
      </c>
      <c r="AM92" t="str">
        <v/>
      </c>
      <c r="AN92" t="str">
        <v/>
      </c>
      <c r="AO92" t="str">
        <v/>
      </c>
    </row>
    <row r="93">
      <c r="A93">
        <v>92</v>
      </c>
      <c r="B93" t="str">
        <v xml:space="preserve">LC1 - 11 - 8 </v>
      </c>
      <c r="C93" t="str">
        <v>VENDIDO</v>
      </c>
      <c r="D93">
        <v>24</v>
      </c>
      <c r="E93" t="str">
        <v>VENCIDA</v>
      </c>
      <c r="F93" t="str">
        <v>PAGA</v>
      </c>
      <c r="G93" t="str">
        <v>PAGA</v>
      </c>
      <c r="H93" t="str">
        <v>PAGA</v>
      </c>
      <c r="I93" t="str">
        <v>PAGA</v>
      </c>
      <c r="J93" t="str">
        <v>PAGA</v>
      </c>
      <c r="K93" t="str">
        <v>PAGA</v>
      </c>
      <c r="L93" t="str">
        <v>PAGA</v>
      </c>
      <c r="M93" t="str">
        <v>PAGA</v>
      </c>
      <c r="N93" t="str">
        <v>PAGA</v>
      </c>
      <c r="O93" t="str">
        <v>PAGA</v>
      </c>
      <c r="P93" t="str">
        <v>PAGA</v>
      </c>
      <c r="Q93" t="str">
        <v>PAGA</v>
      </c>
      <c r="R93" t="str">
        <v>PAGA</v>
      </c>
      <c r="S93" t="str">
        <v>PAGA</v>
      </c>
      <c r="T93" t="str">
        <v>VENCIDA</v>
      </c>
      <c r="U93" t="str">
        <v>AL DÍA</v>
      </c>
      <c r="V93" t="str">
        <v>AL DÍA</v>
      </c>
      <c r="W93" t="str">
        <v>AL DÍA</v>
      </c>
      <c r="X93" t="str">
        <v>AL DÍA</v>
      </c>
      <c r="Y93" t="str">
        <v>AL DÍA</v>
      </c>
      <c r="Z93" t="str">
        <v>AL DÍA</v>
      </c>
      <c r="AA93" t="str">
        <v>AL DÍA</v>
      </c>
      <c r="AB93" t="str">
        <v>AL DÍA</v>
      </c>
      <c r="AC93" t="str">
        <v>AL DÍA</v>
      </c>
      <c r="AD93" t="str">
        <v/>
      </c>
      <c r="AE93" t="str">
        <v/>
      </c>
      <c r="AF93" t="str">
        <v/>
      </c>
      <c r="AG93" t="str">
        <v/>
      </c>
      <c r="AH93" t="str">
        <v/>
      </c>
      <c r="AI93" t="str">
        <v/>
      </c>
      <c r="AJ93" t="str">
        <v/>
      </c>
      <c r="AK93" t="str">
        <v/>
      </c>
      <c r="AL93" t="str">
        <v/>
      </c>
      <c r="AM93" t="str">
        <v/>
      </c>
      <c r="AN93" t="str">
        <v/>
      </c>
      <c r="AO93" t="str">
        <v/>
      </c>
    </row>
    <row r="94">
      <c r="A94">
        <v>93</v>
      </c>
      <c r="B94" t="str">
        <v xml:space="preserve">LC1 - 11 - 9 </v>
      </c>
      <c r="C94" t="str">
        <v>VENDIDO</v>
      </c>
      <c r="D94">
        <v>24</v>
      </c>
      <c r="E94" t="str">
        <v>VENCIDA</v>
      </c>
      <c r="F94" t="str">
        <v>PAGA</v>
      </c>
      <c r="G94" t="str">
        <v>PAGA</v>
      </c>
      <c r="H94" t="str">
        <v>PAGA</v>
      </c>
      <c r="I94" t="str">
        <v>PAGA</v>
      </c>
      <c r="J94" t="str">
        <v>PAGA</v>
      </c>
      <c r="K94" t="str">
        <v>PAGA</v>
      </c>
      <c r="L94" t="str">
        <v>PAGA</v>
      </c>
      <c r="M94" t="str">
        <v>PAGA</v>
      </c>
      <c r="N94" t="str">
        <v>PAGA</v>
      </c>
      <c r="O94" t="str">
        <v>PAGA</v>
      </c>
      <c r="P94" t="str">
        <v>VENCIDA</v>
      </c>
      <c r="Q94" t="str">
        <v>VENCIDA</v>
      </c>
      <c r="R94" t="str">
        <v>VENCIDA</v>
      </c>
      <c r="S94" t="str">
        <v>VENCIDA</v>
      </c>
      <c r="T94" t="str">
        <v>VENCIDA</v>
      </c>
      <c r="U94" t="str">
        <v>AL DÍA</v>
      </c>
      <c r="V94" t="str">
        <v>AL DÍA</v>
      </c>
      <c r="W94" t="str">
        <v>AL DÍA</v>
      </c>
      <c r="X94" t="str">
        <v>AL DÍA</v>
      </c>
      <c r="Y94" t="str">
        <v>AL DÍA</v>
      </c>
      <c r="Z94" t="str">
        <v>AL DÍA</v>
      </c>
      <c r="AA94" t="str">
        <v>AL DÍA</v>
      </c>
      <c r="AB94" t="str">
        <v>AL DÍA</v>
      </c>
      <c r="AC94" t="str">
        <v>AL DÍA</v>
      </c>
      <c r="AD94" t="str">
        <v/>
      </c>
      <c r="AE94" t="str">
        <v/>
      </c>
      <c r="AF94" t="str">
        <v/>
      </c>
      <c r="AG94" t="str">
        <v/>
      </c>
      <c r="AH94" t="str">
        <v/>
      </c>
      <c r="AI94" t="str">
        <v/>
      </c>
      <c r="AJ94" t="str">
        <v/>
      </c>
      <c r="AK94" t="str">
        <v/>
      </c>
      <c r="AL94" t="str">
        <v/>
      </c>
      <c r="AM94" t="str">
        <v/>
      </c>
      <c r="AN94" t="str">
        <v/>
      </c>
      <c r="AO94" t="str">
        <v/>
      </c>
    </row>
    <row r="95">
      <c r="A95">
        <v>94</v>
      </c>
      <c r="B95" t="str">
        <v xml:space="preserve">LC1 - 11 - 10 </v>
      </c>
      <c r="C95" t="str">
        <v>EN NEGOCIACIÓN</v>
      </c>
      <c r="D95">
        <v>0</v>
      </c>
      <c r="E95" t="str">
        <v>SIN ESTADO</v>
      </c>
      <c r="F95" t="str">
        <v/>
      </c>
      <c r="G95" t="str">
        <v/>
      </c>
      <c r="H95" t="str">
        <v/>
      </c>
      <c r="I95" t="str">
        <v/>
      </c>
      <c r="J95" t="str">
        <v/>
      </c>
      <c r="K95" t="str">
        <v/>
      </c>
      <c r="L95" t="str">
        <v/>
      </c>
      <c r="M95" t="str">
        <v/>
      </c>
      <c r="N95" t="str">
        <v/>
      </c>
      <c r="O95" t="str">
        <v/>
      </c>
      <c r="P95" t="str">
        <v/>
      </c>
      <c r="Q95" t="str">
        <v/>
      </c>
      <c r="R95" t="str">
        <v/>
      </c>
      <c r="S95" t="str">
        <v/>
      </c>
      <c r="T95" t="str">
        <v/>
      </c>
      <c r="U95" t="str">
        <v/>
      </c>
      <c r="V95" t="str">
        <v/>
      </c>
      <c r="W95" t="str">
        <v/>
      </c>
      <c r="X95" t="str">
        <v/>
      </c>
      <c r="Y95" t="str">
        <v/>
      </c>
      <c r="Z95" t="str">
        <v/>
      </c>
      <c r="AA95" t="str">
        <v/>
      </c>
      <c r="AB95" t="str">
        <v/>
      </c>
      <c r="AC95" t="str">
        <v/>
      </c>
      <c r="AD95" t="str">
        <v/>
      </c>
      <c r="AE95" t="str">
        <v/>
      </c>
      <c r="AF95" t="str">
        <v/>
      </c>
      <c r="AG95" t="str">
        <v/>
      </c>
      <c r="AH95" t="str">
        <v/>
      </c>
      <c r="AI95" t="str">
        <v/>
      </c>
      <c r="AJ95" t="str">
        <v/>
      </c>
      <c r="AK95" t="str">
        <v/>
      </c>
      <c r="AL95" t="str">
        <v/>
      </c>
      <c r="AM95" t="str">
        <v/>
      </c>
      <c r="AN95" t="str">
        <v/>
      </c>
      <c r="AO95" t="str">
        <v/>
      </c>
    </row>
    <row r="96">
      <c r="A96">
        <v>95</v>
      </c>
      <c r="B96" t="str">
        <v xml:space="preserve">LC1 - 11 - 11 </v>
      </c>
      <c r="C96" t="str">
        <v>VENDIDO</v>
      </c>
      <c r="D96">
        <v>24</v>
      </c>
      <c r="E96" t="str">
        <v>VENCIDA</v>
      </c>
      <c r="F96" t="str">
        <v>PAGA</v>
      </c>
      <c r="G96" t="str">
        <v>PAGA</v>
      </c>
      <c r="H96" t="str">
        <v>PAGA</v>
      </c>
      <c r="I96" t="str">
        <v>PAGA</v>
      </c>
      <c r="J96" t="str">
        <v>PAGA</v>
      </c>
      <c r="K96" t="str">
        <v>PAGA</v>
      </c>
      <c r="L96" t="str">
        <v>VENCIDA</v>
      </c>
      <c r="M96" t="str">
        <v>VENCIDA</v>
      </c>
      <c r="N96" t="str">
        <v>AL DÍA</v>
      </c>
      <c r="O96" t="str">
        <v>AL DÍA</v>
      </c>
      <c r="P96" t="str">
        <v>AL DÍA</v>
      </c>
      <c r="Q96" t="str">
        <v>AL DÍA</v>
      </c>
      <c r="R96" t="str">
        <v>AL DÍA</v>
      </c>
      <c r="S96" t="str">
        <v>AL DÍA</v>
      </c>
      <c r="T96" t="str">
        <v>AL DÍA</v>
      </c>
      <c r="U96" t="str">
        <v>AL DÍA</v>
      </c>
      <c r="V96" t="str">
        <v>AL DÍA</v>
      </c>
      <c r="W96" t="str">
        <v>AL DÍA</v>
      </c>
      <c r="X96" t="str">
        <v>AL DÍA</v>
      </c>
      <c r="Y96" t="str">
        <v>AL DÍA</v>
      </c>
      <c r="Z96" t="str">
        <v>AL DÍA</v>
      </c>
      <c r="AA96" t="str">
        <v>AL DÍA</v>
      </c>
      <c r="AB96" t="str">
        <v>AL DÍA</v>
      </c>
      <c r="AC96" t="str">
        <v>AL DÍA</v>
      </c>
      <c r="AD96" t="str">
        <v/>
      </c>
      <c r="AE96" t="str">
        <v/>
      </c>
      <c r="AF96" t="str">
        <v/>
      </c>
      <c r="AG96" t="str">
        <v/>
      </c>
      <c r="AH96" t="str">
        <v/>
      </c>
      <c r="AI96" t="str">
        <v/>
      </c>
      <c r="AJ96" t="str">
        <v/>
      </c>
      <c r="AK96" t="str">
        <v/>
      </c>
      <c r="AL96" t="str">
        <v/>
      </c>
      <c r="AM96" t="str">
        <v/>
      </c>
      <c r="AN96" t="str">
        <v/>
      </c>
      <c r="AO96" t="str">
        <v/>
      </c>
    </row>
    <row r="97">
      <c r="A97">
        <v>96</v>
      </c>
      <c r="B97" t="str">
        <v xml:space="preserve">LC1 - 11 - 12 </v>
      </c>
      <c r="C97" t="str">
        <v>VENDIDO</v>
      </c>
      <c r="D97">
        <v>24</v>
      </c>
      <c r="E97" t="str">
        <v>VENCIDA</v>
      </c>
      <c r="F97" t="str">
        <v>VENCIDA</v>
      </c>
      <c r="G97" t="str">
        <v>VENCIDA</v>
      </c>
      <c r="H97" t="str">
        <v>VENCIDA</v>
      </c>
      <c r="I97" t="str">
        <v>VENCIDA</v>
      </c>
      <c r="J97" t="str">
        <v>VENCIDA</v>
      </c>
      <c r="K97" t="str">
        <v>VENCIDA</v>
      </c>
      <c r="L97" t="str">
        <v>VENCIDA</v>
      </c>
      <c r="M97" t="str">
        <v>VENCIDA</v>
      </c>
      <c r="N97" t="str">
        <v>AL DÍA</v>
      </c>
      <c r="O97" t="str">
        <v>AL DÍA</v>
      </c>
      <c r="P97" t="str">
        <v>AL DÍA</v>
      </c>
      <c r="Q97" t="str">
        <v>AL DÍA</v>
      </c>
      <c r="R97" t="str">
        <v>AL DÍA</v>
      </c>
      <c r="S97" t="str">
        <v>AL DÍA</v>
      </c>
      <c r="T97" t="str">
        <v>AL DÍA</v>
      </c>
      <c r="U97" t="str">
        <v>AL DÍA</v>
      </c>
      <c r="V97" t="str">
        <v>AL DÍA</v>
      </c>
      <c r="W97" t="str">
        <v>AL DÍA</v>
      </c>
      <c r="X97" t="str">
        <v>AL DÍA</v>
      </c>
      <c r="Y97" t="str">
        <v>AL DÍA</v>
      </c>
      <c r="Z97" t="str">
        <v>AL DÍA</v>
      </c>
      <c r="AA97" t="str">
        <v>AL DÍA</v>
      </c>
      <c r="AB97" t="str">
        <v>AL DÍA</v>
      </c>
      <c r="AC97" t="str">
        <v>AL DÍA</v>
      </c>
      <c r="AD97" t="str">
        <v/>
      </c>
      <c r="AE97" t="str">
        <v/>
      </c>
      <c r="AF97" t="str">
        <v/>
      </c>
      <c r="AG97" t="str">
        <v/>
      </c>
      <c r="AH97" t="str">
        <v/>
      </c>
      <c r="AI97" t="str">
        <v/>
      </c>
      <c r="AJ97" t="str">
        <v/>
      </c>
      <c r="AK97" t="str">
        <v/>
      </c>
      <c r="AL97" t="str">
        <v/>
      </c>
      <c r="AM97" t="str">
        <v/>
      </c>
      <c r="AN97" t="str">
        <v/>
      </c>
      <c r="AO97" t="str">
        <v/>
      </c>
      <c r="AP97" t="str">
        <v>MENSAJE POR WHATSAPP</v>
      </c>
      <c r="AQ97" t="str">
        <v>MANIFIESTA DIFICULTAD ECONOMINA</v>
      </c>
    </row>
    <row r="98">
      <c r="A98">
        <v>97</v>
      </c>
      <c r="B98" t="str">
        <v xml:space="preserve">LC1 - 11 - 13 </v>
      </c>
      <c r="C98" t="str">
        <v>VENDIDO</v>
      </c>
      <c r="D98">
        <v>24</v>
      </c>
      <c r="E98" t="str">
        <v>VENCIDA</v>
      </c>
      <c r="F98" t="str">
        <v>PAGA</v>
      </c>
      <c r="G98" t="str">
        <v>PAGA</v>
      </c>
      <c r="H98" t="str">
        <v>VENCIDA</v>
      </c>
      <c r="I98" t="str">
        <v>VENCIDA</v>
      </c>
      <c r="J98" t="str">
        <v>VENCIDA</v>
      </c>
      <c r="K98" t="str">
        <v>VENCIDA</v>
      </c>
      <c r="L98" t="str">
        <v>VENCIDA</v>
      </c>
      <c r="M98" t="str">
        <v>VENCIDA</v>
      </c>
      <c r="N98" t="str">
        <v>AL DÍA</v>
      </c>
      <c r="O98" t="str">
        <v>AL DÍA</v>
      </c>
      <c r="P98" t="str">
        <v>AL DÍA</v>
      </c>
      <c r="Q98" t="str">
        <v>AL DÍA</v>
      </c>
      <c r="R98" t="str">
        <v>AL DÍA</v>
      </c>
      <c r="S98" t="str">
        <v>AL DÍA</v>
      </c>
      <c r="T98" t="str">
        <v>AL DÍA</v>
      </c>
      <c r="U98" t="str">
        <v>AL DÍA</v>
      </c>
      <c r="V98" t="str">
        <v>AL DÍA</v>
      </c>
      <c r="W98" t="str">
        <v>AL DÍA</v>
      </c>
      <c r="X98" t="str">
        <v>AL DÍA</v>
      </c>
      <c r="Y98" t="str">
        <v>AL DÍA</v>
      </c>
      <c r="Z98" t="str">
        <v>AL DÍA</v>
      </c>
      <c r="AA98" t="str">
        <v>AL DÍA</v>
      </c>
      <c r="AB98" t="str">
        <v>AL DÍA</v>
      </c>
      <c r="AC98" t="str">
        <v>AL DÍA</v>
      </c>
      <c r="AD98" t="str">
        <v/>
      </c>
      <c r="AE98" t="str">
        <v/>
      </c>
      <c r="AF98" t="str">
        <v/>
      </c>
      <c r="AG98" t="str">
        <v/>
      </c>
      <c r="AH98" t="str">
        <v/>
      </c>
      <c r="AI98" t="str">
        <v/>
      </c>
      <c r="AJ98" t="str">
        <v/>
      </c>
      <c r="AK98" t="str">
        <v/>
      </c>
      <c r="AL98" t="str">
        <v/>
      </c>
      <c r="AM98" t="str">
        <v/>
      </c>
      <c r="AN98" t="str">
        <v/>
      </c>
      <c r="AO98" t="str">
        <v/>
      </c>
    </row>
    <row r="99">
      <c r="A99">
        <v>98</v>
      </c>
      <c r="B99" t="str">
        <v xml:space="preserve">LC1 - 11 - 14 </v>
      </c>
      <c r="C99" t="str">
        <v>VENDIDO</v>
      </c>
      <c r="D99">
        <v>24</v>
      </c>
      <c r="E99" t="str">
        <v>VENCIDA</v>
      </c>
      <c r="F99" t="str">
        <v>VENCIDA</v>
      </c>
      <c r="G99" t="str">
        <v>VENCIDA</v>
      </c>
      <c r="H99" t="str">
        <v>VENCIDA</v>
      </c>
      <c r="I99" t="str">
        <v>VENCIDA</v>
      </c>
      <c r="J99" t="str">
        <v>VENCIDA</v>
      </c>
      <c r="K99" t="str">
        <v>VENCIDA</v>
      </c>
      <c r="L99" t="str">
        <v>VENCIDA</v>
      </c>
      <c r="M99" t="str">
        <v>VENCIDA</v>
      </c>
      <c r="N99" t="str">
        <v>AL DÍA</v>
      </c>
      <c r="O99" t="str">
        <v>AL DÍA</v>
      </c>
      <c r="P99" t="str">
        <v>AL DÍA</v>
      </c>
      <c r="Q99" t="str">
        <v>AL DÍA</v>
      </c>
      <c r="R99" t="str">
        <v>AL DÍA</v>
      </c>
      <c r="S99" t="str">
        <v>AL DÍA</v>
      </c>
      <c r="T99" t="str">
        <v>AL DÍA</v>
      </c>
      <c r="U99" t="str">
        <v>AL DÍA</v>
      </c>
      <c r="V99" t="str">
        <v>AL DÍA</v>
      </c>
      <c r="W99" t="str">
        <v>AL DÍA</v>
      </c>
      <c r="X99" t="str">
        <v>AL DÍA</v>
      </c>
      <c r="Y99" t="str">
        <v>AL DÍA</v>
      </c>
      <c r="Z99" t="str">
        <v>AL DÍA</v>
      </c>
      <c r="AA99" t="str">
        <v>AL DÍA</v>
      </c>
      <c r="AB99" t="str">
        <v>AL DÍA</v>
      </c>
      <c r="AC99" t="str">
        <v>AL DÍA</v>
      </c>
      <c r="AD99" t="str">
        <v/>
      </c>
      <c r="AE99" t="str">
        <v/>
      </c>
      <c r="AF99" t="str">
        <v/>
      </c>
      <c r="AG99" t="str">
        <v/>
      </c>
      <c r="AH99" t="str">
        <v/>
      </c>
      <c r="AI99" t="str">
        <v/>
      </c>
      <c r="AJ99" t="str">
        <v/>
      </c>
      <c r="AK99" t="str">
        <v/>
      </c>
      <c r="AL99" t="str">
        <v/>
      </c>
      <c r="AM99" t="str">
        <v/>
      </c>
      <c r="AN99" t="str">
        <v/>
      </c>
      <c r="AO99" t="str">
        <v/>
      </c>
      <c r="AP99" t="str">
        <v>MENSAJE POR WHATSAPP</v>
      </c>
      <c r="AQ99" t="str">
        <v>MANIFIESTA DIFICULTAD ECONOMINA</v>
      </c>
    </row>
    <row r="100">
      <c r="A100">
        <v>99</v>
      </c>
      <c r="B100" t="str">
        <v xml:space="preserve">LC1 - 12 - 1 </v>
      </c>
      <c r="C100" t="str">
        <v>VENDIDO</v>
      </c>
      <c r="D100">
        <v>24</v>
      </c>
      <c r="E100" t="str">
        <v>AL DÍA</v>
      </c>
      <c r="F100" t="str">
        <v>PAGA</v>
      </c>
      <c r="G100" t="str">
        <v>PAGA</v>
      </c>
      <c r="H100" t="str">
        <v>PAGA</v>
      </c>
      <c r="I100" t="str">
        <v>PAGA</v>
      </c>
      <c r="J100" t="str">
        <v>PAGA</v>
      </c>
      <c r="K100" t="str">
        <v>PAGA</v>
      </c>
      <c r="L100" t="str">
        <v>PAGA</v>
      </c>
      <c r="M100" t="str">
        <v>PAGA</v>
      </c>
      <c r="N100" t="str">
        <v>PAGA</v>
      </c>
      <c r="O100" t="str">
        <v>PAGA</v>
      </c>
      <c r="P100" t="str">
        <v>PAGA</v>
      </c>
      <c r="Q100" t="str">
        <v>PAGA</v>
      </c>
      <c r="R100" t="str">
        <v>PAGA</v>
      </c>
      <c r="S100" t="str">
        <v>PAGA</v>
      </c>
      <c r="T100" t="str">
        <v>PAGA</v>
      </c>
      <c r="U100" t="str">
        <v>AL DÍA</v>
      </c>
      <c r="V100" t="str">
        <v>AL DÍA</v>
      </c>
      <c r="W100" t="str">
        <v>AL DÍA</v>
      </c>
      <c r="X100" t="str">
        <v>AL DÍA</v>
      </c>
      <c r="Y100" t="str">
        <v>AL DÍA</v>
      </c>
      <c r="Z100" t="str">
        <v>AL DÍA</v>
      </c>
      <c r="AA100" t="str">
        <v>AL DÍA</v>
      </c>
      <c r="AB100" t="str">
        <v>AL DÍA</v>
      </c>
      <c r="AC100" t="str">
        <v>AL DÍA</v>
      </c>
      <c r="AD100" t="str">
        <v/>
      </c>
      <c r="AE100" t="str">
        <v/>
      </c>
      <c r="AF100" t="str">
        <v/>
      </c>
      <c r="AG100" t="str">
        <v/>
      </c>
      <c r="AH100" t="str">
        <v/>
      </c>
      <c r="AI100" t="str">
        <v/>
      </c>
      <c r="AJ100" t="str">
        <v/>
      </c>
      <c r="AK100" t="str">
        <v/>
      </c>
      <c r="AL100" t="str">
        <v/>
      </c>
      <c r="AM100" t="str">
        <v/>
      </c>
      <c r="AN100" t="str">
        <v/>
      </c>
      <c r="AO100" t="str">
        <v/>
      </c>
    </row>
    <row r="101">
      <c r="A101">
        <v>100</v>
      </c>
      <c r="B101" t="str">
        <v xml:space="preserve">LC1 - 12 - 2 </v>
      </c>
      <c r="C101" t="str">
        <v>VENDIDO</v>
      </c>
      <c r="D101">
        <v>24</v>
      </c>
      <c r="E101" t="str">
        <v>AL DÍA</v>
      </c>
      <c r="F101" t="str">
        <v>PAGA</v>
      </c>
      <c r="G101" t="str">
        <v>PAGA</v>
      </c>
      <c r="H101" t="str">
        <v>PAGA</v>
      </c>
      <c r="I101" t="str">
        <v>PAGA</v>
      </c>
      <c r="J101" t="str">
        <v>PAGA</v>
      </c>
      <c r="K101" t="str">
        <v>PAGA</v>
      </c>
      <c r="L101" t="str">
        <v>PAGA</v>
      </c>
      <c r="M101" t="str">
        <v>PAGA</v>
      </c>
      <c r="N101" t="str">
        <v>PAGA</v>
      </c>
      <c r="O101" t="str">
        <v>PAGA</v>
      </c>
      <c r="P101" t="str">
        <v>PAGA</v>
      </c>
      <c r="Q101" t="str">
        <v>PAGA</v>
      </c>
      <c r="R101" t="str">
        <v>PAGA</v>
      </c>
      <c r="S101" t="str">
        <v>PAGA</v>
      </c>
      <c r="T101" t="str">
        <v>PAGA</v>
      </c>
      <c r="U101" t="str">
        <v>AL DÍA</v>
      </c>
      <c r="V101" t="str">
        <v>AL DÍA</v>
      </c>
      <c r="W101" t="str">
        <v>AL DÍA</v>
      </c>
      <c r="X101" t="str">
        <v>AL DÍA</v>
      </c>
      <c r="Y101" t="str">
        <v>AL DÍA</v>
      </c>
      <c r="Z101" t="str">
        <v>AL DÍA</v>
      </c>
      <c r="AA101" t="str">
        <v>AL DÍA</v>
      </c>
      <c r="AB101" t="str">
        <v>AL DÍA</v>
      </c>
      <c r="AC101" t="str">
        <v>AL DÍA</v>
      </c>
      <c r="AD101" t="str">
        <v/>
      </c>
      <c r="AE101" t="str">
        <v/>
      </c>
      <c r="AF101" t="str">
        <v/>
      </c>
      <c r="AG101" t="str">
        <v/>
      </c>
      <c r="AH101" t="str">
        <v/>
      </c>
      <c r="AI101" t="str">
        <v/>
      </c>
      <c r="AJ101" t="str">
        <v/>
      </c>
      <c r="AK101" t="str">
        <v/>
      </c>
      <c r="AL101" t="str">
        <v/>
      </c>
      <c r="AM101" t="str">
        <v/>
      </c>
      <c r="AN101" t="str">
        <v/>
      </c>
      <c r="AO101" t="str">
        <v/>
      </c>
    </row>
    <row r="102">
      <c r="A102">
        <v>101</v>
      </c>
      <c r="B102" t="str">
        <v xml:space="preserve">LC1 - 12 - 3 </v>
      </c>
      <c r="C102" t="str">
        <v>VENDIDO</v>
      </c>
      <c r="D102">
        <v>24</v>
      </c>
      <c r="E102" t="str">
        <v>VENCIDA</v>
      </c>
      <c r="F102" t="str">
        <v>PAGA</v>
      </c>
      <c r="G102" t="str">
        <v>PAGA</v>
      </c>
      <c r="H102" t="str">
        <v>PAGA</v>
      </c>
      <c r="I102" t="str">
        <v>PAGA</v>
      </c>
      <c r="J102" t="str">
        <v>PAGA</v>
      </c>
      <c r="K102" t="str">
        <v>PAGA</v>
      </c>
      <c r="L102" t="str">
        <v>PAGA</v>
      </c>
      <c r="M102" t="str">
        <v>PAGA</v>
      </c>
      <c r="N102" t="str">
        <v>PAGA</v>
      </c>
      <c r="O102" t="str">
        <v>PAGA</v>
      </c>
      <c r="P102" t="str">
        <v>PAGA</v>
      </c>
      <c r="Q102" t="str">
        <v>PAGA</v>
      </c>
      <c r="R102" t="str">
        <v>VENCIDA</v>
      </c>
      <c r="S102" t="str">
        <v>POR VENCER</v>
      </c>
      <c r="T102" t="str">
        <v>AL DÍA</v>
      </c>
      <c r="U102" t="str">
        <v>AL DÍA</v>
      </c>
      <c r="V102" t="str">
        <v>AL DÍA</v>
      </c>
      <c r="W102" t="str">
        <v>AL DÍA</v>
      </c>
      <c r="X102" t="str">
        <v>AL DÍA</v>
      </c>
      <c r="Y102" t="str">
        <v>AL DÍA</v>
      </c>
      <c r="Z102" t="str">
        <v>AL DÍA</v>
      </c>
      <c r="AA102" t="str">
        <v>AL DÍA</v>
      </c>
      <c r="AB102" t="str">
        <v>AL DÍA</v>
      </c>
      <c r="AC102" t="str">
        <v>AL DÍA</v>
      </c>
      <c r="AD102" t="str">
        <v/>
      </c>
      <c r="AE102" t="str">
        <v/>
      </c>
      <c r="AF102" t="str">
        <v/>
      </c>
      <c r="AG102" t="str">
        <v/>
      </c>
      <c r="AH102" t="str">
        <v/>
      </c>
      <c r="AI102" t="str">
        <v/>
      </c>
      <c r="AJ102" t="str">
        <v/>
      </c>
      <c r="AK102" t="str">
        <v/>
      </c>
      <c r="AL102" t="str">
        <v/>
      </c>
      <c r="AM102" t="str">
        <v/>
      </c>
      <c r="AN102" t="str">
        <v/>
      </c>
      <c r="AO102" t="str">
        <v/>
      </c>
    </row>
    <row r="103">
      <c r="A103">
        <v>102</v>
      </c>
      <c r="B103" t="str">
        <v xml:space="preserve">LC1 - 12 - 4 </v>
      </c>
      <c r="C103" t="str">
        <v>VENDIDO</v>
      </c>
      <c r="D103">
        <v>24</v>
      </c>
      <c r="E103" t="str">
        <v>VENCIDA</v>
      </c>
      <c r="F103" t="str">
        <v>VENCIDA</v>
      </c>
      <c r="G103" t="str">
        <v>VENCIDA</v>
      </c>
      <c r="H103" t="str">
        <v>VENCIDA</v>
      </c>
      <c r="I103" t="str">
        <v>VENCIDA</v>
      </c>
      <c r="J103" t="str">
        <v>VENCIDA</v>
      </c>
      <c r="K103" t="str">
        <v>VENCIDA</v>
      </c>
      <c r="L103" t="str">
        <v>VENCIDA</v>
      </c>
      <c r="M103" t="str">
        <v>VENCIDA</v>
      </c>
      <c r="N103" t="str">
        <v>VENCIDA</v>
      </c>
      <c r="O103" t="str">
        <v>VENCIDA</v>
      </c>
      <c r="P103" t="str">
        <v>VENCIDA</v>
      </c>
      <c r="Q103" t="str">
        <v>VENCIDA</v>
      </c>
      <c r="R103" t="str">
        <v>VENCIDA</v>
      </c>
      <c r="S103" t="str">
        <v>AL DÍA</v>
      </c>
      <c r="T103" t="str">
        <v>AL DÍA</v>
      </c>
      <c r="U103" t="str">
        <v>AL DÍA</v>
      </c>
      <c r="V103" t="str">
        <v>AL DÍA</v>
      </c>
      <c r="W103" t="str">
        <v>AL DÍA</v>
      </c>
      <c r="X103" t="str">
        <v>AL DÍA</v>
      </c>
      <c r="Y103" t="str">
        <v>AL DÍA</v>
      </c>
      <c r="Z103" t="str">
        <v>AL DÍA</v>
      </c>
      <c r="AA103" t="str">
        <v>AL DÍA</v>
      </c>
      <c r="AB103" t="str">
        <v>AL DÍA</v>
      </c>
      <c r="AC103" t="str">
        <v>AL DÍA</v>
      </c>
      <c r="AD103" t="str">
        <v/>
      </c>
      <c r="AE103" t="str">
        <v/>
      </c>
      <c r="AF103" t="str">
        <v/>
      </c>
      <c r="AG103" t="str">
        <v/>
      </c>
      <c r="AH103" t="str">
        <v/>
      </c>
      <c r="AI103" t="str">
        <v/>
      </c>
      <c r="AJ103" t="str">
        <v/>
      </c>
      <c r="AK103" t="str">
        <v/>
      </c>
      <c r="AL103" t="str">
        <v/>
      </c>
      <c r="AM103" t="str">
        <v/>
      </c>
      <c r="AN103" t="str">
        <v/>
      </c>
      <c r="AO103" t="str">
        <v/>
      </c>
      <c r="AQ103" t="str">
        <v>PRESENTA INCONFORMIDAD</v>
      </c>
      <c r="AR103">
        <v>46252</v>
      </c>
    </row>
    <row r="104">
      <c r="A104">
        <v>103</v>
      </c>
      <c r="B104" t="str">
        <v xml:space="preserve">LC1 - 12 - 5 </v>
      </c>
      <c r="C104" t="str">
        <v>VENDIDO</v>
      </c>
      <c r="D104">
        <v>24</v>
      </c>
      <c r="E104" t="str">
        <v>VENCIDA</v>
      </c>
      <c r="F104" t="str">
        <v>VENCIDA</v>
      </c>
      <c r="G104" t="str">
        <v>VENCIDA</v>
      </c>
      <c r="H104" t="str">
        <v>VENCIDA</v>
      </c>
      <c r="I104" t="str">
        <v>VENCIDA</v>
      </c>
      <c r="J104" t="str">
        <v>VENCIDA</v>
      </c>
      <c r="K104" t="str">
        <v>VENCIDA</v>
      </c>
      <c r="L104" t="str">
        <v>VENCIDA</v>
      </c>
      <c r="M104" t="str">
        <v>VENCIDA</v>
      </c>
      <c r="N104" t="str">
        <v>VENCIDA</v>
      </c>
      <c r="O104" t="str">
        <v>VENCIDA</v>
      </c>
      <c r="P104" t="str">
        <v>VENCIDA</v>
      </c>
      <c r="Q104" t="str">
        <v>VENCIDA</v>
      </c>
      <c r="R104" t="str">
        <v>VENCIDA</v>
      </c>
      <c r="S104" t="str">
        <v>AL DÍA</v>
      </c>
      <c r="T104" t="str">
        <v>AL DÍA</v>
      </c>
      <c r="U104" t="str">
        <v>AL DÍA</v>
      </c>
      <c r="V104" t="str">
        <v>AL DÍA</v>
      </c>
      <c r="W104" t="str">
        <v>AL DÍA</v>
      </c>
      <c r="X104" t="str">
        <v>AL DÍA</v>
      </c>
      <c r="Y104" t="str">
        <v>AL DÍA</v>
      </c>
      <c r="Z104" t="str">
        <v>AL DÍA</v>
      </c>
      <c r="AA104" t="str">
        <v>AL DÍA</v>
      </c>
      <c r="AB104" t="str">
        <v>AL DÍA</v>
      </c>
      <c r="AC104" t="str">
        <v>AL DÍA</v>
      </c>
      <c r="AD104" t="str">
        <v/>
      </c>
      <c r="AE104" t="str">
        <v/>
      </c>
      <c r="AF104" t="str">
        <v/>
      </c>
      <c r="AG104" t="str">
        <v/>
      </c>
      <c r="AH104" t="str">
        <v/>
      </c>
      <c r="AI104" t="str">
        <v/>
      </c>
      <c r="AJ104" t="str">
        <v/>
      </c>
      <c r="AK104" t="str">
        <v/>
      </c>
      <c r="AL104" t="str">
        <v/>
      </c>
      <c r="AM104" t="str">
        <v/>
      </c>
      <c r="AN104" t="str">
        <v/>
      </c>
      <c r="AO104" t="str">
        <v/>
      </c>
      <c r="AQ104" t="str">
        <v>PRESENTA INCONFORMIDAD</v>
      </c>
      <c r="AR104">
        <v>46191</v>
      </c>
    </row>
    <row r="105">
      <c r="A105">
        <v>104</v>
      </c>
      <c r="B105" t="str">
        <v>LC1 - 12 - 6</v>
      </c>
      <c r="C105" t="str">
        <v>DISPONIBLE</v>
      </c>
      <c r="D105">
        <v>0</v>
      </c>
      <c r="E105" t="str">
        <v>SIN ESTADO</v>
      </c>
      <c r="F105" t="str">
        <v/>
      </c>
      <c r="G105" t="str">
        <v/>
      </c>
      <c r="H105" t="str">
        <v/>
      </c>
      <c r="I105" t="str">
        <v/>
      </c>
      <c r="J105" t="str">
        <v/>
      </c>
      <c r="K105" t="str">
        <v/>
      </c>
      <c r="L105" t="str">
        <v/>
      </c>
      <c r="M105" t="str">
        <v/>
      </c>
      <c r="N105" t="str">
        <v/>
      </c>
      <c r="O105" t="str">
        <v/>
      </c>
      <c r="P105" t="str">
        <v/>
      </c>
      <c r="Q105" t="str">
        <v/>
      </c>
      <c r="R105" t="str">
        <v/>
      </c>
      <c r="S105" t="str">
        <v/>
      </c>
      <c r="T105" t="str">
        <v/>
      </c>
      <c r="U105" t="str">
        <v/>
      </c>
      <c r="V105" t="str">
        <v/>
      </c>
      <c r="W105" t="str">
        <v/>
      </c>
      <c r="X105" t="str">
        <v/>
      </c>
      <c r="Y105" t="str">
        <v/>
      </c>
      <c r="Z105" t="str">
        <v/>
      </c>
      <c r="AA105" t="str">
        <v/>
      </c>
      <c r="AB105" t="str">
        <v/>
      </c>
      <c r="AC105" t="str">
        <v/>
      </c>
      <c r="AD105" t="str">
        <v/>
      </c>
      <c r="AE105" t="str">
        <v/>
      </c>
      <c r="AF105" t="str">
        <v/>
      </c>
      <c r="AG105" t="str">
        <v/>
      </c>
      <c r="AH105" t="str">
        <v/>
      </c>
      <c r="AI105" t="str">
        <v/>
      </c>
      <c r="AJ105" t="str">
        <v/>
      </c>
      <c r="AK105" t="str">
        <v/>
      </c>
      <c r="AL105" t="str">
        <v/>
      </c>
      <c r="AM105" t="str">
        <v/>
      </c>
      <c r="AN105" t="str">
        <v/>
      </c>
      <c r="AO105" t="str">
        <v/>
      </c>
    </row>
    <row r="106">
      <c r="A106">
        <v>105</v>
      </c>
      <c r="B106" t="str">
        <v xml:space="preserve">LC1 - 12 - 7 </v>
      </c>
      <c r="C106" t="str">
        <v>VENDIDO</v>
      </c>
      <c r="D106">
        <v>24</v>
      </c>
      <c r="E106" t="str">
        <v>VENCIDA</v>
      </c>
      <c r="F106" t="str">
        <v>PAGA</v>
      </c>
      <c r="G106" t="str">
        <v>PAGA</v>
      </c>
      <c r="H106" t="str">
        <v>PAGA</v>
      </c>
      <c r="I106" t="str">
        <v>PAGA</v>
      </c>
      <c r="J106" t="str">
        <v>PAGA</v>
      </c>
      <c r="K106" t="str">
        <v>PAGA</v>
      </c>
      <c r="L106" t="str">
        <v>PAGA</v>
      </c>
      <c r="M106" t="str">
        <v>PAGA</v>
      </c>
      <c r="N106" t="str">
        <v>VENCIDA</v>
      </c>
      <c r="O106" t="str">
        <v>VENCIDA</v>
      </c>
      <c r="P106" t="str">
        <v>AL DÍA</v>
      </c>
      <c r="Q106" t="str">
        <v>AL DÍA</v>
      </c>
      <c r="R106" t="str">
        <v>AL DÍA</v>
      </c>
      <c r="S106" t="str">
        <v>AL DÍA</v>
      </c>
      <c r="T106" t="str">
        <v>AL DÍA</v>
      </c>
      <c r="U106" t="str">
        <v>AL DÍA</v>
      </c>
      <c r="V106" t="str">
        <v>AL DÍA</v>
      </c>
      <c r="W106" t="str">
        <v>AL DÍA</v>
      </c>
      <c r="X106" t="str">
        <v>AL DÍA</v>
      </c>
      <c r="Y106" t="str">
        <v>AL DÍA</v>
      </c>
      <c r="Z106" t="str">
        <v>AL DÍA</v>
      </c>
      <c r="AA106" t="str">
        <v>AL DÍA</v>
      </c>
      <c r="AB106" t="str">
        <v>AL DÍA</v>
      </c>
      <c r="AC106" t="str">
        <v>AL DÍA</v>
      </c>
      <c r="AD106" t="str">
        <v/>
      </c>
      <c r="AE106" t="str">
        <v/>
      </c>
      <c r="AF106" t="str">
        <v/>
      </c>
      <c r="AG106" t="str">
        <v/>
      </c>
      <c r="AH106" t="str">
        <v/>
      </c>
      <c r="AI106" t="str">
        <v/>
      </c>
      <c r="AJ106" t="str">
        <v/>
      </c>
      <c r="AK106" t="str">
        <v/>
      </c>
      <c r="AL106" t="str">
        <v/>
      </c>
      <c r="AM106" t="str">
        <v/>
      </c>
      <c r="AN106" t="str">
        <v/>
      </c>
      <c r="AO106" t="str">
        <v/>
      </c>
    </row>
    <row r="107">
      <c r="A107">
        <v>106</v>
      </c>
      <c r="B107" t="str">
        <v xml:space="preserve">LC1 - 12 - 8 </v>
      </c>
      <c r="C107" t="str">
        <v>VENDIDO</v>
      </c>
      <c r="D107">
        <v>24</v>
      </c>
      <c r="E107" t="str">
        <v>VENCIDA</v>
      </c>
      <c r="F107" t="str">
        <v>VENCIDA</v>
      </c>
      <c r="G107" t="str">
        <v>VENCIDA</v>
      </c>
      <c r="H107" t="str">
        <v>VENCIDA</v>
      </c>
      <c r="I107" t="str">
        <v>VENCIDA</v>
      </c>
      <c r="J107" t="str">
        <v>VENCIDA</v>
      </c>
      <c r="K107" t="str">
        <v>VENCIDA</v>
      </c>
      <c r="L107" t="str">
        <v>VENCIDA</v>
      </c>
      <c r="M107" t="str">
        <v>VENCIDA</v>
      </c>
      <c r="N107" t="str">
        <v>VENCIDA</v>
      </c>
      <c r="O107" t="str">
        <v>AL DÍA</v>
      </c>
      <c r="P107" t="str">
        <v>AL DÍA</v>
      </c>
      <c r="Q107" t="str">
        <v>AL DÍA</v>
      </c>
      <c r="R107" t="str">
        <v>AL DÍA</v>
      </c>
      <c r="S107" t="str">
        <v>AL DÍA</v>
      </c>
      <c r="T107" t="str">
        <v>AL DÍA</v>
      </c>
      <c r="U107" t="str">
        <v>AL DÍA</v>
      </c>
      <c r="V107" t="str">
        <v>AL DÍA</v>
      </c>
      <c r="W107" t="str">
        <v>AL DÍA</v>
      </c>
      <c r="X107" t="str">
        <v>AL DÍA</v>
      </c>
      <c r="Y107" t="str">
        <v>AL DÍA</v>
      </c>
      <c r="Z107" t="str">
        <v>AL DÍA</v>
      </c>
      <c r="AA107" t="str">
        <v>AL DÍA</v>
      </c>
      <c r="AB107" t="str">
        <v>AL DÍA</v>
      </c>
      <c r="AC107" t="str">
        <v>AL DÍA</v>
      </c>
      <c r="AD107" t="str">
        <v/>
      </c>
      <c r="AE107" t="str">
        <v/>
      </c>
      <c r="AF107" t="str">
        <v/>
      </c>
      <c r="AG107" t="str">
        <v/>
      </c>
      <c r="AH107" t="str">
        <v/>
      </c>
      <c r="AI107" t="str">
        <v/>
      </c>
      <c r="AJ107" t="str">
        <v/>
      </c>
      <c r="AK107" t="str">
        <v/>
      </c>
      <c r="AL107" t="str">
        <v/>
      </c>
      <c r="AM107" t="str">
        <v/>
      </c>
      <c r="AN107" t="str">
        <v/>
      </c>
      <c r="AO107" t="str">
        <v/>
      </c>
      <c r="AQ107" t="str">
        <v>SE LE ENVIO DESESTIMIENTO</v>
      </c>
      <c r="AR107" t="str">
        <v>21 -8-26</v>
      </c>
    </row>
    <row r="108">
      <c r="A108">
        <v>107</v>
      </c>
      <c r="B108" t="str">
        <v xml:space="preserve">LC1 - 12 - 9 </v>
      </c>
      <c r="C108" t="str">
        <v>VENDIDO</v>
      </c>
      <c r="D108">
        <v>24</v>
      </c>
      <c r="E108" t="str">
        <v>VENCIDA</v>
      </c>
      <c r="F108" t="str">
        <v>VENCIDA</v>
      </c>
      <c r="G108" t="str">
        <v>VENCIDA</v>
      </c>
      <c r="H108" t="str">
        <v>VENCIDA</v>
      </c>
      <c r="I108" t="str">
        <v>VENCIDA</v>
      </c>
      <c r="J108" t="str">
        <v>VENCIDA</v>
      </c>
      <c r="K108" t="str">
        <v>VENCIDA</v>
      </c>
      <c r="L108" t="str">
        <v>VENCIDA</v>
      </c>
      <c r="M108" t="str">
        <v>POR VENCER</v>
      </c>
      <c r="N108" t="str">
        <v>AL DÍA</v>
      </c>
      <c r="O108" t="str">
        <v>AL DÍA</v>
      </c>
      <c r="P108" t="str">
        <v>AL DÍA</v>
      </c>
      <c r="Q108" t="str">
        <v>AL DÍA</v>
      </c>
      <c r="R108" t="str">
        <v>AL DÍA</v>
      </c>
      <c r="S108" t="str">
        <v>AL DÍA</v>
      </c>
      <c r="T108" t="str">
        <v>AL DÍA</v>
      </c>
      <c r="U108" t="str">
        <v>AL DÍA</v>
      </c>
      <c r="V108" t="str">
        <v>AL DÍA</v>
      </c>
      <c r="W108" t="str">
        <v>AL DÍA</v>
      </c>
      <c r="X108" t="str">
        <v>AL DÍA</v>
      </c>
      <c r="Y108" t="str">
        <v>AL DÍA</v>
      </c>
      <c r="Z108" t="str">
        <v>AL DÍA</v>
      </c>
      <c r="AA108" t="str">
        <v>AL DÍA</v>
      </c>
      <c r="AB108" t="str">
        <v>AL DÍA</v>
      </c>
      <c r="AC108" t="str">
        <v>AL DÍA</v>
      </c>
      <c r="AD108" t="str">
        <v/>
      </c>
      <c r="AE108" t="str">
        <v/>
      </c>
      <c r="AF108" t="str">
        <v/>
      </c>
      <c r="AG108" t="str">
        <v/>
      </c>
      <c r="AH108" t="str">
        <v/>
      </c>
      <c r="AI108" t="str">
        <v/>
      </c>
      <c r="AJ108" t="str">
        <v/>
      </c>
      <c r="AK108" t="str">
        <v/>
      </c>
      <c r="AL108" t="str">
        <v/>
      </c>
      <c r="AM108" t="str">
        <v/>
      </c>
      <c r="AN108" t="str">
        <v/>
      </c>
      <c r="AO108" t="str">
        <v/>
      </c>
      <c r="AQ108" t="str">
        <v>SE LE ENVIO DESESTIMIENTO</v>
      </c>
      <c r="AR108">
        <v>46255</v>
      </c>
    </row>
    <row r="109">
      <c r="A109">
        <v>108</v>
      </c>
      <c r="B109" t="str">
        <v xml:space="preserve">LC1 - 12 - 10 </v>
      </c>
      <c r="C109" t="str">
        <v>VENDIDO</v>
      </c>
      <c r="D109">
        <v>24</v>
      </c>
      <c r="E109" t="str">
        <v>VENCIDA</v>
      </c>
      <c r="F109" t="str">
        <v>PAGA</v>
      </c>
      <c r="G109" t="str">
        <v>PAGA</v>
      </c>
      <c r="H109" t="str">
        <v>PAGA</v>
      </c>
      <c r="I109" t="str">
        <v>PAGA</v>
      </c>
      <c r="J109" t="str">
        <v>PAGA</v>
      </c>
      <c r="K109" t="str">
        <v>PAGA</v>
      </c>
      <c r="L109" t="str">
        <v>PAGA</v>
      </c>
      <c r="M109" t="str">
        <v>PAGA</v>
      </c>
      <c r="N109" t="str">
        <v>PAGA</v>
      </c>
      <c r="O109" t="str">
        <v>PAGA</v>
      </c>
      <c r="P109" t="str">
        <v>VENCIDA</v>
      </c>
      <c r="Q109" t="str">
        <v>VENCIDA</v>
      </c>
      <c r="R109" t="str">
        <v>VENCIDA</v>
      </c>
      <c r="S109" t="str">
        <v>VENCIDA</v>
      </c>
      <c r="T109" t="str">
        <v>VENCIDA</v>
      </c>
      <c r="U109" t="str">
        <v>AL DÍA</v>
      </c>
      <c r="V109" t="str">
        <v>AL DÍA</v>
      </c>
      <c r="W109" t="str">
        <v>AL DÍA</v>
      </c>
      <c r="X109" t="str">
        <v>AL DÍA</v>
      </c>
      <c r="Y109" t="str">
        <v>AL DÍA</v>
      </c>
      <c r="Z109" t="str">
        <v>AL DÍA</v>
      </c>
      <c r="AA109" t="str">
        <v>AL DÍA</v>
      </c>
      <c r="AB109" t="str">
        <v>AL DÍA</v>
      </c>
      <c r="AC109" t="str">
        <v>AL DÍA</v>
      </c>
      <c r="AD109" t="str">
        <v/>
      </c>
      <c r="AE109" t="str">
        <v/>
      </c>
      <c r="AF109" t="str">
        <v/>
      </c>
      <c r="AG109" t="str">
        <v/>
      </c>
      <c r="AH109" t="str">
        <v/>
      </c>
      <c r="AI109" t="str">
        <v/>
      </c>
      <c r="AJ109" t="str">
        <v/>
      </c>
      <c r="AK109" t="str">
        <v/>
      </c>
      <c r="AL109" t="str">
        <v/>
      </c>
      <c r="AM109" t="str">
        <v/>
      </c>
      <c r="AN109" t="str">
        <v/>
      </c>
      <c r="AO109" t="str">
        <v/>
      </c>
    </row>
    <row r="110">
      <c r="A110">
        <v>109</v>
      </c>
      <c r="B110" t="str">
        <v xml:space="preserve">LC1 - 13 - 1 </v>
      </c>
      <c r="C110" t="str">
        <v>VENDIDO</v>
      </c>
      <c r="D110">
        <v>24</v>
      </c>
      <c r="E110" t="str">
        <v>AL DÍA</v>
      </c>
      <c r="F110" t="str">
        <v>AL DÍA</v>
      </c>
      <c r="G110" t="str">
        <v>AL DÍA</v>
      </c>
      <c r="H110" t="str">
        <v>AL DÍA</v>
      </c>
      <c r="I110" t="str">
        <v>AL DÍA</v>
      </c>
      <c r="J110" t="str">
        <v>AL DÍA</v>
      </c>
      <c r="K110" t="str">
        <v>AL DÍA</v>
      </c>
      <c r="L110" t="str">
        <v>AL DÍA</v>
      </c>
      <c r="M110" t="str">
        <v>AL DÍA</v>
      </c>
      <c r="N110" t="str">
        <v>AL DÍA</v>
      </c>
      <c r="O110" t="str">
        <v>AL DÍA</v>
      </c>
      <c r="P110" t="str">
        <v>AL DÍA</v>
      </c>
      <c r="Q110" t="str">
        <v>AL DÍA</v>
      </c>
      <c r="R110" t="str">
        <v>AL DÍA</v>
      </c>
      <c r="S110" t="str">
        <v>AL DÍA</v>
      </c>
      <c r="T110" t="str">
        <v>AL DÍA</v>
      </c>
      <c r="U110" t="str">
        <v>AL DÍA</v>
      </c>
      <c r="V110" t="str">
        <v>AL DÍA</v>
      </c>
      <c r="W110" t="str">
        <v>AL DÍA</v>
      </c>
      <c r="X110" t="str">
        <v>AL DÍA</v>
      </c>
      <c r="Y110" t="str">
        <v>AL DÍA</v>
      </c>
      <c r="Z110" t="str">
        <v>AL DÍA</v>
      </c>
      <c r="AA110" t="str">
        <v>AL DÍA</v>
      </c>
      <c r="AB110" t="str">
        <v>AL DÍA</v>
      </c>
      <c r="AC110" t="str">
        <v>AL DÍA</v>
      </c>
      <c r="AD110" t="str">
        <v/>
      </c>
      <c r="AE110" t="str">
        <v/>
      </c>
      <c r="AF110" t="str">
        <v/>
      </c>
      <c r="AG110" t="str">
        <v/>
      </c>
      <c r="AH110" t="str">
        <v/>
      </c>
      <c r="AI110" t="str">
        <v/>
      </c>
      <c r="AJ110" t="str">
        <v/>
      </c>
      <c r="AK110" t="str">
        <v/>
      </c>
      <c r="AL110" t="str">
        <v/>
      </c>
      <c r="AM110" t="str">
        <v/>
      </c>
      <c r="AN110" t="str">
        <v/>
      </c>
      <c r="AO110" t="str">
        <v/>
      </c>
    </row>
    <row r="111">
      <c r="A111">
        <v>110</v>
      </c>
      <c r="B111" t="str">
        <v xml:space="preserve">LC1 - 13 - 2 - 3 - 4 Y 5 </v>
      </c>
      <c r="C111" t="str">
        <v>VENDIDO</v>
      </c>
      <c r="D111">
        <v>24</v>
      </c>
      <c r="E111" t="str">
        <v>AL DÍA</v>
      </c>
      <c r="F111" t="str">
        <v>PAGA</v>
      </c>
      <c r="G111" t="str">
        <v>PAGA</v>
      </c>
      <c r="H111" t="str">
        <v>PAGA</v>
      </c>
      <c r="I111" t="str">
        <v>PAGA</v>
      </c>
      <c r="J111" t="str">
        <v>PAGA</v>
      </c>
      <c r="K111" t="str">
        <v>PAGA</v>
      </c>
      <c r="L111" t="str">
        <v>PAGA</v>
      </c>
      <c r="M111" t="str">
        <v>PAGA</v>
      </c>
      <c r="N111" t="str">
        <v>PAGA</v>
      </c>
      <c r="O111" t="str">
        <v>PAGA</v>
      </c>
      <c r="P111" t="str">
        <v>PAGA</v>
      </c>
      <c r="Q111" t="str">
        <v>PAGA</v>
      </c>
      <c r="R111" t="str">
        <v>PAGA</v>
      </c>
      <c r="S111" t="str">
        <v>PAGA</v>
      </c>
      <c r="T111" t="str">
        <v>PAGA</v>
      </c>
      <c r="U111" t="str">
        <v>PAGA</v>
      </c>
      <c r="V111" t="str">
        <v>PAGA</v>
      </c>
      <c r="W111" t="str">
        <v>PAGA</v>
      </c>
      <c r="X111" t="str">
        <v>PAGA</v>
      </c>
      <c r="Y111" t="str">
        <v>PAGA</v>
      </c>
      <c r="Z111" t="str">
        <v>PAGA</v>
      </c>
      <c r="AA111" t="str">
        <v>AL DÍA</v>
      </c>
      <c r="AB111" t="str">
        <v>AL DÍA</v>
      </c>
      <c r="AC111" t="str">
        <v>AL DÍA</v>
      </c>
      <c r="AD111" t="str">
        <v/>
      </c>
      <c r="AE111" t="str">
        <v/>
      </c>
      <c r="AF111" t="str">
        <v/>
      </c>
      <c r="AG111" t="str">
        <v/>
      </c>
      <c r="AH111" t="str">
        <v/>
      </c>
      <c r="AI111" t="str">
        <v/>
      </c>
      <c r="AJ111" t="str">
        <v/>
      </c>
      <c r="AK111" t="str">
        <v/>
      </c>
      <c r="AL111" t="str">
        <v/>
      </c>
      <c r="AM111" t="str">
        <v/>
      </c>
      <c r="AN111" t="str">
        <v/>
      </c>
      <c r="AO111" t="str">
        <v/>
      </c>
    </row>
    <row r="112">
      <c r="A112">
        <v>111</v>
      </c>
      <c r="B112" t="str">
        <v xml:space="preserve">LC1 - 13 - 6 </v>
      </c>
      <c r="C112" t="str">
        <v>EN NEGOCIACIÓN</v>
      </c>
      <c r="D112">
        <v>0</v>
      </c>
      <c r="E112" t="str">
        <v>SIN ESTADO</v>
      </c>
      <c r="F112" t="str">
        <v/>
      </c>
      <c r="G112" t="str">
        <v/>
      </c>
      <c r="H112" t="str">
        <v/>
      </c>
      <c r="I112" t="str">
        <v/>
      </c>
      <c r="J112" t="str">
        <v/>
      </c>
      <c r="K112" t="str">
        <v/>
      </c>
      <c r="L112" t="str">
        <v/>
      </c>
      <c r="M112" t="str">
        <v/>
      </c>
      <c r="N112" t="str">
        <v/>
      </c>
      <c r="O112" t="str">
        <v/>
      </c>
      <c r="P112" t="str">
        <v/>
      </c>
      <c r="Q112" t="str">
        <v/>
      </c>
      <c r="R112" t="str">
        <v/>
      </c>
      <c r="S112" t="str">
        <v/>
      </c>
      <c r="T112" t="str">
        <v/>
      </c>
      <c r="U112" t="str">
        <v/>
      </c>
      <c r="V112" t="str">
        <v/>
      </c>
      <c r="W112" t="str">
        <v/>
      </c>
      <c r="X112" t="str">
        <v/>
      </c>
      <c r="Y112" t="str">
        <v/>
      </c>
      <c r="Z112" t="str">
        <v/>
      </c>
      <c r="AA112" t="str">
        <v/>
      </c>
      <c r="AB112" t="str">
        <v/>
      </c>
      <c r="AC112" t="str">
        <v/>
      </c>
      <c r="AD112" t="str">
        <v/>
      </c>
      <c r="AE112" t="str">
        <v/>
      </c>
      <c r="AF112" t="str">
        <v/>
      </c>
      <c r="AG112" t="str">
        <v/>
      </c>
      <c r="AH112" t="str">
        <v/>
      </c>
      <c r="AI112" t="str">
        <v/>
      </c>
      <c r="AJ112" t="str">
        <v/>
      </c>
      <c r="AK112" t="str">
        <v/>
      </c>
      <c r="AL112" t="str">
        <v/>
      </c>
      <c r="AM112" t="str">
        <v/>
      </c>
      <c r="AN112" t="str">
        <v/>
      </c>
      <c r="AO112" t="str">
        <v/>
      </c>
    </row>
    <row r="113">
      <c r="A113">
        <v>112</v>
      </c>
      <c r="B113" t="str">
        <v xml:space="preserve">LC1 - 13 - 7 </v>
      </c>
      <c r="C113" t="str">
        <v>EN NEGOCIACIÓN</v>
      </c>
      <c r="D113">
        <v>0</v>
      </c>
      <c r="E113" t="str">
        <v>SIN ESTADO</v>
      </c>
      <c r="F113" t="str">
        <v/>
      </c>
      <c r="G113" t="str">
        <v/>
      </c>
      <c r="H113" t="str">
        <v/>
      </c>
      <c r="I113" t="str">
        <v/>
      </c>
      <c r="J113" t="str">
        <v/>
      </c>
      <c r="K113" t="str">
        <v/>
      </c>
      <c r="L113" t="str">
        <v/>
      </c>
      <c r="M113" t="str">
        <v/>
      </c>
      <c r="N113" t="str">
        <v/>
      </c>
      <c r="O113" t="str">
        <v/>
      </c>
      <c r="P113" t="str">
        <v/>
      </c>
      <c r="Q113" t="str">
        <v/>
      </c>
      <c r="R113" t="str">
        <v/>
      </c>
      <c r="S113" t="str">
        <v/>
      </c>
      <c r="T113" t="str">
        <v/>
      </c>
      <c r="U113" t="str">
        <v/>
      </c>
      <c r="V113" t="str">
        <v/>
      </c>
      <c r="W113" t="str">
        <v/>
      </c>
      <c r="X113" t="str">
        <v/>
      </c>
      <c r="Y113" t="str">
        <v/>
      </c>
      <c r="Z113" t="str">
        <v/>
      </c>
      <c r="AA113" t="str">
        <v/>
      </c>
      <c r="AB113" t="str">
        <v/>
      </c>
      <c r="AC113" t="str">
        <v/>
      </c>
      <c r="AD113" t="str">
        <v/>
      </c>
      <c r="AE113" t="str">
        <v/>
      </c>
      <c r="AF113" t="str">
        <v/>
      </c>
      <c r="AG113" t="str">
        <v/>
      </c>
      <c r="AH113" t="str">
        <v/>
      </c>
      <c r="AI113" t="str">
        <v/>
      </c>
      <c r="AJ113" t="str">
        <v/>
      </c>
      <c r="AK113" t="str">
        <v/>
      </c>
      <c r="AL113" t="str">
        <v/>
      </c>
      <c r="AM113" t="str">
        <v/>
      </c>
      <c r="AN113" t="str">
        <v/>
      </c>
      <c r="AO113" t="str">
        <v/>
      </c>
    </row>
    <row r="114">
      <c r="A114">
        <v>113</v>
      </c>
      <c r="B114" t="str">
        <v xml:space="preserve">LC1 - 13 - 8 </v>
      </c>
      <c r="C114" t="str">
        <v>VENDIDO</v>
      </c>
      <c r="D114">
        <v>24</v>
      </c>
      <c r="E114" t="str">
        <v>AL DÍA</v>
      </c>
      <c r="F114" t="str">
        <v>PAGA</v>
      </c>
      <c r="G114" t="str">
        <v>PAGA</v>
      </c>
      <c r="H114" t="str">
        <v>PAGA</v>
      </c>
      <c r="I114" t="str">
        <v>PAGA</v>
      </c>
      <c r="J114" t="str">
        <v>PAGA</v>
      </c>
      <c r="K114" t="str">
        <v>PAGA</v>
      </c>
      <c r="L114" t="str">
        <v>PAGA</v>
      </c>
      <c r="M114" t="str">
        <v>PAGA</v>
      </c>
      <c r="N114" t="str">
        <v>PAGA</v>
      </c>
      <c r="O114" t="str">
        <v>PAGA</v>
      </c>
      <c r="P114" t="str">
        <v>PAGA</v>
      </c>
      <c r="Q114" t="str">
        <v>PAGA</v>
      </c>
      <c r="R114" t="str">
        <v>PAGA</v>
      </c>
      <c r="S114" t="str">
        <v>PAGA</v>
      </c>
      <c r="T114" t="str">
        <v>PAGA</v>
      </c>
      <c r="U114" t="str">
        <v>AL DÍA</v>
      </c>
      <c r="V114" t="str">
        <v>AL DÍA</v>
      </c>
      <c r="W114" t="str">
        <v>AL DÍA</v>
      </c>
      <c r="X114" t="str">
        <v>AL DÍA</v>
      </c>
      <c r="Y114" t="str">
        <v>AL DÍA</v>
      </c>
      <c r="Z114" t="str">
        <v>AL DÍA</v>
      </c>
      <c r="AA114" t="str">
        <v>AL DÍA</v>
      </c>
      <c r="AB114" t="str">
        <v>AL DÍA</v>
      </c>
      <c r="AC114" t="str">
        <v>AL DÍA</v>
      </c>
      <c r="AD114" t="str">
        <v/>
      </c>
      <c r="AE114" t="str">
        <v/>
      </c>
      <c r="AF114" t="str">
        <v/>
      </c>
      <c r="AG114" t="str">
        <v/>
      </c>
      <c r="AH114" t="str">
        <v/>
      </c>
      <c r="AI114" t="str">
        <v/>
      </c>
      <c r="AJ114" t="str">
        <v/>
      </c>
      <c r="AK114" t="str">
        <v/>
      </c>
      <c r="AL114" t="str">
        <v/>
      </c>
      <c r="AM114" t="str">
        <v/>
      </c>
      <c r="AN114" t="str">
        <v/>
      </c>
      <c r="AO114" t="str">
        <v/>
      </c>
    </row>
    <row r="115">
      <c r="A115">
        <v>114</v>
      </c>
      <c r="B115" t="str">
        <v xml:space="preserve">LC1 - 13 - 9 </v>
      </c>
      <c r="C115" t="str">
        <v>VENDIDO</v>
      </c>
      <c r="D115">
        <v>24</v>
      </c>
      <c r="E115" t="str">
        <v>VENCIDA</v>
      </c>
      <c r="F115" t="str">
        <v>PAGA</v>
      </c>
      <c r="G115" t="str">
        <v>PAGA</v>
      </c>
      <c r="H115" t="str">
        <v>PAGA</v>
      </c>
      <c r="I115" t="str">
        <v>PAGA</v>
      </c>
      <c r="J115" t="str">
        <v>PAGA</v>
      </c>
      <c r="K115" t="str">
        <v>PAGA</v>
      </c>
      <c r="L115" t="str">
        <v>PAGA</v>
      </c>
      <c r="M115" t="str">
        <v>PAGA</v>
      </c>
      <c r="N115" t="str">
        <v>PAGA</v>
      </c>
      <c r="O115" t="str">
        <v>PAGA</v>
      </c>
      <c r="P115" t="str">
        <v>PAGA</v>
      </c>
      <c r="Q115" t="str">
        <v>PAGA</v>
      </c>
      <c r="R115" t="str">
        <v>PAGA</v>
      </c>
      <c r="S115" t="str">
        <v>PAGA</v>
      </c>
      <c r="T115" t="str">
        <v>VENCIDA</v>
      </c>
      <c r="U115" t="str">
        <v>AL DÍA</v>
      </c>
      <c r="V115" t="str">
        <v>AL DÍA</v>
      </c>
      <c r="W115" t="str">
        <v>AL DÍA</v>
      </c>
      <c r="X115" t="str">
        <v>AL DÍA</v>
      </c>
      <c r="Y115" t="str">
        <v>AL DÍA</v>
      </c>
      <c r="Z115" t="str">
        <v>AL DÍA</v>
      </c>
      <c r="AA115" t="str">
        <v>AL DÍA</v>
      </c>
      <c r="AB115" t="str">
        <v>AL DÍA</v>
      </c>
      <c r="AC115" t="str">
        <v>AL DÍA</v>
      </c>
      <c r="AD115" t="str">
        <v/>
      </c>
      <c r="AE115" t="str">
        <v/>
      </c>
      <c r="AF115" t="str">
        <v/>
      </c>
      <c r="AG115" t="str">
        <v/>
      </c>
      <c r="AH115" t="str">
        <v/>
      </c>
      <c r="AI115" t="str">
        <v/>
      </c>
      <c r="AJ115" t="str">
        <v/>
      </c>
      <c r="AK115" t="str">
        <v/>
      </c>
      <c r="AL115" t="str">
        <v/>
      </c>
      <c r="AM115" t="str">
        <v/>
      </c>
      <c r="AN115" t="str">
        <v/>
      </c>
      <c r="AO115" t="str">
        <v/>
      </c>
    </row>
    <row r="116">
      <c r="A116">
        <v>115</v>
      </c>
      <c r="B116" t="str">
        <v xml:space="preserve">LC1 - 13 - 10 </v>
      </c>
      <c r="C116" t="str">
        <v>VENDIDO</v>
      </c>
      <c r="D116">
        <v>24</v>
      </c>
      <c r="E116" t="str">
        <v>POR VENCER</v>
      </c>
      <c r="F116" t="str">
        <v>PAGA</v>
      </c>
      <c r="G116" t="str">
        <v>POR VENCER</v>
      </c>
      <c r="H116" t="str">
        <v>AL DÍA</v>
      </c>
      <c r="I116" t="str">
        <v>AL DÍA</v>
      </c>
      <c r="J116" t="str">
        <v>AL DÍA</v>
      </c>
      <c r="K116" t="str">
        <v>AL DÍA</v>
      </c>
      <c r="L116" t="str">
        <v>AL DÍA</v>
      </c>
      <c r="M116" t="str">
        <v>AL DÍA</v>
      </c>
      <c r="N116" t="str">
        <v>AL DÍA</v>
      </c>
      <c r="O116" t="str">
        <v>AL DÍA</v>
      </c>
      <c r="P116" t="str">
        <v>AL DÍA</v>
      </c>
      <c r="Q116" t="str">
        <v>AL DÍA</v>
      </c>
      <c r="R116" t="str">
        <v>AL DÍA</v>
      </c>
      <c r="S116" t="str">
        <v>AL DÍA</v>
      </c>
      <c r="T116" t="str">
        <v>AL DÍA</v>
      </c>
      <c r="U116" t="str">
        <v>AL DÍA</v>
      </c>
      <c r="V116" t="str">
        <v>AL DÍA</v>
      </c>
      <c r="W116" t="str">
        <v>AL DÍA</v>
      </c>
      <c r="X116" t="str">
        <v>AL DÍA</v>
      </c>
      <c r="Y116" t="str">
        <v>AL DÍA</v>
      </c>
      <c r="Z116" t="str">
        <v>AL DÍA</v>
      </c>
      <c r="AA116" t="str">
        <v>AL DÍA</v>
      </c>
      <c r="AB116" t="str">
        <v>AL DÍA</v>
      </c>
      <c r="AC116" t="str">
        <v>AL DÍA</v>
      </c>
      <c r="AD116" t="str">
        <v/>
      </c>
      <c r="AE116" t="str">
        <v/>
      </c>
      <c r="AF116" t="str">
        <v/>
      </c>
      <c r="AG116" t="str">
        <v/>
      </c>
      <c r="AH116" t="str">
        <v/>
      </c>
      <c r="AI116" t="str">
        <v/>
      </c>
      <c r="AJ116" t="str">
        <v/>
      </c>
      <c r="AK116" t="str">
        <v/>
      </c>
      <c r="AL116" t="str">
        <v/>
      </c>
      <c r="AM116" t="str">
        <v/>
      </c>
      <c r="AN116" t="str">
        <v/>
      </c>
      <c r="AO116" t="str">
        <v/>
      </c>
    </row>
    <row r="117">
      <c r="A117">
        <v>116</v>
      </c>
      <c r="B117" t="str">
        <v>LC1 - 14 - 1</v>
      </c>
      <c r="C117" t="str">
        <v>VENDIDO</v>
      </c>
      <c r="D117">
        <v>1</v>
      </c>
      <c r="E117" t="str">
        <v>VENCIDA</v>
      </c>
      <c r="F117" t="str">
        <v>VENCIDA</v>
      </c>
      <c r="G117" t="str">
        <v/>
      </c>
      <c r="H117" t="str">
        <v/>
      </c>
      <c r="I117" t="str">
        <v/>
      </c>
      <c r="J117" t="str">
        <v/>
      </c>
      <c r="K117" t="str">
        <v/>
      </c>
      <c r="L117" t="str">
        <v/>
      </c>
      <c r="M117" t="str">
        <v/>
      </c>
      <c r="N117" t="str">
        <v/>
      </c>
      <c r="O117" t="str">
        <v/>
      </c>
      <c r="P117" t="str">
        <v/>
      </c>
      <c r="Q117" t="str">
        <v/>
      </c>
      <c r="R117" t="str">
        <v/>
      </c>
      <c r="S117" t="str">
        <v/>
      </c>
      <c r="T117" t="str">
        <v/>
      </c>
      <c r="U117" t="str">
        <v/>
      </c>
      <c r="V117" t="str">
        <v/>
      </c>
      <c r="W117" t="str">
        <v/>
      </c>
      <c r="X117" t="str">
        <v/>
      </c>
      <c r="Y117" t="str">
        <v/>
      </c>
      <c r="Z117" t="str">
        <v/>
      </c>
      <c r="AA117" t="str">
        <v/>
      </c>
      <c r="AB117" t="str">
        <v/>
      </c>
      <c r="AC117" t="str">
        <v/>
      </c>
      <c r="AD117" t="str">
        <v/>
      </c>
      <c r="AE117" t="str">
        <v/>
      </c>
      <c r="AF117" t="str">
        <v/>
      </c>
      <c r="AG117" t="str">
        <v/>
      </c>
      <c r="AH117" t="str">
        <v/>
      </c>
      <c r="AI117" t="str">
        <v/>
      </c>
      <c r="AJ117" t="str">
        <v/>
      </c>
      <c r="AK117" t="str">
        <v/>
      </c>
      <c r="AL117" t="str">
        <v/>
      </c>
      <c r="AM117" t="str">
        <v/>
      </c>
      <c r="AN117" t="str">
        <v/>
      </c>
      <c r="AO117" t="str">
        <v/>
      </c>
      <c r="AP117" t="str">
        <v>MENSAJE POR WHATSAPP</v>
      </c>
      <c r="AQ117" t="str">
        <v>NO RESPONDE</v>
      </c>
      <c r="AR117">
        <v>46270</v>
      </c>
    </row>
    <row r="118">
      <c r="A118">
        <v>117</v>
      </c>
      <c r="B118" t="str">
        <v xml:space="preserve">LC1 - 14 - 2 </v>
      </c>
      <c r="C118" t="str">
        <v>VENDIDO</v>
      </c>
      <c r="D118">
        <v>15</v>
      </c>
      <c r="E118" t="str">
        <v>VENCIDA</v>
      </c>
      <c r="F118" t="str">
        <v>PAGA</v>
      </c>
      <c r="G118" t="str">
        <v>PAGA</v>
      </c>
      <c r="H118" t="str">
        <v>PAGA</v>
      </c>
      <c r="I118" t="str">
        <v>PAGA</v>
      </c>
      <c r="J118" t="str">
        <v>PAGA</v>
      </c>
      <c r="K118" t="str">
        <v>PAGA</v>
      </c>
      <c r="L118" t="str">
        <v>PAGA</v>
      </c>
      <c r="M118" t="str">
        <v>PAGA</v>
      </c>
      <c r="N118" t="str">
        <v>PAGA</v>
      </c>
      <c r="O118" t="str">
        <v>PAGA</v>
      </c>
      <c r="P118" t="str">
        <v>PAGA</v>
      </c>
      <c r="Q118" t="str">
        <v>PAGA</v>
      </c>
      <c r="R118" t="str">
        <v>PAGA</v>
      </c>
      <c r="S118" t="str">
        <v>VENCIDA</v>
      </c>
      <c r="T118" t="str">
        <v>AL DÍA</v>
      </c>
      <c r="U118" t="str">
        <v/>
      </c>
      <c r="V118" t="str">
        <v/>
      </c>
      <c r="W118" t="str">
        <v/>
      </c>
      <c r="X118" t="str">
        <v/>
      </c>
      <c r="Y118" t="str">
        <v/>
      </c>
      <c r="Z118" t="str">
        <v/>
      </c>
      <c r="AA118" t="str">
        <v/>
      </c>
      <c r="AB118" t="str">
        <v/>
      </c>
      <c r="AC118" t="str">
        <v/>
      </c>
      <c r="AD118" t="str">
        <v/>
      </c>
      <c r="AE118" t="str">
        <v/>
      </c>
      <c r="AF118" t="str">
        <v/>
      </c>
      <c r="AG118" t="str">
        <v/>
      </c>
      <c r="AH118" t="str">
        <v/>
      </c>
      <c r="AI118" t="str">
        <v/>
      </c>
      <c r="AJ118" t="str">
        <v/>
      </c>
      <c r="AK118" t="str">
        <v/>
      </c>
      <c r="AL118" t="str">
        <v/>
      </c>
      <c r="AM118" t="str">
        <v/>
      </c>
      <c r="AN118" t="str">
        <v/>
      </c>
      <c r="AO118" t="str">
        <v/>
      </c>
    </row>
    <row r="119">
      <c r="A119">
        <v>118</v>
      </c>
      <c r="B119" t="str">
        <v xml:space="preserve">LC1 - 14 - 3 </v>
      </c>
      <c r="C119" t="str">
        <v>VENDIDO</v>
      </c>
      <c r="D119">
        <v>24</v>
      </c>
      <c r="E119" t="str">
        <v>AL DÍA</v>
      </c>
      <c r="F119" t="str">
        <v>PAGA</v>
      </c>
      <c r="G119" t="str">
        <v>PAGA</v>
      </c>
      <c r="H119" t="str">
        <v>PAGA</v>
      </c>
      <c r="I119" t="str">
        <v>PAGA</v>
      </c>
      <c r="J119" t="str">
        <v>PAGA</v>
      </c>
      <c r="K119" t="str">
        <v>PAGA</v>
      </c>
      <c r="L119" t="str">
        <v>PAGA</v>
      </c>
      <c r="M119" t="str">
        <v>PAGA</v>
      </c>
      <c r="N119" t="str">
        <v>PAGA</v>
      </c>
      <c r="O119" t="str">
        <v>AL DÍA</v>
      </c>
      <c r="P119" t="str">
        <v>AL DÍA</v>
      </c>
      <c r="Q119" t="str">
        <v>AL DÍA</v>
      </c>
      <c r="R119" t="str">
        <v>AL DÍA</v>
      </c>
      <c r="S119" t="str">
        <v>AL DÍA</v>
      </c>
      <c r="T119" t="str">
        <v>AL DÍA</v>
      </c>
      <c r="U119" t="str">
        <v>AL DÍA</v>
      </c>
      <c r="V119" t="str">
        <v>AL DÍA</v>
      </c>
      <c r="W119" t="str">
        <v>AL DÍA</v>
      </c>
      <c r="X119" t="str">
        <v>AL DÍA</v>
      </c>
      <c r="Y119" t="str">
        <v>AL DÍA</v>
      </c>
      <c r="Z119" t="str">
        <v>AL DÍA</v>
      </c>
      <c r="AA119" t="str">
        <v>AL DÍA</v>
      </c>
      <c r="AB119" t="str">
        <v>AL DÍA</v>
      </c>
      <c r="AC119" t="str">
        <v>AL DÍA</v>
      </c>
      <c r="AD119" t="str">
        <v/>
      </c>
      <c r="AE119" t="str">
        <v/>
      </c>
      <c r="AF119" t="str">
        <v/>
      </c>
      <c r="AG119" t="str">
        <v/>
      </c>
      <c r="AH119" t="str">
        <v/>
      </c>
      <c r="AI119" t="str">
        <v/>
      </c>
      <c r="AJ119" t="str">
        <v/>
      </c>
      <c r="AK119" t="str">
        <v/>
      </c>
      <c r="AL119" t="str">
        <v/>
      </c>
      <c r="AM119" t="str">
        <v/>
      </c>
      <c r="AN119" t="str">
        <v/>
      </c>
      <c r="AO119" t="str">
        <v/>
      </c>
    </row>
    <row r="120">
      <c r="A120">
        <v>119</v>
      </c>
      <c r="B120" t="str">
        <v xml:space="preserve">LC1 - 14 - 4 </v>
      </c>
      <c r="C120" t="str">
        <v>VENDIDO</v>
      </c>
      <c r="D120">
        <v>24</v>
      </c>
      <c r="E120" t="str">
        <v>AL DÍA</v>
      </c>
      <c r="F120" t="str">
        <v>PAGA</v>
      </c>
      <c r="G120" t="str">
        <v>PAGA</v>
      </c>
      <c r="H120" t="str">
        <v>PAGA</v>
      </c>
      <c r="I120" t="str">
        <v>PAGA</v>
      </c>
      <c r="J120" t="str">
        <v>PAGA</v>
      </c>
      <c r="K120" t="str">
        <v>AL DÍA</v>
      </c>
      <c r="L120" t="str">
        <v>AL DÍA</v>
      </c>
      <c r="M120" t="str">
        <v>AL DÍA</v>
      </c>
      <c r="N120" t="str">
        <v>AL DÍA</v>
      </c>
      <c r="O120" t="str">
        <v>AL DÍA</v>
      </c>
      <c r="P120" t="str">
        <v>AL DÍA</v>
      </c>
      <c r="Q120" t="str">
        <v>AL DÍA</v>
      </c>
      <c r="R120" t="str">
        <v>AL DÍA</v>
      </c>
      <c r="S120" t="str">
        <v>AL DÍA</v>
      </c>
      <c r="T120" t="str">
        <v>AL DÍA</v>
      </c>
      <c r="U120" t="str">
        <v>AL DÍA</v>
      </c>
      <c r="V120" t="str">
        <v>AL DÍA</v>
      </c>
      <c r="W120" t="str">
        <v>AL DÍA</v>
      </c>
      <c r="X120" t="str">
        <v>AL DÍA</v>
      </c>
      <c r="Y120" t="str">
        <v>AL DÍA</v>
      </c>
      <c r="Z120" t="str">
        <v>AL DÍA</v>
      </c>
      <c r="AA120" t="str">
        <v>AL DÍA</v>
      </c>
      <c r="AB120" t="str">
        <v>AL DÍA</v>
      </c>
      <c r="AC120" t="str">
        <v>AL DÍA</v>
      </c>
      <c r="AD120" t="str">
        <v/>
      </c>
      <c r="AE120" t="str">
        <v/>
      </c>
      <c r="AF120" t="str">
        <v/>
      </c>
      <c r="AG120" t="str">
        <v/>
      </c>
      <c r="AH120" t="str">
        <v/>
      </c>
      <c r="AI120" t="str">
        <v/>
      </c>
      <c r="AJ120" t="str">
        <v/>
      </c>
      <c r="AK120" t="str">
        <v/>
      </c>
      <c r="AL120" t="str">
        <v/>
      </c>
      <c r="AM120" t="str">
        <v/>
      </c>
      <c r="AN120" t="str">
        <v/>
      </c>
      <c r="AO120" t="str">
        <v/>
      </c>
    </row>
    <row r="121">
      <c r="A121">
        <v>120</v>
      </c>
      <c r="B121" t="str">
        <v xml:space="preserve">LC1 - 14 - 5 </v>
      </c>
      <c r="C121" t="str">
        <v>VENDIDO</v>
      </c>
      <c r="D121">
        <v>24</v>
      </c>
      <c r="E121" t="str">
        <v>VENCIDA</v>
      </c>
      <c r="F121" t="str">
        <v>PAGA</v>
      </c>
      <c r="G121" t="str">
        <v>PAGA</v>
      </c>
      <c r="H121" t="str">
        <v>PAGA</v>
      </c>
      <c r="I121" t="str">
        <v>PAGA</v>
      </c>
      <c r="J121" t="str">
        <v>PAGA</v>
      </c>
      <c r="K121" t="str">
        <v>PAGA</v>
      </c>
      <c r="L121" t="str">
        <v>PAGA</v>
      </c>
      <c r="M121" t="str">
        <v>VENCIDA</v>
      </c>
      <c r="N121" t="str">
        <v>AL DÍA</v>
      </c>
      <c r="O121" t="str">
        <v>AL DÍA</v>
      </c>
      <c r="P121" t="str">
        <v>AL DÍA</v>
      </c>
      <c r="Q121" t="str">
        <v>AL DÍA</v>
      </c>
      <c r="R121" t="str">
        <v>AL DÍA</v>
      </c>
      <c r="S121" t="str">
        <v>AL DÍA</v>
      </c>
      <c r="T121" t="str">
        <v>AL DÍA</v>
      </c>
      <c r="U121" t="str">
        <v>AL DÍA</v>
      </c>
      <c r="V121" t="str">
        <v>AL DÍA</v>
      </c>
      <c r="W121" t="str">
        <v>AL DÍA</v>
      </c>
      <c r="X121" t="str">
        <v>AL DÍA</v>
      </c>
      <c r="Y121" t="str">
        <v>AL DÍA</v>
      </c>
      <c r="Z121" t="str">
        <v>AL DÍA</v>
      </c>
      <c r="AA121" t="str">
        <v>AL DÍA</v>
      </c>
      <c r="AB121" t="str">
        <v>AL DÍA</v>
      </c>
      <c r="AC121" t="str">
        <v>AL DÍA</v>
      </c>
      <c r="AD121" t="str">
        <v/>
      </c>
      <c r="AE121" t="str">
        <v/>
      </c>
      <c r="AF121" t="str">
        <v/>
      </c>
      <c r="AG121" t="str">
        <v/>
      </c>
      <c r="AH121" t="str">
        <v/>
      </c>
      <c r="AI121" t="str">
        <v/>
      </c>
      <c r="AJ121" t="str">
        <v/>
      </c>
      <c r="AK121" t="str">
        <v/>
      </c>
      <c r="AL121" t="str">
        <v/>
      </c>
      <c r="AM121" t="str">
        <v/>
      </c>
      <c r="AN121" t="str">
        <v/>
      </c>
      <c r="AO121" t="str">
        <v/>
      </c>
    </row>
    <row r="122">
      <c r="A122">
        <v>121</v>
      </c>
      <c r="B122" t="str">
        <v xml:space="preserve">LC1 - 14 - 6 </v>
      </c>
      <c r="C122" t="str">
        <v>VENDIDO</v>
      </c>
      <c r="D122">
        <v>24</v>
      </c>
      <c r="E122" t="str">
        <v>VENCIDA</v>
      </c>
      <c r="F122" t="str">
        <v>PAGA</v>
      </c>
      <c r="G122" t="str">
        <v>VENCIDA</v>
      </c>
      <c r="H122" t="str">
        <v>AL DÍA</v>
      </c>
      <c r="I122" t="str">
        <v>AL DÍA</v>
      </c>
      <c r="J122" t="str">
        <v>AL DÍA</v>
      </c>
      <c r="K122" t="str">
        <v>AL DÍA</v>
      </c>
      <c r="L122" t="str">
        <v>AL DÍA</v>
      </c>
      <c r="M122" t="str">
        <v>AL DÍA</v>
      </c>
      <c r="N122" t="str">
        <v>AL DÍA</v>
      </c>
      <c r="O122" t="str">
        <v>AL DÍA</v>
      </c>
      <c r="P122" t="str">
        <v>AL DÍA</v>
      </c>
      <c r="Q122" t="str">
        <v>AL DÍA</v>
      </c>
      <c r="R122" t="str">
        <v>AL DÍA</v>
      </c>
      <c r="S122" t="str">
        <v>AL DÍA</v>
      </c>
      <c r="T122" t="str">
        <v>AL DÍA</v>
      </c>
      <c r="U122" t="str">
        <v>AL DÍA</v>
      </c>
      <c r="V122" t="str">
        <v>AL DÍA</v>
      </c>
      <c r="W122" t="str">
        <v>AL DÍA</v>
      </c>
      <c r="X122" t="str">
        <v>AL DÍA</v>
      </c>
      <c r="Y122" t="str">
        <v>AL DÍA</v>
      </c>
      <c r="Z122" t="str">
        <v>AL DÍA</v>
      </c>
      <c r="AA122" t="str">
        <v>AL DÍA</v>
      </c>
      <c r="AB122" t="str">
        <v>AL DÍA</v>
      </c>
      <c r="AC122" t="str">
        <v>AL DÍA</v>
      </c>
      <c r="AD122" t="str">
        <v/>
      </c>
      <c r="AE122" t="str">
        <v/>
      </c>
      <c r="AF122" t="str">
        <v/>
      </c>
      <c r="AG122" t="str">
        <v/>
      </c>
      <c r="AH122" t="str">
        <v/>
      </c>
      <c r="AI122" t="str">
        <v/>
      </c>
      <c r="AJ122" t="str">
        <v/>
      </c>
      <c r="AK122" t="str">
        <v/>
      </c>
      <c r="AL122" t="str">
        <v/>
      </c>
      <c r="AM122" t="str">
        <v/>
      </c>
      <c r="AN122" t="str">
        <v/>
      </c>
      <c r="AO122" t="str">
        <v/>
      </c>
    </row>
    <row r="123">
      <c r="A123">
        <v>122</v>
      </c>
      <c r="B123" t="str">
        <v xml:space="preserve">LC1 - 14 - 7 </v>
      </c>
      <c r="C123" t="str">
        <v>VENDIDO</v>
      </c>
      <c r="D123">
        <v>24</v>
      </c>
      <c r="E123" t="str">
        <v>VENCIDA</v>
      </c>
      <c r="F123" t="str">
        <v>PAGA</v>
      </c>
      <c r="G123" t="str">
        <v>PAGA</v>
      </c>
      <c r="H123" t="str">
        <v>PAGA</v>
      </c>
      <c r="I123" t="str">
        <v>PAGA</v>
      </c>
      <c r="J123" t="str">
        <v>PAGA</v>
      </c>
      <c r="K123" t="str">
        <v>VENCIDA</v>
      </c>
      <c r="L123" t="str">
        <v>VENCIDA</v>
      </c>
      <c r="M123" t="str">
        <v>VENCIDA</v>
      </c>
      <c r="N123" t="str">
        <v>AL DÍA</v>
      </c>
      <c r="O123" t="str">
        <v>AL DÍA</v>
      </c>
      <c r="P123" t="str">
        <v>AL DÍA</v>
      </c>
      <c r="Q123" t="str">
        <v>AL DÍA</v>
      </c>
      <c r="R123" t="str">
        <v>AL DÍA</v>
      </c>
      <c r="S123" t="str">
        <v>AL DÍA</v>
      </c>
      <c r="T123" t="str">
        <v>AL DÍA</v>
      </c>
      <c r="U123" t="str">
        <v>AL DÍA</v>
      </c>
      <c r="V123" t="str">
        <v>AL DÍA</v>
      </c>
      <c r="W123" t="str">
        <v>AL DÍA</v>
      </c>
      <c r="X123" t="str">
        <v>AL DÍA</v>
      </c>
      <c r="Y123" t="str">
        <v>AL DÍA</v>
      </c>
      <c r="Z123" t="str">
        <v>AL DÍA</v>
      </c>
      <c r="AA123" t="str">
        <v>AL DÍA</v>
      </c>
      <c r="AB123" t="str">
        <v>AL DÍA</v>
      </c>
      <c r="AC123" t="str">
        <v>AL DÍA</v>
      </c>
      <c r="AD123" t="str">
        <v/>
      </c>
      <c r="AE123" t="str">
        <v/>
      </c>
      <c r="AF123" t="str">
        <v/>
      </c>
      <c r="AG123" t="str">
        <v/>
      </c>
      <c r="AH123" t="str">
        <v/>
      </c>
      <c r="AI123" t="str">
        <v/>
      </c>
      <c r="AJ123" t="str">
        <v/>
      </c>
      <c r="AK123" t="str">
        <v/>
      </c>
      <c r="AL123" t="str">
        <v/>
      </c>
      <c r="AM123" t="str">
        <v/>
      </c>
      <c r="AN123" t="str">
        <v/>
      </c>
      <c r="AO123" t="str">
        <v/>
      </c>
    </row>
    <row r="124">
      <c r="A124">
        <v>123</v>
      </c>
      <c r="B124" t="str">
        <v xml:space="preserve">LC1 - 14 - 8 </v>
      </c>
      <c r="C124" t="str">
        <v>VENDIDO</v>
      </c>
      <c r="D124">
        <v>24</v>
      </c>
      <c r="E124" t="str">
        <v>VENCIDA</v>
      </c>
      <c r="F124" t="str">
        <v>PAGA</v>
      </c>
      <c r="G124" t="str">
        <v>PAGA</v>
      </c>
      <c r="H124" t="str">
        <v>PAGA</v>
      </c>
      <c r="I124" t="str">
        <v>PAGA</v>
      </c>
      <c r="J124" t="str">
        <v>PAGA</v>
      </c>
      <c r="K124" t="str">
        <v>PAGA</v>
      </c>
      <c r="L124" t="str">
        <v>PAGA</v>
      </c>
      <c r="M124" t="str">
        <v>PAGA</v>
      </c>
      <c r="N124" t="str">
        <v>VENCIDA</v>
      </c>
      <c r="O124" t="str">
        <v>VENCIDA</v>
      </c>
      <c r="P124" t="str">
        <v>AL DÍA</v>
      </c>
      <c r="Q124" t="str">
        <v>AL DÍA</v>
      </c>
      <c r="R124" t="str">
        <v>AL DÍA</v>
      </c>
      <c r="S124" t="str">
        <v>AL DÍA</v>
      </c>
      <c r="T124" t="str">
        <v>AL DÍA</v>
      </c>
      <c r="U124" t="str">
        <v>AL DÍA</v>
      </c>
      <c r="V124" t="str">
        <v>AL DÍA</v>
      </c>
      <c r="W124" t="str">
        <v>AL DÍA</v>
      </c>
      <c r="X124" t="str">
        <v>AL DÍA</v>
      </c>
      <c r="Y124" t="str">
        <v>AL DÍA</v>
      </c>
      <c r="Z124" t="str">
        <v>AL DÍA</v>
      </c>
      <c r="AA124" t="str">
        <v>AL DÍA</v>
      </c>
      <c r="AB124" t="str">
        <v>AL DÍA</v>
      </c>
      <c r="AC124" t="str">
        <v>AL DÍA</v>
      </c>
      <c r="AD124" t="str">
        <v/>
      </c>
      <c r="AE124" t="str">
        <v/>
      </c>
      <c r="AF124" t="str">
        <v/>
      </c>
      <c r="AG124" t="str">
        <v/>
      </c>
      <c r="AH124" t="str">
        <v/>
      </c>
      <c r="AI124" t="str">
        <v/>
      </c>
      <c r="AJ124" t="str">
        <v/>
      </c>
      <c r="AK124" t="str">
        <v/>
      </c>
      <c r="AL124" t="str">
        <v/>
      </c>
      <c r="AM124" t="str">
        <v/>
      </c>
      <c r="AN124" t="str">
        <v/>
      </c>
      <c r="AO124" t="str">
        <v/>
      </c>
    </row>
    <row r="125">
      <c r="A125">
        <v>124</v>
      </c>
      <c r="B125" t="str">
        <v xml:space="preserve">LC1 - 14 - 9 </v>
      </c>
      <c r="C125" t="str">
        <v>VENDIDO</v>
      </c>
      <c r="D125">
        <v>24</v>
      </c>
      <c r="E125" t="str">
        <v>VENCIDA</v>
      </c>
      <c r="F125" t="str">
        <v>PAGA</v>
      </c>
      <c r="G125" t="str">
        <v>PAGA</v>
      </c>
      <c r="H125" t="str">
        <v>PAGA</v>
      </c>
      <c r="I125" t="str">
        <v>PAGA</v>
      </c>
      <c r="J125" t="str">
        <v>PAGA</v>
      </c>
      <c r="K125" t="str">
        <v>PAGA</v>
      </c>
      <c r="L125" t="str">
        <v>PAGA</v>
      </c>
      <c r="M125" t="str">
        <v>PAGA</v>
      </c>
      <c r="N125" t="str">
        <v>PAGA</v>
      </c>
      <c r="O125" t="str">
        <v>PAGA</v>
      </c>
      <c r="P125" t="str">
        <v>VENCIDA</v>
      </c>
      <c r="Q125" t="str">
        <v>AL DÍA</v>
      </c>
      <c r="R125" t="str">
        <v>AL DÍA</v>
      </c>
      <c r="S125" t="str">
        <v>AL DÍA</v>
      </c>
      <c r="T125" t="str">
        <v>AL DÍA</v>
      </c>
      <c r="U125" t="str">
        <v>AL DÍA</v>
      </c>
      <c r="V125" t="str">
        <v>AL DÍA</v>
      </c>
      <c r="W125" t="str">
        <v>AL DÍA</v>
      </c>
      <c r="X125" t="str">
        <v>AL DÍA</v>
      </c>
      <c r="Y125" t="str">
        <v>AL DÍA</v>
      </c>
      <c r="Z125" t="str">
        <v>AL DÍA</v>
      </c>
      <c r="AA125" t="str">
        <v>AL DÍA</v>
      </c>
      <c r="AB125" t="str">
        <v>AL DÍA</v>
      </c>
      <c r="AC125" t="str">
        <v>AL DÍA</v>
      </c>
      <c r="AD125" t="str">
        <v/>
      </c>
      <c r="AE125" t="str">
        <v/>
      </c>
      <c r="AF125" t="str">
        <v/>
      </c>
      <c r="AG125" t="str">
        <v/>
      </c>
      <c r="AH125" t="str">
        <v/>
      </c>
      <c r="AI125" t="str">
        <v/>
      </c>
      <c r="AJ125" t="str">
        <v/>
      </c>
      <c r="AK125" t="str">
        <v/>
      </c>
      <c r="AL125" t="str">
        <v/>
      </c>
      <c r="AM125" t="str">
        <v/>
      </c>
      <c r="AN125" t="str">
        <v/>
      </c>
      <c r="AO125" t="str">
        <v/>
      </c>
    </row>
    <row r="126">
      <c r="A126">
        <v>125</v>
      </c>
      <c r="B126" t="str">
        <v xml:space="preserve">LC1 - 14 - 10 </v>
      </c>
      <c r="C126" t="str">
        <v>VENDIDO</v>
      </c>
      <c r="D126">
        <v>24</v>
      </c>
      <c r="E126" t="str">
        <v>VENCIDA</v>
      </c>
      <c r="F126" t="str">
        <v>PAGA</v>
      </c>
      <c r="G126" t="str">
        <v>PAGA</v>
      </c>
      <c r="H126" t="str">
        <v>PAGA</v>
      </c>
      <c r="I126" t="str">
        <v>PAGA</v>
      </c>
      <c r="J126" t="str">
        <v>PAGA</v>
      </c>
      <c r="K126" t="str">
        <v>PAGA</v>
      </c>
      <c r="L126" t="str">
        <v>PAGA</v>
      </c>
      <c r="M126" t="str">
        <v>PAGA</v>
      </c>
      <c r="N126" t="str">
        <v>PAGA</v>
      </c>
      <c r="O126" t="str">
        <v>PAGA</v>
      </c>
      <c r="P126" t="str">
        <v>VENCIDA</v>
      </c>
      <c r="Q126" t="str">
        <v>AL DÍA</v>
      </c>
      <c r="R126" t="str">
        <v>AL DÍA</v>
      </c>
      <c r="S126" t="str">
        <v>AL DÍA</v>
      </c>
      <c r="T126" t="str">
        <v>AL DÍA</v>
      </c>
      <c r="U126" t="str">
        <v>AL DÍA</v>
      </c>
      <c r="V126" t="str">
        <v>AL DÍA</v>
      </c>
      <c r="W126" t="str">
        <v>AL DÍA</v>
      </c>
      <c r="X126" t="str">
        <v>AL DÍA</v>
      </c>
      <c r="Y126" t="str">
        <v>AL DÍA</v>
      </c>
      <c r="Z126" t="str">
        <v>AL DÍA</v>
      </c>
      <c r="AA126" t="str">
        <v>AL DÍA</v>
      </c>
      <c r="AB126" t="str">
        <v>AL DÍA</v>
      </c>
      <c r="AC126" t="str">
        <v>AL DÍA</v>
      </c>
      <c r="AD126" t="str">
        <v/>
      </c>
      <c r="AE126" t="str">
        <v/>
      </c>
      <c r="AF126" t="str">
        <v/>
      </c>
      <c r="AG126" t="str">
        <v/>
      </c>
      <c r="AH126" t="str">
        <v/>
      </c>
      <c r="AI126" t="str">
        <v/>
      </c>
      <c r="AJ126" t="str">
        <v/>
      </c>
      <c r="AK126" t="str">
        <v/>
      </c>
      <c r="AL126" t="str">
        <v/>
      </c>
      <c r="AM126" t="str">
        <v/>
      </c>
      <c r="AN126" t="str">
        <v/>
      </c>
      <c r="AO126" t="str">
        <v/>
      </c>
    </row>
    <row r="127">
      <c r="A127">
        <v>126</v>
      </c>
      <c r="B127" t="str">
        <v xml:space="preserve">LC1 - 14 - 11 Y 12 </v>
      </c>
      <c r="C127" t="str">
        <v>VENDIDO</v>
      </c>
      <c r="D127">
        <v>24</v>
      </c>
      <c r="E127" t="str">
        <v>POR VENCER</v>
      </c>
      <c r="F127" t="str">
        <v>PAGA</v>
      </c>
      <c r="G127" t="str">
        <v>PAGA</v>
      </c>
      <c r="H127" t="str">
        <v>PAGA</v>
      </c>
      <c r="I127" t="str">
        <v>PAGA</v>
      </c>
      <c r="J127" t="str">
        <v>PAGA</v>
      </c>
      <c r="K127" t="str">
        <v>PAGA</v>
      </c>
      <c r="L127" t="str">
        <v>PAGA</v>
      </c>
      <c r="M127" t="str">
        <v>PAGA</v>
      </c>
      <c r="N127" t="str">
        <v>PAGA</v>
      </c>
      <c r="O127" t="str">
        <v>PAGA</v>
      </c>
      <c r="P127" t="str">
        <v>PAGA</v>
      </c>
      <c r="Q127" t="str">
        <v>PAGA</v>
      </c>
      <c r="R127" t="str">
        <v>PAGA</v>
      </c>
      <c r="S127" t="str">
        <v>PAGA</v>
      </c>
      <c r="T127" t="str">
        <v>PAGA</v>
      </c>
      <c r="U127" t="str">
        <v>POR VENCER</v>
      </c>
      <c r="V127" t="str">
        <v>AL DÍA</v>
      </c>
      <c r="W127" t="str">
        <v>AL DÍA</v>
      </c>
      <c r="X127" t="str">
        <v>AL DÍA</v>
      </c>
      <c r="Y127" t="str">
        <v>AL DÍA</v>
      </c>
      <c r="Z127" t="str">
        <v>AL DÍA</v>
      </c>
      <c r="AA127" t="str">
        <v>AL DÍA</v>
      </c>
      <c r="AB127" t="str">
        <v>AL DÍA</v>
      </c>
      <c r="AC127" t="str">
        <v>AL DÍA</v>
      </c>
      <c r="AD127" t="str">
        <v/>
      </c>
      <c r="AE127" t="str">
        <v/>
      </c>
      <c r="AF127" t="str">
        <v/>
      </c>
      <c r="AG127" t="str">
        <v/>
      </c>
      <c r="AH127" t="str">
        <v/>
      </c>
      <c r="AI127" t="str">
        <v/>
      </c>
      <c r="AJ127" t="str">
        <v/>
      </c>
      <c r="AK127" t="str">
        <v/>
      </c>
      <c r="AL127" t="str">
        <v/>
      </c>
      <c r="AM127" t="str">
        <v/>
      </c>
      <c r="AN127" t="str">
        <v/>
      </c>
      <c r="AO127" t="str">
        <v/>
      </c>
    </row>
    <row r="128">
      <c r="A128">
        <v>127</v>
      </c>
      <c r="B128" t="str">
        <v xml:space="preserve">LC1 - 14 - 13 Y 14 </v>
      </c>
      <c r="C128" t="str">
        <v>VENDIDO</v>
      </c>
      <c r="D128">
        <v>24</v>
      </c>
      <c r="E128" t="str">
        <v>VENCIDA</v>
      </c>
      <c r="F128" t="str">
        <v>PAGA</v>
      </c>
      <c r="G128" t="str">
        <v>PAGA</v>
      </c>
      <c r="H128" t="str">
        <v>PAGA</v>
      </c>
      <c r="I128" t="str">
        <v>PAGA</v>
      </c>
      <c r="J128" t="str">
        <v>PAGA</v>
      </c>
      <c r="K128" t="str">
        <v>PAGA</v>
      </c>
      <c r="L128" t="str">
        <v>PAGA</v>
      </c>
      <c r="M128" t="str">
        <v>PAGA</v>
      </c>
      <c r="N128" t="str">
        <v>PAGA</v>
      </c>
      <c r="O128" t="str">
        <v>PAGA</v>
      </c>
      <c r="P128" t="str">
        <v>PAGA</v>
      </c>
      <c r="Q128" t="str">
        <v>VENCIDA</v>
      </c>
      <c r="R128" t="str">
        <v>VENCIDA</v>
      </c>
      <c r="S128" t="str">
        <v>VENCIDA</v>
      </c>
      <c r="T128" t="str">
        <v>VENCIDA</v>
      </c>
      <c r="U128" t="str">
        <v>POR VENCER</v>
      </c>
      <c r="V128" t="str">
        <v>AL DÍA</v>
      </c>
      <c r="W128" t="str">
        <v>AL DÍA</v>
      </c>
      <c r="X128" t="str">
        <v>AL DÍA</v>
      </c>
      <c r="Y128" t="str">
        <v>AL DÍA</v>
      </c>
      <c r="Z128" t="str">
        <v>AL DÍA</v>
      </c>
      <c r="AA128" t="str">
        <v>AL DÍA</v>
      </c>
      <c r="AB128" t="str">
        <v>AL DÍA</v>
      </c>
      <c r="AC128" t="str">
        <v>AL DÍA</v>
      </c>
      <c r="AD128" t="str">
        <v/>
      </c>
      <c r="AE128" t="str">
        <v/>
      </c>
      <c r="AF128" t="str">
        <v/>
      </c>
      <c r="AG128" t="str">
        <v/>
      </c>
      <c r="AH128" t="str">
        <v/>
      </c>
      <c r="AI128" t="str">
        <v/>
      </c>
      <c r="AJ128" t="str">
        <v/>
      </c>
      <c r="AK128" t="str">
        <v/>
      </c>
      <c r="AL128" t="str">
        <v/>
      </c>
      <c r="AM128" t="str">
        <v/>
      </c>
      <c r="AN128" t="str">
        <v/>
      </c>
      <c r="AO128" t="str">
        <v/>
      </c>
      <c r="AP128" t="str">
        <v>MENSAJE POR WHATSAPP</v>
      </c>
      <c r="AR128">
        <v>46270</v>
      </c>
    </row>
    <row r="129">
      <c r="A129">
        <v>128</v>
      </c>
      <c r="B129" t="str">
        <v xml:space="preserve">LC1 - 14 - 15 </v>
      </c>
      <c r="C129" t="str">
        <v>VENDIDO</v>
      </c>
      <c r="D129">
        <v>24</v>
      </c>
      <c r="E129" t="str">
        <v>VENCIDA</v>
      </c>
      <c r="F129" t="str">
        <v>PAGA</v>
      </c>
      <c r="G129" t="str">
        <v>PAGA</v>
      </c>
      <c r="H129" t="str">
        <v>PAGA</v>
      </c>
      <c r="I129" t="str">
        <v>PAGA</v>
      </c>
      <c r="J129" t="str">
        <v>PAGA</v>
      </c>
      <c r="K129" t="str">
        <v>PAGA</v>
      </c>
      <c r="L129" t="str">
        <v>PAGA</v>
      </c>
      <c r="M129" t="str">
        <v>VENCIDA</v>
      </c>
      <c r="N129" t="str">
        <v>VENCIDA</v>
      </c>
      <c r="O129" t="str">
        <v>VENCIDA</v>
      </c>
      <c r="P129" t="str">
        <v>VENCIDA</v>
      </c>
      <c r="Q129" t="str">
        <v>VENCIDA</v>
      </c>
      <c r="R129" t="str">
        <v>VENCIDA</v>
      </c>
      <c r="S129" t="str">
        <v>VENCIDA</v>
      </c>
      <c r="T129" t="str">
        <v>VENCIDA</v>
      </c>
      <c r="U129" t="str">
        <v>AL DÍA</v>
      </c>
      <c r="V129" t="str">
        <v>AL DÍA</v>
      </c>
      <c r="W129" t="str">
        <v>AL DÍA</v>
      </c>
      <c r="X129" t="str">
        <v>AL DÍA</v>
      </c>
      <c r="Y129" t="str">
        <v>AL DÍA</v>
      </c>
      <c r="Z129" t="str">
        <v>AL DÍA</v>
      </c>
      <c r="AA129" t="str">
        <v>AL DÍA</v>
      </c>
      <c r="AB129" t="str">
        <v>AL DÍA</v>
      </c>
      <c r="AC129" t="str">
        <v>AL DÍA</v>
      </c>
      <c r="AD129" t="str">
        <v/>
      </c>
      <c r="AE129" t="str">
        <v/>
      </c>
      <c r="AF129" t="str">
        <v/>
      </c>
      <c r="AG129" t="str">
        <v/>
      </c>
      <c r="AH129" t="str">
        <v/>
      </c>
      <c r="AI129" t="str">
        <v/>
      </c>
      <c r="AJ129" t="str">
        <v/>
      </c>
      <c r="AK129" t="str">
        <v/>
      </c>
      <c r="AL129" t="str">
        <v/>
      </c>
      <c r="AM129" t="str">
        <v/>
      </c>
      <c r="AN129" t="str">
        <v/>
      </c>
      <c r="AO129" t="str">
        <v/>
      </c>
      <c r="AP129" t="str">
        <v>MENSAJE POR WHATSAPP</v>
      </c>
      <c r="AR129">
        <v>46277</v>
      </c>
    </row>
    <row r="130">
      <c r="A130">
        <v>129</v>
      </c>
      <c r="B130" t="str">
        <v xml:space="preserve">LC1 - 14 - 16 </v>
      </c>
      <c r="C130" t="str">
        <v>VENDIDO</v>
      </c>
      <c r="D130">
        <v>24</v>
      </c>
      <c r="E130" t="str">
        <v>VENCIDA</v>
      </c>
      <c r="F130" t="str">
        <v>PAGA</v>
      </c>
      <c r="G130" t="str">
        <v>PAGA</v>
      </c>
      <c r="H130" t="str">
        <v>PAGA</v>
      </c>
      <c r="I130" t="str">
        <v>PAGA</v>
      </c>
      <c r="J130" t="str">
        <v>PAGA</v>
      </c>
      <c r="K130" t="str">
        <v>PAGA</v>
      </c>
      <c r="L130" t="str">
        <v>PAGA</v>
      </c>
      <c r="M130" t="str">
        <v>PAGA</v>
      </c>
      <c r="N130" t="str">
        <v>PAGA</v>
      </c>
      <c r="O130" t="str">
        <v>PAGA</v>
      </c>
      <c r="P130" t="str">
        <v>PAGA</v>
      </c>
      <c r="Q130" t="str">
        <v>VENCIDA</v>
      </c>
      <c r="R130" t="str">
        <v>VENCIDA</v>
      </c>
      <c r="S130" t="str">
        <v>VENCIDA</v>
      </c>
      <c r="T130" t="str">
        <v>AL DÍA</v>
      </c>
      <c r="U130" t="str">
        <v>AL DÍA</v>
      </c>
      <c r="V130" t="str">
        <v>AL DÍA</v>
      </c>
      <c r="W130" t="str">
        <v>AL DÍA</v>
      </c>
      <c r="X130" t="str">
        <v>AL DÍA</v>
      </c>
      <c r="Y130" t="str">
        <v>AL DÍA</v>
      </c>
      <c r="Z130" t="str">
        <v>AL DÍA</v>
      </c>
      <c r="AA130" t="str">
        <v>AL DÍA</v>
      </c>
      <c r="AB130" t="str">
        <v>AL DÍA</v>
      </c>
      <c r="AC130" t="str">
        <v>AL DÍA</v>
      </c>
      <c r="AD130" t="str">
        <v/>
      </c>
      <c r="AE130" t="str">
        <v/>
      </c>
      <c r="AF130" t="str">
        <v/>
      </c>
      <c r="AG130" t="str">
        <v/>
      </c>
      <c r="AH130" t="str">
        <v/>
      </c>
      <c r="AI130" t="str">
        <v/>
      </c>
      <c r="AJ130" t="str">
        <v/>
      </c>
      <c r="AK130" t="str">
        <v/>
      </c>
      <c r="AL130" t="str">
        <v/>
      </c>
      <c r="AM130" t="str">
        <v/>
      </c>
      <c r="AN130" t="str">
        <v/>
      </c>
      <c r="AO130" t="str">
        <v/>
      </c>
    </row>
    <row r="131">
      <c r="A131">
        <v>130</v>
      </c>
      <c r="B131" t="str">
        <v xml:space="preserve">LC1 - 14 - 17 </v>
      </c>
      <c r="C131" t="str">
        <v>VENDIDO</v>
      </c>
      <c r="D131">
        <v>24</v>
      </c>
      <c r="E131" t="str">
        <v>AL DÍA</v>
      </c>
      <c r="F131" t="str">
        <v>PAGA</v>
      </c>
      <c r="G131" t="str">
        <v>PAGA</v>
      </c>
      <c r="H131" t="str">
        <v>PAGA</v>
      </c>
      <c r="I131" t="str">
        <v>PAGA</v>
      </c>
      <c r="J131" t="str">
        <v>PAGA</v>
      </c>
      <c r="K131" t="str">
        <v>PAGA</v>
      </c>
      <c r="L131" t="str">
        <v>PAGA</v>
      </c>
      <c r="M131" t="str">
        <v>PAGA</v>
      </c>
      <c r="N131" t="str">
        <v>PAGA</v>
      </c>
      <c r="O131" t="str">
        <v>PAGA</v>
      </c>
      <c r="P131" t="str">
        <v>PAGA</v>
      </c>
      <c r="Q131" t="str">
        <v>PAGA</v>
      </c>
      <c r="R131" t="str">
        <v>PAGA</v>
      </c>
      <c r="S131" t="str">
        <v>PAGA</v>
      </c>
      <c r="T131" t="str">
        <v>PAGA</v>
      </c>
      <c r="U131" t="str">
        <v>PAGA</v>
      </c>
      <c r="V131" t="str">
        <v>AL DÍA</v>
      </c>
      <c r="W131" t="str">
        <v>AL DÍA</v>
      </c>
      <c r="X131" t="str">
        <v>AL DÍA</v>
      </c>
      <c r="Y131" t="str">
        <v>AL DÍA</v>
      </c>
      <c r="Z131" t="str">
        <v>AL DÍA</v>
      </c>
      <c r="AA131" t="str">
        <v>AL DÍA</v>
      </c>
      <c r="AB131" t="str">
        <v>AL DÍA</v>
      </c>
      <c r="AC131" t="str">
        <v>AL DÍA</v>
      </c>
      <c r="AD131" t="str">
        <v/>
      </c>
      <c r="AE131" t="str">
        <v/>
      </c>
      <c r="AF131" t="str">
        <v/>
      </c>
      <c r="AG131" t="str">
        <v/>
      </c>
      <c r="AH131" t="str">
        <v/>
      </c>
      <c r="AI131" t="str">
        <v/>
      </c>
      <c r="AJ131" t="str">
        <v/>
      </c>
      <c r="AK131" t="str">
        <v/>
      </c>
      <c r="AL131" t="str">
        <v/>
      </c>
      <c r="AM131" t="str">
        <v/>
      </c>
      <c r="AN131" t="str">
        <v/>
      </c>
      <c r="AO131" t="str">
        <v/>
      </c>
    </row>
    <row r="132">
      <c r="A132">
        <v>131</v>
      </c>
      <c r="B132" t="str">
        <v xml:space="preserve">LC1 - 14 - 18 - 19 Y 20 </v>
      </c>
      <c r="C132" t="str">
        <v>VENDIDO</v>
      </c>
      <c r="D132">
        <v>24</v>
      </c>
      <c r="E132" t="str">
        <v>VENCIDA</v>
      </c>
      <c r="F132" t="str">
        <v>PAGA</v>
      </c>
      <c r="G132" t="str">
        <v>PAGA</v>
      </c>
      <c r="H132" t="str">
        <v>PAGA</v>
      </c>
      <c r="I132" t="str">
        <v>PAGA</v>
      </c>
      <c r="J132" t="str">
        <v>PAGA</v>
      </c>
      <c r="K132" t="str">
        <v>PAGA</v>
      </c>
      <c r="L132" t="str">
        <v>PAGA</v>
      </c>
      <c r="M132" t="str">
        <v>PAGA</v>
      </c>
      <c r="N132" t="str">
        <v>PAGA</v>
      </c>
      <c r="O132" t="str">
        <v>PAGA</v>
      </c>
      <c r="P132" t="str">
        <v>PAGA</v>
      </c>
      <c r="Q132" t="str">
        <v>PAGA</v>
      </c>
      <c r="R132" t="str">
        <v>PAGA</v>
      </c>
      <c r="S132" t="str">
        <v>VENCIDA</v>
      </c>
      <c r="T132" t="str">
        <v>VENCIDA</v>
      </c>
      <c r="U132" t="str">
        <v>AL DÍA</v>
      </c>
      <c r="V132" t="str">
        <v>AL DÍA</v>
      </c>
      <c r="W132" t="str">
        <v>AL DÍA</v>
      </c>
      <c r="X132" t="str">
        <v>AL DÍA</v>
      </c>
      <c r="Y132" t="str">
        <v>AL DÍA</v>
      </c>
      <c r="Z132" t="str">
        <v>AL DÍA</v>
      </c>
      <c r="AA132" t="str">
        <v>AL DÍA</v>
      </c>
      <c r="AB132" t="str">
        <v>AL DÍA</v>
      </c>
      <c r="AC132" t="str">
        <v>AL DÍA</v>
      </c>
      <c r="AD132" t="str">
        <v/>
      </c>
      <c r="AE132" t="str">
        <v/>
      </c>
      <c r="AF132" t="str">
        <v/>
      </c>
      <c r="AG132" t="str">
        <v/>
      </c>
      <c r="AH132" t="str">
        <v/>
      </c>
      <c r="AI132" t="str">
        <v/>
      </c>
      <c r="AJ132" t="str">
        <v/>
      </c>
      <c r="AK132" t="str">
        <v/>
      </c>
      <c r="AL132" t="str">
        <v/>
      </c>
      <c r="AM132" t="str">
        <v/>
      </c>
      <c r="AN132" t="str">
        <v/>
      </c>
      <c r="AO132" t="str">
        <v/>
      </c>
    </row>
    <row r="133">
      <c r="A133">
        <v>132</v>
      </c>
      <c r="B133" t="str">
        <v xml:space="preserve">LC1 - 14 - 21 </v>
      </c>
      <c r="C133" t="str">
        <v>VENDIDO</v>
      </c>
      <c r="D133">
        <v>24</v>
      </c>
      <c r="E133" t="str">
        <v>VENCIDA</v>
      </c>
      <c r="F133" t="str">
        <v>PAGA</v>
      </c>
      <c r="G133" t="str">
        <v>PAGA</v>
      </c>
      <c r="H133" t="str">
        <v>PAGA</v>
      </c>
      <c r="I133" t="str">
        <v>PAGA</v>
      </c>
      <c r="J133" t="str">
        <v>PAGA</v>
      </c>
      <c r="K133" t="str">
        <v>PAGA</v>
      </c>
      <c r="L133" t="str">
        <v>PAGA</v>
      </c>
      <c r="M133" t="str">
        <v>PAGA</v>
      </c>
      <c r="N133" t="str">
        <v>VENCIDA</v>
      </c>
      <c r="O133" t="str">
        <v>VENCIDA</v>
      </c>
      <c r="P133" t="str">
        <v>VENCIDA</v>
      </c>
      <c r="Q133" t="str">
        <v>VENCIDA</v>
      </c>
      <c r="R133" t="str">
        <v>AL DÍA</v>
      </c>
      <c r="S133" t="str">
        <v>AL DÍA</v>
      </c>
      <c r="T133" t="str">
        <v>AL DÍA</v>
      </c>
      <c r="U133" t="str">
        <v>AL DÍA</v>
      </c>
      <c r="V133" t="str">
        <v>AL DÍA</v>
      </c>
      <c r="W133" t="str">
        <v>AL DÍA</v>
      </c>
      <c r="X133" t="str">
        <v>AL DÍA</v>
      </c>
      <c r="Y133" t="str">
        <v>AL DÍA</v>
      </c>
      <c r="Z133" t="str">
        <v>AL DÍA</v>
      </c>
      <c r="AA133" t="str">
        <v>AL DÍA</v>
      </c>
      <c r="AB133" t="str">
        <v>AL DÍA</v>
      </c>
      <c r="AC133" t="str">
        <v>AL DÍA</v>
      </c>
      <c r="AD133" t="str">
        <v/>
      </c>
      <c r="AE133" t="str">
        <v/>
      </c>
      <c r="AF133" t="str">
        <v/>
      </c>
      <c r="AG133" t="str">
        <v/>
      </c>
      <c r="AH133" t="str">
        <v/>
      </c>
      <c r="AI133" t="str">
        <v/>
      </c>
      <c r="AJ133" t="str">
        <v/>
      </c>
      <c r="AK133" t="str">
        <v/>
      </c>
      <c r="AL133" t="str">
        <v/>
      </c>
      <c r="AM133" t="str">
        <v/>
      </c>
      <c r="AN133" t="str">
        <v/>
      </c>
      <c r="AO133" t="str">
        <v/>
      </c>
    </row>
    <row r="134">
      <c r="A134">
        <v>133</v>
      </c>
      <c r="B134" t="str">
        <v xml:space="preserve">LC1 - 15 - 1 </v>
      </c>
      <c r="C134" t="str">
        <v>EN NEGOCIACIÓN</v>
      </c>
      <c r="D134">
        <v>0</v>
      </c>
      <c r="E134" t="str">
        <v>SIN ESTADO</v>
      </c>
      <c r="F134" t="str">
        <v/>
      </c>
      <c r="G134" t="str">
        <v/>
      </c>
      <c r="H134" t="str">
        <v/>
      </c>
      <c r="I134" t="str">
        <v/>
      </c>
      <c r="J134" t="str">
        <v/>
      </c>
      <c r="K134" t="str">
        <v/>
      </c>
      <c r="L134" t="str">
        <v/>
      </c>
      <c r="M134" t="str">
        <v/>
      </c>
      <c r="N134" t="str">
        <v/>
      </c>
      <c r="O134" t="str">
        <v/>
      </c>
      <c r="P134" t="str">
        <v/>
      </c>
      <c r="Q134" t="str">
        <v/>
      </c>
      <c r="R134" t="str">
        <v/>
      </c>
      <c r="S134" t="str">
        <v/>
      </c>
      <c r="T134" t="str">
        <v/>
      </c>
      <c r="U134" t="str">
        <v/>
      </c>
      <c r="V134" t="str">
        <v/>
      </c>
      <c r="W134" t="str">
        <v/>
      </c>
      <c r="X134" t="str">
        <v/>
      </c>
      <c r="Y134" t="str">
        <v/>
      </c>
      <c r="Z134" t="str">
        <v/>
      </c>
      <c r="AA134" t="str">
        <v/>
      </c>
      <c r="AB134" t="str">
        <v/>
      </c>
      <c r="AC134" t="str">
        <v/>
      </c>
      <c r="AD134" t="str">
        <v/>
      </c>
      <c r="AE134" t="str">
        <v/>
      </c>
      <c r="AF134" t="str">
        <v/>
      </c>
      <c r="AG134" t="str">
        <v/>
      </c>
      <c r="AH134" t="str">
        <v/>
      </c>
      <c r="AI134" t="str">
        <v/>
      </c>
      <c r="AJ134" t="str">
        <v/>
      </c>
      <c r="AK134" t="str">
        <v/>
      </c>
      <c r="AL134" t="str">
        <v/>
      </c>
      <c r="AM134" t="str">
        <v/>
      </c>
      <c r="AN134" t="str">
        <v/>
      </c>
      <c r="AO134" t="str">
        <v/>
      </c>
    </row>
    <row r="135">
      <c r="A135">
        <v>134</v>
      </c>
      <c r="B135" t="str">
        <v xml:space="preserve">LC1 - 15 - 2 </v>
      </c>
      <c r="C135" t="str">
        <v>EN NEGOCIACIÓN</v>
      </c>
      <c r="D135">
        <v>0</v>
      </c>
      <c r="E135" t="str">
        <v>SIN ESTADO</v>
      </c>
      <c r="F135" t="str">
        <v/>
      </c>
      <c r="G135" t="str">
        <v/>
      </c>
      <c r="H135" t="str">
        <v/>
      </c>
      <c r="I135" t="str">
        <v/>
      </c>
      <c r="J135" t="str">
        <v/>
      </c>
      <c r="K135" t="str">
        <v/>
      </c>
      <c r="L135" t="str">
        <v/>
      </c>
      <c r="M135" t="str">
        <v/>
      </c>
      <c r="N135" t="str">
        <v/>
      </c>
      <c r="O135" t="str">
        <v/>
      </c>
      <c r="P135" t="str">
        <v/>
      </c>
      <c r="Q135" t="str">
        <v/>
      </c>
      <c r="R135" t="str">
        <v/>
      </c>
      <c r="S135" t="str">
        <v/>
      </c>
      <c r="T135" t="str">
        <v/>
      </c>
      <c r="U135" t="str">
        <v/>
      </c>
      <c r="V135" t="str">
        <v/>
      </c>
      <c r="W135" t="str">
        <v/>
      </c>
      <c r="X135" t="str">
        <v/>
      </c>
      <c r="Y135" t="str">
        <v/>
      </c>
      <c r="Z135" t="str">
        <v/>
      </c>
      <c r="AA135" t="str">
        <v/>
      </c>
      <c r="AB135" t="str">
        <v/>
      </c>
      <c r="AC135" t="str">
        <v/>
      </c>
      <c r="AD135" t="str">
        <v/>
      </c>
      <c r="AE135" t="str">
        <v/>
      </c>
      <c r="AF135" t="str">
        <v/>
      </c>
      <c r="AG135" t="str">
        <v/>
      </c>
      <c r="AH135" t="str">
        <v/>
      </c>
      <c r="AI135" t="str">
        <v/>
      </c>
      <c r="AJ135" t="str">
        <v/>
      </c>
      <c r="AK135" t="str">
        <v/>
      </c>
      <c r="AL135" t="str">
        <v/>
      </c>
      <c r="AM135" t="str">
        <v/>
      </c>
      <c r="AN135" t="str">
        <v/>
      </c>
      <c r="AO135" t="str">
        <v/>
      </c>
    </row>
    <row r="136">
      <c r="A136">
        <v>135</v>
      </c>
      <c r="B136" t="str">
        <v xml:space="preserve">LC1 - 15 - 3 </v>
      </c>
      <c r="C136" t="str">
        <v>VENDIDO</v>
      </c>
      <c r="D136">
        <v>24</v>
      </c>
      <c r="E136" t="str">
        <v>VENCIDA</v>
      </c>
      <c r="F136" t="str">
        <v>PAGA</v>
      </c>
      <c r="G136" t="str">
        <v>PAGA</v>
      </c>
      <c r="H136" t="str">
        <v>PAGA</v>
      </c>
      <c r="I136" t="str">
        <v>PAGA</v>
      </c>
      <c r="J136" t="str">
        <v>PAGA</v>
      </c>
      <c r="K136" t="str">
        <v>VENCIDA</v>
      </c>
      <c r="L136" t="str">
        <v>VENCIDA</v>
      </c>
      <c r="M136" t="str">
        <v>VENCIDA</v>
      </c>
      <c r="N136" t="str">
        <v>VENCIDA</v>
      </c>
      <c r="O136" t="str">
        <v>VENCIDA</v>
      </c>
      <c r="P136" t="str">
        <v>POR VENCER</v>
      </c>
      <c r="Q136" t="str">
        <v>AL DÍA</v>
      </c>
      <c r="R136" t="str">
        <v>AL DÍA</v>
      </c>
      <c r="S136" t="str">
        <v>AL DÍA</v>
      </c>
      <c r="T136" t="str">
        <v>AL DÍA</v>
      </c>
      <c r="U136" t="str">
        <v>AL DÍA</v>
      </c>
      <c r="V136" t="str">
        <v>AL DÍA</v>
      </c>
      <c r="W136" t="str">
        <v>AL DÍA</v>
      </c>
      <c r="X136" t="str">
        <v>AL DÍA</v>
      </c>
      <c r="Y136" t="str">
        <v>AL DÍA</v>
      </c>
      <c r="Z136" t="str">
        <v>AL DÍA</v>
      </c>
      <c r="AA136" t="str">
        <v>AL DÍA</v>
      </c>
      <c r="AB136" t="str">
        <v>AL DÍA</v>
      </c>
      <c r="AC136" t="str">
        <v>AL DÍA</v>
      </c>
      <c r="AD136" t="str">
        <v/>
      </c>
      <c r="AE136" t="str">
        <v/>
      </c>
      <c r="AF136" t="str">
        <v/>
      </c>
      <c r="AG136" t="str">
        <v/>
      </c>
      <c r="AH136" t="str">
        <v/>
      </c>
      <c r="AI136" t="str">
        <v/>
      </c>
      <c r="AJ136" t="str">
        <v/>
      </c>
      <c r="AK136" t="str">
        <v/>
      </c>
      <c r="AL136" t="str">
        <v/>
      </c>
      <c r="AM136" t="str">
        <v/>
      </c>
      <c r="AN136" t="str">
        <v/>
      </c>
      <c r="AO136" t="str">
        <v/>
      </c>
    </row>
    <row r="137">
      <c r="A137">
        <v>136</v>
      </c>
      <c r="B137" t="str">
        <v xml:space="preserve">LC1 - 15 - 4 </v>
      </c>
      <c r="C137" t="str">
        <v>VENDIDO</v>
      </c>
      <c r="D137">
        <v>24</v>
      </c>
      <c r="E137" t="str">
        <v>VENCIDA</v>
      </c>
      <c r="F137" t="str">
        <v>PAGA</v>
      </c>
      <c r="G137" t="str">
        <v>VENCIDA</v>
      </c>
      <c r="H137" t="str">
        <v>VENCIDA</v>
      </c>
      <c r="I137" t="str">
        <v>VENCIDA</v>
      </c>
      <c r="J137" t="str">
        <v>VENCIDA</v>
      </c>
      <c r="K137" t="str">
        <v>VENCIDA</v>
      </c>
      <c r="L137" t="str">
        <v>VENCIDA</v>
      </c>
      <c r="M137" t="str">
        <v>AL DÍA</v>
      </c>
      <c r="N137" t="str">
        <v>AL DÍA</v>
      </c>
      <c r="O137" t="str">
        <v>AL DÍA</v>
      </c>
      <c r="P137" t="str">
        <v>AL DÍA</v>
      </c>
      <c r="Q137" t="str">
        <v>AL DÍA</v>
      </c>
      <c r="R137" t="str">
        <v>AL DÍA</v>
      </c>
      <c r="S137" t="str">
        <v>AL DÍA</v>
      </c>
      <c r="T137" t="str">
        <v>AL DÍA</v>
      </c>
      <c r="U137" t="str">
        <v>AL DÍA</v>
      </c>
      <c r="V137" t="str">
        <v>AL DÍA</v>
      </c>
      <c r="W137" t="str">
        <v>AL DÍA</v>
      </c>
      <c r="X137" t="str">
        <v>AL DÍA</v>
      </c>
      <c r="Y137" t="str">
        <v>AL DÍA</v>
      </c>
      <c r="Z137" t="str">
        <v>AL DÍA</v>
      </c>
      <c r="AA137" t="str">
        <v>AL DÍA</v>
      </c>
      <c r="AB137" t="str">
        <v>AL DÍA</v>
      </c>
      <c r="AC137" t="str">
        <v>AL DÍA</v>
      </c>
      <c r="AD137" t="str">
        <v/>
      </c>
      <c r="AE137" t="str">
        <v/>
      </c>
      <c r="AF137" t="str">
        <v/>
      </c>
      <c r="AG137" t="str">
        <v/>
      </c>
      <c r="AH137" t="str">
        <v/>
      </c>
      <c r="AI137" t="str">
        <v/>
      </c>
      <c r="AJ137" t="str">
        <v/>
      </c>
      <c r="AK137" t="str">
        <v/>
      </c>
      <c r="AL137" t="str">
        <v/>
      </c>
      <c r="AM137" t="str">
        <v/>
      </c>
      <c r="AN137" t="str">
        <v/>
      </c>
      <c r="AO137" t="str">
        <v/>
      </c>
      <c r="AP137" t="str">
        <v>MENSAJE POR WHATSAPP</v>
      </c>
      <c r="AR137">
        <v>46270</v>
      </c>
    </row>
    <row r="138">
      <c r="A138">
        <v>137</v>
      </c>
      <c r="B138" t="str">
        <v xml:space="preserve">LC1 - 15 - 5 </v>
      </c>
      <c r="C138" t="str">
        <v>EN NEGOCIACIÓN</v>
      </c>
      <c r="D138">
        <v>0</v>
      </c>
      <c r="E138" t="str">
        <v>SIN ESTADO</v>
      </c>
      <c r="F138" t="str">
        <v/>
      </c>
      <c r="G138" t="str">
        <v/>
      </c>
      <c r="H138" t="str">
        <v/>
      </c>
      <c r="I138" t="str">
        <v/>
      </c>
      <c r="J138" t="str">
        <v/>
      </c>
      <c r="K138" t="str">
        <v/>
      </c>
      <c r="L138" t="str">
        <v/>
      </c>
      <c r="M138" t="str">
        <v/>
      </c>
      <c r="N138" t="str">
        <v/>
      </c>
      <c r="O138" t="str">
        <v/>
      </c>
      <c r="P138" t="str">
        <v/>
      </c>
      <c r="Q138" t="str">
        <v/>
      </c>
      <c r="R138" t="str">
        <v/>
      </c>
      <c r="S138" t="str">
        <v/>
      </c>
      <c r="T138" t="str">
        <v/>
      </c>
      <c r="U138" t="str">
        <v/>
      </c>
      <c r="V138" t="str">
        <v/>
      </c>
      <c r="W138" t="str">
        <v/>
      </c>
      <c r="X138" t="str">
        <v/>
      </c>
      <c r="Y138" t="str">
        <v/>
      </c>
      <c r="Z138" t="str">
        <v/>
      </c>
      <c r="AA138" t="str">
        <v/>
      </c>
      <c r="AB138" t="str">
        <v/>
      </c>
      <c r="AC138" t="str">
        <v/>
      </c>
      <c r="AD138" t="str">
        <v/>
      </c>
      <c r="AE138" t="str">
        <v/>
      </c>
      <c r="AF138" t="str">
        <v/>
      </c>
      <c r="AG138" t="str">
        <v/>
      </c>
      <c r="AH138" t="str">
        <v/>
      </c>
      <c r="AI138" t="str">
        <v/>
      </c>
      <c r="AJ138" t="str">
        <v/>
      </c>
      <c r="AK138" t="str">
        <v/>
      </c>
      <c r="AL138" t="str">
        <v/>
      </c>
      <c r="AM138" t="str">
        <v/>
      </c>
      <c r="AN138" t="str">
        <v/>
      </c>
      <c r="AO138" t="str">
        <v/>
      </c>
    </row>
    <row r="139">
      <c r="A139">
        <v>138</v>
      </c>
      <c r="B139" t="str">
        <v xml:space="preserve">LC1 - 15 - 6 </v>
      </c>
      <c r="C139" t="str">
        <v>VENDIDO</v>
      </c>
      <c r="D139">
        <v>24</v>
      </c>
      <c r="E139" t="str">
        <v>VENCIDA</v>
      </c>
      <c r="F139" t="str">
        <v>VENCIDA</v>
      </c>
      <c r="G139" t="str">
        <v>VENCIDA</v>
      </c>
      <c r="H139" t="str">
        <v>VENCIDA</v>
      </c>
      <c r="I139" t="str">
        <v>VENCIDA</v>
      </c>
      <c r="J139" t="str">
        <v>VENCIDA</v>
      </c>
      <c r="K139" t="str">
        <v>VENCIDA</v>
      </c>
      <c r="L139" t="str">
        <v>VENCIDA</v>
      </c>
      <c r="M139" t="str">
        <v>AL DÍA</v>
      </c>
      <c r="N139" t="str">
        <v>AL DÍA</v>
      </c>
      <c r="O139" t="str">
        <v>AL DÍA</v>
      </c>
      <c r="P139" t="str">
        <v>AL DÍA</v>
      </c>
      <c r="Q139" t="str">
        <v>AL DÍA</v>
      </c>
      <c r="R139" t="str">
        <v>AL DÍA</v>
      </c>
      <c r="S139" t="str">
        <v>AL DÍA</v>
      </c>
      <c r="T139" t="str">
        <v>AL DÍA</v>
      </c>
      <c r="U139" t="str">
        <v>AL DÍA</v>
      </c>
      <c r="V139" t="str">
        <v>AL DÍA</v>
      </c>
      <c r="W139" t="str">
        <v>AL DÍA</v>
      </c>
      <c r="X139" t="str">
        <v>AL DÍA</v>
      </c>
      <c r="Y139" t="str">
        <v>AL DÍA</v>
      </c>
      <c r="Z139" t="str">
        <v>AL DÍA</v>
      </c>
      <c r="AA139" t="str">
        <v>AL DÍA</v>
      </c>
      <c r="AB139" t="str">
        <v>AL DÍA</v>
      </c>
      <c r="AC139" t="str">
        <v>AL DÍA</v>
      </c>
      <c r="AD139" t="str">
        <v/>
      </c>
      <c r="AE139" t="str">
        <v/>
      </c>
      <c r="AF139" t="str">
        <v/>
      </c>
      <c r="AG139" t="str">
        <v/>
      </c>
      <c r="AH139" t="str">
        <v/>
      </c>
      <c r="AI139" t="str">
        <v/>
      </c>
      <c r="AJ139" t="str">
        <v/>
      </c>
      <c r="AK139" t="str">
        <v/>
      </c>
      <c r="AL139" t="str">
        <v/>
      </c>
      <c r="AM139" t="str">
        <v/>
      </c>
      <c r="AN139" t="str">
        <v/>
      </c>
      <c r="AO139" t="str">
        <v/>
      </c>
    </row>
    <row r="140">
      <c r="A140">
        <v>139</v>
      </c>
      <c r="B140" t="str">
        <v xml:space="preserve">LC1 - 15 - 7 Y 20 </v>
      </c>
      <c r="C140" t="str">
        <v>VENDIDO</v>
      </c>
      <c r="D140">
        <v>24</v>
      </c>
      <c r="E140" t="str">
        <v>AL DÍA</v>
      </c>
      <c r="F140" t="str">
        <v>PAGA</v>
      </c>
      <c r="G140" t="str">
        <v>PAGA</v>
      </c>
      <c r="H140" t="str">
        <v>PAGA</v>
      </c>
      <c r="I140" t="str">
        <v>PAGA</v>
      </c>
      <c r="J140" t="str">
        <v>PAGA</v>
      </c>
      <c r="K140" t="str">
        <v>PAGA</v>
      </c>
      <c r="L140" t="str">
        <v>PAGA</v>
      </c>
      <c r="M140" t="str">
        <v>PAGA</v>
      </c>
      <c r="N140" t="str">
        <v>AL DÍA</v>
      </c>
      <c r="O140" t="str">
        <v>AL DÍA</v>
      </c>
      <c r="P140" t="str">
        <v>AL DÍA</v>
      </c>
      <c r="Q140" t="str">
        <v>AL DÍA</v>
      </c>
      <c r="R140" t="str">
        <v>AL DÍA</v>
      </c>
      <c r="S140" t="str">
        <v>AL DÍA</v>
      </c>
      <c r="T140" t="str">
        <v>AL DÍA</v>
      </c>
      <c r="U140" t="str">
        <v>AL DÍA</v>
      </c>
      <c r="V140" t="str">
        <v>AL DÍA</v>
      </c>
      <c r="W140" t="str">
        <v>AL DÍA</v>
      </c>
      <c r="X140" t="str">
        <v>AL DÍA</v>
      </c>
      <c r="Y140" t="str">
        <v>AL DÍA</v>
      </c>
      <c r="Z140" t="str">
        <v>AL DÍA</v>
      </c>
      <c r="AA140" t="str">
        <v>AL DÍA</v>
      </c>
      <c r="AB140" t="str">
        <v>AL DÍA</v>
      </c>
      <c r="AC140" t="str">
        <v>AL DÍA</v>
      </c>
      <c r="AD140" t="str">
        <v/>
      </c>
      <c r="AE140" t="str">
        <v/>
      </c>
      <c r="AF140" t="str">
        <v/>
      </c>
      <c r="AG140" t="str">
        <v/>
      </c>
      <c r="AH140" t="str">
        <v/>
      </c>
      <c r="AI140" t="str">
        <v/>
      </c>
      <c r="AJ140" t="str">
        <v/>
      </c>
      <c r="AK140" t="str">
        <v/>
      </c>
      <c r="AL140" t="str">
        <v/>
      </c>
      <c r="AM140" t="str">
        <v/>
      </c>
      <c r="AN140" t="str">
        <v/>
      </c>
      <c r="AO140" t="str">
        <v/>
      </c>
    </row>
    <row r="141">
      <c r="A141">
        <v>140</v>
      </c>
      <c r="B141" t="str">
        <v>LC1 - 15 - 8</v>
      </c>
      <c r="C141" t="str">
        <v>VENDIDO</v>
      </c>
      <c r="D141">
        <v>24</v>
      </c>
      <c r="E141" t="str">
        <v>AL DÍA</v>
      </c>
      <c r="F141" t="str">
        <v>PAGA</v>
      </c>
      <c r="G141" t="str">
        <v>PAGA</v>
      </c>
      <c r="H141" t="str">
        <v>PAGA</v>
      </c>
      <c r="I141" t="str">
        <v>PAGA</v>
      </c>
      <c r="J141" t="str">
        <v>PAGA</v>
      </c>
      <c r="K141" t="str">
        <v>PAGA</v>
      </c>
      <c r="L141" t="str">
        <v>PAGA</v>
      </c>
      <c r="M141" t="str">
        <v>PAGA</v>
      </c>
      <c r="N141" t="str">
        <v>PAGA</v>
      </c>
      <c r="O141" t="str">
        <v>AL DÍA</v>
      </c>
      <c r="P141" t="str">
        <v>AL DÍA</v>
      </c>
      <c r="Q141" t="str">
        <v>AL DÍA</v>
      </c>
      <c r="R141" t="str">
        <v>AL DÍA</v>
      </c>
      <c r="S141" t="str">
        <v>AL DÍA</v>
      </c>
      <c r="T141" t="str">
        <v>AL DÍA</v>
      </c>
      <c r="U141" t="str">
        <v>AL DÍA</v>
      </c>
      <c r="V141" t="str">
        <v>AL DÍA</v>
      </c>
      <c r="W141" t="str">
        <v>AL DÍA</v>
      </c>
      <c r="X141" t="str">
        <v>AL DÍA</v>
      </c>
      <c r="Y141" t="str">
        <v>AL DÍA</v>
      </c>
      <c r="Z141" t="str">
        <v>AL DÍA</v>
      </c>
      <c r="AA141" t="str">
        <v>AL DÍA</v>
      </c>
      <c r="AB141" t="str">
        <v>AL DÍA</v>
      </c>
      <c r="AC141" t="str">
        <v>AL DÍA</v>
      </c>
      <c r="AD141" t="str">
        <v/>
      </c>
      <c r="AE141" t="str">
        <v/>
      </c>
      <c r="AF141" t="str">
        <v/>
      </c>
      <c r="AG141" t="str">
        <v/>
      </c>
      <c r="AH141" t="str">
        <v/>
      </c>
      <c r="AI141" t="str">
        <v/>
      </c>
      <c r="AJ141" t="str">
        <v/>
      </c>
      <c r="AK141" t="str">
        <v/>
      </c>
      <c r="AL141" t="str">
        <v/>
      </c>
      <c r="AM141" t="str">
        <v/>
      </c>
      <c r="AN141" t="str">
        <v/>
      </c>
      <c r="AO141" t="str">
        <v/>
      </c>
    </row>
    <row r="142">
      <c r="A142">
        <v>141</v>
      </c>
      <c r="B142" t="str">
        <v>LC1 - 15 - 9</v>
      </c>
      <c r="C142" t="str">
        <v>VENDIDO</v>
      </c>
      <c r="D142">
        <v>24</v>
      </c>
      <c r="E142" t="str">
        <v>AL DÍA</v>
      </c>
      <c r="F142" t="str">
        <v>PAGA</v>
      </c>
      <c r="G142" t="str">
        <v>PAGA</v>
      </c>
      <c r="H142" t="str">
        <v>PAGA</v>
      </c>
      <c r="I142" t="str">
        <v>PAGA</v>
      </c>
      <c r="J142" t="str">
        <v>PAGA</v>
      </c>
      <c r="K142" t="str">
        <v>PAGA</v>
      </c>
      <c r="L142" t="str">
        <v>PAGA</v>
      </c>
      <c r="M142" t="str">
        <v>PAGA</v>
      </c>
      <c r="N142" t="str">
        <v>PAGA</v>
      </c>
      <c r="O142" t="str">
        <v>AL DÍA</v>
      </c>
      <c r="P142" t="str">
        <v>AL DÍA</v>
      </c>
      <c r="Q142" t="str">
        <v>AL DÍA</v>
      </c>
      <c r="R142" t="str">
        <v>AL DÍA</v>
      </c>
      <c r="S142" t="str">
        <v>AL DÍA</v>
      </c>
      <c r="T142" t="str">
        <v>AL DÍA</v>
      </c>
      <c r="U142" t="str">
        <v>AL DÍA</v>
      </c>
      <c r="V142" t="str">
        <v>AL DÍA</v>
      </c>
      <c r="W142" t="str">
        <v>AL DÍA</v>
      </c>
      <c r="X142" t="str">
        <v>AL DÍA</v>
      </c>
      <c r="Y142" t="str">
        <v>AL DÍA</v>
      </c>
      <c r="Z142" t="str">
        <v>AL DÍA</v>
      </c>
      <c r="AA142" t="str">
        <v>AL DÍA</v>
      </c>
      <c r="AB142" t="str">
        <v>AL DÍA</v>
      </c>
      <c r="AC142" t="str">
        <v>AL DÍA</v>
      </c>
      <c r="AD142" t="str">
        <v/>
      </c>
      <c r="AE142" t="str">
        <v/>
      </c>
      <c r="AF142" t="str">
        <v/>
      </c>
      <c r="AG142" t="str">
        <v/>
      </c>
      <c r="AH142" t="str">
        <v/>
      </c>
      <c r="AI142" t="str">
        <v/>
      </c>
      <c r="AJ142" t="str">
        <v/>
      </c>
      <c r="AK142" t="str">
        <v/>
      </c>
      <c r="AL142" t="str">
        <v/>
      </c>
      <c r="AM142" t="str">
        <v/>
      </c>
      <c r="AN142" t="str">
        <v/>
      </c>
      <c r="AO142" t="str">
        <v/>
      </c>
      <c r="AP142" t="str">
        <v>MENSAJE POR WHATSAPP</v>
      </c>
      <c r="AR142">
        <v>46270</v>
      </c>
    </row>
    <row r="143">
      <c r="A143">
        <v>142</v>
      </c>
      <c r="B143" t="str">
        <v xml:space="preserve">LC1 - 15 - 10 </v>
      </c>
      <c r="C143" t="str">
        <v>VENDIDO</v>
      </c>
      <c r="D143">
        <v>24</v>
      </c>
      <c r="E143" t="str">
        <v>VENCIDA</v>
      </c>
      <c r="F143" t="str">
        <v>PAGA</v>
      </c>
      <c r="G143" t="str">
        <v>PAGA</v>
      </c>
      <c r="H143" t="str">
        <v>VENCIDA</v>
      </c>
      <c r="I143" t="str">
        <v>VENCIDA</v>
      </c>
      <c r="J143" t="str">
        <v>VENCIDA</v>
      </c>
      <c r="K143" t="str">
        <v>VENCIDA</v>
      </c>
      <c r="L143" t="str">
        <v>VENCIDA</v>
      </c>
      <c r="M143" t="str">
        <v>AL DÍA</v>
      </c>
      <c r="N143" t="str">
        <v>AL DÍA</v>
      </c>
      <c r="O143" t="str">
        <v>AL DÍA</v>
      </c>
      <c r="P143" t="str">
        <v>AL DÍA</v>
      </c>
      <c r="Q143" t="str">
        <v>AL DÍA</v>
      </c>
      <c r="R143" t="str">
        <v>AL DÍA</v>
      </c>
      <c r="S143" t="str">
        <v>AL DÍA</v>
      </c>
      <c r="T143" t="str">
        <v>AL DÍA</v>
      </c>
      <c r="U143" t="str">
        <v>AL DÍA</v>
      </c>
      <c r="V143" t="str">
        <v>AL DÍA</v>
      </c>
      <c r="W143" t="str">
        <v>AL DÍA</v>
      </c>
      <c r="X143" t="str">
        <v>AL DÍA</v>
      </c>
      <c r="Y143" t="str">
        <v>AL DÍA</v>
      </c>
      <c r="Z143" t="str">
        <v>AL DÍA</v>
      </c>
      <c r="AA143" t="str">
        <v>AL DÍA</v>
      </c>
      <c r="AB143" t="str">
        <v>AL DÍA</v>
      </c>
      <c r="AC143" t="str">
        <v>AL DÍA</v>
      </c>
      <c r="AD143" t="str">
        <v/>
      </c>
      <c r="AE143" t="str">
        <v/>
      </c>
      <c r="AF143" t="str">
        <v/>
      </c>
      <c r="AG143" t="str">
        <v/>
      </c>
      <c r="AH143" t="str">
        <v/>
      </c>
      <c r="AI143" t="str">
        <v/>
      </c>
      <c r="AJ143" t="str">
        <v/>
      </c>
      <c r="AK143" t="str">
        <v/>
      </c>
      <c r="AL143" t="str">
        <v/>
      </c>
      <c r="AM143" t="str">
        <v/>
      </c>
      <c r="AN143" t="str">
        <v/>
      </c>
      <c r="AO143" t="str">
        <v/>
      </c>
      <c r="AP143" t="str">
        <v>MENSAJE POR WHATSAPP</v>
      </c>
      <c r="AR143">
        <v>46273</v>
      </c>
    </row>
    <row r="144">
      <c r="A144">
        <v>143</v>
      </c>
      <c r="B144" t="str">
        <v xml:space="preserve">LC1 - 15 - 11 </v>
      </c>
      <c r="C144" t="str">
        <v>VENDIDO</v>
      </c>
      <c r="D144">
        <v>0</v>
      </c>
      <c r="E144" t="str">
        <v>SIN ESTADO</v>
      </c>
      <c r="F144" t="str">
        <v/>
      </c>
      <c r="G144" t="str">
        <v/>
      </c>
      <c r="H144" t="str">
        <v/>
      </c>
      <c r="I144" t="str">
        <v/>
      </c>
      <c r="J144" t="str">
        <v/>
      </c>
      <c r="K144" t="str">
        <v/>
      </c>
      <c r="L144" t="str">
        <v/>
      </c>
      <c r="M144" t="str">
        <v/>
      </c>
      <c r="N144" t="str">
        <v/>
      </c>
      <c r="O144" t="str">
        <v/>
      </c>
      <c r="P144" t="str">
        <v/>
      </c>
      <c r="Q144" t="str">
        <v/>
      </c>
      <c r="R144" t="str">
        <v/>
      </c>
      <c r="S144" t="str">
        <v/>
      </c>
      <c r="T144" t="str">
        <v/>
      </c>
      <c r="U144" t="str">
        <v/>
      </c>
      <c r="V144" t="str">
        <v/>
      </c>
      <c r="W144" t="str">
        <v/>
      </c>
      <c r="X144" t="str">
        <v/>
      </c>
      <c r="Y144" t="str">
        <v/>
      </c>
      <c r="Z144" t="str">
        <v/>
      </c>
      <c r="AA144" t="str">
        <v/>
      </c>
      <c r="AB144" t="str">
        <v/>
      </c>
      <c r="AC144" t="str">
        <v/>
      </c>
      <c r="AD144" t="str">
        <v/>
      </c>
      <c r="AE144" t="str">
        <v/>
      </c>
      <c r="AF144" t="str">
        <v/>
      </c>
      <c r="AG144" t="str">
        <v/>
      </c>
      <c r="AH144" t="str">
        <v/>
      </c>
      <c r="AI144" t="str">
        <v/>
      </c>
      <c r="AJ144" t="str">
        <v/>
      </c>
      <c r="AK144" t="str">
        <v/>
      </c>
      <c r="AL144" t="str">
        <v/>
      </c>
      <c r="AM144" t="str">
        <v/>
      </c>
      <c r="AN144" t="str">
        <v/>
      </c>
      <c r="AO144" t="str">
        <v/>
      </c>
    </row>
    <row r="145">
      <c r="A145">
        <v>144</v>
      </c>
      <c r="B145" t="str">
        <v xml:space="preserve">LC1 - 15 - 12 </v>
      </c>
      <c r="C145" t="str">
        <v>VENDIDO</v>
      </c>
      <c r="D145">
        <v>0</v>
      </c>
      <c r="E145" t="str">
        <v>SIN ESTADO</v>
      </c>
      <c r="F145" t="str">
        <v/>
      </c>
      <c r="G145" t="str">
        <v/>
      </c>
      <c r="H145" t="str">
        <v/>
      </c>
      <c r="I145" t="str">
        <v/>
      </c>
      <c r="J145" t="str">
        <v/>
      </c>
      <c r="K145" t="str">
        <v/>
      </c>
      <c r="L145" t="str">
        <v/>
      </c>
      <c r="M145" t="str">
        <v/>
      </c>
      <c r="N145" t="str">
        <v/>
      </c>
      <c r="O145" t="str">
        <v/>
      </c>
      <c r="P145" t="str">
        <v/>
      </c>
      <c r="Q145" t="str">
        <v/>
      </c>
      <c r="R145" t="str">
        <v/>
      </c>
      <c r="S145" t="str">
        <v/>
      </c>
      <c r="T145" t="str">
        <v/>
      </c>
      <c r="U145" t="str">
        <v/>
      </c>
      <c r="V145" t="str">
        <v/>
      </c>
      <c r="W145" t="str">
        <v/>
      </c>
      <c r="X145" t="str">
        <v/>
      </c>
      <c r="Y145" t="str">
        <v/>
      </c>
      <c r="Z145" t="str">
        <v/>
      </c>
      <c r="AA145" t="str">
        <v/>
      </c>
      <c r="AB145" t="str">
        <v/>
      </c>
      <c r="AC145" t="str">
        <v/>
      </c>
      <c r="AD145" t="str">
        <v/>
      </c>
      <c r="AE145" t="str">
        <v/>
      </c>
      <c r="AF145" t="str">
        <v/>
      </c>
      <c r="AG145" t="str">
        <v/>
      </c>
      <c r="AH145" t="str">
        <v/>
      </c>
      <c r="AI145" t="str">
        <v/>
      </c>
      <c r="AJ145" t="str">
        <v/>
      </c>
      <c r="AK145" t="str">
        <v/>
      </c>
      <c r="AL145" t="str">
        <v/>
      </c>
      <c r="AM145" t="str">
        <v/>
      </c>
      <c r="AN145" t="str">
        <v/>
      </c>
      <c r="AO145" t="str">
        <v/>
      </c>
    </row>
    <row r="146">
      <c r="A146">
        <v>145</v>
      </c>
      <c r="B146" t="str">
        <v xml:space="preserve">LC1 - 15 - 13 </v>
      </c>
      <c r="C146" t="str">
        <v>VENDIDO</v>
      </c>
      <c r="D146">
        <v>24</v>
      </c>
      <c r="E146" t="str">
        <v>VENCIDA</v>
      </c>
      <c r="F146" t="str">
        <v>PAGA</v>
      </c>
      <c r="G146" t="str">
        <v>PAGA</v>
      </c>
      <c r="H146" t="str">
        <v>PAGA</v>
      </c>
      <c r="I146" t="str">
        <v>PAGA</v>
      </c>
      <c r="J146" t="str">
        <v>PAGA</v>
      </c>
      <c r="K146" t="str">
        <v>PAGA</v>
      </c>
      <c r="L146" t="str">
        <v>PAGA</v>
      </c>
      <c r="M146" t="str">
        <v>PAGA</v>
      </c>
      <c r="N146" t="str">
        <v>PAGA</v>
      </c>
      <c r="O146" t="str">
        <v>PAGA</v>
      </c>
      <c r="P146" t="str">
        <v>PAGA</v>
      </c>
      <c r="Q146" t="str">
        <v>PAGA</v>
      </c>
      <c r="R146" t="str">
        <v>PAGA</v>
      </c>
      <c r="S146" t="str">
        <v>VENCIDA</v>
      </c>
      <c r="T146" t="str">
        <v>AL DÍA</v>
      </c>
      <c r="U146" t="str">
        <v>AL DÍA</v>
      </c>
      <c r="V146" t="str">
        <v>AL DÍA</v>
      </c>
      <c r="W146" t="str">
        <v>AL DÍA</v>
      </c>
      <c r="X146" t="str">
        <v>AL DÍA</v>
      </c>
      <c r="Y146" t="str">
        <v>AL DÍA</v>
      </c>
      <c r="Z146" t="str">
        <v>AL DÍA</v>
      </c>
      <c r="AA146" t="str">
        <v>AL DÍA</v>
      </c>
      <c r="AB146" t="str">
        <v>AL DÍA</v>
      </c>
      <c r="AC146" t="str">
        <v>AL DÍA</v>
      </c>
      <c r="AD146" t="str">
        <v/>
      </c>
      <c r="AE146" t="str">
        <v/>
      </c>
      <c r="AF146" t="str">
        <v/>
      </c>
      <c r="AG146" t="str">
        <v/>
      </c>
      <c r="AH146" t="str">
        <v/>
      </c>
      <c r="AI146" t="str">
        <v/>
      </c>
      <c r="AJ146" t="str">
        <v/>
      </c>
      <c r="AK146" t="str">
        <v/>
      </c>
      <c r="AL146" t="str">
        <v/>
      </c>
      <c r="AM146" t="str">
        <v/>
      </c>
      <c r="AN146" t="str">
        <v/>
      </c>
      <c r="AO146" t="str">
        <v/>
      </c>
    </row>
    <row r="147">
      <c r="A147">
        <v>146</v>
      </c>
      <c r="B147" t="str">
        <v xml:space="preserve">LC1 - 15 - 14 </v>
      </c>
      <c r="C147" t="str">
        <v>VENDIDO</v>
      </c>
      <c r="D147">
        <v>24</v>
      </c>
      <c r="E147" t="str">
        <v>VENCIDA</v>
      </c>
      <c r="F147" t="str">
        <v>PAGA</v>
      </c>
      <c r="G147" t="str">
        <v>PAGA</v>
      </c>
      <c r="H147" t="str">
        <v>PAGA</v>
      </c>
      <c r="I147" t="str">
        <v>PAGA</v>
      </c>
      <c r="J147" t="str">
        <v>PAGA</v>
      </c>
      <c r="K147" t="str">
        <v>PAGA</v>
      </c>
      <c r="L147" t="str">
        <v>PAGA</v>
      </c>
      <c r="M147" t="str">
        <v>PAGA</v>
      </c>
      <c r="N147" t="str">
        <v>PAGA</v>
      </c>
      <c r="O147" t="str">
        <v>PAGA</v>
      </c>
      <c r="P147" t="str">
        <v>PAGA</v>
      </c>
      <c r="Q147" t="str">
        <v>PAGA</v>
      </c>
      <c r="R147" t="str">
        <v>PAGA</v>
      </c>
      <c r="S147" t="str">
        <v>VENCIDA</v>
      </c>
      <c r="T147" t="str">
        <v>VENCIDA</v>
      </c>
      <c r="U147" t="str">
        <v>AL DÍA</v>
      </c>
      <c r="V147" t="str">
        <v>AL DÍA</v>
      </c>
      <c r="W147" t="str">
        <v>AL DÍA</v>
      </c>
      <c r="X147" t="str">
        <v>AL DÍA</v>
      </c>
      <c r="Y147" t="str">
        <v>AL DÍA</v>
      </c>
      <c r="Z147" t="str">
        <v>AL DÍA</v>
      </c>
      <c r="AA147" t="str">
        <v>AL DÍA</v>
      </c>
      <c r="AB147" t="str">
        <v>AL DÍA</v>
      </c>
      <c r="AC147" t="str">
        <v>AL DÍA</v>
      </c>
      <c r="AD147" t="str">
        <v/>
      </c>
      <c r="AE147" t="str">
        <v/>
      </c>
      <c r="AF147" t="str">
        <v/>
      </c>
      <c r="AG147" t="str">
        <v/>
      </c>
      <c r="AH147" t="str">
        <v/>
      </c>
      <c r="AI147" t="str">
        <v/>
      </c>
      <c r="AJ147" t="str">
        <v/>
      </c>
      <c r="AK147" t="str">
        <v/>
      </c>
      <c r="AL147" t="str">
        <v/>
      </c>
      <c r="AM147" t="str">
        <v/>
      </c>
      <c r="AN147" t="str">
        <v/>
      </c>
      <c r="AO147" t="str">
        <v/>
      </c>
    </row>
    <row r="148">
      <c r="A148">
        <v>147</v>
      </c>
      <c r="B148" t="str">
        <v xml:space="preserve">LC1 - 15 - 15 </v>
      </c>
      <c r="C148" t="str">
        <v>EN NEGOCIACIÓN</v>
      </c>
      <c r="D148">
        <v>0</v>
      </c>
      <c r="E148" t="str">
        <v>SIN ESTADO</v>
      </c>
      <c r="F148" t="str">
        <v/>
      </c>
      <c r="G148" t="str">
        <v/>
      </c>
      <c r="H148" t="str">
        <v/>
      </c>
      <c r="I148" t="str">
        <v/>
      </c>
      <c r="J148" t="str">
        <v/>
      </c>
      <c r="K148" t="str">
        <v/>
      </c>
      <c r="L148" t="str">
        <v/>
      </c>
      <c r="M148" t="str">
        <v/>
      </c>
      <c r="N148" t="str">
        <v/>
      </c>
      <c r="O148" t="str">
        <v/>
      </c>
      <c r="P148" t="str">
        <v/>
      </c>
      <c r="Q148" t="str">
        <v/>
      </c>
      <c r="R148" t="str">
        <v/>
      </c>
      <c r="S148" t="str">
        <v/>
      </c>
      <c r="T148" t="str">
        <v/>
      </c>
      <c r="U148" t="str">
        <v/>
      </c>
      <c r="V148" t="str">
        <v/>
      </c>
      <c r="W148" t="str">
        <v/>
      </c>
      <c r="X148" t="str">
        <v/>
      </c>
      <c r="Y148" t="str">
        <v/>
      </c>
      <c r="Z148" t="str">
        <v/>
      </c>
      <c r="AA148" t="str">
        <v/>
      </c>
      <c r="AB148" t="str">
        <v/>
      </c>
      <c r="AC148" t="str">
        <v/>
      </c>
      <c r="AD148" t="str">
        <v/>
      </c>
      <c r="AE148" t="str">
        <v/>
      </c>
      <c r="AF148" t="str">
        <v/>
      </c>
      <c r="AG148" t="str">
        <v/>
      </c>
      <c r="AH148" t="str">
        <v/>
      </c>
      <c r="AI148" t="str">
        <v/>
      </c>
      <c r="AJ148" t="str">
        <v/>
      </c>
      <c r="AK148" t="str">
        <v/>
      </c>
      <c r="AL148" t="str">
        <v/>
      </c>
      <c r="AM148" t="str">
        <v/>
      </c>
      <c r="AN148" t="str">
        <v/>
      </c>
      <c r="AO148" t="str">
        <v/>
      </c>
    </row>
    <row r="149">
      <c r="A149">
        <v>148</v>
      </c>
      <c r="B149" t="str">
        <v xml:space="preserve">LC1 - 15 - 16 </v>
      </c>
      <c r="C149" t="str">
        <v>VENDIDO</v>
      </c>
      <c r="D149">
        <v>0</v>
      </c>
      <c r="E149" t="str">
        <v>SIN ESTADO</v>
      </c>
      <c r="F149" t="str">
        <v/>
      </c>
      <c r="G149" t="str">
        <v/>
      </c>
      <c r="H149" t="str">
        <v/>
      </c>
      <c r="I149" t="str">
        <v/>
      </c>
      <c r="J149" t="str">
        <v/>
      </c>
      <c r="K149" t="str">
        <v/>
      </c>
      <c r="L149" t="str">
        <v/>
      </c>
      <c r="M149" t="str">
        <v/>
      </c>
      <c r="N149" t="str">
        <v/>
      </c>
      <c r="O149" t="str">
        <v/>
      </c>
      <c r="P149" t="str">
        <v/>
      </c>
      <c r="Q149" t="str">
        <v/>
      </c>
      <c r="R149" t="str">
        <v/>
      </c>
      <c r="S149" t="str">
        <v/>
      </c>
      <c r="T149" t="str">
        <v/>
      </c>
      <c r="U149" t="str">
        <v/>
      </c>
      <c r="V149" t="str">
        <v/>
      </c>
      <c r="W149" t="str">
        <v/>
      </c>
      <c r="X149" t="str">
        <v/>
      </c>
      <c r="Y149" t="str">
        <v/>
      </c>
      <c r="Z149" t="str">
        <v/>
      </c>
      <c r="AA149" t="str">
        <v/>
      </c>
      <c r="AB149" t="str">
        <v/>
      </c>
      <c r="AC149" t="str">
        <v/>
      </c>
      <c r="AD149" t="str">
        <v/>
      </c>
      <c r="AE149" t="str">
        <v/>
      </c>
      <c r="AF149" t="str">
        <v/>
      </c>
      <c r="AG149" t="str">
        <v/>
      </c>
      <c r="AH149" t="str">
        <v/>
      </c>
      <c r="AI149" t="str">
        <v/>
      </c>
      <c r="AJ149" t="str">
        <v/>
      </c>
      <c r="AK149" t="str">
        <v/>
      </c>
      <c r="AL149" t="str">
        <v/>
      </c>
      <c r="AM149" t="str">
        <v/>
      </c>
      <c r="AN149" t="str">
        <v/>
      </c>
      <c r="AO149" t="str">
        <v/>
      </c>
    </row>
    <row r="150">
      <c r="A150">
        <v>149</v>
      </c>
      <c r="B150" t="str">
        <v xml:space="preserve">LC1 - 15 - 17 </v>
      </c>
      <c r="C150" t="str">
        <v>VENDIDO</v>
      </c>
      <c r="D150">
        <v>24</v>
      </c>
      <c r="E150" t="str">
        <v>VENCIDA</v>
      </c>
      <c r="F150" t="str">
        <v>PAGA</v>
      </c>
      <c r="G150" t="str">
        <v>PAGA</v>
      </c>
      <c r="H150" t="str">
        <v>PAGA</v>
      </c>
      <c r="I150" t="str">
        <v>PAGA</v>
      </c>
      <c r="J150" t="str">
        <v>PAGA</v>
      </c>
      <c r="K150" t="str">
        <v>PAGA</v>
      </c>
      <c r="L150" t="str">
        <v>PAGA</v>
      </c>
      <c r="M150" t="str">
        <v>PAGA</v>
      </c>
      <c r="N150" t="str">
        <v>VENCIDA</v>
      </c>
      <c r="O150" t="str">
        <v>AL DÍA</v>
      </c>
      <c r="P150" t="str">
        <v>AL DÍA</v>
      </c>
      <c r="Q150" t="str">
        <v>AL DÍA</v>
      </c>
      <c r="R150" t="str">
        <v>AL DÍA</v>
      </c>
      <c r="S150" t="str">
        <v>AL DÍA</v>
      </c>
      <c r="T150" t="str">
        <v>AL DÍA</v>
      </c>
      <c r="U150" t="str">
        <v>AL DÍA</v>
      </c>
      <c r="V150" t="str">
        <v>AL DÍA</v>
      </c>
      <c r="W150" t="str">
        <v>AL DÍA</v>
      </c>
      <c r="X150" t="str">
        <v>AL DÍA</v>
      </c>
      <c r="Y150" t="str">
        <v>AL DÍA</v>
      </c>
      <c r="Z150" t="str">
        <v>AL DÍA</v>
      </c>
      <c r="AA150" t="str">
        <v>AL DÍA</v>
      </c>
      <c r="AB150" t="str">
        <v>AL DÍA</v>
      </c>
      <c r="AC150" t="str">
        <v>AL DÍA</v>
      </c>
      <c r="AD150" t="str">
        <v/>
      </c>
      <c r="AE150" t="str">
        <v/>
      </c>
      <c r="AF150" t="str">
        <v/>
      </c>
      <c r="AG150" t="str">
        <v/>
      </c>
      <c r="AH150" t="str">
        <v/>
      </c>
      <c r="AI150" t="str">
        <v/>
      </c>
      <c r="AJ150" t="str">
        <v/>
      </c>
      <c r="AK150" t="str">
        <v/>
      </c>
      <c r="AL150" t="str">
        <v/>
      </c>
      <c r="AM150" t="str">
        <v/>
      </c>
      <c r="AN150" t="str">
        <v/>
      </c>
      <c r="AO150" t="str">
        <v/>
      </c>
    </row>
    <row r="151">
      <c r="A151">
        <v>150</v>
      </c>
      <c r="B151" t="str">
        <v xml:space="preserve">LC1 - 15 - 18 </v>
      </c>
      <c r="C151" t="str">
        <v>VENDIDO</v>
      </c>
      <c r="D151">
        <v>24</v>
      </c>
      <c r="E151" t="str">
        <v>VENCIDA</v>
      </c>
      <c r="F151" t="str">
        <v>PAGA</v>
      </c>
      <c r="G151" t="str">
        <v>PAGA</v>
      </c>
      <c r="H151" t="str">
        <v>PAGA</v>
      </c>
      <c r="I151" t="str">
        <v>PAGA</v>
      </c>
      <c r="J151" t="str">
        <v>PAGA</v>
      </c>
      <c r="K151" t="str">
        <v>VENCIDA</v>
      </c>
      <c r="L151" t="str">
        <v>VENCIDA</v>
      </c>
      <c r="M151" t="str">
        <v>VENCIDA</v>
      </c>
      <c r="N151" t="str">
        <v>POR VENCER</v>
      </c>
      <c r="O151" t="str">
        <v>AL DÍA</v>
      </c>
      <c r="P151" t="str">
        <v>AL DÍA</v>
      </c>
      <c r="Q151" t="str">
        <v>AL DÍA</v>
      </c>
      <c r="R151" t="str">
        <v>AL DÍA</v>
      </c>
      <c r="S151" t="str">
        <v>AL DÍA</v>
      </c>
      <c r="T151" t="str">
        <v>AL DÍA</v>
      </c>
      <c r="U151" t="str">
        <v>AL DÍA</v>
      </c>
      <c r="V151" t="str">
        <v>AL DÍA</v>
      </c>
      <c r="W151" t="str">
        <v>AL DÍA</v>
      </c>
      <c r="X151" t="str">
        <v>AL DÍA</v>
      </c>
      <c r="Y151" t="str">
        <v>AL DÍA</v>
      </c>
      <c r="Z151" t="str">
        <v>AL DÍA</v>
      </c>
      <c r="AA151" t="str">
        <v>AL DÍA</v>
      </c>
      <c r="AB151" t="str">
        <v>AL DÍA</v>
      </c>
      <c r="AC151" t="str">
        <v>AL DÍA</v>
      </c>
      <c r="AD151" t="str">
        <v/>
      </c>
      <c r="AE151" t="str">
        <v/>
      </c>
      <c r="AF151" t="str">
        <v/>
      </c>
      <c r="AG151" t="str">
        <v/>
      </c>
      <c r="AH151" t="str">
        <v/>
      </c>
      <c r="AI151" t="str">
        <v/>
      </c>
      <c r="AJ151" t="str">
        <v/>
      </c>
      <c r="AK151" t="str">
        <v/>
      </c>
      <c r="AL151" t="str">
        <v/>
      </c>
      <c r="AM151" t="str">
        <v/>
      </c>
      <c r="AN151" t="str">
        <v/>
      </c>
      <c r="AO151" t="str">
        <v/>
      </c>
    </row>
    <row r="152">
      <c r="A152">
        <v>151</v>
      </c>
      <c r="B152" t="str">
        <v xml:space="preserve">LC1 - 15 - 19 </v>
      </c>
      <c r="C152" t="str">
        <v>VENDIDO</v>
      </c>
      <c r="D152">
        <v>24</v>
      </c>
      <c r="E152" t="str">
        <v>VENCIDA</v>
      </c>
      <c r="F152" t="str">
        <v>PAGA</v>
      </c>
      <c r="G152" t="str">
        <v>PAGA</v>
      </c>
      <c r="H152" t="str">
        <v>PAGA</v>
      </c>
      <c r="I152" t="str">
        <v>PAGA</v>
      </c>
      <c r="J152" t="str">
        <v>VENCIDA</v>
      </c>
      <c r="K152" t="str">
        <v>AL DÍA</v>
      </c>
      <c r="L152" t="str">
        <v>AL DÍA</v>
      </c>
      <c r="M152" t="str">
        <v>AL DÍA</v>
      </c>
      <c r="N152" t="str">
        <v>AL DÍA</v>
      </c>
      <c r="O152" t="str">
        <v>AL DÍA</v>
      </c>
      <c r="P152" t="str">
        <v>AL DÍA</v>
      </c>
      <c r="Q152" t="str">
        <v>AL DÍA</v>
      </c>
      <c r="R152" t="str">
        <v>AL DÍA</v>
      </c>
      <c r="S152" t="str">
        <v>AL DÍA</v>
      </c>
      <c r="T152" t="str">
        <v>AL DÍA</v>
      </c>
      <c r="U152" t="str">
        <v>AL DÍA</v>
      </c>
      <c r="V152" t="str">
        <v>AL DÍA</v>
      </c>
      <c r="W152" t="str">
        <v>AL DÍA</v>
      </c>
      <c r="X152" t="str">
        <v>AL DÍA</v>
      </c>
      <c r="Y152" t="str">
        <v>AL DÍA</v>
      </c>
      <c r="Z152" t="str">
        <v>AL DÍA</v>
      </c>
      <c r="AA152" t="str">
        <v>AL DÍA</v>
      </c>
      <c r="AB152" t="str">
        <v>AL DÍA</v>
      </c>
      <c r="AC152" t="str">
        <v>AL DÍA</v>
      </c>
      <c r="AD152" t="str">
        <v/>
      </c>
      <c r="AE152" t="str">
        <v/>
      </c>
      <c r="AF152" t="str">
        <v/>
      </c>
      <c r="AG152" t="str">
        <v/>
      </c>
      <c r="AH152" t="str">
        <v/>
      </c>
      <c r="AI152" t="str">
        <v/>
      </c>
      <c r="AJ152" t="str">
        <v/>
      </c>
      <c r="AK152" t="str">
        <v/>
      </c>
      <c r="AL152" t="str">
        <v/>
      </c>
      <c r="AM152" t="str">
        <v/>
      </c>
      <c r="AN152" t="str">
        <v/>
      </c>
      <c r="AO152" t="str">
        <v/>
      </c>
    </row>
    <row r="153">
      <c r="A153">
        <v>152</v>
      </c>
      <c r="B153" t="str">
        <v xml:space="preserve">LC1 - 15 - 21 </v>
      </c>
      <c r="C153" t="str">
        <v xml:space="preserve">CEDIDO EN FORMA DE PAGO </v>
      </c>
      <c r="D153">
        <v>0</v>
      </c>
      <c r="E153" t="str">
        <v>SIN ESTADO</v>
      </c>
      <c r="F153" t="str">
        <v/>
      </c>
      <c r="G153" t="str">
        <v/>
      </c>
      <c r="H153" t="str">
        <v/>
      </c>
      <c r="I153" t="str">
        <v/>
      </c>
      <c r="J153" t="str">
        <v/>
      </c>
      <c r="K153" t="str">
        <v/>
      </c>
      <c r="L153" t="str">
        <v/>
      </c>
      <c r="M153" t="str">
        <v/>
      </c>
      <c r="N153" t="str">
        <v/>
      </c>
      <c r="O153" t="str">
        <v/>
      </c>
      <c r="P153" t="str">
        <v/>
      </c>
      <c r="Q153" t="str">
        <v/>
      </c>
      <c r="R153" t="str">
        <v/>
      </c>
      <c r="S153" t="str">
        <v/>
      </c>
      <c r="T153" t="str">
        <v/>
      </c>
      <c r="U153" t="str">
        <v/>
      </c>
      <c r="V153" t="str">
        <v/>
      </c>
      <c r="W153" t="str">
        <v/>
      </c>
      <c r="X153" t="str">
        <v/>
      </c>
      <c r="Y153" t="str">
        <v/>
      </c>
      <c r="Z153" t="str">
        <v/>
      </c>
      <c r="AA153" t="str">
        <v/>
      </c>
      <c r="AB153" t="str">
        <v/>
      </c>
      <c r="AC153" t="str">
        <v/>
      </c>
      <c r="AD153" t="str">
        <v/>
      </c>
      <c r="AE153" t="str">
        <v/>
      </c>
      <c r="AF153" t="str">
        <v/>
      </c>
      <c r="AG153" t="str">
        <v/>
      </c>
      <c r="AH153" t="str">
        <v/>
      </c>
      <c r="AI153" t="str">
        <v/>
      </c>
      <c r="AJ153" t="str">
        <v/>
      </c>
      <c r="AK153" t="str">
        <v/>
      </c>
      <c r="AL153" t="str">
        <v/>
      </c>
      <c r="AM153" t="str">
        <v/>
      </c>
      <c r="AN153" t="str">
        <v/>
      </c>
      <c r="AO153" t="str">
        <v/>
      </c>
    </row>
    <row r="154">
      <c r="A154">
        <v>153</v>
      </c>
      <c r="B154" t="str">
        <v xml:space="preserve">LC1 - 15 - 22 </v>
      </c>
      <c r="C154" t="str">
        <v>VENDIDO</v>
      </c>
      <c r="D154">
        <v>0</v>
      </c>
      <c r="E154" t="str">
        <v>SIN ESTADO</v>
      </c>
      <c r="F154" t="str">
        <v/>
      </c>
      <c r="G154" t="str">
        <v/>
      </c>
      <c r="H154" t="str">
        <v/>
      </c>
      <c r="I154" t="str">
        <v/>
      </c>
      <c r="J154" t="str">
        <v/>
      </c>
      <c r="K154" t="str">
        <v/>
      </c>
      <c r="L154" t="str">
        <v/>
      </c>
      <c r="M154" t="str">
        <v/>
      </c>
      <c r="N154" t="str">
        <v/>
      </c>
      <c r="O154" t="str">
        <v/>
      </c>
      <c r="P154" t="str">
        <v/>
      </c>
      <c r="Q154" t="str">
        <v/>
      </c>
      <c r="R154" t="str">
        <v/>
      </c>
      <c r="S154" t="str">
        <v/>
      </c>
      <c r="T154" t="str">
        <v/>
      </c>
      <c r="U154" t="str">
        <v/>
      </c>
      <c r="V154" t="str">
        <v/>
      </c>
      <c r="W154" t="str">
        <v/>
      </c>
      <c r="X154" t="str">
        <v/>
      </c>
      <c r="Y154" t="str">
        <v/>
      </c>
      <c r="Z154" t="str">
        <v/>
      </c>
      <c r="AA154" t="str">
        <v/>
      </c>
      <c r="AB154" t="str">
        <v/>
      </c>
      <c r="AC154" t="str">
        <v/>
      </c>
      <c r="AD154" t="str">
        <v/>
      </c>
      <c r="AE154" t="str">
        <v/>
      </c>
      <c r="AF154" t="str">
        <v/>
      </c>
      <c r="AG154" t="str">
        <v/>
      </c>
      <c r="AH154" t="str">
        <v/>
      </c>
      <c r="AI154" t="str">
        <v/>
      </c>
      <c r="AJ154" t="str">
        <v/>
      </c>
      <c r="AK154" t="str">
        <v/>
      </c>
      <c r="AL154" t="str">
        <v/>
      </c>
      <c r="AM154" t="str">
        <v/>
      </c>
      <c r="AN154" t="str">
        <v/>
      </c>
      <c r="AO154" t="str">
        <v/>
      </c>
    </row>
    <row r="155">
      <c r="A155">
        <v>154</v>
      </c>
      <c r="B155" t="str">
        <v>LC1 - 15 - 23</v>
      </c>
      <c r="C155" t="str">
        <v>VENDIDO</v>
      </c>
      <c r="D155">
        <v>30</v>
      </c>
      <c r="E155" t="str">
        <v>AL DÍA</v>
      </c>
      <c r="F155" t="str">
        <v>PAGA</v>
      </c>
      <c r="G155" t="str">
        <v>PAGA</v>
      </c>
      <c r="H155" t="str">
        <v>PAGA</v>
      </c>
      <c r="I155" t="str">
        <v>PAGA</v>
      </c>
      <c r="J155" t="str">
        <v>PAGA</v>
      </c>
      <c r="K155" t="str">
        <v>PAGA</v>
      </c>
      <c r="L155" t="str">
        <v>PAGA</v>
      </c>
      <c r="M155" t="str">
        <v>PAGA</v>
      </c>
      <c r="N155" t="str">
        <v>AL DÍA</v>
      </c>
      <c r="O155" t="str">
        <v>AL DÍA</v>
      </c>
      <c r="P155" t="str">
        <v>AL DÍA</v>
      </c>
      <c r="Q155" t="str">
        <v>AL DÍA</v>
      </c>
      <c r="R155" t="str">
        <v>AL DÍA</v>
      </c>
      <c r="S155" t="str">
        <v>AL DÍA</v>
      </c>
      <c r="T155" t="str">
        <v>AL DÍA</v>
      </c>
      <c r="U155" t="str">
        <v>AL DÍA</v>
      </c>
      <c r="V155" t="str">
        <v>AL DÍA</v>
      </c>
      <c r="W155" t="str">
        <v>AL DÍA</v>
      </c>
      <c r="X155" t="str">
        <v>AL DÍA</v>
      </c>
      <c r="Y155" t="str">
        <v>AL DÍA</v>
      </c>
      <c r="Z155" t="str">
        <v>AL DÍA</v>
      </c>
      <c r="AA155" t="str">
        <v>AL DÍA</v>
      </c>
      <c r="AB155" t="str">
        <v>AL DÍA</v>
      </c>
      <c r="AC155" t="str">
        <v>AL DÍA</v>
      </c>
      <c r="AD155" t="str">
        <v>AL DÍA</v>
      </c>
      <c r="AE155" t="str">
        <v>AL DÍA</v>
      </c>
      <c r="AF155" t="str">
        <v>AL DÍA</v>
      </c>
      <c r="AG155" t="str">
        <v>AL DÍA</v>
      </c>
      <c r="AH155" t="str">
        <v>AL DÍA</v>
      </c>
      <c r="AI155" t="str">
        <v>AL DÍA</v>
      </c>
      <c r="AJ155" t="str">
        <v/>
      </c>
      <c r="AK155" t="str">
        <v/>
      </c>
      <c r="AL155" t="str">
        <v/>
      </c>
      <c r="AM155" t="str">
        <v/>
      </c>
      <c r="AN155" t="str">
        <v/>
      </c>
      <c r="AO155" t="str">
        <v/>
      </c>
    </row>
    <row r="156">
      <c r="A156">
        <v>155</v>
      </c>
      <c r="B156" t="str">
        <v xml:space="preserve">LC1 - 15 - 24 </v>
      </c>
      <c r="C156" t="str">
        <v>VENDIDO</v>
      </c>
      <c r="D156">
        <v>24</v>
      </c>
      <c r="E156" t="str">
        <v>AL DÍA</v>
      </c>
      <c r="F156" t="str">
        <v>PAGA</v>
      </c>
      <c r="G156" t="str">
        <v>PAGA</v>
      </c>
      <c r="H156" t="str">
        <v>PAGA</v>
      </c>
      <c r="I156" t="str">
        <v>PAGA</v>
      </c>
      <c r="J156" t="str">
        <v>PAGA</v>
      </c>
      <c r="K156" t="str">
        <v>PAGA</v>
      </c>
      <c r="L156" t="str">
        <v>AL DÍA</v>
      </c>
      <c r="M156" t="str">
        <v>AL DÍA</v>
      </c>
      <c r="N156" t="str">
        <v>AL DÍA</v>
      </c>
      <c r="O156" t="str">
        <v>AL DÍA</v>
      </c>
      <c r="P156" t="str">
        <v>AL DÍA</v>
      </c>
      <c r="Q156" t="str">
        <v>AL DÍA</v>
      </c>
      <c r="R156" t="str">
        <v>AL DÍA</v>
      </c>
      <c r="S156" t="str">
        <v>AL DÍA</v>
      </c>
      <c r="T156" t="str">
        <v>AL DÍA</v>
      </c>
      <c r="U156" t="str">
        <v>AL DÍA</v>
      </c>
      <c r="V156" t="str">
        <v>AL DÍA</v>
      </c>
      <c r="W156" t="str">
        <v>AL DÍA</v>
      </c>
      <c r="X156" t="str">
        <v>AL DÍA</v>
      </c>
      <c r="Y156" t="str">
        <v>AL DÍA</v>
      </c>
      <c r="Z156" t="str">
        <v>AL DÍA</v>
      </c>
      <c r="AA156" t="str">
        <v>AL DÍA</v>
      </c>
      <c r="AB156" t="str">
        <v>AL DÍA</v>
      </c>
      <c r="AC156" t="str">
        <v>AL DÍA</v>
      </c>
      <c r="AD156" t="str">
        <v/>
      </c>
      <c r="AE156" t="str">
        <v/>
      </c>
      <c r="AF156" t="str">
        <v/>
      </c>
      <c r="AG156" t="str">
        <v/>
      </c>
      <c r="AH156" t="str">
        <v/>
      </c>
      <c r="AI156" t="str">
        <v/>
      </c>
      <c r="AJ156" t="str">
        <v/>
      </c>
      <c r="AK156" t="str">
        <v/>
      </c>
      <c r="AL156" t="str">
        <v/>
      </c>
      <c r="AM156" t="str">
        <v/>
      </c>
      <c r="AN156" t="str">
        <v/>
      </c>
      <c r="AO156" t="str">
        <v/>
      </c>
    </row>
    <row r="157">
      <c r="A157">
        <v>156</v>
      </c>
      <c r="B157" t="str">
        <v xml:space="preserve">LC1 - 15 - 25 </v>
      </c>
      <c r="C157" t="str">
        <v>VENDIDO</v>
      </c>
      <c r="D157">
        <v>0</v>
      </c>
      <c r="E157" t="str">
        <v>SIN ESTADO</v>
      </c>
      <c r="F157" t="str">
        <v/>
      </c>
      <c r="G157" t="str">
        <v/>
      </c>
      <c r="H157" t="str">
        <v/>
      </c>
      <c r="I157" t="str">
        <v/>
      </c>
      <c r="J157" t="str">
        <v/>
      </c>
      <c r="K157" t="str">
        <v/>
      </c>
      <c r="L157" t="str">
        <v/>
      </c>
      <c r="M157" t="str">
        <v/>
      </c>
      <c r="N157" t="str">
        <v/>
      </c>
      <c r="O157" t="str">
        <v/>
      </c>
      <c r="P157" t="str">
        <v/>
      </c>
      <c r="Q157" t="str">
        <v/>
      </c>
      <c r="R157" t="str">
        <v/>
      </c>
      <c r="S157" t="str">
        <v/>
      </c>
      <c r="T157" t="str">
        <v/>
      </c>
      <c r="U157" t="str">
        <v/>
      </c>
      <c r="V157" t="str">
        <v/>
      </c>
      <c r="W157" t="str">
        <v/>
      </c>
      <c r="X157" t="str">
        <v/>
      </c>
      <c r="Y157" t="str">
        <v/>
      </c>
      <c r="Z157" t="str">
        <v/>
      </c>
      <c r="AA157" t="str">
        <v/>
      </c>
      <c r="AB157" t="str">
        <v/>
      </c>
      <c r="AC157" t="str">
        <v/>
      </c>
      <c r="AD157" t="str">
        <v/>
      </c>
      <c r="AE157" t="str">
        <v/>
      </c>
      <c r="AF157" t="str">
        <v/>
      </c>
      <c r="AG157" t="str">
        <v/>
      </c>
      <c r="AH157" t="str">
        <v/>
      </c>
      <c r="AI157" t="str">
        <v/>
      </c>
      <c r="AJ157" t="str">
        <v/>
      </c>
      <c r="AK157" t="str">
        <v/>
      </c>
      <c r="AL157" t="str">
        <v/>
      </c>
      <c r="AM157" t="str">
        <v/>
      </c>
      <c r="AN157" t="str">
        <v/>
      </c>
      <c r="AO157" t="str">
        <v/>
      </c>
    </row>
    <row r="158">
      <c r="A158">
        <v>157</v>
      </c>
      <c r="B158" t="str">
        <v xml:space="preserve">LC1 - 15 - 26 </v>
      </c>
      <c r="C158" t="str">
        <v>VENDIDO</v>
      </c>
      <c r="D158">
        <v>24</v>
      </c>
      <c r="E158" t="str">
        <v>AL DÍA</v>
      </c>
      <c r="F158" t="str">
        <v>PAGA</v>
      </c>
      <c r="G158" t="str">
        <v>PAGA</v>
      </c>
      <c r="H158" t="str">
        <v>PAGA</v>
      </c>
      <c r="I158" t="str">
        <v>PAGA</v>
      </c>
      <c r="J158" t="str">
        <v>PAGA</v>
      </c>
      <c r="K158" t="str">
        <v>PAGA</v>
      </c>
      <c r="L158" t="str">
        <v>PAGA</v>
      </c>
      <c r="M158" t="str">
        <v>PAGA</v>
      </c>
      <c r="N158" t="str">
        <v>PAGA</v>
      </c>
      <c r="O158" t="str">
        <v>PAGA</v>
      </c>
      <c r="P158" t="str">
        <v>PAGA</v>
      </c>
      <c r="Q158" t="str">
        <v>PAGA</v>
      </c>
      <c r="R158" t="str">
        <v>PAGA</v>
      </c>
      <c r="S158" t="str">
        <v>PAGA</v>
      </c>
      <c r="T158" t="str">
        <v>PAGA</v>
      </c>
      <c r="U158" t="str">
        <v>PAGA</v>
      </c>
      <c r="V158" t="str">
        <v>AL DÍA</v>
      </c>
      <c r="W158" t="str">
        <v>AL DÍA</v>
      </c>
      <c r="X158" t="str">
        <v>AL DÍA</v>
      </c>
      <c r="Y158" t="str">
        <v>AL DÍA</v>
      </c>
      <c r="Z158" t="str">
        <v>AL DÍA</v>
      </c>
      <c r="AA158" t="str">
        <v>AL DÍA</v>
      </c>
      <c r="AB158" t="str">
        <v>AL DÍA</v>
      </c>
      <c r="AC158" t="str">
        <v>AL DÍA</v>
      </c>
      <c r="AD158" t="str">
        <v/>
      </c>
      <c r="AE158" t="str">
        <v/>
      </c>
      <c r="AF158" t="str">
        <v/>
      </c>
      <c r="AG158" t="str">
        <v/>
      </c>
      <c r="AH158" t="str">
        <v/>
      </c>
      <c r="AI158" t="str">
        <v/>
      </c>
      <c r="AJ158" t="str">
        <v/>
      </c>
      <c r="AK158" t="str">
        <v/>
      </c>
      <c r="AL158" t="str">
        <v/>
      </c>
      <c r="AM158" t="str">
        <v/>
      </c>
      <c r="AN158" t="str">
        <v/>
      </c>
      <c r="AO158" t="str">
        <v/>
      </c>
    </row>
    <row r="159">
      <c r="A159">
        <v>158</v>
      </c>
      <c r="B159" t="str">
        <v xml:space="preserve">LC1 - 15 - 27 </v>
      </c>
      <c r="C159" t="str">
        <v>EN NEGOCIACIÓN</v>
      </c>
      <c r="D159">
        <v>0</v>
      </c>
      <c r="E159" t="str">
        <v>SIN ESTADO</v>
      </c>
      <c r="F159" t="str">
        <v/>
      </c>
      <c r="G159" t="str">
        <v/>
      </c>
      <c r="H159" t="str">
        <v/>
      </c>
      <c r="I159" t="str">
        <v/>
      </c>
      <c r="J159" t="str">
        <v/>
      </c>
      <c r="K159" t="str">
        <v/>
      </c>
      <c r="L159" t="str">
        <v/>
      </c>
      <c r="M159" t="str">
        <v/>
      </c>
      <c r="N159" t="str">
        <v/>
      </c>
      <c r="O159" t="str">
        <v/>
      </c>
      <c r="P159" t="str">
        <v/>
      </c>
      <c r="Q159" t="str">
        <v/>
      </c>
      <c r="R159" t="str">
        <v/>
      </c>
      <c r="S159" t="str">
        <v/>
      </c>
      <c r="T159" t="str">
        <v/>
      </c>
      <c r="U159" t="str">
        <v/>
      </c>
      <c r="V159" t="str">
        <v/>
      </c>
      <c r="W159" t="str">
        <v/>
      </c>
      <c r="X159" t="str">
        <v/>
      </c>
      <c r="Y159" t="str">
        <v/>
      </c>
      <c r="Z159" t="str">
        <v/>
      </c>
      <c r="AA159" t="str">
        <v/>
      </c>
      <c r="AB159" t="str">
        <v/>
      </c>
      <c r="AC159" t="str">
        <v/>
      </c>
      <c r="AD159" t="str">
        <v/>
      </c>
      <c r="AE159" t="str">
        <v/>
      </c>
      <c r="AF159" t="str">
        <v/>
      </c>
      <c r="AG159" t="str">
        <v/>
      </c>
      <c r="AH159" t="str">
        <v/>
      </c>
      <c r="AI159" t="str">
        <v/>
      </c>
      <c r="AJ159" t="str">
        <v/>
      </c>
      <c r="AK159" t="str">
        <v/>
      </c>
      <c r="AL159" t="str">
        <v/>
      </c>
      <c r="AM159" t="str">
        <v/>
      </c>
      <c r="AN159" t="str">
        <v/>
      </c>
      <c r="AO159" t="str">
        <v/>
      </c>
    </row>
    <row r="160">
      <c r="A160">
        <v>159</v>
      </c>
      <c r="B160" t="str">
        <v xml:space="preserve">LC1 - 16 - 1 Y 2 </v>
      </c>
      <c r="C160" t="str">
        <v>VENDIDO</v>
      </c>
      <c r="D160">
        <v>24</v>
      </c>
      <c r="E160" t="str">
        <v>VENCIDA</v>
      </c>
      <c r="F160" t="str">
        <v>PAGA</v>
      </c>
      <c r="G160" t="str">
        <v>PAGA</v>
      </c>
      <c r="H160" t="str">
        <v>PAGA</v>
      </c>
      <c r="I160" t="str">
        <v>PAGA</v>
      </c>
      <c r="J160" t="str">
        <v>PAGA</v>
      </c>
      <c r="K160" t="str">
        <v>PAGA</v>
      </c>
      <c r="L160" t="str">
        <v>PAGA</v>
      </c>
      <c r="M160" t="str">
        <v>PAGA</v>
      </c>
      <c r="N160" t="str">
        <v>PAGA</v>
      </c>
      <c r="O160" t="str">
        <v>PAGA</v>
      </c>
      <c r="P160" t="str">
        <v>PAGA</v>
      </c>
      <c r="Q160" t="str">
        <v>PAGA</v>
      </c>
      <c r="R160" t="str">
        <v>PAGA</v>
      </c>
      <c r="S160" t="str">
        <v>VENCIDA</v>
      </c>
      <c r="T160" t="str">
        <v>AL DÍA</v>
      </c>
      <c r="U160" t="str">
        <v>AL DÍA</v>
      </c>
      <c r="V160" t="str">
        <v>AL DÍA</v>
      </c>
      <c r="W160" t="str">
        <v>AL DÍA</v>
      </c>
      <c r="X160" t="str">
        <v>AL DÍA</v>
      </c>
      <c r="Y160" t="str">
        <v>AL DÍA</v>
      </c>
      <c r="Z160" t="str">
        <v>AL DÍA</v>
      </c>
      <c r="AA160" t="str">
        <v>AL DÍA</v>
      </c>
      <c r="AB160" t="str">
        <v>AL DÍA</v>
      </c>
      <c r="AC160" t="str">
        <v>AL DÍA</v>
      </c>
      <c r="AD160" t="str">
        <v/>
      </c>
      <c r="AE160" t="str">
        <v/>
      </c>
      <c r="AF160" t="str">
        <v/>
      </c>
      <c r="AG160" t="str">
        <v/>
      </c>
      <c r="AH160" t="str">
        <v/>
      </c>
      <c r="AI160" t="str">
        <v/>
      </c>
      <c r="AJ160" t="str">
        <v/>
      </c>
      <c r="AK160" t="str">
        <v/>
      </c>
      <c r="AL160" t="str">
        <v/>
      </c>
      <c r="AM160" t="str">
        <v/>
      </c>
      <c r="AN160" t="str">
        <v/>
      </c>
      <c r="AO160" t="str">
        <v/>
      </c>
    </row>
    <row r="161">
      <c r="A161">
        <v>160</v>
      </c>
      <c r="B161" t="str">
        <v xml:space="preserve">LC1 - 16 - 3 </v>
      </c>
      <c r="C161" t="str">
        <v>VENDIDO</v>
      </c>
      <c r="D161">
        <v>0</v>
      </c>
      <c r="E161" t="str">
        <v>SIN ESTADO</v>
      </c>
      <c r="F161" t="str">
        <v/>
      </c>
      <c r="G161" t="str">
        <v/>
      </c>
      <c r="H161" t="str">
        <v/>
      </c>
      <c r="I161" t="str">
        <v/>
      </c>
      <c r="J161" t="str">
        <v/>
      </c>
      <c r="K161" t="str">
        <v/>
      </c>
      <c r="L161" t="str">
        <v/>
      </c>
      <c r="M161" t="str">
        <v/>
      </c>
      <c r="N161" t="str">
        <v/>
      </c>
      <c r="O161" t="str">
        <v/>
      </c>
      <c r="P161" t="str">
        <v/>
      </c>
      <c r="Q161" t="str">
        <v/>
      </c>
      <c r="R161" t="str">
        <v/>
      </c>
      <c r="S161" t="str">
        <v/>
      </c>
      <c r="T161" t="str">
        <v/>
      </c>
      <c r="U161" t="str">
        <v/>
      </c>
      <c r="V161" t="str">
        <v/>
      </c>
      <c r="W161" t="str">
        <v/>
      </c>
      <c r="X161" t="str">
        <v/>
      </c>
      <c r="Y161" t="str">
        <v/>
      </c>
      <c r="Z161" t="str">
        <v/>
      </c>
      <c r="AA161" t="str">
        <v/>
      </c>
      <c r="AB161" t="str">
        <v/>
      </c>
      <c r="AC161" t="str">
        <v/>
      </c>
      <c r="AD161" t="str">
        <v/>
      </c>
      <c r="AE161" t="str">
        <v/>
      </c>
      <c r="AF161" t="str">
        <v/>
      </c>
      <c r="AG161" t="str">
        <v/>
      </c>
      <c r="AH161" t="str">
        <v/>
      </c>
      <c r="AI161" t="str">
        <v/>
      </c>
      <c r="AJ161" t="str">
        <v/>
      </c>
      <c r="AK161" t="str">
        <v/>
      </c>
      <c r="AL161" t="str">
        <v/>
      </c>
      <c r="AM161" t="str">
        <v/>
      </c>
      <c r="AN161" t="str">
        <v/>
      </c>
      <c r="AO161" t="str">
        <v/>
      </c>
    </row>
    <row r="162">
      <c r="A162">
        <v>161</v>
      </c>
      <c r="B162" t="str">
        <v xml:space="preserve">LC1 - 16 - 4 </v>
      </c>
      <c r="C162" t="str">
        <v>VENDIDO</v>
      </c>
      <c r="D162">
        <v>24</v>
      </c>
      <c r="E162" t="str">
        <v>VENCIDA</v>
      </c>
      <c r="F162" t="str">
        <v>PAGA</v>
      </c>
      <c r="G162" t="str">
        <v>PAGA</v>
      </c>
      <c r="H162" t="str">
        <v>PAGA</v>
      </c>
      <c r="I162" t="str">
        <v>PAGA</v>
      </c>
      <c r="J162" t="str">
        <v>PAGA</v>
      </c>
      <c r="K162" t="str">
        <v>PAGA</v>
      </c>
      <c r="L162" t="str">
        <v>PAGA</v>
      </c>
      <c r="M162" t="str">
        <v>PAGA</v>
      </c>
      <c r="N162" t="str">
        <v>PAGA</v>
      </c>
      <c r="O162" t="str">
        <v>PAGA</v>
      </c>
      <c r="P162" t="str">
        <v>VENCIDA</v>
      </c>
      <c r="Q162" t="str">
        <v>AL DÍA</v>
      </c>
      <c r="R162" t="str">
        <v>AL DÍA</v>
      </c>
      <c r="S162" t="str">
        <v>AL DÍA</v>
      </c>
      <c r="T162" t="str">
        <v>AL DÍA</v>
      </c>
      <c r="U162" t="str">
        <v>AL DÍA</v>
      </c>
      <c r="V162" t="str">
        <v>AL DÍA</v>
      </c>
      <c r="W162" t="str">
        <v>AL DÍA</v>
      </c>
      <c r="X162" t="str">
        <v>AL DÍA</v>
      </c>
      <c r="Y162" t="str">
        <v>AL DÍA</v>
      </c>
      <c r="Z162" t="str">
        <v>AL DÍA</v>
      </c>
      <c r="AA162" t="str">
        <v>AL DÍA</v>
      </c>
      <c r="AB162" t="str">
        <v>AL DÍA</v>
      </c>
      <c r="AC162" t="str">
        <v>AL DÍA</v>
      </c>
      <c r="AD162" t="str">
        <v/>
      </c>
      <c r="AE162" t="str">
        <v/>
      </c>
      <c r="AF162" t="str">
        <v/>
      </c>
      <c r="AG162" t="str">
        <v/>
      </c>
      <c r="AH162" t="str">
        <v/>
      </c>
      <c r="AI162" t="str">
        <v/>
      </c>
      <c r="AJ162" t="str">
        <v/>
      </c>
      <c r="AK162" t="str">
        <v/>
      </c>
      <c r="AL162" t="str">
        <v/>
      </c>
      <c r="AM162" t="str">
        <v/>
      </c>
      <c r="AN162" t="str">
        <v/>
      </c>
      <c r="AO162" t="str">
        <v/>
      </c>
    </row>
    <row r="163">
      <c r="A163">
        <v>162</v>
      </c>
      <c r="B163" t="str">
        <v xml:space="preserve">LC1 - 16 - 5 </v>
      </c>
      <c r="C163" t="str">
        <v>VENDIDO</v>
      </c>
      <c r="D163">
        <v>24</v>
      </c>
      <c r="E163" t="str">
        <v>VENCIDA</v>
      </c>
      <c r="F163" t="str">
        <v>PAGA</v>
      </c>
      <c r="G163" t="str">
        <v>PAGA</v>
      </c>
      <c r="H163" t="str">
        <v>PAGA</v>
      </c>
      <c r="I163" t="str">
        <v>PAGA</v>
      </c>
      <c r="J163" t="str">
        <v>PAGA</v>
      </c>
      <c r="K163" t="str">
        <v>PAGA</v>
      </c>
      <c r="L163" t="str">
        <v>PAGA</v>
      </c>
      <c r="M163" t="str">
        <v>PAGA</v>
      </c>
      <c r="N163" t="str">
        <v>PAGA</v>
      </c>
      <c r="O163" t="str">
        <v>PAGA</v>
      </c>
      <c r="P163" t="str">
        <v>VENCIDA</v>
      </c>
      <c r="Q163" t="str">
        <v>AL DÍA</v>
      </c>
      <c r="R163" t="str">
        <v>AL DÍA</v>
      </c>
      <c r="S163" t="str">
        <v>AL DÍA</v>
      </c>
      <c r="T163" t="str">
        <v>AL DÍA</v>
      </c>
      <c r="U163" t="str">
        <v>AL DÍA</v>
      </c>
      <c r="V163" t="str">
        <v>AL DÍA</v>
      </c>
      <c r="W163" t="str">
        <v>AL DÍA</v>
      </c>
      <c r="X163" t="str">
        <v>AL DÍA</v>
      </c>
      <c r="Y163" t="str">
        <v>AL DÍA</v>
      </c>
      <c r="Z163" t="str">
        <v>AL DÍA</v>
      </c>
      <c r="AA163" t="str">
        <v>AL DÍA</v>
      </c>
      <c r="AB163" t="str">
        <v>AL DÍA</v>
      </c>
      <c r="AC163" t="str">
        <v>AL DÍA</v>
      </c>
      <c r="AD163" t="str">
        <v/>
      </c>
      <c r="AE163" t="str">
        <v/>
      </c>
      <c r="AF163" t="str">
        <v/>
      </c>
      <c r="AG163" t="str">
        <v/>
      </c>
      <c r="AH163" t="str">
        <v/>
      </c>
      <c r="AI163" t="str">
        <v/>
      </c>
      <c r="AJ163" t="str">
        <v/>
      </c>
      <c r="AK163" t="str">
        <v/>
      </c>
      <c r="AL163" t="str">
        <v/>
      </c>
      <c r="AM163" t="str">
        <v/>
      </c>
      <c r="AN163" t="str">
        <v/>
      </c>
      <c r="AO163" t="str">
        <v/>
      </c>
    </row>
    <row r="164">
      <c r="A164">
        <v>163</v>
      </c>
      <c r="B164" t="str">
        <v xml:space="preserve">LC1 - 16 - 6 </v>
      </c>
      <c r="C164" t="str">
        <v>VENDIDO</v>
      </c>
      <c r="D164">
        <v>24</v>
      </c>
      <c r="E164" t="str">
        <v>VENCIDA</v>
      </c>
      <c r="F164" t="str">
        <v>PAGA</v>
      </c>
      <c r="G164" t="str">
        <v>PAGA</v>
      </c>
      <c r="H164" t="str">
        <v>PAGA</v>
      </c>
      <c r="I164" t="str">
        <v>VENCIDA</v>
      </c>
      <c r="J164" t="str">
        <v>VENCIDA</v>
      </c>
      <c r="K164" t="str">
        <v>VENCIDA</v>
      </c>
      <c r="L164" t="str">
        <v>VENCIDA</v>
      </c>
      <c r="M164" t="str">
        <v>VENCIDA</v>
      </c>
      <c r="N164" t="str">
        <v>VENCIDA</v>
      </c>
      <c r="O164" t="str">
        <v>VENCIDA</v>
      </c>
      <c r="P164" t="str">
        <v>VENCIDA</v>
      </c>
      <c r="Q164" t="str">
        <v>VENCIDA</v>
      </c>
      <c r="R164" t="str">
        <v>VENCIDA</v>
      </c>
      <c r="S164" t="str">
        <v>POR VENCER</v>
      </c>
      <c r="T164" t="str">
        <v>AL DÍA</v>
      </c>
      <c r="U164" t="str">
        <v>AL DÍA</v>
      </c>
      <c r="V164" t="str">
        <v>AL DÍA</v>
      </c>
      <c r="W164" t="str">
        <v>AL DÍA</v>
      </c>
      <c r="X164" t="str">
        <v>AL DÍA</v>
      </c>
      <c r="Y164" t="str">
        <v>AL DÍA</v>
      </c>
      <c r="Z164" t="str">
        <v>AL DÍA</v>
      </c>
      <c r="AA164" t="str">
        <v>AL DÍA</v>
      </c>
      <c r="AB164" t="str">
        <v>AL DÍA</v>
      </c>
      <c r="AC164" t="str">
        <v>AL DÍA</v>
      </c>
      <c r="AD164" t="str">
        <v/>
      </c>
      <c r="AE164" t="str">
        <v/>
      </c>
      <c r="AF164" t="str">
        <v/>
      </c>
      <c r="AG164" t="str">
        <v/>
      </c>
      <c r="AH164" t="str">
        <v/>
      </c>
      <c r="AI164" t="str">
        <v/>
      </c>
      <c r="AJ164" t="str">
        <v/>
      </c>
      <c r="AK164" t="str">
        <v/>
      </c>
      <c r="AL164" t="str">
        <v/>
      </c>
      <c r="AM164" t="str">
        <v/>
      </c>
      <c r="AN164" t="str">
        <v/>
      </c>
      <c r="AO164" t="str">
        <v/>
      </c>
    </row>
    <row r="165">
      <c r="A165">
        <v>164</v>
      </c>
      <c r="B165" t="str">
        <v xml:space="preserve">LC1 - 16 - 7 </v>
      </c>
      <c r="C165" t="str">
        <v>VENDIDO</v>
      </c>
      <c r="D165">
        <v>24</v>
      </c>
      <c r="E165" t="str">
        <v>VENCIDA</v>
      </c>
      <c r="F165" t="str">
        <v>PAGA</v>
      </c>
      <c r="G165" t="str">
        <v>PAGA</v>
      </c>
      <c r="H165" t="str">
        <v>PAGA</v>
      </c>
      <c r="I165" t="str">
        <v>PAGA</v>
      </c>
      <c r="J165" t="str">
        <v>PAGA</v>
      </c>
      <c r="K165" t="str">
        <v>PAGA</v>
      </c>
      <c r="L165" t="str">
        <v>PAGA</v>
      </c>
      <c r="M165" t="str">
        <v>PAGA</v>
      </c>
      <c r="N165" t="str">
        <v>PAGA</v>
      </c>
      <c r="O165" t="str">
        <v>VENCIDA</v>
      </c>
      <c r="P165" t="str">
        <v>VENCIDA</v>
      </c>
      <c r="Q165" t="str">
        <v>VENCIDA</v>
      </c>
      <c r="R165" t="str">
        <v>POR VENCER</v>
      </c>
      <c r="S165" t="str">
        <v>AL DÍA</v>
      </c>
      <c r="T165" t="str">
        <v>AL DÍA</v>
      </c>
      <c r="U165" t="str">
        <v>AL DÍA</v>
      </c>
      <c r="V165" t="str">
        <v>AL DÍA</v>
      </c>
      <c r="W165" t="str">
        <v>AL DÍA</v>
      </c>
      <c r="X165" t="str">
        <v>AL DÍA</v>
      </c>
      <c r="Y165" t="str">
        <v>AL DÍA</v>
      </c>
      <c r="Z165" t="str">
        <v>AL DÍA</v>
      </c>
      <c r="AA165" t="str">
        <v>AL DÍA</v>
      </c>
      <c r="AB165" t="str">
        <v>AL DÍA</v>
      </c>
      <c r="AC165" t="str">
        <v>AL DÍA</v>
      </c>
      <c r="AD165" t="str">
        <v/>
      </c>
      <c r="AE165" t="str">
        <v/>
      </c>
      <c r="AF165" t="str">
        <v/>
      </c>
      <c r="AG165" t="str">
        <v/>
      </c>
      <c r="AH165" t="str">
        <v/>
      </c>
      <c r="AI165" t="str">
        <v/>
      </c>
      <c r="AJ165" t="str">
        <v/>
      </c>
      <c r="AK165" t="str">
        <v/>
      </c>
      <c r="AL165" t="str">
        <v/>
      </c>
      <c r="AM165" t="str">
        <v/>
      </c>
      <c r="AN165" t="str">
        <v/>
      </c>
      <c r="AO165" t="str">
        <v/>
      </c>
    </row>
    <row r="166">
      <c r="A166">
        <v>165</v>
      </c>
      <c r="B166" t="str">
        <v xml:space="preserve">LC1 - 16 - 8 </v>
      </c>
      <c r="C166" t="str">
        <v>VENDIDO</v>
      </c>
      <c r="D166">
        <v>24</v>
      </c>
      <c r="E166" t="str">
        <v>VENCIDA</v>
      </c>
      <c r="F166" t="str">
        <v>PAGA</v>
      </c>
      <c r="G166" t="str">
        <v>VENCIDA</v>
      </c>
      <c r="H166" t="str">
        <v>VENCIDA</v>
      </c>
      <c r="I166" t="str">
        <v>AL DÍA</v>
      </c>
      <c r="J166" t="str">
        <v>AL DÍA</v>
      </c>
      <c r="K166" t="str">
        <v>AL DÍA</v>
      </c>
      <c r="L166" t="str">
        <v>AL DÍA</v>
      </c>
      <c r="M166" t="str">
        <v>AL DÍA</v>
      </c>
      <c r="N166" t="str">
        <v>AL DÍA</v>
      </c>
      <c r="O166" t="str">
        <v>AL DÍA</v>
      </c>
      <c r="P166" t="str">
        <v>AL DÍA</v>
      </c>
      <c r="Q166" t="str">
        <v>AL DÍA</v>
      </c>
      <c r="R166" t="str">
        <v>AL DÍA</v>
      </c>
      <c r="S166" t="str">
        <v>AL DÍA</v>
      </c>
      <c r="T166" t="str">
        <v>AL DÍA</v>
      </c>
      <c r="U166" t="str">
        <v>AL DÍA</v>
      </c>
      <c r="V166" t="str">
        <v>AL DÍA</v>
      </c>
      <c r="W166" t="str">
        <v>AL DÍA</v>
      </c>
      <c r="X166" t="str">
        <v>AL DÍA</v>
      </c>
      <c r="Y166" t="str">
        <v>AL DÍA</v>
      </c>
      <c r="Z166" t="str">
        <v>AL DÍA</v>
      </c>
      <c r="AA166" t="str">
        <v>AL DÍA</v>
      </c>
      <c r="AB166" t="str">
        <v>AL DÍA</v>
      </c>
      <c r="AC166" t="str">
        <v>AL DÍA</v>
      </c>
      <c r="AD166" t="str">
        <v/>
      </c>
      <c r="AE166" t="str">
        <v/>
      </c>
      <c r="AF166" t="str">
        <v/>
      </c>
      <c r="AG166" t="str">
        <v/>
      </c>
      <c r="AH166" t="str">
        <v/>
      </c>
      <c r="AI166" t="str">
        <v/>
      </c>
      <c r="AJ166" t="str">
        <v/>
      </c>
      <c r="AK166" t="str">
        <v/>
      </c>
      <c r="AL166" t="str">
        <v/>
      </c>
      <c r="AM166" t="str">
        <v/>
      </c>
      <c r="AN166" t="str">
        <v/>
      </c>
      <c r="AO166" t="str">
        <v/>
      </c>
    </row>
    <row r="167">
      <c r="A167">
        <v>166</v>
      </c>
      <c r="B167" t="str">
        <v xml:space="preserve">LC1 - 16 - 9 </v>
      </c>
      <c r="C167" t="str">
        <v>VENDIDO</v>
      </c>
      <c r="D167">
        <v>24</v>
      </c>
      <c r="E167" t="str">
        <v>VENCIDA</v>
      </c>
      <c r="F167" t="str">
        <v>PAGA</v>
      </c>
      <c r="G167" t="str">
        <v>PAGA</v>
      </c>
      <c r="H167" t="str">
        <v>PAGA</v>
      </c>
      <c r="I167" t="str">
        <v>PAGA</v>
      </c>
      <c r="J167" t="str">
        <v>PAGA</v>
      </c>
      <c r="K167" t="str">
        <v>PAGA</v>
      </c>
      <c r="L167" t="str">
        <v>PAGA</v>
      </c>
      <c r="M167" t="str">
        <v>PAGA</v>
      </c>
      <c r="N167" t="str">
        <v>PAGA</v>
      </c>
      <c r="O167" t="str">
        <v>PAGA</v>
      </c>
      <c r="P167" t="str">
        <v>PAGA</v>
      </c>
      <c r="Q167" t="str">
        <v>PAGA</v>
      </c>
      <c r="R167" t="str">
        <v>VENCIDA</v>
      </c>
      <c r="S167" t="str">
        <v>AL DÍA</v>
      </c>
      <c r="T167" t="str">
        <v>AL DÍA</v>
      </c>
      <c r="U167" t="str">
        <v>AL DÍA</v>
      </c>
      <c r="V167" t="str">
        <v>AL DÍA</v>
      </c>
      <c r="W167" t="str">
        <v>AL DÍA</v>
      </c>
      <c r="X167" t="str">
        <v>AL DÍA</v>
      </c>
      <c r="Y167" t="str">
        <v>AL DÍA</v>
      </c>
      <c r="Z167" t="str">
        <v>AL DÍA</v>
      </c>
      <c r="AA167" t="str">
        <v>AL DÍA</v>
      </c>
      <c r="AB167" t="str">
        <v>AL DÍA</v>
      </c>
      <c r="AC167" t="str">
        <v>AL DÍA</v>
      </c>
      <c r="AD167" t="str">
        <v/>
      </c>
      <c r="AE167" t="str">
        <v/>
      </c>
      <c r="AF167" t="str">
        <v/>
      </c>
      <c r="AG167" t="str">
        <v/>
      </c>
      <c r="AH167" t="str">
        <v/>
      </c>
      <c r="AI167" t="str">
        <v/>
      </c>
      <c r="AJ167" t="str">
        <v/>
      </c>
      <c r="AK167" t="str">
        <v/>
      </c>
      <c r="AL167" t="str">
        <v/>
      </c>
      <c r="AM167" t="str">
        <v/>
      </c>
      <c r="AN167" t="str">
        <v/>
      </c>
      <c r="AO167" t="str">
        <v/>
      </c>
      <c r="AP167" t="str">
        <v>MENSAJE POR WHATSAPP</v>
      </c>
      <c r="AQ167" t="str">
        <v>se le envio mensaje de recordatorio del atraso de los cuotas</v>
      </c>
      <c r="AR167">
        <v>46274</v>
      </c>
    </row>
    <row r="168">
      <c r="A168">
        <v>167</v>
      </c>
      <c r="B168" t="str">
        <v>LC1 - 16 - 10</v>
      </c>
      <c r="C168" t="str">
        <v xml:space="preserve">CEDIDO EN FORMA DE PAGO </v>
      </c>
      <c r="D168">
        <v>0</v>
      </c>
      <c r="E168" t="str">
        <v>SIN ESTADO</v>
      </c>
      <c r="F168" t="str">
        <v/>
      </c>
      <c r="G168" t="str">
        <v/>
      </c>
      <c r="H168" t="str">
        <v/>
      </c>
      <c r="I168" t="str">
        <v/>
      </c>
      <c r="J168" t="str">
        <v/>
      </c>
      <c r="K168" t="str">
        <v/>
      </c>
      <c r="L168" t="str">
        <v/>
      </c>
      <c r="M168" t="str">
        <v/>
      </c>
      <c r="N168" t="str">
        <v/>
      </c>
      <c r="O168" t="str">
        <v/>
      </c>
      <c r="P168" t="str">
        <v/>
      </c>
      <c r="Q168" t="str">
        <v/>
      </c>
      <c r="R168" t="str">
        <v/>
      </c>
      <c r="S168" t="str">
        <v/>
      </c>
      <c r="T168" t="str">
        <v/>
      </c>
      <c r="U168" t="str">
        <v/>
      </c>
      <c r="V168" t="str">
        <v/>
      </c>
      <c r="W168" t="str">
        <v/>
      </c>
      <c r="X168" t="str">
        <v/>
      </c>
      <c r="Y168" t="str">
        <v/>
      </c>
      <c r="Z168" t="str">
        <v/>
      </c>
      <c r="AA168" t="str">
        <v/>
      </c>
      <c r="AB168" t="str">
        <v/>
      </c>
      <c r="AC168" t="str">
        <v/>
      </c>
      <c r="AD168" t="str">
        <v/>
      </c>
      <c r="AE168" t="str">
        <v/>
      </c>
      <c r="AF168" t="str">
        <v/>
      </c>
      <c r="AG168" t="str">
        <v/>
      </c>
      <c r="AH168" t="str">
        <v/>
      </c>
      <c r="AI168" t="str">
        <v/>
      </c>
      <c r="AJ168" t="str">
        <v/>
      </c>
      <c r="AK168" t="str">
        <v/>
      </c>
      <c r="AL168" t="str">
        <v/>
      </c>
      <c r="AM168" t="str">
        <v/>
      </c>
      <c r="AN168" t="str">
        <v/>
      </c>
      <c r="AO168" t="str">
        <v/>
      </c>
    </row>
    <row r="169">
      <c r="A169">
        <v>168</v>
      </c>
      <c r="B169" t="str">
        <v xml:space="preserve">LC1 - 17 -1 </v>
      </c>
      <c r="C169" t="str">
        <v>VENDIDO</v>
      </c>
      <c r="D169">
        <v>24</v>
      </c>
      <c r="E169" t="str">
        <v>VENCIDA</v>
      </c>
      <c r="F169" t="str">
        <v>PAGA</v>
      </c>
      <c r="G169" t="str">
        <v>PAGA</v>
      </c>
      <c r="H169" t="str">
        <v>PAGA</v>
      </c>
      <c r="I169" t="str">
        <v>PAGA</v>
      </c>
      <c r="J169" t="str">
        <v>PAGA</v>
      </c>
      <c r="K169" t="str">
        <v>PAGA</v>
      </c>
      <c r="L169" t="str">
        <v>PAGA</v>
      </c>
      <c r="M169" t="str">
        <v>VENCIDA</v>
      </c>
      <c r="N169" t="str">
        <v>VENCIDA</v>
      </c>
      <c r="O169" t="str">
        <v>VENCIDA</v>
      </c>
      <c r="P169" t="str">
        <v>VENCIDA</v>
      </c>
      <c r="Q169" t="str">
        <v>VENCIDA</v>
      </c>
      <c r="R169" t="str">
        <v>VENCIDA</v>
      </c>
      <c r="S169" t="str">
        <v>VENCIDA</v>
      </c>
      <c r="T169" t="str">
        <v>AL DÍA</v>
      </c>
      <c r="U169" t="str">
        <v>AL DÍA</v>
      </c>
      <c r="V169" t="str">
        <v>AL DÍA</v>
      </c>
      <c r="W169" t="str">
        <v>AL DÍA</v>
      </c>
      <c r="X169" t="str">
        <v>AL DÍA</v>
      </c>
      <c r="Y169" t="str">
        <v>AL DÍA</v>
      </c>
      <c r="Z169" t="str">
        <v>AL DÍA</v>
      </c>
      <c r="AA169" t="str">
        <v>AL DÍA</v>
      </c>
      <c r="AB169" t="str">
        <v>AL DÍA</v>
      </c>
      <c r="AC169" t="str">
        <v>AL DÍA</v>
      </c>
      <c r="AD169" t="str">
        <v/>
      </c>
      <c r="AE169" t="str">
        <v/>
      </c>
      <c r="AF169" t="str">
        <v/>
      </c>
      <c r="AG169" t="str">
        <v/>
      </c>
      <c r="AH169" t="str">
        <v/>
      </c>
      <c r="AI169" t="str">
        <v/>
      </c>
      <c r="AJ169" t="str">
        <v/>
      </c>
      <c r="AK169" t="str">
        <v/>
      </c>
      <c r="AL169" t="str">
        <v/>
      </c>
      <c r="AM169" t="str">
        <v/>
      </c>
      <c r="AN169" t="str">
        <v/>
      </c>
      <c r="AO169" t="str">
        <v/>
      </c>
    </row>
    <row r="170">
      <c r="A170">
        <v>169</v>
      </c>
      <c r="B170" t="str">
        <v xml:space="preserve">LC1 - 17 - 2 </v>
      </c>
      <c r="C170" t="str">
        <v>VENDIDO</v>
      </c>
      <c r="D170">
        <v>24</v>
      </c>
      <c r="E170" t="str">
        <v>VENCIDA</v>
      </c>
      <c r="F170" t="str">
        <v>PAGA</v>
      </c>
      <c r="G170" t="str">
        <v>PAGA</v>
      </c>
      <c r="H170" t="str">
        <v>PAGA</v>
      </c>
      <c r="I170" t="str">
        <v>PAGA</v>
      </c>
      <c r="J170" t="str">
        <v>PAGA</v>
      </c>
      <c r="K170" t="str">
        <v>PAGA</v>
      </c>
      <c r="L170" t="str">
        <v>VENCIDA</v>
      </c>
      <c r="M170" t="str">
        <v>AL DÍA</v>
      </c>
      <c r="N170" t="str">
        <v>AL DÍA</v>
      </c>
      <c r="O170" t="str">
        <v>AL DÍA</v>
      </c>
      <c r="P170" t="str">
        <v>AL DÍA</v>
      </c>
      <c r="Q170" t="str">
        <v>AL DÍA</v>
      </c>
      <c r="R170" t="str">
        <v>AL DÍA</v>
      </c>
      <c r="S170" t="str">
        <v>AL DÍA</v>
      </c>
      <c r="T170" t="str">
        <v>AL DÍA</v>
      </c>
      <c r="U170" t="str">
        <v>AL DÍA</v>
      </c>
      <c r="V170" t="str">
        <v>AL DÍA</v>
      </c>
      <c r="W170" t="str">
        <v>AL DÍA</v>
      </c>
      <c r="X170" t="str">
        <v>AL DÍA</v>
      </c>
      <c r="Y170" t="str">
        <v>AL DÍA</v>
      </c>
      <c r="Z170" t="str">
        <v>AL DÍA</v>
      </c>
      <c r="AA170" t="str">
        <v>AL DÍA</v>
      </c>
      <c r="AB170" t="str">
        <v>AL DÍA</v>
      </c>
      <c r="AC170" t="str">
        <v>AL DÍA</v>
      </c>
      <c r="AD170" t="str">
        <v/>
      </c>
      <c r="AE170" t="str">
        <v/>
      </c>
      <c r="AF170" t="str">
        <v/>
      </c>
      <c r="AG170" t="str">
        <v/>
      </c>
      <c r="AH170" t="str">
        <v/>
      </c>
      <c r="AI170" t="str">
        <v/>
      </c>
      <c r="AJ170" t="str">
        <v/>
      </c>
      <c r="AK170" t="str">
        <v/>
      </c>
      <c r="AL170" t="str">
        <v/>
      </c>
      <c r="AM170" t="str">
        <v/>
      </c>
      <c r="AN170" t="str">
        <v/>
      </c>
      <c r="AO170" t="str">
        <v/>
      </c>
    </row>
    <row r="171">
      <c r="A171">
        <v>170</v>
      </c>
      <c r="B171" t="str">
        <v xml:space="preserve">LC1 - 18 - 1 </v>
      </c>
      <c r="C171" t="str">
        <v>VENDIDO</v>
      </c>
      <c r="D171">
        <v>24</v>
      </c>
      <c r="E171" t="str">
        <v>VENCIDA</v>
      </c>
      <c r="F171" t="str">
        <v>PAGA</v>
      </c>
      <c r="G171" t="str">
        <v>PAGA</v>
      </c>
      <c r="H171" t="str">
        <v>PAGA</v>
      </c>
      <c r="I171" t="str">
        <v>PAGA</v>
      </c>
      <c r="J171" t="str">
        <v>PAGA</v>
      </c>
      <c r="K171" t="str">
        <v>PAGA</v>
      </c>
      <c r="L171" t="str">
        <v>PAGA</v>
      </c>
      <c r="M171" t="str">
        <v>PAGA</v>
      </c>
      <c r="N171" t="str">
        <v>PAGA</v>
      </c>
      <c r="O171" t="str">
        <v>PAGA</v>
      </c>
      <c r="P171" t="str">
        <v>PAGA</v>
      </c>
      <c r="Q171" t="str">
        <v>PAGA</v>
      </c>
      <c r="R171" t="str">
        <v>PAGA</v>
      </c>
      <c r="S171" t="str">
        <v>VENCIDA</v>
      </c>
      <c r="T171" t="str">
        <v>AL DÍA</v>
      </c>
      <c r="U171" t="str">
        <v>AL DÍA</v>
      </c>
      <c r="V171" t="str">
        <v>AL DÍA</v>
      </c>
      <c r="W171" t="str">
        <v>AL DÍA</v>
      </c>
      <c r="X171" t="str">
        <v>AL DÍA</v>
      </c>
      <c r="Y171" t="str">
        <v>AL DÍA</v>
      </c>
      <c r="Z171" t="str">
        <v>AL DÍA</v>
      </c>
      <c r="AA171" t="str">
        <v>AL DÍA</v>
      </c>
      <c r="AB171" t="str">
        <v>AL DÍA</v>
      </c>
      <c r="AC171" t="str">
        <v>AL DÍA</v>
      </c>
      <c r="AD171" t="str">
        <v/>
      </c>
      <c r="AE171" t="str">
        <v/>
      </c>
      <c r="AF171" t="str">
        <v/>
      </c>
      <c r="AG171" t="str">
        <v/>
      </c>
      <c r="AH171" t="str">
        <v/>
      </c>
      <c r="AI171" t="str">
        <v/>
      </c>
      <c r="AJ171" t="str">
        <v/>
      </c>
      <c r="AK171" t="str">
        <v/>
      </c>
      <c r="AL171" t="str">
        <v/>
      </c>
      <c r="AM171" t="str">
        <v/>
      </c>
      <c r="AN171" t="str">
        <v/>
      </c>
      <c r="AO171" t="str">
        <v/>
      </c>
    </row>
    <row r="172">
      <c r="A172">
        <v>171</v>
      </c>
      <c r="B172" t="str">
        <v xml:space="preserve">LC1 - 18 - 2 </v>
      </c>
      <c r="C172" t="str">
        <v>VENDIDO</v>
      </c>
      <c r="D172">
        <v>24</v>
      </c>
      <c r="E172" t="str">
        <v>VENCIDA</v>
      </c>
      <c r="F172" t="str">
        <v>PAGA</v>
      </c>
      <c r="G172" t="str">
        <v>PAGA</v>
      </c>
      <c r="H172" t="str">
        <v>PAGA</v>
      </c>
      <c r="I172" t="str">
        <v>PAGA</v>
      </c>
      <c r="J172" t="str">
        <v>PAGA</v>
      </c>
      <c r="K172" t="str">
        <v>PAGA</v>
      </c>
      <c r="L172" t="str">
        <v>PAGA</v>
      </c>
      <c r="M172" t="str">
        <v>PAGA</v>
      </c>
      <c r="N172" t="str">
        <v>PAGA</v>
      </c>
      <c r="O172" t="str">
        <v>PAGA</v>
      </c>
      <c r="P172" t="str">
        <v>PAGA</v>
      </c>
      <c r="Q172" t="str">
        <v>VENCIDA</v>
      </c>
      <c r="R172" t="str">
        <v>VENCIDA</v>
      </c>
      <c r="S172" t="str">
        <v>VENCIDA</v>
      </c>
      <c r="T172" t="str">
        <v>AL DÍA</v>
      </c>
      <c r="U172" t="str">
        <v>AL DÍA</v>
      </c>
      <c r="V172" t="str">
        <v>AL DÍA</v>
      </c>
      <c r="W172" t="str">
        <v>AL DÍA</v>
      </c>
      <c r="X172" t="str">
        <v>AL DÍA</v>
      </c>
      <c r="Y172" t="str">
        <v>AL DÍA</v>
      </c>
      <c r="Z172" t="str">
        <v>AL DÍA</v>
      </c>
      <c r="AA172" t="str">
        <v>AL DÍA</v>
      </c>
      <c r="AB172" t="str">
        <v>AL DÍA</v>
      </c>
      <c r="AC172" t="str">
        <v>AL DÍA</v>
      </c>
      <c r="AD172" t="str">
        <v/>
      </c>
      <c r="AE172" t="str">
        <v/>
      </c>
      <c r="AF172" t="str">
        <v/>
      </c>
      <c r="AG172" t="str">
        <v/>
      </c>
      <c r="AH172" t="str">
        <v/>
      </c>
      <c r="AI172" t="str">
        <v/>
      </c>
      <c r="AJ172" t="str">
        <v/>
      </c>
      <c r="AK172" t="str">
        <v/>
      </c>
      <c r="AL172" t="str">
        <v/>
      </c>
      <c r="AM172" t="str">
        <v/>
      </c>
      <c r="AN172" t="str">
        <v/>
      </c>
      <c r="AO172" t="str">
        <v/>
      </c>
    </row>
    <row r="173">
      <c r="A173">
        <v>172</v>
      </c>
      <c r="B173" t="str">
        <v xml:space="preserve">LC1 - 18 - 3 </v>
      </c>
      <c r="C173" t="str">
        <v>VENDIDO</v>
      </c>
      <c r="D173">
        <v>24</v>
      </c>
      <c r="E173" t="str">
        <v>VENCIDA</v>
      </c>
      <c r="F173" t="str">
        <v>PAGA</v>
      </c>
      <c r="G173" t="str">
        <v>PAGA</v>
      </c>
      <c r="H173" t="str">
        <v>PAGA</v>
      </c>
      <c r="I173" t="str">
        <v>PAGA</v>
      </c>
      <c r="J173" t="str">
        <v>PAGA</v>
      </c>
      <c r="K173" t="str">
        <v>PAGA</v>
      </c>
      <c r="L173" t="str">
        <v>PAGA</v>
      </c>
      <c r="M173" t="str">
        <v>PAGA</v>
      </c>
      <c r="N173" t="str">
        <v>PAGA</v>
      </c>
      <c r="O173" t="str">
        <v>PAGA</v>
      </c>
      <c r="P173" t="str">
        <v>PAGA</v>
      </c>
      <c r="Q173" t="str">
        <v>VENCIDA</v>
      </c>
      <c r="R173" t="str">
        <v>VENCIDA</v>
      </c>
      <c r="S173" t="str">
        <v>POR VENCER</v>
      </c>
      <c r="T173" t="str">
        <v>AL DÍA</v>
      </c>
      <c r="U173" t="str">
        <v>AL DÍA</v>
      </c>
      <c r="V173" t="str">
        <v>AL DÍA</v>
      </c>
      <c r="W173" t="str">
        <v>AL DÍA</v>
      </c>
      <c r="X173" t="str">
        <v>AL DÍA</v>
      </c>
      <c r="Y173" t="str">
        <v>AL DÍA</v>
      </c>
      <c r="Z173" t="str">
        <v>AL DÍA</v>
      </c>
      <c r="AA173" t="str">
        <v>AL DÍA</v>
      </c>
      <c r="AB173" t="str">
        <v>AL DÍA</v>
      </c>
      <c r="AC173" t="str">
        <v>AL DÍA</v>
      </c>
      <c r="AD173" t="str">
        <v/>
      </c>
      <c r="AE173" t="str">
        <v/>
      </c>
      <c r="AF173" t="str">
        <v/>
      </c>
      <c r="AG173" t="str">
        <v/>
      </c>
      <c r="AH173" t="str">
        <v/>
      </c>
      <c r="AI173" t="str">
        <v/>
      </c>
      <c r="AJ173" t="str">
        <v/>
      </c>
      <c r="AK173" t="str">
        <v/>
      </c>
      <c r="AL173" t="str">
        <v/>
      </c>
      <c r="AM173" t="str">
        <v/>
      </c>
      <c r="AN173" t="str">
        <v/>
      </c>
      <c r="AO173" t="str">
        <v/>
      </c>
    </row>
    <row r="174">
      <c r="A174">
        <v>173</v>
      </c>
      <c r="B174" t="str">
        <v xml:space="preserve">LC1 - 18 - 4 </v>
      </c>
      <c r="C174" t="str">
        <v>VENDIDO</v>
      </c>
      <c r="D174">
        <v>24</v>
      </c>
      <c r="E174" t="str">
        <v>VENCIDA</v>
      </c>
      <c r="F174" t="str">
        <v>PAGA</v>
      </c>
      <c r="G174" t="str">
        <v>PAGA</v>
      </c>
      <c r="H174" t="str">
        <v>PAGA</v>
      </c>
      <c r="I174" t="str">
        <v>PAGA</v>
      </c>
      <c r="J174" t="str">
        <v>PAGA</v>
      </c>
      <c r="K174" t="str">
        <v>PAGA</v>
      </c>
      <c r="L174" t="str">
        <v>PAGA</v>
      </c>
      <c r="M174" t="str">
        <v>PAGA</v>
      </c>
      <c r="N174" t="str">
        <v>VENCIDA</v>
      </c>
      <c r="O174" t="str">
        <v>VENCIDA</v>
      </c>
      <c r="P174" t="str">
        <v>VENCIDA</v>
      </c>
      <c r="Q174" t="str">
        <v>AL DÍA</v>
      </c>
      <c r="R174" t="str">
        <v>AL DÍA</v>
      </c>
      <c r="S174" t="str">
        <v>AL DÍA</v>
      </c>
      <c r="T174" t="str">
        <v>AL DÍA</v>
      </c>
      <c r="U174" t="str">
        <v>AL DÍA</v>
      </c>
      <c r="V174" t="str">
        <v>AL DÍA</v>
      </c>
      <c r="W174" t="str">
        <v>AL DÍA</v>
      </c>
      <c r="X174" t="str">
        <v>AL DÍA</v>
      </c>
      <c r="Y174" t="str">
        <v>AL DÍA</v>
      </c>
      <c r="Z174" t="str">
        <v>AL DÍA</v>
      </c>
      <c r="AA174" t="str">
        <v>AL DÍA</v>
      </c>
      <c r="AB174" t="str">
        <v>AL DÍA</v>
      </c>
      <c r="AC174" t="str">
        <v>AL DÍA</v>
      </c>
      <c r="AD174" t="str">
        <v/>
      </c>
      <c r="AE174" t="str">
        <v/>
      </c>
      <c r="AF174" t="str">
        <v/>
      </c>
      <c r="AG174" t="str">
        <v/>
      </c>
      <c r="AH174" t="str">
        <v/>
      </c>
      <c r="AI174" t="str">
        <v/>
      </c>
      <c r="AJ174" t="str">
        <v/>
      </c>
      <c r="AK174" t="str">
        <v/>
      </c>
      <c r="AL174" t="str">
        <v/>
      </c>
      <c r="AM174" t="str">
        <v/>
      </c>
      <c r="AN174" t="str">
        <v/>
      </c>
      <c r="AO174" t="str">
        <v/>
      </c>
    </row>
    <row r="175">
      <c r="A175">
        <v>174</v>
      </c>
      <c r="B175" t="str">
        <v xml:space="preserve">LC1 - 19 - 1 </v>
      </c>
      <c r="C175" t="str">
        <v>VENDIDO</v>
      </c>
      <c r="D175">
        <v>24</v>
      </c>
      <c r="E175" t="str">
        <v>VENCIDA</v>
      </c>
      <c r="F175" t="str">
        <v>PAGA</v>
      </c>
      <c r="G175" t="str">
        <v>PAGA</v>
      </c>
      <c r="H175" t="str">
        <v>PAGA</v>
      </c>
      <c r="I175" t="str">
        <v>PAGA</v>
      </c>
      <c r="J175" t="str">
        <v>PAGA</v>
      </c>
      <c r="K175" t="str">
        <v>PAGA</v>
      </c>
      <c r="L175" t="str">
        <v>PAGA</v>
      </c>
      <c r="M175" t="str">
        <v>PAGA</v>
      </c>
      <c r="N175" t="str">
        <v>PAGA</v>
      </c>
      <c r="O175" t="str">
        <v>PAGA</v>
      </c>
      <c r="P175" t="str">
        <v>PAGA</v>
      </c>
      <c r="Q175" t="str">
        <v>PAGA</v>
      </c>
      <c r="R175" t="str">
        <v>PAGA</v>
      </c>
      <c r="S175" t="str">
        <v>VENCIDA</v>
      </c>
      <c r="T175" t="str">
        <v>AL DÍA</v>
      </c>
      <c r="U175" t="str">
        <v>AL DÍA</v>
      </c>
      <c r="V175" t="str">
        <v>AL DÍA</v>
      </c>
      <c r="W175" t="str">
        <v>AL DÍA</v>
      </c>
      <c r="X175" t="str">
        <v>AL DÍA</v>
      </c>
      <c r="Y175" t="str">
        <v>AL DÍA</v>
      </c>
      <c r="Z175" t="str">
        <v>AL DÍA</v>
      </c>
      <c r="AA175" t="str">
        <v>AL DÍA</v>
      </c>
      <c r="AB175" t="str">
        <v>AL DÍA</v>
      </c>
      <c r="AC175" t="str">
        <v>AL DÍA</v>
      </c>
      <c r="AD175" t="str">
        <v/>
      </c>
      <c r="AE175" t="str">
        <v/>
      </c>
      <c r="AF175" t="str">
        <v/>
      </c>
      <c r="AG175" t="str">
        <v/>
      </c>
      <c r="AH175" t="str">
        <v/>
      </c>
      <c r="AI175" t="str">
        <v/>
      </c>
      <c r="AJ175" t="str">
        <v/>
      </c>
      <c r="AK175" t="str">
        <v/>
      </c>
      <c r="AL175" t="str">
        <v/>
      </c>
      <c r="AM175" t="str">
        <v/>
      </c>
      <c r="AN175" t="str">
        <v/>
      </c>
      <c r="AO175" t="str">
        <v/>
      </c>
    </row>
    <row r="176">
      <c r="A176">
        <v>175</v>
      </c>
      <c r="B176" t="str">
        <v xml:space="preserve">LC1 - 19 - 2 </v>
      </c>
      <c r="C176" t="str">
        <v>VENDIDO</v>
      </c>
      <c r="D176">
        <v>24</v>
      </c>
      <c r="E176" t="str">
        <v>POR VENCER</v>
      </c>
      <c r="F176" t="str">
        <v>PAGA</v>
      </c>
      <c r="G176" t="str">
        <v>PAGA</v>
      </c>
      <c r="H176" t="str">
        <v>PAGA</v>
      </c>
      <c r="I176" t="str">
        <v>PAGA</v>
      </c>
      <c r="J176" t="str">
        <v>PAGA</v>
      </c>
      <c r="K176" t="str">
        <v>PAGA</v>
      </c>
      <c r="L176" t="str">
        <v>PAGA</v>
      </c>
      <c r="M176" t="str">
        <v>PAGA</v>
      </c>
      <c r="N176" t="str">
        <v>POR VENCER</v>
      </c>
      <c r="O176" t="str">
        <v>AL DÍA</v>
      </c>
      <c r="P176" t="str">
        <v>AL DÍA</v>
      </c>
      <c r="Q176" t="str">
        <v>AL DÍA</v>
      </c>
      <c r="R176" t="str">
        <v>AL DÍA</v>
      </c>
      <c r="S176" t="str">
        <v>AL DÍA</v>
      </c>
      <c r="T176" t="str">
        <v>AL DÍA</v>
      </c>
      <c r="U176" t="str">
        <v>AL DÍA</v>
      </c>
      <c r="V176" t="str">
        <v>AL DÍA</v>
      </c>
      <c r="W176" t="str">
        <v>AL DÍA</v>
      </c>
      <c r="X176" t="str">
        <v>AL DÍA</v>
      </c>
      <c r="Y176" t="str">
        <v>AL DÍA</v>
      </c>
      <c r="Z176" t="str">
        <v>AL DÍA</v>
      </c>
      <c r="AA176" t="str">
        <v>AL DÍA</v>
      </c>
      <c r="AB176" t="str">
        <v>AL DÍA</v>
      </c>
      <c r="AC176" t="str">
        <v>AL DÍA</v>
      </c>
      <c r="AD176" t="str">
        <v/>
      </c>
      <c r="AE176" t="str">
        <v/>
      </c>
      <c r="AF176" t="str">
        <v/>
      </c>
      <c r="AG176" t="str">
        <v/>
      </c>
      <c r="AH176" t="str">
        <v/>
      </c>
      <c r="AI176" t="str">
        <v/>
      </c>
      <c r="AJ176" t="str">
        <v/>
      </c>
      <c r="AK176" t="str">
        <v/>
      </c>
      <c r="AL176" t="str">
        <v/>
      </c>
      <c r="AM176" t="str">
        <v/>
      </c>
      <c r="AN176" t="str">
        <v/>
      </c>
      <c r="AO176" t="str">
        <v/>
      </c>
    </row>
    <row r="177">
      <c r="A177">
        <v>176</v>
      </c>
      <c r="B177" t="str">
        <v xml:space="preserve">LC1 - 19 - 3 </v>
      </c>
      <c r="C177" t="str">
        <v>VENDIDO</v>
      </c>
      <c r="D177">
        <v>24</v>
      </c>
      <c r="E177" t="str">
        <v>AL DÍA</v>
      </c>
      <c r="F177" t="str">
        <v>PAGA</v>
      </c>
      <c r="G177" t="str">
        <v>PAGA</v>
      </c>
      <c r="H177" t="str">
        <v>PAGA</v>
      </c>
      <c r="I177" t="str">
        <v>PAGA</v>
      </c>
      <c r="J177" t="str">
        <v>PAGA</v>
      </c>
      <c r="K177" t="str">
        <v>PAGA</v>
      </c>
      <c r="L177" t="str">
        <v>PAGA</v>
      </c>
      <c r="M177" t="str">
        <v>PAGA</v>
      </c>
      <c r="N177" t="str">
        <v>PAGA</v>
      </c>
      <c r="O177" t="str">
        <v>PAGA</v>
      </c>
      <c r="P177" t="str">
        <v>PAGA</v>
      </c>
      <c r="Q177" t="str">
        <v>PAGA</v>
      </c>
      <c r="R177" t="str">
        <v>AL DÍA</v>
      </c>
      <c r="S177" t="str">
        <v>AL DÍA</v>
      </c>
      <c r="T177" t="str">
        <v>AL DÍA</v>
      </c>
      <c r="U177" t="str">
        <v>AL DÍA</v>
      </c>
      <c r="V177" t="str">
        <v>AL DÍA</v>
      </c>
      <c r="W177" t="str">
        <v>AL DÍA</v>
      </c>
      <c r="X177" t="str">
        <v>AL DÍA</v>
      </c>
      <c r="Y177" t="str">
        <v>AL DÍA</v>
      </c>
      <c r="Z177" t="str">
        <v>AL DÍA</v>
      </c>
      <c r="AA177" t="str">
        <v>AL DÍA</v>
      </c>
      <c r="AB177" t="str">
        <v>AL DÍA</v>
      </c>
      <c r="AC177" t="str">
        <v>AL DÍA</v>
      </c>
      <c r="AD177" t="str">
        <v/>
      </c>
      <c r="AE177" t="str">
        <v/>
      </c>
      <c r="AF177" t="str">
        <v/>
      </c>
      <c r="AG177" t="str">
        <v/>
      </c>
      <c r="AH177" t="str">
        <v/>
      </c>
      <c r="AI177" t="str">
        <v/>
      </c>
      <c r="AJ177" t="str">
        <v/>
      </c>
      <c r="AK177" t="str">
        <v/>
      </c>
      <c r="AL177" t="str">
        <v/>
      </c>
      <c r="AM177" t="str">
        <v/>
      </c>
      <c r="AN177" t="str">
        <v/>
      </c>
      <c r="AO177" t="str">
        <v/>
      </c>
    </row>
    <row r="178">
      <c r="A178">
        <v>177</v>
      </c>
      <c r="B178" t="str">
        <v xml:space="preserve">LC1 - 19 - 4 </v>
      </c>
      <c r="C178" t="str">
        <v>VENDIDO</v>
      </c>
      <c r="D178">
        <v>1</v>
      </c>
      <c r="E178" t="str">
        <v>PAGA</v>
      </c>
      <c r="F178" t="str">
        <v>PAGA</v>
      </c>
      <c r="G178" t="str">
        <v/>
      </c>
      <c r="H178" t="str">
        <v/>
      </c>
      <c r="I178" t="str">
        <v/>
      </c>
      <c r="J178" t="str">
        <v/>
      </c>
      <c r="K178" t="str">
        <v/>
      </c>
      <c r="L178" t="str">
        <v/>
      </c>
      <c r="M178" t="str">
        <v/>
      </c>
      <c r="N178" t="str">
        <v/>
      </c>
      <c r="O178" t="str">
        <v/>
      </c>
      <c r="P178" t="str">
        <v/>
      </c>
      <c r="Q178" t="str">
        <v/>
      </c>
      <c r="R178" t="str">
        <v/>
      </c>
      <c r="S178" t="str">
        <v/>
      </c>
      <c r="T178" t="str">
        <v/>
      </c>
      <c r="U178" t="str">
        <v/>
      </c>
      <c r="V178" t="str">
        <v/>
      </c>
      <c r="W178" t="str">
        <v/>
      </c>
      <c r="X178" t="str">
        <v/>
      </c>
      <c r="Y178" t="str">
        <v/>
      </c>
      <c r="Z178" t="str">
        <v/>
      </c>
      <c r="AA178" t="str">
        <v/>
      </c>
      <c r="AB178" t="str">
        <v/>
      </c>
      <c r="AC178" t="str">
        <v/>
      </c>
      <c r="AD178" t="str">
        <v/>
      </c>
      <c r="AE178" t="str">
        <v/>
      </c>
      <c r="AF178" t="str">
        <v/>
      </c>
      <c r="AG178" t="str">
        <v/>
      </c>
      <c r="AH178" t="str">
        <v/>
      </c>
      <c r="AI178" t="str">
        <v/>
      </c>
      <c r="AJ178" t="str">
        <v/>
      </c>
      <c r="AK178" t="str">
        <v/>
      </c>
      <c r="AL178" t="str">
        <v/>
      </c>
      <c r="AM178" t="str">
        <v/>
      </c>
      <c r="AN178" t="str">
        <v/>
      </c>
      <c r="AO178" t="str">
        <v/>
      </c>
    </row>
    <row r="179">
      <c r="A179">
        <v>178</v>
      </c>
      <c r="B179" t="str">
        <v xml:space="preserve">LC1 - 19 - 5 </v>
      </c>
      <c r="C179" t="str">
        <v>VENDIDO</v>
      </c>
      <c r="D179">
        <v>24</v>
      </c>
      <c r="E179" t="str">
        <v>AL DÍA</v>
      </c>
      <c r="F179" t="str">
        <v>PAGA</v>
      </c>
      <c r="G179" t="str">
        <v>PAGA</v>
      </c>
      <c r="H179" t="str">
        <v>PAGA</v>
      </c>
      <c r="I179" t="str">
        <v>PAGA</v>
      </c>
      <c r="J179" t="str">
        <v>PAGA</v>
      </c>
      <c r="K179" t="str">
        <v>PAGA</v>
      </c>
      <c r="L179" t="str">
        <v>PAGA</v>
      </c>
      <c r="M179" t="str">
        <v>PAGA</v>
      </c>
      <c r="N179" t="str">
        <v>PAGA</v>
      </c>
      <c r="O179" t="str">
        <v>PAGA</v>
      </c>
      <c r="P179" t="str">
        <v>PAGA</v>
      </c>
      <c r="Q179" t="str">
        <v>AL DÍA</v>
      </c>
      <c r="R179" t="str">
        <v>AL DÍA</v>
      </c>
      <c r="S179" t="str">
        <v>AL DÍA</v>
      </c>
      <c r="T179" t="str">
        <v>AL DÍA</v>
      </c>
      <c r="U179" t="str">
        <v>AL DÍA</v>
      </c>
      <c r="V179" t="str">
        <v>AL DÍA</v>
      </c>
      <c r="W179" t="str">
        <v>AL DÍA</v>
      </c>
      <c r="X179" t="str">
        <v>AL DÍA</v>
      </c>
      <c r="Y179" t="str">
        <v>AL DÍA</v>
      </c>
      <c r="Z179" t="str">
        <v>AL DÍA</v>
      </c>
      <c r="AA179" t="str">
        <v>AL DÍA</v>
      </c>
      <c r="AB179" t="str">
        <v>AL DÍA</v>
      </c>
      <c r="AC179" t="str">
        <v>AL DÍA</v>
      </c>
      <c r="AD179" t="str">
        <v/>
      </c>
      <c r="AE179" t="str">
        <v/>
      </c>
      <c r="AF179" t="str">
        <v/>
      </c>
      <c r="AG179" t="str">
        <v/>
      </c>
      <c r="AH179" t="str">
        <v/>
      </c>
      <c r="AI179" t="str">
        <v/>
      </c>
      <c r="AJ179" t="str">
        <v/>
      </c>
      <c r="AK179" t="str">
        <v/>
      </c>
      <c r="AL179" t="str">
        <v/>
      </c>
      <c r="AM179" t="str">
        <v/>
      </c>
      <c r="AN179" t="str">
        <v/>
      </c>
      <c r="AO179" t="str">
        <v/>
      </c>
    </row>
    <row r="180">
      <c r="A180">
        <v>179</v>
      </c>
      <c r="B180" t="str">
        <v xml:space="preserve">LC1 - 19 - 6 </v>
      </c>
      <c r="C180" t="str">
        <v>VENDIDO</v>
      </c>
      <c r="D180">
        <v>24</v>
      </c>
      <c r="E180" t="str">
        <v>VENCIDA</v>
      </c>
      <c r="F180" t="str">
        <v>PAGA</v>
      </c>
      <c r="G180" t="str">
        <v>PAGA</v>
      </c>
      <c r="H180" t="str">
        <v>PAGA</v>
      </c>
      <c r="I180" t="str">
        <v>PAGA</v>
      </c>
      <c r="J180" t="str">
        <v>PAGA</v>
      </c>
      <c r="K180" t="str">
        <v>PAGA</v>
      </c>
      <c r="L180" t="str">
        <v>PAGA</v>
      </c>
      <c r="M180" t="str">
        <v>PAGA</v>
      </c>
      <c r="N180" t="str">
        <v>PAGA</v>
      </c>
      <c r="O180" t="str">
        <v>PAGA</v>
      </c>
      <c r="P180" t="str">
        <v>PAGA</v>
      </c>
      <c r="Q180" t="str">
        <v>PAGA</v>
      </c>
      <c r="R180" t="str">
        <v>VENCIDA</v>
      </c>
      <c r="S180" t="str">
        <v>VENCIDA</v>
      </c>
      <c r="T180" t="str">
        <v>AL DÍA</v>
      </c>
      <c r="U180" t="str">
        <v>AL DÍA</v>
      </c>
      <c r="V180" t="str">
        <v>AL DÍA</v>
      </c>
      <c r="W180" t="str">
        <v>AL DÍA</v>
      </c>
      <c r="X180" t="str">
        <v>AL DÍA</v>
      </c>
      <c r="Y180" t="str">
        <v>AL DÍA</v>
      </c>
      <c r="Z180" t="str">
        <v>AL DÍA</v>
      </c>
      <c r="AA180" t="str">
        <v>AL DÍA</v>
      </c>
      <c r="AB180" t="str">
        <v>AL DÍA</v>
      </c>
      <c r="AC180" t="str">
        <v>AL DÍA</v>
      </c>
      <c r="AD180" t="str">
        <v/>
      </c>
      <c r="AE180" t="str">
        <v/>
      </c>
      <c r="AF180" t="str">
        <v/>
      </c>
      <c r="AG180" t="str">
        <v/>
      </c>
      <c r="AH180" t="str">
        <v/>
      </c>
      <c r="AI180" t="str">
        <v/>
      </c>
      <c r="AJ180" t="str">
        <v/>
      </c>
      <c r="AK180" t="str">
        <v/>
      </c>
      <c r="AL180" t="str">
        <v/>
      </c>
      <c r="AM180" t="str">
        <v/>
      </c>
      <c r="AN180" t="str">
        <v/>
      </c>
      <c r="AO180" t="str">
        <v/>
      </c>
    </row>
    <row r="181">
      <c r="A181">
        <v>180</v>
      </c>
      <c r="B181" t="str">
        <v xml:space="preserve">LC1 - 19 - 7 </v>
      </c>
      <c r="C181" t="str">
        <v>VENDIDO</v>
      </c>
      <c r="D181">
        <v>24</v>
      </c>
      <c r="E181" t="str">
        <v>AL DÍA</v>
      </c>
      <c r="F181" t="str">
        <v>PAGA</v>
      </c>
      <c r="G181" t="str">
        <v>PAGA</v>
      </c>
      <c r="H181" t="str">
        <v>PAGA</v>
      </c>
      <c r="I181" t="str">
        <v>PAGA</v>
      </c>
      <c r="J181" t="str">
        <v>PAGA</v>
      </c>
      <c r="K181" t="str">
        <v>PAGA</v>
      </c>
      <c r="L181" t="str">
        <v>PAGA</v>
      </c>
      <c r="M181" t="str">
        <v>PAGA</v>
      </c>
      <c r="N181" t="str">
        <v>AL DÍA</v>
      </c>
      <c r="O181" t="str">
        <v>AL DÍA</v>
      </c>
      <c r="P181" t="str">
        <v>AL DÍA</v>
      </c>
      <c r="Q181" t="str">
        <v>AL DÍA</v>
      </c>
      <c r="R181" t="str">
        <v>AL DÍA</v>
      </c>
      <c r="S181" t="str">
        <v>AL DÍA</v>
      </c>
      <c r="T181" t="str">
        <v>AL DÍA</v>
      </c>
      <c r="U181" t="str">
        <v>AL DÍA</v>
      </c>
      <c r="V181" t="str">
        <v>AL DÍA</v>
      </c>
      <c r="W181" t="str">
        <v>AL DÍA</v>
      </c>
      <c r="X181" t="str">
        <v>AL DÍA</v>
      </c>
      <c r="Y181" t="str">
        <v>AL DÍA</v>
      </c>
      <c r="Z181" t="str">
        <v>AL DÍA</v>
      </c>
      <c r="AA181" t="str">
        <v>AL DÍA</v>
      </c>
      <c r="AB181" t="str">
        <v>AL DÍA</v>
      </c>
      <c r="AC181" t="str">
        <v>AL DÍA</v>
      </c>
      <c r="AD181" t="str">
        <v/>
      </c>
      <c r="AE181" t="str">
        <v/>
      </c>
      <c r="AF181" t="str">
        <v/>
      </c>
      <c r="AG181" t="str">
        <v/>
      </c>
      <c r="AH181" t="str">
        <v/>
      </c>
      <c r="AI181" t="str">
        <v/>
      </c>
      <c r="AJ181" t="str">
        <v/>
      </c>
      <c r="AK181" t="str">
        <v/>
      </c>
      <c r="AL181" t="str">
        <v/>
      </c>
      <c r="AM181" t="str">
        <v/>
      </c>
      <c r="AN181" t="str">
        <v/>
      </c>
      <c r="AO181" t="str">
        <v/>
      </c>
    </row>
    <row r="182">
      <c r="A182">
        <v>181</v>
      </c>
      <c r="B182" t="str">
        <v xml:space="preserve">LC1 - 19 - 8 </v>
      </c>
      <c r="C182" t="str">
        <v>VENDIDO</v>
      </c>
      <c r="D182">
        <v>24</v>
      </c>
      <c r="E182" t="str">
        <v>AL DÍA</v>
      </c>
      <c r="F182" t="str">
        <v>PAGA</v>
      </c>
      <c r="G182" t="str">
        <v>PAGA</v>
      </c>
      <c r="H182" t="str">
        <v>PAGA</v>
      </c>
      <c r="I182" t="str">
        <v>PAGA</v>
      </c>
      <c r="J182" t="str">
        <v>PAGA</v>
      </c>
      <c r="K182" t="str">
        <v>PAGA</v>
      </c>
      <c r="L182" t="str">
        <v>PAGA</v>
      </c>
      <c r="M182" t="str">
        <v>PAGA</v>
      </c>
      <c r="N182" t="str">
        <v>AL DÍA</v>
      </c>
      <c r="O182" t="str">
        <v>AL DÍA</v>
      </c>
      <c r="P182" t="str">
        <v>AL DÍA</v>
      </c>
      <c r="Q182" t="str">
        <v>AL DÍA</v>
      </c>
      <c r="R182" t="str">
        <v>AL DÍA</v>
      </c>
      <c r="S182" t="str">
        <v>AL DÍA</v>
      </c>
      <c r="T182" t="str">
        <v>AL DÍA</v>
      </c>
      <c r="U182" t="str">
        <v>AL DÍA</v>
      </c>
      <c r="V182" t="str">
        <v>AL DÍA</v>
      </c>
      <c r="W182" t="str">
        <v>AL DÍA</v>
      </c>
      <c r="X182" t="str">
        <v>AL DÍA</v>
      </c>
      <c r="Y182" t="str">
        <v>AL DÍA</v>
      </c>
      <c r="Z182" t="str">
        <v>AL DÍA</v>
      </c>
      <c r="AA182" t="str">
        <v>AL DÍA</v>
      </c>
      <c r="AB182" t="str">
        <v>AL DÍA</v>
      </c>
      <c r="AC182" t="str">
        <v>AL DÍA</v>
      </c>
      <c r="AD182" t="str">
        <v/>
      </c>
      <c r="AE182" t="str">
        <v/>
      </c>
      <c r="AF182" t="str">
        <v/>
      </c>
      <c r="AG182" t="str">
        <v/>
      </c>
      <c r="AH182" t="str">
        <v/>
      </c>
      <c r="AI182" t="str">
        <v/>
      </c>
      <c r="AJ182" t="str">
        <v/>
      </c>
      <c r="AK182" t="str">
        <v/>
      </c>
      <c r="AL182" t="str">
        <v/>
      </c>
      <c r="AM182" t="str">
        <v/>
      </c>
      <c r="AN182" t="str">
        <v/>
      </c>
      <c r="AO182" t="str">
        <v/>
      </c>
    </row>
    <row r="183">
      <c r="A183">
        <v>182</v>
      </c>
      <c r="B183" t="str">
        <v xml:space="preserve">LC1 - 19 - 9 </v>
      </c>
      <c r="C183" t="str">
        <v>VENDIDO</v>
      </c>
      <c r="D183">
        <v>24</v>
      </c>
      <c r="E183" t="str">
        <v>AL DÍA</v>
      </c>
      <c r="F183" t="str">
        <v>PAGA</v>
      </c>
      <c r="G183" t="str">
        <v>PAGA</v>
      </c>
      <c r="H183" t="str">
        <v>PAGA</v>
      </c>
      <c r="I183" t="str">
        <v>PAGA</v>
      </c>
      <c r="J183" t="str">
        <v>PAGA</v>
      </c>
      <c r="K183" t="str">
        <v>PAGA</v>
      </c>
      <c r="L183" t="str">
        <v>PAGA</v>
      </c>
      <c r="M183" t="str">
        <v>PAGA</v>
      </c>
      <c r="N183" t="str">
        <v>AL DÍA</v>
      </c>
      <c r="O183" t="str">
        <v>AL DÍA</v>
      </c>
      <c r="P183" t="str">
        <v>AL DÍA</v>
      </c>
      <c r="Q183" t="str">
        <v>AL DÍA</v>
      </c>
      <c r="R183" t="str">
        <v>AL DÍA</v>
      </c>
      <c r="S183" t="str">
        <v>AL DÍA</v>
      </c>
      <c r="T183" t="str">
        <v>AL DÍA</v>
      </c>
      <c r="U183" t="str">
        <v>AL DÍA</v>
      </c>
      <c r="V183" t="str">
        <v>AL DÍA</v>
      </c>
      <c r="W183" t="str">
        <v>AL DÍA</v>
      </c>
      <c r="X183" t="str">
        <v>AL DÍA</v>
      </c>
      <c r="Y183" t="str">
        <v>AL DÍA</v>
      </c>
      <c r="Z183" t="str">
        <v>AL DÍA</v>
      </c>
      <c r="AA183" t="str">
        <v>AL DÍA</v>
      </c>
      <c r="AB183" t="str">
        <v>AL DÍA</v>
      </c>
      <c r="AC183" t="str">
        <v>AL DÍA</v>
      </c>
      <c r="AD183" t="str">
        <v/>
      </c>
      <c r="AE183" t="str">
        <v/>
      </c>
      <c r="AF183" t="str">
        <v/>
      </c>
      <c r="AG183" t="str">
        <v/>
      </c>
      <c r="AH183" t="str">
        <v/>
      </c>
      <c r="AI183" t="str">
        <v/>
      </c>
      <c r="AJ183" t="str">
        <v/>
      </c>
      <c r="AK183" t="str">
        <v/>
      </c>
      <c r="AL183" t="str">
        <v/>
      </c>
      <c r="AM183" t="str">
        <v/>
      </c>
      <c r="AN183" t="str">
        <v/>
      </c>
      <c r="AO183" t="str">
        <v/>
      </c>
    </row>
    <row r="184">
      <c r="A184">
        <v>183</v>
      </c>
      <c r="B184" t="str">
        <v xml:space="preserve">LC1 - 19 - 10 </v>
      </c>
      <c r="C184" t="str">
        <v>VENDIDO</v>
      </c>
      <c r="D184">
        <v>24</v>
      </c>
      <c r="E184" t="str">
        <v>POR VENCER</v>
      </c>
      <c r="F184" t="str">
        <v>POR VENCER</v>
      </c>
      <c r="G184" t="str">
        <v>AL DÍA</v>
      </c>
      <c r="H184" t="str">
        <v>AL DÍA</v>
      </c>
      <c r="I184" t="str">
        <v>AL DÍA</v>
      </c>
      <c r="J184" t="str">
        <v>AL DÍA</v>
      </c>
      <c r="K184" t="str">
        <v>AL DÍA</v>
      </c>
      <c r="L184" t="str">
        <v>AL DÍA</v>
      </c>
      <c r="M184" t="str">
        <v>AL DÍA</v>
      </c>
      <c r="N184" t="str">
        <v>AL DÍA</v>
      </c>
      <c r="O184" t="str">
        <v>AL DÍA</v>
      </c>
      <c r="P184" t="str">
        <v>AL DÍA</v>
      </c>
      <c r="Q184" t="str">
        <v>AL DÍA</v>
      </c>
      <c r="R184" t="str">
        <v>AL DÍA</v>
      </c>
      <c r="S184" t="str">
        <v>AL DÍA</v>
      </c>
      <c r="T184" t="str">
        <v>AL DÍA</v>
      </c>
      <c r="U184" t="str">
        <v>AL DÍA</v>
      </c>
      <c r="V184" t="str">
        <v>AL DÍA</v>
      </c>
      <c r="W184" t="str">
        <v>AL DÍA</v>
      </c>
      <c r="X184" t="str">
        <v>AL DÍA</v>
      </c>
      <c r="Y184" t="str">
        <v>AL DÍA</v>
      </c>
      <c r="Z184" t="str">
        <v>AL DÍA</v>
      </c>
      <c r="AA184" t="str">
        <v>AL DÍA</v>
      </c>
      <c r="AB184" t="str">
        <v>AL DÍA</v>
      </c>
      <c r="AC184" t="str">
        <v>AL DÍA</v>
      </c>
      <c r="AD184" t="str">
        <v/>
      </c>
      <c r="AE184" t="str">
        <v/>
      </c>
      <c r="AF184" t="str">
        <v/>
      </c>
      <c r="AG184" t="str">
        <v/>
      </c>
      <c r="AH184" t="str">
        <v/>
      </c>
      <c r="AI184" t="str">
        <v/>
      </c>
      <c r="AJ184" t="str">
        <v/>
      </c>
      <c r="AK184" t="str">
        <v/>
      </c>
      <c r="AL184" t="str">
        <v/>
      </c>
      <c r="AM184" t="str">
        <v/>
      </c>
      <c r="AN184" t="str">
        <v/>
      </c>
      <c r="AO184" t="str">
        <v/>
      </c>
    </row>
    <row r="185">
      <c r="A185">
        <v>184</v>
      </c>
      <c r="B185" t="str">
        <v xml:space="preserve">LC1 - 20 - 1 </v>
      </c>
      <c r="C185" t="str">
        <v>VENDIDO</v>
      </c>
      <c r="D185">
        <v>24</v>
      </c>
      <c r="E185" t="str">
        <v>VENCIDA</v>
      </c>
      <c r="F185" t="str">
        <v>PAGA</v>
      </c>
      <c r="G185" t="str">
        <v>VENCIDA</v>
      </c>
      <c r="H185" t="str">
        <v>VENCIDA</v>
      </c>
      <c r="I185" t="str">
        <v>AL DÍA</v>
      </c>
      <c r="J185" t="str">
        <v>AL DÍA</v>
      </c>
      <c r="K185" t="str">
        <v>AL DÍA</v>
      </c>
      <c r="L185" t="str">
        <v>AL DÍA</v>
      </c>
      <c r="M185" t="str">
        <v>AL DÍA</v>
      </c>
      <c r="N185" t="str">
        <v>AL DÍA</v>
      </c>
      <c r="O185" t="str">
        <v>AL DÍA</v>
      </c>
      <c r="P185" t="str">
        <v>AL DÍA</v>
      </c>
      <c r="Q185" t="str">
        <v>AL DÍA</v>
      </c>
      <c r="R185" t="str">
        <v>AL DÍA</v>
      </c>
      <c r="S185" t="str">
        <v>AL DÍA</v>
      </c>
      <c r="T185" t="str">
        <v>AL DÍA</v>
      </c>
      <c r="U185" t="str">
        <v>AL DÍA</v>
      </c>
      <c r="V185" t="str">
        <v>AL DÍA</v>
      </c>
      <c r="W185" t="str">
        <v>AL DÍA</v>
      </c>
      <c r="X185" t="str">
        <v>AL DÍA</v>
      </c>
      <c r="Y185" t="str">
        <v>AL DÍA</v>
      </c>
      <c r="Z185" t="str">
        <v>AL DÍA</v>
      </c>
      <c r="AA185" t="str">
        <v>AL DÍA</v>
      </c>
      <c r="AB185" t="str">
        <v>AL DÍA</v>
      </c>
      <c r="AC185" t="str">
        <v>AL DÍA</v>
      </c>
      <c r="AD185" t="str">
        <v/>
      </c>
      <c r="AE185" t="str">
        <v/>
      </c>
      <c r="AF185" t="str">
        <v/>
      </c>
      <c r="AG185" t="str">
        <v/>
      </c>
      <c r="AH185" t="str">
        <v/>
      </c>
      <c r="AI185" t="str">
        <v/>
      </c>
      <c r="AJ185" t="str">
        <v/>
      </c>
      <c r="AK185" t="str">
        <v/>
      </c>
      <c r="AL185" t="str">
        <v/>
      </c>
      <c r="AM185" t="str">
        <v/>
      </c>
      <c r="AN185" t="str">
        <v/>
      </c>
      <c r="AO185" t="str">
        <v/>
      </c>
    </row>
    <row r="186">
      <c r="A186">
        <v>185</v>
      </c>
      <c r="B186" t="str">
        <v xml:space="preserve">LC1 - 20 - 2 </v>
      </c>
      <c r="C186" t="str">
        <v>VENDIDO</v>
      </c>
      <c r="D186">
        <v>1</v>
      </c>
      <c r="E186" t="str">
        <v>PAGA</v>
      </c>
      <c r="F186" t="str">
        <v>PAGA</v>
      </c>
      <c r="G186" t="str">
        <v/>
      </c>
      <c r="H186" t="str">
        <v/>
      </c>
      <c r="I186" t="str">
        <v/>
      </c>
      <c r="J186" t="str">
        <v/>
      </c>
      <c r="K186" t="str">
        <v/>
      </c>
      <c r="L186" t="str">
        <v/>
      </c>
      <c r="M186" t="str">
        <v/>
      </c>
      <c r="N186" t="str">
        <v/>
      </c>
      <c r="O186" t="str">
        <v/>
      </c>
      <c r="P186" t="str">
        <v/>
      </c>
      <c r="Q186" t="str">
        <v/>
      </c>
      <c r="R186" t="str">
        <v/>
      </c>
      <c r="S186" t="str">
        <v/>
      </c>
      <c r="T186" t="str">
        <v/>
      </c>
      <c r="U186" t="str">
        <v/>
      </c>
      <c r="V186" t="str">
        <v/>
      </c>
      <c r="W186" t="str">
        <v/>
      </c>
      <c r="X186" t="str">
        <v/>
      </c>
      <c r="Y186" t="str">
        <v/>
      </c>
      <c r="Z186" t="str">
        <v/>
      </c>
      <c r="AA186" t="str">
        <v/>
      </c>
      <c r="AB186" t="str">
        <v/>
      </c>
      <c r="AC186" t="str">
        <v/>
      </c>
      <c r="AD186" t="str">
        <v/>
      </c>
      <c r="AE186" t="str">
        <v/>
      </c>
      <c r="AF186" t="str">
        <v/>
      </c>
      <c r="AG186" t="str">
        <v/>
      </c>
      <c r="AH186" t="str">
        <v/>
      </c>
      <c r="AI186" t="str">
        <v/>
      </c>
      <c r="AJ186" t="str">
        <v/>
      </c>
      <c r="AK186" t="str">
        <v/>
      </c>
      <c r="AL186" t="str">
        <v/>
      </c>
      <c r="AM186" t="str">
        <v/>
      </c>
      <c r="AN186" t="str">
        <v/>
      </c>
      <c r="AO186" t="str">
        <v/>
      </c>
    </row>
    <row r="187">
      <c r="A187">
        <v>186</v>
      </c>
      <c r="B187" t="str">
        <v xml:space="preserve">LC1 - 20 - 3 </v>
      </c>
      <c r="C187" t="str">
        <v>VENDIDO</v>
      </c>
      <c r="D187">
        <v>1</v>
      </c>
      <c r="E187" t="str">
        <v>PAGA</v>
      </c>
      <c r="F187" t="str">
        <v>PAGA</v>
      </c>
      <c r="G187" t="str">
        <v/>
      </c>
      <c r="H187" t="str">
        <v/>
      </c>
      <c r="I187" t="str">
        <v/>
      </c>
      <c r="J187" t="str">
        <v/>
      </c>
      <c r="K187" t="str">
        <v/>
      </c>
      <c r="L187" t="str">
        <v/>
      </c>
      <c r="M187" t="str">
        <v/>
      </c>
      <c r="N187" t="str">
        <v/>
      </c>
      <c r="O187" t="str">
        <v/>
      </c>
      <c r="P187" t="str">
        <v/>
      </c>
      <c r="Q187" t="str">
        <v/>
      </c>
      <c r="R187" t="str">
        <v/>
      </c>
      <c r="S187" t="str">
        <v/>
      </c>
      <c r="T187" t="str">
        <v/>
      </c>
      <c r="U187" t="str">
        <v/>
      </c>
      <c r="V187" t="str">
        <v/>
      </c>
      <c r="W187" t="str">
        <v/>
      </c>
      <c r="X187" t="str">
        <v/>
      </c>
      <c r="Y187" t="str">
        <v/>
      </c>
      <c r="Z187" t="str">
        <v/>
      </c>
      <c r="AA187" t="str">
        <v/>
      </c>
      <c r="AB187" t="str">
        <v/>
      </c>
      <c r="AC187" t="str">
        <v/>
      </c>
      <c r="AD187" t="str">
        <v/>
      </c>
      <c r="AE187" t="str">
        <v/>
      </c>
      <c r="AF187" t="str">
        <v/>
      </c>
      <c r="AG187" t="str">
        <v/>
      </c>
      <c r="AH187" t="str">
        <v/>
      </c>
      <c r="AI187" t="str">
        <v/>
      </c>
      <c r="AJ187" t="str">
        <v/>
      </c>
      <c r="AK187" t="str">
        <v/>
      </c>
      <c r="AL187" t="str">
        <v/>
      </c>
      <c r="AM187" t="str">
        <v/>
      </c>
      <c r="AN187" t="str">
        <v/>
      </c>
      <c r="AO187" t="str">
        <v/>
      </c>
    </row>
    <row r="188">
      <c r="A188">
        <v>187</v>
      </c>
      <c r="B188" t="str">
        <v xml:space="preserve">LC1 - 20 - 4 </v>
      </c>
      <c r="C188" t="str">
        <v>DISPONIBLE</v>
      </c>
      <c r="D188">
        <v>0</v>
      </c>
      <c r="E188" t="str">
        <v>SIN ESTADO</v>
      </c>
      <c r="F188" t="str">
        <v/>
      </c>
      <c r="G188" t="str">
        <v/>
      </c>
      <c r="H188" t="str">
        <v/>
      </c>
      <c r="I188" t="str">
        <v/>
      </c>
      <c r="J188" t="str">
        <v/>
      </c>
      <c r="K188" t="str">
        <v/>
      </c>
      <c r="L188" t="str">
        <v/>
      </c>
      <c r="M188" t="str">
        <v/>
      </c>
      <c r="N188" t="str">
        <v/>
      </c>
      <c r="O188" t="str">
        <v/>
      </c>
      <c r="P188" t="str">
        <v/>
      </c>
      <c r="Q188" t="str">
        <v/>
      </c>
      <c r="R188" t="str">
        <v/>
      </c>
      <c r="S188" t="str">
        <v/>
      </c>
      <c r="T188" t="str">
        <v/>
      </c>
      <c r="U188" t="str">
        <v/>
      </c>
      <c r="V188" t="str">
        <v/>
      </c>
      <c r="W188" t="str">
        <v/>
      </c>
      <c r="X188" t="str">
        <v/>
      </c>
      <c r="Y188" t="str">
        <v/>
      </c>
      <c r="Z188" t="str">
        <v/>
      </c>
      <c r="AA188" t="str">
        <v/>
      </c>
      <c r="AB188" t="str">
        <v/>
      </c>
      <c r="AC188" t="str">
        <v/>
      </c>
      <c r="AD188" t="str">
        <v/>
      </c>
      <c r="AE188" t="str">
        <v/>
      </c>
      <c r="AF188" t="str">
        <v/>
      </c>
      <c r="AG188" t="str">
        <v/>
      </c>
      <c r="AH188" t="str">
        <v/>
      </c>
      <c r="AI188" t="str">
        <v/>
      </c>
      <c r="AJ188" t="str">
        <v/>
      </c>
      <c r="AK188" t="str">
        <v/>
      </c>
      <c r="AL188" t="str">
        <v/>
      </c>
      <c r="AM188" t="str">
        <v/>
      </c>
      <c r="AN188" t="str">
        <v/>
      </c>
      <c r="AO188" t="str">
        <v/>
      </c>
    </row>
    <row r="189">
      <c r="A189">
        <v>188</v>
      </c>
      <c r="B189" t="str">
        <v xml:space="preserve">LC1 - 20 - 5 </v>
      </c>
      <c r="C189" t="str">
        <v>VENDIDO</v>
      </c>
      <c r="D189">
        <v>30</v>
      </c>
      <c r="E189" t="str">
        <v>AL DÍA</v>
      </c>
      <c r="F189" t="str">
        <v>PAGA</v>
      </c>
      <c r="G189" t="str">
        <v>PAGA</v>
      </c>
      <c r="H189" t="str">
        <v>PAGA</v>
      </c>
      <c r="I189" t="str">
        <v>PAGA</v>
      </c>
      <c r="J189" t="str">
        <v>PAGA</v>
      </c>
      <c r="K189" t="str">
        <v>PAGA</v>
      </c>
      <c r="L189" t="str">
        <v>PAGA</v>
      </c>
      <c r="M189" t="str">
        <v>PAGA</v>
      </c>
      <c r="N189" t="str">
        <v>AL DÍA</v>
      </c>
      <c r="O189" t="str">
        <v>AL DÍA</v>
      </c>
      <c r="P189" t="str">
        <v>AL DÍA</v>
      </c>
      <c r="Q189" t="str">
        <v>AL DÍA</v>
      </c>
      <c r="R189" t="str">
        <v>AL DÍA</v>
      </c>
      <c r="S189" t="str">
        <v>AL DÍA</v>
      </c>
      <c r="T189" t="str">
        <v>AL DÍA</v>
      </c>
      <c r="U189" t="str">
        <v>AL DÍA</v>
      </c>
      <c r="V189" t="str">
        <v>AL DÍA</v>
      </c>
      <c r="W189" t="str">
        <v>AL DÍA</v>
      </c>
      <c r="X189" t="str">
        <v>AL DÍA</v>
      </c>
      <c r="Y189" t="str">
        <v>AL DÍA</v>
      </c>
      <c r="Z189" t="str">
        <v>AL DÍA</v>
      </c>
      <c r="AA189" t="str">
        <v>AL DÍA</v>
      </c>
      <c r="AB189" t="str">
        <v>AL DÍA</v>
      </c>
      <c r="AC189" t="str">
        <v>AL DÍA</v>
      </c>
      <c r="AD189" t="str">
        <v>AL DÍA</v>
      </c>
      <c r="AE189" t="str">
        <v>AL DÍA</v>
      </c>
      <c r="AF189" t="str">
        <v>AL DÍA</v>
      </c>
      <c r="AG189" t="str">
        <v>AL DÍA</v>
      </c>
      <c r="AH189" t="str">
        <v>AL DÍA</v>
      </c>
      <c r="AI189" t="str">
        <v>AL DÍA</v>
      </c>
      <c r="AJ189" t="str">
        <v/>
      </c>
      <c r="AK189" t="str">
        <v/>
      </c>
      <c r="AL189" t="str">
        <v/>
      </c>
      <c r="AM189" t="str">
        <v/>
      </c>
      <c r="AN189" t="str">
        <v/>
      </c>
      <c r="AO189" t="str">
        <v/>
      </c>
    </row>
    <row r="190">
      <c r="A190">
        <v>189</v>
      </c>
      <c r="B190" t="str">
        <v xml:space="preserve">LC1 - 20 - 6 Y 7 </v>
      </c>
      <c r="C190" t="str">
        <v>VENDIDO</v>
      </c>
      <c r="D190">
        <v>24</v>
      </c>
      <c r="E190" t="str">
        <v>AL DÍA</v>
      </c>
      <c r="F190" t="str">
        <v>PAGA</v>
      </c>
      <c r="G190" t="str">
        <v>PAGA</v>
      </c>
      <c r="H190" t="str">
        <v>PAGA</v>
      </c>
      <c r="I190" t="str">
        <v>PAGA</v>
      </c>
      <c r="J190" t="str">
        <v>PAGA</v>
      </c>
      <c r="K190" t="str">
        <v>PAGA</v>
      </c>
      <c r="L190" t="str">
        <v>PAGA</v>
      </c>
      <c r="M190" t="str">
        <v>PAGA</v>
      </c>
      <c r="N190" t="str">
        <v>PAGA</v>
      </c>
      <c r="O190" t="str">
        <v>PAGA</v>
      </c>
      <c r="P190" t="str">
        <v>PAGA</v>
      </c>
      <c r="Q190" t="str">
        <v>PAGA</v>
      </c>
      <c r="R190" t="str">
        <v>PAGA</v>
      </c>
      <c r="S190" t="str">
        <v>AL DÍA</v>
      </c>
      <c r="T190" t="str">
        <v>AL DÍA</v>
      </c>
      <c r="U190" t="str">
        <v>AL DÍA</v>
      </c>
      <c r="V190" t="str">
        <v>AL DÍA</v>
      </c>
      <c r="W190" t="str">
        <v>AL DÍA</v>
      </c>
      <c r="X190" t="str">
        <v>AL DÍA</v>
      </c>
      <c r="Y190" t="str">
        <v>AL DÍA</v>
      </c>
      <c r="Z190" t="str">
        <v>AL DÍA</v>
      </c>
      <c r="AA190" t="str">
        <v>AL DÍA</v>
      </c>
      <c r="AB190" t="str">
        <v>AL DÍA</v>
      </c>
      <c r="AC190" t="str">
        <v>AL DÍA</v>
      </c>
      <c r="AD190" t="str">
        <v/>
      </c>
      <c r="AE190" t="str">
        <v/>
      </c>
      <c r="AF190" t="str">
        <v/>
      </c>
      <c r="AG190" t="str">
        <v/>
      </c>
      <c r="AH190" t="str">
        <v/>
      </c>
      <c r="AI190" t="str">
        <v/>
      </c>
      <c r="AJ190" t="str">
        <v/>
      </c>
      <c r="AK190" t="str">
        <v/>
      </c>
      <c r="AL190" t="str">
        <v/>
      </c>
      <c r="AM190" t="str">
        <v/>
      </c>
      <c r="AN190" t="str">
        <v/>
      </c>
      <c r="AO190" t="str">
        <v/>
      </c>
    </row>
    <row r="191">
      <c r="A191">
        <v>190</v>
      </c>
      <c r="B191" t="str">
        <v xml:space="preserve">LC1 - 20 - 8 </v>
      </c>
      <c r="C191" t="str">
        <v>VENDIDO</v>
      </c>
      <c r="D191">
        <v>24</v>
      </c>
      <c r="E191" t="str">
        <v>VENCIDA</v>
      </c>
      <c r="F191" t="str">
        <v>PAGA</v>
      </c>
      <c r="G191" t="str">
        <v>PAGA</v>
      </c>
      <c r="H191" t="str">
        <v>PAGA</v>
      </c>
      <c r="I191" t="str">
        <v>PAGA</v>
      </c>
      <c r="J191" t="str">
        <v>PAGA</v>
      </c>
      <c r="K191" t="str">
        <v>PAGA</v>
      </c>
      <c r="L191" t="str">
        <v>VENCIDA</v>
      </c>
      <c r="M191" t="str">
        <v>VENCIDA</v>
      </c>
      <c r="N191" t="str">
        <v>VENCIDA</v>
      </c>
      <c r="O191" t="str">
        <v>VENCIDA</v>
      </c>
      <c r="P191" t="str">
        <v>VENCIDA</v>
      </c>
      <c r="Q191" t="str">
        <v>VENCIDA</v>
      </c>
      <c r="R191" t="str">
        <v>VENCIDA</v>
      </c>
      <c r="S191" t="str">
        <v>POR VENCER</v>
      </c>
      <c r="T191" t="str">
        <v>AL DÍA</v>
      </c>
      <c r="U191" t="str">
        <v>AL DÍA</v>
      </c>
      <c r="V191" t="str">
        <v>AL DÍA</v>
      </c>
      <c r="W191" t="str">
        <v>AL DÍA</v>
      </c>
      <c r="X191" t="str">
        <v>AL DÍA</v>
      </c>
      <c r="Y191" t="str">
        <v>AL DÍA</v>
      </c>
      <c r="Z191" t="str">
        <v>AL DÍA</v>
      </c>
      <c r="AA191" t="str">
        <v>AL DÍA</v>
      </c>
      <c r="AB191" t="str">
        <v>AL DÍA</v>
      </c>
      <c r="AC191" t="str">
        <v>AL DÍA</v>
      </c>
      <c r="AD191" t="str">
        <v/>
      </c>
      <c r="AE191" t="str">
        <v/>
      </c>
      <c r="AF191" t="str">
        <v/>
      </c>
      <c r="AG191" t="str">
        <v/>
      </c>
      <c r="AH191" t="str">
        <v/>
      </c>
      <c r="AI191" t="str">
        <v/>
      </c>
      <c r="AJ191" t="str">
        <v/>
      </c>
      <c r="AK191" t="str">
        <v/>
      </c>
      <c r="AL191" t="str">
        <v/>
      </c>
      <c r="AM191" t="str">
        <v/>
      </c>
      <c r="AN191" t="str">
        <v/>
      </c>
      <c r="AO191" t="str">
        <v/>
      </c>
    </row>
    <row r="192">
      <c r="A192">
        <v>191</v>
      </c>
      <c r="B192" t="str">
        <v xml:space="preserve">LC1 - 21 - 1 </v>
      </c>
      <c r="C192" t="str">
        <v>VENDIDO</v>
      </c>
      <c r="D192">
        <v>24</v>
      </c>
      <c r="E192" t="str">
        <v>VENCIDA</v>
      </c>
      <c r="F192" t="str">
        <v>PAGA</v>
      </c>
      <c r="G192" t="str">
        <v>PAGA</v>
      </c>
      <c r="H192" t="str">
        <v>PAGA</v>
      </c>
      <c r="I192" t="str">
        <v>PAGA</v>
      </c>
      <c r="J192" t="str">
        <v>PAGA</v>
      </c>
      <c r="K192" t="str">
        <v>PAGA</v>
      </c>
      <c r="L192" t="str">
        <v>VENCIDA</v>
      </c>
      <c r="M192" t="str">
        <v>VENCIDA</v>
      </c>
      <c r="N192" t="str">
        <v>VENCIDA</v>
      </c>
      <c r="O192" t="str">
        <v>VENCIDA</v>
      </c>
      <c r="P192" t="str">
        <v>VENCIDA</v>
      </c>
      <c r="Q192" t="str">
        <v>VENCIDA</v>
      </c>
      <c r="R192" t="str">
        <v>VENCIDA</v>
      </c>
      <c r="S192" t="str">
        <v>VENCIDA</v>
      </c>
      <c r="T192" t="str">
        <v>VENCIDA</v>
      </c>
      <c r="U192" t="str">
        <v>VENCIDA</v>
      </c>
      <c r="V192" t="str">
        <v>AL DÍA</v>
      </c>
      <c r="W192" t="str">
        <v>AL DÍA</v>
      </c>
      <c r="X192" t="str">
        <v>AL DÍA</v>
      </c>
      <c r="Y192" t="str">
        <v>AL DÍA</v>
      </c>
      <c r="Z192" t="str">
        <v>AL DÍA</v>
      </c>
      <c r="AA192" t="str">
        <v>AL DÍA</v>
      </c>
      <c r="AB192" t="str">
        <v>AL DÍA</v>
      </c>
      <c r="AC192" t="str">
        <v>AL DÍA</v>
      </c>
      <c r="AD192" t="str">
        <v/>
      </c>
      <c r="AE192" t="str">
        <v/>
      </c>
      <c r="AF192" t="str">
        <v/>
      </c>
      <c r="AG192" t="str">
        <v/>
      </c>
      <c r="AH192" t="str">
        <v/>
      </c>
      <c r="AI192" t="str">
        <v/>
      </c>
      <c r="AJ192" t="str">
        <v/>
      </c>
      <c r="AK192" t="str">
        <v/>
      </c>
      <c r="AL192" t="str">
        <v/>
      </c>
      <c r="AM192" t="str">
        <v/>
      </c>
      <c r="AN192" t="str">
        <v/>
      </c>
      <c r="AO192" t="str">
        <v/>
      </c>
    </row>
    <row r="193">
      <c r="A193">
        <v>192</v>
      </c>
      <c r="B193" t="str">
        <v xml:space="preserve">LC1 - 21 - 2 </v>
      </c>
      <c r="C193" t="str">
        <v>DISPONIBLE</v>
      </c>
      <c r="D193">
        <v>0</v>
      </c>
      <c r="E193" t="str">
        <v>SIN ESTADO</v>
      </c>
      <c r="F193" t="str">
        <v/>
      </c>
      <c r="G193" t="str">
        <v/>
      </c>
      <c r="H193" t="str">
        <v/>
      </c>
      <c r="I193" t="str">
        <v/>
      </c>
      <c r="J193" t="str">
        <v/>
      </c>
      <c r="K193" t="str">
        <v/>
      </c>
      <c r="L193" t="str">
        <v/>
      </c>
      <c r="M193" t="str">
        <v/>
      </c>
      <c r="N193" t="str">
        <v/>
      </c>
      <c r="O193" t="str">
        <v/>
      </c>
      <c r="P193" t="str">
        <v/>
      </c>
      <c r="Q193" t="str">
        <v/>
      </c>
      <c r="R193" t="str">
        <v/>
      </c>
      <c r="S193" t="str">
        <v/>
      </c>
      <c r="T193" t="str">
        <v/>
      </c>
      <c r="U193" t="str">
        <v/>
      </c>
      <c r="V193" t="str">
        <v/>
      </c>
      <c r="W193" t="str">
        <v/>
      </c>
      <c r="X193" t="str">
        <v/>
      </c>
      <c r="Y193" t="str">
        <v/>
      </c>
      <c r="Z193" t="str">
        <v/>
      </c>
      <c r="AA193" t="str">
        <v/>
      </c>
      <c r="AB193" t="str">
        <v/>
      </c>
      <c r="AC193" t="str">
        <v/>
      </c>
      <c r="AD193" t="str">
        <v/>
      </c>
      <c r="AE193" t="str">
        <v/>
      </c>
      <c r="AF193" t="str">
        <v/>
      </c>
      <c r="AG193" t="str">
        <v/>
      </c>
      <c r="AH193" t="str">
        <v/>
      </c>
      <c r="AI193" t="str">
        <v/>
      </c>
      <c r="AJ193" t="str">
        <v/>
      </c>
      <c r="AK193" t="str">
        <v/>
      </c>
      <c r="AL193" t="str">
        <v/>
      </c>
      <c r="AM193" t="str">
        <v/>
      </c>
      <c r="AN193" t="str">
        <v/>
      </c>
      <c r="AO193" t="str">
        <v/>
      </c>
    </row>
    <row r="194">
      <c r="A194">
        <v>193</v>
      </c>
      <c r="B194" t="str">
        <v xml:space="preserve">LC1 - 21 - 3 </v>
      </c>
      <c r="C194" t="str">
        <v>VENDIDO</v>
      </c>
      <c r="D194">
        <v>24</v>
      </c>
      <c r="E194" t="str">
        <v>VENCIDA</v>
      </c>
      <c r="F194" t="str">
        <v>VENCIDA</v>
      </c>
      <c r="G194" t="str">
        <v>VENCIDA</v>
      </c>
      <c r="H194" t="str">
        <v>VENCIDA</v>
      </c>
      <c r="I194" t="str">
        <v>VENCIDA</v>
      </c>
      <c r="J194" t="str">
        <v>VENCIDA</v>
      </c>
      <c r="K194" t="str">
        <v>VENCIDA</v>
      </c>
      <c r="L194" t="str">
        <v>VENCIDA</v>
      </c>
      <c r="M194" t="str">
        <v>AL DÍA</v>
      </c>
      <c r="N194" t="str">
        <v>AL DÍA</v>
      </c>
      <c r="O194" t="str">
        <v>AL DÍA</v>
      </c>
      <c r="P194" t="str">
        <v>AL DÍA</v>
      </c>
      <c r="Q194" t="str">
        <v>AL DÍA</v>
      </c>
      <c r="R194" t="str">
        <v>AL DÍA</v>
      </c>
      <c r="S194" t="str">
        <v>AL DÍA</v>
      </c>
      <c r="T194" t="str">
        <v>AL DÍA</v>
      </c>
      <c r="U194" t="str">
        <v>AL DÍA</v>
      </c>
      <c r="V194" t="str">
        <v>AL DÍA</v>
      </c>
      <c r="W194" t="str">
        <v>AL DÍA</v>
      </c>
      <c r="X194" t="str">
        <v>AL DÍA</v>
      </c>
      <c r="Y194" t="str">
        <v>AL DÍA</v>
      </c>
      <c r="Z194" t="str">
        <v>AL DÍA</v>
      </c>
      <c r="AA194" t="str">
        <v>AL DÍA</v>
      </c>
      <c r="AB194" t="str">
        <v>AL DÍA</v>
      </c>
      <c r="AC194" t="str">
        <v>AL DÍA</v>
      </c>
      <c r="AD194" t="str">
        <v/>
      </c>
      <c r="AE194" t="str">
        <v/>
      </c>
      <c r="AF194" t="str">
        <v/>
      </c>
      <c r="AG194" t="str">
        <v/>
      </c>
      <c r="AH194" t="str">
        <v/>
      </c>
      <c r="AI194" t="str">
        <v/>
      </c>
      <c r="AJ194" t="str">
        <v/>
      </c>
      <c r="AK194" t="str">
        <v/>
      </c>
      <c r="AL194" t="str">
        <v/>
      </c>
      <c r="AM194" t="str">
        <v/>
      </c>
      <c r="AN194" t="str">
        <v/>
      </c>
      <c r="AO194" t="str">
        <v/>
      </c>
    </row>
    <row r="195">
      <c r="A195">
        <v>194</v>
      </c>
      <c r="B195" t="str">
        <v xml:space="preserve">LC1 - 21 - 4 </v>
      </c>
      <c r="C195" t="str">
        <v>VENDIDO</v>
      </c>
      <c r="D195">
        <v>24</v>
      </c>
      <c r="E195" t="str">
        <v>VENCIDA</v>
      </c>
      <c r="F195" t="str">
        <v>PAGA</v>
      </c>
      <c r="G195" t="str">
        <v>PAGA</v>
      </c>
      <c r="H195" t="str">
        <v>PAGA</v>
      </c>
      <c r="I195" t="str">
        <v>PAGA</v>
      </c>
      <c r="J195" t="str">
        <v>PAGA</v>
      </c>
      <c r="K195" t="str">
        <v>PAGA</v>
      </c>
      <c r="L195" t="str">
        <v>PAGA</v>
      </c>
      <c r="M195" t="str">
        <v>PAGA</v>
      </c>
      <c r="N195" t="str">
        <v>PAGA</v>
      </c>
      <c r="O195" t="str">
        <v>PAGA</v>
      </c>
      <c r="P195" t="str">
        <v>VENCIDA</v>
      </c>
      <c r="Q195" t="str">
        <v>VENCIDA</v>
      </c>
      <c r="R195" t="str">
        <v>AL DÍA</v>
      </c>
      <c r="S195" t="str">
        <v>AL DÍA</v>
      </c>
      <c r="T195" t="str">
        <v>AL DÍA</v>
      </c>
      <c r="U195" t="str">
        <v>AL DÍA</v>
      </c>
      <c r="V195" t="str">
        <v>AL DÍA</v>
      </c>
      <c r="W195" t="str">
        <v>AL DÍA</v>
      </c>
      <c r="X195" t="str">
        <v>AL DÍA</v>
      </c>
      <c r="Y195" t="str">
        <v>AL DÍA</v>
      </c>
      <c r="Z195" t="str">
        <v>AL DÍA</v>
      </c>
      <c r="AA195" t="str">
        <v>AL DÍA</v>
      </c>
      <c r="AB195" t="str">
        <v>AL DÍA</v>
      </c>
      <c r="AC195" t="str">
        <v>AL DÍA</v>
      </c>
      <c r="AD195" t="str">
        <v/>
      </c>
      <c r="AE195" t="str">
        <v/>
      </c>
      <c r="AF195" t="str">
        <v/>
      </c>
      <c r="AG195" t="str">
        <v/>
      </c>
      <c r="AH195" t="str">
        <v/>
      </c>
      <c r="AI195" t="str">
        <v/>
      </c>
      <c r="AJ195" t="str">
        <v/>
      </c>
      <c r="AK195" t="str">
        <v/>
      </c>
      <c r="AL195" t="str">
        <v/>
      </c>
      <c r="AM195" t="str">
        <v/>
      </c>
      <c r="AN195" t="str">
        <v/>
      </c>
      <c r="AO195" t="str">
        <v/>
      </c>
    </row>
    <row r="196">
      <c r="A196">
        <v>195</v>
      </c>
      <c r="B196" t="str">
        <v>LC1 - 21 - 5</v>
      </c>
      <c r="C196" t="str">
        <v>VENDIDO</v>
      </c>
      <c r="D196">
        <v>24</v>
      </c>
      <c r="E196" t="str">
        <v>VENCIDA</v>
      </c>
      <c r="F196" t="str">
        <v>PAGA</v>
      </c>
      <c r="G196" t="str">
        <v>PAGA</v>
      </c>
      <c r="H196" t="str">
        <v>PAGA</v>
      </c>
      <c r="I196" t="str">
        <v>PAGA</v>
      </c>
      <c r="J196" t="str">
        <v>PAGA</v>
      </c>
      <c r="K196" t="str">
        <v>PAGA</v>
      </c>
      <c r="L196" t="str">
        <v>PAGA</v>
      </c>
      <c r="M196" t="str">
        <v>PAGA</v>
      </c>
      <c r="N196" t="str">
        <v>PAGA</v>
      </c>
      <c r="O196" t="str">
        <v>VENCIDA</v>
      </c>
      <c r="P196" t="str">
        <v>VENCIDA</v>
      </c>
      <c r="Q196" t="str">
        <v>VENCIDA</v>
      </c>
      <c r="R196" t="str">
        <v>AL DÍA</v>
      </c>
      <c r="S196" t="str">
        <v>AL DÍA</v>
      </c>
      <c r="T196" t="str">
        <v>AL DÍA</v>
      </c>
      <c r="U196" t="str">
        <v>AL DÍA</v>
      </c>
      <c r="V196" t="str">
        <v>AL DÍA</v>
      </c>
      <c r="W196" t="str">
        <v>AL DÍA</v>
      </c>
      <c r="X196" t="str">
        <v>AL DÍA</v>
      </c>
      <c r="Y196" t="str">
        <v>AL DÍA</v>
      </c>
      <c r="Z196" t="str">
        <v>AL DÍA</v>
      </c>
      <c r="AA196" t="str">
        <v>AL DÍA</v>
      </c>
      <c r="AB196" t="str">
        <v>AL DÍA</v>
      </c>
      <c r="AC196" t="str">
        <v>AL DÍA</v>
      </c>
      <c r="AD196" t="str">
        <v/>
      </c>
      <c r="AE196" t="str">
        <v/>
      </c>
      <c r="AF196" t="str">
        <v/>
      </c>
      <c r="AG196" t="str">
        <v/>
      </c>
      <c r="AH196" t="str">
        <v/>
      </c>
      <c r="AI196" t="str">
        <v/>
      </c>
      <c r="AJ196" t="str">
        <v/>
      </c>
      <c r="AK196" t="str">
        <v/>
      </c>
      <c r="AL196" t="str">
        <v/>
      </c>
      <c r="AM196" t="str">
        <v/>
      </c>
      <c r="AN196" t="str">
        <v/>
      </c>
      <c r="AO196" t="str">
        <v/>
      </c>
    </row>
    <row r="197">
      <c r="A197">
        <v>196</v>
      </c>
      <c r="B197" t="str">
        <v xml:space="preserve">LC1 - 21 - 6 </v>
      </c>
      <c r="C197" t="str">
        <v>VENDIDO</v>
      </c>
      <c r="D197">
        <v>30</v>
      </c>
      <c r="E197" t="str">
        <v>VENCIDA</v>
      </c>
      <c r="F197" t="str">
        <v>PAGA</v>
      </c>
      <c r="G197" t="str">
        <v>PAGA</v>
      </c>
      <c r="H197" t="str">
        <v>PAGA</v>
      </c>
      <c r="I197" t="str">
        <v>PAGA</v>
      </c>
      <c r="J197" t="str">
        <v>PAGA</v>
      </c>
      <c r="K197" t="str">
        <v>PAGA</v>
      </c>
      <c r="L197" t="str">
        <v>VENCIDA</v>
      </c>
      <c r="M197" t="str">
        <v>VENCIDA</v>
      </c>
      <c r="N197" t="str">
        <v>VENCIDA</v>
      </c>
      <c r="O197" t="str">
        <v>POR VENCER</v>
      </c>
      <c r="P197" t="str">
        <v>AL DÍA</v>
      </c>
      <c r="Q197" t="str">
        <v>AL DÍA</v>
      </c>
      <c r="R197" t="str">
        <v>AL DÍA</v>
      </c>
      <c r="S197" t="str">
        <v>AL DÍA</v>
      </c>
      <c r="T197" t="str">
        <v>AL DÍA</v>
      </c>
      <c r="U197" t="str">
        <v>AL DÍA</v>
      </c>
      <c r="V197" t="str">
        <v>AL DÍA</v>
      </c>
      <c r="W197" t="str">
        <v>AL DÍA</v>
      </c>
      <c r="X197" t="str">
        <v>AL DÍA</v>
      </c>
      <c r="Y197" t="str">
        <v>AL DÍA</v>
      </c>
      <c r="Z197" t="str">
        <v>AL DÍA</v>
      </c>
      <c r="AA197" t="str">
        <v>AL DÍA</v>
      </c>
      <c r="AB197" t="str">
        <v>AL DÍA</v>
      </c>
      <c r="AC197" t="str">
        <v>AL DÍA</v>
      </c>
      <c r="AD197" t="str">
        <v>AL DÍA</v>
      </c>
      <c r="AE197" t="str">
        <v>AL DÍA</v>
      </c>
      <c r="AF197" t="str">
        <v>AL DÍA</v>
      </c>
      <c r="AG197" t="str">
        <v>AL DÍA</v>
      </c>
      <c r="AH197" t="str">
        <v>AL DÍA</v>
      </c>
      <c r="AI197" t="str">
        <v>AL DÍA</v>
      </c>
      <c r="AJ197" t="str">
        <v/>
      </c>
      <c r="AK197" t="str">
        <v/>
      </c>
      <c r="AL197" t="str">
        <v/>
      </c>
      <c r="AM197" t="str">
        <v/>
      </c>
      <c r="AN197" t="str">
        <v/>
      </c>
      <c r="AO197" t="str">
        <v/>
      </c>
    </row>
    <row r="198">
      <c r="A198">
        <v>197</v>
      </c>
      <c r="B198" t="str">
        <v xml:space="preserve">LC1 - 21 - 7 </v>
      </c>
      <c r="C198" t="str">
        <v>VENDIDO</v>
      </c>
      <c r="D198">
        <v>24</v>
      </c>
      <c r="E198" t="str">
        <v>VENCIDA</v>
      </c>
      <c r="F198" t="str">
        <v>PAGA</v>
      </c>
      <c r="G198" t="str">
        <v>PAGA</v>
      </c>
      <c r="H198" t="str">
        <v>VENCIDA</v>
      </c>
      <c r="I198" t="str">
        <v>AL DÍA</v>
      </c>
      <c r="J198" t="str">
        <v>AL DÍA</v>
      </c>
      <c r="K198" t="str">
        <v>AL DÍA</v>
      </c>
      <c r="L198" t="str">
        <v>AL DÍA</v>
      </c>
      <c r="M198" t="str">
        <v>AL DÍA</v>
      </c>
      <c r="N198" t="str">
        <v>AL DÍA</v>
      </c>
      <c r="O198" t="str">
        <v>AL DÍA</v>
      </c>
      <c r="P198" t="str">
        <v>AL DÍA</v>
      </c>
      <c r="Q198" t="str">
        <v>AL DÍA</v>
      </c>
      <c r="R198" t="str">
        <v>AL DÍA</v>
      </c>
      <c r="S198" t="str">
        <v>AL DÍA</v>
      </c>
      <c r="T198" t="str">
        <v>AL DÍA</v>
      </c>
      <c r="U198" t="str">
        <v>AL DÍA</v>
      </c>
      <c r="V198" t="str">
        <v>AL DÍA</v>
      </c>
      <c r="W198" t="str">
        <v>AL DÍA</v>
      </c>
      <c r="X198" t="str">
        <v>AL DÍA</v>
      </c>
      <c r="Y198" t="str">
        <v>AL DÍA</v>
      </c>
      <c r="Z198" t="str">
        <v>AL DÍA</v>
      </c>
      <c r="AA198" t="str">
        <v>AL DÍA</v>
      </c>
      <c r="AB198" t="str">
        <v>AL DÍA</v>
      </c>
      <c r="AC198" t="str">
        <v>AL DÍA</v>
      </c>
      <c r="AD198" t="str">
        <v/>
      </c>
      <c r="AE198" t="str">
        <v/>
      </c>
      <c r="AF198" t="str">
        <v/>
      </c>
      <c r="AG198" t="str">
        <v/>
      </c>
      <c r="AH198" t="str">
        <v/>
      </c>
      <c r="AI198" t="str">
        <v/>
      </c>
      <c r="AJ198" t="str">
        <v/>
      </c>
      <c r="AK198" t="str">
        <v/>
      </c>
      <c r="AL198" t="str">
        <v/>
      </c>
      <c r="AM198" t="str">
        <v/>
      </c>
      <c r="AN198" t="str">
        <v/>
      </c>
      <c r="AO198" t="str">
        <v/>
      </c>
    </row>
    <row r="199">
      <c r="A199">
        <v>198</v>
      </c>
      <c r="B199" t="str">
        <v xml:space="preserve">LC1 - 21 - 8 </v>
      </c>
      <c r="C199" t="str">
        <v>NO APTO PARA VENTA</v>
      </c>
      <c r="D199">
        <v>0</v>
      </c>
      <c r="E199" t="str">
        <v>SIN ESTADO</v>
      </c>
      <c r="F199" t="str">
        <v/>
      </c>
      <c r="G199" t="str">
        <v/>
      </c>
      <c r="H199" t="str">
        <v/>
      </c>
      <c r="I199" t="str">
        <v/>
      </c>
      <c r="J199" t="str">
        <v/>
      </c>
      <c r="K199" t="str">
        <v/>
      </c>
      <c r="L199" t="str">
        <v/>
      </c>
      <c r="M199" t="str">
        <v/>
      </c>
      <c r="N199" t="str">
        <v/>
      </c>
      <c r="O199" t="str">
        <v/>
      </c>
      <c r="P199" t="str">
        <v/>
      </c>
      <c r="Q199" t="str">
        <v/>
      </c>
      <c r="R199" t="str">
        <v/>
      </c>
      <c r="S199" t="str">
        <v/>
      </c>
      <c r="T199" t="str">
        <v/>
      </c>
      <c r="U199" t="str">
        <v/>
      </c>
      <c r="V199" t="str">
        <v/>
      </c>
      <c r="W199" t="str">
        <v/>
      </c>
      <c r="X199" t="str">
        <v/>
      </c>
      <c r="Y199" t="str">
        <v/>
      </c>
      <c r="Z199" t="str">
        <v/>
      </c>
      <c r="AA199" t="str">
        <v/>
      </c>
      <c r="AB199" t="str">
        <v/>
      </c>
      <c r="AC199" t="str">
        <v/>
      </c>
      <c r="AD199" t="str">
        <v/>
      </c>
      <c r="AE199" t="str">
        <v/>
      </c>
      <c r="AF199" t="str">
        <v/>
      </c>
      <c r="AG199" t="str">
        <v/>
      </c>
      <c r="AH199" t="str">
        <v/>
      </c>
      <c r="AI199" t="str">
        <v/>
      </c>
      <c r="AJ199" t="str">
        <v/>
      </c>
      <c r="AK199" t="str">
        <v/>
      </c>
      <c r="AL199" t="str">
        <v/>
      </c>
      <c r="AM199" t="str">
        <v/>
      </c>
      <c r="AN199" t="str">
        <v/>
      </c>
      <c r="AO199" t="str">
        <v/>
      </c>
    </row>
    <row r="200">
      <c r="A200">
        <v>199</v>
      </c>
      <c r="B200" t="str">
        <v xml:space="preserve">LC2 - 22 - 1 </v>
      </c>
      <c r="C200" t="str">
        <v>VENDIDO</v>
      </c>
      <c r="D200">
        <v>24</v>
      </c>
      <c r="E200" t="str">
        <v>VENCIDA</v>
      </c>
      <c r="F200" t="str">
        <v>PAGA</v>
      </c>
      <c r="G200" t="str">
        <v>PAGA</v>
      </c>
      <c r="H200" t="str">
        <v>PAGA</v>
      </c>
      <c r="I200" t="str">
        <v>PAGA</v>
      </c>
      <c r="J200" t="str">
        <v>PAGA</v>
      </c>
      <c r="K200" t="str">
        <v>PAGA</v>
      </c>
      <c r="L200" t="str">
        <v>PAGA</v>
      </c>
      <c r="M200" t="str">
        <v>PAGA</v>
      </c>
      <c r="N200" t="str">
        <v>PAGA</v>
      </c>
      <c r="O200" t="str">
        <v>PAGA</v>
      </c>
      <c r="P200" t="str">
        <v>VENCIDA</v>
      </c>
      <c r="Q200" t="str">
        <v>VENCIDA</v>
      </c>
      <c r="R200" t="str">
        <v>AL DÍA</v>
      </c>
      <c r="S200" t="str">
        <v>AL DÍA</v>
      </c>
      <c r="T200" t="str">
        <v>AL DÍA</v>
      </c>
      <c r="U200" t="str">
        <v>AL DÍA</v>
      </c>
      <c r="V200" t="str">
        <v>AL DÍA</v>
      </c>
      <c r="W200" t="str">
        <v>AL DÍA</v>
      </c>
      <c r="X200" t="str">
        <v>AL DÍA</v>
      </c>
      <c r="Y200" t="str">
        <v>AL DÍA</v>
      </c>
      <c r="Z200" t="str">
        <v>AL DÍA</v>
      </c>
      <c r="AA200" t="str">
        <v>AL DÍA</v>
      </c>
      <c r="AB200" t="str">
        <v>AL DÍA</v>
      </c>
      <c r="AC200" t="str">
        <v>AL DÍA</v>
      </c>
      <c r="AD200" t="str">
        <v/>
      </c>
      <c r="AE200" t="str">
        <v/>
      </c>
      <c r="AF200" t="str">
        <v/>
      </c>
      <c r="AG200" t="str">
        <v/>
      </c>
      <c r="AH200" t="str">
        <v/>
      </c>
      <c r="AI200" t="str">
        <v/>
      </c>
      <c r="AJ200" t="str">
        <v/>
      </c>
      <c r="AK200" t="str">
        <v/>
      </c>
      <c r="AL200" t="str">
        <v/>
      </c>
      <c r="AM200" t="str">
        <v/>
      </c>
      <c r="AN200" t="str">
        <v/>
      </c>
      <c r="AO200" t="str">
        <v/>
      </c>
    </row>
    <row r="201">
      <c r="A201">
        <v>200</v>
      </c>
      <c r="B201" t="str">
        <v xml:space="preserve">LC2 - 22 - 2 </v>
      </c>
      <c r="C201" t="str">
        <v>VENDIDO</v>
      </c>
      <c r="D201">
        <v>24</v>
      </c>
      <c r="E201" t="str">
        <v>VENCIDA</v>
      </c>
      <c r="F201" t="str">
        <v>PAGA</v>
      </c>
      <c r="G201" t="str">
        <v>PAGA</v>
      </c>
      <c r="H201" t="str">
        <v>PAGA</v>
      </c>
      <c r="I201" t="str">
        <v>PAGA</v>
      </c>
      <c r="J201" t="str">
        <v>PAGA</v>
      </c>
      <c r="K201" t="str">
        <v>PAGA</v>
      </c>
      <c r="L201" t="str">
        <v>PAGA</v>
      </c>
      <c r="M201" t="str">
        <v>PAGA</v>
      </c>
      <c r="N201" t="str">
        <v>PAGA</v>
      </c>
      <c r="O201" t="str">
        <v>PAGA</v>
      </c>
      <c r="P201" t="str">
        <v>PAGA</v>
      </c>
      <c r="Q201" t="str">
        <v>PAGA</v>
      </c>
      <c r="R201" t="str">
        <v>VENCIDA</v>
      </c>
      <c r="S201" t="str">
        <v>AL DÍA</v>
      </c>
      <c r="T201" t="str">
        <v>AL DÍA</v>
      </c>
      <c r="U201" t="str">
        <v>AL DÍA</v>
      </c>
      <c r="V201" t="str">
        <v>AL DÍA</v>
      </c>
      <c r="W201" t="str">
        <v>AL DÍA</v>
      </c>
      <c r="X201" t="str">
        <v>AL DÍA</v>
      </c>
      <c r="Y201" t="str">
        <v>AL DÍA</v>
      </c>
      <c r="Z201" t="str">
        <v>AL DÍA</v>
      </c>
      <c r="AA201" t="str">
        <v>AL DÍA</v>
      </c>
      <c r="AB201" t="str">
        <v>AL DÍA</v>
      </c>
      <c r="AC201" t="str">
        <v>AL DÍA</v>
      </c>
      <c r="AD201" t="str">
        <v/>
      </c>
      <c r="AE201" t="str">
        <v/>
      </c>
      <c r="AF201" t="str">
        <v/>
      </c>
      <c r="AG201" t="str">
        <v/>
      </c>
      <c r="AH201" t="str">
        <v/>
      </c>
      <c r="AI201" t="str">
        <v/>
      </c>
      <c r="AJ201" t="str">
        <v/>
      </c>
      <c r="AK201" t="str">
        <v/>
      </c>
      <c r="AL201" t="str">
        <v/>
      </c>
      <c r="AM201" t="str">
        <v/>
      </c>
      <c r="AN201" t="str">
        <v/>
      </c>
      <c r="AO201" t="str">
        <v/>
      </c>
    </row>
    <row r="202">
      <c r="A202">
        <v>201</v>
      </c>
      <c r="B202" t="str">
        <v xml:space="preserve">LC2 - 22 - 3 </v>
      </c>
      <c r="C202" t="str">
        <v>VENDIDO</v>
      </c>
      <c r="D202">
        <v>24</v>
      </c>
      <c r="E202" t="str">
        <v>VENCIDA</v>
      </c>
      <c r="F202" t="str">
        <v>PAGA</v>
      </c>
      <c r="G202" t="str">
        <v>PAGA</v>
      </c>
      <c r="H202" t="str">
        <v>VENCIDA</v>
      </c>
      <c r="I202" t="str">
        <v>VENCIDA</v>
      </c>
      <c r="J202" t="str">
        <v>VENCIDA</v>
      </c>
      <c r="K202" t="str">
        <v>VENCIDA</v>
      </c>
      <c r="L202" t="str">
        <v>VENCIDA</v>
      </c>
      <c r="M202" t="str">
        <v>VENCIDA</v>
      </c>
      <c r="N202" t="str">
        <v>VENCIDA</v>
      </c>
      <c r="O202" t="str">
        <v>VENCIDA</v>
      </c>
      <c r="P202" t="str">
        <v>VENCIDA</v>
      </c>
      <c r="Q202" t="str">
        <v>VENCIDA</v>
      </c>
      <c r="R202" t="str">
        <v>POR VENCER</v>
      </c>
      <c r="S202" t="str">
        <v>AL DÍA</v>
      </c>
      <c r="T202" t="str">
        <v>AL DÍA</v>
      </c>
      <c r="U202" t="str">
        <v>AL DÍA</v>
      </c>
      <c r="V202" t="str">
        <v>AL DÍA</v>
      </c>
      <c r="W202" t="str">
        <v>AL DÍA</v>
      </c>
      <c r="X202" t="str">
        <v>AL DÍA</v>
      </c>
      <c r="Y202" t="str">
        <v>AL DÍA</v>
      </c>
      <c r="Z202" t="str">
        <v>AL DÍA</v>
      </c>
      <c r="AA202" t="str">
        <v>AL DÍA</v>
      </c>
      <c r="AB202" t="str">
        <v>AL DÍA</v>
      </c>
      <c r="AC202" t="str">
        <v>AL DÍA</v>
      </c>
      <c r="AD202" t="str">
        <v/>
      </c>
      <c r="AE202" t="str">
        <v/>
      </c>
      <c r="AF202" t="str">
        <v/>
      </c>
      <c r="AG202" t="str">
        <v/>
      </c>
      <c r="AH202" t="str">
        <v/>
      </c>
      <c r="AI202" t="str">
        <v/>
      </c>
      <c r="AJ202" t="str">
        <v/>
      </c>
      <c r="AK202" t="str">
        <v/>
      </c>
      <c r="AL202" t="str">
        <v/>
      </c>
      <c r="AM202" t="str">
        <v/>
      </c>
      <c r="AN202" t="str">
        <v/>
      </c>
      <c r="AO202" t="str">
        <v/>
      </c>
    </row>
    <row r="203">
      <c r="A203">
        <v>202</v>
      </c>
      <c r="B203" t="str">
        <v>LC2 - 22 - 4</v>
      </c>
      <c r="C203" t="str">
        <v>VENDIDO</v>
      </c>
      <c r="D203">
        <v>24</v>
      </c>
      <c r="E203" t="str">
        <v>AL DÍA</v>
      </c>
      <c r="F203" t="str">
        <v>PAGA</v>
      </c>
      <c r="G203" t="str">
        <v>PAGA</v>
      </c>
      <c r="H203" t="str">
        <v>PAGA</v>
      </c>
      <c r="I203" t="str">
        <v>PAGA</v>
      </c>
      <c r="J203" t="str">
        <v>PAGA</v>
      </c>
      <c r="K203" t="str">
        <v>PAGA</v>
      </c>
      <c r="L203" t="str">
        <v>PAGA</v>
      </c>
      <c r="M203" t="str">
        <v>PAGA</v>
      </c>
      <c r="N203" t="str">
        <v>PAGA</v>
      </c>
      <c r="O203" t="str">
        <v>PAGA</v>
      </c>
      <c r="P203" t="str">
        <v>PAGA</v>
      </c>
      <c r="Q203" t="str">
        <v>AL DÍA</v>
      </c>
      <c r="R203" t="str">
        <v>AL DÍA</v>
      </c>
      <c r="S203" t="str">
        <v>AL DÍA</v>
      </c>
      <c r="T203" t="str">
        <v>AL DÍA</v>
      </c>
      <c r="U203" t="str">
        <v>AL DÍA</v>
      </c>
      <c r="V203" t="str">
        <v>AL DÍA</v>
      </c>
      <c r="W203" t="str">
        <v>AL DÍA</v>
      </c>
      <c r="X203" t="str">
        <v>AL DÍA</v>
      </c>
      <c r="Y203" t="str">
        <v>AL DÍA</v>
      </c>
      <c r="Z203" t="str">
        <v>AL DÍA</v>
      </c>
      <c r="AA203" t="str">
        <v>AL DÍA</v>
      </c>
      <c r="AB203" t="str">
        <v>AL DÍA</v>
      </c>
      <c r="AC203" t="str">
        <v>AL DÍA</v>
      </c>
      <c r="AD203" t="str">
        <v/>
      </c>
      <c r="AE203" t="str">
        <v/>
      </c>
      <c r="AF203" t="str">
        <v/>
      </c>
      <c r="AG203" t="str">
        <v/>
      </c>
      <c r="AH203" t="str">
        <v/>
      </c>
      <c r="AI203" t="str">
        <v/>
      </c>
      <c r="AJ203" t="str">
        <v/>
      </c>
      <c r="AK203" t="str">
        <v/>
      </c>
      <c r="AL203" t="str">
        <v/>
      </c>
      <c r="AM203" t="str">
        <v/>
      </c>
      <c r="AN203" t="str">
        <v/>
      </c>
      <c r="AO203" t="str">
        <v/>
      </c>
    </row>
    <row r="204">
      <c r="A204">
        <v>203</v>
      </c>
      <c r="B204" t="str">
        <v xml:space="preserve">LC2 - 22 - 5 </v>
      </c>
      <c r="C204" t="str">
        <v>VENDIDO</v>
      </c>
      <c r="D204">
        <v>24</v>
      </c>
      <c r="E204" t="str">
        <v>POR VENCER</v>
      </c>
      <c r="F204" t="str">
        <v>PAGA</v>
      </c>
      <c r="G204" t="str">
        <v>PAGA</v>
      </c>
      <c r="H204" t="str">
        <v>PAGA</v>
      </c>
      <c r="I204" t="str">
        <v>PAGA</v>
      </c>
      <c r="J204" t="str">
        <v>PAGA</v>
      </c>
      <c r="K204" t="str">
        <v>PAGA</v>
      </c>
      <c r="L204" t="str">
        <v>PAGA</v>
      </c>
      <c r="M204" t="str">
        <v>PAGA</v>
      </c>
      <c r="N204" t="str">
        <v>PAGA</v>
      </c>
      <c r="O204" t="str">
        <v>PAGA</v>
      </c>
      <c r="P204" t="str">
        <v>PAGA</v>
      </c>
      <c r="Q204" t="str">
        <v>POR VENCER</v>
      </c>
      <c r="R204" t="str">
        <v>AL DÍA</v>
      </c>
      <c r="S204" t="str">
        <v>AL DÍA</v>
      </c>
      <c r="T204" t="str">
        <v>AL DÍA</v>
      </c>
      <c r="U204" t="str">
        <v>AL DÍA</v>
      </c>
      <c r="V204" t="str">
        <v>AL DÍA</v>
      </c>
      <c r="W204" t="str">
        <v>AL DÍA</v>
      </c>
      <c r="X204" t="str">
        <v>AL DÍA</v>
      </c>
      <c r="Y204" t="str">
        <v>AL DÍA</v>
      </c>
      <c r="Z204" t="str">
        <v>AL DÍA</v>
      </c>
      <c r="AA204" t="str">
        <v>AL DÍA</v>
      </c>
      <c r="AB204" t="str">
        <v>AL DÍA</v>
      </c>
      <c r="AC204" t="str">
        <v>AL DÍA</v>
      </c>
      <c r="AD204" t="str">
        <v/>
      </c>
      <c r="AE204" t="str">
        <v/>
      </c>
      <c r="AF204" t="str">
        <v/>
      </c>
      <c r="AG204" t="str">
        <v/>
      </c>
      <c r="AH204" t="str">
        <v/>
      </c>
      <c r="AI204" t="str">
        <v/>
      </c>
      <c r="AJ204" t="str">
        <v/>
      </c>
      <c r="AK204" t="str">
        <v/>
      </c>
      <c r="AL204" t="str">
        <v/>
      </c>
      <c r="AM204" t="str">
        <v/>
      </c>
      <c r="AN204" t="str">
        <v/>
      </c>
      <c r="AO204" t="str">
        <v/>
      </c>
    </row>
    <row r="205">
      <c r="A205">
        <v>204</v>
      </c>
      <c r="B205" t="str">
        <v xml:space="preserve">LC2 - 22 - 6 </v>
      </c>
      <c r="C205" t="str">
        <v>VENDIDO</v>
      </c>
      <c r="D205">
        <v>24</v>
      </c>
      <c r="E205" t="str">
        <v>AL DÍA</v>
      </c>
      <c r="F205" t="str">
        <v>PAGA</v>
      </c>
      <c r="G205" t="str">
        <v>PAGA</v>
      </c>
      <c r="H205" t="str">
        <v>PAGA</v>
      </c>
      <c r="I205" t="str">
        <v>PAGA</v>
      </c>
      <c r="J205" t="str">
        <v>PAGA</v>
      </c>
      <c r="K205" t="str">
        <v>PAGA</v>
      </c>
      <c r="L205" t="str">
        <v>PAGA</v>
      </c>
      <c r="M205" t="str">
        <v>PAGA</v>
      </c>
      <c r="N205" t="str">
        <v>PAGA</v>
      </c>
      <c r="O205" t="str">
        <v>PAGA</v>
      </c>
      <c r="P205" t="str">
        <v>PAGA</v>
      </c>
      <c r="Q205" t="str">
        <v>PAGA</v>
      </c>
      <c r="R205" t="str">
        <v>AL DÍA</v>
      </c>
      <c r="S205" t="str">
        <v>AL DÍA</v>
      </c>
      <c r="T205" t="str">
        <v>AL DÍA</v>
      </c>
      <c r="U205" t="str">
        <v>AL DÍA</v>
      </c>
      <c r="V205" t="str">
        <v>AL DÍA</v>
      </c>
      <c r="W205" t="str">
        <v>AL DÍA</v>
      </c>
      <c r="X205" t="str">
        <v>AL DÍA</v>
      </c>
      <c r="Y205" t="str">
        <v>AL DÍA</v>
      </c>
      <c r="Z205" t="str">
        <v>AL DÍA</v>
      </c>
      <c r="AA205" t="str">
        <v>AL DÍA</v>
      </c>
      <c r="AB205" t="str">
        <v>AL DÍA</v>
      </c>
      <c r="AC205" t="str">
        <v>AL DÍA</v>
      </c>
      <c r="AD205" t="str">
        <v/>
      </c>
      <c r="AE205" t="str">
        <v/>
      </c>
      <c r="AF205" t="str">
        <v/>
      </c>
      <c r="AG205" t="str">
        <v/>
      </c>
      <c r="AH205" t="str">
        <v/>
      </c>
      <c r="AI205" t="str">
        <v/>
      </c>
      <c r="AJ205" t="str">
        <v/>
      </c>
      <c r="AK205" t="str">
        <v/>
      </c>
      <c r="AL205" t="str">
        <v/>
      </c>
      <c r="AM205" t="str">
        <v/>
      </c>
      <c r="AN205" t="str">
        <v/>
      </c>
      <c r="AO205" t="str">
        <v/>
      </c>
    </row>
    <row r="206">
      <c r="A206">
        <v>205</v>
      </c>
      <c r="B206" t="str">
        <v xml:space="preserve">LC2 - 22 - 7 </v>
      </c>
      <c r="C206" t="str">
        <v>VENDIDO</v>
      </c>
      <c r="D206">
        <v>24</v>
      </c>
      <c r="E206" t="str">
        <v>VENCIDA</v>
      </c>
      <c r="F206" t="str">
        <v>PAGA</v>
      </c>
      <c r="G206" t="str">
        <v>PAGA</v>
      </c>
      <c r="H206" t="str">
        <v>PAGA</v>
      </c>
      <c r="I206" t="str">
        <v>PAGA</v>
      </c>
      <c r="J206" t="str">
        <v>PAGA</v>
      </c>
      <c r="K206" t="str">
        <v>PAGA</v>
      </c>
      <c r="L206" t="str">
        <v>PAGA</v>
      </c>
      <c r="M206" t="str">
        <v>VENCIDA</v>
      </c>
      <c r="N206" t="str">
        <v>VENCIDA</v>
      </c>
      <c r="O206" t="str">
        <v>VENCIDA</v>
      </c>
      <c r="P206" t="str">
        <v>VENCIDA</v>
      </c>
      <c r="Q206" t="str">
        <v>VENCIDA</v>
      </c>
      <c r="R206" t="str">
        <v>AL DÍA</v>
      </c>
      <c r="S206" t="str">
        <v>AL DÍA</v>
      </c>
      <c r="T206" t="str">
        <v>AL DÍA</v>
      </c>
      <c r="U206" t="str">
        <v>AL DÍA</v>
      </c>
      <c r="V206" t="str">
        <v>AL DÍA</v>
      </c>
      <c r="W206" t="str">
        <v>AL DÍA</v>
      </c>
      <c r="X206" t="str">
        <v>AL DÍA</v>
      </c>
      <c r="Y206" t="str">
        <v>AL DÍA</v>
      </c>
      <c r="Z206" t="str">
        <v>AL DÍA</v>
      </c>
      <c r="AA206" t="str">
        <v>AL DÍA</v>
      </c>
      <c r="AB206" t="str">
        <v>AL DÍA</v>
      </c>
      <c r="AC206" t="str">
        <v>AL DÍA</v>
      </c>
      <c r="AD206" t="str">
        <v/>
      </c>
      <c r="AE206" t="str">
        <v/>
      </c>
      <c r="AF206" t="str">
        <v/>
      </c>
      <c r="AG206" t="str">
        <v/>
      </c>
      <c r="AH206" t="str">
        <v/>
      </c>
      <c r="AI206" t="str">
        <v/>
      </c>
      <c r="AJ206" t="str">
        <v/>
      </c>
      <c r="AK206" t="str">
        <v/>
      </c>
      <c r="AL206" t="str">
        <v/>
      </c>
      <c r="AM206" t="str">
        <v/>
      </c>
      <c r="AN206" t="str">
        <v/>
      </c>
      <c r="AO206" t="str">
        <v/>
      </c>
    </row>
    <row r="207">
      <c r="A207">
        <v>206</v>
      </c>
      <c r="B207" t="str">
        <v xml:space="preserve">LC2 - 23 - 1 </v>
      </c>
      <c r="C207" t="str">
        <v>VENDIDO</v>
      </c>
      <c r="D207">
        <v>24</v>
      </c>
      <c r="E207" t="str">
        <v>AL DÍA</v>
      </c>
      <c r="F207" t="str">
        <v>PAGA</v>
      </c>
      <c r="G207" t="str">
        <v>PAGA</v>
      </c>
      <c r="H207" t="str">
        <v>PAGA</v>
      </c>
      <c r="I207" t="str">
        <v>PAGA</v>
      </c>
      <c r="J207" t="str">
        <v>PAGA</v>
      </c>
      <c r="K207" t="str">
        <v>PAGA</v>
      </c>
      <c r="L207" t="str">
        <v>PAGA</v>
      </c>
      <c r="M207" t="str">
        <v>PAGA</v>
      </c>
      <c r="N207" t="str">
        <v>PAGA</v>
      </c>
      <c r="O207" t="str">
        <v>PAGA</v>
      </c>
      <c r="P207" t="str">
        <v>PAGA</v>
      </c>
      <c r="Q207" t="str">
        <v>PAGA</v>
      </c>
      <c r="R207" t="str">
        <v>PAGA</v>
      </c>
      <c r="S207" t="str">
        <v>PAGA</v>
      </c>
      <c r="T207" t="str">
        <v>PAGA</v>
      </c>
      <c r="U207" t="str">
        <v>AL DÍA</v>
      </c>
      <c r="V207" t="str">
        <v>AL DÍA</v>
      </c>
      <c r="W207" t="str">
        <v>AL DÍA</v>
      </c>
      <c r="X207" t="str">
        <v>AL DÍA</v>
      </c>
      <c r="Y207" t="str">
        <v>AL DÍA</v>
      </c>
      <c r="Z207" t="str">
        <v>AL DÍA</v>
      </c>
      <c r="AA207" t="str">
        <v>AL DÍA</v>
      </c>
      <c r="AB207" t="str">
        <v>AL DÍA</v>
      </c>
      <c r="AC207" t="str">
        <v>AL DÍA</v>
      </c>
      <c r="AD207" t="str">
        <v/>
      </c>
      <c r="AE207" t="str">
        <v/>
      </c>
      <c r="AF207" t="str">
        <v/>
      </c>
      <c r="AG207" t="str">
        <v/>
      </c>
      <c r="AH207" t="str">
        <v/>
      </c>
      <c r="AI207" t="str">
        <v/>
      </c>
      <c r="AJ207" t="str">
        <v/>
      </c>
      <c r="AK207" t="str">
        <v/>
      </c>
      <c r="AL207" t="str">
        <v/>
      </c>
      <c r="AM207" t="str">
        <v/>
      </c>
      <c r="AN207" t="str">
        <v/>
      </c>
      <c r="AO207" t="str">
        <v/>
      </c>
    </row>
    <row r="208">
      <c r="A208">
        <v>207</v>
      </c>
      <c r="B208" t="str">
        <v xml:space="preserve">LC2 - 23 - 2 </v>
      </c>
      <c r="C208" t="str">
        <v>VENDIDO</v>
      </c>
      <c r="D208">
        <v>24</v>
      </c>
      <c r="E208" t="str">
        <v>AL DÍA</v>
      </c>
      <c r="F208" t="str">
        <v>PAGA</v>
      </c>
      <c r="G208" t="str">
        <v>PAGA</v>
      </c>
      <c r="H208" t="str">
        <v>AL DÍA</v>
      </c>
      <c r="I208" t="str">
        <v>AL DÍA</v>
      </c>
      <c r="J208" t="str">
        <v>AL DÍA</v>
      </c>
      <c r="K208" t="str">
        <v>AL DÍA</v>
      </c>
      <c r="L208" t="str">
        <v>AL DÍA</v>
      </c>
      <c r="M208" t="str">
        <v>AL DÍA</v>
      </c>
      <c r="N208" t="str">
        <v>AL DÍA</v>
      </c>
      <c r="O208" t="str">
        <v>AL DÍA</v>
      </c>
      <c r="P208" t="str">
        <v>AL DÍA</v>
      </c>
      <c r="Q208" t="str">
        <v>AL DÍA</v>
      </c>
      <c r="R208" t="str">
        <v>AL DÍA</v>
      </c>
      <c r="S208" t="str">
        <v>AL DÍA</v>
      </c>
      <c r="T208" t="str">
        <v>AL DÍA</v>
      </c>
      <c r="U208" t="str">
        <v>AL DÍA</v>
      </c>
      <c r="V208" t="str">
        <v>AL DÍA</v>
      </c>
      <c r="W208" t="str">
        <v>AL DÍA</v>
      </c>
      <c r="X208" t="str">
        <v>AL DÍA</v>
      </c>
      <c r="Y208" t="str">
        <v>AL DÍA</v>
      </c>
      <c r="Z208" t="str">
        <v>AL DÍA</v>
      </c>
      <c r="AA208" t="str">
        <v>AL DÍA</v>
      </c>
      <c r="AB208" t="str">
        <v>AL DÍA</v>
      </c>
      <c r="AC208" t="str">
        <v>AL DÍA</v>
      </c>
      <c r="AD208" t="str">
        <v/>
      </c>
      <c r="AE208" t="str">
        <v/>
      </c>
      <c r="AF208" t="str">
        <v/>
      </c>
      <c r="AG208" t="str">
        <v/>
      </c>
      <c r="AH208" t="str">
        <v/>
      </c>
      <c r="AI208" t="str">
        <v/>
      </c>
      <c r="AJ208" t="str">
        <v/>
      </c>
      <c r="AK208" t="str">
        <v/>
      </c>
      <c r="AL208" t="str">
        <v/>
      </c>
      <c r="AM208" t="str">
        <v/>
      </c>
      <c r="AN208" t="str">
        <v/>
      </c>
      <c r="AO208" t="str">
        <v/>
      </c>
    </row>
    <row r="209">
      <c r="A209">
        <v>208</v>
      </c>
      <c r="B209" t="str">
        <v xml:space="preserve">LC2 - 23 - 3 </v>
      </c>
      <c r="C209" t="str">
        <v>VENDIDO</v>
      </c>
      <c r="D209">
        <v>24</v>
      </c>
      <c r="E209" t="str">
        <v>AL DÍA</v>
      </c>
      <c r="F209" t="str">
        <v>AL DÍA</v>
      </c>
      <c r="G209" t="str">
        <v>AL DÍA</v>
      </c>
      <c r="H209" t="str">
        <v>AL DÍA</v>
      </c>
      <c r="I209" t="str">
        <v>AL DÍA</v>
      </c>
      <c r="J209" t="str">
        <v>AL DÍA</v>
      </c>
      <c r="K209" t="str">
        <v>AL DÍA</v>
      </c>
      <c r="L209" t="str">
        <v>AL DÍA</v>
      </c>
      <c r="M209" t="str">
        <v>AL DÍA</v>
      </c>
      <c r="N209" t="str">
        <v>AL DÍA</v>
      </c>
      <c r="O209" t="str">
        <v>AL DÍA</v>
      </c>
      <c r="P209" t="str">
        <v>AL DÍA</v>
      </c>
      <c r="Q209" t="str">
        <v>AL DÍA</v>
      </c>
      <c r="R209" t="str">
        <v>AL DÍA</v>
      </c>
      <c r="S209" t="str">
        <v>AL DÍA</v>
      </c>
      <c r="T209" t="str">
        <v>AL DÍA</v>
      </c>
      <c r="U209" t="str">
        <v>AL DÍA</v>
      </c>
      <c r="V209" t="str">
        <v>AL DÍA</v>
      </c>
      <c r="W209" t="str">
        <v>AL DÍA</v>
      </c>
      <c r="X209" t="str">
        <v>AL DÍA</v>
      </c>
      <c r="Y209" t="str">
        <v>AL DÍA</v>
      </c>
      <c r="Z209" t="str">
        <v>AL DÍA</v>
      </c>
      <c r="AA209" t="str">
        <v>AL DÍA</v>
      </c>
      <c r="AB209" t="str">
        <v>AL DÍA</v>
      </c>
      <c r="AC209" t="str">
        <v>AL DÍA</v>
      </c>
      <c r="AD209" t="str">
        <v>AL DÍA</v>
      </c>
      <c r="AE209" t="str">
        <v/>
      </c>
      <c r="AF209" t="str">
        <v/>
      </c>
      <c r="AG209" t="str">
        <v/>
      </c>
      <c r="AH209" t="str">
        <v/>
      </c>
      <c r="AI209" t="str">
        <v/>
      </c>
      <c r="AJ209" t="str">
        <v/>
      </c>
      <c r="AK209" t="str">
        <v/>
      </c>
      <c r="AL209" t="str">
        <v/>
      </c>
      <c r="AM209" t="str">
        <v/>
      </c>
      <c r="AN209" t="str">
        <v/>
      </c>
      <c r="AO209" t="str">
        <v/>
      </c>
    </row>
    <row r="210">
      <c r="A210">
        <v>209</v>
      </c>
      <c r="B210" t="str">
        <v xml:space="preserve">LC2 - 23 - 4 </v>
      </c>
      <c r="C210" t="str">
        <v>VENDIDO</v>
      </c>
      <c r="D210">
        <v>24</v>
      </c>
      <c r="E210" t="str">
        <v>VENCIDA</v>
      </c>
      <c r="F210" t="str">
        <v>PAGA</v>
      </c>
      <c r="G210" t="str">
        <v>PAGA</v>
      </c>
      <c r="H210" t="str">
        <v>PAGA</v>
      </c>
      <c r="I210" t="str">
        <v>PAGA</v>
      </c>
      <c r="J210" t="str">
        <v>PAGA</v>
      </c>
      <c r="K210" t="str">
        <v>PAGA</v>
      </c>
      <c r="L210" t="str">
        <v>PAGA</v>
      </c>
      <c r="M210" t="str">
        <v>PAGA</v>
      </c>
      <c r="N210" t="str">
        <v>PAGA</v>
      </c>
      <c r="O210" t="str">
        <v>PAGA</v>
      </c>
      <c r="P210" t="str">
        <v>PAGA</v>
      </c>
      <c r="Q210" t="str">
        <v>PAGA</v>
      </c>
      <c r="R210" t="str">
        <v>VENCIDA</v>
      </c>
      <c r="S210" t="str">
        <v>POR VENCER</v>
      </c>
      <c r="T210" t="str">
        <v>AL DÍA</v>
      </c>
      <c r="U210" t="str">
        <v>AL DÍA</v>
      </c>
      <c r="V210" t="str">
        <v>AL DÍA</v>
      </c>
      <c r="W210" t="str">
        <v>AL DÍA</v>
      </c>
      <c r="X210" t="str">
        <v>AL DÍA</v>
      </c>
      <c r="Y210" t="str">
        <v>AL DÍA</v>
      </c>
      <c r="Z210" t="str">
        <v>AL DÍA</v>
      </c>
      <c r="AA210" t="str">
        <v>AL DÍA</v>
      </c>
      <c r="AB210" t="str">
        <v>AL DÍA</v>
      </c>
      <c r="AC210" t="str">
        <v>AL DÍA</v>
      </c>
      <c r="AD210" t="str">
        <v/>
      </c>
      <c r="AE210" t="str">
        <v/>
      </c>
      <c r="AF210" t="str">
        <v/>
      </c>
      <c r="AG210" t="str">
        <v/>
      </c>
      <c r="AH210" t="str">
        <v/>
      </c>
      <c r="AI210" t="str">
        <v/>
      </c>
      <c r="AJ210" t="str">
        <v/>
      </c>
      <c r="AK210" t="str">
        <v/>
      </c>
      <c r="AL210" t="str">
        <v/>
      </c>
      <c r="AM210" t="str">
        <v/>
      </c>
      <c r="AN210" t="str">
        <v/>
      </c>
      <c r="AO210" t="str">
        <v/>
      </c>
    </row>
    <row r="211">
      <c r="A211">
        <v>210</v>
      </c>
      <c r="B211" t="str">
        <v xml:space="preserve">LC2 - 23 - 5 </v>
      </c>
      <c r="C211" t="str">
        <v>VENDIDO</v>
      </c>
      <c r="D211">
        <v>24</v>
      </c>
      <c r="E211" t="str">
        <v>VENCIDA</v>
      </c>
      <c r="F211" t="str">
        <v>PAGA</v>
      </c>
      <c r="G211" t="str">
        <v>PAGA</v>
      </c>
      <c r="H211" t="str">
        <v>PAGA</v>
      </c>
      <c r="I211" t="str">
        <v>PAGA</v>
      </c>
      <c r="J211" t="str">
        <v>PAGA</v>
      </c>
      <c r="K211" t="str">
        <v>PAGA</v>
      </c>
      <c r="L211" t="str">
        <v>PAGA</v>
      </c>
      <c r="M211" t="str">
        <v>PAGA</v>
      </c>
      <c r="N211" t="str">
        <v>PAGA</v>
      </c>
      <c r="O211" t="str">
        <v>PAGA</v>
      </c>
      <c r="P211" t="str">
        <v>PAGA</v>
      </c>
      <c r="Q211" t="str">
        <v>PAGA</v>
      </c>
      <c r="R211" t="str">
        <v>VENCIDA</v>
      </c>
      <c r="S211" t="str">
        <v>POR VENCER</v>
      </c>
      <c r="T211" t="str">
        <v>AL DÍA</v>
      </c>
      <c r="U211" t="str">
        <v>AL DÍA</v>
      </c>
      <c r="V211" t="str">
        <v>AL DÍA</v>
      </c>
      <c r="W211" t="str">
        <v>AL DÍA</v>
      </c>
      <c r="X211" t="str">
        <v>AL DÍA</v>
      </c>
      <c r="Y211" t="str">
        <v>AL DÍA</v>
      </c>
      <c r="Z211" t="str">
        <v>AL DÍA</v>
      </c>
      <c r="AA211" t="str">
        <v>AL DÍA</v>
      </c>
      <c r="AB211" t="str">
        <v>AL DÍA</v>
      </c>
      <c r="AC211" t="str">
        <v>AL DÍA</v>
      </c>
      <c r="AD211" t="str">
        <v/>
      </c>
      <c r="AE211" t="str">
        <v/>
      </c>
      <c r="AF211" t="str">
        <v/>
      </c>
      <c r="AG211" t="str">
        <v/>
      </c>
      <c r="AH211" t="str">
        <v/>
      </c>
      <c r="AI211" t="str">
        <v/>
      </c>
      <c r="AJ211" t="str">
        <v/>
      </c>
      <c r="AK211" t="str">
        <v/>
      </c>
      <c r="AL211" t="str">
        <v/>
      </c>
      <c r="AM211" t="str">
        <v/>
      </c>
      <c r="AN211" t="str">
        <v/>
      </c>
      <c r="AO211" t="str">
        <v/>
      </c>
    </row>
    <row r="212">
      <c r="A212">
        <v>211</v>
      </c>
      <c r="B212" t="str">
        <v xml:space="preserve">LC2 - 23 - 6 </v>
      </c>
      <c r="C212" t="str">
        <v>EN NEGOCIACIÓN</v>
      </c>
      <c r="D212">
        <v>0</v>
      </c>
      <c r="E212" t="str">
        <v>SIN ESTADO</v>
      </c>
      <c r="F212" t="str">
        <v/>
      </c>
      <c r="G212" t="str">
        <v/>
      </c>
      <c r="H212" t="str">
        <v/>
      </c>
      <c r="I212" t="str">
        <v/>
      </c>
      <c r="J212" t="str">
        <v/>
      </c>
      <c r="K212" t="str">
        <v/>
      </c>
      <c r="L212" t="str">
        <v/>
      </c>
      <c r="M212" t="str">
        <v/>
      </c>
      <c r="N212" t="str">
        <v/>
      </c>
      <c r="O212" t="str">
        <v/>
      </c>
      <c r="P212" t="str">
        <v/>
      </c>
      <c r="Q212" t="str">
        <v/>
      </c>
      <c r="R212" t="str">
        <v/>
      </c>
      <c r="S212" t="str">
        <v/>
      </c>
      <c r="T212" t="str">
        <v/>
      </c>
      <c r="U212" t="str">
        <v/>
      </c>
      <c r="V212" t="str">
        <v/>
      </c>
      <c r="W212" t="str">
        <v/>
      </c>
      <c r="X212" t="str">
        <v/>
      </c>
      <c r="Y212" t="str">
        <v/>
      </c>
      <c r="Z212" t="str">
        <v/>
      </c>
      <c r="AA212" t="str">
        <v/>
      </c>
      <c r="AB212" t="str">
        <v/>
      </c>
      <c r="AC212" t="str">
        <v/>
      </c>
      <c r="AD212" t="str">
        <v/>
      </c>
      <c r="AE212" t="str">
        <v/>
      </c>
      <c r="AF212" t="str">
        <v/>
      </c>
      <c r="AG212" t="str">
        <v/>
      </c>
      <c r="AH212" t="str">
        <v/>
      </c>
      <c r="AI212" t="str">
        <v/>
      </c>
      <c r="AJ212" t="str">
        <v/>
      </c>
      <c r="AK212" t="str">
        <v/>
      </c>
      <c r="AL212" t="str">
        <v/>
      </c>
      <c r="AM212" t="str">
        <v/>
      </c>
      <c r="AN212" t="str">
        <v/>
      </c>
      <c r="AO212" t="str">
        <v/>
      </c>
    </row>
    <row r="213">
      <c r="A213">
        <v>212</v>
      </c>
      <c r="B213" t="str">
        <v xml:space="preserve">LC2 - 23 - 7 </v>
      </c>
      <c r="C213" t="str">
        <v>NO APTO PARA VENTA</v>
      </c>
      <c r="D213">
        <v>0</v>
      </c>
      <c r="E213" t="str">
        <v>SIN ESTADO</v>
      </c>
      <c r="F213" t="str">
        <v/>
      </c>
      <c r="G213" t="str">
        <v/>
      </c>
      <c r="H213" t="str">
        <v/>
      </c>
      <c r="I213" t="str">
        <v/>
      </c>
      <c r="J213" t="str">
        <v/>
      </c>
      <c r="K213" t="str">
        <v/>
      </c>
      <c r="L213" t="str">
        <v/>
      </c>
      <c r="M213" t="str">
        <v/>
      </c>
      <c r="N213" t="str">
        <v/>
      </c>
      <c r="O213" t="str">
        <v/>
      </c>
      <c r="P213" t="str">
        <v/>
      </c>
      <c r="Q213" t="str">
        <v/>
      </c>
      <c r="R213" t="str">
        <v/>
      </c>
      <c r="S213" t="str">
        <v/>
      </c>
      <c r="T213" t="str">
        <v/>
      </c>
      <c r="U213" t="str">
        <v/>
      </c>
      <c r="V213" t="str">
        <v/>
      </c>
      <c r="W213" t="str">
        <v/>
      </c>
      <c r="X213" t="str">
        <v/>
      </c>
      <c r="Y213" t="str">
        <v/>
      </c>
      <c r="Z213" t="str">
        <v/>
      </c>
      <c r="AA213" t="str">
        <v/>
      </c>
      <c r="AB213" t="str">
        <v/>
      </c>
      <c r="AC213" t="str">
        <v/>
      </c>
      <c r="AD213" t="str">
        <v/>
      </c>
      <c r="AE213" t="str">
        <v/>
      </c>
      <c r="AF213" t="str">
        <v/>
      </c>
      <c r="AG213" t="str">
        <v/>
      </c>
      <c r="AH213" t="str">
        <v/>
      </c>
      <c r="AI213" t="str">
        <v/>
      </c>
      <c r="AJ213" t="str">
        <v/>
      </c>
      <c r="AK213" t="str">
        <v/>
      </c>
      <c r="AL213" t="str">
        <v/>
      </c>
      <c r="AM213" t="str">
        <v/>
      </c>
      <c r="AN213" t="str">
        <v/>
      </c>
      <c r="AO213" t="str">
        <v/>
      </c>
    </row>
    <row r="214">
      <c r="A214">
        <v>213</v>
      </c>
      <c r="B214" t="str">
        <v xml:space="preserve">LC2 - 24 - 1 </v>
      </c>
      <c r="C214" t="str">
        <v>VENDIDO</v>
      </c>
      <c r="D214">
        <v>24</v>
      </c>
      <c r="E214" t="str">
        <v>AL DÍA</v>
      </c>
      <c r="F214" t="str">
        <v>PAGA</v>
      </c>
      <c r="G214" t="str">
        <v>PAGA</v>
      </c>
      <c r="H214" t="str">
        <v>PAGA</v>
      </c>
      <c r="I214" t="str">
        <v>PAGA</v>
      </c>
      <c r="J214" t="str">
        <v>PAGA</v>
      </c>
      <c r="K214" t="str">
        <v>PAGA</v>
      </c>
      <c r="L214" t="str">
        <v>PAGA</v>
      </c>
      <c r="M214" t="str">
        <v>PAGA</v>
      </c>
      <c r="N214" t="str">
        <v>PAGA</v>
      </c>
      <c r="O214" t="str">
        <v>PAGA</v>
      </c>
      <c r="P214" t="str">
        <v>PAGA</v>
      </c>
      <c r="Q214" t="str">
        <v>PAGA</v>
      </c>
      <c r="R214" t="str">
        <v>PAGA</v>
      </c>
      <c r="S214" t="str">
        <v>PAGA</v>
      </c>
      <c r="T214" t="str">
        <v>PAGA</v>
      </c>
      <c r="U214" t="str">
        <v>AL DÍA</v>
      </c>
      <c r="V214" t="str">
        <v>AL DÍA</v>
      </c>
      <c r="W214" t="str">
        <v>AL DÍA</v>
      </c>
      <c r="X214" t="str">
        <v>AL DÍA</v>
      </c>
      <c r="Y214" t="str">
        <v>AL DÍA</v>
      </c>
      <c r="Z214" t="str">
        <v>AL DÍA</v>
      </c>
      <c r="AA214" t="str">
        <v>AL DÍA</v>
      </c>
      <c r="AB214" t="str">
        <v>AL DÍA</v>
      </c>
      <c r="AC214" t="str">
        <v>AL DÍA</v>
      </c>
      <c r="AD214" t="str">
        <v/>
      </c>
      <c r="AE214" t="str">
        <v/>
      </c>
      <c r="AF214" t="str">
        <v/>
      </c>
      <c r="AG214" t="str">
        <v/>
      </c>
      <c r="AH214" t="str">
        <v/>
      </c>
      <c r="AI214" t="str">
        <v/>
      </c>
      <c r="AJ214" t="str">
        <v/>
      </c>
      <c r="AK214" t="str">
        <v/>
      </c>
      <c r="AL214" t="str">
        <v/>
      </c>
      <c r="AM214" t="str">
        <v/>
      </c>
      <c r="AN214" t="str">
        <v/>
      </c>
      <c r="AO214" t="str">
        <v/>
      </c>
    </row>
    <row r="215">
      <c r="A215">
        <v>214</v>
      </c>
      <c r="B215" t="str">
        <v xml:space="preserve">LC2 - 24 - 2 </v>
      </c>
      <c r="C215" t="str">
        <v>VENDIDO</v>
      </c>
      <c r="D215">
        <v>24</v>
      </c>
      <c r="E215" t="str">
        <v>VENCIDA</v>
      </c>
      <c r="F215" t="str">
        <v>PAGA</v>
      </c>
      <c r="G215" t="str">
        <v>PAGA</v>
      </c>
      <c r="H215" t="str">
        <v>PAGA</v>
      </c>
      <c r="I215" t="str">
        <v>PAGA</v>
      </c>
      <c r="J215" t="str">
        <v>PAGA</v>
      </c>
      <c r="K215" t="str">
        <v>PAGA</v>
      </c>
      <c r="L215" t="str">
        <v>PAGA</v>
      </c>
      <c r="M215" t="str">
        <v>PAGA</v>
      </c>
      <c r="N215" t="str">
        <v>PAGA</v>
      </c>
      <c r="O215" t="str">
        <v>VENCIDA</v>
      </c>
      <c r="P215" t="str">
        <v>VENCIDA</v>
      </c>
      <c r="Q215" t="str">
        <v>VENCIDA</v>
      </c>
      <c r="R215" t="str">
        <v>VENCIDA</v>
      </c>
      <c r="S215" t="str">
        <v>VENCIDA</v>
      </c>
      <c r="T215" t="str">
        <v>VENCIDA</v>
      </c>
      <c r="U215" t="str">
        <v>AL DÍA</v>
      </c>
      <c r="V215" t="str">
        <v>AL DÍA</v>
      </c>
      <c r="W215" t="str">
        <v>AL DÍA</v>
      </c>
      <c r="X215" t="str">
        <v>AL DÍA</v>
      </c>
      <c r="Y215" t="str">
        <v>AL DÍA</v>
      </c>
      <c r="Z215" t="str">
        <v>AL DÍA</v>
      </c>
      <c r="AA215" t="str">
        <v>AL DÍA</v>
      </c>
      <c r="AB215" t="str">
        <v>AL DÍA</v>
      </c>
      <c r="AC215" t="str">
        <v>AL DÍA</v>
      </c>
      <c r="AD215" t="str">
        <v/>
      </c>
      <c r="AE215" t="str">
        <v/>
      </c>
      <c r="AF215" t="str">
        <v/>
      </c>
      <c r="AG215" t="str">
        <v/>
      </c>
      <c r="AH215" t="str">
        <v/>
      </c>
      <c r="AI215" t="str">
        <v/>
      </c>
      <c r="AJ215" t="str">
        <v/>
      </c>
      <c r="AK215" t="str">
        <v/>
      </c>
      <c r="AL215" t="str">
        <v/>
      </c>
      <c r="AM215" t="str">
        <v/>
      </c>
      <c r="AN215" t="str">
        <v/>
      </c>
      <c r="AO215" t="str">
        <v/>
      </c>
    </row>
    <row r="216">
      <c r="A216">
        <v>215</v>
      </c>
      <c r="B216" t="str">
        <v xml:space="preserve">LC2 - 24 - 3 </v>
      </c>
      <c r="C216" t="str">
        <v>VENDIDO</v>
      </c>
      <c r="D216">
        <v>24</v>
      </c>
      <c r="E216" t="str">
        <v>VENCIDA</v>
      </c>
      <c r="F216" t="str">
        <v>PAGA</v>
      </c>
      <c r="G216" t="str">
        <v>PAGA</v>
      </c>
      <c r="H216" t="str">
        <v>PAGA</v>
      </c>
      <c r="I216" t="str">
        <v>PAGA</v>
      </c>
      <c r="J216" t="str">
        <v>PAGA</v>
      </c>
      <c r="K216" t="str">
        <v>PAGA</v>
      </c>
      <c r="L216" t="str">
        <v>PAGA</v>
      </c>
      <c r="M216" t="str">
        <v>PAGA</v>
      </c>
      <c r="N216" t="str">
        <v>PAGA</v>
      </c>
      <c r="O216" t="str">
        <v>PAGA</v>
      </c>
      <c r="P216" t="str">
        <v>PAGA</v>
      </c>
      <c r="Q216" t="str">
        <v>PAGA</v>
      </c>
      <c r="R216" t="str">
        <v>PAGA</v>
      </c>
      <c r="S216" t="str">
        <v>PAGA</v>
      </c>
      <c r="T216" t="str">
        <v>VENCIDA</v>
      </c>
      <c r="U216" t="str">
        <v>AL DÍA</v>
      </c>
      <c r="V216" t="str">
        <v>AL DÍA</v>
      </c>
      <c r="W216" t="str">
        <v>AL DÍA</v>
      </c>
      <c r="X216" t="str">
        <v>AL DÍA</v>
      </c>
      <c r="Y216" t="str">
        <v>AL DÍA</v>
      </c>
      <c r="Z216" t="str">
        <v>AL DÍA</v>
      </c>
      <c r="AA216" t="str">
        <v>AL DÍA</v>
      </c>
      <c r="AB216" t="str">
        <v>AL DÍA</v>
      </c>
      <c r="AC216" t="str">
        <v>AL DÍA</v>
      </c>
      <c r="AD216" t="str">
        <v/>
      </c>
      <c r="AE216" t="str">
        <v/>
      </c>
      <c r="AF216" t="str">
        <v/>
      </c>
      <c r="AG216" t="str">
        <v/>
      </c>
      <c r="AH216" t="str">
        <v/>
      </c>
      <c r="AI216" t="str">
        <v/>
      </c>
      <c r="AJ216" t="str">
        <v/>
      </c>
      <c r="AK216" t="str">
        <v/>
      </c>
      <c r="AL216" t="str">
        <v/>
      </c>
      <c r="AM216" t="str">
        <v/>
      </c>
      <c r="AN216" t="str">
        <v/>
      </c>
      <c r="AO216" t="str">
        <v/>
      </c>
    </row>
    <row r="217">
      <c r="A217">
        <v>216</v>
      </c>
      <c r="B217" t="str">
        <v xml:space="preserve">LC2 - 24 - 4 </v>
      </c>
      <c r="C217" t="str">
        <v>VENDIDO</v>
      </c>
      <c r="D217">
        <v>24</v>
      </c>
      <c r="E217" t="str">
        <v>AL DÍA</v>
      </c>
      <c r="F217" t="str">
        <v>PAGA</v>
      </c>
      <c r="G217" t="str">
        <v>PAGA</v>
      </c>
      <c r="H217" t="str">
        <v>PAGA</v>
      </c>
      <c r="I217" t="str">
        <v>PAGA</v>
      </c>
      <c r="J217" t="str">
        <v>PAGA</v>
      </c>
      <c r="K217" t="str">
        <v>PAGA</v>
      </c>
      <c r="L217" t="str">
        <v>PAGA</v>
      </c>
      <c r="M217" t="str">
        <v>PAGA</v>
      </c>
      <c r="N217" t="str">
        <v>PAGA</v>
      </c>
      <c r="O217" t="str">
        <v>PAGA</v>
      </c>
      <c r="P217" t="str">
        <v>PAGA</v>
      </c>
      <c r="Q217" t="str">
        <v>PAGA</v>
      </c>
      <c r="R217" t="str">
        <v>PAGA</v>
      </c>
      <c r="S217" t="str">
        <v>PAGA</v>
      </c>
      <c r="T217" t="str">
        <v>PAGA</v>
      </c>
      <c r="U217" t="str">
        <v>PAGA</v>
      </c>
      <c r="V217" t="str">
        <v>AL DÍA</v>
      </c>
      <c r="W217" t="str">
        <v>AL DÍA</v>
      </c>
      <c r="X217" t="str">
        <v>AL DÍA</v>
      </c>
      <c r="Y217" t="str">
        <v>AL DÍA</v>
      </c>
      <c r="Z217" t="str">
        <v>AL DÍA</v>
      </c>
      <c r="AA217" t="str">
        <v>AL DÍA</v>
      </c>
      <c r="AB217" t="str">
        <v>AL DÍA</v>
      </c>
      <c r="AC217" t="str">
        <v>AL DÍA</v>
      </c>
      <c r="AD217" t="str">
        <v/>
      </c>
      <c r="AE217" t="str">
        <v/>
      </c>
      <c r="AF217" t="str">
        <v/>
      </c>
      <c r="AG217" t="str">
        <v/>
      </c>
      <c r="AH217" t="str">
        <v/>
      </c>
      <c r="AI217" t="str">
        <v/>
      </c>
      <c r="AJ217" t="str">
        <v/>
      </c>
      <c r="AK217" t="str">
        <v/>
      </c>
      <c r="AL217" t="str">
        <v/>
      </c>
      <c r="AM217" t="str">
        <v/>
      </c>
      <c r="AN217" t="str">
        <v/>
      </c>
      <c r="AO217" t="str">
        <v/>
      </c>
    </row>
    <row r="218">
      <c r="A218">
        <v>217</v>
      </c>
      <c r="B218" t="str">
        <v xml:space="preserve">LC2 - 24 - 5 </v>
      </c>
      <c r="C218" t="str">
        <v>VENDIDO</v>
      </c>
      <c r="D218">
        <v>24</v>
      </c>
      <c r="E218" t="str">
        <v>AL DÍA</v>
      </c>
      <c r="F218" t="str">
        <v>PAGA</v>
      </c>
      <c r="G218" t="str">
        <v>PAGA</v>
      </c>
      <c r="H218" t="str">
        <v>PAGA</v>
      </c>
      <c r="I218" t="str">
        <v>PAGA</v>
      </c>
      <c r="J218" t="str">
        <v>PAGA</v>
      </c>
      <c r="K218" t="str">
        <v>PAGA</v>
      </c>
      <c r="L218" t="str">
        <v>PAGA</v>
      </c>
      <c r="M218" t="str">
        <v>PAGA</v>
      </c>
      <c r="N218" t="str">
        <v>PAGA</v>
      </c>
      <c r="O218" t="str">
        <v>PAGA</v>
      </c>
      <c r="P218" t="str">
        <v>PAGA</v>
      </c>
      <c r="Q218" t="str">
        <v>PAGA</v>
      </c>
      <c r="R218" t="str">
        <v>PAGA</v>
      </c>
      <c r="S218" t="str">
        <v>PAGA</v>
      </c>
      <c r="T218" t="str">
        <v>PAGA</v>
      </c>
      <c r="U218" t="str">
        <v>PAGA</v>
      </c>
      <c r="V218" t="str">
        <v>AL DÍA</v>
      </c>
      <c r="W218" t="str">
        <v>AL DÍA</v>
      </c>
      <c r="X218" t="str">
        <v>AL DÍA</v>
      </c>
      <c r="Y218" t="str">
        <v>AL DÍA</v>
      </c>
      <c r="Z218" t="str">
        <v>AL DÍA</v>
      </c>
      <c r="AA218" t="str">
        <v>AL DÍA</v>
      </c>
      <c r="AB218" t="str">
        <v>AL DÍA</v>
      </c>
      <c r="AC218" t="str">
        <v>AL DÍA</v>
      </c>
      <c r="AD218" t="str">
        <v/>
      </c>
      <c r="AE218" t="str">
        <v/>
      </c>
      <c r="AF218" t="str">
        <v/>
      </c>
      <c r="AG218" t="str">
        <v/>
      </c>
      <c r="AH218" t="str">
        <v/>
      </c>
      <c r="AI218" t="str">
        <v/>
      </c>
      <c r="AJ218" t="str">
        <v/>
      </c>
      <c r="AK218" t="str">
        <v/>
      </c>
      <c r="AL218" t="str">
        <v/>
      </c>
      <c r="AM218" t="str">
        <v/>
      </c>
      <c r="AN218" t="str">
        <v/>
      </c>
      <c r="AO218" t="str">
        <v/>
      </c>
    </row>
    <row r="219">
      <c r="A219">
        <v>218</v>
      </c>
      <c r="B219" t="str">
        <v xml:space="preserve">LC2 - 24 - 6 </v>
      </c>
      <c r="C219" t="str">
        <v>DISPONIBLE</v>
      </c>
      <c r="D219">
        <v>0</v>
      </c>
      <c r="E219" t="str">
        <v>SIN ESTADO</v>
      </c>
      <c r="F219" t="str">
        <v/>
      </c>
      <c r="G219" t="str">
        <v/>
      </c>
      <c r="H219" t="str">
        <v/>
      </c>
      <c r="I219" t="str">
        <v/>
      </c>
      <c r="J219" t="str">
        <v/>
      </c>
      <c r="K219" t="str">
        <v/>
      </c>
      <c r="L219" t="str">
        <v/>
      </c>
      <c r="M219" t="str">
        <v/>
      </c>
      <c r="N219" t="str">
        <v/>
      </c>
      <c r="O219" t="str">
        <v/>
      </c>
      <c r="P219" t="str">
        <v/>
      </c>
      <c r="Q219" t="str">
        <v/>
      </c>
      <c r="R219" t="str">
        <v/>
      </c>
      <c r="S219" t="str">
        <v/>
      </c>
      <c r="T219" t="str">
        <v/>
      </c>
      <c r="U219" t="str">
        <v/>
      </c>
      <c r="V219" t="str">
        <v/>
      </c>
      <c r="W219" t="str">
        <v/>
      </c>
      <c r="X219" t="str">
        <v/>
      </c>
      <c r="Y219" t="str">
        <v/>
      </c>
      <c r="Z219" t="str">
        <v/>
      </c>
      <c r="AA219" t="str">
        <v/>
      </c>
      <c r="AB219" t="str">
        <v/>
      </c>
      <c r="AC219" t="str">
        <v/>
      </c>
      <c r="AD219" t="str">
        <v/>
      </c>
      <c r="AE219" t="str">
        <v/>
      </c>
      <c r="AF219" t="str">
        <v/>
      </c>
      <c r="AG219" t="str">
        <v/>
      </c>
      <c r="AH219" t="str">
        <v/>
      </c>
      <c r="AI219" t="str">
        <v/>
      </c>
      <c r="AJ219" t="str">
        <v/>
      </c>
      <c r="AK219" t="str">
        <v/>
      </c>
      <c r="AL219" t="str">
        <v/>
      </c>
      <c r="AM219" t="str">
        <v/>
      </c>
      <c r="AN219" t="str">
        <v/>
      </c>
      <c r="AO219" t="str">
        <v/>
      </c>
    </row>
    <row r="220">
      <c r="A220">
        <v>219</v>
      </c>
      <c r="B220" t="str">
        <v xml:space="preserve">LC2 - 24 - 7 </v>
      </c>
      <c r="C220" t="str">
        <v>DISPONIBLE</v>
      </c>
      <c r="D220">
        <v>0</v>
      </c>
      <c r="E220" t="str">
        <v>SIN ESTADO</v>
      </c>
      <c r="F220" t="str">
        <v/>
      </c>
      <c r="G220" t="str">
        <v/>
      </c>
      <c r="H220" t="str">
        <v/>
      </c>
      <c r="I220" t="str">
        <v/>
      </c>
      <c r="J220" t="str">
        <v/>
      </c>
      <c r="K220" t="str">
        <v/>
      </c>
      <c r="L220" t="str">
        <v/>
      </c>
      <c r="M220" t="str">
        <v/>
      </c>
      <c r="N220" t="str">
        <v/>
      </c>
      <c r="O220" t="str">
        <v/>
      </c>
      <c r="P220" t="str">
        <v/>
      </c>
      <c r="Q220" t="str">
        <v/>
      </c>
      <c r="R220" t="str">
        <v/>
      </c>
      <c r="S220" t="str">
        <v/>
      </c>
      <c r="T220" t="str">
        <v/>
      </c>
      <c r="U220" t="str">
        <v/>
      </c>
      <c r="V220" t="str">
        <v/>
      </c>
      <c r="W220" t="str">
        <v/>
      </c>
      <c r="X220" t="str">
        <v/>
      </c>
      <c r="Y220" t="str">
        <v/>
      </c>
      <c r="Z220" t="str">
        <v/>
      </c>
      <c r="AA220" t="str">
        <v/>
      </c>
      <c r="AB220" t="str">
        <v/>
      </c>
      <c r="AC220" t="str">
        <v/>
      </c>
      <c r="AD220" t="str">
        <v/>
      </c>
      <c r="AE220" t="str">
        <v/>
      </c>
      <c r="AF220" t="str">
        <v/>
      </c>
      <c r="AG220" t="str">
        <v/>
      </c>
      <c r="AH220" t="str">
        <v/>
      </c>
      <c r="AI220" t="str">
        <v/>
      </c>
      <c r="AJ220" t="str">
        <v/>
      </c>
      <c r="AK220" t="str">
        <v/>
      </c>
      <c r="AL220" t="str">
        <v/>
      </c>
      <c r="AM220" t="str">
        <v/>
      </c>
      <c r="AN220" t="str">
        <v/>
      </c>
      <c r="AO220" t="str">
        <v/>
      </c>
    </row>
    <row r="221">
      <c r="A221">
        <v>220</v>
      </c>
      <c r="B221" t="str">
        <v xml:space="preserve">LC2 - 25 - 1 </v>
      </c>
      <c r="C221" t="str">
        <v>VENDIDO</v>
      </c>
      <c r="D221">
        <v>24</v>
      </c>
      <c r="E221" t="str">
        <v>AL DÍA</v>
      </c>
      <c r="F221" t="str">
        <v>PAGA</v>
      </c>
      <c r="G221" t="str">
        <v>PAGA</v>
      </c>
      <c r="H221" t="str">
        <v>PAGA</v>
      </c>
      <c r="I221" t="str">
        <v>PAGA</v>
      </c>
      <c r="J221" t="str">
        <v>PAGA</v>
      </c>
      <c r="K221" t="str">
        <v>PAGA</v>
      </c>
      <c r="L221" t="str">
        <v>PAGA</v>
      </c>
      <c r="M221" t="str">
        <v>PAGA</v>
      </c>
      <c r="N221" t="str">
        <v>PAGA</v>
      </c>
      <c r="O221" t="str">
        <v>PAGA</v>
      </c>
      <c r="P221" t="str">
        <v>PAGA</v>
      </c>
      <c r="Q221" t="str">
        <v>PAGA</v>
      </c>
      <c r="R221" t="str">
        <v>PAGA</v>
      </c>
      <c r="S221" t="str">
        <v>AL DÍA</v>
      </c>
      <c r="T221" t="str">
        <v>AL DÍA</v>
      </c>
      <c r="U221" t="str">
        <v>AL DÍA</v>
      </c>
      <c r="V221" t="str">
        <v>AL DÍA</v>
      </c>
      <c r="W221" t="str">
        <v>AL DÍA</v>
      </c>
      <c r="X221" t="str">
        <v>AL DÍA</v>
      </c>
      <c r="Y221" t="str">
        <v>AL DÍA</v>
      </c>
      <c r="Z221" t="str">
        <v>AL DÍA</v>
      </c>
      <c r="AA221" t="str">
        <v>AL DÍA</v>
      </c>
      <c r="AB221" t="str">
        <v>AL DÍA</v>
      </c>
      <c r="AC221" t="str">
        <v>AL DÍA</v>
      </c>
      <c r="AD221" t="str">
        <v/>
      </c>
      <c r="AE221" t="str">
        <v/>
      </c>
      <c r="AF221" t="str">
        <v/>
      </c>
      <c r="AG221" t="str">
        <v/>
      </c>
      <c r="AH221" t="str">
        <v/>
      </c>
      <c r="AI221" t="str">
        <v/>
      </c>
      <c r="AJ221" t="str">
        <v/>
      </c>
      <c r="AK221" t="str">
        <v/>
      </c>
      <c r="AL221" t="str">
        <v/>
      </c>
      <c r="AM221" t="str">
        <v/>
      </c>
      <c r="AN221" t="str">
        <v/>
      </c>
      <c r="AO221" t="str">
        <v/>
      </c>
    </row>
    <row r="222">
      <c r="A222">
        <v>221</v>
      </c>
      <c r="B222" t="str">
        <v xml:space="preserve">LC2 - 25 - 2 </v>
      </c>
      <c r="C222" t="str">
        <v>VENDIDO</v>
      </c>
      <c r="D222">
        <v>24</v>
      </c>
      <c r="E222" t="str">
        <v>AL DÍA</v>
      </c>
      <c r="F222" t="str">
        <v>PAGA</v>
      </c>
      <c r="G222" t="str">
        <v>PAGA</v>
      </c>
      <c r="H222" t="str">
        <v>PAGA</v>
      </c>
      <c r="I222" t="str">
        <v>PAGA</v>
      </c>
      <c r="J222" t="str">
        <v>PAGA</v>
      </c>
      <c r="K222" t="str">
        <v>PAGA</v>
      </c>
      <c r="L222" t="str">
        <v>PAGA</v>
      </c>
      <c r="M222" t="str">
        <v>PAGA</v>
      </c>
      <c r="N222" t="str">
        <v>AL DÍA</v>
      </c>
      <c r="O222" t="str">
        <v>AL DÍA</v>
      </c>
      <c r="P222" t="str">
        <v>AL DÍA</v>
      </c>
      <c r="Q222" t="str">
        <v>AL DÍA</v>
      </c>
      <c r="R222" t="str">
        <v>AL DÍA</v>
      </c>
      <c r="S222" t="str">
        <v>AL DÍA</v>
      </c>
      <c r="T222" t="str">
        <v>AL DÍA</v>
      </c>
      <c r="U222" t="str">
        <v>AL DÍA</v>
      </c>
      <c r="V222" t="str">
        <v>AL DÍA</v>
      </c>
      <c r="W222" t="str">
        <v>AL DÍA</v>
      </c>
      <c r="X222" t="str">
        <v>AL DÍA</v>
      </c>
      <c r="Y222" t="str">
        <v>AL DÍA</v>
      </c>
      <c r="Z222" t="str">
        <v>AL DÍA</v>
      </c>
      <c r="AA222" t="str">
        <v>AL DÍA</v>
      </c>
      <c r="AB222" t="str">
        <v>AL DÍA</v>
      </c>
      <c r="AC222" t="str">
        <v>AL DÍA</v>
      </c>
      <c r="AD222" t="str">
        <v/>
      </c>
      <c r="AE222" t="str">
        <v/>
      </c>
      <c r="AF222" t="str">
        <v/>
      </c>
      <c r="AG222" t="str">
        <v/>
      </c>
      <c r="AH222" t="str">
        <v/>
      </c>
      <c r="AI222" t="str">
        <v/>
      </c>
      <c r="AJ222" t="str">
        <v/>
      </c>
      <c r="AK222" t="str">
        <v/>
      </c>
      <c r="AL222" t="str">
        <v/>
      </c>
      <c r="AM222" t="str">
        <v/>
      </c>
      <c r="AN222" t="str">
        <v/>
      </c>
      <c r="AO222" t="str">
        <v/>
      </c>
    </row>
    <row r="223">
      <c r="A223">
        <v>222</v>
      </c>
      <c r="B223" t="str">
        <v xml:space="preserve">LC2 - 25 - 3 </v>
      </c>
      <c r="C223" t="str">
        <v>VENDIDO</v>
      </c>
      <c r="D223">
        <v>24</v>
      </c>
      <c r="E223" t="str">
        <v>VENCIDA</v>
      </c>
      <c r="F223" t="str">
        <v>PAGA</v>
      </c>
      <c r="G223" t="str">
        <v>PAGA</v>
      </c>
      <c r="H223" t="str">
        <v>PAGA</v>
      </c>
      <c r="I223" t="str">
        <v>PAGA</v>
      </c>
      <c r="J223" t="str">
        <v>PAGA</v>
      </c>
      <c r="K223" t="str">
        <v>PAGA</v>
      </c>
      <c r="L223" t="str">
        <v>PAGA</v>
      </c>
      <c r="M223" t="str">
        <v>VENCIDA</v>
      </c>
      <c r="N223" t="str">
        <v>VENCIDA</v>
      </c>
      <c r="O223" t="str">
        <v>VENCIDA</v>
      </c>
      <c r="P223" t="str">
        <v>VENCIDA</v>
      </c>
      <c r="Q223" t="str">
        <v>VENCIDA</v>
      </c>
      <c r="R223" t="str">
        <v>VENCIDA</v>
      </c>
      <c r="S223" t="str">
        <v>AL DÍA</v>
      </c>
      <c r="T223" t="str">
        <v>AL DÍA</v>
      </c>
      <c r="U223" t="str">
        <v>AL DÍA</v>
      </c>
      <c r="V223" t="str">
        <v>AL DÍA</v>
      </c>
      <c r="W223" t="str">
        <v>AL DÍA</v>
      </c>
      <c r="X223" t="str">
        <v>AL DÍA</v>
      </c>
      <c r="Y223" t="str">
        <v>AL DÍA</v>
      </c>
      <c r="Z223" t="str">
        <v>AL DÍA</v>
      </c>
      <c r="AA223" t="str">
        <v>AL DÍA</v>
      </c>
      <c r="AB223" t="str">
        <v>AL DÍA</v>
      </c>
      <c r="AC223" t="str">
        <v>AL DÍA</v>
      </c>
      <c r="AD223" t="str">
        <v/>
      </c>
      <c r="AE223" t="str">
        <v/>
      </c>
      <c r="AF223" t="str">
        <v/>
      </c>
      <c r="AG223" t="str">
        <v/>
      </c>
      <c r="AH223" t="str">
        <v/>
      </c>
      <c r="AI223" t="str">
        <v/>
      </c>
      <c r="AJ223" t="str">
        <v/>
      </c>
      <c r="AK223" t="str">
        <v/>
      </c>
      <c r="AL223" t="str">
        <v/>
      </c>
      <c r="AM223" t="str">
        <v/>
      </c>
      <c r="AN223" t="str">
        <v/>
      </c>
      <c r="AO223" t="str">
        <v/>
      </c>
    </row>
    <row r="224">
      <c r="A224">
        <v>223</v>
      </c>
      <c r="B224" t="str">
        <v xml:space="preserve">LC2 - 25 - 4 </v>
      </c>
      <c r="C224" t="str">
        <v>VENDIDO</v>
      </c>
      <c r="D224">
        <v>24</v>
      </c>
      <c r="E224" t="str">
        <v>AL DÍA</v>
      </c>
      <c r="F224" t="str">
        <v>PAGA</v>
      </c>
      <c r="G224" t="str">
        <v>PAGA</v>
      </c>
      <c r="H224" t="str">
        <v>PAGA</v>
      </c>
      <c r="I224" t="str">
        <v>PAGA</v>
      </c>
      <c r="J224" t="str">
        <v>PAGA</v>
      </c>
      <c r="K224" t="str">
        <v>PAGA</v>
      </c>
      <c r="L224" t="str">
        <v>PAGA</v>
      </c>
      <c r="M224" t="str">
        <v>PAGA</v>
      </c>
      <c r="N224" t="str">
        <v>PAGA</v>
      </c>
      <c r="O224" t="str">
        <v>PAGA</v>
      </c>
      <c r="P224" t="str">
        <v>PAGA</v>
      </c>
      <c r="Q224" t="str">
        <v>PAGA</v>
      </c>
      <c r="R224" t="str">
        <v>PAGA</v>
      </c>
      <c r="S224" t="str">
        <v>PAGA</v>
      </c>
      <c r="T224" t="str">
        <v>AL DÍA</v>
      </c>
      <c r="U224" t="str">
        <v>AL DÍA</v>
      </c>
      <c r="V224" t="str">
        <v>AL DÍA</v>
      </c>
      <c r="W224" t="str">
        <v>AL DÍA</v>
      </c>
      <c r="X224" t="str">
        <v>AL DÍA</v>
      </c>
      <c r="Y224" t="str">
        <v>AL DÍA</v>
      </c>
      <c r="Z224" t="str">
        <v>AL DÍA</v>
      </c>
      <c r="AA224" t="str">
        <v>AL DÍA</v>
      </c>
      <c r="AB224" t="str">
        <v>AL DÍA</v>
      </c>
      <c r="AC224" t="str">
        <v>AL DÍA</v>
      </c>
      <c r="AD224" t="str">
        <v/>
      </c>
      <c r="AE224" t="str">
        <v/>
      </c>
      <c r="AF224" t="str">
        <v/>
      </c>
      <c r="AG224" t="str">
        <v/>
      </c>
      <c r="AH224" t="str">
        <v/>
      </c>
      <c r="AI224" t="str">
        <v/>
      </c>
      <c r="AJ224" t="str">
        <v/>
      </c>
      <c r="AK224" t="str">
        <v/>
      </c>
      <c r="AL224" t="str">
        <v/>
      </c>
      <c r="AM224" t="str">
        <v/>
      </c>
      <c r="AN224" t="str">
        <v/>
      </c>
      <c r="AO224" t="str">
        <v/>
      </c>
    </row>
    <row r="225">
      <c r="A225">
        <v>224</v>
      </c>
      <c r="B225" t="str">
        <v xml:space="preserve">LC2 - 25 - 5 </v>
      </c>
      <c r="C225" t="str">
        <v>VENDIDO</v>
      </c>
      <c r="D225">
        <v>24</v>
      </c>
      <c r="E225" t="str">
        <v>AL DÍA</v>
      </c>
      <c r="F225" t="str">
        <v>PAGA</v>
      </c>
      <c r="G225" t="str">
        <v>PAGA</v>
      </c>
      <c r="H225" t="str">
        <v>PAGA</v>
      </c>
      <c r="I225" t="str">
        <v>PAGA</v>
      </c>
      <c r="J225" t="str">
        <v>PAGA</v>
      </c>
      <c r="K225" t="str">
        <v>PAGA</v>
      </c>
      <c r="L225" t="str">
        <v>PAGA</v>
      </c>
      <c r="M225" t="str">
        <v>PAGA</v>
      </c>
      <c r="N225" t="str">
        <v>PAGA</v>
      </c>
      <c r="O225" t="str">
        <v>PAGA</v>
      </c>
      <c r="P225" t="str">
        <v>PAGA</v>
      </c>
      <c r="Q225" t="str">
        <v>PAGA</v>
      </c>
      <c r="R225" t="str">
        <v>PAGA</v>
      </c>
      <c r="S225" t="str">
        <v>AL DÍA</v>
      </c>
      <c r="T225" t="str">
        <v>AL DÍA</v>
      </c>
      <c r="U225" t="str">
        <v>AL DÍA</v>
      </c>
      <c r="V225" t="str">
        <v>AL DÍA</v>
      </c>
      <c r="W225" t="str">
        <v>AL DÍA</v>
      </c>
      <c r="X225" t="str">
        <v>AL DÍA</v>
      </c>
      <c r="Y225" t="str">
        <v>AL DÍA</v>
      </c>
      <c r="Z225" t="str">
        <v>AL DÍA</v>
      </c>
      <c r="AA225" t="str">
        <v>AL DÍA</v>
      </c>
      <c r="AB225" t="str">
        <v>AL DÍA</v>
      </c>
      <c r="AC225" t="str">
        <v>AL DÍA</v>
      </c>
      <c r="AD225" t="str">
        <v/>
      </c>
      <c r="AE225" t="str">
        <v/>
      </c>
      <c r="AF225" t="str">
        <v/>
      </c>
      <c r="AG225" t="str">
        <v/>
      </c>
      <c r="AH225" t="str">
        <v/>
      </c>
      <c r="AI225" t="str">
        <v/>
      </c>
      <c r="AJ225" t="str">
        <v/>
      </c>
      <c r="AK225" t="str">
        <v/>
      </c>
      <c r="AL225" t="str">
        <v/>
      </c>
      <c r="AM225" t="str">
        <v/>
      </c>
      <c r="AN225" t="str">
        <v/>
      </c>
      <c r="AO225" t="str">
        <v/>
      </c>
    </row>
    <row r="226">
      <c r="A226">
        <v>225</v>
      </c>
      <c r="B226" t="str">
        <v xml:space="preserve">LC2 - 25 - 6 </v>
      </c>
      <c r="C226" t="str">
        <v>VENDIDO</v>
      </c>
      <c r="D226">
        <v>24</v>
      </c>
      <c r="E226" t="str">
        <v>AL DÍA</v>
      </c>
      <c r="F226" t="str">
        <v>PAGA</v>
      </c>
      <c r="G226" t="str">
        <v>PAGA</v>
      </c>
      <c r="H226" t="str">
        <v>PAGA</v>
      </c>
      <c r="I226" t="str">
        <v>PAGA</v>
      </c>
      <c r="J226" t="str">
        <v>PAGA</v>
      </c>
      <c r="K226" t="str">
        <v>PAGA</v>
      </c>
      <c r="L226" t="str">
        <v>PAGA</v>
      </c>
      <c r="M226" t="str">
        <v>PAGA</v>
      </c>
      <c r="N226" t="str">
        <v>PAGA</v>
      </c>
      <c r="O226" t="str">
        <v>PAGA</v>
      </c>
      <c r="P226" t="str">
        <v>PAGA</v>
      </c>
      <c r="Q226" t="str">
        <v>PAGA</v>
      </c>
      <c r="R226" t="str">
        <v>PAGA</v>
      </c>
      <c r="S226" t="str">
        <v>PAGA</v>
      </c>
      <c r="T226" t="str">
        <v>AL DÍA</v>
      </c>
      <c r="U226" t="str">
        <v>AL DÍA</v>
      </c>
      <c r="V226" t="str">
        <v>AL DÍA</v>
      </c>
      <c r="W226" t="str">
        <v>AL DÍA</v>
      </c>
      <c r="X226" t="str">
        <v>AL DÍA</v>
      </c>
      <c r="Y226" t="str">
        <v>AL DÍA</v>
      </c>
      <c r="Z226" t="str">
        <v>AL DÍA</v>
      </c>
      <c r="AA226" t="str">
        <v>AL DÍA</v>
      </c>
      <c r="AB226" t="str">
        <v>AL DÍA</v>
      </c>
      <c r="AC226" t="str">
        <v>AL DÍA</v>
      </c>
      <c r="AD226" t="str">
        <v/>
      </c>
      <c r="AE226" t="str">
        <v/>
      </c>
      <c r="AF226" t="str">
        <v/>
      </c>
      <c r="AG226" t="str">
        <v/>
      </c>
      <c r="AH226" t="str">
        <v/>
      </c>
      <c r="AI226" t="str">
        <v/>
      </c>
      <c r="AJ226" t="str">
        <v/>
      </c>
      <c r="AK226" t="str">
        <v/>
      </c>
      <c r="AL226" t="str">
        <v/>
      </c>
      <c r="AM226" t="str">
        <v/>
      </c>
      <c r="AN226" t="str">
        <v/>
      </c>
      <c r="AO226" t="str">
        <v/>
      </c>
    </row>
    <row r="227">
      <c r="A227">
        <v>226</v>
      </c>
      <c r="B227" t="str">
        <v xml:space="preserve">LC2 - 25 - 7 </v>
      </c>
      <c r="C227" t="str">
        <v>VENDIDO</v>
      </c>
      <c r="D227">
        <v>24</v>
      </c>
      <c r="E227" t="str">
        <v>VENCIDA</v>
      </c>
      <c r="F227" t="str">
        <v>PAGA</v>
      </c>
      <c r="G227" t="str">
        <v>PAGA</v>
      </c>
      <c r="H227" t="str">
        <v>PAGA</v>
      </c>
      <c r="I227" t="str">
        <v>PAGA</v>
      </c>
      <c r="J227" t="str">
        <v>PAGA</v>
      </c>
      <c r="K227" t="str">
        <v>PAGA</v>
      </c>
      <c r="L227" t="str">
        <v>PAGA</v>
      </c>
      <c r="M227" t="str">
        <v>PAGA</v>
      </c>
      <c r="N227" t="str">
        <v>VENCIDA</v>
      </c>
      <c r="O227" t="str">
        <v>VENCIDA</v>
      </c>
      <c r="P227" t="str">
        <v>VENCIDA</v>
      </c>
      <c r="Q227" t="str">
        <v>VENCIDA</v>
      </c>
      <c r="R227" t="str">
        <v>POR VENCER</v>
      </c>
      <c r="S227" t="str">
        <v>AL DÍA</v>
      </c>
      <c r="T227" t="str">
        <v>AL DÍA</v>
      </c>
      <c r="U227" t="str">
        <v>AL DÍA</v>
      </c>
      <c r="V227" t="str">
        <v>AL DÍA</v>
      </c>
      <c r="W227" t="str">
        <v>AL DÍA</v>
      </c>
      <c r="X227" t="str">
        <v>AL DÍA</v>
      </c>
      <c r="Y227" t="str">
        <v>AL DÍA</v>
      </c>
      <c r="Z227" t="str">
        <v>AL DÍA</v>
      </c>
      <c r="AA227" t="str">
        <v>AL DÍA</v>
      </c>
      <c r="AB227" t="str">
        <v>AL DÍA</v>
      </c>
      <c r="AC227" t="str">
        <v>AL DÍA</v>
      </c>
      <c r="AD227" t="str">
        <v/>
      </c>
      <c r="AE227" t="str">
        <v/>
      </c>
      <c r="AF227" t="str">
        <v/>
      </c>
      <c r="AG227" t="str">
        <v/>
      </c>
      <c r="AH227" t="str">
        <v/>
      </c>
      <c r="AI227" t="str">
        <v/>
      </c>
      <c r="AJ227" t="str">
        <v/>
      </c>
      <c r="AK227" t="str">
        <v/>
      </c>
      <c r="AL227" t="str">
        <v/>
      </c>
      <c r="AM227" t="str">
        <v/>
      </c>
      <c r="AN227" t="str">
        <v/>
      </c>
      <c r="AO227" t="str">
        <v/>
      </c>
    </row>
    <row r="228">
      <c r="A228">
        <v>227</v>
      </c>
      <c r="B228" t="str">
        <v xml:space="preserve">LC2 - 25 - 8 </v>
      </c>
      <c r="C228" t="str">
        <v>VENDIDO</v>
      </c>
      <c r="D228">
        <v>24</v>
      </c>
      <c r="E228" t="str">
        <v>VENCIDA</v>
      </c>
      <c r="F228" t="str">
        <v>PAGA</v>
      </c>
      <c r="G228" t="str">
        <v>PAGA</v>
      </c>
      <c r="H228" t="str">
        <v>PAGA</v>
      </c>
      <c r="I228" t="str">
        <v>PAGA</v>
      </c>
      <c r="J228" t="str">
        <v>PAGA</v>
      </c>
      <c r="K228" t="str">
        <v>PAGA</v>
      </c>
      <c r="L228" t="str">
        <v>PAGA</v>
      </c>
      <c r="M228" t="str">
        <v>PAGA</v>
      </c>
      <c r="N228" t="str">
        <v>PAGA</v>
      </c>
      <c r="O228" t="str">
        <v>PAGA</v>
      </c>
      <c r="P228" t="str">
        <v>PAGA</v>
      </c>
      <c r="Q228" t="str">
        <v>VENCIDA</v>
      </c>
      <c r="R228" t="str">
        <v>VENCIDA</v>
      </c>
      <c r="S228" t="str">
        <v>VENCIDA</v>
      </c>
      <c r="T228" t="str">
        <v>VENCIDA</v>
      </c>
      <c r="U228" t="str">
        <v>AL DÍA</v>
      </c>
      <c r="V228" t="str">
        <v>AL DÍA</v>
      </c>
      <c r="W228" t="str">
        <v>AL DÍA</v>
      </c>
      <c r="X228" t="str">
        <v>AL DÍA</v>
      </c>
      <c r="Y228" t="str">
        <v>AL DÍA</v>
      </c>
      <c r="Z228" t="str">
        <v>AL DÍA</v>
      </c>
      <c r="AA228" t="str">
        <v>AL DÍA</v>
      </c>
      <c r="AB228" t="str">
        <v>AL DÍA</v>
      </c>
      <c r="AC228" t="str">
        <v>AL DÍA</v>
      </c>
      <c r="AD228" t="str">
        <v/>
      </c>
      <c r="AE228" t="str">
        <v/>
      </c>
      <c r="AF228" t="str">
        <v/>
      </c>
      <c r="AG228" t="str">
        <v/>
      </c>
      <c r="AH228" t="str">
        <v/>
      </c>
      <c r="AI228" t="str">
        <v/>
      </c>
      <c r="AJ228" t="str">
        <v/>
      </c>
      <c r="AK228" t="str">
        <v/>
      </c>
      <c r="AL228" t="str">
        <v/>
      </c>
      <c r="AM228" t="str">
        <v/>
      </c>
      <c r="AN228" t="str">
        <v/>
      </c>
      <c r="AO228" t="str">
        <v/>
      </c>
    </row>
    <row r="229">
      <c r="A229">
        <v>228</v>
      </c>
      <c r="B229" t="str">
        <v xml:space="preserve">LC2 - 25 - 9 </v>
      </c>
      <c r="C229" t="str">
        <v>VENDIDO</v>
      </c>
      <c r="D229">
        <v>24</v>
      </c>
      <c r="E229" t="str">
        <v>AL DÍA</v>
      </c>
      <c r="F229" t="str">
        <v>PAGA</v>
      </c>
      <c r="G229" t="str">
        <v>PAGA</v>
      </c>
      <c r="H229" t="str">
        <v>PAGA</v>
      </c>
      <c r="I229" t="str">
        <v>PAGA</v>
      </c>
      <c r="J229" t="str">
        <v>PAGA</v>
      </c>
      <c r="K229" t="str">
        <v>PAGA</v>
      </c>
      <c r="L229" t="str">
        <v>PAGA</v>
      </c>
      <c r="M229" t="str">
        <v>PAGA</v>
      </c>
      <c r="N229" t="str">
        <v>PAGA</v>
      </c>
      <c r="O229" t="str">
        <v>PAGA</v>
      </c>
      <c r="P229" t="str">
        <v>PAGA</v>
      </c>
      <c r="Q229" t="str">
        <v>PAGA</v>
      </c>
      <c r="R229" t="str">
        <v>PAGA</v>
      </c>
      <c r="S229" t="str">
        <v>PAGA</v>
      </c>
      <c r="T229" t="str">
        <v>AL DÍA</v>
      </c>
      <c r="U229" t="str">
        <v>AL DÍA</v>
      </c>
      <c r="V229" t="str">
        <v>AL DÍA</v>
      </c>
      <c r="W229" t="str">
        <v>AL DÍA</v>
      </c>
      <c r="X229" t="str">
        <v>AL DÍA</v>
      </c>
      <c r="Y229" t="str">
        <v>AL DÍA</v>
      </c>
      <c r="Z229" t="str">
        <v>AL DÍA</v>
      </c>
      <c r="AA229" t="str">
        <v>AL DÍA</v>
      </c>
      <c r="AB229" t="str">
        <v>AL DÍA</v>
      </c>
      <c r="AC229" t="str">
        <v>AL DÍA</v>
      </c>
      <c r="AD229" t="str">
        <v/>
      </c>
      <c r="AE229" t="str">
        <v/>
      </c>
      <c r="AF229" t="str">
        <v/>
      </c>
      <c r="AG229" t="str">
        <v/>
      </c>
      <c r="AH229" t="str">
        <v/>
      </c>
      <c r="AI229" t="str">
        <v/>
      </c>
      <c r="AJ229" t="str">
        <v/>
      </c>
      <c r="AK229" t="str">
        <v/>
      </c>
      <c r="AL229" t="str">
        <v/>
      </c>
      <c r="AM229" t="str">
        <v/>
      </c>
      <c r="AN229" t="str">
        <v/>
      </c>
      <c r="AO229" t="str">
        <v/>
      </c>
    </row>
    <row r="230">
      <c r="A230">
        <v>229</v>
      </c>
      <c r="B230" t="str">
        <v xml:space="preserve">LC2 - 25 - 10 </v>
      </c>
      <c r="C230" t="str">
        <v>VENDIDO</v>
      </c>
      <c r="D230">
        <v>24</v>
      </c>
      <c r="E230" t="str">
        <v>POR VENCER</v>
      </c>
      <c r="F230" t="str">
        <v>PAGA</v>
      </c>
      <c r="G230" t="str">
        <v>PAGA</v>
      </c>
      <c r="H230" t="str">
        <v>PAGA</v>
      </c>
      <c r="I230" t="str">
        <v>PAGA</v>
      </c>
      <c r="J230" t="str">
        <v>PAGA</v>
      </c>
      <c r="K230" t="str">
        <v>PAGA</v>
      </c>
      <c r="L230" t="str">
        <v>PAGA</v>
      </c>
      <c r="M230" t="str">
        <v>PAGA</v>
      </c>
      <c r="N230" t="str">
        <v>PAGA</v>
      </c>
      <c r="O230" t="str">
        <v>PAGA</v>
      </c>
      <c r="P230" t="str">
        <v>PAGA</v>
      </c>
      <c r="Q230" t="str">
        <v>PAGA</v>
      </c>
      <c r="R230" t="str">
        <v>PAGA</v>
      </c>
      <c r="S230" t="str">
        <v>PAGA</v>
      </c>
      <c r="T230" t="str">
        <v>POR VENCER</v>
      </c>
      <c r="U230" t="str">
        <v>AL DÍA</v>
      </c>
      <c r="V230" t="str">
        <v>AL DÍA</v>
      </c>
      <c r="W230" t="str">
        <v>AL DÍA</v>
      </c>
      <c r="X230" t="str">
        <v>AL DÍA</v>
      </c>
      <c r="Y230" t="str">
        <v>AL DÍA</v>
      </c>
      <c r="Z230" t="str">
        <v>AL DÍA</v>
      </c>
      <c r="AA230" t="str">
        <v>AL DÍA</v>
      </c>
      <c r="AB230" t="str">
        <v>AL DÍA</v>
      </c>
      <c r="AC230" t="str">
        <v>AL DÍA</v>
      </c>
      <c r="AD230" t="str">
        <v/>
      </c>
      <c r="AE230" t="str">
        <v/>
      </c>
      <c r="AF230" t="str">
        <v/>
      </c>
      <c r="AG230" t="str">
        <v/>
      </c>
      <c r="AH230" t="str">
        <v/>
      </c>
      <c r="AI230" t="str">
        <v/>
      </c>
      <c r="AJ230" t="str">
        <v/>
      </c>
      <c r="AK230" t="str">
        <v/>
      </c>
      <c r="AL230" t="str">
        <v/>
      </c>
      <c r="AM230" t="str">
        <v/>
      </c>
      <c r="AN230" t="str">
        <v/>
      </c>
      <c r="AO230" t="str">
        <v/>
      </c>
    </row>
    <row r="231">
      <c r="A231">
        <v>230</v>
      </c>
      <c r="B231" t="str">
        <v xml:space="preserve">LC2 - 25 - 11 </v>
      </c>
      <c r="C231" t="str">
        <v>VENDIDO</v>
      </c>
      <c r="D231">
        <v>24</v>
      </c>
      <c r="E231" t="str">
        <v>AL DÍA</v>
      </c>
      <c r="F231" t="str">
        <v>PAGA</v>
      </c>
      <c r="G231" t="str">
        <v>PAGA</v>
      </c>
      <c r="H231" t="str">
        <v>PAGA</v>
      </c>
      <c r="I231" t="str">
        <v>PAGA</v>
      </c>
      <c r="J231" t="str">
        <v>PAGA</v>
      </c>
      <c r="K231" t="str">
        <v>PAGA</v>
      </c>
      <c r="L231" t="str">
        <v>PAGA</v>
      </c>
      <c r="M231" t="str">
        <v>PAGA</v>
      </c>
      <c r="N231" t="str">
        <v>PAGA</v>
      </c>
      <c r="O231" t="str">
        <v>PAGA</v>
      </c>
      <c r="P231" t="str">
        <v>PAGA</v>
      </c>
      <c r="Q231" t="str">
        <v>PAGA</v>
      </c>
      <c r="R231" t="str">
        <v>PAGA</v>
      </c>
      <c r="S231" t="str">
        <v>PAGA</v>
      </c>
      <c r="T231" t="str">
        <v>PAGA</v>
      </c>
      <c r="U231" t="str">
        <v>AL DÍA</v>
      </c>
      <c r="V231" t="str">
        <v>AL DÍA</v>
      </c>
      <c r="W231" t="str">
        <v>AL DÍA</v>
      </c>
      <c r="X231" t="str">
        <v>AL DÍA</v>
      </c>
      <c r="Y231" t="str">
        <v>AL DÍA</v>
      </c>
      <c r="Z231" t="str">
        <v>AL DÍA</v>
      </c>
      <c r="AA231" t="str">
        <v>AL DÍA</v>
      </c>
      <c r="AB231" t="str">
        <v>AL DÍA</v>
      </c>
      <c r="AC231" t="str">
        <v>AL DÍA</v>
      </c>
      <c r="AD231" t="str">
        <v/>
      </c>
      <c r="AE231" t="str">
        <v/>
      </c>
      <c r="AF231" t="str">
        <v/>
      </c>
      <c r="AG231" t="str">
        <v/>
      </c>
      <c r="AH231" t="str">
        <v/>
      </c>
      <c r="AI231" t="str">
        <v/>
      </c>
      <c r="AJ231" t="str">
        <v/>
      </c>
      <c r="AK231" t="str">
        <v/>
      </c>
      <c r="AL231" t="str">
        <v/>
      </c>
      <c r="AM231" t="str">
        <v/>
      </c>
      <c r="AN231" t="str">
        <v/>
      </c>
      <c r="AO231" t="str">
        <v/>
      </c>
    </row>
    <row r="232">
      <c r="A232">
        <v>231</v>
      </c>
      <c r="B232" t="str">
        <v xml:space="preserve">LC2 - 25 - 12 </v>
      </c>
      <c r="C232" t="str">
        <v>VENDIDO</v>
      </c>
      <c r="D232">
        <v>24</v>
      </c>
      <c r="E232" t="str">
        <v>VENCIDA</v>
      </c>
      <c r="F232" t="str">
        <v>PAGA</v>
      </c>
      <c r="G232" t="str">
        <v>VENCIDA</v>
      </c>
      <c r="H232" t="str">
        <v>AL DÍA</v>
      </c>
      <c r="I232" t="str">
        <v>AL DÍA</v>
      </c>
      <c r="J232" t="str">
        <v>AL DÍA</v>
      </c>
      <c r="K232" t="str">
        <v>AL DÍA</v>
      </c>
      <c r="L232" t="str">
        <v>AL DÍA</v>
      </c>
      <c r="M232" t="str">
        <v>AL DÍA</v>
      </c>
      <c r="N232" t="str">
        <v>AL DÍA</v>
      </c>
      <c r="O232" t="str">
        <v>AL DÍA</v>
      </c>
      <c r="P232" t="str">
        <v>AL DÍA</v>
      </c>
      <c r="Q232" t="str">
        <v>AL DÍA</v>
      </c>
      <c r="R232" t="str">
        <v>AL DÍA</v>
      </c>
      <c r="S232" t="str">
        <v>AL DÍA</v>
      </c>
      <c r="T232" t="str">
        <v>AL DÍA</v>
      </c>
      <c r="U232" t="str">
        <v>AL DÍA</v>
      </c>
      <c r="V232" t="str">
        <v>AL DÍA</v>
      </c>
      <c r="W232" t="str">
        <v>AL DÍA</v>
      </c>
      <c r="X232" t="str">
        <v>AL DÍA</v>
      </c>
      <c r="Y232" t="str">
        <v>AL DÍA</v>
      </c>
      <c r="Z232" t="str">
        <v>AL DÍA</v>
      </c>
      <c r="AA232" t="str">
        <v>AL DÍA</v>
      </c>
      <c r="AB232" t="str">
        <v>AL DÍA</v>
      </c>
      <c r="AC232" t="str">
        <v>AL DÍA</v>
      </c>
      <c r="AD232" t="str">
        <v/>
      </c>
      <c r="AE232" t="str">
        <v/>
      </c>
      <c r="AF232" t="str">
        <v/>
      </c>
      <c r="AG232" t="str">
        <v/>
      </c>
      <c r="AH232" t="str">
        <v/>
      </c>
      <c r="AI232" t="str">
        <v/>
      </c>
      <c r="AJ232" t="str">
        <v/>
      </c>
      <c r="AK232" t="str">
        <v/>
      </c>
      <c r="AL232" t="str">
        <v/>
      </c>
      <c r="AM232" t="str">
        <v/>
      </c>
      <c r="AN232" t="str">
        <v/>
      </c>
      <c r="AO232" t="str">
        <v/>
      </c>
    </row>
    <row r="233">
      <c r="A233">
        <v>232</v>
      </c>
      <c r="B233" t="str">
        <v xml:space="preserve">LC2 - 25 - 13 </v>
      </c>
      <c r="C233" t="str">
        <v>VENDIDO</v>
      </c>
      <c r="D233">
        <v>24</v>
      </c>
      <c r="E233" t="str">
        <v>VENCIDA</v>
      </c>
      <c r="F233" t="str">
        <v>PAGA</v>
      </c>
      <c r="G233" t="str">
        <v>PAGA</v>
      </c>
      <c r="H233" t="str">
        <v>PAGA</v>
      </c>
      <c r="I233" t="str">
        <v>PAGA</v>
      </c>
      <c r="J233" t="str">
        <v>PAGA</v>
      </c>
      <c r="K233" t="str">
        <v>PAGA</v>
      </c>
      <c r="L233" t="str">
        <v>PAGA</v>
      </c>
      <c r="M233" t="str">
        <v>PAGA</v>
      </c>
      <c r="N233" t="str">
        <v>VENCIDA</v>
      </c>
      <c r="O233" t="str">
        <v>VENCIDA</v>
      </c>
      <c r="P233" t="str">
        <v>VENCIDA</v>
      </c>
      <c r="Q233" t="str">
        <v>VENCIDA</v>
      </c>
      <c r="R233" t="str">
        <v>POR VENCER</v>
      </c>
      <c r="S233" t="str">
        <v>AL DÍA</v>
      </c>
      <c r="T233" t="str">
        <v>AL DÍA</v>
      </c>
      <c r="U233" t="str">
        <v>AL DÍA</v>
      </c>
      <c r="V233" t="str">
        <v>AL DÍA</v>
      </c>
      <c r="W233" t="str">
        <v>AL DÍA</v>
      </c>
      <c r="X233" t="str">
        <v>AL DÍA</v>
      </c>
      <c r="Y233" t="str">
        <v>AL DÍA</v>
      </c>
      <c r="Z233" t="str">
        <v>AL DÍA</v>
      </c>
      <c r="AA233" t="str">
        <v>AL DÍA</v>
      </c>
      <c r="AB233" t="str">
        <v>AL DÍA</v>
      </c>
      <c r="AC233" t="str">
        <v>AL DÍA</v>
      </c>
      <c r="AD233" t="str">
        <v/>
      </c>
      <c r="AE233" t="str">
        <v/>
      </c>
      <c r="AF233" t="str">
        <v/>
      </c>
      <c r="AG233" t="str">
        <v/>
      </c>
      <c r="AH233" t="str">
        <v/>
      </c>
      <c r="AI233" t="str">
        <v/>
      </c>
      <c r="AJ233" t="str">
        <v/>
      </c>
      <c r="AK233" t="str">
        <v/>
      </c>
      <c r="AL233" t="str">
        <v/>
      </c>
      <c r="AM233" t="str">
        <v/>
      </c>
      <c r="AN233" t="str">
        <v/>
      </c>
      <c r="AO233" t="str">
        <v/>
      </c>
    </row>
    <row r="234">
      <c r="A234">
        <v>233</v>
      </c>
      <c r="B234" t="str">
        <v xml:space="preserve">LC2 - 25 - 14 </v>
      </c>
      <c r="C234" t="str">
        <v>VENDIDO</v>
      </c>
      <c r="D234">
        <v>0</v>
      </c>
      <c r="E234" t="str">
        <v>SIN ESTADO</v>
      </c>
      <c r="F234" t="str">
        <v/>
      </c>
      <c r="G234" t="str">
        <v/>
      </c>
      <c r="H234" t="str">
        <v/>
      </c>
      <c r="I234" t="str">
        <v/>
      </c>
      <c r="J234" t="str">
        <v/>
      </c>
      <c r="K234" t="str">
        <v/>
      </c>
      <c r="L234" t="str">
        <v/>
      </c>
      <c r="M234" t="str">
        <v/>
      </c>
      <c r="N234" t="str">
        <v/>
      </c>
      <c r="O234" t="str">
        <v/>
      </c>
      <c r="P234" t="str">
        <v/>
      </c>
      <c r="Q234" t="str">
        <v/>
      </c>
      <c r="R234" t="str">
        <v/>
      </c>
      <c r="S234" t="str">
        <v/>
      </c>
      <c r="T234" t="str">
        <v/>
      </c>
      <c r="U234" t="str">
        <v/>
      </c>
      <c r="V234" t="str">
        <v/>
      </c>
      <c r="W234" t="str">
        <v/>
      </c>
      <c r="X234" t="str">
        <v/>
      </c>
      <c r="Y234" t="str">
        <v/>
      </c>
      <c r="Z234" t="str">
        <v/>
      </c>
      <c r="AA234" t="str">
        <v/>
      </c>
      <c r="AB234" t="str">
        <v/>
      </c>
      <c r="AC234" t="str">
        <v/>
      </c>
      <c r="AD234" t="str">
        <v/>
      </c>
      <c r="AE234" t="str">
        <v/>
      </c>
      <c r="AF234" t="str">
        <v/>
      </c>
      <c r="AG234" t="str">
        <v/>
      </c>
      <c r="AH234" t="str">
        <v/>
      </c>
      <c r="AI234" t="str">
        <v/>
      </c>
      <c r="AJ234" t="str">
        <v/>
      </c>
      <c r="AK234" t="str">
        <v/>
      </c>
      <c r="AL234" t="str">
        <v/>
      </c>
      <c r="AM234" t="str">
        <v/>
      </c>
      <c r="AN234" t="str">
        <v/>
      </c>
      <c r="AO234" t="str">
        <v/>
      </c>
    </row>
    <row r="235">
      <c r="A235">
        <v>234</v>
      </c>
      <c r="B235" t="str">
        <v xml:space="preserve">LC2 - 26 - 1 </v>
      </c>
      <c r="C235" t="str">
        <v>VENDIDO</v>
      </c>
      <c r="D235">
        <v>24</v>
      </c>
      <c r="E235" t="str">
        <v>AL DÍA</v>
      </c>
      <c r="F235" t="str">
        <v>PAGA</v>
      </c>
      <c r="G235" t="str">
        <v>PAGA</v>
      </c>
      <c r="H235" t="str">
        <v>PAGA</v>
      </c>
      <c r="I235" t="str">
        <v>PAGA</v>
      </c>
      <c r="J235" t="str">
        <v>PAGA</v>
      </c>
      <c r="K235" t="str">
        <v>PAGA</v>
      </c>
      <c r="L235" t="str">
        <v>PAGA</v>
      </c>
      <c r="M235" t="str">
        <v>PAGA</v>
      </c>
      <c r="N235" t="str">
        <v>PAGA</v>
      </c>
      <c r="O235" t="str">
        <v>PAGA</v>
      </c>
      <c r="P235" t="str">
        <v>PAGA</v>
      </c>
      <c r="Q235" t="str">
        <v>PAGA</v>
      </c>
      <c r="R235" t="str">
        <v>PAGA</v>
      </c>
      <c r="S235" t="str">
        <v>PAGA</v>
      </c>
      <c r="T235" t="str">
        <v>PAGA</v>
      </c>
      <c r="U235" t="str">
        <v>AL DÍA</v>
      </c>
      <c r="V235" t="str">
        <v>AL DÍA</v>
      </c>
      <c r="W235" t="str">
        <v>AL DÍA</v>
      </c>
      <c r="X235" t="str">
        <v>AL DÍA</v>
      </c>
      <c r="Y235" t="str">
        <v>AL DÍA</v>
      </c>
      <c r="Z235" t="str">
        <v>AL DÍA</v>
      </c>
      <c r="AA235" t="str">
        <v>AL DÍA</v>
      </c>
      <c r="AB235" t="str">
        <v>AL DÍA</v>
      </c>
      <c r="AC235" t="str">
        <v>AL DÍA</v>
      </c>
      <c r="AD235" t="str">
        <v/>
      </c>
      <c r="AE235" t="str">
        <v/>
      </c>
      <c r="AF235" t="str">
        <v/>
      </c>
      <c r="AG235" t="str">
        <v/>
      </c>
      <c r="AH235" t="str">
        <v/>
      </c>
      <c r="AI235" t="str">
        <v/>
      </c>
      <c r="AJ235" t="str">
        <v/>
      </c>
      <c r="AK235" t="str">
        <v/>
      </c>
      <c r="AL235" t="str">
        <v/>
      </c>
      <c r="AM235" t="str">
        <v/>
      </c>
      <c r="AN235" t="str">
        <v/>
      </c>
      <c r="AO235" t="str">
        <v/>
      </c>
    </row>
    <row r="236">
      <c r="A236">
        <v>235</v>
      </c>
      <c r="B236" t="str">
        <v xml:space="preserve">LC2 - 26 - 2 </v>
      </c>
      <c r="C236" t="str">
        <v>EN NEGOCIACIÓN</v>
      </c>
      <c r="D236">
        <v>0</v>
      </c>
      <c r="E236" t="str">
        <v>SIN ESTADO</v>
      </c>
      <c r="F236" t="str">
        <v/>
      </c>
      <c r="G236" t="str">
        <v/>
      </c>
      <c r="H236" t="str">
        <v/>
      </c>
      <c r="I236" t="str">
        <v/>
      </c>
      <c r="J236" t="str">
        <v/>
      </c>
      <c r="K236" t="str">
        <v/>
      </c>
      <c r="L236" t="str">
        <v/>
      </c>
      <c r="M236" t="str">
        <v/>
      </c>
      <c r="N236" t="str">
        <v/>
      </c>
      <c r="O236" t="str">
        <v/>
      </c>
      <c r="P236" t="str">
        <v/>
      </c>
      <c r="Q236" t="str">
        <v/>
      </c>
      <c r="R236" t="str">
        <v/>
      </c>
      <c r="S236" t="str">
        <v/>
      </c>
      <c r="T236" t="str">
        <v/>
      </c>
      <c r="U236" t="str">
        <v/>
      </c>
      <c r="V236" t="str">
        <v/>
      </c>
      <c r="W236" t="str">
        <v/>
      </c>
      <c r="X236" t="str">
        <v/>
      </c>
      <c r="Y236" t="str">
        <v/>
      </c>
      <c r="Z236" t="str">
        <v/>
      </c>
      <c r="AA236" t="str">
        <v/>
      </c>
      <c r="AB236" t="str">
        <v/>
      </c>
      <c r="AC236" t="str">
        <v/>
      </c>
      <c r="AD236" t="str">
        <v/>
      </c>
      <c r="AE236" t="str">
        <v/>
      </c>
      <c r="AF236" t="str">
        <v/>
      </c>
      <c r="AG236" t="str">
        <v/>
      </c>
      <c r="AH236" t="str">
        <v/>
      </c>
      <c r="AI236" t="str">
        <v/>
      </c>
      <c r="AJ236" t="str">
        <v/>
      </c>
      <c r="AK236" t="str">
        <v/>
      </c>
      <c r="AL236" t="str">
        <v/>
      </c>
      <c r="AM236" t="str">
        <v/>
      </c>
      <c r="AN236" t="str">
        <v/>
      </c>
      <c r="AO236" t="str">
        <v/>
      </c>
    </row>
    <row r="237">
      <c r="A237">
        <v>236</v>
      </c>
      <c r="B237" t="str">
        <v xml:space="preserve">LC2 - 26 - 3 </v>
      </c>
      <c r="C237" t="str">
        <v>VENDIDO</v>
      </c>
      <c r="D237">
        <v>24</v>
      </c>
      <c r="E237" t="str">
        <v>AL DÍA</v>
      </c>
      <c r="F237" t="str">
        <v>PAGA</v>
      </c>
      <c r="G237" t="str">
        <v>PAGA</v>
      </c>
      <c r="H237" t="str">
        <v>PAGA</v>
      </c>
      <c r="I237" t="str">
        <v>PAGA</v>
      </c>
      <c r="J237" t="str">
        <v>PAGA</v>
      </c>
      <c r="K237" t="str">
        <v>PAGA</v>
      </c>
      <c r="L237" t="str">
        <v>PAGA</v>
      </c>
      <c r="M237" t="str">
        <v>PAGA</v>
      </c>
      <c r="N237" t="str">
        <v>PAGA</v>
      </c>
      <c r="O237" t="str">
        <v>PAGA</v>
      </c>
      <c r="P237" t="str">
        <v>PAGA</v>
      </c>
      <c r="Q237" t="str">
        <v>PAGA</v>
      </c>
      <c r="R237" t="str">
        <v>AL DÍA</v>
      </c>
      <c r="S237" t="str">
        <v>AL DÍA</v>
      </c>
      <c r="T237" t="str">
        <v>AL DÍA</v>
      </c>
      <c r="U237" t="str">
        <v>AL DÍA</v>
      </c>
      <c r="V237" t="str">
        <v>AL DÍA</v>
      </c>
      <c r="W237" t="str">
        <v>AL DÍA</v>
      </c>
      <c r="X237" t="str">
        <v>AL DÍA</v>
      </c>
      <c r="Y237" t="str">
        <v>AL DÍA</v>
      </c>
      <c r="Z237" t="str">
        <v>AL DÍA</v>
      </c>
      <c r="AA237" t="str">
        <v>AL DÍA</v>
      </c>
      <c r="AB237" t="str">
        <v>AL DÍA</v>
      </c>
      <c r="AC237" t="str">
        <v>AL DÍA</v>
      </c>
      <c r="AD237" t="str">
        <v/>
      </c>
      <c r="AE237" t="str">
        <v/>
      </c>
      <c r="AF237" t="str">
        <v/>
      </c>
      <c r="AG237" t="str">
        <v/>
      </c>
      <c r="AH237" t="str">
        <v/>
      </c>
      <c r="AI237" t="str">
        <v/>
      </c>
      <c r="AJ237" t="str">
        <v/>
      </c>
      <c r="AK237" t="str">
        <v/>
      </c>
      <c r="AL237" t="str">
        <v/>
      </c>
      <c r="AM237" t="str">
        <v/>
      </c>
      <c r="AN237" t="str">
        <v/>
      </c>
      <c r="AO237" t="str">
        <v/>
      </c>
    </row>
    <row r="238">
      <c r="A238">
        <v>237</v>
      </c>
      <c r="B238" t="str">
        <v xml:space="preserve">LC2 - 26 - 4 </v>
      </c>
      <c r="C238" t="str">
        <v>VENDIDO</v>
      </c>
      <c r="D238">
        <v>24</v>
      </c>
      <c r="E238" t="str">
        <v>VENCIDA</v>
      </c>
      <c r="F238" t="str">
        <v>PAGA</v>
      </c>
      <c r="G238" t="str">
        <v>PAGA</v>
      </c>
      <c r="H238" t="str">
        <v>PAGA</v>
      </c>
      <c r="I238" t="str">
        <v>PAGA</v>
      </c>
      <c r="J238" t="str">
        <v>PAGA</v>
      </c>
      <c r="K238" t="str">
        <v>PAGA</v>
      </c>
      <c r="L238" t="str">
        <v>PAGA</v>
      </c>
      <c r="M238" t="str">
        <v>VENCIDA</v>
      </c>
      <c r="N238" t="str">
        <v>VENCIDA</v>
      </c>
      <c r="O238" t="str">
        <v>VENCIDA</v>
      </c>
      <c r="P238" t="str">
        <v>VENCIDA</v>
      </c>
      <c r="Q238" t="str">
        <v>AL DÍA</v>
      </c>
      <c r="R238" t="str">
        <v>AL DÍA</v>
      </c>
      <c r="S238" t="str">
        <v>AL DÍA</v>
      </c>
      <c r="T238" t="str">
        <v>AL DÍA</v>
      </c>
      <c r="U238" t="str">
        <v>AL DÍA</v>
      </c>
      <c r="V238" t="str">
        <v>AL DÍA</v>
      </c>
      <c r="W238" t="str">
        <v>AL DÍA</v>
      </c>
      <c r="X238" t="str">
        <v>AL DÍA</v>
      </c>
      <c r="Y238" t="str">
        <v>AL DÍA</v>
      </c>
      <c r="Z238" t="str">
        <v>AL DÍA</v>
      </c>
      <c r="AA238" t="str">
        <v>AL DÍA</v>
      </c>
      <c r="AB238" t="str">
        <v>AL DÍA</v>
      </c>
      <c r="AC238" t="str">
        <v>AL DÍA</v>
      </c>
      <c r="AD238" t="str">
        <v/>
      </c>
      <c r="AE238" t="str">
        <v/>
      </c>
      <c r="AF238" t="str">
        <v/>
      </c>
      <c r="AG238" t="str">
        <v/>
      </c>
      <c r="AH238" t="str">
        <v/>
      </c>
      <c r="AI238" t="str">
        <v/>
      </c>
      <c r="AJ238" t="str">
        <v/>
      </c>
      <c r="AK238" t="str">
        <v/>
      </c>
      <c r="AL238" t="str">
        <v/>
      </c>
      <c r="AM238" t="str">
        <v/>
      </c>
      <c r="AN238" t="str">
        <v/>
      </c>
      <c r="AO238" t="str">
        <v/>
      </c>
    </row>
    <row r="239">
      <c r="A239">
        <v>238</v>
      </c>
      <c r="B239" t="str">
        <v xml:space="preserve">LC2 - 26 - 5 </v>
      </c>
      <c r="C239" t="str">
        <v>VENDIDO</v>
      </c>
      <c r="D239">
        <v>24</v>
      </c>
      <c r="E239" t="str">
        <v>AL DÍA</v>
      </c>
      <c r="F239" t="str">
        <v>PAGA</v>
      </c>
      <c r="G239" t="str">
        <v>PAGA</v>
      </c>
      <c r="H239" t="str">
        <v>PAGA</v>
      </c>
      <c r="I239" t="str">
        <v>PAGA</v>
      </c>
      <c r="J239" t="str">
        <v>PAGA</v>
      </c>
      <c r="K239" t="str">
        <v>PAGA</v>
      </c>
      <c r="L239" t="str">
        <v>PAGA</v>
      </c>
      <c r="M239" t="str">
        <v>PAGA</v>
      </c>
      <c r="N239" t="str">
        <v>PAGA</v>
      </c>
      <c r="O239" t="str">
        <v>PAGA</v>
      </c>
      <c r="P239" t="str">
        <v>AL DÍA</v>
      </c>
      <c r="Q239" t="str">
        <v>AL DÍA</v>
      </c>
      <c r="R239" t="str">
        <v>AL DÍA</v>
      </c>
      <c r="S239" t="str">
        <v>AL DÍA</v>
      </c>
      <c r="T239" t="str">
        <v>AL DÍA</v>
      </c>
      <c r="U239" t="str">
        <v>AL DÍA</v>
      </c>
      <c r="V239" t="str">
        <v>AL DÍA</v>
      </c>
      <c r="W239" t="str">
        <v>AL DÍA</v>
      </c>
      <c r="X239" t="str">
        <v>AL DÍA</v>
      </c>
      <c r="Y239" t="str">
        <v>AL DÍA</v>
      </c>
      <c r="Z239" t="str">
        <v>AL DÍA</v>
      </c>
      <c r="AA239" t="str">
        <v>AL DÍA</v>
      </c>
      <c r="AB239" t="str">
        <v>AL DÍA</v>
      </c>
      <c r="AC239" t="str">
        <v>AL DÍA</v>
      </c>
      <c r="AD239" t="str">
        <v/>
      </c>
      <c r="AE239" t="str">
        <v/>
      </c>
      <c r="AF239" t="str">
        <v/>
      </c>
      <c r="AG239" t="str">
        <v/>
      </c>
      <c r="AH239" t="str">
        <v/>
      </c>
      <c r="AI239" t="str">
        <v/>
      </c>
      <c r="AJ239" t="str">
        <v/>
      </c>
      <c r="AK239" t="str">
        <v/>
      </c>
      <c r="AL239" t="str">
        <v/>
      </c>
      <c r="AM239" t="str">
        <v/>
      </c>
      <c r="AN239" t="str">
        <v/>
      </c>
      <c r="AO239" t="str">
        <v/>
      </c>
    </row>
    <row r="240">
      <c r="A240">
        <v>239</v>
      </c>
      <c r="B240" t="str">
        <v xml:space="preserve">LC2 - 26 - 6 </v>
      </c>
      <c r="C240" t="str">
        <v>VENDIDO</v>
      </c>
      <c r="D240">
        <v>24</v>
      </c>
      <c r="E240" t="str">
        <v>VENCIDA</v>
      </c>
      <c r="F240" t="str">
        <v>PAGA</v>
      </c>
      <c r="G240" t="str">
        <v>VENCIDA</v>
      </c>
      <c r="H240" t="str">
        <v>POR VENCER</v>
      </c>
      <c r="I240" t="str">
        <v>AL DÍA</v>
      </c>
      <c r="J240" t="str">
        <v>AL DÍA</v>
      </c>
      <c r="K240" t="str">
        <v>AL DÍA</v>
      </c>
      <c r="L240" t="str">
        <v>AL DÍA</v>
      </c>
      <c r="M240" t="str">
        <v>AL DÍA</v>
      </c>
      <c r="N240" t="str">
        <v>AL DÍA</v>
      </c>
      <c r="O240" t="str">
        <v>AL DÍA</v>
      </c>
      <c r="P240" t="str">
        <v>AL DÍA</v>
      </c>
      <c r="Q240" t="str">
        <v>AL DÍA</v>
      </c>
      <c r="R240" t="str">
        <v>AL DÍA</v>
      </c>
      <c r="S240" t="str">
        <v>AL DÍA</v>
      </c>
      <c r="T240" t="str">
        <v>AL DÍA</v>
      </c>
      <c r="U240" t="str">
        <v>AL DÍA</v>
      </c>
      <c r="V240" t="str">
        <v>AL DÍA</v>
      </c>
      <c r="W240" t="str">
        <v>AL DÍA</v>
      </c>
      <c r="X240" t="str">
        <v>AL DÍA</v>
      </c>
      <c r="Y240" t="str">
        <v>AL DÍA</v>
      </c>
      <c r="Z240" t="str">
        <v>AL DÍA</v>
      </c>
      <c r="AA240" t="str">
        <v>AL DÍA</v>
      </c>
      <c r="AB240" t="str">
        <v>AL DÍA</v>
      </c>
      <c r="AC240" t="str">
        <v>AL DÍA</v>
      </c>
      <c r="AD240" t="str">
        <v/>
      </c>
      <c r="AE240" t="str">
        <v/>
      </c>
      <c r="AF240" t="str">
        <v/>
      </c>
      <c r="AG240" t="str">
        <v/>
      </c>
      <c r="AH240" t="str">
        <v/>
      </c>
      <c r="AI240" t="str">
        <v/>
      </c>
      <c r="AJ240" t="str">
        <v/>
      </c>
      <c r="AK240" t="str">
        <v/>
      </c>
      <c r="AL240" t="str">
        <v/>
      </c>
      <c r="AM240" t="str">
        <v/>
      </c>
      <c r="AN240" t="str">
        <v/>
      </c>
      <c r="AO240" t="str">
        <v/>
      </c>
    </row>
    <row r="241">
      <c r="A241">
        <v>240</v>
      </c>
      <c r="B241" t="str">
        <v xml:space="preserve">LC2 - 26 - 7 </v>
      </c>
      <c r="C241" t="str">
        <v>VENDIDO</v>
      </c>
      <c r="D241">
        <v>24</v>
      </c>
      <c r="E241" t="str">
        <v>VENCIDA</v>
      </c>
      <c r="F241" t="str">
        <v>PAGA</v>
      </c>
      <c r="G241" t="str">
        <v>PAGA</v>
      </c>
      <c r="H241" t="str">
        <v>PAGA</v>
      </c>
      <c r="I241" t="str">
        <v>PAGA</v>
      </c>
      <c r="J241" t="str">
        <v>VENCIDA</v>
      </c>
      <c r="K241" t="str">
        <v>VENCIDA</v>
      </c>
      <c r="L241" t="str">
        <v>VENCIDA</v>
      </c>
      <c r="M241" t="str">
        <v>VENCIDA</v>
      </c>
      <c r="N241" t="str">
        <v>VENCIDA</v>
      </c>
      <c r="O241" t="str">
        <v>AL DÍA</v>
      </c>
      <c r="P241" t="str">
        <v>AL DÍA</v>
      </c>
      <c r="Q241" t="str">
        <v>AL DÍA</v>
      </c>
      <c r="R241" t="str">
        <v>AL DÍA</v>
      </c>
      <c r="S241" t="str">
        <v>AL DÍA</v>
      </c>
      <c r="T241" t="str">
        <v>AL DÍA</v>
      </c>
      <c r="U241" t="str">
        <v>AL DÍA</v>
      </c>
      <c r="V241" t="str">
        <v>AL DÍA</v>
      </c>
      <c r="W241" t="str">
        <v>AL DÍA</v>
      </c>
      <c r="X241" t="str">
        <v>AL DÍA</v>
      </c>
      <c r="Y241" t="str">
        <v>AL DÍA</v>
      </c>
      <c r="Z241" t="str">
        <v>AL DÍA</v>
      </c>
      <c r="AA241" t="str">
        <v>AL DÍA</v>
      </c>
      <c r="AB241" t="str">
        <v>AL DÍA</v>
      </c>
      <c r="AC241" t="str">
        <v>AL DÍA</v>
      </c>
      <c r="AD241" t="str">
        <v/>
      </c>
      <c r="AE241" t="str">
        <v/>
      </c>
      <c r="AF241" t="str">
        <v/>
      </c>
      <c r="AG241" t="str">
        <v/>
      </c>
      <c r="AH241" t="str">
        <v/>
      </c>
      <c r="AI241" t="str">
        <v/>
      </c>
      <c r="AJ241" t="str">
        <v/>
      </c>
      <c r="AK241" t="str">
        <v/>
      </c>
      <c r="AL241" t="str">
        <v/>
      </c>
      <c r="AM241" t="str">
        <v/>
      </c>
      <c r="AN241" t="str">
        <v/>
      </c>
      <c r="AO241" t="str">
        <v/>
      </c>
    </row>
    <row r="242">
      <c r="A242">
        <v>241</v>
      </c>
      <c r="B242" t="str">
        <v xml:space="preserve">LC2 - 26 - 8 </v>
      </c>
      <c r="C242" t="str">
        <v>VENDIDO</v>
      </c>
      <c r="D242">
        <v>1</v>
      </c>
      <c r="E242" t="str">
        <v>PAGA</v>
      </c>
      <c r="F242" t="str">
        <v>PAGA</v>
      </c>
      <c r="G242" t="str">
        <v/>
      </c>
      <c r="H242" t="str">
        <v/>
      </c>
      <c r="I242" t="str">
        <v/>
      </c>
      <c r="J242" t="str">
        <v/>
      </c>
      <c r="K242" t="str">
        <v/>
      </c>
      <c r="L242" t="str">
        <v/>
      </c>
      <c r="M242" t="str">
        <v/>
      </c>
      <c r="N242" t="str">
        <v/>
      </c>
      <c r="O242" t="str">
        <v/>
      </c>
      <c r="P242" t="str">
        <v/>
      </c>
      <c r="Q242" t="str">
        <v/>
      </c>
      <c r="R242" t="str">
        <v/>
      </c>
      <c r="S242" t="str">
        <v/>
      </c>
      <c r="T242" t="str">
        <v/>
      </c>
      <c r="U242" t="str">
        <v/>
      </c>
      <c r="V242" t="str">
        <v/>
      </c>
      <c r="W242" t="str">
        <v/>
      </c>
      <c r="X242" t="str">
        <v/>
      </c>
      <c r="Y242" t="str">
        <v/>
      </c>
      <c r="Z242" t="str">
        <v/>
      </c>
      <c r="AA242" t="str">
        <v/>
      </c>
      <c r="AB242" t="str">
        <v/>
      </c>
      <c r="AC242" t="str">
        <v/>
      </c>
      <c r="AD242" t="str">
        <v/>
      </c>
      <c r="AE242" t="str">
        <v/>
      </c>
      <c r="AF242" t="str">
        <v/>
      </c>
      <c r="AG242" t="str">
        <v/>
      </c>
      <c r="AH242" t="str">
        <v/>
      </c>
      <c r="AI242" t="str">
        <v/>
      </c>
      <c r="AJ242" t="str">
        <v/>
      </c>
      <c r="AK242" t="str">
        <v/>
      </c>
      <c r="AL242" t="str">
        <v/>
      </c>
      <c r="AM242" t="str">
        <v/>
      </c>
      <c r="AN242" t="str">
        <v/>
      </c>
      <c r="AO242" t="str">
        <v/>
      </c>
    </row>
    <row r="243">
      <c r="A243">
        <v>242</v>
      </c>
      <c r="B243" t="str">
        <v xml:space="preserve">LC2 - 26 - 9 </v>
      </c>
      <c r="C243" t="str">
        <v>VENDIDO</v>
      </c>
      <c r="D243">
        <v>24</v>
      </c>
      <c r="E243" t="str">
        <v>VENCIDA</v>
      </c>
      <c r="F243" t="str">
        <v>PAGA</v>
      </c>
      <c r="G243" t="str">
        <v>PAGA</v>
      </c>
      <c r="H243" t="str">
        <v>PAGA</v>
      </c>
      <c r="I243" t="str">
        <v>PAGA</v>
      </c>
      <c r="J243" t="str">
        <v>PAGA</v>
      </c>
      <c r="K243" t="str">
        <v>PAGA</v>
      </c>
      <c r="L243" t="str">
        <v>PAGA</v>
      </c>
      <c r="M243" t="str">
        <v>PAGA</v>
      </c>
      <c r="N243" t="str">
        <v>PAGA</v>
      </c>
      <c r="O243" t="str">
        <v>VENCIDA</v>
      </c>
      <c r="P243" t="str">
        <v>VENCIDA</v>
      </c>
      <c r="Q243" t="str">
        <v>VENCIDA</v>
      </c>
      <c r="R243" t="str">
        <v>VENCIDA</v>
      </c>
      <c r="S243" t="str">
        <v>AL DÍA</v>
      </c>
      <c r="T243" t="str">
        <v>AL DÍA</v>
      </c>
      <c r="U243" t="str">
        <v>AL DÍA</v>
      </c>
      <c r="V243" t="str">
        <v>AL DÍA</v>
      </c>
      <c r="W243" t="str">
        <v>AL DÍA</v>
      </c>
      <c r="X243" t="str">
        <v>AL DÍA</v>
      </c>
      <c r="Y243" t="str">
        <v>AL DÍA</v>
      </c>
      <c r="Z243" t="str">
        <v>AL DÍA</v>
      </c>
      <c r="AA243" t="str">
        <v>AL DÍA</v>
      </c>
      <c r="AB243" t="str">
        <v>AL DÍA</v>
      </c>
      <c r="AC243" t="str">
        <v>AL DÍA</v>
      </c>
      <c r="AD243" t="str">
        <v/>
      </c>
      <c r="AE243" t="str">
        <v/>
      </c>
      <c r="AF243" t="str">
        <v/>
      </c>
      <c r="AG243" t="str">
        <v/>
      </c>
      <c r="AH243" t="str">
        <v/>
      </c>
      <c r="AI243" t="str">
        <v/>
      </c>
      <c r="AJ243" t="str">
        <v/>
      </c>
      <c r="AK243" t="str">
        <v/>
      </c>
      <c r="AL243" t="str">
        <v/>
      </c>
      <c r="AM243" t="str">
        <v/>
      </c>
      <c r="AN243" t="str">
        <v/>
      </c>
      <c r="AO243" t="str">
        <v/>
      </c>
    </row>
    <row r="244">
      <c r="A244">
        <v>243</v>
      </c>
      <c r="B244" t="str">
        <v xml:space="preserve">LC2 - 26 - 10 </v>
      </c>
      <c r="C244" t="str">
        <v>VENDIDO</v>
      </c>
      <c r="D244">
        <v>24</v>
      </c>
      <c r="E244" t="str">
        <v>AL DÍA</v>
      </c>
      <c r="F244" t="str">
        <v>PAGA</v>
      </c>
      <c r="G244" t="str">
        <v>PAGA</v>
      </c>
      <c r="H244" t="str">
        <v>PAGA</v>
      </c>
      <c r="I244" t="str">
        <v>PAGA</v>
      </c>
      <c r="J244" t="str">
        <v>PAGA</v>
      </c>
      <c r="K244" t="str">
        <v>PAGA</v>
      </c>
      <c r="L244" t="str">
        <v>AL DÍA</v>
      </c>
      <c r="M244" t="str">
        <v>AL DÍA</v>
      </c>
      <c r="N244" t="str">
        <v>AL DÍA</v>
      </c>
      <c r="O244" t="str">
        <v>AL DÍA</v>
      </c>
      <c r="P244" t="str">
        <v>AL DÍA</v>
      </c>
      <c r="Q244" t="str">
        <v>AL DÍA</v>
      </c>
      <c r="R244" t="str">
        <v>AL DÍA</v>
      </c>
      <c r="S244" t="str">
        <v>AL DÍA</v>
      </c>
      <c r="T244" t="str">
        <v>AL DÍA</v>
      </c>
      <c r="U244" t="str">
        <v>AL DÍA</v>
      </c>
      <c r="V244" t="str">
        <v>AL DÍA</v>
      </c>
      <c r="W244" t="str">
        <v>AL DÍA</v>
      </c>
      <c r="X244" t="str">
        <v>AL DÍA</v>
      </c>
      <c r="Y244" t="str">
        <v>AL DÍA</v>
      </c>
      <c r="Z244" t="str">
        <v>AL DÍA</v>
      </c>
      <c r="AA244" t="str">
        <v>AL DÍA</v>
      </c>
      <c r="AB244" t="str">
        <v>AL DÍA</v>
      </c>
      <c r="AC244" t="str">
        <v>AL DÍA</v>
      </c>
      <c r="AD244" t="str">
        <v/>
      </c>
      <c r="AE244" t="str">
        <v/>
      </c>
      <c r="AF244" t="str">
        <v/>
      </c>
      <c r="AG244" t="str">
        <v/>
      </c>
      <c r="AH244" t="str">
        <v/>
      </c>
      <c r="AI244" t="str">
        <v/>
      </c>
      <c r="AJ244" t="str">
        <v/>
      </c>
      <c r="AK244" t="str">
        <v/>
      </c>
      <c r="AL244" t="str">
        <v/>
      </c>
      <c r="AM244" t="str">
        <v/>
      </c>
      <c r="AN244" t="str">
        <v/>
      </c>
      <c r="AO244" t="str">
        <v/>
      </c>
    </row>
    <row r="245">
      <c r="A245">
        <v>244</v>
      </c>
      <c r="B245" t="str">
        <v xml:space="preserve">LC2 - 26 - 11 </v>
      </c>
      <c r="C245" t="str">
        <v>VENDIDO</v>
      </c>
      <c r="D245">
        <v>24</v>
      </c>
      <c r="E245" t="str">
        <v>VENCIDA</v>
      </c>
      <c r="F245" t="str">
        <v>PAGA</v>
      </c>
      <c r="G245" t="str">
        <v>PAGA</v>
      </c>
      <c r="H245" t="str">
        <v>VENCIDA</v>
      </c>
      <c r="I245" t="str">
        <v>VENCIDA</v>
      </c>
      <c r="J245" t="str">
        <v>VENCIDA</v>
      </c>
      <c r="K245" t="str">
        <v>VENCIDA</v>
      </c>
      <c r="L245" t="str">
        <v>AL DÍA</v>
      </c>
      <c r="M245" t="str">
        <v>AL DÍA</v>
      </c>
      <c r="N245" t="str">
        <v>AL DÍA</v>
      </c>
      <c r="O245" t="str">
        <v>AL DÍA</v>
      </c>
      <c r="P245" t="str">
        <v>AL DÍA</v>
      </c>
      <c r="Q245" t="str">
        <v>AL DÍA</v>
      </c>
      <c r="R245" t="str">
        <v>AL DÍA</v>
      </c>
      <c r="S245" t="str">
        <v>AL DÍA</v>
      </c>
      <c r="T245" t="str">
        <v>AL DÍA</v>
      </c>
      <c r="U245" t="str">
        <v>AL DÍA</v>
      </c>
      <c r="V245" t="str">
        <v>AL DÍA</v>
      </c>
      <c r="W245" t="str">
        <v>AL DÍA</v>
      </c>
      <c r="X245" t="str">
        <v>AL DÍA</v>
      </c>
      <c r="Y245" t="str">
        <v>AL DÍA</v>
      </c>
      <c r="Z245" t="str">
        <v>AL DÍA</v>
      </c>
      <c r="AA245" t="str">
        <v>AL DÍA</v>
      </c>
      <c r="AB245" t="str">
        <v>AL DÍA</v>
      </c>
      <c r="AC245" t="str">
        <v>AL DÍA</v>
      </c>
      <c r="AD245" t="str">
        <v/>
      </c>
      <c r="AE245" t="str">
        <v/>
      </c>
      <c r="AF245" t="str">
        <v/>
      </c>
      <c r="AG245" t="str">
        <v/>
      </c>
      <c r="AH245" t="str">
        <v/>
      </c>
      <c r="AI245" t="str">
        <v/>
      </c>
      <c r="AJ245" t="str">
        <v/>
      </c>
      <c r="AK245" t="str">
        <v/>
      </c>
      <c r="AL245" t="str">
        <v/>
      </c>
      <c r="AM245" t="str">
        <v/>
      </c>
      <c r="AN245" t="str">
        <v/>
      </c>
      <c r="AO245" t="str">
        <v/>
      </c>
    </row>
    <row r="246">
      <c r="A246">
        <v>245</v>
      </c>
      <c r="B246" t="str">
        <v xml:space="preserve">LC2 - 26 - 12 </v>
      </c>
      <c r="C246" t="str">
        <v>VENDIDO</v>
      </c>
      <c r="D246">
        <v>24</v>
      </c>
      <c r="E246" t="str">
        <v>VENCIDA</v>
      </c>
      <c r="F246" t="str">
        <v>PAGA</v>
      </c>
      <c r="G246" t="str">
        <v>PAGA</v>
      </c>
      <c r="H246" t="str">
        <v>PAGA</v>
      </c>
      <c r="I246" t="str">
        <v>VENCIDA</v>
      </c>
      <c r="J246" t="str">
        <v>VENCIDA</v>
      </c>
      <c r="K246" t="str">
        <v>VENCIDA</v>
      </c>
      <c r="L246" t="str">
        <v>VENCIDA</v>
      </c>
      <c r="M246" t="str">
        <v>VENCIDA</v>
      </c>
      <c r="N246" t="str">
        <v>VENCIDA</v>
      </c>
      <c r="O246" t="str">
        <v>VENCIDA</v>
      </c>
      <c r="P246" t="str">
        <v>VENCIDA</v>
      </c>
      <c r="Q246" t="str">
        <v>VENCIDA</v>
      </c>
      <c r="R246" t="str">
        <v>VENCIDA</v>
      </c>
      <c r="S246" t="str">
        <v>POR VENCER</v>
      </c>
      <c r="T246" t="str">
        <v>AL DÍA</v>
      </c>
      <c r="U246" t="str">
        <v>AL DÍA</v>
      </c>
      <c r="V246" t="str">
        <v>AL DÍA</v>
      </c>
      <c r="W246" t="str">
        <v>AL DÍA</v>
      </c>
      <c r="X246" t="str">
        <v>AL DÍA</v>
      </c>
      <c r="Y246" t="str">
        <v>AL DÍA</v>
      </c>
      <c r="Z246" t="str">
        <v>AL DÍA</v>
      </c>
      <c r="AA246" t="str">
        <v>AL DÍA</v>
      </c>
      <c r="AB246" t="str">
        <v>AL DÍA</v>
      </c>
      <c r="AC246" t="str">
        <v>AL DÍA</v>
      </c>
      <c r="AD246" t="str">
        <v/>
      </c>
      <c r="AE246" t="str">
        <v/>
      </c>
      <c r="AF246" t="str">
        <v/>
      </c>
      <c r="AG246" t="str">
        <v/>
      </c>
      <c r="AH246" t="str">
        <v/>
      </c>
      <c r="AI246" t="str">
        <v/>
      </c>
      <c r="AJ246" t="str">
        <v/>
      </c>
      <c r="AK246" t="str">
        <v/>
      </c>
      <c r="AL246" t="str">
        <v/>
      </c>
      <c r="AM246" t="str">
        <v/>
      </c>
      <c r="AN246" t="str">
        <v/>
      </c>
      <c r="AO246" t="str">
        <v/>
      </c>
    </row>
    <row r="247">
      <c r="A247">
        <v>246</v>
      </c>
      <c r="B247" t="str">
        <v xml:space="preserve">LC2 - 27 - 1 </v>
      </c>
      <c r="C247" t="str">
        <v>VENDIDO</v>
      </c>
      <c r="D247">
        <v>24</v>
      </c>
      <c r="E247" t="str">
        <v>VENCIDA</v>
      </c>
      <c r="F247" t="str">
        <v>PAGA</v>
      </c>
      <c r="G247" t="str">
        <v>PAGA</v>
      </c>
      <c r="H247" t="str">
        <v>PAGA</v>
      </c>
      <c r="I247" t="str">
        <v>PAGA</v>
      </c>
      <c r="J247" t="str">
        <v>PAGA</v>
      </c>
      <c r="K247" t="str">
        <v>PAGA</v>
      </c>
      <c r="L247" t="str">
        <v>VENCIDA</v>
      </c>
      <c r="M247" t="str">
        <v>VENCIDA</v>
      </c>
      <c r="N247" t="str">
        <v>VENCIDA</v>
      </c>
      <c r="O247" t="str">
        <v>VENCIDA</v>
      </c>
      <c r="P247" t="str">
        <v>VENCIDA</v>
      </c>
      <c r="Q247" t="str">
        <v>VENCIDA</v>
      </c>
      <c r="R247" t="str">
        <v>VENCIDA</v>
      </c>
      <c r="S247" t="str">
        <v>AL DÍA</v>
      </c>
      <c r="T247" t="str">
        <v>AL DÍA</v>
      </c>
      <c r="U247" t="str">
        <v>AL DÍA</v>
      </c>
      <c r="V247" t="str">
        <v>AL DÍA</v>
      </c>
      <c r="W247" t="str">
        <v>AL DÍA</v>
      </c>
      <c r="X247" t="str">
        <v>AL DÍA</v>
      </c>
      <c r="Y247" t="str">
        <v>AL DÍA</v>
      </c>
      <c r="Z247" t="str">
        <v>AL DÍA</v>
      </c>
      <c r="AA247" t="str">
        <v>AL DÍA</v>
      </c>
      <c r="AB247" t="str">
        <v>AL DÍA</v>
      </c>
      <c r="AC247" t="str">
        <v>AL DÍA</v>
      </c>
      <c r="AD247" t="str">
        <v/>
      </c>
      <c r="AE247" t="str">
        <v/>
      </c>
      <c r="AF247" t="str">
        <v/>
      </c>
      <c r="AG247" t="str">
        <v/>
      </c>
      <c r="AH247" t="str">
        <v/>
      </c>
      <c r="AI247" t="str">
        <v/>
      </c>
      <c r="AJ247" t="str">
        <v/>
      </c>
      <c r="AK247" t="str">
        <v/>
      </c>
      <c r="AL247" t="str">
        <v/>
      </c>
      <c r="AM247" t="str">
        <v/>
      </c>
      <c r="AN247" t="str">
        <v/>
      </c>
      <c r="AO247" t="str">
        <v/>
      </c>
    </row>
    <row r="248">
      <c r="A248">
        <v>247</v>
      </c>
      <c r="B248" t="str">
        <v xml:space="preserve">LC2 - 27 - 2 </v>
      </c>
      <c r="C248" t="str">
        <v>VENDIDO</v>
      </c>
      <c r="D248">
        <v>24</v>
      </c>
      <c r="E248" t="str">
        <v>AL DÍA</v>
      </c>
      <c r="F248" t="str">
        <v>PAGA</v>
      </c>
      <c r="G248" t="str">
        <v>PAGA</v>
      </c>
      <c r="H248" t="str">
        <v>PAGA</v>
      </c>
      <c r="I248" t="str">
        <v>PAGA</v>
      </c>
      <c r="J248" t="str">
        <v>PAGA</v>
      </c>
      <c r="K248" t="str">
        <v>PAGA</v>
      </c>
      <c r="L248" t="str">
        <v>PAGA</v>
      </c>
      <c r="M248" t="str">
        <v>PAGA</v>
      </c>
      <c r="N248" t="str">
        <v>PAGA</v>
      </c>
      <c r="O248" t="str">
        <v>PAGA</v>
      </c>
      <c r="P248" t="str">
        <v>PAGA</v>
      </c>
      <c r="Q248" t="str">
        <v>PAGA</v>
      </c>
      <c r="R248" t="str">
        <v>PAGA</v>
      </c>
      <c r="S248" t="str">
        <v>AL DÍA</v>
      </c>
      <c r="T248" t="str">
        <v>AL DÍA</v>
      </c>
      <c r="U248" t="str">
        <v>AL DÍA</v>
      </c>
      <c r="V248" t="str">
        <v>AL DÍA</v>
      </c>
      <c r="W248" t="str">
        <v>AL DÍA</v>
      </c>
      <c r="X248" t="str">
        <v>AL DÍA</v>
      </c>
      <c r="Y248" t="str">
        <v>AL DÍA</v>
      </c>
      <c r="Z248" t="str">
        <v>AL DÍA</v>
      </c>
      <c r="AA248" t="str">
        <v>AL DÍA</v>
      </c>
      <c r="AB248" t="str">
        <v>AL DÍA</v>
      </c>
      <c r="AC248" t="str">
        <v>AL DÍA</v>
      </c>
      <c r="AD248" t="str">
        <v/>
      </c>
      <c r="AE248" t="str">
        <v/>
      </c>
      <c r="AF248" t="str">
        <v/>
      </c>
      <c r="AG248" t="str">
        <v/>
      </c>
      <c r="AH248" t="str">
        <v/>
      </c>
      <c r="AI248" t="str">
        <v/>
      </c>
      <c r="AJ248" t="str">
        <v/>
      </c>
      <c r="AK248" t="str">
        <v/>
      </c>
      <c r="AL248" t="str">
        <v/>
      </c>
      <c r="AM248" t="str">
        <v/>
      </c>
      <c r="AN248" t="str">
        <v/>
      </c>
      <c r="AO248" t="str">
        <v/>
      </c>
    </row>
    <row r="249">
      <c r="A249">
        <v>248</v>
      </c>
      <c r="B249" t="str">
        <v xml:space="preserve">LC2 - 27 - 3 </v>
      </c>
      <c r="C249" t="str">
        <v>EN NEGOCIACIÓN</v>
      </c>
      <c r="D249">
        <v>0</v>
      </c>
      <c r="E249" t="str">
        <v>SIN ESTADO</v>
      </c>
      <c r="F249" t="str">
        <v/>
      </c>
      <c r="G249" t="str">
        <v/>
      </c>
      <c r="H249" t="str">
        <v/>
      </c>
      <c r="I249" t="str">
        <v/>
      </c>
      <c r="J249" t="str">
        <v/>
      </c>
      <c r="K249" t="str">
        <v/>
      </c>
      <c r="L249" t="str">
        <v/>
      </c>
      <c r="M249" t="str">
        <v/>
      </c>
      <c r="N249" t="str">
        <v/>
      </c>
      <c r="O249" t="str">
        <v/>
      </c>
      <c r="P249" t="str">
        <v/>
      </c>
      <c r="Q249" t="str">
        <v/>
      </c>
      <c r="R249" t="str">
        <v/>
      </c>
      <c r="S249" t="str">
        <v/>
      </c>
      <c r="T249" t="str">
        <v/>
      </c>
      <c r="U249" t="str">
        <v/>
      </c>
      <c r="V249" t="str">
        <v/>
      </c>
      <c r="W249" t="str">
        <v/>
      </c>
      <c r="X249" t="str">
        <v/>
      </c>
      <c r="Y249" t="str">
        <v/>
      </c>
      <c r="Z249" t="str">
        <v/>
      </c>
      <c r="AA249" t="str">
        <v/>
      </c>
      <c r="AB249" t="str">
        <v/>
      </c>
      <c r="AC249" t="str">
        <v/>
      </c>
      <c r="AD249" t="str">
        <v/>
      </c>
      <c r="AE249" t="str">
        <v/>
      </c>
      <c r="AF249" t="str">
        <v/>
      </c>
      <c r="AG249" t="str">
        <v/>
      </c>
      <c r="AH249" t="str">
        <v/>
      </c>
      <c r="AI249" t="str">
        <v/>
      </c>
      <c r="AJ249" t="str">
        <v/>
      </c>
      <c r="AK249" t="str">
        <v/>
      </c>
      <c r="AL249" t="str">
        <v/>
      </c>
      <c r="AM249" t="str">
        <v/>
      </c>
      <c r="AN249" t="str">
        <v/>
      </c>
      <c r="AO249" t="str">
        <v/>
      </c>
    </row>
    <row r="250">
      <c r="A250">
        <v>249</v>
      </c>
      <c r="B250" t="str">
        <v xml:space="preserve">LC2 - 27 - 4 </v>
      </c>
      <c r="C250" t="str">
        <v>VENDIDO</v>
      </c>
      <c r="D250">
        <v>24</v>
      </c>
      <c r="E250" t="str">
        <v>VENCIDA</v>
      </c>
      <c r="F250" t="str">
        <v>VENCIDA</v>
      </c>
      <c r="G250" t="str">
        <v>VENCIDA</v>
      </c>
      <c r="H250" t="str">
        <v>POR VENCER</v>
      </c>
      <c r="I250" t="str">
        <v>AL DÍA</v>
      </c>
      <c r="J250" t="str">
        <v>AL DÍA</v>
      </c>
      <c r="K250" t="str">
        <v>AL DÍA</v>
      </c>
      <c r="L250" t="str">
        <v>AL DÍA</v>
      </c>
      <c r="M250" t="str">
        <v>AL DÍA</v>
      </c>
      <c r="N250" t="str">
        <v>AL DÍA</v>
      </c>
      <c r="O250" t="str">
        <v>AL DÍA</v>
      </c>
      <c r="P250" t="str">
        <v>AL DÍA</v>
      </c>
      <c r="Q250" t="str">
        <v>AL DÍA</v>
      </c>
      <c r="R250" t="str">
        <v>AL DÍA</v>
      </c>
      <c r="S250" t="str">
        <v>AL DÍA</v>
      </c>
      <c r="T250" t="str">
        <v>AL DÍA</v>
      </c>
      <c r="U250" t="str">
        <v>AL DÍA</v>
      </c>
      <c r="V250" t="str">
        <v>AL DÍA</v>
      </c>
      <c r="W250" t="str">
        <v>AL DÍA</v>
      </c>
      <c r="X250" t="str">
        <v>AL DÍA</v>
      </c>
      <c r="Y250" t="str">
        <v>AL DÍA</v>
      </c>
      <c r="Z250" t="str">
        <v>AL DÍA</v>
      </c>
      <c r="AA250" t="str">
        <v>AL DÍA</v>
      </c>
      <c r="AB250" t="str">
        <v>AL DÍA</v>
      </c>
      <c r="AC250" t="str">
        <v>AL DÍA</v>
      </c>
      <c r="AD250" t="str">
        <v/>
      </c>
      <c r="AE250" t="str">
        <v/>
      </c>
      <c r="AF250" t="str">
        <v/>
      </c>
      <c r="AG250" t="str">
        <v/>
      </c>
      <c r="AH250" t="str">
        <v/>
      </c>
      <c r="AI250" t="str">
        <v/>
      </c>
      <c r="AJ250" t="str">
        <v/>
      </c>
      <c r="AK250" t="str">
        <v/>
      </c>
      <c r="AL250" t="str">
        <v/>
      </c>
      <c r="AM250" t="str">
        <v/>
      </c>
      <c r="AN250" t="str">
        <v/>
      </c>
      <c r="AO250" t="str">
        <v/>
      </c>
      <c r="AP250" t="str">
        <v>MENSAJE POR WHATSAPP</v>
      </c>
      <c r="AQ250" t="str">
        <v>NO RESPONDE</v>
      </c>
      <c r="AR250">
        <v>46288</v>
      </c>
    </row>
    <row r="251">
      <c r="A251">
        <v>250</v>
      </c>
      <c r="B251" t="str">
        <v xml:space="preserve">LC2 - 27 - 5 </v>
      </c>
      <c r="C251" t="str">
        <v>VENDIDO</v>
      </c>
      <c r="D251">
        <v>24</v>
      </c>
      <c r="E251" t="str">
        <v>VENCIDA</v>
      </c>
      <c r="F251" t="str">
        <v>PAGA</v>
      </c>
      <c r="G251" t="str">
        <v>VENCIDA</v>
      </c>
      <c r="H251" t="str">
        <v>VENCIDA</v>
      </c>
      <c r="I251" t="str">
        <v>AL DÍA</v>
      </c>
      <c r="J251" t="str">
        <v>AL DÍA</v>
      </c>
      <c r="K251" t="str">
        <v>AL DÍA</v>
      </c>
      <c r="L251" t="str">
        <v>AL DÍA</v>
      </c>
      <c r="M251" t="str">
        <v>AL DÍA</v>
      </c>
      <c r="N251" t="str">
        <v>AL DÍA</v>
      </c>
      <c r="O251" t="str">
        <v>AL DÍA</v>
      </c>
      <c r="P251" t="str">
        <v>AL DÍA</v>
      </c>
      <c r="Q251" t="str">
        <v>AL DÍA</v>
      </c>
      <c r="R251" t="str">
        <v>AL DÍA</v>
      </c>
      <c r="S251" t="str">
        <v>AL DÍA</v>
      </c>
      <c r="T251" t="str">
        <v>AL DÍA</v>
      </c>
      <c r="U251" t="str">
        <v>AL DÍA</v>
      </c>
      <c r="V251" t="str">
        <v>AL DÍA</v>
      </c>
      <c r="W251" t="str">
        <v>AL DÍA</v>
      </c>
      <c r="X251" t="str">
        <v>AL DÍA</v>
      </c>
      <c r="Y251" t="str">
        <v>AL DÍA</v>
      </c>
      <c r="Z251" t="str">
        <v>AL DÍA</v>
      </c>
      <c r="AA251" t="str">
        <v>AL DÍA</v>
      </c>
      <c r="AB251" t="str">
        <v>AL DÍA</v>
      </c>
      <c r="AC251" t="str">
        <v>AL DÍA</v>
      </c>
      <c r="AD251" t="str">
        <v/>
      </c>
      <c r="AE251" t="str">
        <v/>
      </c>
      <c r="AF251" t="str">
        <v/>
      </c>
      <c r="AG251" t="str">
        <v/>
      </c>
      <c r="AH251" t="str">
        <v/>
      </c>
      <c r="AI251" t="str">
        <v/>
      </c>
      <c r="AJ251" t="str">
        <v/>
      </c>
      <c r="AK251" t="str">
        <v/>
      </c>
      <c r="AL251" t="str">
        <v/>
      </c>
      <c r="AM251" t="str">
        <v/>
      </c>
      <c r="AN251" t="str">
        <v/>
      </c>
      <c r="AO251" t="str">
        <v/>
      </c>
      <c r="AP251" t="str">
        <v>MENSAJE POR WHATSAPP</v>
      </c>
      <c r="AQ251" t="str">
        <v>NO RESPONDE</v>
      </c>
      <c r="AR251">
        <v>46288</v>
      </c>
    </row>
    <row r="252">
      <c r="A252">
        <v>251</v>
      </c>
      <c r="B252" t="str">
        <v xml:space="preserve">LC2 - 27 - 6 </v>
      </c>
      <c r="C252" t="str">
        <v>VENDIDO</v>
      </c>
      <c r="D252">
        <v>24</v>
      </c>
      <c r="E252" t="str">
        <v>AL DÍA</v>
      </c>
      <c r="F252" t="str">
        <v>PAGA</v>
      </c>
      <c r="G252" t="str">
        <v>PAGA</v>
      </c>
      <c r="H252" t="str">
        <v>PAGA</v>
      </c>
      <c r="I252" t="str">
        <v>PAGA</v>
      </c>
      <c r="J252" t="str">
        <v>PAGA</v>
      </c>
      <c r="K252" t="str">
        <v>PAGA</v>
      </c>
      <c r="L252" t="str">
        <v>PAGA</v>
      </c>
      <c r="M252" t="str">
        <v>PAGA</v>
      </c>
      <c r="N252" t="str">
        <v>PAGA</v>
      </c>
      <c r="O252" t="str">
        <v>PAGA</v>
      </c>
      <c r="P252" t="str">
        <v>PAGA</v>
      </c>
      <c r="Q252" t="str">
        <v>PAGA</v>
      </c>
      <c r="R252" t="str">
        <v>AL DÍA</v>
      </c>
      <c r="S252" t="str">
        <v>AL DÍA</v>
      </c>
      <c r="T252" t="str">
        <v>AL DÍA</v>
      </c>
      <c r="U252" t="str">
        <v>AL DÍA</v>
      </c>
      <c r="V252" t="str">
        <v>AL DÍA</v>
      </c>
      <c r="W252" t="str">
        <v>AL DÍA</v>
      </c>
      <c r="X252" t="str">
        <v>AL DÍA</v>
      </c>
      <c r="Y252" t="str">
        <v>AL DÍA</v>
      </c>
      <c r="Z252" t="str">
        <v>AL DÍA</v>
      </c>
      <c r="AA252" t="str">
        <v>AL DÍA</v>
      </c>
      <c r="AB252" t="str">
        <v>AL DÍA</v>
      </c>
      <c r="AC252" t="str">
        <v>AL DÍA</v>
      </c>
      <c r="AD252" t="str">
        <v/>
      </c>
      <c r="AE252" t="str">
        <v/>
      </c>
      <c r="AF252" t="str">
        <v/>
      </c>
      <c r="AG252" t="str">
        <v/>
      </c>
      <c r="AH252" t="str">
        <v/>
      </c>
      <c r="AI252" t="str">
        <v/>
      </c>
      <c r="AJ252" t="str">
        <v/>
      </c>
      <c r="AK252" t="str">
        <v/>
      </c>
      <c r="AL252" t="str">
        <v/>
      </c>
      <c r="AM252" t="str">
        <v/>
      </c>
      <c r="AN252" t="str">
        <v/>
      </c>
      <c r="AO252" t="str">
        <v/>
      </c>
    </row>
    <row r="253">
      <c r="A253">
        <v>252</v>
      </c>
      <c r="B253" t="str">
        <v xml:space="preserve">LC2 - 27 - 7 </v>
      </c>
      <c r="C253" t="str">
        <v>VENDIDO</v>
      </c>
      <c r="D253">
        <v>24</v>
      </c>
      <c r="E253" t="str">
        <v>VENCIDA</v>
      </c>
      <c r="F253" t="str">
        <v>PAGA</v>
      </c>
      <c r="G253" t="str">
        <v>PAGA</v>
      </c>
      <c r="H253" t="str">
        <v>PAGA</v>
      </c>
      <c r="I253" t="str">
        <v>PAGA</v>
      </c>
      <c r="J253" t="str">
        <v>PAGA</v>
      </c>
      <c r="K253" t="str">
        <v>PAGA</v>
      </c>
      <c r="L253" t="str">
        <v>VENCIDA</v>
      </c>
      <c r="M253" t="str">
        <v>AL DÍA</v>
      </c>
      <c r="N253" t="str">
        <v>AL DÍA</v>
      </c>
      <c r="O253" t="str">
        <v>AL DÍA</v>
      </c>
      <c r="P253" t="str">
        <v>AL DÍA</v>
      </c>
      <c r="Q253" t="str">
        <v>AL DÍA</v>
      </c>
      <c r="R253" t="str">
        <v>AL DÍA</v>
      </c>
      <c r="S253" t="str">
        <v>AL DÍA</v>
      </c>
      <c r="T253" t="str">
        <v>AL DÍA</v>
      </c>
      <c r="U253" t="str">
        <v>AL DÍA</v>
      </c>
      <c r="V253" t="str">
        <v>AL DÍA</v>
      </c>
      <c r="W253" t="str">
        <v>AL DÍA</v>
      </c>
      <c r="X253" t="str">
        <v>AL DÍA</v>
      </c>
      <c r="Y253" t="str">
        <v>AL DÍA</v>
      </c>
      <c r="Z253" t="str">
        <v>AL DÍA</v>
      </c>
      <c r="AA253" t="str">
        <v>AL DÍA</v>
      </c>
      <c r="AB253" t="str">
        <v>AL DÍA</v>
      </c>
      <c r="AC253" t="str">
        <v>AL DÍA</v>
      </c>
      <c r="AD253" t="str">
        <v/>
      </c>
      <c r="AE253" t="str">
        <v/>
      </c>
      <c r="AF253" t="str">
        <v/>
      </c>
      <c r="AG253" t="str">
        <v/>
      </c>
      <c r="AH253" t="str">
        <v/>
      </c>
      <c r="AI253" t="str">
        <v/>
      </c>
      <c r="AJ253" t="str">
        <v/>
      </c>
      <c r="AK253" t="str">
        <v/>
      </c>
      <c r="AL253" t="str">
        <v/>
      </c>
      <c r="AM253" t="str">
        <v/>
      </c>
      <c r="AN253" t="str">
        <v/>
      </c>
      <c r="AO253" t="str">
        <v/>
      </c>
    </row>
    <row r="254">
      <c r="A254">
        <v>253</v>
      </c>
      <c r="B254" t="str">
        <v xml:space="preserve">LC2 - 27 - 8 </v>
      </c>
      <c r="C254" t="str">
        <v>VENDIDO</v>
      </c>
      <c r="D254">
        <v>1</v>
      </c>
      <c r="E254" t="str">
        <v>VENCIDA</v>
      </c>
      <c r="F254" t="str">
        <v>VENCIDA</v>
      </c>
      <c r="G254" t="str">
        <v/>
      </c>
      <c r="H254" t="str">
        <v/>
      </c>
      <c r="I254" t="str">
        <v/>
      </c>
      <c r="J254" t="str">
        <v/>
      </c>
      <c r="K254" t="str">
        <v/>
      </c>
      <c r="L254" t="str">
        <v/>
      </c>
      <c r="M254" t="str">
        <v/>
      </c>
      <c r="N254" t="str">
        <v/>
      </c>
      <c r="O254" t="str">
        <v/>
      </c>
      <c r="P254" t="str">
        <v/>
      </c>
      <c r="Q254" t="str">
        <v/>
      </c>
      <c r="R254" t="str">
        <v/>
      </c>
      <c r="S254" t="str">
        <v/>
      </c>
      <c r="T254" t="str">
        <v/>
      </c>
      <c r="U254" t="str">
        <v/>
      </c>
      <c r="V254" t="str">
        <v/>
      </c>
      <c r="W254" t="str">
        <v/>
      </c>
      <c r="X254" t="str">
        <v/>
      </c>
      <c r="Y254" t="str">
        <v/>
      </c>
      <c r="Z254" t="str">
        <v/>
      </c>
      <c r="AA254" t="str">
        <v/>
      </c>
      <c r="AB254" t="str">
        <v/>
      </c>
      <c r="AC254" t="str">
        <v/>
      </c>
      <c r="AD254" t="str">
        <v/>
      </c>
      <c r="AE254" t="str">
        <v/>
      </c>
      <c r="AF254" t="str">
        <v/>
      </c>
      <c r="AG254" t="str">
        <v/>
      </c>
      <c r="AH254" t="str">
        <v/>
      </c>
      <c r="AI254" t="str">
        <v/>
      </c>
      <c r="AJ254" t="str">
        <v/>
      </c>
      <c r="AK254" t="str">
        <v/>
      </c>
      <c r="AL254" t="str">
        <v/>
      </c>
      <c r="AM254" t="str">
        <v/>
      </c>
      <c r="AN254" t="str">
        <v/>
      </c>
      <c r="AO254" t="str">
        <v/>
      </c>
    </row>
    <row r="255">
      <c r="A255">
        <v>254</v>
      </c>
      <c r="B255" t="str">
        <v xml:space="preserve">LC2 - 27 - 9 </v>
      </c>
      <c r="C255" t="str">
        <v>VENDIDO</v>
      </c>
      <c r="D255">
        <v>24</v>
      </c>
      <c r="E255" t="str">
        <v>AL DÍA</v>
      </c>
      <c r="F255" t="str">
        <v>PAGA</v>
      </c>
      <c r="G255" t="str">
        <v>PAGA</v>
      </c>
      <c r="H255" t="str">
        <v>PAGA</v>
      </c>
      <c r="I255" t="str">
        <v>PAGA</v>
      </c>
      <c r="J255" t="str">
        <v>AL DÍA</v>
      </c>
      <c r="K255" t="str">
        <v>AL DÍA</v>
      </c>
      <c r="L255" t="str">
        <v>AL DÍA</v>
      </c>
      <c r="M255" t="str">
        <v>AL DÍA</v>
      </c>
      <c r="N255" t="str">
        <v>AL DÍA</v>
      </c>
      <c r="O255" t="str">
        <v>AL DÍA</v>
      </c>
      <c r="P255" t="str">
        <v>AL DÍA</v>
      </c>
      <c r="Q255" t="str">
        <v>AL DÍA</v>
      </c>
      <c r="R255" t="str">
        <v>AL DÍA</v>
      </c>
      <c r="S255" t="str">
        <v>AL DÍA</v>
      </c>
      <c r="T255" t="str">
        <v>AL DÍA</v>
      </c>
      <c r="U255" t="str">
        <v>AL DÍA</v>
      </c>
      <c r="V255" t="str">
        <v>AL DÍA</v>
      </c>
      <c r="W255" t="str">
        <v>AL DÍA</v>
      </c>
      <c r="X255" t="str">
        <v>AL DÍA</v>
      </c>
      <c r="Y255" t="str">
        <v>AL DÍA</v>
      </c>
      <c r="Z255" t="str">
        <v>AL DÍA</v>
      </c>
      <c r="AA255" t="str">
        <v>AL DÍA</v>
      </c>
      <c r="AB255" t="str">
        <v>AL DÍA</v>
      </c>
      <c r="AC255" t="str">
        <v>AL DÍA</v>
      </c>
      <c r="AD255" t="str">
        <v/>
      </c>
      <c r="AE255" t="str">
        <v/>
      </c>
      <c r="AF255" t="str">
        <v/>
      </c>
      <c r="AG255" t="str">
        <v/>
      </c>
      <c r="AH255" t="str">
        <v/>
      </c>
      <c r="AI255" t="str">
        <v/>
      </c>
      <c r="AJ255" t="str">
        <v/>
      </c>
      <c r="AK255" t="str">
        <v/>
      </c>
      <c r="AL255" t="str">
        <v/>
      </c>
      <c r="AM255" t="str">
        <v/>
      </c>
      <c r="AN255" t="str">
        <v/>
      </c>
      <c r="AO255" t="str">
        <v/>
      </c>
    </row>
    <row r="256">
      <c r="A256">
        <v>255</v>
      </c>
      <c r="B256" t="str">
        <v xml:space="preserve">LC2 - 27 - 10 Y 11 </v>
      </c>
      <c r="C256" t="str">
        <v>VENDIDO</v>
      </c>
      <c r="D256">
        <v>24</v>
      </c>
      <c r="E256" t="str">
        <v>VENCIDA</v>
      </c>
      <c r="F256" t="str">
        <v>PAGA</v>
      </c>
      <c r="G256" t="str">
        <v>PAGA</v>
      </c>
      <c r="H256" t="str">
        <v>PAGA</v>
      </c>
      <c r="I256" t="str">
        <v>PAGA</v>
      </c>
      <c r="J256" t="str">
        <v>PAGA</v>
      </c>
      <c r="K256" t="str">
        <v>PAGA</v>
      </c>
      <c r="L256" t="str">
        <v>PAGA</v>
      </c>
      <c r="M256" t="str">
        <v>PAGA</v>
      </c>
      <c r="N256" t="str">
        <v>PAGA</v>
      </c>
      <c r="O256" t="str">
        <v>PAGA</v>
      </c>
      <c r="P256" t="str">
        <v>PAGA</v>
      </c>
      <c r="Q256" t="str">
        <v>PAGA</v>
      </c>
      <c r="R256" t="str">
        <v>PAGA</v>
      </c>
      <c r="S256" t="str">
        <v>PAGA</v>
      </c>
      <c r="T256" t="str">
        <v>VENCIDA</v>
      </c>
      <c r="U256" t="str">
        <v>AL DÍA</v>
      </c>
      <c r="V256" t="str">
        <v>AL DÍA</v>
      </c>
      <c r="W256" t="str">
        <v>AL DÍA</v>
      </c>
      <c r="X256" t="str">
        <v>AL DÍA</v>
      </c>
      <c r="Y256" t="str">
        <v>AL DÍA</v>
      </c>
      <c r="Z256" t="str">
        <v>AL DÍA</v>
      </c>
      <c r="AA256" t="str">
        <v>AL DÍA</v>
      </c>
      <c r="AB256" t="str">
        <v>AL DÍA</v>
      </c>
      <c r="AC256" t="str">
        <v>AL DÍA</v>
      </c>
      <c r="AD256" t="str">
        <v/>
      </c>
      <c r="AE256" t="str">
        <v/>
      </c>
      <c r="AF256" t="str">
        <v/>
      </c>
      <c r="AG256" t="str">
        <v/>
      </c>
      <c r="AH256" t="str">
        <v/>
      </c>
      <c r="AI256" t="str">
        <v/>
      </c>
      <c r="AJ256" t="str">
        <v/>
      </c>
      <c r="AK256" t="str">
        <v/>
      </c>
      <c r="AL256" t="str">
        <v/>
      </c>
      <c r="AM256" t="str">
        <v/>
      </c>
      <c r="AN256" t="str">
        <v/>
      </c>
      <c r="AO256" t="str">
        <v/>
      </c>
    </row>
    <row r="257">
      <c r="A257">
        <v>256</v>
      </c>
      <c r="B257" t="str">
        <v xml:space="preserve">LC2 - 27 - 12 </v>
      </c>
      <c r="C257" t="str">
        <v>VENDIDO</v>
      </c>
      <c r="D257">
        <v>0</v>
      </c>
      <c r="E257" t="str">
        <v>SIN ESTADO</v>
      </c>
      <c r="F257" t="str">
        <v/>
      </c>
      <c r="G257" t="str">
        <v/>
      </c>
      <c r="H257" t="str">
        <v/>
      </c>
      <c r="I257" t="str">
        <v/>
      </c>
      <c r="J257" t="str">
        <v/>
      </c>
      <c r="K257" t="str">
        <v/>
      </c>
      <c r="L257" t="str">
        <v/>
      </c>
      <c r="M257" t="str">
        <v/>
      </c>
      <c r="N257" t="str">
        <v/>
      </c>
      <c r="O257" t="str">
        <v/>
      </c>
      <c r="P257" t="str">
        <v/>
      </c>
      <c r="Q257" t="str">
        <v/>
      </c>
      <c r="R257" t="str">
        <v/>
      </c>
      <c r="S257" t="str">
        <v/>
      </c>
      <c r="T257" t="str">
        <v/>
      </c>
      <c r="U257" t="str">
        <v/>
      </c>
      <c r="V257" t="str">
        <v/>
      </c>
      <c r="W257" t="str">
        <v/>
      </c>
      <c r="X257" t="str">
        <v/>
      </c>
      <c r="Y257" t="str">
        <v/>
      </c>
      <c r="Z257" t="str">
        <v/>
      </c>
      <c r="AA257" t="str">
        <v/>
      </c>
      <c r="AB257" t="str">
        <v/>
      </c>
      <c r="AC257" t="str">
        <v/>
      </c>
      <c r="AD257" t="str">
        <v/>
      </c>
      <c r="AE257" t="str">
        <v/>
      </c>
      <c r="AF257" t="str">
        <v/>
      </c>
      <c r="AG257" t="str">
        <v/>
      </c>
      <c r="AH257" t="str">
        <v/>
      </c>
      <c r="AI257" t="str">
        <v/>
      </c>
      <c r="AJ257" t="str">
        <v/>
      </c>
      <c r="AK257" t="str">
        <v/>
      </c>
      <c r="AL257" t="str">
        <v/>
      </c>
      <c r="AM257" t="str">
        <v/>
      </c>
      <c r="AN257" t="str">
        <v/>
      </c>
      <c r="AO257" t="str">
        <v/>
      </c>
    </row>
    <row r="258">
      <c r="A258">
        <v>257</v>
      </c>
      <c r="B258" t="str">
        <v xml:space="preserve">LC2 - 28 - 1 </v>
      </c>
      <c r="C258" t="str">
        <v>VENDIDO</v>
      </c>
      <c r="D258">
        <v>36</v>
      </c>
      <c r="E258" t="str">
        <v>VENCIDA</v>
      </c>
      <c r="F258" t="str">
        <v>PAGA</v>
      </c>
      <c r="G258" t="str">
        <v>PAGA</v>
      </c>
      <c r="H258" t="str">
        <v>PAGA</v>
      </c>
      <c r="I258" t="str">
        <v>PAGA</v>
      </c>
      <c r="J258" t="str">
        <v>PAGA</v>
      </c>
      <c r="K258" t="str">
        <v>PAGA</v>
      </c>
      <c r="L258" t="str">
        <v>VENCIDA</v>
      </c>
      <c r="M258" t="str">
        <v>VENCIDA</v>
      </c>
      <c r="N258" t="str">
        <v>AL DÍA</v>
      </c>
      <c r="O258" t="str">
        <v>AL DÍA</v>
      </c>
      <c r="P258" t="str">
        <v>AL DÍA</v>
      </c>
      <c r="Q258" t="str">
        <v>AL DÍA</v>
      </c>
      <c r="R258" t="str">
        <v>AL DÍA</v>
      </c>
      <c r="S258" t="str">
        <v>AL DÍA</v>
      </c>
      <c r="T258" t="str">
        <v>AL DÍA</v>
      </c>
      <c r="U258" t="str">
        <v>AL DÍA</v>
      </c>
      <c r="V258" t="str">
        <v>AL DÍA</v>
      </c>
      <c r="W258" t="str">
        <v>AL DÍA</v>
      </c>
      <c r="X258" t="str">
        <v>AL DÍA</v>
      </c>
      <c r="Y258" t="str">
        <v>AL DÍA</v>
      </c>
      <c r="Z258" t="str">
        <v>AL DÍA</v>
      </c>
      <c r="AA258" t="str">
        <v>AL DÍA</v>
      </c>
      <c r="AB258" t="str">
        <v>AL DÍA</v>
      </c>
      <c r="AC258" t="str">
        <v>AL DÍA</v>
      </c>
      <c r="AD258" t="str">
        <v>AL DÍA</v>
      </c>
      <c r="AE258" t="str">
        <v>AL DÍA</v>
      </c>
      <c r="AF258" t="str">
        <v>AL DÍA</v>
      </c>
      <c r="AG258" t="str">
        <v>AL DÍA</v>
      </c>
      <c r="AH258" t="str">
        <v>AL DÍA</v>
      </c>
      <c r="AI258" t="str">
        <v>AL DÍA</v>
      </c>
      <c r="AJ258" t="str">
        <v>AL DÍA</v>
      </c>
      <c r="AK258" t="str">
        <v>AL DÍA</v>
      </c>
      <c r="AL258" t="str">
        <v>AL DÍA</v>
      </c>
      <c r="AM258" t="str">
        <v>AL DÍA</v>
      </c>
      <c r="AN258" t="str">
        <v>AL DÍA</v>
      </c>
      <c r="AO258" t="str">
        <v>AL DÍA</v>
      </c>
    </row>
    <row r="259">
      <c r="A259">
        <v>258</v>
      </c>
      <c r="B259" t="str">
        <v xml:space="preserve">LC2 - 28 - 2 </v>
      </c>
      <c r="C259" t="str">
        <v>VENDIDO</v>
      </c>
      <c r="D259">
        <v>24</v>
      </c>
      <c r="E259" t="str">
        <v>AL DÍA</v>
      </c>
      <c r="F259" t="str">
        <v>AL DÍA</v>
      </c>
      <c r="G259" t="str">
        <v>AL DÍA</v>
      </c>
      <c r="H259" t="str">
        <v>AL DÍA</v>
      </c>
      <c r="I259" t="str">
        <v>AL DÍA</v>
      </c>
      <c r="J259" t="str">
        <v>AL DÍA</v>
      </c>
      <c r="K259" t="str">
        <v>AL DÍA</v>
      </c>
      <c r="L259" t="str">
        <v>AL DÍA</v>
      </c>
      <c r="M259" t="str">
        <v>AL DÍA</v>
      </c>
      <c r="N259" t="str">
        <v>AL DÍA</v>
      </c>
      <c r="O259" t="str">
        <v>AL DÍA</v>
      </c>
      <c r="P259" t="str">
        <v>AL DÍA</v>
      </c>
      <c r="Q259" t="str">
        <v>AL DÍA</v>
      </c>
      <c r="R259" t="str">
        <v>AL DÍA</v>
      </c>
      <c r="S259" t="str">
        <v>AL DÍA</v>
      </c>
      <c r="T259" t="str">
        <v>AL DÍA</v>
      </c>
      <c r="U259" t="str">
        <v>AL DÍA</v>
      </c>
      <c r="V259" t="str">
        <v>AL DÍA</v>
      </c>
      <c r="W259" t="str">
        <v>AL DÍA</v>
      </c>
      <c r="X259" t="str">
        <v>AL DÍA</v>
      </c>
      <c r="Y259" t="str">
        <v>AL DÍA</v>
      </c>
      <c r="Z259" t="str">
        <v>AL DÍA</v>
      </c>
      <c r="AA259" t="str">
        <v>AL DÍA</v>
      </c>
      <c r="AB259" t="str">
        <v>AL DÍA</v>
      </c>
      <c r="AC259" t="str">
        <v>AL DÍA</v>
      </c>
      <c r="AD259" t="str">
        <v/>
      </c>
      <c r="AE259" t="str">
        <v/>
      </c>
      <c r="AF259" t="str">
        <v/>
      </c>
      <c r="AG259" t="str">
        <v/>
      </c>
      <c r="AH259" t="str">
        <v/>
      </c>
      <c r="AI259" t="str">
        <v/>
      </c>
      <c r="AJ259" t="str">
        <v/>
      </c>
      <c r="AK259" t="str">
        <v/>
      </c>
      <c r="AL259" t="str">
        <v/>
      </c>
      <c r="AM259" t="str">
        <v/>
      </c>
      <c r="AN259" t="str">
        <v/>
      </c>
      <c r="AO259" t="str">
        <v/>
      </c>
    </row>
    <row r="260">
      <c r="A260">
        <v>259</v>
      </c>
      <c r="B260" t="str">
        <v xml:space="preserve">LC2 - 28 - 3 </v>
      </c>
      <c r="C260" t="str">
        <v>VENDIDO</v>
      </c>
      <c r="D260">
        <v>1</v>
      </c>
      <c r="E260" t="str">
        <v>VENCIDA</v>
      </c>
      <c r="F260" t="str">
        <v>VENCIDA</v>
      </c>
      <c r="G260" t="str">
        <v/>
      </c>
      <c r="H260" t="str">
        <v/>
      </c>
      <c r="I260" t="str">
        <v/>
      </c>
      <c r="J260" t="str">
        <v/>
      </c>
      <c r="K260" t="str">
        <v/>
      </c>
      <c r="L260" t="str">
        <v/>
      </c>
      <c r="M260" t="str">
        <v/>
      </c>
      <c r="N260" t="str">
        <v/>
      </c>
      <c r="O260" t="str">
        <v/>
      </c>
      <c r="P260" t="str">
        <v/>
      </c>
      <c r="Q260" t="str">
        <v/>
      </c>
      <c r="R260" t="str">
        <v/>
      </c>
      <c r="S260" t="str">
        <v/>
      </c>
      <c r="T260" t="str">
        <v/>
      </c>
      <c r="U260" t="str">
        <v/>
      </c>
      <c r="V260" t="str">
        <v/>
      </c>
      <c r="W260" t="str">
        <v/>
      </c>
      <c r="X260" t="str">
        <v/>
      </c>
      <c r="Y260" t="str">
        <v/>
      </c>
      <c r="Z260" t="str">
        <v/>
      </c>
      <c r="AA260" t="str">
        <v/>
      </c>
      <c r="AB260" t="str">
        <v/>
      </c>
      <c r="AC260" t="str">
        <v/>
      </c>
      <c r="AD260" t="str">
        <v/>
      </c>
      <c r="AE260" t="str">
        <v/>
      </c>
      <c r="AF260" t="str">
        <v/>
      </c>
      <c r="AG260" t="str">
        <v/>
      </c>
      <c r="AH260" t="str">
        <v/>
      </c>
      <c r="AI260" t="str">
        <v/>
      </c>
      <c r="AJ260" t="str">
        <v/>
      </c>
      <c r="AK260" t="str">
        <v/>
      </c>
      <c r="AL260" t="str">
        <v/>
      </c>
      <c r="AM260" t="str">
        <v/>
      </c>
      <c r="AN260" t="str">
        <v/>
      </c>
      <c r="AO260" t="str">
        <v/>
      </c>
    </row>
    <row r="261">
      <c r="A261">
        <v>260</v>
      </c>
      <c r="B261" t="str">
        <v xml:space="preserve">LC2 - 28 - 4 </v>
      </c>
      <c r="C261" t="str">
        <v>VENDIDO</v>
      </c>
      <c r="D261">
        <v>24</v>
      </c>
      <c r="E261" t="str">
        <v>VENCIDA</v>
      </c>
      <c r="F261" t="str">
        <v>PAGA</v>
      </c>
      <c r="G261" t="str">
        <v>PAGA</v>
      </c>
      <c r="H261" t="str">
        <v>PAGA</v>
      </c>
      <c r="I261" t="str">
        <v>PAGA</v>
      </c>
      <c r="J261" t="str">
        <v>PAGA</v>
      </c>
      <c r="K261" t="str">
        <v>PAGA</v>
      </c>
      <c r="L261" t="str">
        <v>PAGA</v>
      </c>
      <c r="M261" t="str">
        <v>VENCIDA</v>
      </c>
      <c r="N261" t="str">
        <v>VENCIDA</v>
      </c>
      <c r="O261" t="str">
        <v>VENCIDA</v>
      </c>
      <c r="P261" t="str">
        <v>VENCIDA</v>
      </c>
      <c r="Q261" t="str">
        <v>VENCIDA</v>
      </c>
      <c r="R261" t="str">
        <v>VENCIDA</v>
      </c>
      <c r="S261" t="str">
        <v>VENCIDA</v>
      </c>
      <c r="T261" t="str">
        <v>VENCIDA</v>
      </c>
      <c r="U261" t="str">
        <v>AL DÍA</v>
      </c>
      <c r="V261" t="str">
        <v>AL DÍA</v>
      </c>
      <c r="W261" t="str">
        <v>AL DÍA</v>
      </c>
      <c r="X261" t="str">
        <v>AL DÍA</v>
      </c>
      <c r="Y261" t="str">
        <v>AL DÍA</v>
      </c>
      <c r="Z261" t="str">
        <v>AL DÍA</v>
      </c>
      <c r="AA261" t="str">
        <v>AL DÍA</v>
      </c>
      <c r="AB261" t="str">
        <v>AL DÍA</v>
      </c>
      <c r="AC261" t="str">
        <v>AL DÍA</v>
      </c>
      <c r="AD261" t="str">
        <v/>
      </c>
      <c r="AE261" t="str">
        <v/>
      </c>
      <c r="AF261" t="str">
        <v/>
      </c>
      <c r="AG261" t="str">
        <v/>
      </c>
      <c r="AH261" t="str">
        <v/>
      </c>
      <c r="AI261" t="str">
        <v/>
      </c>
      <c r="AJ261" t="str">
        <v/>
      </c>
      <c r="AK261" t="str">
        <v/>
      </c>
      <c r="AL261" t="str">
        <v/>
      </c>
      <c r="AM261" t="str">
        <v/>
      </c>
      <c r="AN261" t="str">
        <v/>
      </c>
      <c r="AO261" t="str">
        <v/>
      </c>
    </row>
    <row r="262">
      <c r="A262">
        <v>261</v>
      </c>
      <c r="B262" t="str">
        <v xml:space="preserve">LC2 - 28 - 5 </v>
      </c>
      <c r="C262" t="str">
        <v>VENDIDO</v>
      </c>
      <c r="D262">
        <v>24</v>
      </c>
      <c r="E262" t="str">
        <v>VENCIDA</v>
      </c>
      <c r="F262" t="str">
        <v>PAGA</v>
      </c>
      <c r="G262" t="str">
        <v>PAGA</v>
      </c>
      <c r="H262" t="str">
        <v>PAGA</v>
      </c>
      <c r="I262" t="str">
        <v>PAGA</v>
      </c>
      <c r="J262" t="str">
        <v>PAGA</v>
      </c>
      <c r="K262" t="str">
        <v>PAGA</v>
      </c>
      <c r="L262" t="str">
        <v>VENCIDA</v>
      </c>
      <c r="M262" t="str">
        <v>VENCIDA</v>
      </c>
      <c r="N262" t="str">
        <v>AL DÍA</v>
      </c>
      <c r="O262" t="str">
        <v>AL DÍA</v>
      </c>
      <c r="P262" t="str">
        <v>AL DÍA</v>
      </c>
      <c r="Q262" t="str">
        <v>AL DÍA</v>
      </c>
      <c r="R262" t="str">
        <v>AL DÍA</v>
      </c>
      <c r="S262" t="str">
        <v>AL DÍA</v>
      </c>
      <c r="T262" t="str">
        <v>AL DÍA</v>
      </c>
      <c r="U262" t="str">
        <v>AL DÍA</v>
      </c>
      <c r="V262" t="str">
        <v>AL DÍA</v>
      </c>
      <c r="W262" t="str">
        <v>AL DÍA</v>
      </c>
      <c r="X262" t="str">
        <v>AL DÍA</v>
      </c>
      <c r="Y262" t="str">
        <v>AL DÍA</v>
      </c>
      <c r="Z262" t="str">
        <v>AL DÍA</v>
      </c>
      <c r="AA262" t="str">
        <v>AL DÍA</v>
      </c>
      <c r="AB262" t="str">
        <v>AL DÍA</v>
      </c>
      <c r="AC262" t="str">
        <v>AL DÍA</v>
      </c>
      <c r="AD262" t="str">
        <v/>
      </c>
      <c r="AE262" t="str">
        <v/>
      </c>
      <c r="AF262" t="str">
        <v/>
      </c>
      <c r="AG262" t="str">
        <v/>
      </c>
      <c r="AH262" t="str">
        <v/>
      </c>
      <c r="AI262" t="str">
        <v/>
      </c>
      <c r="AJ262" t="str">
        <v/>
      </c>
      <c r="AK262" t="str">
        <v/>
      </c>
      <c r="AL262" t="str">
        <v/>
      </c>
      <c r="AM262" t="str">
        <v/>
      </c>
      <c r="AN262" t="str">
        <v/>
      </c>
      <c r="AO262" t="str">
        <v/>
      </c>
    </row>
    <row r="263">
      <c r="A263">
        <v>262</v>
      </c>
      <c r="B263" t="str">
        <v>LC2 - 28 - 6</v>
      </c>
      <c r="C263" t="str">
        <v xml:space="preserve">CEDIDO EN FORMA DE PAGO </v>
      </c>
      <c r="D263">
        <v>0</v>
      </c>
      <c r="E263" t="str">
        <v>SIN ESTADO</v>
      </c>
      <c r="F263" t="str">
        <v/>
      </c>
      <c r="G263" t="str">
        <v/>
      </c>
      <c r="H263" t="str">
        <v/>
      </c>
      <c r="I263" t="str">
        <v/>
      </c>
      <c r="J263" t="str">
        <v/>
      </c>
      <c r="K263" t="str">
        <v/>
      </c>
      <c r="L263" t="str">
        <v/>
      </c>
      <c r="M263" t="str">
        <v/>
      </c>
      <c r="N263" t="str">
        <v/>
      </c>
      <c r="O263" t="str">
        <v/>
      </c>
      <c r="P263" t="str">
        <v/>
      </c>
      <c r="Q263" t="str">
        <v/>
      </c>
      <c r="R263" t="str">
        <v/>
      </c>
      <c r="S263" t="str">
        <v/>
      </c>
      <c r="T263" t="str">
        <v/>
      </c>
      <c r="U263" t="str">
        <v/>
      </c>
      <c r="V263" t="str">
        <v/>
      </c>
      <c r="W263" t="str">
        <v/>
      </c>
      <c r="X263" t="str">
        <v/>
      </c>
      <c r="Y263" t="str">
        <v/>
      </c>
      <c r="Z263" t="str">
        <v/>
      </c>
      <c r="AA263" t="str">
        <v/>
      </c>
      <c r="AB263" t="str">
        <v/>
      </c>
      <c r="AC263" t="str">
        <v/>
      </c>
      <c r="AD263" t="str">
        <v/>
      </c>
      <c r="AE263" t="str">
        <v/>
      </c>
      <c r="AF263" t="str">
        <v/>
      </c>
      <c r="AG263" t="str">
        <v/>
      </c>
      <c r="AH263" t="str">
        <v/>
      </c>
      <c r="AI263" t="str">
        <v/>
      </c>
      <c r="AJ263" t="str">
        <v/>
      </c>
      <c r="AK263" t="str">
        <v/>
      </c>
      <c r="AL263" t="str">
        <v/>
      </c>
      <c r="AM263" t="str">
        <v/>
      </c>
      <c r="AN263" t="str">
        <v/>
      </c>
      <c r="AO263" t="str">
        <v/>
      </c>
    </row>
    <row r="264">
      <c r="A264">
        <v>263</v>
      </c>
      <c r="B264" t="str">
        <v xml:space="preserve">LC2 - 28 - 7 </v>
      </c>
      <c r="C264" t="str">
        <v>VENDIDO</v>
      </c>
      <c r="D264">
        <v>24</v>
      </c>
      <c r="E264" t="str">
        <v>VENCIDA</v>
      </c>
      <c r="F264" t="str">
        <v>VENCIDA</v>
      </c>
      <c r="G264" t="str">
        <v>VENCIDA</v>
      </c>
      <c r="H264" t="str">
        <v>VENCIDA</v>
      </c>
      <c r="I264" t="str">
        <v>VENCIDA</v>
      </c>
      <c r="J264" t="str">
        <v>VENCIDA</v>
      </c>
      <c r="K264" t="str">
        <v>VENCIDA</v>
      </c>
      <c r="L264" t="str">
        <v>VENCIDA</v>
      </c>
      <c r="M264" t="str">
        <v>VENCIDA</v>
      </c>
      <c r="N264" t="str">
        <v>VENCIDA</v>
      </c>
      <c r="O264" t="str">
        <v>VENCIDA</v>
      </c>
      <c r="P264" t="str">
        <v>VENCIDA</v>
      </c>
      <c r="Q264" t="str">
        <v>VENCIDA</v>
      </c>
      <c r="R264" t="str">
        <v>VENCIDA</v>
      </c>
      <c r="S264" t="str">
        <v>VENCIDA</v>
      </c>
      <c r="T264" t="str">
        <v>AL DÍA</v>
      </c>
      <c r="U264" t="str">
        <v>AL DÍA</v>
      </c>
      <c r="V264" t="str">
        <v>AL DÍA</v>
      </c>
      <c r="W264" t="str">
        <v>AL DÍA</v>
      </c>
      <c r="X264" t="str">
        <v>AL DÍA</v>
      </c>
      <c r="Y264" t="str">
        <v>AL DÍA</v>
      </c>
      <c r="Z264" t="str">
        <v>AL DÍA</v>
      </c>
      <c r="AA264" t="str">
        <v>AL DÍA</v>
      </c>
      <c r="AB264" t="str">
        <v>AL DÍA</v>
      </c>
      <c r="AC264" t="str">
        <v>AL DÍA</v>
      </c>
      <c r="AD264" t="str">
        <v/>
      </c>
      <c r="AE264" t="str">
        <v/>
      </c>
      <c r="AF264" t="str">
        <v/>
      </c>
      <c r="AG264" t="str">
        <v/>
      </c>
      <c r="AH264" t="str">
        <v/>
      </c>
      <c r="AI264" t="str">
        <v/>
      </c>
      <c r="AJ264" t="str">
        <v/>
      </c>
      <c r="AK264" t="str">
        <v/>
      </c>
      <c r="AL264" t="str">
        <v/>
      </c>
      <c r="AM264" t="str">
        <v/>
      </c>
      <c r="AN264" t="str">
        <v/>
      </c>
      <c r="AO264" t="str">
        <v/>
      </c>
      <c r="AP264" t="str">
        <v>MENSAJE POR WHATSAPP</v>
      </c>
      <c r="AQ264" t="str">
        <v>se le envio mensaje de recordatorio del atraso de los cuotas</v>
      </c>
      <c r="AR264">
        <v>46273</v>
      </c>
    </row>
    <row r="265">
      <c r="A265">
        <v>264</v>
      </c>
      <c r="B265" t="str">
        <v xml:space="preserve">LC2 - 28 - 8 </v>
      </c>
      <c r="C265" t="str">
        <v>VENDIDO</v>
      </c>
      <c r="D265">
        <v>24</v>
      </c>
      <c r="E265" t="str">
        <v>AL DÍA</v>
      </c>
      <c r="F265" t="str">
        <v>PAGA</v>
      </c>
      <c r="G265" t="str">
        <v>PAGA</v>
      </c>
      <c r="H265" t="str">
        <v>PAGA</v>
      </c>
      <c r="I265" t="str">
        <v>PAGA</v>
      </c>
      <c r="J265" t="str">
        <v>PAGA</v>
      </c>
      <c r="K265" t="str">
        <v>PAGA</v>
      </c>
      <c r="L265" t="str">
        <v>PAGA</v>
      </c>
      <c r="M265" t="str">
        <v>PAGA</v>
      </c>
      <c r="N265" t="str">
        <v>PAGA</v>
      </c>
      <c r="O265" t="str">
        <v>PAGA</v>
      </c>
      <c r="P265" t="str">
        <v>PAGA</v>
      </c>
      <c r="Q265" t="str">
        <v>PAGA</v>
      </c>
      <c r="R265" t="str">
        <v>PAGA</v>
      </c>
      <c r="S265" t="str">
        <v>PAGA</v>
      </c>
      <c r="T265" t="str">
        <v>AL DÍA</v>
      </c>
      <c r="U265" t="str">
        <v>AL DÍA</v>
      </c>
      <c r="V265" t="str">
        <v>AL DÍA</v>
      </c>
      <c r="W265" t="str">
        <v>AL DÍA</v>
      </c>
      <c r="X265" t="str">
        <v>AL DÍA</v>
      </c>
      <c r="Y265" t="str">
        <v>AL DÍA</v>
      </c>
      <c r="Z265" t="str">
        <v>AL DÍA</v>
      </c>
      <c r="AA265" t="str">
        <v>AL DÍA</v>
      </c>
      <c r="AB265" t="str">
        <v>AL DÍA</v>
      </c>
      <c r="AC265" t="str">
        <v>AL DÍA</v>
      </c>
      <c r="AD265" t="str">
        <v/>
      </c>
      <c r="AE265" t="str">
        <v/>
      </c>
      <c r="AF265" t="str">
        <v/>
      </c>
      <c r="AG265" t="str">
        <v/>
      </c>
      <c r="AH265" t="str">
        <v/>
      </c>
      <c r="AI265" t="str">
        <v/>
      </c>
      <c r="AJ265" t="str">
        <v/>
      </c>
      <c r="AK265" t="str">
        <v/>
      </c>
      <c r="AL265" t="str">
        <v/>
      </c>
      <c r="AM265" t="str">
        <v/>
      </c>
      <c r="AN265" t="str">
        <v/>
      </c>
      <c r="AO265" t="str">
        <v/>
      </c>
    </row>
    <row r="266">
      <c r="A266">
        <v>265</v>
      </c>
      <c r="B266" t="str">
        <v xml:space="preserve">LC2 - 28 - 9 Y 10 </v>
      </c>
      <c r="C266" t="str">
        <v>VENDIDO</v>
      </c>
      <c r="D266">
        <v>24</v>
      </c>
      <c r="E266" t="str">
        <v>VENCIDA</v>
      </c>
      <c r="F266" t="str">
        <v>PAGA</v>
      </c>
      <c r="G266" t="str">
        <v>PAGA</v>
      </c>
      <c r="H266" t="str">
        <v>PAGA</v>
      </c>
      <c r="I266" t="str">
        <v>PAGA</v>
      </c>
      <c r="J266" t="str">
        <v>PAGA</v>
      </c>
      <c r="K266" t="str">
        <v>PAGA</v>
      </c>
      <c r="L266" t="str">
        <v>PAGA</v>
      </c>
      <c r="M266" t="str">
        <v>PAGA</v>
      </c>
      <c r="N266" t="str">
        <v>PAGA</v>
      </c>
      <c r="O266" t="str">
        <v>PAGA</v>
      </c>
      <c r="P266" t="str">
        <v>PAGA</v>
      </c>
      <c r="Q266" t="str">
        <v>PAGA</v>
      </c>
      <c r="R266" t="str">
        <v>PAGA</v>
      </c>
      <c r="S266" t="str">
        <v>VENCIDA</v>
      </c>
      <c r="T266" t="str">
        <v>VENCIDA</v>
      </c>
      <c r="U266" t="str">
        <v>AL DÍA</v>
      </c>
      <c r="V266" t="str">
        <v>AL DÍA</v>
      </c>
      <c r="W266" t="str">
        <v>AL DÍA</v>
      </c>
      <c r="X266" t="str">
        <v>AL DÍA</v>
      </c>
      <c r="Y266" t="str">
        <v>AL DÍA</v>
      </c>
      <c r="Z266" t="str">
        <v>AL DÍA</v>
      </c>
      <c r="AA266" t="str">
        <v>AL DÍA</v>
      </c>
      <c r="AB266" t="str">
        <v>AL DÍA</v>
      </c>
      <c r="AC266" t="str">
        <v>AL DÍA</v>
      </c>
      <c r="AD266" t="str">
        <v/>
      </c>
      <c r="AE266" t="str">
        <v/>
      </c>
      <c r="AF266" t="str">
        <v/>
      </c>
      <c r="AG266" t="str">
        <v/>
      </c>
      <c r="AH266" t="str">
        <v/>
      </c>
      <c r="AI266" t="str">
        <v/>
      </c>
      <c r="AJ266" t="str">
        <v/>
      </c>
      <c r="AK266" t="str">
        <v/>
      </c>
      <c r="AL266" t="str">
        <v/>
      </c>
      <c r="AM266" t="str">
        <v/>
      </c>
      <c r="AN266" t="str">
        <v/>
      </c>
      <c r="AO266" t="str">
        <v/>
      </c>
    </row>
    <row r="267">
      <c r="A267">
        <v>266</v>
      </c>
      <c r="B267" t="str">
        <v xml:space="preserve">LC2 - 28 - 11 </v>
      </c>
      <c r="C267" t="str">
        <v>VENDIDO</v>
      </c>
      <c r="D267">
        <v>24</v>
      </c>
      <c r="E267" t="str">
        <v>AL DÍA</v>
      </c>
      <c r="F267" t="str">
        <v>PAGA</v>
      </c>
      <c r="G267" t="str">
        <v>PAGA</v>
      </c>
      <c r="H267" t="str">
        <v>PAGA</v>
      </c>
      <c r="I267" t="str">
        <v>PAGA</v>
      </c>
      <c r="J267" t="str">
        <v>PAGA</v>
      </c>
      <c r="K267" t="str">
        <v>PAGA</v>
      </c>
      <c r="L267" t="str">
        <v>PAGA</v>
      </c>
      <c r="M267" t="str">
        <v>PAGA</v>
      </c>
      <c r="N267" t="str">
        <v>PAGA</v>
      </c>
      <c r="O267" t="str">
        <v>PAGA</v>
      </c>
      <c r="P267" t="str">
        <v>PAGA</v>
      </c>
      <c r="Q267" t="str">
        <v>PAGA</v>
      </c>
      <c r="R267" t="str">
        <v>PAGA</v>
      </c>
      <c r="S267" t="str">
        <v>PAGA</v>
      </c>
      <c r="T267" t="str">
        <v>PAGA</v>
      </c>
      <c r="U267" t="str">
        <v>AL DÍA</v>
      </c>
      <c r="V267" t="str">
        <v>AL DÍA</v>
      </c>
      <c r="W267" t="str">
        <v>AL DÍA</v>
      </c>
      <c r="X267" t="str">
        <v>AL DÍA</v>
      </c>
      <c r="Y267" t="str">
        <v>AL DÍA</v>
      </c>
      <c r="Z267" t="str">
        <v>AL DÍA</v>
      </c>
      <c r="AA267" t="str">
        <v>AL DÍA</v>
      </c>
      <c r="AB267" t="str">
        <v>AL DÍA</v>
      </c>
      <c r="AC267" t="str">
        <v>AL DÍA</v>
      </c>
      <c r="AD267" t="str">
        <v/>
      </c>
      <c r="AE267" t="str">
        <v/>
      </c>
      <c r="AF267" t="str">
        <v/>
      </c>
      <c r="AG267" t="str">
        <v/>
      </c>
      <c r="AH267" t="str">
        <v/>
      </c>
      <c r="AI267" t="str">
        <v/>
      </c>
      <c r="AJ267" t="str">
        <v/>
      </c>
      <c r="AK267" t="str">
        <v/>
      </c>
      <c r="AL267" t="str">
        <v/>
      </c>
      <c r="AM267" t="str">
        <v/>
      </c>
      <c r="AN267" t="str">
        <v/>
      </c>
      <c r="AO267" t="str">
        <v/>
      </c>
    </row>
    <row r="268">
      <c r="A268">
        <v>267</v>
      </c>
      <c r="B268" t="str">
        <v xml:space="preserve">LC2 - 28 - 12 </v>
      </c>
      <c r="C268" t="str">
        <v>VENDIDO</v>
      </c>
      <c r="D268">
        <v>24</v>
      </c>
      <c r="E268" t="str">
        <v>VENCIDA</v>
      </c>
      <c r="F268" t="str">
        <v>PAGA</v>
      </c>
      <c r="G268" t="str">
        <v>PAGA</v>
      </c>
      <c r="H268" t="str">
        <v>PAGA</v>
      </c>
      <c r="I268" t="str">
        <v>PAGA</v>
      </c>
      <c r="J268" t="str">
        <v>PAGA</v>
      </c>
      <c r="K268" t="str">
        <v>PAGA</v>
      </c>
      <c r="L268" t="str">
        <v>PAGA</v>
      </c>
      <c r="M268" t="str">
        <v>PAGA</v>
      </c>
      <c r="N268" t="str">
        <v>VENCIDA</v>
      </c>
      <c r="O268" t="str">
        <v>VENCIDA</v>
      </c>
      <c r="P268" t="str">
        <v>VENCIDA</v>
      </c>
      <c r="Q268" t="str">
        <v>VENCIDA</v>
      </c>
      <c r="R268" t="str">
        <v>VENCIDA</v>
      </c>
      <c r="S268" t="str">
        <v>POR VENCER</v>
      </c>
      <c r="T268" t="str">
        <v>AL DÍA</v>
      </c>
      <c r="U268" t="str">
        <v>AL DÍA</v>
      </c>
      <c r="V268" t="str">
        <v>AL DÍA</v>
      </c>
      <c r="W268" t="str">
        <v>AL DÍA</v>
      </c>
      <c r="X268" t="str">
        <v>AL DÍA</v>
      </c>
      <c r="Y268" t="str">
        <v>AL DÍA</v>
      </c>
      <c r="Z268" t="str">
        <v>AL DÍA</v>
      </c>
      <c r="AA268" t="str">
        <v>AL DÍA</v>
      </c>
      <c r="AB268" t="str">
        <v>AL DÍA</v>
      </c>
      <c r="AC268" t="str">
        <v>AL DÍA</v>
      </c>
      <c r="AD268" t="str">
        <v/>
      </c>
      <c r="AE268" t="str">
        <v/>
      </c>
      <c r="AF268" t="str">
        <v/>
      </c>
      <c r="AG268" t="str">
        <v/>
      </c>
      <c r="AH268" t="str">
        <v/>
      </c>
      <c r="AI268" t="str">
        <v/>
      </c>
      <c r="AJ268" t="str">
        <v/>
      </c>
      <c r="AK268" t="str">
        <v/>
      </c>
      <c r="AL268" t="str">
        <v/>
      </c>
      <c r="AM268" t="str">
        <v/>
      </c>
      <c r="AN268" t="str">
        <v/>
      </c>
      <c r="AO268" t="str">
        <v/>
      </c>
    </row>
    <row r="269">
      <c r="A269">
        <v>268</v>
      </c>
      <c r="B269" t="str">
        <v xml:space="preserve">LC2 - 29 - 1 </v>
      </c>
      <c r="C269" t="str">
        <v>DISPONIBLE</v>
      </c>
      <c r="D269">
        <v>0</v>
      </c>
      <c r="E269" t="str">
        <v>SIN ESTADO</v>
      </c>
      <c r="F269" t="str">
        <v/>
      </c>
      <c r="G269" t="str">
        <v/>
      </c>
      <c r="H269" t="str">
        <v/>
      </c>
      <c r="I269" t="str">
        <v/>
      </c>
      <c r="J269" t="str">
        <v/>
      </c>
      <c r="K269" t="str">
        <v/>
      </c>
      <c r="L269" t="str">
        <v/>
      </c>
      <c r="M269" t="str">
        <v/>
      </c>
      <c r="N269" t="str">
        <v/>
      </c>
      <c r="O269" t="str">
        <v/>
      </c>
      <c r="P269" t="str">
        <v/>
      </c>
      <c r="Q269" t="str">
        <v/>
      </c>
      <c r="R269" t="str">
        <v/>
      </c>
      <c r="S269" t="str">
        <v/>
      </c>
      <c r="T269" t="str">
        <v/>
      </c>
      <c r="U269" t="str">
        <v/>
      </c>
      <c r="V269" t="str">
        <v/>
      </c>
      <c r="W269" t="str">
        <v/>
      </c>
      <c r="X269" t="str">
        <v/>
      </c>
      <c r="Y269" t="str">
        <v/>
      </c>
      <c r="Z269" t="str">
        <v/>
      </c>
      <c r="AA269" t="str">
        <v/>
      </c>
      <c r="AB269" t="str">
        <v/>
      </c>
      <c r="AC269" t="str">
        <v/>
      </c>
      <c r="AD269" t="str">
        <v/>
      </c>
      <c r="AE269" t="str">
        <v/>
      </c>
      <c r="AF269" t="str">
        <v/>
      </c>
      <c r="AG269" t="str">
        <v/>
      </c>
      <c r="AH269" t="str">
        <v/>
      </c>
      <c r="AI269" t="str">
        <v/>
      </c>
      <c r="AJ269" t="str">
        <v/>
      </c>
      <c r="AK269" t="str">
        <v/>
      </c>
      <c r="AL269" t="str">
        <v/>
      </c>
      <c r="AM269" t="str">
        <v/>
      </c>
      <c r="AN269" t="str">
        <v/>
      </c>
      <c r="AO269" t="str">
        <v/>
      </c>
    </row>
    <row r="270">
      <c r="A270">
        <v>269</v>
      </c>
      <c r="B270" t="str">
        <v xml:space="preserve">LC2 - 29 - 2 </v>
      </c>
      <c r="C270" t="str">
        <v>VENDIDO</v>
      </c>
      <c r="D270">
        <v>6</v>
      </c>
      <c r="E270" t="str">
        <v>VENCIDA</v>
      </c>
      <c r="F270" t="str">
        <v>PAGA</v>
      </c>
      <c r="G270" t="str">
        <v>PAGA</v>
      </c>
      <c r="H270" t="str">
        <v>PAGA</v>
      </c>
      <c r="I270" t="str">
        <v>VENCIDA</v>
      </c>
      <c r="J270" t="str">
        <v>VENCIDA</v>
      </c>
      <c r="K270" t="str">
        <v>VENCIDA</v>
      </c>
      <c r="L270" t="str">
        <v/>
      </c>
      <c r="M270" t="str">
        <v/>
      </c>
      <c r="N270" t="str">
        <v/>
      </c>
      <c r="O270" t="str">
        <v/>
      </c>
      <c r="P270" t="str">
        <v/>
      </c>
      <c r="Q270" t="str">
        <v/>
      </c>
      <c r="R270" t="str">
        <v/>
      </c>
      <c r="S270" t="str">
        <v/>
      </c>
      <c r="T270" t="str">
        <v/>
      </c>
      <c r="U270" t="str">
        <v/>
      </c>
      <c r="V270" t="str">
        <v/>
      </c>
      <c r="W270" t="str">
        <v/>
      </c>
      <c r="X270" t="str">
        <v/>
      </c>
      <c r="Y270" t="str">
        <v/>
      </c>
      <c r="Z270" t="str">
        <v/>
      </c>
      <c r="AA270" t="str">
        <v/>
      </c>
      <c r="AB270" t="str">
        <v/>
      </c>
      <c r="AC270" t="str">
        <v/>
      </c>
      <c r="AD270" t="str">
        <v/>
      </c>
      <c r="AE270" t="str">
        <v/>
      </c>
      <c r="AF270" t="str">
        <v/>
      </c>
      <c r="AG270" t="str">
        <v/>
      </c>
      <c r="AH270" t="str">
        <v/>
      </c>
      <c r="AI270" t="str">
        <v/>
      </c>
      <c r="AJ270" t="str">
        <v/>
      </c>
      <c r="AK270" t="str">
        <v/>
      </c>
      <c r="AL270" t="str">
        <v/>
      </c>
      <c r="AM270" t="str">
        <v/>
      </c>
      <c r="AN270" t="str">
        <v/>
      </c>
      <c r="AO270" t="str">
        <v/>
      </c>
    </row>
    <row r="271">
      <c r="A271">
        <v>270</v>
      </c>
      <c r="B271" t="str">
        <v xml:space="preserve">LC2 - 29 - 3 </v>
      </c>
      <c r="C271" t="str">
        <v>VENDIDO</v>
      </c>
      <c r="D271">
        <v>30</v>
      </c>
      <c r="E271" t="str">
        <v>AL DÍA</v>
      </c>
      <c r="F271" t="str">
        <v>PAGA</v>
      </c>
      <c r="G271" t="str">
        <v>PAGA</v>
      </c>
      <c r="H271" t="str">
        <v>PAGA</v>
      </c>
      <c r="I271" t="str">
        <v>PAGA</v>
      </c>
      <c r="J271" t="str">
        <v>PAGA</v>
      </c>
      <c r="K271" t="str">
        <v>AL DÍA</v>
      </c>
      <c r="L271" t="str">
        <v>AL DÍA</v>
      </c>
      <c r="M271" t="str">
        <v>AL DÍA</v>
      </c>
      <c r="N271" t="str">
        <v>AL DÍA</v>
      </c>
      <c r="O271" t="str">
        <v>AL DÍA</v>
      </c>
      <c r="P271" t="str">
        <v>AL DÍA</v>
      </c>
      <c r="Q271" t="str">
        <v>AL DÍA</v>
      </c>
      <c r="R271" t="str">
        <v>AL DÍA</v>
      </c>
      <c r="S271" t="str">
        <v>AL DÍA</v>
      </c>
      <c r="T271" t="str">
        <v>AL DÍA</v>
      </c>
      <c r="U271" t="str">
        <v>AL DÍA</v>
      </c>
      <c r="V271" t="str">
        <v>AL DÍA</v>
      </c>
      <c r="W271" t="str">
        <v>AL DÍA</v>
      </c>
      <c r="X271" t="str">
        <v>AL DÍA</v>
      </c>
      <c r="Y271" t="str">
        <v>AL DÍA</v>
      </c>
      <c r="Z271" t="str">
        <v>AL DÍA</v>
      </c>
      <c r="AA271" t="str">
        <v>AL DÍA</v>
      </c>
      <c r="AB271" t="str">
        <v>AL DÍA</v>
      </c>
      <c r="AC271" t="str">
        <v>AL DÍA</v>
      </c>
      <c r="AD271" t="str">
        <v>AL DÍA</v>
      </c>
      <c r="AE271" t="str">
        <v>AL DÍA</v>
      </c>
      <c r="AF271" t="str">
        <v>AL DÍA</v>
      </c>
      <c r="AG271" t="str">
        <v>AL DÍA</v>
      </c>
      <c r="AH271" t="str">
        <v>AL DÍA</v>
      </c>
      <c r="AI271" t="str">
        <v>AL DÍA</v>
      </c>
      <c r="AJ271" t="str">
        <v/>
      </c>
      <c r="AK271" t="str">
        <v/>
      </c>
      <c r="AL271" t="str">
        <v/>
      </c>
      <c r="AM271" t="str">
        <v/>
      </c>
      <c r="AN271" t="str">
        <v/>
      </c>
      <c r="AO271" t="str">
        <v/>
      </c>
    </row>
    <row r="272">
      <c r="A272">
        <v>271</v>
      </c>
      <c r="B272" t="str">
        <v xml:space="preserve">LC2 - 29 - 4 </v>
      </c>
      <c r="C272" t="str">
        <v>VENDIDO</v>
      </c>
      <c r="D272">
        <v>24</v>
      </c>
      <c r="E272" t="str">
        <v>VENCIDA</v>
      </c>
      <c r="F272" t="str">
        <v>PAGA</v>
      </c>
      <c r="G272" t="str">
        <v>PAGA</v>
      </c>
      <c r="H272" t="str">
        <v>PAGA</v>
      </c>
      <c r="I272" t="str">
        <v>VENCIDA</v>
      </c>
      <c r="J272" t="str">
        <v>VENCIDA</v>
      </c>
      <c r="K272" t="str">
        <v>POR VENCER</v>
      </c>
      <c r="L272" t="str">
        <v>AL DÍA</v>
      </c>
      <c r="M272" t="str">
        <v>AL DÍA</v>
      </c>
      <c r="N272" t="str">
        <v>AL DÍA</v>
      </c>
      <c r="O272" t="str">
        <v>AL DÍA</v>
      </c>
      <c r="P272" t="str">
        <v>AL DÍA</v>
      </c>
      <c r="Q272" t="str">
        <v>AL DÍA</v>
      </c>
      <c r="R272" t="str">
        <v>AL DÍA</v>
      </c>
      <c r="S272" t="str">
        <v>AL DÍA</v>
      </c>
      <c r="T272" t="str">
        <v>AL DÍA</v>
      </c>
      <c r="U272" t="str">
        <v>AL DÍA</v>
      </c>
      <c r="V272" t="str">
        <v>AL DÍA</v>
      </c>
      <c r="W272" t="str">
        <v>AL DÍA</v>
      </c>
      <c r="X272" t="str">
        <v>AL DÍA</v>
      </c>
      <c r="Y272" t="str">
        <v>AL DÍA</v>
      </c>
      <c r="Z272" t="str">
        <v>AL DÍA</v>
      </c>
      <c r="AA272" t="str">
        <v>AL DÍA</v>
      </c>
      <c r="AB272" t="str">
        <v>AL DÍA</v>
      </c>
      <c r="AC272" t="str">
        <v>AL DÍA</v>
      </c>
      <c r="AD272" t="str">
        <v/>
      </c>
      <c r="AE272" t="str">
        <v/>
      </c>
      <c r="AF272" t="str">
        <v/>
      </c>
      <c r="AG272" t="str">
        <v/>
      </c>
      <c r="AH272" t="str">
        <v/>
      </c>
      <c r="AI272" t="str">
        <v/>
      </c>
      <c r="AJ272" t="str">
        <v/>
      </c>
      <c r="AK272" t="str">
        <v/>
      </c>
      <c r="AL272" t="str">
        <v/>
      </c>
      <c r="AM272" t="str">
        <v/>
      </c>
      <c r="AN272" t="str">
        <v/>
      </c>
      <c r="AO272" t="str">
        <v/>
      </c>
    </row>
    <row r="273">
      <c r="A273">
        <v>272</v>
      </c>
      <c r="B273" t="str">
        <v xml:space="preserve">LC2 - 29 - 5 </v>
      </c>
      <c r="C273" t="str">
        <v>VENDIDO</v>
      </c>
      <c r="D273">
        <v>0</v>
      </c>
      <c r="E273" t="str">
        <v>SIN ESTADO</v>
      </c>
      <c r="F273" t="str">
        <v/>
      </c>
      <c r="G273" t="str">
        <v/>
      </c>
      <c r="H273" t="str">
        <v/>
      </c>
      <c r="I273" t="str">
        <v/>
      </c>
      <c r="J273" t="str">
        <v/>
      </c>
      <c r="K273" t="str">
        <v/>
      </c>
      <c r="L273" t="str">
        <v/>
      </c>
      <c r="M273" t="str">
        <v/>
      </c>
      <c r="N273" t="str">
        <v/>
      </c>
      <c r="O273" t="str">
        <v/>
      </c>
      <c r="P273" t="str">
        <v/>
      </c>
      <c r="Q273" t="str">
        <v/>
      </c>
      <c r="R273" t="str">
        <v/>
      </c>
      <c r="S273" t="str">
        <v/>
      </c>
      <c r="T273" t="str">
        <v/>
      </c>
      <c r="U273" t="str">
        <v/>
      </c>
      <c r="V273" t="str">
        <v/>
      </c>
      <c r="W273" t="str">
        <v/>
      </c>
      <c r="X273" t="str">
        <v/>
      </c>
      <c r="Y273" t="str">
        <v/>
      </c>
      <c r="Z273" t="str">
        <v/>
      </c>
      <c r="AA273" t="str">
        <v/>
      </c>
      <c r="AB273" t="str">
        <v/>
      </c>
      <c r="AC273" t="str">
        <v/>
      </c>
      <c r="AD273" t="str">
        <v/>
      </c>
      <c r="AE273" t="str">
        <v/>
      </c>
      <c r="AF273" t="str">
        <v/>
      </c>
      <c r="AG273" t="str">
        <v/>
      </c>
      <c r="AH273" t="str">
        <v/>
      </c>
      <c r="AI273" t="str">
        <v/>
      </c>
      <c r="AJ273" t="str">
        <v/>
      </c>
      <c r="AK273" t="str">
        <v/>
      </c>
      <c r="AL273" t="str">
        <v/>
      </c>
      <c r="AM273" t="str">
        <v/>
      </c>
      <c r="AN273" t="str">
        <v/>
      </c>
      <c r="AO273" t="str">
        <v/>
      </c>
    </row>
    <row r="274">
      <c r="A274">
        <v>273</v>
      </c>
      <c r="B274" t="str">
        <v xml:space="preserve">LC2 - 29 - 6 </v>
      </c>
      <c r="C274" t="str">
        <v>VENDIDO</v>
      </c>
      <c r="D274">
        <v>24</v>
      </c>
      <c r="E274" t="str">
        <v>VENCIDA</v>
      </c>
      <c r="F274" t="str">
        <v>PAGA</v>
      </c>
      <c r="G274" t="str">
        <v>PAGA</v>
      </c>
      <c r="H274" t="str">
        <v>PAGA</v>
      </c>
      <c r="I274" t="str">
        <v>PAGA</v>
      </c>
      <c r="J274" t="str">
        <v>PAGA</v>
      </c>
      <c r="K274" t="str">
        <v>PAGA</v>
      </c>
      <c r="L274" t="str">
        <v>VENCIDA</v>
      </c>
      <c r="M274" t="str">
        <v>VENCIDA</v>
      </c>
      <c r="N274" t="str">
        <v>POR VENCER</v>
      </c>
      <c r="O274" t="str">
        <v>AL DÍA</v>
      </c>
      <c r="P274" t="str">
        <v>AL DÍA</v>
      </c>
      <c r="Q274" t="str">
        <v>AL DÍA</v>
      </c>
      <c r="R274" t="str">
        <v>AL DÍA</v>
      </c>
      <c r="S274" t="str">
        <v>AL DÍA</v>
      </c>
      <c r="T274" t="str">
        <v>AL DÍA</v>
      </c>
      <c r="U274" t="str">
        <v>AL DÍA</v>
      </c>
      <c r="V274" t="str">
        <v>AL DÍA</v>
      </c>
      <c r="W274" t="str">
        <v>AL DÍA</v>
      </c>
      <c r="X274" t="str">
        <v>AL DÍA</v>
      </c>
      <c r="Y274" t="str">
        <v>AL DÍA</v>
      </c>
      <c r="Z274" t="str">
        <v>AL DÍA</v>
      </c>
      <c r="AA274" t="str">
        <v>AL DÍA</v>
      </c>
      <c r="AB274" t="str">
        <v>AL DÍA</v>
      </c>
      <c r="AC274" t="str">
        <v>AL DÍA</v>
      </c>
      <c r="AD274" t="str">
        <v/>
      </c>
      <c r="AE274" t="str">
        <v/>
      </c>
      <c r="AF274" t="str">
        <v/>
      </c>
      <c r="AG274" t="str">
        <v/>
      </c>
      <c r="AH274" t="str">
        <v/>
      </c>
      <c r="AI274" t="str">
        <v/>
      </c>
      <c r="AJ274" t="str">
        <v/>
      </c>
      <c r="AK274" t="str">
        <v/>
      </c>
      <c r="AL274" t="str">
        <v/>
      </c>
      <c r="AM274" t="str">
        <v/>
      </c>
      <c r="AN274" t="str">
        <v/>
      </c>
      <c r="AO274" t="str">
        <v/>
      </c>
    </row>
    <row r="275">
      <c r="A275">
        <v>274</v>
      </c>
      <c r="B275" t="str">
        <v xml:space="preserve">LC2 - 29 - 7 </v>
      </c>
      <c r="C275" t="str">
        <v xml:space="preserve">CEDIDO EN FORMA DE PAGO </v>
      </c>
      <c r="D275">
        <v>0</v>
      </c>
      <c r="E275" t="str">
        <v>SIN ESTADO</v>
      </c>
      <c r="F275" t="str">
        <v/>
      </c>
      <c r="G275" t="str">
        <v/>
      </c>
      <c r="H275" t="str">
        <v/>
      </c>
      <c r="I275" t="str">
        <v/>
      </c>
      <c r="J275" t="str">
        <v/>
      </c>
      <c r="K275" t="str">
        <v/>
      </c>
      <c r="L275" t="str">
        <v/>
      </c>
      <c r="M275" t="str">
        <v/>
      </c>
      <c r="N275" t="str">
        <v/>
      </c>
      <c r="O275" t="str">
        <v/>
      </c>
      <c r="P275" t="str">
        <v/>
      </c>
      <c r="Q275" t="str">
        <v/>
      </c>
      <c r="R275" t="str">
        <v/>
      </c>
      <c r="S275" t="str">
        <v/>
      </c>
      <c r="T275" t="str">
        <v/>
      </c>
      <c r="U275" t="str">
        <v/>
      </c>
      <c r="V275" t="str">
        <v/>
      </c>
      <c r="W275" t="str">
        <v/>
      </c>
      <c r="X275" t="str">
        <v/>
      </c>
      <c r="Y275" t="str">
        <v/>
      </c>
      <c r="Z275" t="str">
        <v/>
      </c>
      <c r="AA275" t="str">
        <v/>
      </c>
      <c r="AB275" t="str">
        <v/>
      </c>
      <c r="AC275" t="str">
        <v/>
      </c>
      <c r="AD275" t="str">
        <v/>
      </c>
      <c r="AE275" t="str">
        <v/>
      </c>
      <c r="AF275" t="str">
        <v/>
      </c>
      <c r="AG275" t="str">
        <v/>
      </c>
      <c r="AH275" t="str">
        <v/>
      </c>
      <c r="AI275" t="str">
        <v/>
      </c>
      <c r="AJ275" t="str">
        <v/>
      </c>
      <c r="AK275" t="str">
        <v/>
      </c>
      <c r="AL275" t="str">
        <v/>
      </c>
      <c r="AM275" t="str">
        <v/>
      </c>
      <c r="AN275" t="str">
        <v/>
      </c>
      <c r="AO275" t="str">
        <v/>
      </c>
    </row>
    <row r="276">
      <c r="A276">
        <v>275</v>
      </c>
      <c r="B276" t="str">
        <v xml:space="preserve">LC2 - 29 - 8 </v>
      </c>
      <c r="C276" t="str">
        <v>VENDIDO</v>
      </c>
      <c r="D276">
        <v>24</v>
      </c>
      <c r="E276" t="str">
        <v>AL DÍA</v>
      </c>
      <c r="F276" t="str">
        <v>PAGA</v>
      </c>
      <c r="G276" t="str">
        <v>PAGA</v>
      </c>
      <c r="H276" t="str">
        <v>PAGA</v>
      </c>
      <c r="I276" t="str">
        <v>PAGA</v>
      </c>
      <c r="J276" t="str">
        <v>PAGA</v>
      </c>
      <c r="K276" t="str">
        <v>PAGA</v>
      </c>
      <c r="L276" t="str">
        <v>PAGA</v>
      </c>
      <c r="M276" t="str">
        <v>PAGA</v>
      </c>
      <c r="N276" t="str">
        <v>PAGA</v>
      </c>
      <c r="O276" t="str">
        <v>PAGA</v>
      </c>
      <c r="P276" t="str">
        <v>PAGA</v>
      </c>
      <c r="Q276" t="str">
        <v>PAGA</v>
      </c>
      <c r="R276" t="str">
        <v>PAGA</v>
      </c>
      <c r="S276" t="str">
        <v>PAGA</v>
      </c>
      <c r="T276" t="str">
        <v>PAGA</v>
      </c>
      <c r="U276" t="str">
        <v>PAGA</v>
      </c>
      <c r="V276" t="str">
        <v>AL DÍA</v>
      </c>
      <c r="W276" t="str">
        <v>AL DÍA</v>
      </c>
      <c r="X276" t="str">
        <v>AL DÍA</v>
      </c>
      <c r="Y276" t="str">
        <v>AL DÍA</v>
      </c>
      <c r="Z276" t="str">
        <v>AL DÍA</v>
      </c>
      <c r="AA276" t="str">
        <v>AL DÍA</v>
      </c>
      <c r="AB276" t="str">
        <v>AL DÍA</v>
      </c>
      <c r="AC276" t="str">
        <v>AL DÍA</v>
      </c>
      <c r="AD276" t="str">
        <v/>
      </c>
      <c r="AE276" t="str">
        <v/>
      </c>
      <c r="AF276" t="str">
        <v/>
      </c>
      <c r="AG276" t="str">
        <v/>
      </c>
      <c r="AH276" t="str">
        <v/>
      </c>
      <c r="AI276" t="str">
        <v/>
      </c>
      <c r="AJ276" t="str">
        <v/>
      </c>
      <c r="AK276" t="str">
        <v/>
      </c>
      <c r="AL276" t="str">
        <v/>
      </c>
      <c r="AM276" t="str">
        <v/>
      </c>
      <c r="AN276" t="str">
        <v/>
      </c>
      <c r="AO276" t="str">
        <v/>
      </c>
    </row>
    <row r="277">
      <c r="A277">
        <v>276</v>
      </c>
      <c r="B277" t="str">
        <v xml:space="preserve">LC2 - 29 - 9 </v>
      </c>
      <c r="C277" t="str">
        <v>VENDIDO</v>
      </c>
      <c r="D277">
        <v>24</v>
      </c>
      <c r="E277" t="str">
        <v>AL DÍA</v>
      </c>
      <c r="F277" t="str">
        <v>PAGA</v>
      </c>
      <c r="G277" t="str">
        <v>PAGA</v>
      </c>
      <c r="H277" t="str">
        <v>PAGA</v>
      </c>
      <c r="I277" t="str">
        <v>PAGA</v>
      </c>
      <c r="J277" t="str">
        <v>PAGA</v>
      </c>
      <c r="K277" t="str">
        <v>PAGA</v>
      </c>
      <c r="L277" t="str">
        <v>PAGA</v>
      </c>
      <c r="M277" t="str">
        <v>PAGA</v>
      </c>
      <c r="N277" t="str">
        <v>PAGA</v>
      </c>
      <c r="O277" t="str">
        <v>PAGA</v>
      </c>
      <c r="P277" t="str">
        <v>PAGA</v>
      </c>
      <c r="Q277" t="str">
        <v>PAGA</v>
      </c>
      <c r="R277" t="str">
        <v>PAGA</v>
      </c>
      <c r="S277" t="str">
        <v>AL DÍA</v>
      </c>
      <c r="T277" t="str">
        <v>AL DÍA</v>
      </c>
      <c r="U277" t="str">
        <v>AL DÍA</v>
      </c>
      <c r="V277" t="str">
        <v>AL DÍA</v>
      </c>
      <c r="W277" t="str">
        <v>AL DÍA</v>
      </c>
      <c r="X277" t="str">
        <v>AL DÍA</v>
      </c>
      <c r="Y277" t="str">
        <v>AL DÍA</v>
      </c>
      <c r="Z277" t="str">
        <v>AL DÍA</v>
      </c>
      <c r="AA277" t="str">
        <v>AL DÍA</v>
      </c>
      <c r="AB277" t="str">
        <v>AL DÍA</v>
      </c>
      <c r="AC277" t="str">
        <v>AL DÍA</v>
      </c>
      <c r="AD277" t="str">
        <v/>
      </c>
      <c r="AE277" t="str">
        <v/>
      </c>
      <c r="AF277" t="str">
        <v/>
      </c>
      <c r="AG277" t="str">
        <v/>
      </c>
      <c r="AH277" t="str">
        <v/>
      </c>
      <c r="AI277" t="str">
        <v/>
      </c>
      <c r="AJ277" t="str">
        <v/>
      </c>
      <c r="AK277" t="str">
        <v/>
      </c>
      <c r="AL277" t="str">
        <v/>
      </c>
      <c r="AM277" t="str">
        <v/>
      </c>
      <c r="AN277" t="str">
        <v/>
      </c>
      <c r="AO277" t="str">
        <v/>
      </c>
    </row>
    <row r="278">
      <c r="A278">
        <v>277</v>
      </c>
      <c r="B278" t="str">
        <v xml:space="preserve">LC2 - 29 - 10 </v>
      </c>
      <c r="C278" t="str">
        <v>VENDIDO</v>
      </c>
      <c r="D278">
        <v>0</v>
      </c>
      <c r="E278" t="str">
        <v>SIN ESTADO</v>
      </c>
      <c r="F278" t="str">
        <v/>
      </c>
      <c r="G278" t="str">
        <v/>
      </c>
      <c r="H278" t="str">
        <v/>
      </c>
      <c r="I278" t="str">
        <v/>
      </c>
      <c r="J278" t="str">
        <v/>
      </c>
      <c r="K278" t="str">
        <v/>
      </c>
      <c r="L278" t="str">
        <v/>
      </c>
      <c r="M278" t="str">
        <v/>
      </c>
      <c r="N278" t="str">
        <v/>
      </c>
      <c r="O278" t="str">
        <v/>
      </c>
      <c r="P278" t="str">
        <v/>
      </c>
      <c r="Q278" t="str">
        <v/>
      </c>
      <c r="R278" t="str">
        <v/>
      </c>
      <c r="S278" t="str">
        <v/>
      </c>
      <c r="T278" t="str">
        <v/>
      </c>
      <c r="U278" t="str">
        <v/>
      </c>
      <c r="V278" t="str">
        <v/>
      </c>
      <c r="W278" t="str">
        <v/>
      </c>
      <c r="X278" t="str">
        <v/>
      </c>
      <c r="Y278" t="str">
        <v/>
      </c>
      <c r="Z278" t="str">
        <v/>
      </c>
      <c r="AA278" t="str">
        <v/>
      </c>
      <c r="AB278" t="str">
        <v/>
      </c>
      <c r="AC278" t="str">
        <v/>
      </c>
      <c r="AD278" t="str">
        <v/>
      </c>
      <c r="AE278" t="str">
        <v/>
      </c>
      <c r="AF278" t="str">
        <v/>
      </c>
      <c r="AG278" t="str">
        <v/>
      </c>
      <c r="AH278" t="str">
        <v/>
      </c>
      <c r="AI278" t="str">
        <v/>
      </c>
      <c r="AJ278" t="str">
        <v/>
      </c>
      <c r="AK278" t="str">
        <v/>
      </c>
      <c r="AL278" t="str">
        <v/>
      </c>
      <c r="AM278" t="str">
        <v/>
      </c>
      <c r="AN278" t="str">
        <v/>
      </c>
      <c r="AO278" t="str">
        <v/>
      </c>
    </row>
    <row r="279">
      <c r="A279">
        <v>278</v>
      </c>
      <c r="B279" t="str">
        <v xml:space="preserve">LC2 - 29 - 11 </v>
      </c>
      <c r="C279" t="str">
        <v>VENDIDO</v>
      </c>
      <c r="D279">
        <v>24</v>
      </c>
      <c r="E279" t="str">
        <v>VENCIDA</v>
      </c>
      <c r="F279" t="str">
        <v>PAGA</v>
      </c>
      <c r="G279" t="str">
        <v>PAGA</v>
      </c>
      <c r="H279" t="str">
        <v>PAGA</v>
      </c>
      <c r="I279" t="str">
        <v>VENCIDA</v>
      </c>
      <c r="J279" t="str">
        <v>VENCIDA</v>
      </c>
      <c r="K279" t="str">
        <v>VENCIDA</v>
      </c>
      <c r="L279" t="str">
        <v>VENCIDA</v>
      </c>
      <c r="M279" t="str">
        <v>VENCIDA</v>
      </c>
      <c r="N279" t="str">
        <v>VENCIDA</v>
      </c>
      <c r="O279" t="str">
        <v>VENCIDA</v>
      </c>
      <c r="P279" t="str">
        <v>VENCIDA</v>
      </c>
      <c r="Q279" t="str">
        <v>VENCIDA</v>
      </c>
      <c r="R279" t="str">
        <v>VENCIDA</v>
      </c>
      <c r="S279" t="str">
        <v>VENCIDA</v>
      </c>
      <c r="T279" t="str">
        <v>VENCIDA</v>
      </c>
      <c r="U279" t="str">
        <v>AL DÍA</v>
      </c>
      <c r="V279" t="str">
        <v>AL DÍA</v>
      </c>
      <c r="W279" t="str">
        <v>AL DÍA</v>
      </c>
      <c r="X279" t="str">
        <v>AL DÍA</v>
      </c>
      <c r="Y279" t="str">
        <v>AL DÍA</v>
      </c>
      <c r="Z279" t="str">
        <v>AL DÍA</v>
      </c>
      <c r="AA279" t="str">
        <v>AL DÍA</v>
      </c>
      <c r="AB279" t="str">
        <v>AL DÍA</v>
      </c>
      <c r="AC279" t="str">
        <v>AL DÍA</v>
      </c>
      <c r="AD279" t="str">
        <v/>
      </c>
      <c r="AE279" t="str">
        <v/>
      </c>
      <c r="AF279" t="str">
        <v/>
      </c>
      <c r="AG279" t="str">
        <v/>
      </c>
      <c r="AH279" t="str">
        <v/>
      </c>
      <c r="AI279" t="str">
        <v/>
      </c>
      <c r="AJ279" t="str">
        <v/>
      </c>
      <c r="AK279" t="str">
        <v/>
      </c>
      <c r="AL279" t="str">
        <v/>
      </c>
      <c r="AM279" t="str">
        <v/>
      </c>
      <c r="AN279" t="str">
        <v/>
      </c>
      <c r="AO279" t="str">
        <v/>
      </c>
    </row>
    <row r="280">
      <c r="A280">
        <v>279</v>
      </c>
      <c r="B280" t="str">
        <v xml:space="preserve">LC2 - 29 - 12 </v>
      </c>
      <c r="C280" t="str">
        <v>VENDIDO</v>
      </c>
      <c r="D280">
        <v>24</v>
      </c>
      <c r="E280" t="str">
        <v>POR VENCER</v>
      </c>
      <c r="F280" t="str">
        <v>PAGA</v>
      </c>
      <c r="G280" t="str">
        <v>PAGA</v>
      </c>
      <c r="H280" t="str">
        <v>PAGA</v>
      </c>
      <c r="I280" t="str">
        <v>PAGA</v>
      </c>
      <c r="J280" t="str">
        <v>PAGA</v>
      </c>
      <c r="K280" t="str">
        <v>PAGA</v>
      </c>
      <c r="L280" t="str">
        <v>PAGA</v>
      </c>
      <c r="M280" t="str">
        <v>PAGA</v>
      </c>
      <c r="N280" t="str">
        <v>PAGA</v>
      </c>
      <c r="O280" t="str">
        <v>PAGA</v>
      </c>
      <c r="P280" t="str">
        <v>PAGA</v>
      </c>
      <c r="Q280" t="str">
        <v>PAGA</v>
      </c>
      <c r="R280" t="str">
        <v>PAGA</v>
      </c>
      <c r="S280" t="str">
        <v>PAGA</v>
      </c>
      <c r="T280" t="str">
        <v>POR VENCER</v>
      </c>
      <c r="U280" t="str">
        <v>AL DÍA</v>
      </c>
      <c r="V280" t="str">
        <v>AL DÍA</v>
      </c>
      <c r="W280" t="str">
        <v>AL DÍA</v>
      </c>
      <c r="X280" t="str">
        <v>AL DÍA</v>
      </c>
      <c r="Y280" t="str">
        <v>AL DÍA</v>
      </c>
      <c r="Z280" t="str">
        <v>AL DÍA</v>
      </c>
      <c r="AA280" t="str">
        <v>AL DÍA</v>
      </c>
      <c r="AB280" t="str">
        <v>AL DÍA</v>
      </c>
      <c r="AC280" t="str">
        <v>AL DÍA</v>
      </c>
      <c r="AD280" t="str">
        <v/>
      </c>
      <c r="AE280" t="str">
        <v/>
      </c>
      <c r="AF280" t="str">
        <v/>
      </c>
      <c r="AG280" t="str">
        <v/>
      </c>
      <c r="AH280" t="str">
        <v/>
      </c>
      <c r="AI280" t="str">
        <v/>
      </c>
      <c r="AJ280" t="str">
        <v/>
      </c>
      <c r="AK280" t="str">
        <v/>
      </c>
      <c r="AL280" t="str">
        <v/>
      </c>
      <c r="AM280" t="str">
        <v/>
      </c>
      <c r="AN280" t="str">
        <v/>
      </c>
      <c r="AO280" t="str">
        <v/>
      </c>
    </row>
    <row r="281">
      <c r="A281">
        <v>280</v>
      </c>
      <c r="B281" t="str">
        <v>LC2 - 29 - 13 Y 14</v>
      </c>
      <c r="C281" t="str">
        <v>VENDIDO</v>
      </c>
      <c r="D281">
        <v>24</v>
      </c>
      <c r="E281" t="str">
        <v>AL DÍA</v>
      </c>
      <c r="F281" t="str">
        <v>PAGA</v>
      </c>
      <c r="G281" t="str">
        <v>PAGA</v>
      </c>
      <c r="H281" t="str">
        <v>PAGA</v>
      </c>
      <c r="I281" t="str">
        <v>PAGA</v>
      </c>
      <c r="J281" t="str">
        <v>PAGA</v>
      </c>
      <c r="K281" t="str">
        <v>PAGA</v>
      </c>
      <c r="L281" t="str">
        <v>PAGA</v>
      </c>
      <c r="M281" t="str">
        <v>PAGA</v>
      </c>
      <c r="N281" t="str">
        <v>PAGA</v>
      </c>
      <c r="O281" t="str">
        <v>PAGA</v>
      </c>
      <c r="P281" t="str">
        <v>PAGA</v>
      </c>
      <c r="Q281" t="str">
        <v>PAGA</v>
      </c>
      <c r="R281" t="str">
        <v>PAGA</v>
      </c>
      <c r="S281" t="str">
        <v>PAGA</v>
      </c>
      <c r="T281" t="str">
        <v>PAGA</v>
      </c>
      <c r="U281" t="str">
        <v>PAGA</v>
      </c>
      <c r="V281" t="str">
        <v>PAGA</v>
      </c>
      <c r="W281" t="str">
        <v>PAGA</v>
      </c>
      <c r="X281" t="str">
        <v>PAGA</v>
      </c>
      <c r="Y281" t="str">
        <v>PAGA</v>
      </c>
      <c r="Z281" t="str">
        <v>PAGA</v>
      </c>
      <c r="AA281" t="str">
        <v>AL DÍA</v>
      </c>
      <c r="AB281" t="str">
        <v>AL DÍA</v>
      </c>
      <c r="AC281" t="str">
        <v>AL DÍA</v>
      </c>
      <c r="AD281" t="str">
        <v/>
      </c>
      <c r="AE281" t="str">
        <v/>
      </c>
      <c r="AF281" t="str">
        <v/>
      </c>
      <c r="AG281" t="str">
        <v/>
      </c>
      <c r="AH281" t="str">
        <v/>
      </c>
      <c r="AI281" t="str">
        <v/>
      </c>
      <c r="AJ281" t="str">
        <v/>
      </c>
      <c r="AK281" t="str">
        <v/>
      </c>
      <c r="AL281" t="str">
        <v/>
      </c>
      <c r="AM281" t="str">
        <v/>
      </c>
      <c r="AN281" t="str">
        <v/>
      </c>
      <c r="AO281" t="str">
        <v/>
      </c>
    </row>
    <row r="282">
      <c r="A282">
        <v>281</v>
      </c>
      <c r="B282" t="str">
        <v>LC2 - 30 - 1</v>
      </c>
      <c r="C282" t="str">
        <v>VENDIDO</v>
      </c>
      <c r="D282">
        <v>24</v>
      </c>
      <c r="E282" t="str">
        <v>AL DÍA</v>
      </c>
      <c r="F282" t="str">
        <v>PAGA</v>
      </c>
      <c r="G282" t="str">
        <v>PAGA</v>
      </c>
      <c r="H282" t="str">
        <v>PAGA</v>
      </c>
      <c r="I282" t="str">
        <v>PAGA</v>
      </c>
      <c r="J282" t="str">
        <v>PAGA</v>
      </c>
      <c r="K282" t="str">
        <v>PAGA</v>
      </c>
      <c r="L282" t="str">
        <v>PAGA</v>
      </c>
      <c r="M282" t="str">
        <v>PAGA</v>
      </c>
      <c r="N282" t="str">
        <v>PAGA</v>
      </c>
      <c r="O282" t="str">
        <v>PAGA</v>
      </c>
      <c r="P282" t="str">
        <v>PAGA</v>
      </c>
      <c r="Q282" t="str">
        <v>PAGA</v>
      </c>
      <c r="R282" t="str">
        <v>PAGA</v>
      </c>
      <c r="S282" t="str">
        <v>PAGA</v>
      </c>
      <c r="T282" t="str">
        <v>PAGA</v>
      </c>
      <c r="U282" t="str">
        <v>PAGA</v>
      </c>
      <c r="V282" t="str">
        <v>AL DÍA</v>
      </c>
      <c r="W282" t="str">
        <v>AL DÍA</v>
      </c>
      <c r="X282" t="str">
        <v>AL DÍA</v>
      </c>
      <c r="Y282" t="str">
        <v>AL DÍA</v>
      </c>
      <c r="Z282" t="str">
        <v>AL DÍA</v>
      </c>
      <c r="AA282" t="str">
        <v>AL DÍA</v>
      </c>
      <c r="AB282" t="str">
        <v>AL DÍA</v>
      </c>
      <c r="AC282" t="str">
        <v>AL DÍA</v>
      </c>
      <c r="AD282" t="str">
        <v/>
      </c>
      <c r="AE282" t="str">
        <v/>
      </c>
      <c r="AF282" t="str">
        <v/>
      </c>
      <c r="AG282" t="str">
        <v/>
      </c>
      <c r="AH282" t="str">
        <v/>
      </c>
      <c r="AI282" t="str">
        <v/>
      </c>
      <c r="AJ282" t="str">
        <v/>
      </c>
      <c r="AK282" t="str">
        <v/>
      </c>
      <c r="AL282" t="str">
        <v/>
      </c>
      <c r="AM282" t="str">
        <v/>
      </c>
      <c r="AN282" t="str">
        <v/>
      </c>
      <c r="AO282" t="str">
        <v/>
      </c>
    </row>
    <row r="283">
      <c r="A283">
        <v>282</v>
      </c>
      <c r="B283" t="str">
        <v xml:space="preserve">LC2 - 30 - 2 </v>
      </c>
      <c r="C283" t="str">
        <v>VENDIDO</v>
      </c>
      <c r="D283">
        <v>24</v>
      </c>
      <c r="E283" t="str">
        <v>AL DÍA</v>
      </c>
      <c r="F283" t="str">
        <v>PAGA</v>
      </c>
      <c r="G283" t="str">
        <v>PAGA</v>
      </c>
      <c r="H283" t="str">
        <v>PAGA</v>
      </c>
      <c r="I283" t="str">
        <v>PAGA</v>
      </c>
      <c r="J283" t="str">
        <v>PAGA</v>
      </c>
      <c r="K283" t="str">
        <v>PAGA</v>
      </c>
      <c r="L283" t="str">
        <v>PAGA</v>
      </c>
      <c r="M283" t="str">
        <v>PAGA</v>
      </c>
      <c r="N283" t="str">
        <v>PAGA</v>
      </c>
      <c r="O283" t="str">
        <v>AL DÍA</v>
      </c>
      <c r="P283" t="str">
        <v>AL DÍA</v>
      </c>
      <c r="Q283" t="str">
        <v>AL DÍA</v>
      </c>
      <c r="R283" t="str">
        <v>AL DÍA</v>
      </c>
      <c r="S283" t="str">
        <v>AL DÍA</v>
      </c>
      <c r="T283" t="str">
        <v>AL DÍA</v>
      </c>
      <c r="U283" t="str">
        <v>AL DÍA</v>
      </c>
      <c r="V283" t="str">
        <v>AL DÍA</v>
      </c>
      <c r="W283" t="str">
        <v>AL DÍA</v>
      </c>
      <c r="X283" t="str">
        <v>AL DÍA</v>
      </c>
      <c r="Y283" t="str">
        <v>AL DÍA</v>
      </c>
      <c r="Z283" t="str">
        <v>AL DÍA</v>
      </c>
      <c r="AA283" t="str">
        <v>AL DÍA</v>
      </c>
      <c r="AB283" t="str">
        <v>AL DÍA</v>
      </c>
      <c r="AC283" t="str">
        <v>AL DÍA</v>
      </c>
      <c r="AD283" t="str">
        <v/>
      </c>
      <c r="AE283" t="str">
        <v/>
      </c>
      <c r="AF283" t="str">
        <v/>
      </c>
      <c r="AG283" t="str">
        <v/>
      </c>
      <c r="AH283" t="str">
        <v/>
      </c>
      <c r="AI283" t="str">
        <v/>
      </c>
      <c r="AJ283" t="str">
        <v/>
      </c>
      <c r="AK283" t="str">
        <v/>
      </c>
      <c r="AL283" t="str">
        <v/>
      </c>
      <c r="AM283" t="str">
        <v/>
      </c>
      <c r="AN283" t="str">
        <v/>
      </c>
      <c r="AO283" t="str">
        <v/>
      </c>
    </row>
    <row r="284">
      <c r="A284">
        <v>283</v>
      </c>
      <c r="B284" t="str">
        <v xml:space="preserve">LC2 - 30 - 3 </v>
      </c>
      <c r="C284" t="str">
        <v>VENDIDO</v>
      </c>
      <c r="D284">
        <v>24</v>
      </c>
      <c r="E284" t="str">
        <v>VENCIDA</v>
      </c>
      <c r="F284" t="str">
        <v>PAGA</v>
      </c>
      <c r="G284" t="str">
        <v>VENCIDA</v>
      </c>
      <c r="H284" t="str">
        <v>VENCIDA</v>
      </c>
      <c r="I284" t="str">
        <v>VENCIDA</v>
      </c>
      <c r="J284" t="str">
        <v>VENCIDA</v>
      </c>
      <c r="K284" t="str">
        <v>VENCIDA</v>
      </c>
      <c r="L284" t="str">
        <v>VENCIDA</v>
      </c>
      <c r="M284" t="str">
        <v>VENCIDA</v>
      </c>
      <c r="N284" t="str">
        <v>VENCIDA</v>
      </c>
      <c r="O284" t="str">
        <v>VENCIDA</v>
      </c>
      <c r="P284" t="str">
        <v>AL DÍA</v>
      </c>
      <c r="Q284" t="str">
        <v>AL DÍA</v>
      </c>
      <c r="R284" t="str">
        <v>AL DÍA</v>
      </c>
      <c r="S284" t="str">
        <v>AL DÍA</v>
      </c>
      <c r="T284" t="str">
        <v>AL DÍA</v>
      </c>
      <c r="U284" t="str">
        <v>AL DÍA</v>
      </c>
      <c r="V284" t="str">
        <v>AL DÍA</v>
      </c>
      <c r="W284" t="str">
        <v>AL DÍA</v>
      </c>
      <c r="X284" t="str">
        <v>AL DÍA</v>
      </c>
      <c r="Y284" t="str">
        <v>AL DÍA</v>
      </c>
      <c r="Z284" t="str">
        <v>AL DÍA</v>
      </c>
      <c r="AA284" t="str">
        <v>AL DÍA</v>
      </c>
      <c r="AB284" t="str">
        <v>AL DÍA</v>
      </c>
      <c r="AC284" t="str">
        <v>AL DÍA</v>
      </c>
      <c r="AD284" t="str">
        <v/>
      </c>
      <c r="AE284" t="str">
        <v/>
      </c>
      <c r="AF284" t="str">
        <v/>
      </c>
      <c r="AG284" t="str">
        <v/>
      </c>
      <c r="AH284" t="str">
        <v/>
      </c>
      <c r="AI284" t="str">
        <v/>
      </c>
      <c r="AJ284" t="str">
        <v/>
      </c>
      <c r="AK284" t="str">
        <v/>
      </c>
      <c r="AL284" t="str">
        <v/>
      </c>
      <c r="AM284" t="str">
        <v/>
      </c>
      <c r="AN284" t="str">
        <v/>
      </c>
      <c r="AO284" t="str">
        <v/>
      </c>
    </row>
    <row r="285">
      <c r="A285">
        <v>284</v>
      </c>
      <c r="B285" t="str">
        <v xml:space="preserve">LC2 - 30 - 4 </v>
      </c>
      <c r="C285" t="str">
        <v>VENDIDO</v>
      </c>
      <c r="D285">
        <v>24</v>
      </c>
      <c r="E285" t="str">
        <v>AL DÍA</v>
      </c>
      <c r="F285" t="str">
        <v>PAGA</v>
      </c>
      <c r="G285" t="str">
        <v>PAGA</v>
      </c>
      <c r="H285" t="str">
        <v>PAGA</v>
      </c>
      <c r="I285" t="str">
        <v>PAGA</v>
      </c>
      <c r="J285" t="str">
        <v>PAGA</v>
      </c>
      <c r="K285" t="str">
        <v>PAGA</v>
      </c>
      <c r="L285" t="str">
        <v>PAGA</v>
      </c>
      <c r="M285" t="str">
        <v>PAGA</v>
      </c>
      <c r="N285" t="str">
        <v>PAGA</v>
      </c>
      <c r="O285" t="str">
        <v>AL DÍA</v>
      </c>
      <c r="P285" t="str">
        <v>AL DÍA</v>
      </c>
      <c r="Q285" t="str">
        <v>AL DÍA</v>
      </c>
      <c r="R285" t="str">
        <v>AL DÍA</v>
      </c>
      <c r="S285" t="str">
        <v>AL DÍA</v>
      </c>
      <c r="T285" t="str">
        <v>AL DÍA</v>
      </c>
      <c r="U285" t="str">
        <v>AL DÍA</v>
      </c>
      <c r="V285" t="str">
        <v>AL DÍA</v>
      </c>
      <c r="W285" t="str">
        <v>AL DÍA</v>
      </c>
      <c r="X285" t="str">
        <v>AL DÍA</v>
      </c>
      <c r="Y285" t="str">
        <v>AL DÍA</v>
      </c>
      <c r="Z285" t="str">
        <v>AL DÍA</v>
      </c>
      <c r="AA285" t="str">
        <v>AL DÍA</v>
      </c>
      <c r="AB285" t="str">
        <v>AL DÍA</v>
      </c>
      <c r="AC285" t="str">
        <v>AL DÍA</v>
      </c>
      <c r="AD285" t="str">
        <v/>
      </c>
      <c r="AE285" t="str">
        <v/>
      </c>
      <c r="AF285" t="str">
        <v/>
      </c>
      <c r="AG285" t="str">
        <v/>
      </c>
      <c r="AH285" t="str">
        <v/>
      </c>
      <c r="AI285" t="str">
        <v/>
      </c>
      <c r="AJ285" t="str">
        <v/>
      </c>
      <c r="AK285" t="str">
        <v/>
      </c>
      <c r="AL285" t="str">
        <v/>
      </c>
      <c r="AM285" t="str">
        <v/>
      </c>
      <c r="AN285" t="str">
        <v/>
      </c>
      <c r="AO285" t="str">
        <v/>
      </c>
    </row>
    <row r="286">
      <c r="A286">
        <v>285</v>
      </c>
      <c r="B286" t="str">
        <v xml:space="preserve">LC2 - 30 - 5 Y 6 </v>
      </c>
      <c r="C286" t="str">
        <v>VENDIDO</v>
      </c>
      <c r="D286">
        <v>24</v>
      </c>
      <c r="E286" t="str">
        <v>VENCIDA</v>
      </c>
      <c r="F286" t="str">
        <v>PAGA</v>
      </c>
      <c r="G286" t="str">
        <v>PAGA</v>
      </c>
      <c r="H286" t="str">
        <v>PAGA</v>
      </c>
      <c r="I286" t="str">
        <v>PAGA</v>
      </c>
      <c r="J286" t="str">
        <v>PAGA</v>
      </c>
      <c r="K286" t="str">
        <v>PAGA</v>
      </c>
      <c r="L286" t="str">
        <v>VENCIDA</v>
      </c>
      <c r="M286" t="str">
        <v>AL DÍA</v>
      </c>
      <c r="N286" t="str">
        <v>AL DÍA</v>
      </c>
      <c r="O286" t="str">
        <v>AL DÍA</v>
      </c>
      <c r="P286" t="str">
        <v>AL DÍA</v>
      </c>
      <c r="Q286" t="str">
        <v>AL DÍA</v>
      </c>
      <c r="R286" t="str">
        <v>AL DÍA</v>
      </c>
      <c r="S286" t="str">
        <v>AL DÍA</v>
      </c>
      <c r="T286" t="str">
        <v>AL DÍA</v>
      </c>
      <c r="U286" t="str">
        <v>AL DÍA</v>
      </c>
      <c r="V286" t="str">
        <v>AL DÍA</v>
      </c>
      <c r="W286" t="str">
        <v>AL DÍA</v>
      </c>
      <c r="X286" t="str">
        <v>AL DÍA</v>
      </c>
      <c r="Y286" t="str">
        <v>AL DÍA</v>
      </c>
      <c r="Z286" t="str">
        <v>AL DÍA</v>
      </c>
      <c r="AA286" t="str">
        <v>AL DÍA</v>
      </c>
      <c r="AB286" t="str">
        <v>AL DÍA</v>
      </c>
      <c r="AC286" t="str">
        <v>AL DÍA</v>
      </c>
      <c r="AD286" t="str">
        <v/>
      </c>
      <c r="AE286" t="str">
        <v/>
      </c>
      <c r="AF286" t="str">
        <v/>
      </c>
      <c r="AG286" t="str">
        <v/>
      </c>
      <c r="AH286" t="str">
        <v/>
      </c>
      <c r="AI286" t="str">
        <v/>
      </c>
      <c r="AJ286" t="str">
        <v/>
      </c>
      <c r="AK286" t="str">
        <v/>
      </c>
      <c r="AL286" t="str">
        <v/>
      </c>
      <c r="AM286" t="str">
        <v/>
      </c>
      <c r="AN286" t="str">
        <v/>
      </c>
      <c r="AO286" t="str">
        <v/>
      </c>
    </row>
    <row r="287">
      <c r="A287">
        <v>286</v>
      </c>
      <c r="B287" t="str">
        <v xml:space="preserve">LC2 - 30 - 7 </v>
      </c>
      <c r="C287" t="str">
        <v>VENDIDO</v>
      </c>
      <c r="D287">
        <v>30</v>
      </c>
      <c r="E287" t="str">
        <v>VENCIDA</v>
      </c>
      <c r="F287" t="str">
        <v>PAGA</v>
      </c>
      <c r="G287" t="str">
        <v>VENCIDA</v>
      </c>
      <c r="H287" t="str">
        <v>VENCIDA</v>
      </c>
      <c r="I287" t="str">
        <v>VENCIDA</v>
      </c>
      <c r="J287" t="str">
        <v>VENCIDA</v>
      </c>
      <c r="K287" t="str">
        <v>VENCIDA</v>
      </c>
      <c r="L287" t="str">
        <v>VENCIDA</v>
      </c>
      <c r="M287" t="str">
        <v>VENCIDA</v>
      </c>
      <c r="N287" t="str">
        <v>VENCIDA</v>
      </c>
      <c r="O287" t="str">
        <v>AL DÍA</v>
      </c>
      <c r="P287" t="str">
        <v>AL DÍA</v>
      </c>
      <c r="Q287" t="str">
        <v>AL DÍA</v>
      </c>
      <c r="R287" t="str">
        <v>AL DÍA</v>
      </c>
      <c r="S287" t="str">
        <v>AL DÍA</v>
      </c>
      <c r="T287" t="str">
        <v>AL DÍA</v>
      </c>
      <c r="U287" t="str">
        <v>AL DÍA</v>
      </c>
      <c r="V287" t="str">
        <v>AL DÍA</v>
      </c>
      <c r="W287" t="str">
        <v>AL DÍA</v>
      </c>
      <c r="X287" t="str">
        <v>AL DÍA</v>
      </c>
      <c r="Y287" t="str">
        <v>AL DÍA</v>
      </c>
      <c r="Z287" t="str">
        <v>AL DÍA</v>
      </c>
      <c r="AA287" t="str">
        <v>AL DÍA</v>
      </c>
      <c r="AB287" t="str">
        <v>AL DÍA</v>
      </c>
      <c r="AC287" t="str">
        <v>AL DÍA</v>
      </c>
      <c r="AD287" t="str">
        <v>AL DÍA</v>
      </c>
      <c r="AE287" t="str">
        <v>AL DÍA</v>
      </c>
      <c r="AF287" t="str">
        <v>AL DÍA</v>
      </c>
      <c r="AG287" t="str">
        <v>AL DÍA</v>
      </c>
      <c r="AH287" t="str">
        <v>AL DÍA</v>
      </c>
      <c r="AI287" t="str">
        <v>AL DÍA</v>
      </c>
      <c r="AJ287" t="str">
        <v/>
      </c>
      <c r="AK287" t="str">
        <v/>
      </c>
      <c r="AL287" t="str">
        <v/>
      </c>
      <c r="AM287" t="str">
        <v/>
      </c>
      <c r="AN287" t="str">
        <v/>
      </c>
      <c r="AO287" t="str">
        <v/>
      </c>
    </row>
    <row r="288">
      <c r="A288">
        <v>287</v>
      </c>
      <c r="B288" t="str">
        <v xml:space="preserve">LC2 - 30 - 8 </v>
      </c>
      <c r="C288" t="str">
        <v>VENDIDO</v>
      </c>
      <c r="D288">
        <v>24</v>
      </c>
      <c r="E288" t="str">
        <v>VENCIDA</v>
      </c>
      <c r="F288" t="str">
        <v>PAGA</v>
      </c>
      <c r="G288" t="str">
        <v>PAGA</v>
      </c>
      <c r="H288" t="str">
        <v>PAGA</v>
      </c>
      <c r="I288" t="str">
        <v>VENCIDA</v>
      </c>
      <c r="J288" t="str">
        <v>VENCIDA</v>
      </c>
      <c r="K288" t="str">
        <v>VENCIDA</v>
      </c>
      <c r="L288" t="str">
        <v>VENCIDA</v>
      </c>
      <c r="M288" t="str">
        <v>AL DÍA</v>
      </c>
      <c r="N288" t="str">
        <v>AL DÍA</v>
      </c>
      <c r="O288" t="str">
        <v>AL DÍA</v>
      </c>
      <c r="P288" t="str">
        <v>AL DÍA</v>
      </c>
      <c r="Q288" t="str">
        <v>AL DÍA</v>
      </c>
      <c r="R288" t="str">
        <v>AL DÍA</v>
      </c>
      <c r="S288" t="str">
        <v>AL DÍA</v>
      </c>
      <c r="T288" t="str">
        <v>AL DÍA</v>
      </c>
      <c r="U288" t="str">
        <v>AL DÍA</v>
      </c>
      <c r="V288" t="str">
        <v>AL DÍA</v>
      </c>
      <c r="W288" t="str">
        <v>AL DÍA</v>
      </c>
      <c r="X288" t="str">
        <v>AL DÍA</v>
      </c>
      <c r="Y288" t="str">
        <v>AL DÍA</v>
      </c>
      <c r="Z288" t="str">
        <v>AL DÍA</v>
      </c>
      <c r="AA288" t="str">
        <v>AL DÍA</v>
      </c>
      <c r="AB288" t="str">
        <v>AL DÍA</v>
      </c>
      <c r="AC288" t="str">
        <v>AL DÍA</v>
      </c>
      <c r="AD288" t="str">
        <v/>
      </c>
      <c r="AE288" t="str">
        <v/>
      </c>
      <c r="AF288" t="str">
        <v/>
      </c>
      <c r="AG288" t="str">
        <v/>
      </c>
      <c r="AH288" t="str">
        <v/>
      </c>
      <c r="AI288" t="str">
        <v/>
      </c>
      <c r="AJ288" t="str">
        <v/>
      </c>
      <c r="AK288" t="str">
        <v/>
      </c>
      <c r="AL288" t="str">
        <v/>
      </c>
      <c r="AM288" t="str">
        <v/>
      </c>
      <c r="AN288" t="str">
        <v/>
      </c>
      <c r="AO288" t="str">
        <v/>
      </c>
    </row>
    <row r="289">
      <c r="A289">
        <v>288</v>
      </c>
      <c r="B289" t="str">
        <v xml:space="preserve">LC2 - 30 - 9 </v>
      </c>
      <c r="C289" t="str">
        <v>VENDIDO</v>
      </c>
      <c r="D289">
        <v>0</v>
      </c>
      <c r="E289" t="str">
        <v>SIN ESTADO</v>
      </c>
      <c r="F289" t="str">
        <v/>
      </c>
      <c r="G289" t="str">
        <v/>
      </c>
      <c r="H289" t="str">
        <v/>
      </c>
      <c r="I289" t="str">
        <v/>
      </c>
      <c r="J289" t="str">
        <v/>
      </c>
      <c r="K289" t="str">
        <v/>
      </c>
      <c r="L289" t="str">
        <v/>
      </c>
      <c r="M289" t="str">
        <v/>
      </c>
      <c r="N289" t="str">
        <v/>
      </c>
      <c r="O289" t="str">
        <v/>
      </c>
      <c r="P289" t="str">
        <v/>
      </c>
      <c r="Q289" t="str">
        <v/>
      </c>
      <c r="R289" t="str">
        <v/>
      </c>
      <c r="S289" t="str">
        <v/>
      </c>
      <c r="T289" t="str">
        <v/>
      </c>
      <c r="U289" t="str">
        <v/>
      </c>
      <c r="V289" t="str">
        <v/>
      </c>
      <c r="W289" t="str">
        <v/>
      </c>
      <c r="X289" t="str">
        <v/>
      </c>
      <c r="Y289" t="str">
        <v/>
      </c>
      <c r="Z289" t="str">
        <v/>
      </c>
      <c r="AA289" t="str">
        <v/>
      </c>
      <c r="AB289" t="str">
        <v/>
      </c>
      <c r="AC289" t="str">
        <v/>
      </c>
      <c r="AD289" t="str">
        <v/>
      </c>
      <c r="AE289" t="str">
        <v/>
      </c>
      <c r="AF289" t="str">
        <v/>
      </c>
      <c r="AG289" t="str">
        <v/>
      </c>
      <c r="AH289" t="str">
        <v/>
      </c>
      <c r="AI289" t="str">
        <v/>
      </c>
      <c r="AJ289" t="str">
        <v/>
      </c>
      <c r="AK289" t="str">
        <v/>
      </c>
      <c r="AL289" t="str">
        <v/>
      </c>
      <c r="AM289" t="str">
        <v/>
      </c>
      <c r="AN289" t="str">
        <v/>
      </c>
      <c r="AO289" t="str">
        <v/>
      </c>
    </row>
    <row r="290">
      <c r="A290">
        <v>289</v>
      </c>
      <c r="B290" t="str">
        <v xml:space="preserve">LC2 - 30 - 10 </v>
      </c>
      <c r="C290" t="str">
        <v>VENDIDO</v>
      </c>
      <c r="D290">
        <v>0</v>
      </c>
      <c r="E290" t="str">
        <v>SIN ESTADO</v>
      </c>
      <c r="F290" t="str">
        <v/>
      </c>
      <c r="G290" t="str">
        <v/>
      </c>
      <c r="H290" t="str">
        <v/>
      </c>
      <c r="I290" t="str">
        <v/>
      </c>
      <c r="J290" t="str">
        <v/>
      </c>
      <c r="K290" t="str">
        <v/>
      </c>
      <c r="L290" t="str">
        <v/>
      </c>
      <c r="M290" t="str">
        <v/>
      </c>
      <c r="N290" t="str">
        <v/>
      </c>
      <c r="O290" t="str">
        <v/>
      </c>
      <c r="P290" t="str">
        <v/>
      </c>
      <c r="Q290" t="str">
        <v/>
      </c>
      <c r="R290" t="str">
        <v/>
      </c>
      <c r="S290" t="str">
        <v/>
      </c>
      <c r="T290" t="str">
        <v/>
      </c>
      <c r="U290" t="str">
        <v/>
      </c>
      <c r="V290" t="str">
        <v/>
      </c>
      <c r="W290" t="str">
        <v/>
      </c>
      <c r="X290" t="str">
        <v/>
      </c>
      <c r="Y290" t="str">
        <v/>
      </c>
      <c r="Z290" t="str">
        <v/>
      </c>
      <c r="AA290" t="str">
        <v/>
      </c>
      <c r="AB290" t="str">
        <v/>
      </c>
      <c r="AC290" t="str">
        <v/>
      </c>
      <c r="AD290" t="str">
        <v/>
      </c>
      <c r="AE290" t="str">
        <v/>
      </c>
      <c r="AF290" t="str">
        <v/>
      </c>
      <c r="AG290" t="str">
        <v/>
      </c>
      <c r="AH290" t="str">
        <v/>
      </c>
      <c r="AI290" t="str">
        <v/>
      </c>
      <c r="AJ290" t="str">
        <v/>
      </c>
      <c r="AK290" t="str">
        <v/>
      </c>
      <c r="AL290" t="str">
        <v/>
      </c>
      <c r="AM290" t="str">
        <v/>
      </c>
      <c r="AN290" t="str">
        <v/>
      </c>
      <c r="AO290" t="str">
        <v/>
      </c>
    </row>
    <row r="291">
      <c r="A291">
        <v>290</v>
      </c>
      <c r="B291" t="str">
        <v>LC2 - 30 - 11</v>
      </c>
      <c r="C291" t="str">
        <v>VENDIDO</v>
      </c>
      <c r="D291">
        <v>24</v>
      </c>
      <c r="E291" t="str">
        <v>VENCIDA</v>
      </c>
      <c r="F291" t="str">
        <v>PAGA</v>
      </c>
      <c r="G291" t="str">
        <v>PAGA</v>
      </c>
      <c r="H291" t="str">
        <v>PAGA</v>
      </c>
      <c r="I291" t="str">
        <v>PAGA</v>
      </c>
      <c r="J291" t="str">
        <v>PAGA</v>
      </c>
      <c r="K291" t="str">
        <v>PAGA</v>
      </c>
      <c r="L291" t="str">
        <v>PAGA</v>
      </c>
      <c r="M291" t="str">
        <v>PAGA</v>
      </c>
      <c r="N291" t="str">
        <v>PAGA</v>
      </c>
      <c r="O291" t="str">
        <v>PAGA</v>
      </c>
      <c r="P291" t="str">
        <v>PAGA</v>
      </c>
      <c r="Q291" t="str">
        <v>PAGA</v>
      </c>
      <c r="R291" t="str">
        <v>PAGA</v>
      </c>
      <c r="S291" t="str">
        <v>VENCIDA</v>
      </c>
      <c r="T291" t="str">
        <v>VENCIDA</v>
      </c>
      <c r="U291" t="str">
        <v>POR VENCER</v>
      </c>
      <c r="V291" t="str">
        <v>AL DÍA</v>
      </c>
      <c r="W291" t="str">
        <v>AL DÍA</v>
      </c>
      <c r="X291" t="str">
        <v>AL DÍA</v>
      </c>
      <c r="Y291" t="str">
        <v>AL DÍA</v>
      </c>
      <c r="Z291" t="str">
        <v>AL DÍA</v>
      </c>
      <c r="AA291" t="str">
        <v>AL DÍA</v>
      </c>
      <c r="AB291" t="str">
        <v>AL DÍA</v>
      </c>
      <c r="AC291" t="str">
        <v>AL DÍA</v>
      </c>
      <c r="AD291" t="str">
        <v/>
      </c>
      <c r="AE291" t="str">
        <v/>
      </c>
      <c r="AF291" t="str">
        <v/>
      </c>
      <c r="AG291" t="str">
        <v/>
      </c>
      <c r="AH291" t="str">
        <v/>
      </c>
      <c r="AI291" t="str">
        <v/>
      </c>
      <c r="AJ291" t="str">
        <v/>
      </c>
      <c r="AK291" t="str">
        <v/>
      </c>
      <c r="AL291" t="str">
        <v/>
      </c>
      <c r="AM291" t="str">
        <v/>
      </c>
      <c r="AN291" t="str">
        <v/>
      </c>
      <c r="AO291" t="str">
        <v/>
      </c>
    </row>
    <row r="292">
      <c r="A292">
        <v>291</v>
      </c>
      <c r="B292" t="str">
        <v xml:space="preserve">LC2 - 30 - 12 </v>
      </c>
      <c r="C292" t="str">
        <v>VENDIDO</v>
      </c>
      <c r="D292">
        <v>24</v>
      </c>
      <c r="E292" t="str">
        <v>VENCIDA</v>
      </c>
      <c r="F292" t="str">
        <v>PAGA</v>
      </c>
      <c r="G292" t="str">
        <v>PAGA</v>
      </c>
      <c r="H292" t="str">
        <v>PAGA</v>
      </c>
      <c r="I292" t="str">
        <v>PAGA</v>
      </c>
      <c r="J292" t="str">
        <v>PAGA</v>
      </c>
      <c r="K292" t="str">
        <v>PAGA</v>
      </c>
      <c r="L292" t="str">
        <v>PAGA</v>
      </c>
      <c r="M292" t="str">
        <v>PAGA</v>
      </c>
      <c r="N292" t="str">
        <v>PAGA</v>
      </c>
      <c r="O292" t="str">
        <v>PAGA</v>
      </c>
      <c r="P292" t="str">
        <v>PAGA</v>
      </c>
      <c r="Q292" t="str">
        <v>PAGA</v>
      </c>
      <c r="R292" t="str">
        <v>PAGA</v>
      </c>
      <c r="S292" t="str">
        <v>VENCIDA</v>
      </c>
      <c r="T292" t="str">
        <v>VENCIDA</v>
      </c>
      <c r="U292" t="str">
        <v>POR VENCER</v>
      </c>
      <c r="V292" t="str">
        <v>AL DÍA</v>
      </c>
      <c r="W292" t="str">
        <v>AL DÍA</v>
      </c>
      <c r="X292" t="str">
        <v>AL DÍA</v>
      </c>
      <c r="Y292" t="str">
        <v>AL DÍA</v>
      </c>
      <c r="Z292" t="str">
        <v>AL DÍA</v>
      </c>
      <c r="AA292" t="str">
        <v>AL DÍA</v>
      </c>
      <c r="AB292" t="str">
        <v>AL DÍA</v>
      </c>
      <c r="AC292" t="str">
        <v>AL DÍA</v>
      </c>
      <c r="AD292" t="str">
        <v/>
      </c>
      <c r="AE292" t="str">
        <v/>
      </c>
      <c r="AF292" t="str">
        <v/>
      </c>
      <c r="AG292" t="str">
        <v/>
      </c>
      <c r="AH292" t="str">
        <v/>
      </c>
      <c r="AI292" t="str">
        <v/>
      </c>
      <c r="AJ292" t="str">
        <v/>
      </c>
      <c r="AK292" t="str">
        <v/>
      </c>
      <c r="AL292" t="str">
        <v/>
      </c>
      <c r="AM292" t="str">
        <v/>
      </c>
      <c r="AN292" t="str">
        <v/>
      </c>
      <c r="AO292" t="str">
        <v/>
      </c>
    </row>
    <row r="293">
      <c r="A293">
        <v>292</v>
      </c>
      <c r="B293" t="str">
        <v xml:space="preserve">LC2 - 31 - 1 - 2 - 11 Y 12 </v>
      </c>
      <c r="C293" t="str">
        <v>VENDIDO</v>
      </c>
      <c r="D293">
        <v>24</v>
      </c>
      <c r="E293" t="str">
        <v>AL DÍA</v>
      </c>
      <c r="F293" t="str">
        <v>PAGA</v>
      </c>
      <c r="G293" t="str">
        <v>PAGA</v>
      </c>
      <c r="H293" t="str">
        <v>PAGA</v>
      </c>
      <c r="I293" t="str">
        <v>PAGA</v>
      </c>
      <c r="J293" t="str">
        <v>PAGA</v>
      </c>
      <c r="K293" t="str">
        <v>PAGA</v>
      </c>
      <c r="L293" t="str">
        <v>PAGA</v>
      </c>
      <c r="M293" t="str">
        <v>PAGA</v>
      </c>
      <c r="N293" t="str">
        <v>PAGA</v>
      </c>
      <c r="O293" t="str">
        <v>PAGA</v>
      </c>
      <c r="P293" t="str">
        <v>PAGA</v>
      </c>
      <c r="Q293" t="str">
        <v>PAGA</v>
      </c>
      <c r="R293" t="str">
        <v>PAGA</v>
      </c>
      <c r="S293" t="str">
        <v>PAGA</v>
      </c>
      <c r="T293" t="str">
        <v>PAGA</v>
      </c>
      <c r="U293" t="str">
        <v>PAGA</v>
      </c>
      <c r="V293" t="str">
        <v>AL DÍA</v>
      </c>
      <c r="W293" t="str">
        <v>AL DÍA</v>
      </c>
      <c r="X293" t="str">
        <v>AL DÍA</v>
      </c>
      <c r="Y293" t="str">
        <v>AL DÍA</v>
      </c>
      <c r="Z293" t="str">
        <v>AL DÍA</v>
      </c>
      <c r="AA293" t="str">
        <v>AL DÍA</v>
      </c>
      <c r="AB293" t="str">
        <v>AL DÍA</v>
      </c>
      <c r="AC293" t="str">
        <v>AL DÍA</v>
      </c>
      <c r="AD293" t="str">
        <v/>
      </c>
      <c r="AE293" t="str">
        <v/>
      </c>
      <c r="AF293" t="str">
        <v/>
      </c>
      <c r="AG293" t="str">
        <v/>
      </c>
      <c r="AH293" t="str">
        <v/>
      </c>
      <c r="AI293" t="str">
        <v/>
      </c>
      <c r="AJ293" t="str">
        <v/>
      </c>
      <c r="AK293" t="str">
        <v/>
      </c>
      <c r="AL293" t="str">
        <v/>
      </c>
      <c r="AM293" t="str">
        <v/>
      </c>
      <c r="AN293" t="str">
        <v/>
      </c>
      <c r="AO293" t="str">
        <v/>
      </c>
    </row>
    <row r="294">
      <c r="A294">
        <v>293</v>
      </c>
      <c r="B294" t="str">
        <v xml:space="preserve">LC2 - 31 - 3 </v>
      </c>
      <c r="C294" t="str">
        <v>VENDIDO</v>
      </c>
      <c r="D294">
        <v>24</v>
      </c>
      <c r="E294" t="str">
        <v>VENCIDA</v>
      </c>
      <c r="F294" t="str">
        <v>PAGA</v>
      </c>
      <c r="G294" t="str">
        <v>PAGA</v>
      </c>
      <c r="H294" t="str">
        <v>PAGA</v>
      </c>
      <c r="I294" t="str">
        <v>PAGA</v>
      </c>
      <c r="J294" t="str">
        <v>PAGA</v>
      </c>
      <c r="K294" t="str">
        <v>VENCIDA</v>
      </c>
      <c r="L294" t="str">
        <v>VENCIDA</v>
      </c>
      <c r="M294" t="str">
        <v>VENCIDA</v>
      </c>
      <c r="N294" t="str">
        <v>VENCIDA</v>
      </c>
      <c r="O294" t="str">
        <v>VENCIDA</v>
      </c>
      <c r="P294" t="str">
        <v>VENCIDA</v>
      </c>
      <c r="Q294" t="str">
        <v>VENCIDA</v>
      </c>
      <c r="R294" t="str">
        <v>VENCIDA</v>
      </c>
      <c r="S294" t="str">
        <v>VENCIDA</v>
      </c>
      <c r="T294" t="str">
        <v>VENCIDA</v>
      </c>
      <c r="U294" t="str">
        <v>VENCIDA</v>
      </c>
      <c r="V294" t="str">
        <v>VENCIDA</v>
      </c>
      <c r="W294" t="str">
        <v>VENCIDA</v>
      </c>
      <c r="X294" t="str">
        <v>VENCIDA</v>
      </c>
      <c r="Y294" t="str">
        <v>VENCIDA</v>
      </c>
      <c r="Z294" t="str">
        <v>VENCIDA</v>
      </c>
      <c r="AA294" t="str">
        <v>AL DÍA</v>
      </c>
      <c r="AB294" t="str">
        <v>AL DÍA</v>
      </c>
      <c r="AC294" t="str">
        <v>AL DÍA</v>
      </c>
      <c r="AD294" t="str">
        <v/>
      </c>
      <c r="AE294" t="str">
        <v/>
      </c>
      <c r="AF294" t="str">
        <v/>
      </c>
      <c r="AG294" t="str">
        <v/>
      </c>
      <c r="AH294" t="str">
        <v/>
      </c>
      <c r="AI294" t="str">
        <v/>
      </c>
      <c r="AJ294" t="str">
        <v/>
      </c>
      <c r="AK294" t="str">
        <v/>
      </c>
      <c r="AL294" t="str">
        <v/>
      </c>
      <c r="AM294" t="str">
        <v/>
      </c>
      <c r="AN294" t="str">
        <v/>
      </c>
      <c r="AO294" t="str">
        <v/>
      </c>
      <c r="AP294" t="str">
        <v>MENSAJE POR WHATSAPP</v>
      </c>
      <c r="AQ294" t="str">
        <v>se le envio mensaje de recordatorio del atraso de los cuotas</v>
      </c>
      <c r="AR294">
        <v>46272</v>
      </c>
    </row>
    <row r="295">
      <c r="A295">
        <v>294</v>
      </c>
      <c r="B295" t="str">
        <v xml:space="preserve">LC2 - 31 - 4 </v>
      </c>
      <c r="C295" t="str">
        <v>VENDIDO</v>
      </c>
      <c r="D295">
        <v>24</v>
      </c>
      <c r="E295" t="str">
        <v>POR VENCER</v>
      </c>
      <c r="F295" t="str">
        <v>PAGA</v>
      </c>
      <c r="G295" t="str">
        <v>PAGA</v>
      </c>
      <c r="H295" t="str">
        <v>PAGA</v>
      </c>
      <c r="I295" t="str">
        <v>PAGA</v>
      </c>
      <c r="J295" t="str">
        <v>PAGA</v>
      </c>
      <c r="K295" t="str">
        <v>PAGA</v>
      </c>
      <c r="L295" t="str">
        <v>PAGA</v>
      </c>
      <c r="M295" t="str">
        <v>PAGA</v>
      </c>
      <c r="N295" t="str">
        <v>PAGA</v>
      </c>
      <c r="O295" t="str">
        <v>POR VENCER</v>
      </c>
      <c r="P295" t="str">
        <v>AL DÍA</v>
      </c>
      <c r="Q295" t="str">
        <v>AL DÍA</v>
      </c>
      <c r="R295" t="str">
        <v>AL DÍA</v>
      </c>
      <c r="S295" t="str">
        <v>AL DÍA</v>
      </c>
      <c r="T295" t="str">
        <v>AL DÍA</v>
      </c>
      <c r="U295" t="str">
        <v>AL DÍA</v>
      </c>
      <c r="V295" t="str">
        <v>AL DÍA</v>
      </c>
      <c r="W295" t="str">
        <v>AL DÍA</v>
      </c>
      <c r="X295" t="str">
        <v>AL DÍA</v>
      </c>
      <c r="Y295" t="str">
        <v>AL DÍA</v>
      </c>
      <c r="Z295" t="str">
        <v>AL DÍA</v>
      </c>
      <c r="AA295" t="str">
        <v>AL DÍA</v>
      </c>
      <c r="AB295" t="str">
        <v>AL DÍA</v>
      </c>
      <c r="AC295" t="str">
        <v>AL DÍA</v>
      </c>
      <c r="AD295" t="str">
        <v/>
      </c>
      <c r="AE295" t="str">
        <v/>
      </c>
      <c r="AF295" t="str">
        <v/>
      </c>
      <c r="AG295" t="str">
        <v/>
      </c>
      <c r="AH295" t="str">
        <v/>
      </c>
      <c r="AI295" t="str">
        <v/>
      </c>
      <c r="AJ295" t="str">
        <v/>
      </c>
      <c r="AK295" t="str">
        <v/>
      </c>
      <c r="AL295" t="str">
        <v/>
      </c>
      <c r="AM295" t="str">
        <v/>
      </c>
      <c r="AN295" t="str">
        <v/>
      </c>
      <c r="AO295" t="str">
        <v/>
      </c>
    </row>
    <row r="296">
      <c r="A296">
        <v>295</v>
      </c>
      <c r="B296" t="str">
        <v xml:space="preserve">LC2 - 31 - 5 </v>
      </c>
      <c r="C296" t="str">
        <v>VENDIDO</v>
      </c>
      <c r="D296">
        <v>24</v>
      </c>
      <c r="E296" t="str">
        <v>VENCIDA</v>
      </c>
      <c r="F296" t="str">
        <v>PAGA</v>
      </c>
      <c r="G296" t="str">
        <v>PAGA</v>
      </c>
      <c r="H296" t="str">
        <v>PAGA</v>
      </c>
      <c r="I296" t="str">
        <v>PAGA</v>
      </c>
      <c r="J296" t="str">
        <v>PAGA</v>
      </c>
      <c r="K296" t="str">
        <v>VENCIDA</v>
      </c>
      <c r="L296" t="str">
        <v>VENCIDA</v>
      </c>
      <c r="M296" t="str">
        <v>AL DÍA</v>
      </c>
      <c r="N296" t="str">
        <v>AL DÍA</v>
      </c>
      <c r="O296" t="str">
        <v>AL DÍA</v>
      </c>
      <c r="P296" t="str">
        <v>AL DÍA</v>
      </c>
      <c r="Q296" t="str">
        <v>AL DÍA</v>
      </c>
      <c r="R296" t="str">
        <v>AL DÍA</v>
      </c>
      <c r="S296" t="str">
        <v>AL DÍA</v>
      </c>
      <c r="T296" t="str">
        <v>AL DÍA</v>
      </c>
      <c r="U296" t="str">
        <v>AL DÍA</v>
      </c>
      <c r="V296" t="str">
        <v>AL DÍA</v>
      </c>
      <c r="W296" t="str">
        <v>AL DÍA</v>
      </c>
      <c r="X296" t="str">
        <v>AL DÍA</v>
      </c>
      <c r="Y296" t="str">
        <v>AL DÍA</v>
      </c>
      <c r="Z296" t="str">
        <v>AL DÍA</v>
      </c>
      <c r="AA296" t="str">
        <v>AL DÍA</v>
      </c>
      <c r="AB296" t="str">
        <v>AL DÍA</v>
      </c>
      <c r="AC296" t="str">
        <v>AL DÍA</v>
      </c>
      <c r="AD296" t="str">
        <v/>
      </c>
      <c r="AE296" t="str">
        <v/>
      </c>
      <c r="AF296" t="str">
        <v/>
      </c>
      <c r="AG296" t="str">
        <v/>
      </c>
      <c r="AH296" t="str">
        <v/>
      </c>
      <c r="AI296" t="str">
        <v/>
      </c>
      <c r="AJ296" t="str">
        <v/>
      </c>
      <c r="AK296" t="str">
        <v/>
      </c>
      <c r="AL296" t="str">
        <v/>
      </c>
      <c r="AM296" t="str">
        <v/>
      </c>
      <c r="AN296" t="str">
        <v/>
      </c>
      <c r="AO296" t="str">
        <v/>
      </c>
      <c r="AP296" t="str">
        <v>MENSAJE POR WHATSAPP</v>
      </c>
      <c r="AQ296" t="str">
        <v>se le envio mensaje de recordatorio del atraso de los cuotas</v>
      </c>
      <c r="AR296">
        <v>46272</v>
      </c>
    </row>
    <row r="297">
      <c r="A297">
        <v>296</v>
      </c>
      <c r="B297" t="str">
        <v xml:space="preserve">LC2 - 31 - 6 </v>
      </c>
      <c r="C297" t="str">
        <v>VENDIDO</v>
      </c>
      <c r="D297">
        <v>24</v>
      </c>
      <c r="E297" t="str">
        <v>VENCIDA</v>
      </c>
      <c r="F297" t="str">
        <v>PAGA</v>
      </c>
      <c r="G297" t="str">
        <v>PAGA</v>
      </c>
      <c r="H297" t="str">
        <v>PAGA</v>
      </c>
      <c r="I297" t="str">
        <v>PAGA</v>
      </c>
      <c r="J297" t="str">
        <v>PAGA</v>
      </c>
      <c r="K297" t="str">
        <v>PAGA</v>
      </c>
      <c r="L297" t="str">
        <v>VENCIDA</v>
      </c>
      <c r="M297" t="str">
        <v>VENCIDA</v>
      </c>
      <c r="N297" t="str">
        <v>AL DÍA</v>
      </c>
      <c r="O297" t="str">
        <v>AL DÍA</v>
      </c>
      <c r="P297" t="str">
        <v>AL DÍA</v>
      </c>
      <c r="Q297" t="str">
        <v>AL DÍA</v>
      </c>
      <c r="R297" t="str">
        <v>AL DÍA</v>
      </c>
      <c r="S297" t="str">
        <v>AL DÍA</v>
      </c>
      <c r="T297" t="str">
        <v>AL DÍA</v>
      </c>
      <c r="U297" t="str">
        <v>AL DÍA</v>
      </c>
      <c r="V297" t="str">
        <v>AL DÍA</v>
      </c>
      <c r="W297" t="str">
        <v>AL DÍA</v>
      </c>
      <c r="X297" t="str">
        <v>AL DÍA</v>
      </c>
      <c r="Y297" t="str">
        <v>AL DÍA</v>
      </c>
      <c r="Z297" t="str">
        <v>AL DÍA</v>
      </c>
      <c r="AA297" t="str">
        <v>AL DÍA</v>
      </c>
      <c r="AB297" t="str">
        <v>AL DÍA</v>
      </c>
      <c r="AC297" t="str">
        <v>AL DÍA</v>
      </c>
      <c r="AD297" t="str">
        <v/>
      </c>
      <c r="AE297" t="str">
        <v/>
      </c>
      <c r="AF297" t="str">
        <v/>
      </c>
      <c r="AG297" t="str">
        <v/>
      </c>
      <c r="AH297" t="str">
        <v/>
      </c>
      <c r="AI297" t="str">
        <v/>
      </c>
      <c r="AJ297" t="str">
        <v/>
      </c>
      <c r="AK297" t="str">
        <v/>
      </c>
      <c r="AL297" t="str">
        <v/>
      </c>
      <c r="AM297" t="str">
        <v/>
      </c>
      <c r="AN297" t="str">
        <v/>
      </c>
      <c r="AO297" t="str">
        <v/>
      </c>
      <c r="AP297" t="str">
        <v>MENSAJE POR WHATSAPP</v>
      </c>
      <c r="AQ297" t="str">
        <v>se le envio mensaje de recordatorio del atraso de los cuotas</v>
      </c>
      <c r="AR297">
        <v>46272</v>
      </c>
    </row>
    <row r="298">
      <c r="A298">
        <v>297</v>
      </c>
      <c r="B298" t="str">
        <v xml:space="preserve">LC2 - 31 - 7 </v>
      </c>
      <c r="C298" t="str">
        <v>VENDIDO</v>
      </c>
      <c r="D298">
        <v>24</v>
      </c>
      <c r="E298" t="str">
        <v>VENCIDA</v>
      </c>
      <c r="F298" t="str">
        <v>PAGA</v>
      </c>
      <c r="G298" t="str">
        <v>PAGA</v>
      </c>
      <c r="H298" t="str">
        <v>PAGA</v>
      </c>
      <c r="I298" t="str">
        <v>PAGA</v>
      </c>
      <c r="J298" t="str">
        <v>PAGA</v>
      </c>
      <c r="K298" t="str">
        <v>VENCIDA</v>
      </c>
      <c r="L298" t="str">
        <v>VENCIDA</v>
      </c>
      <c r="M298" t="str">
        <v>AL DÍA</v>
      </c>
      <c r="N298" t="str">
        <v>AL DÍA</v>
      </c>
      <c r="O298" t="str">
        <v>AL DÍA</v>
      </c>
      <c r="P298" t="str">
        <v>AL DÍA</v>
      </c>
      <c r="Q298" t="str">
        <v>AL DÍA</v>
      </c>
      <c r="R298" t="str">
        <v>AL DÍA</v>
      </c>
      <c r="S298" t="str">
        <v>AL DÍA</v>
      </c>
      <c r="T298" t="str">
        <v>AL DÍA</v>
      </c>
      <c r="U298" t="str">
        <v>AL DÍA</v>
      </c>
      <c r="V298" t="str">
        <v>AL DÍA</v>
      </c>
      <c r="W298" t="str">
        <v>AL DÍA</v>
      </c>
      <c r="X298" t="str">
        <v>AL DÍA</v>
      </c>
      <c r="Y298" t="str">
        <v>AL DÍA</v>
      </c>
      <c r="Z298" t="str">
        <v>AL DÍA</v>
      </c>
      <c r="AA298" t="str">
        <v>AL DÍA</v>
      </c>
      <c r="AB298" t="str">
        <v>AL DÍA</v>
      </c>
      <c r="AC298" t="str">
        <v>AL DÍA</v>
      </c>
      <c r="AD298" t="str">
        <v/>
      </c>
      <c r="AE298" t="str">
        <v/>
      </c>
      <c r="AF298" t="str">
        <v/>
      </c>
      <c r="AG298" t="str">
        <v/>
      </c>
      <c r="AH298" t="str">
        <v/>
      </c>
      <c r="AI298" t="str">
        <v/>
      </c>
      <c r="AJ298" t="str">
        <v/>
      </c>
      <c r="AK298" t="str">
        <v/>
      </c>
      <c r="AL298" t="str">
        <v/>
      </c>
      <c r="AM298" t="str">
        <v/>
      </c>
      <c r="AN298" t="str">
        <v/>
      </c>
      <c r="AO298" t="str">
        <v/>
      </c>
      <c r="AP298" t="str">
        <v>MENSAJE POR WHATSAPP</v>
      </c>
      <c r="AQ298" t="str">
        <v>se le envio mensaje de recordatorio del atraso de los cuotas</v>
      </c>
      <c r="AR298">
        <v>46272</v>
      </c>
    </row>
    <row r="299">
      <c r="A299">
        <v>298</v>
      </c>
      <c r="B299" t="str">
        <v xml:space="preserve">LC2 - 31 - 8 </v>
      </c>
      <c r="C299" t="str">
        <v>VENDIDO</v>
      </c>
      <c r="D299">
        <v>0</v>
      </c>
      <c r="E299" t="str">
        <v>SIN ESTADO</v>
      </c>
      <c r="F299" t="str">
        <v/>
      </c>
      <c r="G299" t="str">
        <v/>
      </c>
      <c r="H299" t="str">
        <v/>
      </c>
      <c r="I299" t="str">
        <v/>
      </c>
      <c r="J299" t="str">
        <v/>
      </c>
      <c r="K299" t="str">
        <v/>
      </c>
      <c r="L299" t="str">
        <v/>
      </c>
      <c r="M299" t="str">
        <v/>
      </c>
      <c r="N299" t="str">
        <v/>
      </c>
      <c r="O299" t="str">
        <v/>
      </c>
      <c r="P299" t="str">
        <v/>
      </c>
      <c r="Q299" t="str">
        <v/>
      </c>
      <c r="R299" t="str">
        <v/>
      </c>
      <c r="S299" t="str">
        <v/>
      </c>
      <c r="T299" t="str">
        <v/>
      </c>
      <c r="U299" t="str">
        <v/>
      </c>
      <c r="V299" t="str">
        <v/>
      </c>
      <c r="W299" t="str">
        <v/>
      </c>
      <c r="X299" t="str">
        <v/>
      </c>
      <c r="Y299" t="str">
        <v/>
      </c>
      <c r="Z299" t="str">
        <v/>
      </c>
      <c r="AA299" t="str">
        <v/>
      </c>
      <c r="AB299" t="str">
        <v/>
      </c>
      <c r="AC299" t="str">
        <v/>
      </c>
      <c r="AD299" t="str">
        <v/>
      </c>
      <c r="AE299" t="str">
        <v/>
      </c>
      <c r="AF299" t="str">
        <v/>
      </c>
      <c r="AG299" t="str">
        <v/>
      </c>
      <c r="AH299" t="str">
        <v/>
      </c>
      <c r="AI299" t="str">
        <v/>
      </c>
      <c r="AJ299" t="str">
        <v/>
      </c>
      <c r="AK299" t="str">
        <v/>
      </c>
      <c r="AL299" t="str">
        <v/>
      </c>
      <c r="AM299" t="str">
        <v/>
      </c>
      <c r="AN299" t="str">
        <v/>
      </c>
      <c r="AO299" t="str">
        <v/>
      </c>
    </row>
    <row r="300">
      <c r="A300">
        <v>299</v>
      </c>
      <c r="B300" t="str">
        <v xml:space="preserve">LC2 - 31 - 9 </v>
      </c>
      <c r="C300" t="str">
        <v>VENDIDO</v>
      </c>
      <c r="D300">
        <v>24</v>
      </c>
      <c r="E300" t="str">
        <v>PAGA</v>
      </c>
      <c r="F300" t="str">
        <v>PAGA</v>
      </c>
      <c r="G300" t="str">
        <v>PAGA</v>
      </c>
      <c r="H300" t="str">
        <v>PAGA</v>
      </c>
      <c r="I300" t="str">
        <v>PAGA</v>
      </c>
      <c r="J300" t="str">
        <v>PAGA</v>
      </c>
      <c r="K300" t="str">
        <v>PAGA</v>
      </c>
      <c r="L300" t="str">
        <v>PAGA</v>
      </c>
      <c r="M300" t="str">
        <v>PAGA</v>
      </c>
      <c r="N300" t="str">
        <v>PAGA</v>
      </c>
      <c r="O300" t="str">
        <v>PAGA</v>
      </c>
      <c r="P300" t="str">
        <v>PAGA</v>
      </c>
      <c r="Q300" t="str">
        <v>PAGA</v>
      </c>
      <c r="R300" t="str">
        <v>PAGA</v>
      </c>
      <c r="S300" t="str">
        <v>PAGA</v>
      </c>
      <c r="T300" t="str">
        <v>PAGA</v>
      </c>
      <c r="U300" t="str">
        <v>PAGA</v>
      </c>
      <c r="V300" t="str">
        <v>PAGA</v>
      </c>
      <c r="W300" t="str">
        <v>PAGA</v>
      </c>
      <c r="X300" t="str">
        <v>PAGA</v>
      </c>
      <c r="Y300" t="str">
        <v>PAGA</v>
      </c>
      <c r="Z300" t="str">
        <v>PAGA</v>
      </c>
      <c r="AA300" t="str">
        <v>PAGA</v>
      </c>
      <c r="AB300" t="str">
        <v>PAGA</v>
      </c>
      <c r="AC300" t="str">
        <v>PAGA</v>
      </c>
      <c r="AD300" t="str">
        <v/>
      </c>
      <c r="AE300" t="str">
        <v/>
      </c>
      <c r="AF300" t="str">
        <v/>
      </c>
      <c r="AG300" t="str">
        <v/>
      </c>
      <c r="AH300" t="str">
        <v/>
      </c>
      <c r="AI300" t="str">
        <v/>
      </c>
      <c r="AJ300" t="str">
        <v/>
      </c>
      <c r="AK300" t="str">
        <v/>
      </c>
      <c r="AL300" t="str">
        <v/>
      </c>
      <c r="AM300" t="str">
        <v/>
      </c>
      <c r="AN300" t="str">
        <v/>
      </c>
      <c r="AO300" t="str">
        <v/>
      </c>
    </row>
    <row r="301">
      <c r="A301">
        <v>300</v>
      </c>
      <c r="B301" t="str">
        <v xml:space="preserve">LC2 - 31 - 10 </v>
      </c>
      <c r="C301" t="str">
        <v>VENDIDO</v>
      </c>
      <c r="D301">
        <v>24</v>
      </c>
      <c r="E301" t="str">
        <v>VENCIDA</v>
      </c>
      <c r="F301" t="str">
        <v>PAGA</v>
      </c>
      <c r="G301" t="str">
        <v>PAGA</v>
      </c>
      <c r="H301" t="str">
        <v>VENCIDA</v>
      </c>
      <c r="I301" t="str">
        <v>VENCIDA</v>
      </c>
      <c r="J301" t="str">
        <v>AL DÍA</v>
      </c>
      <c r="K301" t="str">
        <v>AL DÍA</v>
      </c>
      <c r="L301" t="str">
        <v>AL DÍA</v>
      </c>
      <c r="M301" t="str">
        <v>AL DÍA</v>
      </c>
      <c r="N301" t="str">
        <v>AL DÍA</v>
      </c>
      <c r="O301" t="str">
        <v>AL DÍA</v>
      </c>
      <c r="P301" t="str">
        <v>AL DÍA</v>
      </c>
      <c r="Q301" t="str">
        <v>AL DÍA</v>
      </c>
      <c r="R301" t="str">
        <v>AL DÍA</v>
      </c>
      <c r="S301" t="str">
        <v>AL DÍA</v>
      </c>
      <c r="T301" t="str">
        <v>AL DÍA</v>
      </c>
      <c r="U301" t="str">
        <v>AL DÍA</v>
      </c>
      <c r="V301" t="str">
        <v>AL DÍA</v>
      </c>
      <c r="W301" t="str">
        <v>AL DÍA</v>
      </c>
      <c r="X301" t="str">
        <v>AL DÍA</v>
      </c>
      <c r="Y301" t="str">
        <v>AL DÍA</v>
      </c>
      <c r="Z301" t="str">
        <v>AL DÍA</v>
      </c>
      <c r="AA301" t="str">
        <v>AL DÍA</v>
      </c>
      <c r="AB301" t="str">
        <v>AL DÍA</v>
      </c>
      <c r="AC301" t="str">
        <v>AL DÍA</v>
      </c>
      <c r="AD301" t="str">
        <v/>
      </c>
      <c r="AE301" t="str">
        <v/>
      </c>
      <c r="AF301" t="str">
        <v/>
      </c>
      <c r="AG301" t="str">
        <v/>
      </c>
      <c r="AH301" t="str">
        <v/>
      </c>
      <c r="AI301" t="str">
        <v/>
      </c>
      <c r="AJ301" t="str">
        <v/>
      </c>
      <c r="AK301" t="str">
        <v/>
      </c>
      <c r="AL301" t="str">
        <v/>
      </c>
      <c r="AM301" t="str">
        <v/>
      </c>
      <c r="AN301" t="str">
        <v/>
      </c>
      <c r="AO301" t="str">
        <v/>
      </c>
    </row>
    <row r="302">
      <c r="A302">
        <v>301</v>
      </c>
      <c r="B302" t="str">
        <v xml:space="preserve">LC2 - 32 - 1 </v>
      </c>
      <c r="C302" t="str">
        <v>VENDIDO</v>
      </c>
      <c r="D302">
        <v>24</v>
      </c>
      <c r="E302" t="str">
        <v>AL DÍA</v>
      </c>
      <c r="F302" t="str">
        <v>PAGA</v>
      </c>
      <c r="G302" t="str">
        <v>PAGA</v>
      </c>
      <c r="H302" t="str">
        <v>PAGA</v>
      </c>
      <c r="I302" t="str">
        <v>PAGA</v>
      </c>
      <c r="J302" t="str">
        <v>PAGA</v>
      </c>
      <c r="K302" t="str">
        <v>PAGA</v>
      </c>
      <c r="L302" t="str">
        <v>PAGA</v>
      </c>
      <c r="M302" t="str">
        <v>PAGA</v>
      </c>
      <c r="N302" t="str">
        <v>PAGA</v>
      </c>
      <c r="O302" t="str">
        <v>PAGA</v>
      </c>
      <c r="P302" t="str">
        <v>AL DÍA</v>
      </c>
      <c r="Q302" t="str">
        <v>AL DÍA</v>
      </c>
      <c r="R302" t="str">
        <v>AL DÍA</v>
      </c>
      <c r="S302" t="str">
        <v>AL DÍA</v>
      </c>
      <c r="T302" t="str">
        <v>AL DÍA</v>
      </c>
      <c r="U302" t="str">
        <v>AL DÍA</v>
      </c>
      <c r="V302" t="str">
        <v>AL DÍA</v>
      </c>
      <c r="W302" t="str">
        <v>AL DÍA</v>
      </c>
      <c r="X302" t="str">
        <v>AL DÍA</v>
      </c>
      <c r="Y302" t="str">
        <v>AL DÍA</v>
      </c>
      <c r="Z302" t="str">
        <v>AL DÍA</v>
      </c>
      <c r="AA302" t="str">
        <v>AL DÍA</v>
      </c>
      <c r="AB302" t="str">
        <v>AL DÍA</v>
      </c>
      <c r="AC302" t="str">
        <v>AL DÍA</v>
      </c>
      <c r="AD302" t="str">
        <v/>
      </c>
      <c r="AE302" t="str">
        <v/>
      </c>
      <c r="AF302" t="str">
        <v/>
      </c>
      <c r="AG302" t="str">
        <v/>
      </c>
      <c r="AH302" t="str">
        <v/>
      </c>
      <c r="AI302" t="str">
        <v/>
      </c>
      <c r="AJ302" t="str">
        <v/>
      </c>
      <c r="AK302" t="str">
        <v/>
      </c>
      <c r="AL302" t="str">
        <v/>
      </c>
      <c r="AM302" t="str">
        <v/>
      </c>
      <c r="AN302" t="str">
        <v/>
      </c>
      <c r="AO302" t="str">
        <v/>
      </c>
    </row>
    <row r="303">
      <c r="A303">
        <v>302</v>
      </c>
      <c r="B303" t="str">
        <v xml:space="preserve">LC2 - 32 - 2 </v>
      </c>
      <c r="C303" t="str">
        <v>VENDIDO</v>
      </c>
      <c r="D303">
        <v>24</v>
      </c>
      <c r="E303" t="str">
        <v>VENCIDA</v>
      </c>
      <c r="F303" t="str">
        <v>PAGA</v>
      </c>
      <c r="G303" t="str">
        <v>PAGA</v>
      </c>
      <c r="H303" t="str">
        <v>VENCIDA</v>
      </c>
      <c r="I303" t="str">
        <v>PAGA</v>
      </c>
      <c r="J303" t="str">
        <v>PAGA</v>
      </c>
      <c r="K303" t="str">
        <v>VENCIDA</v>
      </c>
      <c r="L303" t="str">
        <v>VENCIDA</v>
      </c>
      <c r="M303" t="str">
        <v>AL DÍA</v>
      </c>
      <c r="N303" t="str">
        <v>AL DÍA</v>
      </c>
      <c r="O303" t="str">
        <v>AL DÍA</v>
      </c>
      <c r="P303" t="str">
        <v>AL DÍA</v>
      </c>
      <c r="Q303" t="str">
        <v>AL DÍA</v>
      </c>
      <c r="R303" t="str">
        <v>AL DÍA</v>
      </c>
      <c r="S303" t="str">
        <v>AL DÍA</v>
      </c>
      <c r="T303" t="str">
        <v>AL DÍA</v>
      </c>
      <c r="U303" t="str">
        <v>AL DÍA</v>
      </c>
      <c r="V303" t="str">
        <v>AL DÍA</v>
      </c>
      <c r="W303" t="str">
        <v>AL DÍA</v>
      </c>
      <c r="X303" t="str">
        <v>AL DÍA</v>
      </c>
      <c r="Y303" t="str">
        <v>AL DÍA</v>
      </c>
      <c r="Z303" t="str">
        <v>AL DÍA</v>
      </c>
      <c r="AA303" t="str">
        <v>AL DÍA</v>
      </c>
      <c r="AB303" t="str">
        <v>AL DÍA</v>
      </c>
      <c r="AC303" t="str">
        <v>AL DÍA</v>
      </c>
      <c r="AD303" t="str">
        <v/>
      </c>
      <c r="AE303" t="str">
        <v/>
      </c>
      <c r="AF303" t="str">
        <v/>
      </c>
      <c r="AG303" t="str">
        <v/>
      </c>
      <c r="AH303" t="str">
        <v/>
      </c>
      <c r="AI303" t="str">
        <v/>
      </c>
      <c r="AJ303" t="str">
        <v/>
      </c>
      <c r="AK303" t="str">
        <v/>
      </c>
      <c r="AL303" t="str">
        <v/>
      </c>
      <c r="AM303" t="str">
        <v/>
      </c>
      <c r="AN303" t="str">
        <v/>
      </c>
      <c r="AO303" t="str">
        <v/>
      </c>
      <c r="AP303" t="str">
        <v>MENSAJE POR WHATSAPP</v>
      </c>
      <c r="AQ303" t="str">
        <v>se le envio mensaje de recordatorio del atraso de los cuotas</v>
      </c>
      <c r="AR303">
        <v>46272</v>
      </c>
    </row>
    <row r="304">
      <c r="A304">
        <v>303</v>
      </c>
      <c r="B304" t="str">
        <v xml:space="preserve">LC2 - 32 - 3 </v>
      </c>
      <c r="C304" t="str">
        <v>VENDIDO</v>
      </c>
      <c r="D304">
        <v>24</v>
      </c>
      <c r="E304" t="str">
        <v>VENCIDA</v>
      </c>
      <c r="F304" t="str">
        <v>PAGA</v>
      </c>
      <c r="G304" t="str">
        <v>PAGA</v>
      </c>
      <c r="H304" t="str">
        <v>PAGA</v>
      </c>
      <c r="I304" t="str">
        <v>VENCIDA</v>
      </c>
      <c r="J304" t="str">
        <v>VENCIDA</v>
      </c>
      <c r="K304" t="str">
        <v>VENCIDA</v>
      </c>
      <c r="L304" t="str">
        <v>VENCIDA</v>
      </c>
      <c r="M304" t="str">
        <v>AL DÍA</v>
      </c>
      <c r="N304" t="str">
        <v>AL DÍA</v>
      </c>
      <c r="O304" t="str">
        <v>AL DÍA</v>
      </c>
      <c r="P304" t="str">
        <v>AL DÍA</v>
      </c>
      <c r="Q304" t="str">
        <v>AL DÍA</v>
      </c>
      <c r="R304" t="str">
        <v>AL DÍA</v>
      </c>
      <c r="S304" t="str">
        <v>AL DÍA</v>
      </c>
      <c r="T304" t="str">
        <v>AL DÍA</v>
      </c>
      <c r="U304" t="str">
        <v>AL DÍA</v>
      </c>
      <c r="V304" t="str">
        <v>AL DÍA</v>
      </c>
      <c r="W304" t="str">
        <v>AL DÍA</v>
      </c>
      <c r="X304" t="str">
        <v>AL DÍA</v>
      </c>
      <c r="Y304" t="str">
        <v>AL DÍA</v>
      </c>
      <c r="Z304" t="str">
        <v>AL DÍA</v>
      </c>
      <c r="AA304" t="str">
        <v>AL DÍA</v>
      </c>
      <c r="AB304" t="str">
        <v>AL DÍA</v>
      </c>
      <c r="AC304" t="str">
        <v>AL DÍA</v>
      </c>
      <c r="AD304" t="str">
        <v/>
      </c>
      <c r="AE304" t="str">
        <v/>
      </c>
      <c r="AF304" t="str">
        <v/>
      </c>
      <c r="AG304" t="str">
        <v/>
      </c>
      <c r="AH304" t="str">
        <v/>
      </c>
      <c r="AI304" t="str">
        <v/>
      </c>
      <c r="AJ304" t="str">
        <v/>
      </c>
      <c r="AK304" t="str">
        <v/>
      </c>
      <c r="AL304" t="str">
        <v/>
      </c>
      <c r="AM304" t="str">
        <v/>
      </c>
      <c r="AN304" t="str">
        <v/>
      </c>
      <c r="AO304" t="str">
        <v/>
      </c>
      <c r="AP304" t="str">
        <v>MENSAJE POR WHATSAPP</v>
      </c>
      <c r="AQ304" t="str">
        <v>se le envio mensaje de recordatorio del atraso de los cuotas</v>
      </c>
      <c r="AR304">
        <v>46272</v>
      </c>
    </row>
    <row r="305">
      <c r="A305">
        <v>304</v>
      </c>
      <c r="B305" t="str">
        <v xml:space="preserve">LC2 - 32 - 4 </v>
      </c>
      <c r="C305" t="str">
        <v>EN NEGOCIACIÓN</v>
      </c>
      <c r="D305">
        <v>0</v>
      </c>
      <c r="E305" t="str">
        <v>SIN ESTADO</v>
      </c>
      <c r="F305" t="str">
        <v/>
      </c>
      <c r="G305" t="str">
        <v/>
      </c>
      <c r="H305" t="str">
        <v/>
      </c>
      <c r="I305" t="str">
        <v/>
      </c>
      <c r="J305" t="str">
        <v/>
      </c>
      <c r="K305" t="str">
        <v/>
      </c>
      <c r="L305" t="str">
        <v/>
      </c>
      <c r="M305" t="str">
        <v/>
      </c>
      <c r="N305" t="str">
        <v/>
      </c>
      <c r="O305" t="str">
        <v/>
      </c>
      <c r="P305" t="str">
        <v/>
      </c>
      <c r="Q305" t="str">
        <v/>
      </c>
      <c r="R305" t="str">
        <v/>
      </c>
      <c r="S305" t="str">
        <v/>
      </c>
      <c r="T305" t="str">
        <v/>
      </c>
      <c r="U305" t="str">
        <v/>
      </c>
      <c r="V305" t="str">
        <v/>
      </c>
      <c r="W305" t="str">
        <v/>
      </c>
      <c r="X305" t="str">
        <v/>
      </c>
      <c r="Y305" t="str">
        <v/>
      </c>
      <c r="Z305" t="str">
        <v/>
      </c>
      <c r="AA305" t="str">
        <v/>
      </c>
      <c r="AB305" t="str">
        <v/>
      </c>
      <c r="AC305" t="str">
        <v/>
      </c>
      <c r="AD305" t="str">
        <v/>
      </c>
      <c r="AE305" t="str">
        <v/>
      </c>
      <c r="AF305" t="str">
        <v/>
      </c>
      <c r="AG305" t="str">
        <v/>
      </c>
      <c r="AH305" t="str">
        <v/>
      </c>
      <c r="AI305" t="str">
        <v/>
      </c>
      <c r="AJ305" t="str">
        <v/>
      </c>
      <c r="AK305" t="str">
        <v/>
      </c>
      <c r="AL305" t="str">
        <v/>
      </c>
      <c r="AM305" t="str">
        <v/>
      </c>
      <c r="AN305" t="str">
        <v/>
      </c>
      <c r="AO305" t="str">
        <v/>
      </c>
    </row>
    <row r="306">
      <c r="A306">
        <v>305</v>
      </c>
      <c r="B306" t="str">
        <v>LC2 - 32 - 5</v>
      </c>
      <c r="C306" t="str">
        <v>VENDIDO</v>
      </c>
      <c r="D306">
        <v>24</v>
      </c>
      <c r="E306" t="str">
        <v>AL DÍA</v>
      </c>
      <c r="F306" t="str">
        <v>PAGA</v>
      </c>
      <c r="G306" t="str">
        <v>PAGA</v>
      </c>
      <c r="H306" t="str">
        <v>PAGA</v>
      </c>
      <c r="I306" t="str">
        <v>PAGA</v>
      </c>
      <c r="J306" t="str">
        <v>PAGA</v>
      </c>
      <c r="K306" t="str">
        <v>PAGA</v>
      </c>
      <c r="L306" t="str">
        <v>PAGA</v>
      </c>
      <c r="M306" t="str">
        <v>AL DÍA</v>
      </c>
      <c r="N306" t="str">
        <v>AL DÍA</v>
      </c>
      <c r="O306" t="str">
        <v>AL DÍA</v>
      </c>
      <c r="P306" t="str">
        <v>AL DÍA</v>
      </c>
      <c r="Q306" t="str">
        <v>AL DÍA</v>
      </c>
      <c r="R306" t="str">
        <v>AL DÍA</v>
      </c>
      <c r="S306" t="str">
        <v>AL DÍA</v>
      </c>
      <c r="T306" t="str">
        <v>AL DÍA</v>
      </c>
      <c r="U306" t="str">
        <v>AL DÍA</v>
      </c>
      <c r="V306" t="str">
        <v>AL DÍA</v>
      </c>
      <c r="W306" t="str">
        <v>AL DÍA</v>
      </c>
      <c r="X306" t="str">
        <v>AL DÍA</v>
      </c>
      <c r="Y306" t="str">
        <v>AL DÍA</v>
      </c>
      <c r="Z306" t="str">
        <v>AL DÍA</v>
      </c>
      <c r="AA306" t="str">
        <v>AL DÍA</v>
      </c>
      <c r="AB306" t="str">
        <v>AL DÍA</v>
      </c>
      <c r="AC306" t="str">
        <v>AL DÍA</v>
      </c>
      <c r="AD306" t="str">
        <v/>
      </c>
      <c r="AE306" t="str">
        <v/>
      </c>
      <c r="AF306" t="str">
        <v/>
      </c>
      <c r="AG306" t="str">
        <v/>
      </c>
      <c r="AH306" t="str">
        <v/>
      </c>
      <c r="AI306" t="str">
        <v/>
      </c>
      <c r="AJ306" t="str">
        <v/>
      </c>
      <c r="AK306" t="str">
        <v/>
      </c>
      <c r="AL306" t="str">
        <v/>
      </c>
      <c r="AM306" t="str">
        <v/>
      </c>
      <c r="AN306" t="str">
        <v/>
      </c>
      <c r="AO306" t="str">
        <v/>
      </c>
    </row>
    <row r="307">
      <c r="A307">
        <v>306</v>
      </c>
      <c r="B307" t="str">
        <v xml:space="preserve">LC2 - 32 - 6 </v>
      </c>
      <c r="C307" t="str">
        <v>VENDIDO</v>
      </c>
      <c r="D307">
        <v>24</v>
      </c>
      <c r="E307" t="str">
        <v>VENCIDA</v>
      </c>
      <c r="F307" t="str">
        <v>PAGA</v>
      </c>
      <c r="G307" t="str">
        <v>PAGA</v>
      </c>
      <c r="H307" t="str">
        <v>PAGA</v>
      </c>
      <c r="I307" t="str">
        <v>PAGA</v>
      </c>
      <c r="J307" t="str">
        <v>PAGA</v>
      </c>
      <c r="K307" t="str">
        <v>PAGA</v>
      </c>
      <c r="L307" t="str">
        <v>PAGA</v>
      </c>
      <c r="M307" t="str">
        <v>VENCIDA</v>
      </c>
      <c r="N307" t="str">
        <v>AL DÍA</v>
      </c>
      <c r="O307" t="str">
        <v>AL DÍA</v>
      </c>
      <c r="P307" t="str">
        <v>AL DÍA</v>
      </c>
      <c r="Q307" t="str">
        <v>AL DÍA</v>
      </c>
      <c r="R307" t="str">
        <v>AL DÍA</v>
      </c>
      <c r="S307" t="str">
        <v>AL DÍA</v>
      </c>
      <c r="T307" t="str">
        <v>AL DÍA</v>
      </c>
      <c r="U307" t="str">
        <v>AL DÍA</v>
      </c>
      <c r="V307" t="str">
        <v>AL DÍA</v>
      </c>
      <c r="W307" t="str">
        <v>AL DÍA</v>
      </c>
      <c r="X307" t="str">
        <v>AL DÍA</v>
      </c>
      <c r="Y307" t="str">
        <v>AL DÍA</v>
      </c>
      <c r="Z307" t="str">
        <v>AL DÍA</v>
      </c>
      <c r="AA307" t="str">
        <v>AL DÍA</v>
      </c>
      <c r="AB307" t="str">
        <v>AL DÍA</v>
      </c>
      <c r="AC307" t="str">
        <v>AL DÍA</v>
      </c>
      <c r="AD307" t="str">
        <v/>
      </c>
      <c r="AE307" t="str">
        <v/>
      </c>
      <c r="AF307" t="str">
        <v/>
      </c>
      <c r="AG307" t="str">
        <v/>
      </c>
      <c r="AH307" t="str">
        <v/>
      </c>
      <c r="AI307" t="str">
        <v/>
      </c>
      <c r="AJ307" t="str">
        <v/>
      </c>
      <c r="AK307" t="str">
        <v/>
      </c>
      <c r="AL307" t="str">
        <v/>
      </c>
      <c r="AM307" t="str">
        <v/>
      </c>
      <c r="AN307" t="str">
        <v/>
      </c>
      <c r="AO307" t="str">
        <v/>
      </c>
      <c r="AP307" t="str">
        <v>MENSAJE POR WHATSAPP</v>
      </c>
      <c r="AQ307" t="str">
        <v>se le envio mensaje de recordatorio del atraso de los cuotas</v>
      </c>
      <c r="AR307">
        <v>46272</v>
      </c>
    </row>
    <row r="308">
      <c r="A308">
        <v>307</v>
      </c>
      <c r="B308" t="str">
        <v xml:space="preserve">LC2 - 32 - 7 </v>
      </c>
      <c r="C308" t="str">
        <v>VENDIDO</v>
      </c>
      <c r="D308">
        <v>24</v>
      </c>
      <c r="E308" t="str">
        <v>VENCIDA</v>
      </c>
      <c r="F308" t="str">
        <v>PAGA</v>
      </c>
      <c r="G308" t="str">
        <v>PAGA</v>
      </c>
      <c r="H308" t="str">
        <v>PAGA</v>
      </c>
      <c r="I308" t="str">
        <v>PAGA</v>
      </c>
      <c r="J308" t="str">
        <v>PAGA</v>
      </c>
      <c r="K308" t="str">
        <v>VENCIDA</v>
      </c>
      <c r="L308" t="str">
        <v>VENCIDA</v>
      </c>
      <c r="M308" t="str">
        <v>AL DÍA</v>
      </c>
      <c r="N308" t="str">
        <v>AL DÍA</v>
      </c>
      <c r="O308" t="str">
        <v>AL DÍA</v>
      </c>
      <c r="P308" t="str">
        <v>AL DÍA</v>
      </c>
      <c r="Q308" t="str">
        <v>AL DÍA</v>
      </c>
      <c r="R308" t="str">
        <v>AL DÍA</v>
      </c>
      <c r="S308" t="str">
        <v>AL DÍA</v>
      </c>
      <c r="T308" t="str">
        <v>AL DÍA</v>
      </c>
      <c r="U308" t="str">
        <v>AL DÍA</v>
      </c>
      <c r="V308" t="str">
        <v>AL DÍA</v>
      </c>
      <c r="W308" t="str">
        <v>AL DÍA</v>
      </c>
      <c r="X308" t="str">
        <v>AL DÍA</v>
      </c>
      <c r="Y308" t="str">
        <v>AL DÍA</v>
      </c>
      <c r="Z308" t="str">
        <v>AL DÍA</v>
      </c>
      <c r="AA308" t="str">
        <v>AL DÍA</v>
      </c>
      <c r="AB308" t="str">
        <v>AL DÍA</v>
      </c>
      <c r="AC308" t="str">
        <v>AL DÍA</v>
      </c>
      <c r="AD308" t="str">
        <v/>
      </c>
      <c r="AE308" t="str">
        <v/>
      </c>
      <c r="AF308" t="str">
        <v/>
      </c>
      <c r="AG308" t="str">
        <v/>
      </c>
      <c r="AH308" t="str">
        <v/>
      </c>
      <c r="AI308" t="str">
        <v/>
      </c>
      <c r="AJ308" t="str">
        <v/>
      </c>
      <c r="AK308" t="str">
        <v/>
      </c>
      <c r="AL308" t="str">
        <v/>
      </c>
      <c r="AM308" t="str">
        <v/>
      </c>
      <c r="AN308" t="str">
        <v/>
      </c>
      <c r="AO308" t="str">
        <v/>
      </c>
      <c r="AP308" t="str">
        <v>MENSAJE POR WHATSAPP</v>
      </c>
      <c r="AQ308" t="str">
        <v>INDICA QUE EL SIGUIENTE PAGO REALIZA LOS PAGOS ATRASADOS</v>
      </c>
      <c r="AR308">
        <v>46272</v>
      </c>
    </row>
    <row r="309">
      <c r="A309">
        <v>308</v>
      </c>
      <c r="B309" t="str">
        <v xml:space="preserve">LC2 - 32 - 8 </v>
      </c>
      <c r="C309" t="str">
        <v>VENDIDO</v>
      </c>
      <c r="D309">
        <v>24</v>
      </c>
      <c r="E309" t="str">
        <v>VENCIDA</v>
      </c>
      <c r="F309" t="str">
        <v>PAGA</v>
      </c>
      <c r="G309" t="str">
        <v>VENCIDA</v>
      </c>
      <c r="H309" t="str">
        <v>AL DÍA</v>
      </c>
      <c r="I309" t="str">
        <v>AL DÍA</v>
      </c>
      <c r="J309" t="str">
        <v>AL DÍA</v>
      </c>
      <c r="K309" t="str">
        <v>AL DÍA</v>
      </c>
      <c r="L309" t="str">
        <v>AL DÍA</v>
      </c>
      <c r="M309" t="str">
        <v>AL DÍA</v>
      </c>
      <c r="N309" t="str">
        <v>AL DÍA</v>
      </c>
      <c r="O309" t="str">
        <v>AL DÍA</v>
      </c>
      <c r="P309" t="str">
        <v>AL DÍA</v>
      </c>
      <c r="Q309" t="str">
        <v>AL DÍA</v>
      </c>
      <c r="R309" t="str">
        <v>AL DÍA</v>
      </c>
      <c r="S309" t="str">
        <v>AL DÍA</v>
      </c>
      <c r="T309" t="str">
        <v>AL DÍA</v>
      </c>
      <c r="U309" t="str">
        <v>AL DÍA</v>
      </c>
      <c r="V309" t="str">
        <v>AL DÍA</v>
      </c>
      <c r="W309" t="str">
        <v>AL DÍA</v>
      </c>
      <c r="X309" t="str">
        <v>AL DÍA</v>
      </c>
      <c r="Y309" t="str">
        <v>AL DÍA</v>
      </c>
      <c r="Z309" t="str">
        <v>AL DÍA</v>
      </c>
      <c r="AA309" t="str">
        <v>AL DÍA</v>
      </c>
      <c r="AB309" t="str">
        <v>AL DÍA</v>
      </c>
      <c r="AC309" t="str">
        <v>AL DÍA</v>
      </c>
      <c r="AD309" t="str">
        <v/>
      </c>
      <c r="AE309" t="str">
        <v/>
      </c>
      <c r="AF309" t="str">
        <v/>
      </c>
      <c r="AG309" t="str">
        <v/>
      </c>
      <c r="AH309" t="str">
        <v/>
      </c>
      <c r="AI309" t="str">
        <v/>
      </c>
      <c r="AJ309" t="str">
        <v/>
      </c>
      <c r="AK309" t="str">
        <v/>
      </c>
      <c r="AL309" t="str">
        <v/>
      </c>
      <c r="AM309" t="str">
        <v/>
      </c>
      <c r="AN309" t="str">
        <v/>
      </c>
      <c r="AO309" t="str">
        <v/>
      </c>
      <c r="AP309" t="str">
        <v>MENSAJE POR WHATSAPP</v>
      </c>
      <c r="AQ309" t="str">
        <v>NO RESPONDE</v>
      </c>
      <c r="AR309">
        <v>46288</v>
      </c>
    </row>
    <row r="310">
      <c r="A310">
        <v>309</v>
      </c>
      <c r="B310" t="str">
        <v xml:space="preserve">LC2 - 32 - 9 </v>
      </c>
      <c r="C310" t="str">
        <v xml:space="preserve">CEDIDO EN FORMA DE PAGO </v>
      </c>
      <c r="D310">
        <v>0</v>
      </c>
      <c r="E310" t="str">
        <v>SIN ESTADO</v>
      </c>
      <c r="F310" t="str">
        <v/>
      </c>
      <c r="G310" t="str">
        <v/>
      </c>
      <c r="H310" t="str">
        <v/>
      </c>
      <c r="I310" t="str">
        <v/>
      </c>
      <c r="J310" t="str">
        <v/>
      </c>
      <c r="K310" t="str">
        <v/>
      </c>
      <c r="L310" t="str">
        <v/>
      </c>
      <c r="M310" t="str">
        <v/>
      </c>
      <c r="N310" t="str">
        <v/>
      </c>
      <c r="O310" t="str">
        <v/>
      </c>
      <c r="P310" t="str">
        <v/>
      </c>
      <c r="Q310" t="str">
        <v/>
      </c>
      <c r="R310" t="str">
        <v/>
      </c>
      <c r="S310" t="str">
        <v/>
      </c>
      <c r="T310" t="str">
        <v/>
      </c>
      <c r="U310" t="str">
        <v/>
      </c>
      <c r="V310" t="str">
        <v/>
      </c>
      <c r="W310" t="str">
        <v/>
      </c>
      <c r="X310" t="str">
        <v/>
      </c>
      <c r="Y310" t="str">
        <v/>
      </c>
      <c r="Z310" t="str">
        <v/>
      </c>
      <c r="AA310" t="str">
        <v/>
      </c>
      <c r="AB310" t="str">
        <v/>
      </c>
      <c r="AC310" t="str">
        <v/>
      </c>
      <c r="AD310" t="str">
        <v/>
      </c>
      <c r="AE310" t="str">
        <v/>
      </c>
      <c r="AF310" t="str">
        <v/>
      </c>
      <c r="AG310" t="str">
        <v/>
      </c>
      <c r="AH310" t="str">
        <v/>
      </c>
      <c r="AI310" t="str">
        <v/>
      </c>
      <c r="AJ310" t="str">
        <v/>
      </c>
      <c r="AK310" t="str">
        <v/>
      </c>
      <c r="AL310" t="str">
        <v/>
      </c>
      <c r="AM310" t="str">
        <v/>
      </c>
      <c r="AN310" t="str">
        <v/>
      </c>
      <c r="AO310" t="str">
        <v/>
      </c>
    </row>
    <row r="311">
      <c r="A311">
        <v>310</v>
      </c>
      <c r="B311" t="str">
        <v xml:space="preserve">LC2 - 32 - 10 </v>
      </c>
      <c r="C311" t="str">
        <v xml:space="preserve">CEDIDO EN FORMA DE PAGO </v>
      </c>
      <c r="D311">
        <v>0</v>
      </c>
      <c r="E311" t="str">
        <v>SIN ESTADO</v>
      </c>
      <c r="F311" t="str">
        <v/>
      </c>
      <c r="G311" t="str">
        <v/>
      </c>
      <c r="H311" t="str">
        <v/>
      </c>
      <c r="I311" t="str">
        <v/>
      </c>
      <c r="J311" t="str">
        <v/>
      </c>
      <c r="K311" t="str">
        <v/>
      </c>
      <c r="L311" t="str">
        <v/>
      </c>
      <c r="M311" t="str">
        <v/>
      </c>
      <c r="N311" t="str">
        <v/>
      </c>
      <c r="O311" t="str">
        <v/>
      </c>
      <c r="P311" t="str">
        <v/>
      </c>
      <c r="Q311" t="str">
        <v/>
      </c>
      <c r="R311" t="str">
        <v/>
      </c>
      <c r="S311" t="str">
        <v/>
      </c>
      <c r="T311" t="str">
        <v/>
      </c>
      <c r="U311" t="str">
        <v/>
      </c>
      <c r="V311" t="str">
        <v/>
      </c>
      <c r="W311" t="str">
        <v/>
      </c>
      <c r="X311" t="str">
        <v/>
      </c>
      <c r="Y311" t="str">
        <v/>
      </c>
      <c r="Z311" t="str">
        <v/>
      </c>
      <c r="AA311" t="str">
        <v/>
      </c>
      <c r="AB311" t="str">
        <v/>
      </c>
      <c r="AC311" t="str">
        <v/>
      </c>
      <c r="AD311" t="str">
        <v/>
      </c>
      <c r="AE311" t="str">
        <v/>
      </c>
      <c r="AF311" t="str">
        <v/>
      </c>
      <c r="AG311" t="str">
        <v/>
      </c>
      <c r="AH311" t="str">
        <v/>
      </c>
      <c r="AI311" t="str">
        <v/>
      </c>
      <c r="AJ311" t="str">
        <v/>
      </c>
      <c r="AK311" t="str">
        <v/>
      </c>
      <c r="AL311" t="str">
        <v/>
      </c>
      <c r="AM311" t="str">
        <v/>
      </c>
      <c r="AN311" t="str">
        <v/>
      </c>
      <c r="AO311" t="str">
        <v/>
      </c>
    </row>
    <row r="312">
      <c r="A312">
        <v>311</v>
      </c>
      <c r="B312" t="str">
        <v xml:space="preserve">LC2 - 32 - 11 </v>
      </c>
      <c r="C312" t="str">
        <v>VENDIDO</v>
      </c>
      <c r="D312">
        <v>24</v>
      </c>
      <c r="E312" t="str">
        <v>VENCIDA</v>
      </c>
      <c r="F312" t="str">
        <v>PAGA</v>
      </c>
      <c r="G312" t="str">
        <v>PAGA</v>
      </c>
      <c r="H312" t="str">
        <v>PAGA</v>
      </c>
      <c r="I312" t="str">
        <v>PAGA</v>
      </c>
      <c r="J312" t="str">
        <v>PAGA</v>
      </c>
      <c r="K312" t="str">
        <v>PAGA</v>
      </c>
      <c r="L312" t="str">
        <v>PAGA</v>
      </c>
      <c r="M312" t="str">
        <v>VENCIDA</v>
      </c>
      <c r="N312" t="str">
        <v>VENCIDA</v>
      </c>
      <c r="O312" t="str">
        <v>VENCIDA</v>
      </c>
      <c r="P312" t="str">
        <v>VENCIDA</v>
      </c>
      <c r="Q312" t="str">
        <v>AL DÍA</v>
      </c>
      <c r="R312" t="str">
        <v>AL DÍA</v>
      </c>
      <c r="S312" t="str">
        <v>AL DÍA</v>
      </c>
      <c r="T312" t="str">
        <v>AL DÍA</v>
      </c>
      <c r="U312" t="str">
        <v>AL DÍA</v>
      </c>
      <c r="V312" t="str">
        <v>AL DÍA</v>
      </c>
      <c r="W312" t="str">
        <v>AL DÍA</v>
      </c>
      <c r="X312" t="str">
        <v>AL DÍA</v>
      </c>
      <c r="Y312" t="str">
        <v>AL DÍA</v>
      </c>
      <c r="Z312" t="str">
        <v>AL DÍA</v>
      </c>
      <c r="AA312" t="str">
        <v>AL DÍA</v>
      </c>
      <c r="AB312" t="str">
        <v>AL DÍA</v>
      </c>
      <c r="AC312" t="str">
        <v>AL DÍA</v>
      </c>
      <c r="AD312" t="str">
        <v/>
      </c>
      <c r="AE312" t="str">
        <v/>
      </c>
      <c r="AF312" t="str">
        <v/>
      </c>
      <c r="AG312" t="str">
        <v/>
      </c>
      <c r="AH312" t="str">
        <v/>
      </c>
      <c r="AI312" t="str">
        <v/>
      </c>
      <c r="AJ312" t="str">
        <v/>
      </c>
      <c r="AK312" t="str">
        <v/>
      </c>
      <c r="AL312" t="str">
        <v/>
      </c>
      <c r="AM312" t="str">
        <v/>
      </c>
      <c r="AN312" t="str">
        <v/>
      </c>
      <c r="AO312" t="str">
        <v/>
      </c>
    </row>
    <row r="313">
      <c r="A313">
        <v>312</v>
      </c>
      <c r="B313" t="str">
        <v xml:space="preserve">LC2 - 32 - 12 </v>
      </c>
      <c r="C313" t="str">
        <v>VENDIDO</v>
      </c>
      <c r="D313">
        <v>24</v>
      </c>
      <c r="E313" t="str">
        <v>AL DÍA</v>
      </c>
      <c r="F313" t="str">
        <v>PAGA</v>
      </c>
      <c r="G313" t="str">
        <v>PAGA</v>
      </c>
      <c r="H313" t="str">
        <v>PAGA</v>
      </c>
      <c r="I313" t="str">
        <v>PAGA</v>
      </c>
      <c r="J313" t="str">
        <v>PAGA</v>
      </c>
      <c r="K313" t="str">
        <v>PAGA</v>
      </c>
      <c r="L313" t="str">
        <v>PAGA</v>
      </c>
      <c r="M313" t="str">
        <v>PAGA</v>
      </c>
      <c r="N313" t="str">
        <v>PAGA</v>
      </c>
      <c r="O313" t="str">
        <v>PAGA</v>
      </c>
      <c r="P313" t="str">
        <v>PAGA</v>
      </c>
      <c r="Q313" t="str">
        <v>PAGA</v>
      </c>
      <c r="R313" t="str">
        <v>PAGA</v>
      </c>
      <c r="S313" t="str">
        <v>PAGA</v>
      </c>
      <c r="T313" t="str">
        <v>PAGA</v>
      </c>
      <c r="U313" t="str">
        <v>PAGA</v>
      </c>
      <c r="V313" t="str">
        <v>PAGA</v>
      </c>
      <c r="W313" t="str">
        <v>PAGA</v>
      </c>
      <c r="X313" t="str">
        <v>PAGA</v>
      </c>
      <c r="Y313" t="str">
        <v>PAGA</v>
      </c>
      <c r="Z313" t="str">
        <v>PAGA</v>
      </c>
      <c r="AA313" t="str">
        <v>PAGA</v>
      </c>
      <c r="AB313" t="str">
        <v>PAGA</v>
      </c>
      <c r="AC313" t="str">
        <v>AL DÍA</v>
      </c>
      <c r="AD313" t="str">
        <v/>
      </c>
      <c r="AE313" t="str">
        <v/>
      </c>
      <c r="AF313" t="str">
        <v/>
      </c>
      <c r="AG313" t="str">
        <v/>
      </c>
      <c r="AH313" t="str">
        <v/>
      </c>
      <c r="AI313" t="str">
        <v/>
      </c>
      <c r="AJ313" t="str">
        <v/>
      </c>
      <c r="AK313" t="str">
        <v/>
      </c>
      <c r="AL313" t="str">
        <v/>
      </c>
      <c r="AM313" t="str">
        <v/>
      </c>
      <c r="AN313" t="str">
        <v/>
      </c>
      <c r="AO313" t="str">
        <v/>
      </c>
    </row>
    <row r="314">
      <c r="A314">
        <v>313</v>
      </c>
      <c r="B314" t="str">
        <v xml:space="preserve">LC2 - 32 - 13 </v>
      </c>
      <c r="C314" t="str">
        <v>VENDIDO</v>
      </c>
      <c r="D314">
        <v>24</v>
      </c>
      <c r="E314" t="str">
        <v>VENCIDA</v>
      </c>
      <c r="F314" t="str">
        <v>PAGA</v>
      </c>
      <c r="G314" t="str">
        <v>PAGA</v>
      </c>
      <c r="H314" t="str">
        <v>PAGA</v>
      </c>
      <c r="I314" t="str">
        <v>VENCIDA</v>
      </c>
      <c r="J314" t="str">
        <v>VENCIDA</v>
      </c>
      <c r="K314" t="str">
        <v>VENCIDA</v>
      </c>
      <c r="L314" t="str">
        <v>VENCIDA</v>
      </c>
      <c r="M314" t="str">
        <v>VENCIDA</v>
      </c>
      <c r="N314" t="str">
        <v>VENCIDA</v>
      </c>
      <c r="O314" t="str">
        <v>VENCIDA</v>
      </c>
      <c r="P314" t="str">
        <v>AL DÍA</v>
      </c>
      <c r="Q314" t="str">
        <v>AL DÍA</v>
      </c>
      <c r="R314" t="str">
        <v>AL DÍA</v>
      </c>
      <c r="S314" t="str">
        <v>AL DÍA</v>
      </c>
      <c r="T314" t="str">
        <v>AL DÍA</v>
      </c>
      <c r="U314" t="str">
        <v>AL DÍA</v>
      </c>
      <c r="V314" t="str">
        <v>AL DÍA</v>
      </c>
      <c r="W314" t="str">
        <v>AL DÍA</v>
      </c>
      <c r="X314" t="str">
        <v>AL DÍA</v>
      </c>
      <c r="Y314" t="str">
        <v>AL DÍA</v>
      </c>
      <c r="Z314" t="str">
        <v>AL DÍA</v>
      </c>
      <c r="AA314" t="str">
        <v>AL DÍA</v>
      </c>
      <c r="AB314" t="str">
        <v>AL DÍA</v>
      </c>
      <c r="AC314" t="str">
        <v>AL DÍA</v>
      </c>
      <c r="AD314" t="str">
        <v/>
      </c>
      <c r="AE314" t="str">
        <v/>
      </c>
      <c r="AF314" t="str">
        <v/>
      </c>
      <c r="AG314" t="str">
        <v/>
      </c>
      <c r="AH314" t="str">
        <v/>
      </c>
      <c r="AI314" t="str">
        <v/>
      </c>
      <c r="AJ314" t="str">
        <v/>
      </c>
      <c r="AK314" t="str">
        <v/>
      </c>
      <c r="AL314" t="str">
        <v/>
      </c>
      <c r="AM314" t="str">
        <v/>
      </c>
      <c r="AN314" t="str">
        <v/>
      </c>
      <c r="AO314" t="str">
        <v/>
      </c>
    </row>
    <row r="315">
      <c r="A315">
        <v>314</v>
      </c>
      <c r="B315" t="str">
        <v xml:space="preserve">LC2 - 32 - 14 </v>
      </c>
      <c r="C315" t="str">
        <v>VENDIDO</v>
      </c>
      <c r="D315">
        <v>24</v>
      </c>
      <c r="E315" t="str">
        <v>VENCIDA</v>
      </c>
      <c r="F315" t="str">
        <v>PAGA</v>
      </c>
      <c r="G315" t="str">
        <v>VENCIDA</v>
      </c>
      <c r="H315" t="str">
        <v>VENCIDA</v>
      </c>
      <c r="I315" t="str">
        <v>VENCIDA</v>
      </c>
      <c r="J315" t="str">
        <v>VENCIDA</v>
      </c>
      <c r="K315" t="str">
        <v>VENCIDA</v>
      </c>
      <c r="L315" t="str">
        <v>VENCIDA</v>
      </c>
      <c r="M315" t="str">
        <v>VENCIDA</v>
      </c>
      <c r="N315" t="str">
        <v>AL DÍA</v>
      </c>
      <c r="O315" t="str">
        <v>AL DÍA</v>
      </c>
      <c r="P315" t="str">
        <v>AL DÍA</v>
      </c>
      <c r="Q315" t="str">
        <v>AL DÍA</v>
      </c>
      <c r="R315" t="str">
        <v>AL DÍA</v>
      </c>
      <c r="S315" t="str">
        <v>AL DÍA</v>
      </c>
      <c r="T315" t="str">
        <v>AL DÍA</v>
      </c>
      <c r="U315" t="str">
        <v>AL DÍA</v>
      </c>
      <c r="V315" t="str">
        <v>AL DÍA</v>
      </c>
      <c r="W315" t="str">
        <v>AL DÍA</v>
      </c>
      <c r="X315" t="str">
        <v>AL DÍA</v>
      </c>
      <c r="Y315" t="str">
        <v>AL DÍA</v>
      </c>
      <c r="Z315" t="str">
        <v>AL DÍA</v>
      </c>
      <c r="AA315" t="str">
        <v>AL DÍA</v>
      </c>
      <c r="AB315" t="str">
        <v>AL DÍA</v>
      </c>
      <c r="AC315" t="str">
        <v>AL DÍA</v>
      </c>
      <c r="AD315" t="str">
        <v/>
      </c>
      <c r="AE315" t="str">
        <v/>
      </c>
      <c r="AF315" t="str">
        <v/>
      </c>
      <c r="AG315" t="str">
        <v/>
      </c>
      <c r="AH315" t="str">
        <v/>
      </c>
      <c r="AI315" t="str">
        <v/>
      </c>
      <c r="AJ315" t="str">
        <v/>
      </c>
      <c r="AK315" t="str">
        <v/>
      </c>
      <c r="AL315" t="str">
        <v/>
      </c>
      <c r="AM315" t="str">
        <v/>
      </c>
      <c r="AN315" t="str">
        <v/>
      </c>
      <c r="AO315" t="str">
        <v/>
      </c>
    </row>
    <row r="316">
      <c r="A316">
        <v>315</v>
      </c>
      <c r="B316" t="str">
        <v xml:space="preserve">LC2 - 32 - 15 </v>
      </c>
      <c r="C316" t="str">
        <v>VENDIDO</v>
      </c>
      <c r="D316">
        <v>24</v>
      </c>
      <c r="E316" t="str">
        <v>VENCIDA</v>
      </c>
      <c r="F316" t="str">
        <v>PAGA</v>
      </c>
      <c r="G316" t="str">
        <v>PAGA</v>
      </c>
      <c r="H316" t="str">
        <v>PAGA</v>
      </c>
      <c r="I316" t="str">
        <v>PAGA</v>
      </c>
      <c r="J316" t="str">
        <v>PAGA</v>
      </c>
      <c r="K316" t="str">
        <v>PAGA</v>
      </c>
      <c r="L316" t="str">
        <v>VENCIDA</v>
      </c>
      <c r="M316" t="str">
        <v>VENCIDA</v>
      </c>
      <c r="N316" t="str">
        <v>AL DÍA</v>
      </c>
      <c r="O316" t="str">
        <v>AL DÍA</v>
      </c>
      <c r="P316" t="str">
        <v>AL DÍA</v>
      </c>
      <c r="Q316" t="str">
        <v>AL DÍA</v>
      </c>
      <c r="R316" t="str">
        <v>AL DÍA</v>
      </c>
      <c r="S316" t="str">
        <v>AL DÍA</v>
      </c>
      <c r="T316" t="str">
        <v>AL DÍA</v>
      </c>
      <c r="U316" t="str">
        <v>AL DÍA</v>
      </c>
      <c r="V316" t="str">
        <v>AL DÍA</v>
      </c>
      <c r="W316" t="str">
        <v>AL DÍA</v>
      </c>
      <c r="X316" t="str">
        <v>AL DÍA</v>
      </c>
      <c r="Y316" t="str">
        <v>AL DÍA</v>
      </c>
      <c r="Z316" t="str">
        <v>AL DÍA</v>
      </c>
      <c r="AA316" t="str">
        <v>AL DÍA</v>
      </c>
      <c r="AB316" t="str">
        <v>AL DÍA</v>
      </c>
      <c r="AC316" t="str">
        <v>AL DÍA</v>
      </c>
      <c r="AD316" t="str">
        <v/>
      </c>
      <c r="AE316" t="str">
        <v/>
      </c>
      <c r="AF316" t="str">
        <v/>
      </c>
      <c r="AG316" t="str">
        <v/>
      </c>
      <c r="AH316" t="str">
        <v/>
      </c>
      <c r="AI316" t="str">
        <v/>
      </c>
      <c r="AJ316" t="str">
        <v/>
      </c>
      <c r="AK316" t="str">
        <v/>
      </c>
      <c r="AL316" t="str">
        <v/>
      </c>
      <c r="AM316" t="str">
        <v/>
      </c>
      <c r="AN316" t="str">
        <v/>
      </c>
      <c r="AO316" t="str">
        <v/>
      </c>
    </row>
    <row r="317">
      <c r="A317">
        <v>316</v>
      </c>
      <c r="B317" t="str">
        <v>LC2 - 32 - 16 y 17</v>
      </c>
      <c r="C317" t="str">
        <v>VENDIDO</v>
      </c>
      <c r="D317">
        <v>30</v>
      </c>
      <c r="E317" t="str">
        <v>POR VENCER</v>
      </c>
      <c r="F317" t="str">
        <v>PAGA</v>
      </c>
      <c r="G317" t="str">
        <v>PAGA</v>
      </c>
      <c r="H317" t="str">
        <v>PAGA</v>
      </c>
      <c r="I317" t="str">
        <v>PAGA</v>
      </c>
      <c r="J317" t="str">
        <v>POR VENCER</v>
      </c>
      <c r="K317" t="str">
        <v>AL DÍA</v>
      </c>
      <c r="L317" t="str">
        <v>AL DÍA</v>
      </c>
      <c r="M317" t="str">
        <v>AL DÍA</v>
      </c>
      <c r="N317" t="str">
        <v>AL DÍA</v>
      </c>
      <c r="O317" t="str">
        <v>AL DÍA</v>
      </c>
      <c r="P317" t="str">
        <v>AL DÍA</v>
      </c>
      <c r="Q317" t="str">
        <v>AL DÍA</v>
      </c>
      <c r="R317" t="str">
        <v>AL DÍA</v>
      </c>
      <c r="S317" t="str">
        <v>AL DÍA</v>
      </c>
      <c r="T317" t="str">
        <v>AL DÍA</v>
      </c>
      <c r="U317" t="str">
        <v>AL DÍA</v>
      </c>
      <c r="V317" t="str">
        <v>AL DÍA</v>
      </c>
      <c r="W317" t="str">
        <v>AL DÍA</v>
      </c>
      <c r="X317" t="str">
        <v>AL DÍA</v>
      </c>
      <c r="Y317" t="str">
        <v>AL DÍA</v>
      </c>
      <c r="Z317" t="str">
        <v>AL DÍA</v>
      </c>
      <c r="AA317" t="str">
        <v>AL DÍA</v>
      </c>
      <c r="AB317" t="str">
        <v>AL DÍA</v>
      </c>
      <c r="AC317" t="str">
        <v>AL DÍA</v>
      </c>
      <c r="AD317" t="str">
        <v>AL DÍA</v>
      </c>
      <c r="AE317" t="str">
        <v>AL DÍA</v>
      </c>
      <c r="AF317" t="str">
        <v>AL DÍA</v>
      </c>
      <c r="AG317" t="str">
        <v>AL DÍA</v>
      </c>
      <c r="AH317" t="str">
        <v>AL DÍA</v>
      </c>
      <c r="AI317" t="str">
        <v>AL DÍA</v>
      </c>
      <c r="AJ317" t="str">
        <v/>
      </c>
      <c r="AK317" t="str">
        <v/>
      </c>
      <c r="AL317" t="str">
        <v/>
      </c>
      <c r="AM317" t="str">
        <v/>
      </c>
      <c r="AN317" t="str">
        <v/>
      </c>
      <c r="AO317" t="str">
        <v/>
      </c>
    </row>
    <row r="318">
      <c r="A318">
        <v>317</v>
      </c>
      <c r="B318" t="str">
        <v xml:space="preserve">LC2 - 33 - 1 </v>
      </c>
      <c r="C318" t="str">
        <v>VENDIDO</v>
      </c>
      <c r="D318">
        <v>2</v>
      </c>
      <c r="E318" t="str">
        <v>PAGA</v>
      </c>
      <c r="F318" t="str">
        <v>PAGA</v>
      </c>
      <c r="G318" t="str">
        <v>PAGA</v>
      </c>
      <c r="H318" t="str">
        <v/>
      </c>
      <c r="I318" t="str">
        <v/>
      </c>
      <c r="J318" t="str">
        <v/>
      </c>
      <c r="K318" t="str">
        <v/>
      </c>
      <c r="L318" t="str">
        <v/>
      </c>
      <c r="M318" t="str">
        <v/>
      </c>
      <c r="N318" t="str">
        <v/>
      </c>
      <c r="O318" t="str">
        <v/>
      </c>
      <c r="P318" t="str">
        <v/>
      </c>
      <c r="Q318" t="str">
        <v/>
      </c>
      <c r="R318" t="str">
        <v/>
      </c>
      <c r="S318" t="str">
        <v/>
      </c>
      <c r="T318" t="str">
        <v/>
      </c>
      <c r="U318" t="str">
        <v/>
      </c>
      <c r="V318" t="str">
        <v/>
      </c>
      <c r="W318" t="str">
        <v/>
      </c>
      <c r="X318" t="str">
        <v/>
      </c>
      <c r="Y318" t="str">
        <v/>
      </c>
      <c r="Z318" t="str">
        <v/>
      </c>
      <c r="AA318" t="str">
        <v/>
      </c>
      <c r="AB318" t="str">
        <v/>
      </c>
      <c r="AC318" t="str">
        <v/>
      </c>
      <c r="AD318" t="str">
        <v/>
      </c>
      <c r="AE318" t="str">
        <v/>
      </c>
      <c r="AF318" t="str">
        <v/>
      </c>
      <c r="AG318" t="str">
        <v/>
      </c>
      <c r="AH318" t="str">
        <v/>
      </c>
      <c r="AI318" t="str">
        <v/>
      </c>
      <c r="AJ318" t="str">
        <v/>
      </c>
      <c r="AK318" t="str">
        <v/>
      </c>
      <c r="AL318" t="str">
        <v/>
      </c>
      <c r="AM318" t="str">
        <v/>
      </c>
      <c r="AN318" t="str">
        <v/>
      </c>
      <c r="AO318" t="str">
        <v/>
      </c>
      <c r="AP318" t="str">
        <v>MENSAJE POR WHATSAPP</v>
      </c>
      <c r="AQ318" t="str">
        <v>NO RESPONDE</v>
      </c>
      <c r="AR318">
        <v>46288</v>
      </c>
    </row>
    <row r="319">
      <c r="A319">
        <v>318</v>
      </c>
      <c r="B319" t="str">
        <v xml:space="preserve">LC2 - 33 - 2 </v>
      </c>
      <c r="C319" t="str">
        <v>VENDIDO</v>
      </c>
      <c r="D319">
        <v>24</v>
      </c>
      <c r="E319" t="str">
        <v>POR VENCER</v>
      </c>
      <c r="F319" t="str">
        <v>PAGA</v>
      </c>
      <c r="G319" t="str">
        <v>PAGA</v>
      </c>
      <c r="H319" t="str">
        <v>PAGA</v>
      </c>
      <c r="I319" t="str">
        <v>PAGA</v>
      </c>
      <c r="J319" t="str">
        <v>POR VENCER</v>
      </c>
      <c r="K319" t="str">
        <v>AL DÍA</v>
      </c>
      <c r="L319" t="str">
        <v>AL DÍA</v>
      </c>
      <c r="M319" t="str">
        <v>AL DÍA</v>
      </c>
      <c r="N319" t="str">
        <v>AL DÍA</v>
      </c>
      <c r="O319" t="str">
        <v>AL DÍA</v>
      </c>
      <c r="P319" t="str">
        <v>AL DÍA</v>
      </c>
      <c r="Q319" t="str">
        <v>AL DÍA</v>
      </c>
      <c r="R319" t="str">
        <v>AL DÍA</v>
      </c>
      <c r="S319" t="str">
        <v>AL DÍA</v>
      </c>
      <c r="T319" t="str">
        <v>AL DÍA</v>
      </c>
      <c r="U319" t="str">
        <v>AL DÍA</v>
      </c>
      <c r="V319" t="str">
        <v>AL DÍA</v>
      </c>
      <c r="W319" t="str">
        <v>AL DÍA</v>
      </c>
      <c r="X319" t="str">
        <v>AL DÍA</v>
      </c>
      <c r="Y319" t="str">
        <v>AL DÍA</v>
      </c>
      <c r="Z319" t="str">
        <v>AL DÍA</v>
      </c>
      <c r="AA319" t="str">
        <v>AL DÍA</v>
      </c>
      <c r="AB319" t="str">
        <v>AL DÍA</v>
      </c>
      <c r="AC319" t="str">
        <v>AL DÍA</v>
      </c>
      <c r="AD319" t="str">
        <v/>
      </c>
      <c r="AE319" t="str">
        <v/>
      </c>
      <c r="AF319" t="str">
        <v/>
      </c>
      <c r="AG319" t="str">
        <v/>
      </c>
      <c r="AH319" t="str">
        <v/>
      </c>
      <c r="AI319" t="str">
        <v/>
      </c>
      <c r="AJ319" t="str">
        <v/>
      </c>
      <c r="AK319" t="str">
        <v/>
      </c>
      <c r="AL319" t="str">
        <v/>
      </c>
      <c r="AM319" t="str">
        <v/>
      </c>
      <c r="AN319" t="str">
        <v/>
      </c>
      <c r="AO319" t="str">
        <v/>
      </c>
    </row>
    <row r="320">
      <c r="A320">
        <v>319</v>
      </c>
      <c r="B320" t="str">
        <v xml:space="preserve">LC2 - 33 - 3 </v>
      </c>
      <c r="C320" t="str">
        <v>VENDIDO</v>
      </c>
      <c r="D320">
        <v>24</v>
      </c>
      <c r="E320" t="str">
        <v>VENCIDA</v>
      </c>
      <c r="F320" t="str">
        <v>PAGA</v>
      </c>
      <c r="G320" t="str">
        <v>PAGA</v>
      </c>
      <c r="H320" t="str">
        <v>PAGA</v>
      </c>
      <c r="I320" t="str">
        <v>PAGA</v>
      </c>
      <c r="J320" t="str">
        <v>PAGA</v>
      </c>
      <c r="K320" t="str">
        <v>VENCIDA</v>
      </c>
      <c r="L320" t="str">
        <v>VENCIDA</v>
      </c>
      <c r="M320" t="str">
        <v>AL DÍA</v>
      </c>
      <c r="N320" t="str">
        <v>AL DÍA</v>
      </c>
      <c r="O320" t="str">
        <v>AL DÍA</v>
      </c>
      <c r="P320" t="str">
        <v>AL DÍA</v>
      </c>
      <c r="Q320" t="str">
        <v>AL DÍA</v>
      </c>
      <c r="R320" t="str">
        <v>AL DÍA</v>
      </c>
      <c r="S320" t="str">
        <v>AL DÍA</v>
      </c>
      <c r="T320" t="str">
        <v>AL DÍA</v>
      </c>
      <c r="U320" t="str">
        <v>AL DÍA</v>
      </c>
      <c r="V320" t="str">
        <v>AL DÍA</v>
      </c>
      <c r="W320" t="str">
        <v>AL DÍA</v>
      </c>
      <c r="X320" t="str">
        <v>AL DÍA</v>
      </c>
      <c r="Y320" t="str">
        <v>AL DÍA</v>
      </c>
      <c r="Z320" t="str">
        <v>AL DÍA</v>
      </c>
      <c r="AA320" t="str">
        <v>AL DÍA</v>
      </c>
      <c r="AB320" t="str">
        <v>AL DÍA</v>
      </c>
      <c r="AC320" t="str">
        <v>AL DÍA</v>
      </c>
      <c r="AD320" t="str">
        <v/>
      </c>
      <c r="AE320" t="str">
        <v/>
      </c>
      <c r="AF320" t="str">
        <v/>
      </c>
      <c r="AG320" t="str">
        <v/>
      </c>
      <c r="AH320" t="str">
        <v/>
      </c>
      <c r="AI320" t="str">
        <v/>
      </c>
      <c r="AJ320" t="str">
        <v/>
      </c>
      <c r="AK320" t="str">
        <v/>
      </c>
      <c r="AL320" t="str">
        <v/>
      </c>
      <c r="AM320" t="str">
        <v/>
      </c>
      <c r="AN320" t="str">
        <v/>
      </c>
      <c r="AO320" t="str">
        <v/>
      </c>
    </row>
    <row r="321">
      <c r="A321">
        <v>320</v>
      </c>
      <c r="B321" t="str">
        <v xml:space="preserve">LC2 - 33 - 4 </v>
      </c>
      <c r="C321" t="str">
        <v>VENDIDO</v>
      </c>
      <c r="D321">
        <v>24</v>
      </c>
      <c r="E321" t="str">
        <v>AL DÍA</v>
      </c>
      <c r="F321" t="str">
        <v>PAGA</v>
      </c>
      <c r="G321" t="str">
        <v>PAGA</v>
      </c>
      <c r="H321" t="str">
        <v>PAGA</v>
      </c>
      <c r="I321" t="str">
        <v>PAGA</v>
      </c>
      <c r="J321" t="str">
        <v>PAGA</v>
      </c>
      <c r="K321" t="str">
        <v>PAGA</v>
      </c>
      <c r="L321" t="str">
        <v>PAGA</v>
      </c>
      <c r="M321" t="str">
        <v>AL DÍA</v>
      </c>
      <c r="N321" t="str">
        <v>AL DÍA</v>
      </c>
      <c r="O321" t="str">
        <v>AL DÍA</v>
      </c>
      <c r="P321" t="str">
        <v>AL DÍA</v>
      </c>
      <c r="Q321" t="str">
        <v>AL DÍA</v>
      </c>
      <c r="R321" t="str">
        <v>AL DÍA</v>
      </c>
      <c r="S321" t="str">
        <v>AL DÍA</v>
      </c>
      <c r="T321" t="str">
        <v>AL DÍA</v>
      </c>
      <c r="U321" t="str">
        <v>AL DÍA</v>
      </c>
      <c r="V321" t="str">
        <v>AL DÍA</v>
      </c>
      <c r="W321" t="str">
        <v>AL DÍA</v>
      </c>
      <c r="X321" t="str">
        <v>AL DÍA</v>
      </c>
      <c r="Y321" t="str">
        <v>AL DÍA</v>
      </c>
      <c r="Z321" t="str">
        <v>AL DÍA</v>
      </c>
      <c r="AA321" t="str">
        <v>AL DÍA</v>
      </c>
      <c r="AB321" t="str">
        <v>AL DÍA</v>
      </c>
      <c r="AC321" t="str">
        <v>AL DÍA</v>
      </c>
      <c r="AD321" t="str">
        <v/>
      </c>
      <c r="AE321" t="str">
        <v/>
      </c>
      <c r="AF321" t="str">
        <v/>
      </c>
      <c r="AG321" t="str">
        <v/>
      </c>
      <c r="AH321" t="str">
        <v/>
      </c>
      <c r="AI321" t="str">
        <v/>
      </c>
      <c r="AJ321" t="str">
        <v/>
      </c>
      <c r="AK321" t="str">
        <v/>
      </c>
      <c r="AL321" t="str">
        <v/>
      </c>
      <c r="AM321" t="str">
        <v/>
      </c>
      <c r="AN321" t="str">
        <v/>
      </c>
      <c r="AO321" t="str">
        <v/>
      </c>
    </row>
    <row r="322">
      <c r="A322">
        <v>321</v>
      </c>
      <c r="B322" t="str">
        <v xml:space="preserve">LC2 - 33 - 5 </v>
      </c>
      <c r="C322" t="str">
        <v>VENDIDO</v>
      </c>
      <c r="D322">
        <v>24</v>
      </c>
      <c r="E322" t="str">
        <v>VENCIDA</v>
      </c>
      <c r="F322" t="str">
        <v>PAGA</v>
      </c>
      <c r="G322" t="str">
        <v>PAGA</v>
      </c>
      <c r="H322" t="str">
        <v>PAGA</v>
      </c>
      <c r="I322" t="str">
        <v>PAGA</v>
      </c>
      <c r="J322" t="str">
        <v>PAGA</v>
      </c>
      <c r="K322" t="str">
        <v>PAGA</v>
      </c>
      <c r="L322" t="str">
        <v>PAGA</v>
      </c>
      <c r="M322" t="str">
        <v>VENCIDA</v>
      </c>
      <c r="N322" t="str">
        <v>AL DÍA</v>
      </c>
      <c r="O322" t="str">
        <v>AL DÍA</v>
      </c>
      <c r="P322" t="str">
        <v>AL DÍA</v>
      </c>
      <c r="Q322" t="str">
        <v>AL DÍA</v>
      </c>
      <c r="R322" t="str">
        <v>AL DÍA</v>
      </c>
      <c r="S322" t="str">
        <v>AL DÍA</v>
      </c>
      <c r="T322" t="str">
        <v>AL DÍA</v>
      </c>
      <c r="U322" t="str">
        <v>AL DÍA</v>
      </c>
      <c r="V322" t="str">
        <v>AL DÍA</v>
      </c>
      <c r="W322" t="str">
        <v>AL DÍA</v>
      </c>
      <c r="X322" t="str">
        <v>AL DÍA</v>
      </c>
      <c r="Y322" t="str">
        <v>AL DÍA</v>
      </c>
      <c r="Z322" t="str">
        <v>AL DÍA</v>
      </c>
      <c r="AA322" t="str">
        <v>AL DÍA</v>
      </c>
      <c r="AB322" t="str">
        <v>AL DÍA</v>
      </c>
      <c r="AC322" t="str">
        <v>AL DÍA</v>
      </c>
      <c r="AD322" t="str">
        <v/>
      </c>
      <c r="AE322" t="str">
        <v/>
      </c>
      <c r="AF322" t="str">
        <v/>
      </c>
      <c r="AG322" t="str">
        <v/>
      </c>
      <c r="AH322" t="str">
        <v/>
      </c>
      <c r="AI322" t="str">
        <v/>
      </c>
      <c r="AJ322" t="str">
        <v/>
      </c>
      <c r="AK322" t="str">
        <v/>
      </c>
      <c r="AL322" t="str">
        <v/>
      </c>
      <c r="AM322" t="str">
        <v/>
      </c>
      <c r="AN322" t="str">
        <v/>
      </c>
      <c r="AO322" t="str">
        <v/>
      </c>
    </row>
    <row r="323">
      <c r="A323">
        <v>322</v>
      </c>
      <c r="B323" t="str">
        <v>LC2 - 33 - 6</v>
      </c>
      <c r="C323" t="str">
        <v>VENDIDO</v>
      </c>
      <c r="D323">
        <v>24</v>
      </c>
      <c r="E323" t="str">
        <v>POR VENCER</v>
      </c>
      <c r="F323" t="str">
        <v>PAGA</v>
      </c>
      <c r="G323" t="str">
        <v>PAGA</v>
      </c>
      <c r="H323" t="str">
        <v>PAGA</v>
      </c>
      <c r="I323" t="str">
        <v>PAGA</v>
      </c>
      <c r="J323" t="str">
        <v>PAGA</v>
      </c>
      <c r="K323" t="str">
        <v>PAGA</v>
      </c>
      <c r="L323" t="str">
        <v>PAGA</v>
      </c>
      <c r="M323" t="str">
        <v>POR VENCER</v>
      </c>
      <c r="N323" t="str">
        <v>AL DÍA</v>
      </c>
      <c r="O323" t="str">
        <v>AL DÍA</v>
      </c>
      <c r="P323" t="str">
        <v>AL DÍA</v>
      </c>
      <c r="Q323" t="str">
        <v>AL DÍA</v>
      </c>
      <c r="R323" t="str">
        <v>AL DÍA</v>
      </c>
      <c r="S323" t="str">
        <v>AL DÍA</v>
      </c>
      <c r="T323" t="str">
        <v>AL DÍA</v>
      </c>
      <c r="U323" t="str">
        <v>AL DÍA</v>
      </c>
      <c r="V323" t="str">
        <v>AL DÍA</v>
      </c>
      <c r="W323" t="str">
        <v>AL DÍA</v>
      </c>
      <c r="X323" t="str">
        <v>AL DÍA</v>
      </c>
      <c r="Y323" t="str">
        <v>AL DÍA</v>
      </c>
      <c r="Z323" t="str">
        <v>AL DÍA</v>
      </c>
      <c r="AA323" t="str">
        <v>AL DÍA</v>
      </c>
      <c r="AB323" t="str">
        <v>AL DÍA</v>
      </c>
      <c r="AC323" t="str">
        <v>AL DÍA</v>
      </c>
      <c r="AD323" t="str">
        <v/>
      </c>
      <c r="AE323" t="str">
        <v/>
      </c>
      <c r="AF323" t="str">
        <v/>
      </c>
      <c r="AG323" t="str">
        <v/>
      </c>
      <c r="AH323" t="str">
        <v/>
      </c>
      <c r="AI323" t="str">
        <v/>
      </c>
      <c r="AJ323" t="str">
        <v/>
      </c>
      <c r="AK323" t="str">
        <v/>
      </c>
      <c r="AL323" t="str">
        <v/>
      </c>
      <c r="AM323" t="str">
        <v/>
      </c>
      <c r="AN323" t="str">
        <v/>
      </c>
      <c r="AO323" t="str">
        <v/>
      </c>
    </row>
    <row r="324">
      <c r="A324">
        <v>323</v>
      </c>
      <c r="B324" t="str">
        <v xml:space="preserve">LC2 - 33 - 7 </v>
      </c>
      <c r="C324" t="str">
        <v>VENDIDO</v>
      </c>
      <c r="D324">
        <v>24</v>
      </c>
      <c r="E324" t="str">
        <v>POR VENCER</v>
      </c>
      <c r="F324" t="str">
        <v>PAGA</v>
      </c>
      <c r="G324" t="str">
        <v>PAGA</v>
      </c>
      <c r="H324" t="str">
        <v>PAGA</v>
      </c>
      <c r="I324" t="str">
        <v>PAGA</v>
      </c>
      <c r="J324" t="str">
        <v>PAGA</v>
      </c>
      <c r="K324" t="str">
        <v>PAGA</v>
      </c>
      <c r="L324" t="str">
        <v>PAGA</v>
      </c>
      <c r="M324" t="str">
        <v>POR VENCER</v>
      </c>
      <c r="N324" t="str">
        <v>AL DÍA</v>
      </c>
      <c r="O324" t="str">
        <v>AL DÍA</v>
      </c>
      <c r="P324" t="str">
        <v>AL DÍA</v>
      </c>
      <c r="Q324" t="str">
        <v>AL DÍA</v>
      </c>
      <c r="R324" t="str">
        <v>AL DÍA</v>
      </c>
      <c r="S324" t="str">
        <v>AL DÍA</v>
      </c>
      <c r="T324" t="str">
        <v>AL DÍA</v>
      </c>
      <c r="U324" t="str">
        <v>AL DÍA</v>
      </c>
      <c r="V324" t="str">
        <v>AL DÍA</v>
      </c>
      <c r="W324" t="str">
        <v>AL DÍA</v>
      </c>
      <c r="X324" t="str">
        <v>AL DÍA</v>
      </c>
      <c r="Y324" t="str">
        <v>AL DÍA</v>
      </c>
      <c r="Z324" t="str">
        <v>AL DÍA</v>
      </c>
      <c r="AA324" t="str">
        <v>AL DÍA</v>
      </c>
      <c r="AB324" t="str">
        <v>AL DÍA</v>
      </c>
      <c r="AC324" t="str">
        <v>AL DÍA</v>
      </c>
      <c r="AD324" t="str">
        <v/>
      </c>
      <c r="AE324" t="str">
        <v/>
      </c>
      <c r="AF324" t="str">
        <v/>
      </c>
      <c r="AG324" t="str">
        <v/>
      </c>
      <c r="AH324" t="str">
        <v/>
      </c>
      <c r="AI324" t="str">
        <v/>
      </c>
      <c r="AJ324" t="str">
        <v/>
      </c>
      <c r="AK324" t="str">
        <v/>
      </c>
      <c r="AL324" t="str">
        <v/>
      </c>
      <c r="AM324" t="str">
        <v/>
      </c>
      <c r="AN324" t="str">
        <v/>
      </c>
      <c r="AO324" t="str">
        <v/>
      </c>
    </row>
    <row r="325">
      <c r="A325">
        <v>324</v>
      </c>
      <c r="B325" t="str">
        <v xml:space="preserve">LC2 - 33 - 8 </v>
      </c>
      <c r="C325" t="str">
        <v>VENDIDO</v>
      </c>
      <c r="D325">
        <v>24</v>
      </c>
      <c r="E325" t="str">
        <v>POR VENCER</v>
      </c>
      <c r="F325" t="str">
        <v>PAGA</v>
      </c>
      <c r="G325" t="str">
        <v>PAGA</v>
      </c>
      <c r="H325" t="str">
        <v>PAGA</v>
      </c>
      <c r="I325" t="str">
        <v>PAGA</v>
      </c>
      <c r="J325" t="str">
        <v>PAGA</v>
      </c>
      <c r="K325" t="str">
        <v>PAGA</v>
      </c>
      <c r="L325" t="str">
        <v>PAGA</v>
      </c>
      <c r="M325" t="str">
        <v>POR VENCER</v>
      </c>
      <c r="N325" t="str">
        <v>AL DÍA</v>
      </c>
      <c r="O325" t="str">
        <v>AL DÍA</v>
      </c>
      <c r="P325" t="str">
        <v>AL DÍA</v>
      </c>
      <c r="Q325" t="str">
        <v>AL DÍA</v>
      </c>
      <c r="R325" t="str">
        <v>AL DÍA</v>
      </c>
      <c r="S325" t="str">
        <v>AL DÍA</v>
      </c>
      <c r="T325" t="str">
        <v>AL DÍA</v>
      </c>
      <c r="U325" t="str">
        <v>AL DÍA</v>
      </c>
      <c r="V325" t="str">
        <v>AL DÍA</v>
      </c>
      <c r="W325" t="str">
        <v>AL DÍA</v>
      </c>
      <c r="X325" t="str">
        <v>AL DÍA</v>
      </c>
      <c r="Y325" t="str">
        <v>AL DÍA</v>
      </c>
      <c r="Z325" t="str">
        <v>AL DÍA</v>
      </c>
      <c r="AA325" t="str">
        <v>AL DÍA</v>
      </c>
      <c r="AB325" t="str">
        <v>AL DÍA</v>
      </c>
      <c r="AC325" t="str">
        <v>AL DÍA</v>
      </c>
      <c r="AD325" t="str">
        <v/>
      </c>
      <c r="AE325" t="str">
        <v/>
      </c>
      <c r="AF325" t="str">
        <v/>
      </c>
      <c r="AG325" t="str">
        <v/>
      </c>
      <c r="AH325" t="str">
        <v/>
      </c>
      <c r="AI325" t="str">
        <v/>
      </c>
      <c r="AJ325" t="str">
        <v/>
      </c>
      <c r="AK325" t="str">
        <v/>
      </c>
      <c r="AL325" t="str">
        <v/>
      </c>
      <c r="AM325" t="str">
        <v/>
      </c>
      <c r="AN325" t="str">
        <v/>
      </c>
      <c r="AO325" t="str">
        <v/>
      </c>
    </row>
    <row r="326">
      <c r="A326">
        <v>325</v>
      </c>
      <c r="B326" t="str">
        <v xml:space="preserve">LC2 - 33 - 9 </v>
      </c>
      <c r="C326" t="str">
        <v>VENDIDO</v>
      </c>
      <c r="D326">
        <v>1</v>
      </c>
      <c r="E326" t="str">
        <v>PAGA</v>
      </c>
      <c r="F326" t="str">
        <v>PAGA</v>
      </c>
      <c r="G326" t="str">
        <v/>
      </c>
      <c r="H326" t="str">
        <v/>
      </c>
      <c r="I326" t="str">
        <v/>
      </c>
      <c r="J326" t="str">
        <v/>
      </c>
      <c r="K326" t="str">
        <v/>
      </c>
      <c r="L326" t="str">
        <v/>
      </c>
      <c r="M326" t="str">
        <v/>
      </c>
      <c r="N326" t="str">
        <v/>
      </c>
      <c r="O326" t="str">
        <v/>
      </c>
      <c r="P326" t="str">
        <v/>
      </c>
      <c r="Q326" t="str">
        <v/>
      </c>
      <c r="R326" t="str">
        <v/>
      </c>
      <c r="S326" t="str">
        <v/>
      </c>
      <c r="T326" t="str">
        <v/>
      </c>
      <c r="U326" t="str">
        <v/>
      </c>
      <c r="V326" t="str">
        <v/>
      </c>
      <c r="W326" t="str">
        <v/>
      </c>
      <c r="X326" t="str">
        <v/>
      </c>
      <c r="Y326" t="str">
        <v/>
      </c>
      <c r="Z326" t="str">
        <v/>
      </c>
      <c r="AA326" t="str">
        <v/>
      </c>
      <c r="AB326" t="str">
        <v/>
      </c>
      <c r="AC326" t="str">
        <v/>
      </c>
      <c r="AD326" t="str">
        <v/>
      </c>
      <c r="AE326" t="str">
        <v/>
      </c>
      <c r="AF326" t="str">
        <v/>
      </c>
      <c r="AG326" t="str">
        <v/>
      </c>
      <c r="AH326" t="str">
        <v/>
      </c>
      <c r="AI326" t="str">
        <v/>
      </c>
      <c r="AJ326" t="str">
        <v/>
      </c>
      <c r="AK326" t="str">
        <v/>
      </c>
      <c r="AL326" t="str">
        <v/>
      </c>
      <c r="AM326" t="str">
        <v/>
      </c>
      <c r="AN326" t="str">
        <v/>
      </c>
      <c r="AO326" t="str">
        <v/>
      </c>
    </row>
    <row r="327">
      <c r="A327">
        <v>326</v>
      </c>
      <c r="B327" t="str">
        <v xml:space="preserve">LC2 - 33 - 10 </v>
      </c>
      <c r="C327" t="str">
        <v>EN NEGOCIACIÓN</v>
      </c>
      <c r="D327">
        <v>0</v>
      </c>
      <c r="E327" t="str">
        <v>SIN ESTADO</v>
      </c>
      <c r="F327" t="str">
        <v/>
      </c>
      <c r="G327" t="str">
        <v/>
      </c>
      <c r="H327" t="str">
        <v/>
      </c>
      <c r="I327" t="str">
        <v/>
      </c>
      <c r="J327" t="str">
        <v/>
      </c>
      <c r="K327" t="str">
        <v/>
      </c>
      <c r="L327" t="str">
        <v/>
      </c>
      <c r="M327" t="str">
        <v/>
      </c>
      <c r="N327" t="str">
        <v/>
      </c>
      <c r="O327" t="str">
        <v/>
      </c>
      <c r="P327" t="str">
        <v/>
      </c>
      <c r="Q327" t="str">
        <v/>
      </c>
      <c r="R327" t="str">
        <v/>
      </c>
      <c r="S327" t="str">
        <v/>
      </c>
      <c r="T327" t="str">
        <v/>
      </c>
      <c r="U327" t="str">
        <v/>
      </c>
      <c r="V327" t="str">
        <v/>
      </c>
      <c r="W327" t="str">
        <v/>
      </c>
      <c r="X327" t="str">
        <v/>
      </c>
      <c r="Y327" t="str">
        <v/>
      </c>
      <c r="Z327" t="str">
        <v/>
      </c>
      <c r="AA327" t="str">
        <v/>
      </c>
      <c r="AB327" t="str">
        <v/>
      </c>
      <c r="AC327" t="str">
        <v/>
      </c>
      <c r="AD327" t="str">
        <v/>
      </c>
      <c r="AE327" t="str">
        <v/>
      </c>
      <c r="AF327" t="str">
        <v/>
      </c>
      <c r="AG327" t="str">
        <v/>
      </c>
      <c r="AH327" t="str">
        <v/>
      </c>
      <c r="AI327" t="str">
        <v/>
      </c>
      <c r="AJ327" t="str">
        <v/>
      </c>
      <c r="AK327" t="str">
        <v/>
      </c>
      <c r="AL327" t="str">
        <v/>
      </c>
      <c r="AM327" t="str">
        <v/>
      </c>
      <c r="AN327" t="str">
        <v/>
      </c>
      <c r="AO327" t="str">
        <v/>
      </c>
      <c r="AP327" t="str">
        <v>MENSAJE POR WHATSAPP</v>
      </c>
      <c r="AQ327" t="str">
        <v>NO RESPONDE</v>
      </c>
      <c r="AR327">
        <v>46288</v>
      </c>
    </row>
    <row r="328">
      <c r="A328">
        <v>327</v>
      </c>
      <c r="B328" t="str">
        <v>LC2 - 33 - 11</v>
      </c>
      <c r="C328" t="str">
        <v>VENDIDO</v>
      </c>
      <c r="D328">
        <v>24</v>
      </c>
      <c r="E328" t="str">
        <v>POR VENCER</v>
      </c>
      <c r="F328" t="str">
        <v>PAGA</v>
      </c>
      <c r="G328" t="str">
        <v>PAGA</v>
      </c>
      <c r="H328" t="str">
        <v>PAGA</v>
      </c>
      <c r="I328" t="str">
        <v>PAGA</v>
      </c>
      <c r="J328" t="str">
        <v>PAGA</v>
      </c>
      <c r="K328" t="str">
        <v>PAGA</v>
      </c>
      <c r="L328" t="str">
        <v>PAGA</v>
      </c>
      <c r="M328" t="str">
        <v>PAGA</v>
      </c>
      <c r="N328" t="str">
        <v>POR VENCER</v>
      </c>
      <c r="O328" t="str">
        <v>AL DÍA</v>
      </c>
      <c r="P328" t="str">
        <v>AL DÍA</v>
      </c>
      <c r="Q328" t="str">
        <v>AL DÍA</v>
      </c>
      <c r="R328" t="str">
        <v>AL DÍA</v>
      </c>
      <c r="S328" t="str">
        <v>AL DÍA</v>
      </c>
      <c r="T328" t="str">
        <v>AL DÍA</v>
      </c>
      <c r="U328" t="str">
        <v>AL DÍA</v>
      </c>
      <c r="V328" t="str">
        <v>AL DÍA</v>
      </c>
      <c r="W328" t="str">
        <v>AL DÍA</v>
      </c>
      <c r="X328" t="str">
        <v>AL DÍA</v>
      </c>
      <c r="Y328" t="str">
        <v>AL DÍA</v>
      </c>
      <c r="Z328" t="str">
        <v>AL DÍA</v>
      </c>
      <c r="AA328" t="str">
        <v>AL DÍA</v>
      </c>
      <c r="AB328" t="str">
        <v>AL DÍA</v>
      </c>
      <c r="AC328" t="str">
        <v>AL DÍA</v>
      </c>
      <c r="AD328" t="str">
        <v/>
      </c>
      <c r="AE328" t="str">
        <v/>
      </c>
      <c r="AF328" t="str">
        <v/>
      </c>
      <c r="AG328" t="str">
        <v/>
      </c>
      <c r="AH328" t="str">
        <v/>
      </c>
      <c r="AI328" t="str">
        <v/>
      </c>
      <c r="AJ328" t="str">
        <v/>
      </c>
      <c r="AK328" t="str">
        <v/>
      </c>
      <c r="AL328" t="str">
        <v/>
      </c>
      <c r="AM328" t="str">
        <v/>
      </c>
      <c r="AN328" t="str">
        <v/>
      </c>
      <c r="AO328" t="str">
        <v/>
      </c>
    </row>
    <row r="329">
      <c r="A329">
        <v>328</v>
      </c>
      <c r="B329" t="str">
        <v xml:space="preserve">LC2 - 33 - 12 </v>
      </c>
      <c r="C329" t="str">
        <v>VENDIDO</v>
      </c>
      <c r="D329">
        <v>24</v>
      </c>
      <c r="E329" t="str">
        <v>AL DÍA</v>
      </c>
      <c r="F329" t="str">
        <v>PAGA</v>
      </c>
      <c r="G329" t="str">
        <v>PAGA</v>
      </c>
      <c r="H329" t="str">
        <v>PAGA</v>
      </c>
      <c r="I329" t="str">
        <v>PAGA</v>
      </c>
      <c r="J329" t="str">
        <v>PAGA</v>
      </c>
      <c r="K329" t="str">
        <v>PAGA</v>
      </c>
      <c r="L329" t="str">
        <v>PAGA</v>
      </c>
      <c r="M329" t="str">
        <v>PAGA</v>
      </c>
      <c r="N329" t="str">
        <v>PAGA</v>
      </c>
      <c r="O329" t="str">
        <v>AL DÍA</v>
      </c>
      <c r="P329" t="str">
        <v>AL DÍA</v>
      </c>
      <c r="Q329" t="str">
        <v>AL DÍA</v>
      </c>
      <c r="R329" t="str">
        <v>AL DÍA</v>
      </c>
      <c r="S329" t="str">
        <v>AL DÍA</v>
      </c>
      <c r="T329" t="str">
        <v>AL DÍA</v>
      </c>
      <c r="U329" t="str">
        <v>AL DÍA</v>
      </c>
      <c r="V329" t="str">
        <v>AL DÍA</v>
      </c>
      <c r="W329" t="str">
        <v>AL DÍA</v>
      </c>
      <c r="X329" t="str">
        <v>AL DÍA</v>
      </c>
      <c r="Y329" t="str">
        <v>AL DÍA</v>
      </c>
      <c r="Z329" t="str">
        <v>AL DÍA</v>
      </c>
      <c r="AA329" t="str">
        <v>AL DÍA</v>
      </c>
      <c r="AB329" t="str">
        <v>AL DÍA</v>
      </c>
      <c r="AC329" t="str">
        <v>AL DÍA</v>
      </c>
      <c r="AD329" t="str">
        <v/>
      </c>
      <c r="AE329" t="str">
        <v/>
      </c>
      <c r="AF329" t="str">
        <v/>
      </c>
      <c r="AG329" t="str">
        <v/>
      </c>
      <c r="AH329" t="str">
        <v/>
      </c>
      <c r="AI329" t="str">
        <v/>
      </c>
      <c r="AJ329" t="str">
        <v/>
      </c>
      <c r="AK329" t="str">
        <v/>
      </c>
      <c r="AL329" t="str">
        <v/>
      </c>
      <c r="AM329" t="str">
        <v/>
      </c>
      <c r="AN329" t="str">
        <v/>
      </c>
      <c r="AO329" t="str">
        <v/>
      </c>
    </row>
    <row r="330">
      <c r="A330">
        <v>329</v>
      </c>
      <c r="B330" t="str">
        <v xml:space="preserve">LC2 - 33 - 13 </v>
      </c>
      <c r="C330" t="str">
        <v>VENDIDO</v>
      </c>
      <c r="D330">
        <v>24</v>
      </c>
      <c r="E330" t="str">
        <v>POR VENCER</v>
      </c>
      <c r="F330" t="str">
        <v>PAGA</v>
      </c>
      <c r="G330" t="str">
        <v>PAGA</v>
      </c>
      <c r="H330" t="str">
        <v>PAGA</v>
      </c>
      <c r="I330" t="str">
        <v>PAGA</v>
      </c>
      <c r="J330" t="str">
        <v>PAGA</v>
      </c>
      <c r="K330" t="str">
        <v>PAGA</v>
      </c>
      <c r="L330" t="str">
        <v>PAGA</v>
      </c>
      <c r="M330" t="str">
        <v>PAGA</v>
      </c>
      <c r="N330" t="str">
        <v>POR VENCER</v>
      </c>
      <c r="O330" t="str">
        <v>AL DÍA</v>
      </c>
      <c r="P330" t="str">
        <v>AL DÍA</v>
      </c>
      <c r="Q330" t="str">
        <v>AL DÍA</v>
      </c>
      <c r="R330" t="str">
        <v>AL DÍA</v>
      </c>
      <c r="S330" t="str">
        <v>AL DÍA</v>
      </c>
      <c r="T330" t="str">
        <v>AL DÍA</v>
      </c>
      <c r="U330" t="str">
        <v>AL DÍA</v>
      </c>
      <c r="V330" t="str">
        <v>AL DÍA</v>
      </c>
      <c r="W330" t="str">
        <v>AL DÍA</v>
      </c>
      <c r="X330" t="str">
        <v>AL DÍA</v>
      </c>
      <c r="Y330" t="str">
        <v>AL DÍA</v>
      </c>
      <c r="Z330" t="str">
        <v>AL DÍA</v>
      </c>
      <c r="AA330" t="str">
        <v>AL DÍA</v>
      </c>
      <c r="AB330" t="str">
        <v>AL DÍA</v>
      </c>
      <c r="AC330" t="str">
        <v>AL DÍA</v>
      </c>
      <c r="AD330" t="str">
        <v/>
      </c>
      <c r="AE330" t="str">
        <v/>
      </c>
      <c r="AF330" t="str">
        <v/>
      </c>
      <c r="AG330" t="str">
        <v/>
      </c>
      <c r="AH330" t="str">
        <v/>
      </c>
      <c r="AI330" t="str">
        <v/>
      </c>
      <c r="AJ330" t="str">
        <v/>
      </c>
      <c r="AK330" t="str">
        <v/>
      </c>
      <c r="AL330" t="str">
        <v/>
      </c>
      <c r="AM330" t="str">
        <v/>
      </c>
      <c r="AN330" t="str">
        <v/>
      </c>
      <c r="AO330" t="str">
        <v/>
      </c>
    </row>
    <row r="331">
      <c r="A331">
        <v>330</v>
      </c>
      <c r="B331" t="str">
        <v xml:space="preserve">LC2 - 33 - 14 </v>
      </c>
      <c r="C331" t="str">
        <v>VENDIDO</v>
      </c>
      <c r="D331">
        <v>24</v>
      </c>
      <c r="E331" t="str">
        <v>AL DÍA</v>
      </c>
      <c r="F331" t="str">
        <v>PAGA</v>
      </c>
      <c r="G331" t="str">
        <v>PAGA</v>
      </c>
      <c r="H331" t="str">
        <v>PAGA</v>
      </c>
      <c r="I331" t="str">
        <v>PAGA</v>
      </c>
      <c r="J331" t="str">
        <v>PAGA</v>
      </c>
      <c r="K331" t="str">
        <v>PAGA</v>
      </c>
      <c r="L331" t="str">
        <v>PAGA</v>
      </c>
      <c r="M331" t="str">
        <v>PAGA</v>
      </c>
      <c r="N331" t="str">
        <v>PAGA</v>
      </c>
      <c r="O331" t="str">
        <v>AL DÍA</v>
      </c>
      <c r="P331" t="str">
        <v>AL DÍA</v>
      </c>
      <c r="Q331" t="str">
        <v>AL DÍA</v>
      </c>
      <c r="R331" t="str">
        <v>AL DÍA</v>
      </c>
      <c r="S331" t="str">
        <v>AL DÍA</v>
      </c>
      <c r="T331" t="str">
        <v>AL DÍA</v>
      </c>
      <c r="U331" t="str">
        <v>AL DÍA</v>
      </c>
      <c r="V331" t="str">
        <v>AL DÍA</v>
      </c>
      <c r="W331" t="str">
        <v>AL DÍA</v>
      </c>
      <c r="X331" t="str">
        <v>AL DÍA</v>
      </c>
      <c r="Y331" t="str">
        <v>AL DÍA</v>
      </c>
      <c r="Z331" t="str">
        <v>AL DÍA</v>
      </c>
      <c r="AA331" t="str">
        <v>AL DÍA</v>
      </c>
      <c r="AB331" t="str">
        <v>AL DÍA</v>
      </c>
      <c r="AC331" t="str">
        <v>AL DÍA</v>
      </c>
      <c r="AD331" t="str">
        <v/>
      </c>
      <c r="AE331" t="str">
        <v/>
      </c>
      <c r="AF331" t="str">
        <v/>
      </c>
      <c r="AG331" t="str">
        <v/>
      </c>
      <c r="AH331" t="str">
        <v/>
      </c>
      <c r="AI331" t="str">
        <v/>
      </c>
      <c r="AJ331" t="str">
        <v/>
      </c>
      <c r="AK331" t="str">
        <v/>
      </c>
      <c r="AL331" t="str">
        <v/>
      </c>
      <c r="AM331" t="str">
        <v/>
      </c>
      <c r="AN331" t="str">
        <v/>
      </c>
      <c r="AO331" t="str">
        <v/>
      </c>
    </row>
    <row r="332">
      <c r="A332">
        <v>331</v>
      </c>
      <c r="B332" t="str">
        <v xml:space="preserve">LC2 - 33 - 15 </v>
      </c>
      <c r="C332" t="str">
        <v>VENDIDO</v>
      </c>
      <c r="D332">
        <v>7</v>
      </c>
      <c r="E332" t="str">
        <v>VENCIDA</v>
      </c>
      <c r="F332" t="str">
        <v>PAGA</v>
      </c>
      <c r="G332" t="str">
        <v>PAGA</v>
      </c>
      <c r="H332" t="str">
        <v>VENCIDA</v>
      </c>
      <c r="I332" t="str">
        <v>VENCIDA</v>
      </c>
      <c r="J332" t="str">
        <v>VENCIDA</v>
      </c>
      <c r="K332" t="str">
        <v>VENCIDA</v>
      </c>
      <c r="L332" t="str">
        <v>VENCIDA</v>
      </c>
      <c r="M332" t="str">
        <v/>
      </c>
      <c r="N332" t="str">
        <v/>
      </c>
      <c r="O332" t="str">
        <v/>
      </c>
      <c r="P332" t="str">
        <v/>
      </c>
      <c r="Q332" t="str">
        <v/>
      </c>
      <c r="R332" t="str">
        <v/>
      </c>
      <c r="S332" t="str">
        <v/>
      </c>
      <c r="T332" t="str">
        <v/>
      </c>
      <c r="U332" t="str">
        <v/>
      </c>
      <c r="V332" t="str">
        <v/>
      </c>
      <c r="W332" t="str">
        <v/>
      </c>
      <c r="X332" t="str">
        <v/>
      </c>
      <c r="Y332" t="str">
        <v/>
      </c>
      <c r="Z332" t="str">
        <v/>
      </c>
      <c r="AA332" t="str">
        <v/>
      </c>
      <c r="AB332" t="str">
        <v/>
      </c>
      <c r="AC332" t="str">
        <v/>
      </c>
      <c r="AD332" t="str">
        <v/>
      </c>
      <c r="AE332" t="str">
        <v/>
      </c>
      <c r="AF332" t="str">
        <v/>
      </c>
      <c r="AG332" t="str">
        <v/>
      </c>
      <c r="AH332" t="str">
        <v/>
      </c>
      <c r="AI332" t="str">
        <v/>
      </c>
      <c r="AJ332" t="str">
        <v/>
      </c>
      <c r="AK332" t="str">
        <v/>
      </c>
      <c r="AL332" t="str">
        <v/>
      </c>
      <c r="AM332" t="str">
        <v/>
      </c>
      <c r="AN332" t="str">
        <v/>
      </c>
      <c r="AO332" t="str">
        <v/>
      </c>
    </row>
    <row r="333">
      <c r="A333">
        <v>332</v>
      </c>
      <c r="B333" t="str">
        <v xml:space="preserve">LC2 - 33 - 16 </v>
      </c>
      <c r="C333" t="str">
        <v>VENDIDO</v>
      </c>
      <c r="D333">
        <v>24</v>
      </c>
      <c r="E333" t="str">
        <v>VENCIDA</v>
      </c>
      <c r="F333" t="str">
        <v>PAGA</v>
      </c>
      <c r="G333" t="str">
        <v>VENCIDA</v>
      </c>
      <c r="H333" t="str">
        <v>VENCIDA</v>
      </c>
      <c r="I333" t="str">
        <v>VENCIDA</v>
      </c>
      <c r="J333" t="str">
        <v>VENCIDA</v>
      </c>
      <c r="K333" t="str">
        <v>VENCIDA</v>
      </c>
      <c r="L333" t="str">
        <v>VENCIDA</v>
      </c>
      <c r="M333" t="str">
        <v>AL DÍA</v>
      </c>
      <c r="N333" t="str">
        <v>AL DÍA</v>
      </c>
      <c r="O333" t="str">
        <v>AL DÍA</v>
      </c>
      <c r="P333" t="str">
        <v>AL DÍA</v>
      </c>
      <c r="Q333" t="str">
        <v>AL DÍA</v>
      </c>
      <c r="R333" t="str">
        <v>AL DÍA</v>
      </c>
      <c r="S333" t="str">
        <v>AL DÍA</v>
      </c>
      <c r="T333" t="str">
        <v>AL DÍA</v>
      </c>
      <c r="U333" t="str">
        <v>AL DÍA</v>
      </c>
      <c r="V333" t="str">
        <v>AL DÍA</v>
      </c>
      <c r="W333" t="str">
        <v>AL DÍA</v>
      </c>
      <c r="X333" t="str">
        <v>AL DÍA</v>
      </c>
      <c r="Y333" t="str">
        <v>AL DÍA</v>
      </c>
      <c r="Z333" t="str">
        <v>AL DÍA</v>
      </c>
      <c r="AA333" t="str">
        <v>AL DÍA</v>
      </c>
      <c r="AB333" t="str">
        <v>AL DÍA</v>
      </c>
      <c r="AC333" t="str">
        <v>AL DÍA</v>
      </c>
      <c r="AD333" t="str">
        <v/>
      </c>
      <c r="AE333" t="str">
        <v/>
      </c>
      <c r="AF333" t="str">
        <v/>
      </c>
      <c r="AG333" t="str">
        <v/>
      </c>
      <c r="AH333" t="str">
        <v/>
      </c>
      <c r="AI333" t="str">
        <v/>
      </c>
      <c r="AJ333" t="str">
        <v/>
      </c>
      <c r="AK333" t="str">
        <v/>
      </c>
      <c r="AL333" t="str">
        <v/>
      </c>
      <c r="AM333" t="str">
        <v/>
      </c>
      <c r="AN333" t="str">
        <v/>
      </c>
      <c r="AO333" t="str">
        <v/>
      </c>
    </row>
    <row r="334">
      <c r="A334">
        <v>333</v>
      </c>
      <c r="B334" t="str">
        <v xml:space="preserve">LC2 - 33 - 17 </v>
      </c>
      <c r="C334" t="str">
        <v>VENDIDO</v>
      </c>
      <c r="D334">
        <v>24</v>
      </c>
      <c r="E334" t="str">
        <v>VENCIDA</v>
      </c>
      <c r="F334" t="str">
        <v>PAGA</v>
      </c>
      <c r="G334" t="str">
        <v>VENCIDA</v>
      </c>
      <c r="H334" t="str">
        <v>VENCIDA</v>
      </c>
      <c r="I334" t="str">
        <v>VENCIDA</v>
      </c>
      <c r="J334" t="str">
        <v>VENCIDA</v>
      </c>
      <c r="K334" t="str">
        <v>VENCIDA</v>
      </c>
      <c r="L334" t="str">
        <v>VENCIDA</v>
      </c>
      <c r="M334" t="str">
        <v>AL DÍA</v>
      </c>
      <c r="N334" t="str">
        <v>AL DÍA</v>
      </c>
      <c r="O334" t="str">
        <v>AL DÍA</v>
      </c>
      <c r="P334" t="str">
        <v>AL DÍA</v>
      </c>
      <c r="Q334" t="str">
        <v>AL DÍA</v>
      </c>
      <c r="R334" t="str">
        <v>AL DÍA</v>
      </c>
      <c r="S334" t="str">
        <v>AL DÍA</v>
      </c>
      <c r="T334" t="str">
        <v>AL DÍA</v>
      </c>
      <c r="U334" t="str">
        <v>AL DÍA</v>
      </c>
      <c r="V334" t="str">
        <v>AL DÍA</v>
      </c>
      <c r="W334" t="str">
        <v>AL DÍA</v>
      </c>
      <c r="X334" t="str">
        <v>AL DÍA</v>
      </c>
      <c r="Y334" t="str">
        <v>AL DÍA</v>
      </c>
      <c r="Z334" t="str">
        <v>AL DÍA</v>
      </c>
      <c r="AA334" t="str">
        <v>AL DÍA</v>
      </c>
      <c r="AB334" t="str">
        <v>AL DÍA</v>
      </c>
      <c r="AC334" t="str">
        <v>AL DÍA</v>
      </c>
      <c r="AD334" t="str">
        <v/>
      </c>
      <c r="AE334" t="str">
        <v/>
      </c>
      <c r="AF334" t="str">
        <v/>
      </c>
      <c r="AG334" t="str">
        <v/>
      </c>
      <c r="AH334" t="str">
        <v/>
      </c>
      <c r="AI334" t="str">
        <v/>
      </c>
      <c r="AJ334" t="str">
        <v/>
      </c>
      <c r="AK334" t="str">
        <v/>
      </c>
      <c r="AL334" t="str">
        <v/>
      </c>
      <c r="AM334" t="str">
        <v/>
      </c>
      <c r="AN334" t="str">
        <v/>
      </c>
      <c r="AO334" t="str">
        <v/>
      </c>
    </row>
    <row r="335">
      <c r="A335">
        <v>334</v>
      </c>
      <c r="B335" t="str">
        <v xml:space="preserve">LC2 - 33 - 18 Y 19 </v>
      </c>
      <c r="C335" t="str">
        <v>VENDIDO</v>
      </c>
      <c r="D335">
        <v>24</v>
      </c>
      <c r="E335" t="str">
        <v>AL DÍA</v>
      </c>
      <c r="F335" t="str">
        <v>PAGA</v>
      </c>
      <c r="G335" t="str">
        <v>PAGA</v>
      </c>
      <c r="H335" t="str">
        <v>PAGA</v>
      </c>
      <c r="I335" t="str">
        <v>PAGA</v>
      </c>
      <c r="J335" t="str">
        <v>PAGA</v>
      </c>
      <c r="K335" t="str">
        <v>PAGA</v>
      </c>
      <c r="L335" t="str">
        <v>PAGA</v>
      </c>
      <c r="M335" t="str">
        <v>AL DÍA</v>
      </c>
      <c r="N335" t="str">
        <v>AL DÍA</v>
      </c>
      <c r="O335" t="str">
        <v>AL DÍA</v>
      </c>
      <c r="P335" t="str">
        <v>AL DÍA</v>
      </c>
      <c r="Q335" t="str">
        <v>AL DÍA</v>
      </c>
      <c r="R335" t="str">
        <v>AL DÍA</v>
      </c>
      <c r="S335" t="str">
        <v>AL DÍA</v>
      </c>
      <c r="T335" t="str">
        <v>AL DÍA</v>
      </c>
      <c r="U335" t="str">
        <v>AL DÍA</v>
      </c>
      <c r="V335" t="str">
        <v>AL DÍA</v>
      </c>
      <c r="W335" t="str">
        <v>AL DÍA</v>
      </c>
      <c r="X335" t="str">
        <v>AL DÍA</v>
      </c>
      <c r="Y335" t="str">
        <v>AL DÍA</v>
      </c>
      <c r="Z335" t="str">
        <v>AL DÍA</v>
      </c>
      <c r="AA335" t="str">
        <v>AL DÍA</v>
      </c>
      <c r="AB335" t="str">
        <v>AL DÍA</v>
      </c>
      <c r="AC335" t="str">
        <v>AL DÍA</v>
      </c>
      <c r="AD335" t="str">
        <v/>
      </c>
      <c r="AE335" t="str">
        <v/>
      </c>
      <c r="AF335" t="str">
        <v/>
      </c>
      <c r="AG335" t="str">
        <v/>
      </c>
      <c r="AH335" t="str">
        <v/>
      </c>
      <c r="AI335" t="str">
        <v/>
      </c>
      <c r="AJ335" t="str">
        <v/>
      </c>
      <c r="AK335" t="str">
        <v/>
      </c>
      <c r="AL335" t="str">
        <v/>
      </c>
      <c r="AM335" t="str">
        <v/>
      </c>
      <c r="AN335" t="str">
        <v/>
      </c>
      <c r="AO335" t="str">
        <v/>
      </c>
    </row>
    <row r="336">
      <c r="A336">
        <v>335</v>
      </c>
      <c r="B336" t="str">
        <v xml:space="preserve">LC2 - 34 - 1 </v>
      </c>
      <c r="C336" t="str">
        <v>VENDIDO</v>
      </c>
      <c r="D336">
        <v>24</v>
      </c>
      <c r="E336" t="str">
        <v>VENCIDA</v>
      </c>
      <c r="F336" t="str">
        <v>PAGA</v>
      </c>
      <c r="G336" t="str">
        <v>PAGA</v>
      </c>
      <c r="H336" t="str">
        <v>PAGA</v>
      </c>
      <c r="I336" t="str">
        <v>PAGA</v>
      </c>
      <c r="J336" t="str">
        <v>PAGA</v>
      </c>
      <c r="K336" t="str">
        <v>PAGA</v>
      </c>
      <c r="L336" t="str">
        <v>PAGA</v>
      </c>
      <c r="M336" t="str">
        <v>PAGA</v>
      </c>
      <c r="N336" t="str">
        <v>PAGA</v>
      </c>
      <c r="O336" t="str">
        <v>PAGA</v>
      </c>
      <c r="P336" t="str">
        <v>VENCIDA</v>
      </c>
      <c r="Q336" t="str">
        <v>AL DÍA</v>
      </c>
      <c r="R336" t="str">
        <v>AL DÍA</v>
      </c>
      <c r="S336" t="str">
        <v>AL DÍA</v>
      </c>
      <c r="T336" t="str">
        <v>AL DÍA</v>
      </c>
      <c r="U336" t="str">
        <v>AL DÍA</v>
      </c>
      <c r="V336" t="str">
        <v>AL DÍA</v>
      </c>
      <c r="W336" t="str">
        <v>AL DÍA</v>
      </c>
      <c r="X336" t="str">
        <v>AL DÍA</v>
      </c>
      <c r="Y336" t="str">
        <v>AL DÍA</v>
      </c>
      <c r="Z336" t="str">
        <v>AL DÍA</v>
      </c>
      <c r="AA336" t="str">
        <v>AL DÍA</v>
      </c>
      <c r="AB336" t="str">
        <v>AL DÍA</v>
      </c>
      <c r="AC336" t="str">
        <v>AL DÍA</v>
      </c>
      <c r="AD336" t="str">
        <v/>
      </c>
      <c r="AE336" t="str">
        <v/>
      </c>
      <c r="AF336" t="str">
        <v/>
      </c>
      <c r="AG336" t="str">
        <v/>
      </c>
      <c r="AH336" t="str">
        <v/>
      </c>
      <c r="AI336" t="str">
        <v/>
      </c>
      <c r="AJ336" t="str">
        <v/>
      </c>
      <c r="AK336" t="str">
        <v/>
      </c>
      <c r="AL336" t="str">
        <v/>
      </c>
      <c r="AM336" t="str">
        <v/>
      </c>
      <c r="AN336" t="str">
        <v/>
      </c>
      <c r="AO336" t="str">
        <v/>
      </c>
    </row>
    <row r="337">
      <c r="A337">
        <v>336</v>
      </c>
      <c r="B337" t="str">
        <v xml:space="preserve">LC2 - 34 - 2 </v>
      </c>
      <c r="C337" t="str">
        <v>VENDIDO</v>
      </c>
      <c r="D337">
        <v>24</v>
      </c>
      <c r="E337" t="str">
        <v>AL DÍA</v>
      </c>
      <c r="F337" t="str">
        <v>PAGA</v>
      </c>
      <c r="G337" t="str">
        <v>PAGA</v>
      </c>
      <c r="H337" t="str">
        <v>PAGA</v>
      </c>
      <c r="I337" t="str">
        <v>PAGA</v>
      </c>
      <c r="J337" t="str">
        <v>PAGA</v>
      </c>
      <c r="K337" t="str">
        <v>PAGA</v>
      </c>
      <c r="L337" t="str">
        <v>PAGA</v>
      </c>
      <c r="M337" t="str">
        <v>PAGA</v>
      </c>
      <c r="N337" t="str">
        <v>PAGA</v>
      </c>
      <c r="O337" t="str">
        <v>PAGA</v>
      </c>
      <c r="P337" t="str">
        <v>AL DÍA</v>
      </c>
      <c r="Q337" t="str">
        <v>AL DÍA</v>
      </c>
      <c r="R337" t="str">
        <v>AL DÍA</v>
      </c>
      <c r="S337" t="str">
        <v>AL DÍA</v>
      </c>
      <c r="T337" t="str">
        <v>AL DÍA</v>
      </c>
      <c r="U337" t="str">
        <v>AL DÍA</v>
      </c>
      <c r="V337" t="str">
        <v>AL DÍA</v>
      </c>
      <c r="W337" t="str">
        <v>AL DÍA</v>
      </c>
      <c r="X337" t="str">
        <v>AL DÍA</v>
      </c>
      <c r="Y337" t="str">
        <v>AL DÍA</v>
      </c>
      <c r="Z337" t="str">
        <v>AL DÍA</v>
      </c>
      <c r="AA337" t="str">
        <v>AL DÍA</v>
      </c>
      <c r="AB337" t="str">
        <v>AL DÍA</v>
      </c>
      <c r="AC337" t="str">
        <v>AL DÍA</v>
      </c>
      <c r="AD337" t="str">
        <v/>
      </c>
      <c r="AE337" t="str">
        <v/>
      </c>
      <c r="AF337" t="str">
        <v/>
      </c>
      <c r="AG337" t="str">
        <v/>
      </c>
      <c r="AH337" t="str">
        <v/>
      </c>
      <c r="AI337" t="str">
        <v/>
      </c>
      <c r="AJ337" t="str">
        <v/>
      </c>
      <c r="AK337" t="str">
        <v/>
      </c>
      <c r="AL337" t="str">
        <v/>
      </c>
      <c r="AM337" t="str">
        <v/>
      </c>
      <c r="AN337" t="str">
        <v/>
      </c>
      <c r="AO337" t="str">
        <v/>
      </c>
    </row>
    <row r="338">
      <c r="A338">
        <v>337</v>
      </c>
      <c r="B338" t="str">
        <v xml:space="preserve">LC2 - 34 - 3 </v>
      </c>
      <c r="C338" t="str">
        <v>VENDIDO</v>
      </c>
      <c r="D338">
        <v>24</v>
      </c>
      <c r="E338" t="str">
        <v>VENCIDA</v>
      </c>
      <c r="F338" t="str">
        <v>PAGA</v>
      </c>
      <c r="G338" t="str">
        <v>PAGA</v>
      </c>
      <c r="H338" t="str">
        <v>PAGA</v>
      </c>
      <c r="I338" t="str">
        <v>PAGA</v>
      </c>
      <c r="J338" t="str">
        <v>PAGA</v>
      </c>
      <c r="K338" t="str">
        <v>PAGA</v>
      </c>
      <c r="L338" t="str">
        <v>VENCIDA</v>
      </c>
      <c r="M338" t="str">
        <v>AL DÍA</v>
      </c>
      <c r="N338" t="str">
        <v>AL DÍA</v>
      </c>
      <c r="O338" t="str">
        <v>AL DÍA</v>
      </c>
      <c r="P338" t="str">
        <v>AL DÍA</v>
      </c>
      <c r="Q338" t="str">
        <v>AL DÍA</v>
      </c>
      <c r="R338" t="str">
        <v>AL DÍA</v>
      </c>
      <c r="S338" t="str">
        <v>AL DÍA</v>
      </c>
      <c r="T338" t="str">
        <v>AL DÍA</v>
      </c>
      <c r="U338" t="str">
        <v>AL DÍA</v>
      </c>
      <c r="V338" t="str">
        <v>AL DÍA</v>
      </c>
      <c r="W338" t="str">
        <v>AL DÍA</v>
      </c>
      <c r="X338" t="str">
        <v>AL DÍA</v>
      </c>
      <c r="Y338" t="str">
        <v>AL DÍA</v>
      </c>
      <c r="Z338" t="str">
        <v>AL DÍA</v>
      </c>
      <c r="AA338" t="str">
        <v>AL DÍA</v>
      </c>
      <c r="AB338" t="str">
        <v>AL DÍA</v>
      </c>
      <c r="AC338" t="str">
        <v>AL DÍA</v>
      </c>
      <c r="AD338" t="str">
        <v/>
      </c>
      <c r="AE338" t="str">
        <v/>
      </c>
      <c r="AF338" t="str">
        <v/>
      </c>
      <c r="AG338" t="str">
        <v/>
      </c>
      <c r="AH338" t="str">
        <v/>
      </c>
      <c r="AI338" t="str">
        <v/>
      </c>
      <c r="AJ338" t="str">
        <v/>
      </c>
      <c r="AK338" t="str">
        <v/>
      </c>
      <c r="AL338" t="str">
        <v/>
      </c>
      <c r="AM338" t="str">
        <v/>
      </c>
      <c r="AN338" t="str">
        <v/>
      </c>
      <c r="AO338" t="str">
        <v/>
      </c>
    </row>
    <row r="339">
      <c r="A339">
        <v>338</v>
      </c>
      <c r="B339" t="str">
        <v xml:space="preserve">LC2 - 34 - 4 </v>
      </c>
      <c r="C339" t="str">
        <v>VENDIDO</v>
      </c>
      <c r="D339">
        <v>24</v>
      </c>
      <c r="E339" t="str">
        <v>AL DÍA</v>
      </c>
      <c r="F339" t="str">
        <v>PAGA</v>
      </c>
      <c r="G339" t="str">
        <v>PAGA</v>
      </c>
      <c r="H339" t="str">
        <v>PAGA</v>
      </c>
      <c r="I339" t="str">
        <v>PAGA</v>
      </c>
      <c r="J339" t="str">
        <v>PAGA</v>
      </c>
      <c r="K339" t="str">
        <v>PAGA</v>
      </c>
      <c r="L339" t="str">
        <v>PAGA</v>
      </c>
      <c r="M339" t="str">
        <v>AL DÍA</v>
      </c>
      <c r="N339" t="str">
        <v>AL DÍA</v>
      </c>
      <c r="O339" t="str">
        <v>AL DÍA</v>
      </c>
      <c r="P339" t="str">
        <v>AL DÍA</v>
      </c>
      <c r="Q339" t="str">
        <v>AL DÍA</v>
      </c>
      <c r="R339" t="str">
        <v>AL DÍA</v>
      </c>
      <c r="S339" t="str">
        <v>AL DÍA</v>
      </c>
      <c r="T339" t="str">
        <v>AL DÍA</v>
      </c>
      <c r="U339" t="str">
        <v>AL DÍA</v>
      </c>
      <c r="V339" t="str">
        <v>AL DÍA</v>
      </c>
      <c r="W339" t="str">
        <v>AL DÍA</v>
      </c>
      <c r="X339" t="str">
        <v>AL DÍA</v>
      </c>
      <c r="Y339" t="str">
        <v>AL DÍA</v>
      </c>
      <c r="Z339" t="str">
        <v>AL DÍA</v>
      </c>
      <c r="AA339" t="str">
        <v>AL DÍA</v>
      </c>
      <c r="AB339" t="str">
        <v>AL DÍA</v>
      </c>
      <c r="AC339" t="str">
        <v>AL DÍA</v>
      </c>
      <c r="AD339" t="str">
        <v/>
      </c>
      <c r="AE339" t="str">
        <v/>
      </c>
      <c r="AF339" t="str">
        <v/>
      </c>
      <c r="AG339" t="str">
        <v/>
      </c>
      <c r="AH339" t="str">
        <v/>
      </c>
      <c r="AI339" t="str">
        <v/>
      </c>
      <c r="AJ339" t="str">
        <v/>
      </c>
      <c r="AK339" t="str">
        <v/>
      </c>
      <c r="AL339" t="str">
        <v/>
      </c>
      <c r="AM339" t="str">
        <v/>
      </c>
      <c r="AN339" t="str">
        <v/>
      </c>
      <c r="AO339" t="str">
        <v/>
      </c>
    </row>
    <row r="340">
      <c r="A340">
        <v>339</v>
      </c>
      <c r="B340" t="str">
        <v xml:space="preserve">LC2 - 34 - 5 </v>
      </c>
      <c r="C340" t="str">
        <v>EN NEGOCIACIÓN</v>
      </c>
      <c r="D340">
        <v>0</v>
      </c>
      <c r="E340" t="str">
        <v>SIN ESTADO</v>
      </c>
      <c r="F340" t="str">
        <v/>
      </c>
      <c r="G340" t="str">
        <v/>
      </c>
      <c r="H340" t="str">
        <v/>
      </c>
      <c r="I340" t="str">
        <v/>
      </c>
      <c r="J340" t="str">
        <v/>
      </c>
      <c r="K340" t="str">
        <v/>
      </c>
      <c r="L340" t="str">
        <v/>
      </c>
      <c r="M340" t="str">
        <v/>
      </c>
      <c r="N340" t="str">
        <v/>
      </c>
      <c r="O340" t="str">
        <v/>
      </c>
      <c r="P340" t="str">
        <v/>
      </c>
      <c r="Q340" t="str">
        <v/>
      </c>
      <c r="R340" t="str">
        <v/>
      </c>
      <c r="S340" t="str">
        <v/>
      </c>
      <c r="T340" t="str">
        <v/>
      </c>
      <c r="U340" t="str">
        <v/>
      </c>
      <c r="V340" t="str">
        <v/>
      </c>
      <c r="W340" t="str">
        <v/>
      </c>
      <c r="X340" t="str">
        <v/>
      </c>
      <c r="Y340" t="str">
        <v/>
      </c>
      <c r="Z340" t="str">
        <v/>
      </c>
      <c r="AA340" t="str">
        <v/>
      </c>
      <c r="AB340" t="str">
        <v/>
      </c>
      <c r="AC340" t="str">
        <v/>
      </c>
      <c r="AD340" t="str">
        <v/>
      </c>
      <c r="AE340" t="str">
        <v/>
      </c>
      <c r="AF340" t="str">
        <v/>
      </c>
      <c r="AG340" t="str">
        <v/>
      </c>
      <c r="AH340" t="str">
        <v/>
      </c>
      <c r="AI340" t="str">
        <v/>
      </c>
      <c r="AJ340" t="str">
        <v/>
      </c>
      <c r="AK340" t="str">
        <v/>
      </c>
      <c r="AL340" t="str">
        <v/>
      </c>
      <c r="AM340" t="str">
        <v/>
      </c>
      <c r="AN340" t="str">
        <v/>
      </c>
      <c r="AO340" t="str">
        <v/>
      </c>
    </row>
    <row r="341">
      <c r="A341">
        <v>340</v>
      </c>
      <c r="B341" t="str">
        <v>LC2 - 34 - 7 Y 8</v>
      </c>
      <c r="C341" t="str">
        <v>VENDIDO</v>
      </c>
      <c r="D341">
        <v>24</v>
      </c>
      <c r="E341" t="str">
        <v>AL DÍA</v>
      </c>
      <c r="F341" t="str">
        <v>PAGA</v>
      </c>
      <c r="G341" t="str">
        <v>PAGA</v>
      </c>
      <c r="H341" t="str">
        <v>PAGA</v>
      </c>
      <c r="I341" t="str">
        <v>PAGA</v>
      </c>
      <c r="J341" t="str">
        <v>PAGA</v>
      </c>
      <c r="K341" t="str">
        <v>PAGA</v>
      </c>
      <c r="L341" t="str">
        <v>PAGA</v>
      </c>
      <c r="M341" t="str">
        <v>PAGA</v>
      </c>
      <c r="N341" t="str">
        <v>PAGA</v>
      </c>
      <c r="O341" t="str">
        <v>AL DÍA</v>
      </c>
      <c r="P341" t="str">
        <v>AL DÍA</v>
      </c>
      <c r="Q341" t="str">
        <v>AL DÍA</v>
      </c>
      <c r="R341" t="str">
        <v>AL DÍA</v>
      </c>
      <c r="S341" t="str">
        <v>AL DÍA</v>
      </c>
      <c r="T341" t="str">
        <v>AL DÍA</v>
      </c>
      <c r="U341" t="str">
        <v>AL DÍA</v>
      </c>
      <c r="V341" t="str">
        <v>AL DÍA</v>
      </c>
      <c r="W341" t="str">
        <v>AL DÍA</v>
      </c>
      <c r="X341" t="str">
        <v>AL DÍA</v>
      </c>
      <c r="Y341" t="str">
        <v>AL DÍA</v>
      </c>
      <c r="Z341" t="str">
        <v>AL DÍA</v>
      </c>
      <c r="AA341" t="str">
        <v>AL DÍA</v>
      </c>
      <c r="AB341" t="str">
        <v>AL DÍA</v>
      </c>
      <c r="AC341" t="str">
        <v>AL DÍA</v>
      </c>
      <c r="AD341" t="str">
        <v/>
      </c>
      <c r="AE341" t="str">
        <v/>
      </c>
      <c r="AF341" t="str">
        <v/>
      </c>
      <c r="AG341" t="str">
        <v/>
      </c>
      <c r="AH341" t="str">
        <v/>
      </c>
      <c r="AI341" t="str">
        <v/>
      </c>
      <c r="AJ341" t="str">
        <v/>
      </c>
      <c r="AK341" t="str">
        <v/>
      </c>
      <c r="AL341" t="str">
        <v/>
      </c>
      <c r="AM341" t="str">
        <v/>
      </c>
      <c r="AN341" t="str">
        <v/>
      </c>
      <c r="AO341" t="str">
        <v/>
      </c>
    </row>
    <row r="342">
      <c r="A342">
        <v>341</v>
      </c>
      <c r="B342" t="str">
        <v xml:space="preserve">LC2 - 34 - 6 </v>
      </c>
      <c r="C342" t="str">
        <v>VENDIDO</v>
      </c>
      <c r="D342">
        <v>24</v>
      </c>
      <c r="E342" t="str">
        <v>AL DÍA</v>
      </c>
      <c r="F342" t="str">
        <v>PAGA</v>
      </c>
      <c r="G342" t="str">
        <v>PAGA</v>
      </c>
      <c r="H342" t="str">
        <v>PAGA</v>
      </c>
      <c r="I342" t="str">
        <v>PAGA</v>
      </c>
      <c r="J342" t="str">
        <v>PAGA</v>
      </c>
      <c r="K342" t="str">
        <v>PAGA</v>
      </c>
      <c r="L342" t="str">
        <v>PAGA</v>
      </c>
      <c r="M342" t="str">
        <v>PAGA</v>
      </c>
      <c r="N342" t="str">
        <v>AL DÍA</v>
      </c>
      <c r="O342" t="str">
        <v>AL DÍA</v>
      </c>
      <c r="P342" t="str">
        <v>AL DÍA</v>
      </c>
      <c r="Q342" t="str">
        <v>AL DÍA</v>
      </c>
      <c r="R342" t="str">
        <v>AL DÍA</v>
      </c>
      <c r="S342" t="str">
        <v>AL DÍA</v>
      </c>
      <c r="T342" t="str">
        <v>AL DÍA</v>
      </c>
      <c r="U342" t="str">
        <v>AL DÍA</v>
      </c>
      <c r="V342" t="str">
        <v>AL DÍA</v>
      </c>
      <c r="W342" t="str">
        <v>AL DÍA</v>
      </c>
      <c r="X342" t="str">
        <v>AL DÍA</v>
      </c>
      <c r="Y342" t="str">
        <v>AL DÍA</v>
      </c>
      <c r="Z342" t="str">
        <v>AL DÍA</v>
      </c>
      <c r="AA342" t="str">
        <v>AL DÍA</v>
      </c>
      <c r="AB342" t="str">
        <v>AL DÍA</v>
      </c>
      <c r="AC342" t="str">
        <v>AL DÍA</v>
      </c>
      <c r="AD342" t="str">
        <v/>
      </c>
      <c r="AE342" t="str">
        <v/>
      </c>
      <c r="AF342" t="str">
        <v/>
      </c>
      <c r="AG342" t="str">
        <v/>
      </c>
      <c r="AH342" t="str">
        <v/>
      </c>
      <c r="AI342" t="str">
        <v/>
      </c>
      <c r="AJ342" t="str">
        <v/>
      </c>
      <c r="AK342" t="str">
        <v/>
      </c>
      <c r="AL342" t="str">
        <v/>
      </c>
      <c r="AM342" t="str">
        <v/>
      </c>
      <c r="AN342" t="str">
        <v/>
      </c>
      <c r="AO342" t="str">
        <v/>
      </c>
    </row>
    <row r="343">
      <c r="A343">
        <v>342</v>
      </c>
      <c r="B343" t="str">
        <v xml:space="preserve">LC2 - 34 - 9 </v>
      </c>
      <c r="C343" t="str">
        <v>VENDIDO</v>
      </c>
      <c r="D343">
        <v>24</v>
      </c>
      <c r="E343" t="str">
        <v>VENCIDA</v>
      </c>
      <c r="F343" t="str">
        <v>PAGA</v>
      </c>
      <c r="G343" t="str">
        <v>VENCIDA</v>
      </c>
      <c r="H343" t="str">
        <v>VENCIDA</v>
      </c>
      <c r="I343" t="str">
        <v>VENCIDA</v>
      </c>
      <c r="J343" t="str">
        <v>VENCIDA</v>
      </c>
      <c r="K343" t="str">
        <v>VENCIDA</v>
      </c>
      <c r="L343" t="str">
        <v>VENCIDA</v>
      </c>
      <c r="M343" t="str">
        <v>VENCIDA</v>
      </c>
      <c r="N343" t="str">
        <v>AL DÍA</v>
      </c>
      <c r="O343" t="str">
        <v>AL DÍA</v>
      </c>
      <c r="P343" t="str">
        <v>AL DÍA</v>
      </c>
      <c r="Q343" t="str">
        <v>AL DÍA</v>
      </c>
      <c r="R343" t="str">
        <v>AL DÍA</v>
      </c>
      <c r="S343" t="str">
        <v>AL DÍA</v>
      </c>
      <c r="T343" t="str">
        <v>AL DÍA</v>
      </c>
      <c r="U343" t="str">
        <v>AL DÍA</v>
      </c>
      <c r="V343" t="str">
        <v>AL DÍA</v>
      </c>
      <c r="W343" t="str">
        <v>AL DÍA</v>
      </c>
      <c r="X343" t="str">
        <v>AL DÍA</v>
      </c>
      <c r="Y343" t="str">
        <v>AL DÍA</v>
      </c>
      <c r="Z343" t="str">
        <v>AL DÍA</v>
      </c>
      <c r="AA343" t="str">
        <v>AL DÍA</v>
      </c>
      <c r="AB343" t="str">
        <v>AL DÍA</v>
      </c>
      <c r="AC343" t="str">
        <v>AL DÍA</v>
      </c>
      <c r="AD343" t="str">
        <v/>
      </c>
      <c r="AE343" t="str">
        <v/>
      </c>
      <c r="AF343" t="str">
        <v/>
      </c>
      <c r="AG343" t="str">
        <v/>
      </c>
      <c r="AH343" t="str">
        <v/>
      </c>
      <c r="AI343" t="str">
        <v/>
      </c>
      <c r="AJ343" t="str">
        <v/>
      </c>
      <c r="AK343" t="str">
        <v/>
      </c>
      <c r="AL343" t="str">
        <v/>
      </c>
      <c r="AM343" t="str">
        <v/>
      </c>
      <c r="AN343" t="str">
        <v/>
      </c>
      <c r="AO343" t="str">
        <v/>
      </c>
    </row>
    <row r="344">
      <c r="A344">
        <v>343</v>
      </c>
      <c r="B344" t="str">
        <v xml:space="preserve">LC2 - 34 - 10 </v>
      </c>
      <c r="C344" t="str">
        <v>VENDIDO</v>
      </c>
      <c r="D344">
        <v>24</v>
      </c>
      <c r="E344" t="str">
        <v>AL DÍA</v>
      </c>
      <c r="F344" t="str">
        <v>PAGA</v>
      </c>
      <c r="G344" t="str">
        <v>PAGA</v>
      </c>
      <c r="H344" t="str">
        <v>PAGA</v>
      </c>
      <c r="I344" t="str">
        <v>PAGA</v>
      </c>
      <c r="J344" t="str">
        <v>PAGA</v>
      </c>
      <c r="K344" t="str">
        <v>PAGA</v>
      </c>
      <c r="L344" t="str">
        <v>PAGA</v>
      </c>
      <c r="M344" t="str">
        <v>AL DÍA</v>
      </c>
      <c r="N344" t="str">
        <v>AL DÍA</v>
      </c>
      <c r="O344" t="str">
        <v>AL DÍA</v>
      </c>
      <c r="P344" t="str">
        <v>AL DÍA</v>
      </c>
      <c r="Q344" t="str">
        <v>AL DÍA</v>
      </c>
      <c r="R344" t="str">
        <v>AL DÍA</v>
      </c>
      <c r="S344" t="str">
        <v>AL DÍA</v>
      </c>
      <c r="T344" t="str">
        <v>AL DÍA</v>
      </c>
      <c r="U344" t="str">
        <v>AL DÍA</v>
      </c>
      <c r="V344" t="str">
        <v>AL DÍA</v>
      </c>
      <c r="W344" t="str">
        <v>AL DÍA</v>
      </c>
      <c r="X344" t="str">
        <v>AL DÍA</v>
      </c>
      <c r="Y344" t="str">
        <v>AL DÍA</v>
      </c>
      <c r="Z344" t="str">
        <v>AL DÍA</v>
      </c>
      <c r="AA344" t="str">
        <v>AL DÍA</v>
      </c>
      <c r="AB344" t="str">
        <v>AL DÍA</v>
      </c>
      <c r="AC344" t="str">
        <v>AL DÍA</v>
      </c>
      <c r="AD344" t="str">
        <v/>
      </c>
      <c r="AE344" t="str">
        <v/>
      </c>
      <c r="AF344" t="str">
        <v/>
      </c>
      <c r="AG344" t="str">
        <v/>
      </c>
      <c r="AH344" t="str">
        <v/>
      </c>
      <c r="AI344" t="str">
        <v/>
      </c>
      <c r="AJ344" t="str">
        <v/>
      </c>
      <c r="AK344" t="str">
        <v/>
      </c>
      <c r="AL344" t="str">
        <v/>
      </c>
      <c r="AM344" t="str">
        <v/>
      </c>
      <c r="AN344" t="str">
        <v/>
      </c>
      <c r="AO344" t="str">
        <v/>
      </c>
    </row>
    <row r="345">
      <c r="A345">
        <v>344</v>
      </c>
      <c r="B345" t="str">
        <v xml:space="preserve">LC2 - 34 - 11 </v>
      </c>
      <c r="C345" t="str">
        <v>VENDIDO</v>
      </c>
      <c r="D345">
        <v>24</v>
      </c>
      <c r="E345" t="str">
        <v>VENCIDA</v>
      </c>
      <c r="F345" t="str">
        <v>VENCIDA</v>
      </c>
      <c r="G345" t="str">
        <v>VENCIDA</v>
      </c>
      <c r="H345" t="str">
        <v>VENCIDA</v>
      </c>
      <c r="I345" t="str">
        <v>VENCIDA</v>
      </c>
      <c r="J345" t="str">
        <v>VENCIDA</v>
      </c>
      <c r="K345" t="str">
        <v>VENCIDA</v>
      </c>
      <c r="L345" t="str">
        <v>VENCIDA</v>
      </c>
      <c r="M345" t="str">
        <v>AL DÍA</v>
      </c>
      <c r="N345" t="str">
        <v>AL DÍA</v>
      </c>
      <c r="O345" t="str">
        <v>AL DÍA</v>
      </c>
      <c r="P345" t="str">
        <v>AL DÍA</v>
      </c>
      <c r="Q345" t="str">
        <v>AL DÍA</v>
      </c>
      <c r="R345" t="str">
        <v>AL DÍA</v>
      </c>
      <c r="S345" t="str">
        <v>AL DÍA</v>
      </c>
      <c r="T345" t="str">
        <v>AL DÍA</v>
      </c>
      <c r="U345" t="str">
        <v>AL DÍA</v>
      </c>
      <c r="V345" t="str">
        <v>AL DÍA</v>
      </c>
      <c r="W345" t="str">
        <v>AL DÍA</v>
      </c>
      <c r="X345" t="str">
        <v>AL DÍA</v>
      </c>
      <c r="Y345" t="str">
        <v>AL DÍA</v>
      </c>
      <c r="Z345" t="str">
        <v>AL DÍA</v>
      </c>
      <c r="AA345" t="str">
        <v>AL DÍA</v>
      </c>
      <c r="AB345" t="str">
        <v>AL DÍA</v>
      </c>
      <c r="AC345" t="str">
        <v>AL DÍA</v>
      </c>
      <c r="AD345" t="str">
        <v/>
      </c>
      <c r="AE345" t="str">
        <v/>
      </c>
      <c r="AF345" t="str">
        <v/>
      </c>
      <c r="AG345" t="str">
        <v/>
      </c>
      <c r="AH345" t="str">
        <v/>
      </c>
      <c r="AI345" t="str">
        <v/>
      </c>
      <c r="AJ345" t="str">
        <v/>
      </c>
      <c r="AK345" t="str">
        <v/>
      </c>
      <c r="AL345" t="str">
        <v/>
      </c>
      <c r="AM345" t="str">
        <v/>
      </c>
      <c r="AN345" t="str">
        <v/>
      </c>
      <c r="AO345" t="str">
        <v/>
      </c>
    </row>
    <row r="346">
      <c r="A346">
        <v>345</v>
      </c>
      <c r="B346" t="str">
        <v xml:space="preserve">LC2 - 34 - 12 </v>
      </c>
      <c r="C346" t="str">
        <v>VENDIDO</v>
      </c>
      <c r="D346">
        <v>24</v>
      </c>
      <c r="E346" t="str">
        <v>VENCIDA</v>
      </c>
      <c r="F346" t="str">
        <v>PAGA</v>
      </c>
      <c r="G346" t="str">
        <v>PAGA</v>
      </c>
      <c r="H346" t="str">
        <v>PAGA</v>
      </c>
      <c r="I346" t="str">
        <v>PAGA</v>
      </c>
      <c r="J346" t="str">
        <v>PAGA</v>
      </c>
      <c r="K346" t="str">
        <v>PAGA</v>
      </c>
      <c r="L346" t="str">
        <v>PAGA</v>
      </c>
      <c r="M346" t="str">
        <v>PAGA</v>
      </c>
      <c r="N346" t="str">
        <v>PAGA</v>
      </c>
      <c r="O346" t="str">
        <v>PAGA</v>
      </c>
      <c r="P346" t="str">
        <v>PAGA</v>
      </c>
      <c r="Q346" t="str">
        <v>PAGA</v>
      </c>
      <c r="R346" t="str">
        <v>VENCIDA</v>
      </c>
      <c r="S346" t="str">
        <v>AL DÍA</v>
      </c>
      <c r="T346" t="str">
        <v>AL DÍA</v>
      </c>
      <c r="U346" t="str">
        <v>AL DÍA</v>
      </c>
      <c r="V346" t="str">
        <v>AL DÍA</v>
      </c>
      <c r="W346" t="str">
        <v>AL DÍA</v>
      </c>
      <c r="X346" t="str">
        <v>AL DÍA</v>
      </c>
      <c r="Y346" t="str">
        <v>AL DÍA</v>
      </c>
      <c r="Z346" t="str">
        <v>AL DÍA</v>
      </c>
      <c r="AA346" t="str">
        <v>AL DÍA</v>
      </c>
      <c r="AB346" t="str">
        <v>AL DÍA</v>
      </c>
      <c r="AC346" t="str">
        <v>AL DÍA</v>
      </c>
      <c r="AD346" t="str">
        <v/>
      </c>
      <c r="AE346" t="str">
        <v/>
      </c>
      <c r="AF346" t="str">
        <v/>
      </c>
      <c r="AG346" t="str">
        <v/>
      </c>
      <c r="AH346" t="str">
        <v/>
      </c>
      <c r="AI346" t="str">
        <v/>
      </c>
      <c r="AJ346" t="str">
        <v/>
      </c>
      <c r="AK346" t="str">
        <v/>
      </c>
      <c r="AL346" t="str">
        <v/>
      </c>
      <c r="AM346" t="str">
        <v/>
      </c>
      <c r="AN346" t="str">
        <v/>
      </c>
      <c r="AO346" t="str">
        <v/>
      </c>
    </row>
    <row r="347">
      <c r="A347">
        <v>346</v>
      </c>
      <c r="B347" t="str">
        <v>LC2 - 35 - 1</v>
      </c>
      <c r="C347" t="str">
        <v>VENDIDO</v>
      </c>
      <c r="D347">
        <v>24</v>
      </c>
      <c r="E347" t="str">
        <v>VENCIDA</v>
      </c>
      <c r="F347" t="str">
        <v>PAGA</v>
      </c>
      <c r="G347" t="str">
        <v>PAGA</v>
      </c>
      <c r="H347" t="str">
        <v>PAGA</v>
      </c>
      <c r="I347" t="str">
        <v>PAGA</v>
      </c>
      <c r="J347" t="str">
        <v>PAGA</v>
      </c>
      <c r="K347" t="str">
        <v>PAGA</v>
      </c>
      <c r="L347" t="str">
        <v>PAGA</v>
      </c>
      <c r="M347" t="str">
        <v>PAGA</v>
      </c>
      <c r="N347" t="str">
        <v>PAGA</v>
      </c>
      <c r="O347" t="str">
        <v>VENCIDA</v>
      </c>
      <c r="P347" t="str">
        <v>AL DÍA</v>
      </c>
      <c r="Q347" t="str">
        <v>AL DÍA</v>
      </c>
      <c r="R347" t="str">
        <v>AL DÍA</v>
      </c>
      <c r="S347" t="str">
        <v>AL DÍA</v>
      </c>
      <c r="T347" t="str">
        <v>AL DÍA</v>
      </c>
      <c r="U347" t="str">
        <v>AL DÍA</v>
      </c>
      <c r="V347" t="str">
        <v>AL DÍA</v>
      </c>
      <c r="W347" t="str">
        <v>AL DÍA</v>
      </c>
      <c r="X347" t="str">
        <v>AL DÍA</v>
      </c>
      <c r="Y347" t="str">
        <v>AL DÍA</v>
      </c>
      <c r="Z347" t="str">
        <v>AL DÍA</v>
      </c>
      <c r="AA347" t="str">
        <v>AL DÍA</v>
      </c>
      <c r="AB347" t="str">
        <v>AL DÍA</v>
      </c>
      <c r="AC347" t="str">
        <v>AL DÍA</v>
      </c>
      <c r="AD347" t="str">
        <v/>
      </c>
      <c r="AE347" t="str">
        <v/>
      </c>
      <c r="AF347" t="str">
        <v/>
      </c>
      <c r="AG347" t="str">
        <v/>
      </c>
      <c r="AH347" t="str">
        <v/>
      </c>
      <c r="AI347" t="str">
        <v/>
      </c>
      <c r="AJ347" t="str">
        <v/>
      </c>
      <c r="AK347" t="str">
        <v/>
      </c>
      <c r="AL347" t="str">
        <v/>
      </c>
      <c r="AM347" t="str">
        <v/>
      </c>
      <c r="AN347" t="str">
        <v/>
      </c>
      <c r="AO347" t="str">
        <v/>
      </c>
    </row>
    <row r="348">
      <c r="A348">
        <v>347</v>
      </c>
      <c r="B348" t="str">
        <v xml:space="preserve">LC2 - 35 - 2 </v>
      </c>
      <c r="C348" t="str">
        <v>VENDIDO</v>
      </c>
      <c r="D348">
        <v>24</v>
      </c>
      <c r="E348" t="str">
        <v>VENCIDA</v>
      </c>
      <c r="F348" t="str">
        <v>PAGA</v>
      </c>
      <c r="G348" t="str">
        <v>PAGA</v>
      </c>
      <c r="H348" t="str">
        <v>PAGA</v>
      </c>
      <c r="I348" t="str">
        <v>PAGA</v>
      </c>
      <c r="J348" t="str">
        <v>PAGA</v>
      </c>
      <c r="K348" t="str">
        <v>PAGA</v>
      </c>
      <c r="L348" t="str">
        <v>VENCIDA</v>
      </c>
      <c r="M348" t="str">
        <v>AL DÍA</v>
      </c>
      <c r="N348" t="str">
        <v>AL DÍA</v>
      </c>
      <c r="O348" t="str">
        <v>AL DÍA</v>
      </c>
      <c r="P348" t="str">
        <v>AL DÍA</v>
      </c>
      <c r="Q348" t="str">
        <v>AL DÍA</v>
      </c>
      <c r="R348" t="str">
        <v>AL DÍA</v>
      </c>
      <c r="S348" t="str">
        <v>AL DÍA</v>
      </c>
      <c r="T348" t="str">
        <v>AL DÍA</v>
      </c>
      <c r="U348" t="str">
        <v>AL DÍA</v>
      </c>
      <c r="V348" t="str">
        <v>AL DÍA</v>
      </c>
      <c r="W348" t="str">
        <v>AL DÍA</v>
      </c>
      <c r="X348" t="str">
        <v>AL DÍA</v>
      </c>
      <c r="Y348" t="str">
        <v>AL DÍA</v>
      </c>
      <c r="Z348" t="str">
        <v>AL DÍA</v>
      </c>
      <c r="AA348" t="str">
        <v>AL DÍA</v>
      </c>
      <c r="AB348" t="str">
        <v>AL DÍA</v>
      </c>
      <c r="AC348" t="str">
        <v>AL DÍA</v>
      </c>
      <c r="AD348" t="str">
        <v/>
      </c>
      <c r="AE348" t="str">
        <v/>
      </c>
      <c r="AF348" t="str">
        <v/>
      </c>
      <c r="AG348" t="str">
        <v/>
      </c>
      <c r="AH348" t="str">
        <v/>
      </c>
      <c r="AI348" t="str">
        <v/>
      </c>
      <c r="AJ348" t="str">
        <v/>
      </c>
      <c r="AK348" t="str">
        <v/>
      </c>
      <c r="AL348" t="str">
        <v/>
      </c>
      <c r="AM348" t="str">
        <v/>
      </c>
      <c r="AN348" t="str">
        <v/>
      </c>
      <c r="AO348" t="str">
        <v/>
      </c>
    </row>
    <row r="349">
      <c r="A349">
        <v>348</v>
      </c>
      <c r="B349" t="str">
        <v xml:space="preserve">LC2- 35 - 3 </v>
      </c>
      <c r="C349" t="str">
        <v>VENDIDO</v>
      </c>
      <c r="D349">
        <v>24</v>
      </c>
      <c r="E349" t="str">
        <v>AL DÍA</v>
      </c>
      <c r="F349" t="str">
        <v>PAGA</v>
      </c>
      <c r="G349" t="str">
        <v>PAGA</v>
      </c>
      <c r="H349" t="str">
        <v>PAGA</v>
      </c>
      <c r="I349" t="str">
        <v>AL DÍA</v>
      </c>
      <c r="J349" t="str">
        <v>AL DÍA</v>
      </c>
      <c r="K349" t="str">
        <v>AL DÍA</v>
      </c>
      <c r="L349" t="str">
        <v>AL DÍA</v>
      </c>
      <c r="M349" t="str">
        <v>AL DÍA</v>
      </c>
      <c r="N349" t="str">
        <v>AL DÍA</v>
      </c>
      <c r="O349" t="str">
        <v>AL DÍA</v>
      </c>
      <c r="P349" t="str">
        <v>AL DÍA</v>
      </c>
      <c r="Q349" t="str">
        <v>AL DÍA</v>
      </c>
      <c r="R349" t="str">
        <v>AL DÍA</v>
      </c>
      <c r="S349" t="str">
        <v>AL DÍA</v>
      </c>
      <c r="T349" t="str">
        <v>AL DÍA</v>
      </c>
      <c r="U349" t="str">
        <v>AL DÍA</v>
      </c>
      <c r="V349" t="str">
        <v>AL DÍA</v>
      </c>
      <c r="W349" t="str">
        <v>AL DÍA</v>
      </c>
      <c r="X349" t="str">
        <v>AL DÍA</v>
      </c>
      <c r="Y349" t="str">
        <v>AL DÍA</v>
      </c>
      <c r="Z349" t="str">
        <v>AL DÍA</v>
      </c>
      <c r="AA349" t="str">
        <v>AL DÍA</v>
      </c>
      <c r="AB349" t="str">
        <v>AL DÍA</v>
      </c>
      <c r="AC349" t="str">
        <v>AL DÍA</v>
      </c>
      <c r="AD349" t="str">
        <v/>
      </c>
      <c r="AE349" t="str">
        <v/>
      </c>
      <c r="AF349" t="str">
        <v/>
      </c>
      <c r="AG349" t="str">
        <v/>
      </c>
      <c r="AH349" t="str">
        <v/>
      </c>
      <c r="AI349" t="str">
        <v/>
      </c>
      <c r="AJ349" t="str">
        <v/>
      </c>
      <c r="AK349" t="str">
        <v/>
      </c>
      <c r="AL349" t="str">
        <v/>
      </c>
      <c r="AM349" t="str">
        <v/>
      </c>
      <c r="AN349" t="str">
        <v/>
      </c>
      <c r="AO349" t="str">
        <v/>
      </c>
    </row>
    <row r="350">
      <c r="A350">
        <v>349</v>
      </c>
      <c r="B350" t="str">
        <v xml:space="preserve">LC2 - 35 - 4 </v>
      </c>
      <c r="C350" t="str">
        <v>VENDIDO</v>
      </c>
      <c r="D350">
        <v>24</v>
      </c>
      <c r="E350" t="str">
        <v>VENCIDA</v>
      </c>
      <c r="F350" t="str">
        <v>PAGA</v>
      </c>
      <c r="G350" t="str">
        <v>PAGA</v>
      </c>
      <c r="H350" t="str">
        <v>PAGA</v>
      </c>
      <c r="I350" t="str">
        <v>PAGA</v>
      </c>
      <c r="J350" t="str">
        <v>PAGA</v>
      </c>
      <c r="K350" t="str">
        <v>PAGA</v>
      </c>
      <c r="L350" t="str">
        <v>VENCIDA</v>
      </c>
      <c r="M350" t="str">
        <v>AL DÍA</v>
      </c>
      <c r="N350" t="str">
        <v>AL DÍA</v>
      </c>
      <c r="O350" t="str">
        <v>AL DÍA</v>
      </c>
      <c r="P350" t="str">
        <v>AL DÍA</v>
      </c>
      <c r="Q350" t="str">
        <v>AL DÍA</v>
      </c>
      <c r="R350" t="str">
        <v>AL DÍA</v>
      </c>
      <c r="S350" t="str">
        <v>AL DÍA</v>
      </c>
      <c r="T350" t="str">
        <v>AL DÍA</v>
      </c>
      <c r="U350" t="str">
        <v>AL DÍA</v>
      </c>
      <c r="V350" t="str">
        <v>AL DÍA</v>
      </c>
      <c r="W350" t="str">
        <v>AL DÍA</v>
      </c>
      <c r="X350" t="str">
        <v>AL DÍA</v>
      </c>
      <c r="Y350" t="str">
        <v>AL DÍA</v>
      </c>
      <c r="Z350" t="str">
        <v>AL DÍA</v>
      </c>
      <c r="AA350" t="str">
        <v>AL DÍA</v>
      </c>
      <c r="AB350" t="str">
        <v>AL DÍA</v>
      </c>
      <c r="AC350" t="str">
        <v>AL DÍA</v>
      </c>
      <c r="AD350" t="str">
        <v/>
      </c>
      <c r="AE350" t="str">
        <v/>
      </c>
      <c r="AF350" t="str">
        <v/>
      </c>
      <c r="AG350" t="str">
        <v/>
      </c>
      <c r="AH350" t="str">
        <v/>
      </c>
      <c r="AI350" t="str">
        <v/>
      </c>
      <c r="AJ350" t="str">
        <v/>
      </c>
      <c r="AK350" t="str">
        <v/>
      </c>
      <c r="AL350" t="str">
        <v/>
      </c>
      <c r="AM350" t="str">
        <v/>
      </c>
      <c r="AN350" t="str">
        <v/>
      </c>
      <c r="AO350" t="str">
        <v/>
      </c>
    </row>
    <row r="351">
      <c r="A351">
        <v>350</v>
      </c>
      <c r="B351" t="str">
        <v xml:space="preserve">LC2 - 35 - 5 </v>
      </c>
      <c r="C351" t="str">
        <v>VENDIDO</v>
      </c>
      <c r="D351">
        <v>24</v>
      </c>
      <c r="E351" t="str">
        <v>AL DÍA</v>
      </c>
      <c r="F351" t="str">
        <v>PAGA</v>
      </c>
      <c r="G351" t="str">
        <v>PAGA</v>
      </c>
      <c r="H351" t="str">
        <v>PAGA</v>
      </c>
      <c r="I351" t="str">
        <v>PAGA</v>
      </c>
      <c r="J351" t="str">
        <v>PAGA</v>
      </c>
      <c r="K351" t="str">
        <v>PAGA</v>
      </c>
      <c r="L351" t="str">
        <v>PAGA</v>
      </c>
      <c r="M351" t="str">
        <v>AL DÍA</v>
      </c>
      <c r="N351" t="str">
        <v>AL DÍA</v>
      </c>
      <c r="O351" t="str">
        <v>AL DÍA</v>
      </c>
      <c r="P351" t="str">
        <v>AL DÍA</v>
      </c>
      <c r="Q351" t="str">
        <v>AL DÍA</v>
      </c>
      <c r="R351" t="str">
        <v>AL DÍA</v>
      </c>
      <c r="S351" t="str">
        <v>AL DÍA</v>
      </c>
      <c r="T351" t="str">
        <v>AL DÍA</v>
      </c>
      <c r="U351" t="str">
        <v>AL DÍA</v>
      </c>
      <c r="V351" t="str">
        <v>AL DÍA</v>
      </c>
      <c r="W351" t="str">
        <v>AL DÍA</v>
      </c>
      <c r="X351" t="str">
        <v>AL DÍA</v>
      </c>
      <c r="Y351" t="str">
        <v>AL DÍA</v>
      </c>
      <c r="Z351" t="str">
        <v>AL DÍA</v>
      </c>
      <c r="AA351" t="str">
        <v>AL DÍA</v>
      </c>
      <c r="AB351" t="str">
        <v>AL DÍA</v>
      </c>
      <c r="AC351" t="str">
        <v>AL DÍA</v>
      </c>
      <c r="AD351" t="str">
        <v/>
      </c>
      <c r="AE351" t="str">
        <v/>
      </c>
      <c r="AF351" t="str">
        <v/>
      </c>
      <c r="AG351" t="str">
        <v/>
      </c>
      <c r="AH351" t="str">
        <v/>
      </c>
      <c r="AI351" t="str">
        <v/>
      </c>
      <c r="AJ351" t="str">
        <v/>
      </c>
      <c r="AK351" t="str">
        <v/>
      </c>
      <c r="AL351" t="str">
        <v/>
      </c>
      <c r="AM351" t="str">
        <v/>
      </c>
      <c r="AN351" t="str">
        <v/>
      </c>
      <c r="AO351" t="str">
        <v/>
      </c>
    </row>
    <row r="352">
      <c r="A352">
        <v>351</v>
      </c>
      <c r="B352" t="str">
        <v xml:space="preserve">LC2 - 35 - 6 </v>
      </c>
      <c r="C352" t="str">
        <v>VENDIDO</v>
      </c>
      <c r="D352">
        <v>24</v>
      </c>
      <c r="E352" t="str">
        <v>AL DÍA</v>
      </c>
      <c r="F352" t="str">
        <v>PAGA</v>
      </c>
      <c r="G352" t="str">
        <v>PAGA</v>
      </c>
      <c r="H352" t="str">
        <v>PAGA</v>
      </c>
      <c r="I352" t="str">
        <v>PAGA</v>
      </c>
      <c r="J352" t="str">
        <v>PAGA</v>
      </c>
      <c r="K352" t="str">
        <v>PAGA</v>
      </c>
      <c r="L352" t="str">
        <v>PAGA</v>
      </c>
      <c r="M352" t="str">
        <v>PAGA</v>
      </c>
      <c r="N352" t="str">
        <v>AL DÍA</v>
      </c>
      <c r="O352" t="str">
        <v>AL DÍA</v>
      </c>
      <c r="P352" t="str">
        <v>AL DÍA</v>
      </c>
      <c r="Q352" t="str">
        <v>AL DÍA</v>
      </c>
      <c r="R352" t="str">
        <v>AL DÍA</v>
      </c>
      <c r="S352" t="str">
        <v>AL DÍA</v>
      </c>
      <c r="T352" t="str">
        <v>AL DÍA</v>
      </c>
      <c r="U352" t="str">
        <v>AL DÍA</v>
      </c>
      <c r="V352" t="str">
        <v>AL DÍA</v>
      </c>
      <c r="W352" t="str">
        <v>AL DÍA</v>
      </c>
      <c r="X352" t="str">
        <v>AL DÍA</v>
      </c>
      <c r="Y352" t="str">
        <v>AL DÍA</v>
      </c>
      <c r="Z352" t="str">
        <v>AL DÍA</v>
      </c>
      <c r="AA352" t="str">
        <v>AL DÍA</v>
      </c>
      <c r="AB352" t="str">
        <v>AL DÍA</v>
      </c>
      <c r="AC352" t="str">
        <v>AL DÍA</v>
      </c>
      <c r="AD352" t="str">
        <v/>
      </c>
      <c r="AE352" t="str">
        <v/>
      </c>
      <c r="AF352" t="str">
        <v/>
      </c>
      <c r="AG352" t="str">
        <v/>
      </c>
      <c r="AH352" t="str">
        <v/>
      </c>
      <c r="AI352" t="str">
        <v/>
      </c>
      <c r="AJ352" t="str">
        <v/>
      </c>
      <c r="AK352" t="str">
        <v/>
      </c>
      <c r="AL352" t="str">
        <v/>
      </c>
      <c r="AM352" t="str">
        <v/>
      </c>
      <c r="AN352" t="str">
        <v/>
      </c>
      <c r="AO352" t="str">
        <v/>
      </c>
    </row>
    <row r="353">
      <c r="A353">
        <v>352</v>
      </c>
      <c r="B353" t="str">
        <v xml:space="preserve">LC2 - 35 - 7 </v>
      </c>
      <c r="C353" t="str">
        <v>VENDIDO</v>
      </c>
      <c r="D353">
        <v>24</v>
      </c>
      <c r="E353" t="str">
        <v>VENCIDA</v>
      </c>
      <c r="F353" t="str">
        <v>PAGA</v>
      </c>
      <c r="G353" t="str">
        <v>PAGA</v>
      </c>
      <c r="H353" t="str">
        <v>PAGA</v>
      </c>
      <c r="I353" t="str">
        <v>PAGA</v>
      </c>
      <c r="J353" t="str">
        <v>PAGA</v>
      </c>
      <c r="K353" t="str">
        <v>VENCIDA</v>
      </c>
      <c r="L353" t="str">
        <v>VENCIDA</v>
      </c>
      <c r="M353" t="str">
        <v>POR VENCER</v>
      </c>
      <c r="N353" t="str">
        <v>AL DÍA</v>
      </c>
      <c r="O353" t="str">
        <v>AL DÍA</v>
      </c>
      <c r="P353" t="str">
        <v>AL DÍA</v>
      </c>
      <c r="Q353" t="str">
        <v>AL DÍA</v>
      </c>
      <c r="R353" t="str">
        <v>AL DÍA</v>
      </c>
      <c r="S353" t="str">
        <v>AL DÍA</v>
      </c>
      <c r="T353" t="str">
        <v>AL DÍA</v>
      </c>
      <c r="U353" t="str">
        <v>AL DÍA</v>
      </c>
      <c r="V353" t="str">
        <v>AL DÍA</v>
      </c>
      <c r="W353" t="str">
        <v>AL DÍA</v>
      </c>
      <c r="X353" t="str">
        <v>AL DÍA</v>
      </c>
      <c r="Y353" t="str">
        <v>AL DÍA</v>
      </c>
      <c r="Z353" t="str">
        <v>AL DÍA</v>
      </c>
      <c r="AA353" t="str">
        <v>AL DÍA</v>
      </c>
      <c r="AB353" t="str">
        <v>AL DÍA</v>
      </c>
      <c r="AC353" t="str">
        <v>AL DÍA</v>
      </c>
      <c r="AD353" t="str">
        <v/>
      </c>
      <c r="AE353" t="str">
        <v/>
      </c>
      <c r="AF353" t="str">
        <v/>
      </c>
      <c r="AG353" t="str">
        <v/>
      </c>
      <c r="AH353" t="str">
        <v/>
      </c>
      <c r="AI353" t="str">
        <v/>
      </c>
      <c r="AJ353" t="str">
        <v/>
      </c>
      <c r="AK353" t="str">
        <v/>
      </c>
      <c r="AL353" t="str">
        <v/>
      </c>
      <c r="AM353" t="str">
        <v/>
      </c>
      <c r="AN353" t="str">
        <v/>
      </c>
      <c r="AO353" t="str">
        <v/>
      </c>
    </row>
    <row r="354">
      <c r="A354">
        <v>353</v>
      </c>
      <c r="B354" t="str">
        <v xml:space="preserve">LC2 - 35 - 8 </v>
      </c>
      <c r="C354" t="str">
        <v>VENDIDO</v>
      </c>
      <c r="D354">
        <v>0</v>
      </c>
      <c r="E354" t="str">
        <v>SIN ESTADO</v>
      </c>
      <c r="F354" t="str">
        <v/>
      </c>
      <c r="G354" t="str">
        <v/>
      </c>
      <c r="H354" t="str">
        <v/>
      </c>
      <c r="I354" t="str">
        <v/>
      </c>
      <c r="J354" t="str">
        <v/>
      </c>
      <c r="K354" t="str">
        <v/>
      </c>
      <c r="L354" t="str">
        <v/>
      </c>
      <c r="M354" t="str">
        <v/>
      </c>
      <c r="N354" t="str">
        <v/>
      </c>
      <c r="O354" t="str">
        <v/>
      </c>
      <c r="P354" t="str">
        <v/>
      </c>
      <c r="Q354" t="str">
        <v/>
      </c>
      <c r="R354" t="str">
        <v/>
      </c>
      <c r="S354" t="str">
        <v/>
      </c>
      <c r="T354" t="str">
        <v/>
      </c>
      <c r="U354" t="str">
        <v/>
      </c>
      <c r="V354" t="str">
        <v/>
      </c>
      <c r="W354" t="str">
        <v/>
      </c>
      <c r="X354" t="str">
        <v/>
      </c>
      <c r="Y354" t="str">
        <v/>
      </c>
      <c r="Z354" t="str">
        <v/>
      </c>
      <c r="AA354" t="str">
        <v/>
      </c>
      <c r="AB354" t="str">
        <v/>
      </c>
      <c r="AC354" t="str">
        <v/>
      </c>
      <c r="AD354" t="str">
        <v/>
      </c>
      <c r="AE354" t="str">
        <v/>
      </c>
      <c r="AF354" t="str">
        <v/>
      </c>
      <c r="AG354" t="str">
        <v/>
      </c>
      <c r="AH354" t="str">
        <v/>
      </c>
      <c r="AI354" t="str">
        <v/>
      </c>
      <c r="AJ354" t="str">
        <v/>
      </c>
      <c r="AK354" t="str">
        <v/>
      </c>
      <c r="AL354" t="str">
        <v/>
      </c>
      <c r="AM354" t="str">
        <v/>
      </c>
      <c r="AN354" t="str">
        <v/>
      </c>
      <c r="AO354" t="str">
        <v/>
      </c>
    </row>
    <row r="355">
      <c r="A355">
        <v>354</v>
      </c>
      <c r="B355" t="str">
        <v xml:space="preserve">LC2 - 35 - 9 </v>
      </c>
      <c r="C355" t="str">
        <v>VENDIDO</v>
      </c>
      <c r="D355">
        <v>24</v>
      </c>
      <c r="E355" t="str">
        <v>AL DÍA</v>
      </c>
      <c r="F355" t="str">
        <v>PAGA</v>
      </c>
      <c r="G355" t="str">
        <v>PAGA</v>
      </c>
      <c r="H355" t="str">
        <v>PAGA</v>
      </c>
      <c r="I355" t="str">
        <v>PAGA</v>
      </c>
      <c r="J355" t="str">
        <v>PAGA</v>
      </c>
      <c r="K355" t="str">
        <v>PAGA</v>
      </c>
      <c r="L355" t="str">
        <v>AL DÍA</v>
      </c>
      <c r="M355" t="str">
        <v>AL DÍA</v>
      </c>
      <c r="N355" t="str">
        <v>AL DÍA</v>
      </c>
      <c r="O355" t="str">
        <v>AL DÍA</v>
      </c>
      <c r="P355" t="str">
        <v>AL DÍA</v>
      </c>
      <c r="Q355" t="str">
        <v>AL DÍA</v>
      </c>
      <c r="R355" t="str">
        <v>AL DÍA</v>
      </c>
      <c r="S355" t="str">
        <v>AL DÍA</v>
      </c>
      <c r="T355" t="str">
        <v>AL DÍA</v>
      </c>
      <c r="U355" t="str">
        <v>AL DÍA</v>
      </c>
      <c r="V355" t="str">
        <v>AL DÍA</v>
      </c>
      <c r="W355" t="str">
        <v>AL DÍA</v>
      </c>
      <c r="X355" t="str">
        <v>AL DÍA</v>
      </c>
      <c r="Y355" t="str">
        <v>AL DÍA</v>
      </c>
      <c r="Z355" t="str">
        <v>AL DÍA</v>
      </c>
      <c r="AA355" t="str">
        <v>AL DÍA</v>
      </c>
      <c r="AB355" t="str">
        <v>AL DÍA</v>
      </c>
      <c r="AC355" t="str">
        <v>AL DÍA</v>
      </c>
      <c r="AD355" t="str">
        <v/>
      </c>
      <c r="AE355" t="str">
        <v/>
      </c>
      <c r="AF355" t="str">
        <v/>
      </c>
      <c r="AG355" t="str">
        <v/>
      </c>
      <c r="AH355" t="str">
        <v/>
      </c>
      <c r="AI355" t="str">
        <v/>
      </c>
      <c r="AJ355" t="str">
        <v/>
      </c>
      <c r="AK355" t="str">
        <v/>
      </c>
      <c r="AL355" t="str">
        <v/>
      </c>
      <c r="AM355" t="str">
        <v/>
      </c>
      <c r="AN355" t="str">
        <v/>
      </c>
      <c r="AO355" t="str">
        <v/>
      </c>
    </row>
    <row r="356">
      <c r="A356">
        <v>355</v>
      </c>
      <c r="B356" t="str">
        <v xml:space="preserve">LC2 - 35 - 10 Y 11 </v>
      </c>
      <c r="C356" t="str">
        <v>VENDIDO</v>
      </c>
      <c r="D356">
        <v>24</v>
      </c>
      <c r="E356" t="str">
        <v>VENCIDA</v>
      </c>
      <c r="F356" t="str">
        <v>PAGA</v>
      </c>
      <c r="G356" t="str">
        <v>PAGA</v>
      </c>
      <c r="H356" t="str">
        <v>PAGA</v>
      </c>
      <c r="I356" t="str">
        <v>PAGA</v>
      </c>
      <c r="J356" t="str">
        <v>PAGA</v>
      </c>
      <c r="K356" t="str">
        <v>PAGA</v>
      </c>
      <c r="L356" t="str">
        <v>VENCIDA</v>
      </c>
      <c r="M356" t="str">
        <v>VENCIDA</v>
      </c>
      <c r="N356" t="str">
        <v>AL DÍA</v>
      </c>
      <c r="O356" t="str">
        <v>AL DÍA</v>
      </c>
      <c r="P356" t="str">
        <v>AL DÍA</v>
      </c>
      <c r="Q356" t="str">
        <v>AL DÍA</v>
      </c>
      <c r="R356" t="str">
        <v>AL DÍA</v>
      </c>
      <c r="S356" t="str">
        <v>AL DÍA</v>
      </c>
      <c r="T356" t="str">
        <v>AL DÍA</v>
      </c>
      <c r="U356" t="str">
        <v>AL DÍA</v>
      </c>
      <c r="V356" t="str">
        <v>AL DÍA</v>
      </c>
      <c r="W356" t="str">
        <v>AL DÍA</v>
      </c>
      <c r="X356" t="str">
        <v>AL DÍA</v>
      </c>
      <c r="Y356" t="str">
        <v>AL DÍA</v>
      </c>
      <c r="Z356" t="str">
        <v>AL DÍA</v>
      </c>
      <c r="AA356" t="str">
        <v>AL DÍA</v>
      </c>
      <c r="AB356" t="str">
        <v>AL DÍA</v>
      </c>
      <c r="AC356" t="str">
        <v>AL DÍA</v>
      </c>
      <c r="AD356" t="str">
        <v/>
      </c>
      <c r="AE356" t="str">
        <v/>
      </c>
      <c r="AF356" t="str">
        <v/>
      </c>
      <c r="AG356" t="str">
        <v/>
      </c>
      <c r="AH356" t="str">
        <v/>
      </c>
      <c r="AI356" t="str">
        <v/>
      </c>
      <c r="AJ356" t="str">
        <v/>
      </c>
      <c r="AK356" t="str">
        <v/>
      </c>
      <c r="AL356" t="str">
        <v/>
      </c>
      <c r="AM356" t="str">
        <v/>
      </c>
      <c r="AN356" t="str">
        <v/>
      </c>
      <c r="AO356" t="str">
        <v/>
      </c>
    </row>
    <row r="357">
      <c r="A357">
        <v>356</v>
      </c>
      <c r="B357" t="str">
        <v xml:space="preserve">LC2 - 35 - 12 </v>
      </c>
      <c r="C357" t="str">
        <v>VENDIDO</v>
      </c>
      <c r="D357">
        <v>24</v>
      </c>
      <c r="E357" t="str">
        <v>VENCIDA</v>
      </c>
      <c r="F357" t="str">
        <v>PAGA</v>
      </c>
      <c r="G357" t="str">
        <v>PAGA</v>
      </c>
      <c r="H357" t="str">
        <v>PAGA</v>
      </c>
      <c r="I357" t="str">
        <v>PAGA</v>
      </c>
      <c r="J357" t="str">
        <v>PAGA</v>
      </c>
      <c r="K357" t="str">
        <v>PAGA</v>
      </c>
      <c r="L357" t="str">
        <v>PAGA</v>
      </c>
      <c r="M357" t="str">
        <v>PAGA</v>
      </c>
      <c r="N357" t="str">
        <v>PAGA</v>
      </c>
      <c r="O357" t="str">
        <v>PAGA</v>
      </c>
      <c r="P357" t="str">
        <v>VENCIDA</v>
      </c>
      <c r="Q357" t="str">
        <v>AL DÍA</v>
      </c>
      <c r="R357" t="str">
        <v>AL DÍA</v>
      </c>
      <c r="S357" t="str">
        <v>AL DÍA</v>
      </c>
      <c r="T357" t="str">
        <v>AL DÍA</v>
      </c>
      <c r="U357" t="str">
        <v>AL DÍA</v>
      </c>
      <c r="V357" t="str">
        <v>AL DÍA</v>
      </c>
      <c r="W357" t="str">
        <v>AL DÍA</v>
      </c>
      <c r="X357" t="str">
        <v>AL DÍA</v>
      </c>
      <c r="Y357" t="str">
        <v>AL DÍA</v>
      </c>
      <c r="Z357" t="str">
        <v>AL DÍA</v>
      </c>
      <c r="AA357" t="str">
        <v>AL DÍA</v>
      </c>
      <c r="AB357" t="str">
        <v>AL DÍA</v>
      </c>
      <c r="AC357" t="str">
        <v>AL DÍA</v>
      </c>
      <c r="AD357" t="str">
        <v/>
      </c>
      <c r="AE357" t="str">
        <v/>
      </c>
      <c r="AF357" t="str">
        <v/>
      </c>
      <c r="AG357" t="str">
        <v/>
      </c>
      <c r="AH357" t="str">
        <v/>
      </c>
      <c r="AI357" t="str">
        <v/>
      </c>
      <c r="AJ357" t="str">
        <v/>
      </c>
      <c r="AK357" t="str">
        <v/>
      </c>
      <c r="AL357" t="str">
        <v/>
      </c>
      <c r="AM357" t="str">
        <v/>
      </c>
      <c r="AN357" t="str">
        <v/>
      </c>
      <c r="AO357" t="str">
        <v/>
      </c>
    </row>
    <row r="358">
      <c r="A358">
        <v>357</v>
      </c>
      <c r="B358" t="str">
        <v xml:space="preserve">LC2 - 36 - 1 </v>
      </c>
      <c r="C358" t="str">
        <v>VENDIDO</v>
      </c>
      <c r="D358">
        <v>0</v>
      </c>
      <c r="E358" t="str">
        <v>SIN ESTADO</v>
      </c>
      <c r="F358" t="str">
        <v/>
      </c>
      <c r="G358" t="str">
        <v/>
      </c>
      <c r="H358" t="str">
        <v/>
      </c>
      <c r="I358" t="str">
        <v/>
      </c>
      <c r="J358" t="str">
        <v/>
      </c>
      <c r="K358" t="str">
        <v/>
      </c>
      <c r="L358" t="str">
        <v/>
      </c>
      <c r="M358" t="str">
        <v/>
      </c>
      <c r="N358" t="str">
        <v/>
      </c>
      <c r="O358" t="str">
        <v/>
      </c>
      <c r="P358" t="str">
        <v/>
      </c>
      <c r="Q358" t="str">
        <v/>
      </c>
      <c r="R358" t="str">
        <v/>
      </c>
      <c r="S358" t="str">
        <v/>
      </c>
      <c r="T358" t="str">
        <v/>
      </c>
      <c r="U358" t="str">
        <v/>
      </c>
      <c r="V358" t="str">
        <v/>
      </c>
      <c r="W358" t="str">
        <v/>
      </c>
      <c r="X358" t="str">
        <v/>
      </c>
      <c r="Y358" t="str">
        <v/>
      </c>
      <c r="Z358" t="str">
        <v/>
      </c>
      <c r="AA358" t="str">
        <v/>
      </c>
      <c r="AB358" t="str">
        <v/>
      </c>
      <c r="AC358" t="str">
        <v/>
      </c>
      <c r="AD358" t="str">
        <v/>
      </c>
      <c r="AE358" t="str">
        <v/>
      </c>
      <c r="AF358" t="str">
        <v/>
      </c>
      <c r="AG358" t="str">
        <v/>
      </c>
      <c r="AH358" t="str">
        <v/>
      </c>
      <c r="AI358" t="str">
        <v/>
      </c>
      <c r="AJ358" t="str">
        <v/>
      </c>
      <c r="AK358" t="str">
        <v/>
      </c>
      <c r="AL358" t="str">
        <v/>
      </c>
      <c r="AM358" t="str">
        <v/>
      </c>
      <c r="AN358" t="str">
        <v/>
      </c>
      <c r="AO358" t="str">
        <v/>
      </c>
    </row>
    <row r="359">
      <c r="A359">
        <v>358</v>
      </c>
      <c r="B359" t="str">
        <v xml:space="preserve">LC2 - 36 - 2 </v>
      </c>
      <c r="C359" t="str">
        <v>VENDIDO</v>
      </c>
      <c r="D359">
        <v>24</v>
      </c>
      <c r="E359" t="str">
        <v>VENCIDA</v>
      </c>
      <c r="F359" t="str">
        <v>PAGA</v>
      </c>
      <c r="G359" t="str">
        <v>PAGA</v>
      </c>
      <c r="H359" t="str">
        <v>PAGA</v>
      </c>
      <c r="I359" t="str">
        <v>PAGA</v>
      </c>
      <c r="J359" t="str">
        <v>PAGA</v>
      </c>
      <c r="K359" t="str">
        <v>PAGA</v>
      </c>
      <c r="L359" t="str">
        <v>VENCIDA</v>
      </c>
      <c r="M359" t="str">
        <v>AL DÍA</v>
      </c>
      <c r="N359" t="str">
        <v>AL DÍA</v>
      </c>
      <c r="O359" t="str">
        <v>AL DÍA</v>
      </c>
      <c r="P359" t="str">
        <v>AL DÍA</v>
      </c>
      <c r="Q359" t="str">
        <v>AL DÍA</v>
      </c>
      <c r="R359" t="str">
        <v>AL DÍA</v>
      </c>
      <c r="S359" t="str">
        <v>AL DÍA</v>
      </c>
      <c r="T359" t="str">
        <v>AL DÍA</v>
      </c>
      <c r="U359" t="str">
        <v>AL DÍA</v>
      </c>
      <c r="V359" t="str">
        <v>AL DÍA</v>
      </c>
      <c r="W359" t="str">
        <v>AL DÍA</v>
      </c>
      <c r="X359" t="str">
        <v>AL DÍA</v>
      </c>
      <c r="Y359" t="str">
        <v>AL DÍA</v>
      </c>
      <c r="Z359" t="str">
        <v>AL DÍA</v>
      </c>
      <c r="AA359" t="str">
        <v>AL DÍA</v>
      </c>
      <c r="AB359" t="str">
        <v>AL DÍA</v>
      </c>
      <c r="AC359" t="str">
        <v>AL DÍA</v>
      </c>
      <c r="AD359" t="str">
        <v/>
      </c>
      <c r="AE359" t="str">
        <v/>
      </c>
      <c r="AF359" t="str">
        <v/>
      </c>
      <c r="AG359" t="str">
        <v/>
      </c>
      <c r="AH359" t="str">
        <v/>
      </c>
      <c r="AI359" t="str">
        <v/>
      </c>
      <c r="AJ359" t="str">
        <v/>
      </c>
      <c r="AK359" t="str">
        <v/>
      </c>
      <c r="AL359" t="str">
        <v/>
      </c>
      <c r="AM359" t="str">
        <v/>
      </c>
      <c r="AN359" t="str">
        <v/>
      </c>
      <c r="AO359" t="str">
        <v/>
      </c>
    </row>
    <row r="360">
      <c r="A360">
        <v>359</v>
      </c>
      <c r="B360" t="str">
        <v xml:space="preserve">LC2 - 36 - 3 </v>
      </c>
      <c r="C360" t="str">
        <v>VENDIDO</v>
      </c>
      <c r="D360">
        <v>24</v>
      </c>
      <c r="E360" t="str">
        <v>VENCIDA</v>
      </c>
      <c r="F360" t="str">
        <v>PAGA</v>
      </c>
      <c r="G360" t="str">
        <v>PAGA</v>
      </c>
      <c r="H360" t="str">
        <v>PAGA</v>
      </c>
      <c r="I360" t="str">
        <v>PAGA</v>
      </c>
      <c r="J360" t="str">
        <v>PAGA</v>
      </c>
      <c r="K360" t="str">
        <v>VENCIDA</v>
      </c>
      <c r="L360" t="str">
        <v>VENCIDA</v>
      </c>
      <c r="M360" t="str">
        <v>AL DÍA</v>
      </c>
      <c r="N360" t="str">
        <v>AL DÍA</v>
      </c>
      <c r="O360" t="str">
        <v>AL DÍA</v>
      </c>
      <c r="P360" t="str">
        <v>AL DÍA</v>
      </c>
      <c r="Q360" t="str">
        <v>AL DÍA</v>
      </c>
      <c r="R360" t="str">
        <v>AL DÍA</v>
      </c>
      <c r="S360" t="str">
        <v>AL DÍA</v>
      </c>
      <c r="T360" t="str">
        <v>AL DÍA</v>
      </c>
      <c r="U360" t="str">
        <v>AL DÍA</v>
      </c>
      <c r="V360" t="str">
        <v>AL DÍA</v>
      </c>
      <c r="W360" t="str">
        <v>AL DÍA</v>
      </c>
      <c r="X360" t="str">
        <v>AL DÍA</v>
      </c>
      <c r="Y360" t="str">
        <v>AL DÍA</v>
      </c>
      <c r="Z360" t="str">
        <v>AL DÍA</v>
      </c>
      <c r="AA360" t="str">
        <v>AL DÍA</v>
      </c>
      <c r="AB360" t="str">
        <v>AL DÍA</v>
      </c>
      <c r="AC360" t="str">
        <v>AL DÍA</v>
      </c>
      <c r="AD360" t="str">
        <v/>
      </c>
      <c r="AE360" t="str">
        <v/>
      </c>
      <c r="AF360" t="str">
        <v/>
      </c>
      <c r="AG360" t="str">
        <v/>
      </c>
      <c r="AH360" t="str">
        <v/>
      </c>
      <c r="AI360" t="str">
        <v/>
      </c>
      <c r="AJ360" t="str">
        <v/>
      </c>
      <c r="AK360" t="str">
        <v/>
      </c>
      <c r="AL360" t="str">
        <v/>
      </c>
      <c r="AM360" t="str">
        <v/>
      </c>
      <c r="AN360" t="str">
        <v/>
      </c>
      <c r="AO360" t="str">
        <v/>
      </c>
      <c r="AP360" t="str">
        <v>LLAMADA TELEFONICA</v>
      </c>
      <c r="AQ360" t="str">
        <v>INDICA QUE EL SIGUIENTE PAGO REALIZA LOS PAGOS ATRASADOS</v>
      </c>
      <c r="AR360">
        <v>46270</v>
      </c>
    </row>
    <row r="361">
      <c r="A361">
        <v>360</v>
      </c>
      <c r="B361" t="str">
        <v xml:space="preserve">LC2 - 36 - 4 </v>
      </c>
      <c r="C361" t="str">
        <v>VENDIDO</v>
      </c>
      <c r="D361">
        <v>24</v>
      </c>
      <c r="E361" t="str">
        <v>VENCIDA</v>
      </c>
      <c r="F361" t="str">
        <v>PAGA</v>
      </c>
      <c r="G361" t="str">
        <v>PAGA</v>
      </c>
      <c r="H361" t="str">
        <v>PAGA</v>
      </c>
      <c r="I361" t="str">
        <v>PAGA</v>
      </c>
      <c r="J361" t="str">
        <v>PAGA</v>
      </c>
      <c r="K361" t="str">
        <v>PAGA</v>
      </c>
      <c r="L361" t="str">
        <v>VENCIDA</v>
      </c>
      <c r="M361" t="str">
        <v>AL DÍA</v>
      </c>
      <c r="N361" t="str">
        <v>AL DÍA</v>
      </c>
      <c r="O361" t="str">
        <v>AL DÍA</v>
      </c>
      <c r="P361" t="str">
        <v>AL DÍA</v>
      </c>
      <c r="Q361" t="str">
        <v>AL DÍA</v>
      </c>
      <c r="R361" t="str">
        <v>AL DÍA</v>
      </c>
      <c r="S361" t="str">
        <v>AL DÍA</v>
      </c>
      <c r="T361" t="str">
        <v>AL DÍA</v>
      </c>
      <c r="U361" t="str">
        <v>AL DÍA</v>
      </c>
      <c r="V361" t="str">
        <v>AL DÍA</v>
      </c>
      <c r="W361" t="str">
        <v>AL DÍA</v>
      </c>
      <c r="X361" t="str">
        <v>AL DÍA</v>
      </c>
      <c r="Y361" t="str">
        <v>AL DÍA</v>
      </c>
      <c r="Z361" t="str">
        <v>AL DÍA</v>
      </c>
      <c r="AA361" t="str">
        <v>AL DÍA</v>
      </c>
      <c r="AB361" t="str">
        <v>AL DÍA</v>
      </c>
      <c r="AC361" t="str">
        <v>AL DÍA</v>
      </c>
      <c r="AD361" t="str">
        <v/>
      </c>
      <c r="AE361" t="str">
        <v/>
      </c>
      <c r="AF361" t="str">
        <v/>
      </c>
      <c r="AG361" t="str">
        <v/>
      </c>
      <c r="AH361" t="str">
        <v/>
      </c>
      <c r="AI361" t="str">
        <v/>
      </c>
      <c r="AJ361" t="str">
        <v/>
      </c>
      <c r="AK361" t="str">
        <v/>
      </c>
      <c r="AL361" t="str">
        <v/>
      </c>
      <c r="AM361" t="str">
        <v/>
      </c>
      <c r="AN361" t="str">
        <v/>
      </c>
      <c r="AO361" t="str">
        <v/>
      </c>
    </row>
    <row r="362">
      <c r="A362">
        <v>361</v>
      </c>
      <c r="B362" t="str">
        <v xml:space="preserve">LC2 - 36 - 5 </v>
      </c>
      <c r="C362" t="str">
        <v>VENDIDO</v>
      </c>
      <c r="D362">
        <v>24</v>
      </c>
      <c r="E362" t="str">
        <v>POR VENCER</v>
      </c>
      <c r="F362" t="str">
        <v>PAGA</v>
      </c>
      <c r="G362" t="str">
        <v>PAGA</v>
      </c>
      <c r="H362" t="str">
        <v>PAGA</v>
      </c>
      <c r="I362" t="str">
        <v>PAGA</v>
      </c>
      <c r="J362" t="str">
        <v>PAGA</v>
      </c>
      <c r="K362" t="str">
        <v>PAGA</v>
      </c>
      <c r="L362" t="str">
        <v>POR VENCER</v>
      </c>
      <c r="M362" t="str">
        <v>AL DÍA</v>
      </c>
      <c r="N362" t="str">
        <v>AL DÍA</v>
      </c>
      <c r="O362" t="str">
        <v>AL DÍA</v>
      </c>
      <c r="P362" t="str">
        <v>AL DÍA</v>
      </c>
      <c r="Q362" t="str">
        <v>AL DÍA</v>
      </c>
      <c r="R362" t="str">
        <v>AL DÍA</v>
      </c>
      <c r="S362" t="str">
        <v>AL DÍA</v>
      </c>
      <c r="T362" t="str">
        <v>AL DÍA</v>
      </c>
      <c r="U362" t="str">
        <v>AL DÍA</v>
      </c>
      <c r="V362" t="str">
        <v>AL DÍA</v>
      </c>
      <c r="W362" t="str">
        <v>AL DÍA</v>
      </c>
      <c r="X362" t="str">
        <v>AL DÍA</v>
      </c>
      <c r="Y362" t="str">
        <v>AL DÍA</v>
      </c>
      <c r="Z362" t="str">
        <v>AL DÍA</v>
      </c>
      <c r="AA362" t="str">
        <v>AL DÍA</v>
      </c>
      <c r="AB362" t="str">
        <v>AL DÍA</v>
      </c>
      <c r="AC362" t="str">
        <v>AL DÍA</v>
      </c>
      <c r="AD362" t="str">
        <v/>
      </c>
      <c r="AE362" t="str">
        <v/>
      </c>
      <c r="AF362" t="str">
        <v/>
      </c>
      <c r="AG362" t="str">
        <v/>
      </c>
      <c r="AH362" t="str">
        <v/>
      </c>
      <c r="AI362" t="str">
        <v/>
      </c>
      <c r="AJ362" t="str">
        <v/>
      </c>
      <c r="AK362" t="str">
        <v/>
      </c>
      <c r="AL362" t="str">
        <v/>
      </c>
      <c r="AM362" t="str">
        <v/>
      </c>
      <c r="AN362" t="str">
        <v/>
      </c>
      <c r="AO362" t="str">
        <v/>
      </c>
    </row>
    <row r="363">
      <c r="A363">
        <v>362</v>
      </c>
      <c r="B363" t="str">
        <v xml:space="preserve">LC2 - 36 - 6 </v>
      </c>
      <c r="C363" t="str">
        <v>VENDIDO</v>
      </c>
      <c r="D363">
        <v>24</v>
      </c>
      <c r="E363" t="str">
        <v>VENCIDA</v>
      </c>
      <c r="F363" t="str">
        <v>PAGA</v>
      </c>
      <c r="G363" t="str">
        <v>PAGA</v>
      </c>
      <c r="H363" t="str">
        <v>VENCIDA</v>
      </c>
      <c r="I363" t="str">
        <v>AL DÍA</v>
      </c>
      <c r="J363" t="str">
        <v>AL DÍA</v>
      </c>
      <c r="K363" t="str">
        <v>AL DÍA</v>
      </c>
      <c r="L363" t="str">
        <v>AL DÍA</v>
      </c>
      <c r="M363" t="str">
        <v>AL DÍA</v>
      </c>
      <c r="N363" t="str">
        <v>AL DÍA</v>
      </c>
      <c r="O363" t="str">
        <v>AL DÍA</v>
      </c>
      <c r="P363" t="str">
        <v>AL DÍA</v>
      </c>
      <c r="Q363" t="str">
        <v>AL DÍA</v>
      </c>
      <c r="R363" t="str">
        <v>AL DÍA</v>
      </c>
      <c r="S363" t="str">
        <v>AL DÍA</v>
      </c>
      <c r="T363" t="str">
        <v>AL DÍA</v>
      </c>
      <c r="U363" t="str">
        <v>AL DÍA</v>
      </c>
      <c r="V363" t="str">
        <v>AL DÍA</v>
      </c>
      <c r="W363" t="str">
        <v>AL DÍA</v>
      </c>
      <c r="X363" t="str">
        <v>AL DÍA</v>
      </c>
      <c r="Y363" t="str">
        <v>AL DÍA</v>
      </c>
      <c r="Z363" t="str">
        <v>AL DÍA</v>
      </c>
      <c r="AA363" t="str">
        <v>AL DÍA</v>
      </c>
      <c r="AB363" t="str">
        <v>AL DÍA</v>
      </c>
      <c r="AC363" t="str">
        <v>AL DÍA</v>
      </c>
      <c r="AD363" t="str">
        <v/>
      </c>
      <c r="AE363" t="str">
        <v/>
      </c>
      <c r="AF363" t="str">
        <v/>
      </c>
      <c r="AG363" t="str">
        <v/>
      </c>
      <c r="AH363" t="str">
        <v/>
      </c>
      <c r="AI363" t="str">
        <v/>
      </c>
      <c r="AJ363" t="str">
        <v/>
      </c>
      <c r="AK363" t="str">
        <v/>
      </c>
      <c r="AL363" t="str">
        <v/>
      </c>
      <c r="AM363" t="str">
        <v/>
      </c>
      <c r="AN363" t="str">
        <v/>
      </c>
      <c r="AO363" t="str">
        <v/>
      </c>
    </row>
    <row r="364">
      <c r="A364">
        <v>363</v>
      </c>
      <c r="B364" t="str">
        <v xml:space="preserve">LC2 - 36 - 7 </v>
      </c>
      <c r="C364" t="str">
        <v>VENDIDO</v>
      </c>
      <c r="D364">
        <v>24</v>
      </c>
      <c r="E364" t="str">
        <v>VENCIDA</v>
      </c>
      <c r="F364" t="str">
        <v>PAGA</v>
      </c>
      <c r="G364" t="str">
        <v>PAGA</v>
      </c>
      <c r="H364" t="str">
        <v>PAGA</v>
      </c>
      <c r="I364" t="str">
        <v>PAGA</v>
      </c>
      <c r="J364" t="str">
        <v>PAGA</v>
      </c>
      <c r="K364" t="str">
        <v>VENCIDA</v>
      </c>
      <c r="L364" t="str">
        <v>VENCIDA</v>
      </c>
      <c r="M364" t="str">
        <v>AL DÍA</v>
      </c>
      <c r="N364" t="str">
        <v>AL DÍA</v>
      </c>
      <c r="O364" t="str">
        <v>AL DÍA</v>
      </c>
      <c r="P364" t="str">
        <v>AL DÍA</v>
      </c>
      <c r="Q364" t="str">
        <v>AL DÍA</v>
      </c>
      <c r="R364" t="str">
        <v>AL DÍA</v>
      </c>
      <c r="S364" t="str">
        <v>AL DÍA</v>
      </c>
      <c r="T364" t="str">
        <v>AL DÍA</v>
      </c>
      <c r="U364" t="str">
        <v>AL DÍA</v>
      </c>
      <c r="V364" t="str">
        <v>AL DÍA</v>
      </c>
      <c r="W364" t="str">
        <v>AL DÍA</v>
      </c>
      <c r="X364" t="str">
        <v>AL DÍA</v>
      </c>
      <c r="Y364" t="str">
        <v>AL DÍA</v>
      </c>
      <c r="Z364" t="str">
        <v>AL DÍA</v>
      </c>
      <c r="AA364" t="str">
        <v>AL DÍA</v>
      </c>
      <c r="AB364" t="str">
        <v>AL DÍA</v>
      </c>
      <c r="AC364" t="str">
        <v>AL DÍA</v>
      </c>
      <c r="AD364" t="str">
        <v/>
      </c>
      <c r="AE364" t="str">
        <v/>
      </c>
      <c r="AF364" t="str">
        <v/>
      </c>
      <c r="AG364" t="str">
        <v/>
      </c>
      <c r="AH364" t="str">
        <v/>
      </c>
      <c r="AI364" t="str">
        <v/>
      </c>
      <c r="AJ364" t="str">
        <v/>
      </c>
      <c r="AK364" t="str">
        <v/>
      </c>
      <c r="AL364" t="str">
        <v/>
      </c>
      <c r="AM364" t="str">
        <v/>
      </c>
      <c r="AN364" t="str">
        <v/>
      </c>
      <c r="AO364" t="str">
        <v/>
      </c>
    </row>
    <row r="365">
      <c r="A365">
        <v>364</v>
      </c>
      <c r="B365" t="str">
        <v xml:space="preserve">LC2 - 36 - 8 </v>
      </c>
      <c r="C365" t="str">
        <v>VENDIDO</v>
      </c>
      <c r="D365">
        <v>0</v>
      </c>
      <c r="E365" t="str">
        <v>SIN ESTADO</v>
      </c>
      <c r="F365" t="str">
        <v/>
      </c>
      <c r="G365" t="str">
        <v/>
      </c>
      <c r="H365" t="str">
        <v/>
      </c>
      <c r="I365" t="str">
        <v/>
      </c>
      <c r="J365" t="str">
        <v/>
      </c>
      <c r="K365" t="str">
        <v/>
      </c>
      <c r="L365" t="str">
        <v/>
      </c>
      <c r="M365" t="str">
        <v/>
      </c>
      <c r="N365" t="str">
        <v/>
      </c>
      <c r="O365" t="str">
        <v/>
      </c>
      <c r="P365" t="str">
        <v/>
      </c>
      <c r="Q365" t="str">
        <v/>
      </c>
      <c r="R365" t="str">
        <v/>
      </c>
      <c r="S365" t="str">
        <v/>
      </c>
      <c r="T365" t="str">
        <v/>
      </c>
      <c r="U365" t="str">
        <v/>
      </c>
      <c r="V365" t="str">
        <v/>
      </c>
      <c r="W365" t="str">
        <v/>
      </c>
      <c r="X365" t="str">
        <v/>
      </c>
      <c r="Y365" t="str">
        <v/>
      </c>
      <c r="Z365" t="str">
        <v/>
      </c>
      <c r="AA365" t="str">
        <v/>
      </c>
      <c r="AB365" t="str">
        <v/>
      </c>
      <c r="AC365" t="str">
        <v/>
      </c>
      <c r="AD365" t="str">
        <v/>
      </c>
      <c r="AE365" t="str">
        <v/>
      </c>
      <c r="AF365" t="str">
        <v/>
      </c>
      <c r="AG365" t="str">
        <v/>
      </c>
      <c r="AH365" t="str">
        <v/>
      </c>
      <c r="AI365" t="str">
        <v/>
      </c>
      <c r="AJ365" t="str">
        <v/>
      </c>
      <c r="AK365" t="str">
        <v/>
      </c>
      <c r="AL365" t="str">
        <v/>
      </c>
      <c r="AM365" t="str">
        <v/>
      </c>
      <c r="AN365" t="str">
        <v/>
      </c>
      <c r="AO365" t="str">
        <v/>
      </c>
    </row>
    <row r="366">
      <c r="A366">
        <v>365</v>
      </c>
      <c r="B366" t="str">
        <v xml:space="preserve">LC2 - 36 - 9 </v>
      </c>
      <c r="C366" t="str">
        <v>VENDIDO</v>
      </c>
      <c r="D366">
        <v>24</v>
      </c>
      <c r="E366" t="str">
        <v>VENCIDA</v>
      </c>
      <c r="F366" t="str">
        <v>PAGA</v>
      </c>
      <c r="G366" t="str">
        <v>PAGA</v>
      </c>
      <c r="H366" t="str">
        <v>PAGA</v>
      </c>
      <c r="I366" t="str">
        <v>VENCIDA</v>
      </c>
      <c r="J366" t="str">
        <v>VENCIDA</v>
      </c>
      <c r="K366" t="str">
        <v>VENCIDA</v>
      </c>
      <c r="L366" t="str">
        <v>VENCIDA</v>
      </c>
      <c r="M366" t="str">
        <v>VENCIDA</v>
      </c>
      <c r="N366" t="str">
        <v>VENCIDA</v>
      </c>
      <c r="O366" t="str">
        <v>VENCIDA</v>
      </c>
      <c r="P366" t="str">
        <v>VENCIDA</v>
      </c>
      <c r="Q366" t="str">
        <v>VENCIDA</v>
      </c>
      <c r="R366" t="str">
        <v>VENCIDA</v>
      </c>
      <c r="S366" t="str">
        <v>VENCIDA</v>
      </c>
      <c r="T366" t="str">
        <v>AL DÍA</v>
      </c>
      <c r="U366" t="str">
        <v>AL DÍA</v>
      </c>
      <c r="V366" t="str">
        <v>AL DÍA</v>
      </c>
      <c r="W366" t="str">
        <v>AL DÍA</v>
      </c>
      <c r="X366" t="str">
        <v>AL DÍA</v>
      </c>
      <c r="Y366" t="str">
        <v>AL DÍA</v>
      </c>
      <c r="Z366" t="str">
        <v>AL DÍA</v>
      </c>
      <c r="AA366" t="str">
        <v>AL DÍA</v>
      </c>
      <c r="AB366" t="str">
        <v>AL DÍA</v>
      </c>
      <c r="AC366" t="str">
        <v>AL DÍA</v>
      </c>
      <c r="AD366" t="str">
        <v/>
      </c>
      <c r="AE366" t="str">
        <v/>
      </c>
      <c r="AF366" t="str">
        <v/>
      </c>
      <c r="AG366" t="str">
        <v/>
      </c>
      <c r="AH366" t="str">
        <v/>
      </c>
      <c r="AI366" t="str">
        <v/>
      </c>
      <c r="AJ366" t="str">
        <v/>
      </c>
      <c r="AK366" t="str">
        <v/>
      </c>
      <c r="AL366" t="str">
        <v/>
      </c>
      <c r="AM366" t="str">
        <v/>
      </c>
      <c r="AN366" t="str">
        <v/>
      </c>
      <c r="AO366" t="str">
        <v/>
      </c>
    </row>
    <row r="367">
      <c r="A367">
        <v>366</v>
      </c>
      <c r="B367" t="str">
        <v xml:space="preserve">LC2 - 36 - 10 </v>
      </c>
      <c r="C367" t="str">
        <v>VENDIDO</v>
      </c>
      <c r="D367">
        <v>24</v>
      </c>
      <c r="E367" t="str">
        <v>VENCIDA</v>
      </c>
      <c r="F367" t="str">
        <v>PAGA</v>
      </c>
      <c r="G367" t="str">
        <v>PAGA</v>
      </c>
      <c r="H367" t="str">
        <v>PAGA</v>
      </c>
      <c r="I367" t="str">
        <v>PAGA</v>
      </c>
      <c r="J367" t="str">
        <v>PAGA</v>
      </c>
      <c r="K367" t="str">
        <v>PAGA</v>
      </c>
      <c r="L367" t="str">
        <v>PAGA</v>
      </c>
      <c r="M367" t="str">
        <v>VENCIDA</v>
      </c>
      <c r="N367" t="str">
        <v>AL DÍA</v>
      </c>
      <c r="O367" t="str">
        <v>AL DÍA</v>
      </c>
      <c r="P367" t="str">
        <v>AL DÍA</v>
      </c>
      <c r="Q367" t="str">
        <v>AL DÍA</v>
      </c>
      <c r="R367" t="str">
        <v>AL DÍA</v>
      </c>
      <c r="S367" t="str">
        <v>AL DÍA</v>
      </c>
      <c r="T367" t="str">
        <v>AL DÍA</v>
      </c>
      <c r="U367" t="str">
        <v>AL DÍA</v>
      </c>
      <c r="V367" t="str">
        <v>AL DÍA</v>
      </c>
      <c r="W367" t="str">
        <v>AL DÍA</v>
      </c>
      <c r="X367" t="str">
        <v>AL DÍA</v>
      </c>
      <c r="Y367" t="str">
        <v>AL DÍA</v>
      </c>
      <c r="Z367" t="str">
        <v>AL DÍA</v>
      </c>
      <c r="AA367" t="str">
        <v>AL DÍA</v>
      </c>
      <c r="AB367" t="str">
        <v>AL DÍA</v>
      </c>
      <c r="AC367" t="str">
        <v>AL DÍA</v>
      </c>
      <c r="AD367" t="str">
        <v/>
      </c>
      <c r="AE367" t="str">
        <v/>
      </c>
      <c r="AF367" t="str">
        <v/>
      </c>
      <c r="AG367" t="str">
        <v/>
      </c>
      <c r="AH367" t="str">
        <v/>
      </c>
      <c r="AI367" t="str">
        <v/>
      </c>
      <c r="AJ367" t="str">
        <v/>
      </c>
      <c r="AK367" t="str">
        <v/>
      </c>
      <c r="AL367" t="str">
        <v/>
      </c>
      <c r="AM367" t="str">
        <v/>
      </c>
      <c r="AN367" t="str">
        <v/>
      </c>
      <c r="AO367" t="str">
        <v/>
      </c>
    </row>
    <row r="368">
      <c r="A368">
        <v>367</v>
      </c>
      <c r="B368" t="str">
        <v>LC2 - 36 - 11</v>
      </c>
      <c r="C368" t="str">
        <v>VENDIDO</v>
      </c>
      <c r="D368">
        <v>24</v>
      </c>
      <c r="E368" t="str">
        <v>VENCIDA</v>
      </c>
      <c r="F368" t="str">
        <v>PAGA</v>
      </c>
      <c r="G368" t="str">
        <v>PAGA</v>
      </c>
      <c r="H368" t="str">
        <v>PAGA</v>
      </c>
      <c r="I368" t="str">
        <v>PAGA</v>
      </c>
      <c r="J368" t="str">
        <v>PAGA</v>
      </c>
      <c r="K368" t="str">
        <v>PAGA</v>
      </c>
      <c r="L368" t="str">
        <v>PAGA</v>
      </c>
      <c r="M368" t="str">
        <v>VENCIDA</v>
      </c>
      <c r="N368" t="str">
        <v>AL DÍA</v>
      </c>
      <c r="O368" t="str">
        <v>AL DÍA</v>
      </c>
      <c r="P368" t="str">
        <v>AL DÍA</v>
      </c>
      <c r="Q368" t="str">
        <v>AL DÍA</v>
      </c>
      <c r="R368" t="str">
        <v>AL DÍA</v>
      </c>
      <c r="S368" t="str">
        <v>AL DÍA</v>
      </c>
      <c r="T368" t="str">
        <v>AL DÍA</v>
      </c>
      <c r="U368" t="str">
        <v>AL DÍA</v>
      </c>
      <c r="V368" t="str">
        <v>AL DÍA</v>
      </c>
      <c r="W368" t="str">
        <v>AL DÍA</v>
      </c>
      <c r="X368" t="str">
        <v>AL DÍA</v>
      </c>
      <c r="Y368" t="str">
        <v>AL DÍA</v>
      </c>
      <c r="Z368" t="str">
        <v>AL DÍA</v>
      </c>
      <c r="AA368" t="str">
        <v>AL DÍA</v>
      </c>
      <c r="AB368" t="str">
        <v>AL DÍA</v>
      </c>
      <c r="AC368" t="str">
        <v>AL DÍA</v>
      </c>
      <c r="AD368" t="str">
        <v/>
      </c>
      <c r="AE368" t="str">
        <v/>
      </c>
      <c r="AF368" t="str">
        <v/>
      </c>
      <c r="AG368" t="str">
        <v/>
      </c>
      <c r="AH368" t="str">
        <v/>
      </c>
      <c r="AI368" t="str">
        <v/>
      </c>
      <c r="AJ368" t="str">
        <v/>
      </c>
      <c r="AK368" t="str">
        <v/>
      </c>
      <c r="AL368" t="str">
        <v/>
      </c>
      <c r="AM368" t="str">
        <v/>
      </c>
      <c r="AN368" t="str">
        <v/>
      </c>
      <c r="AO368" t="str">
        <v/>
      </c>
    </row>
    <row r="369">
      <c r="A369">
        <v>368</v>
      </c>
      <c r="B369" t="str">
        <v xml:space="preserve">LC2 - 36 - 12 </v>
      </c>
      <c r="C369" t="str">
        <v>VENDIDO</v>
      </c>
      <c r="D369">
        <v>24</v>
      </c>
      <c r="E369" t="str">
        <v>VENCIDA</v>
      </c>
      <c r="F369" t="str">
        <v>PAGA</v>
      </c>
      <c r="G369" t="str">
        <v>PAGA</v>
      </c>
      <c r="H369" t="str">
        <v>PAGA</v>
      </c>
      <c r="I369" t="str">
        <v>PAGA</v>
      </c>
      <c r="J369" t="str">
        <v>PAGA</v>
      </c>
      <c r="K369" t="str">
        <v>PAGA</v>
      </c>
      <c r="L369" t="str">
        <v>VENCIDA</v>
      </c>
      <c r="M369" t="str">
        <v>VENCIDA</v>
      </c>
      <c r="N369" t="str">
        <v>AL DÍA</v>
      </c>
      <c r="O369" t="str">
        <v>AL DÍA</v>
      </c>
      <c r="P369" t="str">
        <v>AL DÍA</v>
      </c>
      <c r="Q369" t="str">
        <v>AL DÍA</v>
      </c>
      <c r="R369" t="str">
        <v>AL DÍA</v>
      </c>
      <c r="S369" t="str">
        <v>AL DÍA</v>
      </c>
      <c r="T369" t="str">
        <v>AL DÍA</v>
      </c>
      <c r="U369" t="str">
        <v>AL DÍA</v>
      </c>
      <c r="V369" t="str">
        <v>AL DÍA</v>
      </c>
      <c r="W369" t="str">
        <v>AL DÍA</v>
      </c>
      <c r="X369" t="str">
        <v>AL DÍA</v>
      </c>
      <c r="Y369" t="str">
        <v>AL DÍA</v>
      </c>
      <c r="Z369" t="str">
        <v>AL DÍA</v>
      </c>
      <c r="AA369" t="str">
        <v>AL DÍA</v>
      </c>
      <c r="AB369" t="str">
        <v>AL DÍA</v>
      </c>
      <c r="AC369" t="str">
        <v>AL DÍA</v>
      </c>
      <c r="AD369" t="str">
        <v/>
      </c>
      <c r="AE369" t="str">
        <v/>
      </c>
      <c r="AF369" t="str">
        <v/>
      </c>
      <c r="AG369" t="str">
        <v/>
      </c>
      <c r="AH369" t="str">
        <v/>
      </c>
      <c r="AI369" t="str">
        <v/>
      </c>
      <c r="AJ369" t="str">
        <v/>
      </c>
      <c r="AK369" t="str">
        <v/>
      </c>
      <c r="AL369" t="str">
        <v/>
      </c>
      <c r="AM369" t="str">
        <v/>
      </c>
      <c r="AN369" t="str">
        <v/>
      </c>
      <c r="AO369" t="str">
        <v/>
      </c>
    </row>
    <row r="370">
      <c r="A370">
        <v>369</v>
      </c>
      <c r="B370" t="str">
        <v xml:space="preserve">LC2 - 36 - 13 </v>
      </c>
      <c r="C370" t="str">
        <v>VENDIDO</v>
      </c>
      <c r="D370">
        <v>24</v>
      </c>
      <c r="E370" t="str">
        <v>VENCIDA</v>
      </c>
      <c r="F370" t="str">
        <v>PAGA</v>
      </c>
      <c r="G370" t="str">
        <v>PAGA</v>
      </c>
      <c r="H370" t="str">
        <v>PAGA</v>
      </c>
      <c r="I370" t="str">
        <v>PAGA</v>
      </c>
      <c r="J370" t="str">
        <v>PAGA</v>
      </c>
      <c r="K370" t="str">
        <v>PAGA</v>
      </c>
      <c r="L370" t="str">
        <v>PAGA</v>
      </c>
      <c r="M370" t="str">
        <v>VENCIDA</v>
      </c>
      <c r="N370" t="str">
        <v>AL DÍA</v>
      </c>
      <c r="O370" t="str">
        <v>AL DÍA</v>
      </c>
      <c r="P370" t="str">
        <v>AL DÍA</v>
      </c>
      <c r="Q370" t="str">
        <v>AL DÍA</v>
      </c>
      <c r="R370" t="str">
        <v>AL DÍA</v>
      </c>
      <c r="S370" t="str">
        <v>AL DÍA</v>
      </c>
      <c r="T370" t="str">
        <v>AL DÍA</v>
      </c>
      <c r="U370" t="str">
        <v>AL DÍA</v>
      </c>
      <c r="V370" t="str">
        <v>AL DÍA</v>
      </c>
      <c r="W370" t="str">
        <v>AL DÍA</v>
      </c>
      <c r="X370" t="str">
        <v>AL DÍA</v>
      </c>
      <c r="Y370" t="str">
        <v>AL DÍA</v>
      </c>
      <c r="Z370" t="str">
        <v>AL DÍA</v>
      </c>
      <c r="AA370" t="str">
        <v>AL DÍA</v>
      </c>
      <c r="AB370" t="str">
        <v>AL DÍA</v>
      </c>
      <c r="AC370" t="str">
        <v>AL DÍA</v>
      </c>
      <c r="AD370" t="str">
        <v/>
      </c>
      <c r="AE370" t="str">
        <v/>
      </c>
      <c r="AF370" t="str">
        <v/>
      </c>
      <c r="AG370" t="str">
        <v/>
      </c>
      <c r="AH370" t="str">
        <v/>
      </c>
      <c r="AI370" t="str">
        <v/>
      </c>
      <c r="AJ370" t="str">
        <v/>
      </c>
      <c r="AK370" t="str">
        <v/>
      </c>
      <c r="AL370" t="str">
        <v/>
      </c>
      <c r="AM370" t="str">
        <v/>
      </c>
      <c r="AN370" t="str">
        <v/>
      </c>
      <c r="AO370" t="str">
        <v/>
      </c>
    </row>
    <row r="371">
      <c r="A371">
        <v>370</v>
      </c>
      <c r="B371" t="str">
        <v xml:space="preserve">LC2 - 36 - 14 </v>
      </c>
      <c r="C371" t="str">
        <v>VENDIDO</v>
      </c>
      <c r="D371">
        <v>24</v>
      </c>
      <c r="E371" t="str">
        <v>VENCIDA</v>
      </c>
      <c r="F371" t="str">
        <v>PAGA</v>
      </c>
      <c r="G371" t="str">
        <v>PAGA</v>
      </c>
      <c r="H371" t="str">
        <v>PAGA</v>
      </c>
      <c r="I371" t="str">
        <v>PAGA</v>
      </c>
      <c r="J371" t="str">
        <v>PAGA</v>
      </c>
      <c r="K371" t="str">
        <v>PAGA</v>
      </c>
      <c r="L371" t="str">
        <v>PAGA</v>
      </c>
      <c r="M371" t="str">
        <v>VENCIDA</v>
      </c>
      <c r="N371" t="str">
        <v>AL DÍA</v>
      </c>
      <c r="O371" t="str">
        <v>AL DÍA</v>
      </c>
      <c r="P371" t="str">
        <v>AL DÍA</v>
      </c>
      <c r="Q371" t="str">
        <v>AL DÍA</v>
      </c>
      <c r="R371" t="str">
        <v>AL DÍA</v>
      </c>
      <c r="S371" t="str">
        <v>AL DÍA</v>
      </c>
      <c r="T371" t="str">
        <v>AL DÍA</v>
      </c>
      <c r="U371" t="str">
        <v>AL DÍA</v>
      </c>
      <c r="V371" t="str">
        <v>AL DÍA</v>
      </c>
      <c r="W371" t="str">
        <v>AL DÍA</v>
      </c>
      <c r="X371" t="str">
        <v>AL DÍA</v>
      </c>
      <c r="Y371" t="str">
        <v>AL DÍA</v>
      </c>
      <c r="Z371" t="str">
        <v>AL DÍA</v>
      </c>
      <c r="AA371" t="str">
        <v>AL DÍA</v>
      </c>
      <c r="AB371" t="str">
        <v>AL DÍA</v>
      </c>
      <c r="AC371" t="str">
        <v>AL DÍA</v>
      </c>
      <c r="AD371" t="str">
        <v/>
      </c>
      <c r="AE371" t="str">
        <v/>
      </c>
      <c r="AF371" t="str">
        <v/>
      </c>
      <c r="AG371" t="str">
        <v/>
      </c>
      <c r="AH371" t="str">
        <v/>
      </c>
      <c r="AI371" t="str">
        <v/>
      </c>
      <c r="AJ371" t="str">
        <v/>
      </c>
      <c r="AK371" t="str">
        <v/>
      </c>
      <c r="AL371" t="str">
        <v/>
      </c>
      <c r="AM371" t="str">
        <v/>
      </c>
      <c r="AN371" t="str">
        <v/>
      </c>
      <c r="AO371" t="str">
        <v/>
      </c>
    </row>
    <row r="372">
      <c r="A372">
        <v>371</v>
      </c>
      <c r="B372" t="str">
        <v xml:space="preserve">LC2 - 36 - 15 </v>
      </c>
      <c r="C372" t="str">
        <v>VENDIDO</v>
      </c>
      <c r="D372">
        <v>24</v>
      </c>
      <c r="E372" t="str">
        <v>VENCIDA</v>
      </c>
      <c r="F372" t="str">
        <v>PAGA</v>
      </c>
      <c r="G372" t="str">
        <v>PAGA</v>
      </c>
      <c r="H372" t="str">
        <v>PAGA</v>
      </c>
      <c r="I372" t="str">
        <v>PAGA</v>
      </c>
      <c r="J372" t="str">
        <v>PAGA</v>
      </c>
      <c r="K372" t="str">
        <v>PAGA</v>
      </c>
      <c r="L372" t="str">
        <v>VENCIDA</v>
      </c>
      <c r="M372" t="str">
        <v>VENCIDA</v>
      </c>
      <c r="N372" t="str">
        <v>AL DÍA</v>
      </c>
      <c r="O372" t="str">
        <v>AL DÍA</v>
      </c>
      <c r="P372" t="str">
        <v>AL DÍA</v>
      </c>
      <c r="Q372" t="str">
        <v>AL DÍA</v>
      </c>
      <c r="R372" t="str">
        <v>AL DÍA</v>
      </c>
      <c r="S372" t="str">
        <v>AL DÍA</v>
      </c>
      <c r="T372" t="str">
        <v>AL DÍA</v>
      </c>
      <c r="U372" t="str">
        <v>AL DÍA</v>
      </c>
      <c r="V372" t="str">
        <v>AL DÍA</v>
      </c>
      <c r="W372" t="str">
        <v>AL DÍA</v>
      </c>
      <c r="X372" t="str">
        <v>AL DÍA</v>
      </c>
      <c r="Y372" t="str">
        <v>AL DÍA</v>
      </c>
      <c r="Z372" t="str">
        <v>AL DÍA</v>
      </c>
      <c r="AA372" t="str">
        <v>AL DÍA</v>
      </c>
      <c r="AB372" t="str">
        <v>AL DÍA</v>
      </c>
      <c r="AC372" t="str">
        <v>AL DÍA</v>
      </c>
      <c r="AD372" t="str">
        <v/>
      </c>
      <c r="AE372" t="str">
        <v/>
      </c>
      <c r="AF372" t="str">
        <v/>
      </c>
      <c r="AG372" t="str">
        <v/>
      </c>
      <c r="AH372" t="str">
        <v/>
      </c>
      <c r="AI372" t="str">
        <v/>
      </c>
      <c r="AJ372" t="str">
        <v/>
      </c>
      <c r="AK372" t="str">
        <v/>
      </c>
      <c r="AL372" t="str">
        <v/>
      </c>
      <c r="AM372" t="str">
        <v/>
      </c>
      <c r="AN372" t="str">
        <v/>
      </c>
      <c r="AO372" t="str">
        <v/>
      </c>
    </row>
    <row r="373">
      <c r="A373">
        <v>372</v>
      </c>
      <c r="B373" t="str">
        <v>LC2 - 36 - 16</v>
      </c>
      <c r="C373" t="str">
        <v>VENDIDO</v>
      </c>
      <c r="D373">
        <v>24</v>
      </c>
      <c r="E373" t="str">
        <v>VENCIDA</v>
      </c>
      <c r="F373" t="str">
        <v>PAGA</v>
      </c>
      <c r="G373" t="str">
        <v>PAGA</v>
      </c>
      <c r="H373" t="str">
        <v>PAGA</v>
      </c>
      <c r="I373" t="str">
        <v>PAGA</v>
      </c>
      <c r="J373" t="str">
        <v>PAGA</v>
      </c>
      <c r="K373" t="str">
        <v>PAGA</v>
      </c>
      <c r="L373" t="str">
        <v>VENCIDA</v>
      </c>
      <c r="M373" t="str">
        <v>VENCIDA</v>
      </c>
      <c r="N373" t="str">
        <v>AL DÍA</v>
      </c>
      <c r="O373" t="str">
        <v>AL DÍA</v>
      </c>
      <c r="P373" t="str">
        <v>AL DÍA</v>
      </c>
      <c r="Q373" t="str">
        <v>AL DÍA</v>
      </c>
      <c r="R373" t="str">
        <v>AL DÍA</v>
      </c>
      <c r="S373" t="str">
        <v>AL DÍA</v>
      </c>
      <c r="T373" t="str">
        <v>AL DÍA</v>
      </c>
      <c r="U373" t="str">
        <v>AL DÍA</v>
      </c>
      <c r="V373" t="str">
        <v>AL DÍA</v>
      </c>
      <c r="W373" t="str">
        <v>AL DÍA</v>
      </c>
      <c r="X373" t="str">
        <v>AL DÍA</v>
      </c>
      <c r="Y373" t="str">
        <v>AL DÍA</v>
      </c>
      <c r="Z373" t="str">
        <v>AL DÍA</v>
      </c>
      <c r="AA373" t="str">
        <v>AL DÍA</v>
      </c>
      <c r="AB373" t="str">
        <v>AL DÍA</v>
      </c>
      <c r="AC373" t="str">
        <v>AL DÍA</v>
      </c>
      <c r="AD373" t="str">
        <v/>
      </c>
      <c r="AE373" t="str">
        <v/>
      </c>
      <c r="AF373" t="str">
        <v/>
      </c>
      <c r="AG373" t="str">
        <v/>
      </c>
      <c r="AH373" t="str">
        <v/>
      </c>
      <c r="AI373" t="str">
        <v/>
      </c>
      <c r="AJ373" t="str">
        <v/>
      </c>
      <c r="AK373" t="str">
        <v/>
      </c>
      <c r="AL373" t="str">
        <v/>
      </c>
      <c r="AM373" t="str">
        <v/>
      </c>
      <c r="AN373" t="str">
        <v/>
      </c>
      <c r="AO373" t="str">
        <v/>
      </c>
    </row>
    <row r="374">
      <c r="A374">
        <v>373</v>
      </c>
      <c r="B374" t="str">
        <v xml:space="preserve">LC2 - 37 - 1 </v>
      </c>
      <c r="C374" t="str">
        <v>DISPONIBLE</v>
      </c>
      <c r="D374">
        <v>0</v>
      </c>
      <c r="E374" t="str">
        <v>SIN ESTADO</v>
      </c>
      <c r="F374" t="str">
        <v/>
      </c>
      <c r="G374" t="str">
        <v/>
      </c>
      <c r="H374" t="str">
        <v/>
      </c>
      <c r="I374" t="str">
        <v/>
      </c>
      <c r="J374" t="str">
        <v/>
      </c>
      <c r="K374" t="str">
        <v/>
      </c>
      <c r="L374" t="str">
        <v/>
      </c>
      <c r="M374" t="str">
        <v/>
      </c>
      <c r="N374" t="str">
        <v/>
      </c>
      <c r="O374" t="str">
        <v/>
      </c>
      <c r="P374" t="str">
        <v/>
      </c>
      <c r="Q374" t="str">
        <v/>
      </c>
      <c r="R374" t="str">
        <v/>
      </c>
      <c r="S374" t="str">
        <v/>
      </c>
      <c r="T374" t="str">
        <v/>
      </c>
      <c r="U374" t="str">
        <v/>
      </c>
      <c r="V374" t="str">
        <v/>
      </c>
      <c r="W374" t="str">
        <v/>
      </c>
      <c r="X374" t="str">
        <v/>
      </c>
      <c r="Y374" t="str">
        <v/>
      </c>
      <c r="Z374" t="str">
        <v/>
      </c>
      <c r="AA374" t="str">
        <v/>
      </c>
      <c r="AB374" t="str">
        <v/>
      </c>
      <c r="AC374" t="str">
        <v/>
      </c>
      <c r="AD374" t="str">
        <v/>
      </c>
      <c r="AE374" t="str">
        <v/>
      </c>
      <c r="AF374" t="str">
        <v/>
      </c>
      <c r="AG374" t="str">
        <v/>
      </c>
      <c r="AH374" t="str">
        <v/>
      </c>
      <c r="AI374" t="str">
        <v/>
      </c>
      <c r="AJ374" t="str">
        <v/>
      </c>
      <c r="AK374" t="str">
        <v/>
      </c>
      <c r="AL374" t="str">
        <v/>
      </c>
      <c r="AM374" t="str">
        <v/>
      </c>
      <c r="AN374" t="str">
        <v/>
      </c>
      <c r="AO374" t="str">
        <v/>
      </c>
    </row>
    <row r="375">
      <c r="A375">
        <v>374</v>
      </c>
      <c r="B375" t="str">
        <v xml:space="preserve">LC2 - 37 - 2 Y 3 </v>
      </c>
      <c r="C375" t="str">
        <v>VENDIDO</v>
      </c>
      <c r="D375">
        <v>24</v>
      </c>
      <c r="E375" t="str">
        <v>POR VENCER</v>
      </c>
      <c r="F375" t="str">
        <v>PAGA</v>
      </c>
      <c r="G375" t="str">
        <v>PAGA</v>
      </c>
      <c r="H375" t="str">
        <v>PAGA</v>
      </c>
      <c r="I375" t="str">
        <v>PAGA</v>
      </c>
      <c r="J375" t="str">
        <v>PAGA</v>
      </c>
      <c r="K375" t="str">
        <v>PAGA</v>
      </c>
      <c r="L375" t="str">
        <v>POR VENCER</v>
      </c>
      <c r="M375" t="str">
        <v>AL DÍA</v>
      </c>
      <c r="N375" t="str">
        <v>AL DÍA</v>
      </c>
      <c r="O375" t="str">
        <v>AL DÍA</v>
      </c>
      <c r="P375" t="str">
        <v>AL DÍA</v>
      </c>
      <c r="Q375" t="str">
        <v>AL DÍA</v>
      </c>
      <c r="R375" t="str">
        <v>AL DÍA</v>
      </c>
      <c r="S375" t="str">
        <v>AL DÍA</v>
      </c>
      <c r="T375" t="str">
        <v>AL DÍA</v>
      </c>
      <c r="U375" t="str">
        <v>AL DÍA</v>
      </c>
      <c r="V375" t="str">
        <v>AL DÍA</v>
      </c>
      <c r="W375" t="str">
        <v>AL DÍA</v>
      </c>
      <c r="X375" t="str">
        <v>AL DÍA</v>
      </c>
      <c r="Y375" t="str">
        <v>AL DÍA</v>
      </c>
      <c r="Z375" t="str">
        <v>AL DÍA</v>
      </c>
      <c r="AA375" t="str">
        <v>AL DÍA</v>
      </c>
      <c r="AB375" t="str">
        <v>AL DÍA</v>
      </c>
      <c r="AC375" t="str">
        <v>AL DÍA</v>
      </c>
      <c r="AD375" t="str">
        <v/>
      </c>
      <c r="AE375" t="str">
        <v/>
      </c>
      <c r="AF375" t="str">
        <v/>
      </c>
      <c r="AG375" t="str">
        <v/>
      </c>
      <c r="AH375" t="str">
        <v/>
      </c>
      <c r="AI375" t="str">
        <v/>
      </c>
      <c r="AJ375" t="str">
        <v/>
      </c>
      <c r="AK375" t="str">
        <v/>
      </c>
      <c r="AL375" t="str">
        <v/>
      </c>
      <c r="AM375" t="str">
        <v/>
      </c>
      <c r="AN375" t="str">
        <v/>
      </c>
      <c r="AO375" t="str">
        <v/>
      </c>
    </row>
    <row r="376">
      <c r="A376">
        <v>375</v>
      </c>
      <c r="B376" t="str">
        <v xml:space="preserve">LC2 - 37 - 4 </v>
      </c>
      <c r="C376" t="str">
        <v>VENDIDO</v>
      </c>
      <c r="D376">
        <v>24</v>
      </c>
      <c r="E376" t="str">
        <v>AL DÍA</v>
      </c>
      <c r="F376" t="str">
        <v>PAGA</v>
      </c>
      <c r="G376" t="str">
        <v>PAGA</v>
      </c>
      <c r="H376" t="str">
        <v>PAGA</v>
      </c>
      <c r="I376" t="str">
        <v>PAGA</v>
      </c>
      <c r="J376" t="str">
        <v>PAGA</v>
      </c>
      <c r="K376" t="str">
        <v>PAGA</v>
      </c>
      <c r="L376" t="str">
        <v>AL DÍA</v>
      </c>
      <c r="M376" t="str">
        <v>AL DÍA</v>
      </c>
      <c r="N376" t="str">
        <v>AL DÍA</v>
      </c>
      <c r="O376" t="str">
        <v>AL DÍA</v>
      </c>
      <c r="P376" t="str">
        <v>AL DÍA</v>
      </c>
      <c r="Q376" t="str">
        <v>AL DÍA</v>
      </c>
      <c r="R376" t="str">
        <v>AL DÍA</v>
      </c>
      <c r="S376" t="str">
        <v>AL DÍA</v>
      </c>
      <c r="T376" t="str">
        <v>AL DÍA</v>
      </c>
      <c r="U376" t="str">
        <v>AL DÍA</v>
      </c>
      <c r="V376" t="str">
        <v>AL DÍA</v>
      </c>
      <c r="W376" t="str">
        <v>AL DÍA</v>
      </c>
      <c r="X376" t="str">
        <v>AL DÍA</v>
      </c>
      <c r="Y376" t="str">
        <v>AL DÍA</v>
      </c>
      <c r="Z376" t="str">
        <v>AL DÍA</v>
      </c>
      <c r="AA376" t="str">
        <v>AL DÍA</v>
      </c>
      <c r="AB376" t="str">
        <v>AL DÍA</v>
      </c>
      <c r="AC376" t="str">
        <v>AL DÍA</v>
      </c>
      <c r="AD376" t="str">
        <v/>
      </c>
      <c r="AE376" t="str">
        <v/>
      </c>
      <c r="AF376" t="str">
        <v/>
      </c>
      <c r="AG376" t="str">
        <v/>
      </c>
      <c r="AH376" t="str">
        <v/>
      </c>
      <c r="AI376" t="str">
        <v/>
      </c>
      <c r="AJ376" t="str">
        <v/>
      </c>
      <c r="AK376" t="str">
        <v/>
      </c>
      <c r="AL376" t="str">
        <v/>
      </c>
      <c r="AM376" t="str">
        <v/>
      </c>
      <c r="AN376" t="str">
        <v/>
      </c>
      <c r="AO376" t="str">
        <v/>
      </c>
    </row>
    <row r="377">
      <c r="A377">
        <v>376</v>
      </c>
      <c r="B377" t="str">
        <v xml:space="preserve">LC2 - 37 - 5 </v>
      </c>
      <c r="C377" t="str">
        <v>VENDIDO</v>
      </c>
      <c r="D377">
        <v>24</v>
      </c>
      <c r="E377" t="str">
        <v>VENCIDA</v>
      </c>
      <c r="F377" t="str">
        <v>PAGA</v>
      </c>
      <c r="G377" t="str">
        <v>PAGA</v>
      </c>
      <c r="H377" t="str">
        <v>PAGA</v>
      </c>
      <c r="I377" t="str">
        <v>PAGA</v>
      </c>
      <c r="J377" t="str">
        <v>PAGA</v>
      </c>
      <c r="K377" t="str">
        <v>VENCIDA</v>
      </c>
      <c r="L377" t="str">
        <v>VENCIDA</v>
      </c>
      <c r="M377" t="str">
        <v>AL DÍA</v>
      </c>
      <c r="N377" t="str">
        <v>AL DÍA</v>
      </c>
      <c r="O377" t="str">
        <v>AL DÍA</v>
      </c>
      <c r="P377" t="str">
        <v>AL DÍA</v>
      </c>
      <c r="Q377" t="str">
        <v>AL DÍA</v>
      </c>
      <c r="R377" t="str">
        <v>AL DÍA</v>
      </c>
      <c r="S377" t="str">
        <v>AL DÍA</v>
      </c>
      <c r="T377" t="str">
        <v>AL DÍA</v>
      </c>
      <c r="U377" t="str">
        <v>AL DÍA</v>
      </c>
      <c r="V377" t="str">
        <v>AL DÍA</v>
      </c>
      <c r="W377" t="str">
        <v>AL DÍA</v>
      </c>
      <c r="X377" t="str">
        <v>AL DÍA</v>
      </c>
      <c r="Y377" t="str">
        <v>AL DÍA</v>
      </c>
      <c r="Z377" t="str">
        <v>AL DÍA</v>
      </c>
      <c r="AA377" t="str">
        <v>AL DÍA</v>
      </c>
      <c r="AB377" t="str">
        <v>AL DÍA</v>
      </c>
      <c r="AC377" t="str">
        <v>AL DÍA</v>
      </c>
      <c r="AD377" t="str">
        <v/>
      </c>
      <c r="AE377" t="str">
        <v/>
      </c>
      <c r="AF377" t="str">
        <v/>
      </c>
      <c r="AG377" t="str">
        <v/>
      </c>
      <c r="AH377" t="str">
        <v/>
      </c>
      <c r="AI377" t="str">
        <v/>
      </c>
      <c r="AJ377" t="str">
        <v/>
      </c>
      <c r="AK377" t="str">
        <v/>
      </c>
      <c r="AL377" t="str">
        <v/>
      </c>
      <c r="AM377" t="str">
        <v/>
      </c>
      <c r="AN377" t="str">
        <v/>
      </c>
      <c r="AO377" t="str">
        <v/>
      </c>
    </row>
    <row r="378">
      <c r="A378">
        <v>377</v>
      </c>
      <c r="B378" t="str">
        <v xml:space="preserve">LC2 - 37 - 6 </v>
      </c>
      <c r="C378" t="str">
        <v>VENDIDO</v>
      </c>
      <c r="D378">
        <v>24</v>
      </c>
      <c r="E378" t="str">
        <v>AL DÍA</v>
      </c>
      <c r="F378" t="str">
        <v>PAGA</v>
      </c>
      <c r="G378" t="str">
        <v>PAGA</v>
      </c>
      <c r="H378" t="str">
        <v>PAGA</v>
      </c>
      <c r="I378" t="str">
        <v>PAGA</v>
      </c>
      <c r="J378" t="str">
        <v>PAGA</v>
      </c>
      <c r="K378" t="str">
        <v>PAGA</v>
      </c>
      <c r="L378" t="str">
        <v>PAGA</v>
      </c>
      <c r="M378" t="str">
        <v>AL DÍA</v>
      </c>
      <c r="N378" t="str">
        <v>AL DÍA</v>
      </c>
      <c r="O378" t="str">
        <v>AL DÍA</v>
      </c>
      <c r="P378" t="str">
        <v>AL DÍA</v>
      </c>
      <c r="Q378" t="str">
        <v>AL DÍA</v>
      </c>
      <c r="R378" t="str">
        <v>AL DÍA</v>
      </c>
      <c r="S378" t="str">
        <v>AL DÍA</v>
      </c>
      <c r="T378" t="str">
        <v>AL DÍA</v>
      </c>
      <c r="U378" t="str">
        <v>AL DÍA</v>
      </c>
      <c r="V378" t="str">
        <v>AL DÍA</v>
      </c>
      <c r="W378" t="str">
        <v>AL DÍA</v>
      </c>
      <c r="X378" t="str">
        <v>AL DÍA</v>
      </c>
      <c r="Y378" t="str">
        <v>AL DÍA</v>
      </c>
      <c r="Z378" t="str">
        <v>AL DÍA</v>
      </c>
      <c r="AA378" t="str">
        <v>AL DÍA</v>
      </c>
      <c r="AB378" t="str">
        <v>AL DÍA</v>
      </c>
      <c r="AC378" t="str">
        <v>AL DÍA</v>
      </c>
      <c r="AD378" t="str">
        <v/>
      </c>
      <c r="AE378" t="str">
        <v/>
      </c>
      <c r="AF378" t="str">
        <v/>
      </c>
      <c r="AG378" t="str">
        <v/>
      </c>
      <c r="AH378" t="str">
        <v/>
      </c>
      <c r="AI378" t="str">
        <v/>
      </c>
      <c r="AJ378" t="str">
        <v/>
      </c>
      <c r="AK378" t="str">
        <v/>
      </c>
      <c r="AL378" t="str">
        <v/>
      </c>
      <c r="AM378" t="str">
        <v/>
      </c>
      <c r="AN378" t="str">
        <v/>
      </c>
      <c r="AO378" t="str">
        <v/>
      </c>
    </row>
    <row r="379">
      <c r="A379">
        <v>378</v>
      </c>
      <c r="B379" t="str">
        <v xml:space="preserve">LC2 - 37 - 7 </v>
      </c>
      <c r="C379" t="str">
        <v>VENDIDO</v>
      </c>
      <c r="D379">
        <v>24</v>
      </c>
      <c r="E379" t="str">
        <v>AL DÍA</v>
      </c>
      <c r="F379" t="str">
        <v>PAGA</v>
      </c>
      <c r="G379" t="str">
        <v>PAGA</v>
      </c>
      <c r="H379" t="str">
        <v>PAGA</v>
      </c>
      <c r="I379" t="str">
        <v>PAGA</v>
      </c>
      <c r="J379" t="str">
        <v>PAGA</v>
      </c>
      <c r="K379" t="str">
        <v>PAGA</v>
      </c>
      <c r="L379" t="str">
        <v>PAGA</v>
      </c>
      <c r="M379" t="str">
        <v>AL DÍA</v>
      </c>
      <c r="N379" t="str">
        <v>AL DÍA</v>
      </c>
      <c r="O379" t="str">
        <v>AL DÍA</v>
      </c>
      <c r="P379" t="str">
        <v>AL DÍA</v>
      </c>
      <c r="Q379" t="str">
        <v>AL DÍA</v>
      </c>
      <c r="R379" t="str">
        <v>AL DÍA</v>
      </c>
      <c r="S379" t="str">
        <v>AL DÍA</v>
      </c>
      <c r="T379" t="str">
        <v>AL DÍA</v>
      </c>
      <c r="U379" t="str">
        <v>AL DÍA</v>
      </c>
      <c r="V379" t="str">
        <v>AL DÍA</v>
      </c>
      <c r="W379" t="str">
        <v>AL DÍA</v>
      </c>
      <c r="X379" t="str">
        <v>AL DÍA</v>
      </c>
      <c r="Y379" t="str">
        <v>AL DÍA</v>
      </c>
      <c r="Z379" t="str">
        <v>AL DÍA</v>
      </c>
      <c r="AA379" t="str">
        <v>AL DÍA</v>
      </c>
      <c r="AB379" t="str">
        <v>AL DÍA</v>
      </c>
      <c r="AC379" t="str">
        <v>AL DÍA</v>
      </c>
      <c r="AD379" t="str">
        <v/>
      </c>
      <c r="AE379" t="str">
        <v/>
      </c>
      <c r="AF379" t="str">
        <v/>
      </c>
      <c r="AG379" t="str">
        <v/>
      </c>
      <c r="AH379" t="str">
        <v/>
      </c>
      <c r="AI379" t="str">
        <v/>
      </c>
      <c r="AJ379" t="str">
        <v/>
      </c>
      <c r="AK379" t="str">
        <v/>
      </c>
      <c r="AL379" t="str">
        <v/>
      </c>
      <c r="AM379" t="str">
        <v/>
      </c>
      <c r="AN379" t="str">
        <v/>
      </c>
      <c r="AO379" t="str">
        <v/>
      </c>
    </row>
    <row r="380">
      <c r="A380">
        <v>379</v>
      </c>
      <c r="B380" t="str">
        <v xml:space="preserve">LC2 - 37 - 8 </v>
      </c>
      <c r="C380" t="str">
        <v>VENDIDO</v>
      </c>
      <c r="D380">
        <v>24</v>
      </c>
      <c r="E380" t="str">
        <v>AL DÍA</v>
      </c>
      <c r="F380" t="str">
        <v>PAGA</v>
      </c>
      <c r="G380" t="str">
        <v>PAGA</v>
      </c>
      <c r="H380" t="str">
        <v>PAGA</v>
      </c>
      <c r="I380" t="str">
        <v>PAGA</v>
      </c>
      <c r="J380" t="str">
        <v>PAGA</v>
      </c>
      <c r="K380" t="str">
        <v>PAGA</v>
      </c>
      <c r="L380" t="str">
        <v>PAGA</v>
      </c>
      <c r="M380" t="str">
        <v>AL DÍA</v>
      </c>
      <c r="N380" t="str">
        <v>AL DÍA</v>
      </c>
      <c r="O380" t="str">
        <v>AL DÍA</v>
      </c>
      <c r="P380" t="str">
        <v>AL DÍA</v>
      </c>
      <c r="Q380" t="str">
        <v>AL DÍA</v>
      </c>
      <c r="R380" t="str">
        <v>AL DÍA</v>
      </c>
      <c r="S380" t="str">
        <v>AL DÍA</v>
      </c>
      <c r="T380" t="str">
        <v>AL DÍA</v>
      </c>
      <c r="U380" t="str">
        <v>AL DÍA</v>
      </c>
      <c r="V380" t="str">
        <v>AL DÍA</v>
      </c>
      <c r="W380" t="str">
        <v>AL DÍA</v>
      </c>
      <c r="X380" t="str">
        <v>AL DÍA</v>
      </c>
      <c r="Y380" t="str">
        <v>AL DÍA</v>
      </c>
      <c r="Z380" t="str">
        <v>AL DÍA</v>
      </c>
      <c r="AA380" t="str">
        <v>AL DÍA</v>
      </c>
      <c r="AB380" t="str">
        <v>AL DÍA</v>
      </c>
      <c r="AC380" t="str">
        <v>AL DÍA</v>
      </c>
      <c r="AD380" t="str">
        <v/>
      </c>
      <c r="AE380" t="str">
        <v/>
      </c>
      <c r="AF380" t="str">
        <v/>
      </c>
      <c r="AG380" t="str">
        <v/>
      </c>
      <c r="AH380" t="str">
        <v/>
      </c>
      <c r="AI380" t="str">
        <v/>
      </c>
      <c r="AJ380" t="str">
        <v/>
      </c>
      <c r="AK380" t="str">
        <v/>
      </c>
      <c r="AL380" t="str">
        <v/>
      </c>
      <c r="AM380" t="str">
        <v/>
      </c>
      <c r="AN380" t="str">
        <v/>
      </c>
      <c r="AO380" t="str">
        <v/>
      </c>
    </row>
    <row r="381">
      <c r="A381">
        <v>380</v>
      </c>
      <c r="B381" t="str">
        <v xml:space="preserve">LC2 - 37 - 9 </v>
      </c>
      <c r="C381" t="str">
        <v>VENDIDO</v>
      </c>
      <c r="D381">
        <v>24</v>
      </c>
      <c r="E381" t="str">
        <v>VENCIDA</v>
      </c>
      <c r="F381" t="str">
        <v>PAGA</v>
      </c>
      <c r="G381" t="str">
        <v>PAGA</v>
      </c>
      <c r="H381" t="str">
        <v>PAGA</v>
      </c>
      <c r="I381" t="str">
        <v>PAGA</v>
      </c>
      <c r="J381" t="str">
        <v>PAGA</v>
      </c>
      <c r="K381" t="str">
        <v>PAGA</v>
      </c>
      <c r="L381" t="str">
        <v>PAGA</v>
      </c>
      <c r="M381" t="str">
        <v>PAGA</v>
      </c>
      <c r="N381" t="str">
        <v>PAGA</v>
      </c>
      <c r="O381" t="str">
        <v>VENCIDA</v>
      </c>
      <c r="P381" t="str">
        <v>VENCIDA</v>
      </c>
      <c r="Q381" t="str">
        <v>VENCIDA</v>
      </c>
      <c r="R381" t="str">
        <v>VENCIDA</v>
      </c>
      <c r="S381" t="str">
        <v>VENCIDA</v>
      </c>
      <c r="T381" t="str">
        <v>AL DÍA</v>
      </c>
      <c r="U381" t="str">
        <v>AL DÍA</v>
      </c>
      <c r="V381" t="str">
        <v>AL DÍA</v>
      </c>
      <c r="W381" t="str">
        <v>AL DÍA</v>
      </c>
      <c r="X381" t="str">
        <v>AL DÍA</v>
      </c>
      <c r="Y381" t="str">
        <v>AL DÍA</v>
      </c>
      <c r="Z381" t="str">
        <v>AL DÍA</v>
      </c>
      <c r="AA381" t="str">
        <v>AL DÍA</v>
      </c>
      <c r="AB381" t="str">
        <v>AL DÍA</v>
      </c>
      <c r="AC381" t="str">
        <v>AL DÍA</v>
      </c>
      <c r="AD381" t="str">
        <v/>
      </c>
      <c r="AE381" t="str">
        <v/>
      </c>
      <c r="AF381" t="str">
        <v/>
      </c>
      <c r="AG381" t="str">
        <v/>
      </c>
      <c r="AH381" t="str">
        <v/>
      </c>
      <c r="AI381" t="str">
        <v/>
      </c>
      <c r="AJ381" t="str">
        <v/>
      </c>
      <c r="AK381" t="str">
        <v/>
      </c>
      <c r="AL381" t="str">
        <v/>
      </c>
      <c r="AM381" t="str">
        <v/>
      </c>
      <c r="AN381" t="str">
        <v/>
      </c>
      <c r="AO381" t="str">
        <v/>
      </c>
    </row>
    <row r="382">
      <c r="A382">
        <v>381</v>
      </c>
      <c r="B382" t="str">
        <v xml:space="preserve">LC2 - 37 - 10 </v>
      </c>
      <c r="C382" t="str">
        <v>VENDIDO</v>
      </c>
      <c r="D382">
        <v>24</v>
      </c>
      <c r="E382" t="str">
        <v>AL DÍA</v>
      </c>
      <c r="F382" t="str">
        <v>PAGA</v>
      </c>
      <c r="G382" t="str">
        <v>PAGA</v>
      </c>
      <c r="H382" t="str">
        <v>PAGA</v>
      </c>
      <c r="I382" t="str">
        <v>PAGA</v>
      </c>
      <c r="J382" t="str">
        <v>PAGA</v>
      </c>
      <c r="K382" t="str">
        <v>PAGA</v>
      </c>
      <c r="L382" t="str">
        <v>PAGA</v>
      </c>
      <c r="M382" t="str">
        <v>PAGA</v>
      </c>
      <c r="N382" t="str">
        <v>PAGA</v>
      </c>
      <c r="O382" t="str">
        <v>PAGA</v>
      </c>
      <c r="P382" t="str">
        <v>PAGA</v>
      </c>
      <c r="Q382" t="str">
        <v>PAGA</v>
      </c>
      <c r="R382" t="str">
        <v>PAGA</v>
      </c>
      <c r="S382" t="str">
        <v>PAGA</v>
      </c>
      <c r="T382" t="str">
        <v>PAGA</v>
      </c>
      <c r="U382" t="str">
        <v>PAGA</v>
      </c>
      <c r="V382" t="str">
        <v>AL DÍA</v>
      </c>
      <c r="W382" t="str">
        <v>AL DÍA</v>
      </c>
      <c r="X382" t="str">
        <v>AL DÍA</v>
      </c>
      <c r="Y382" t="str">
        <v>AL DÍA</v>
      </c>
      <c r="Z382" t="str">
        <v>AL DÍA</v>
      </c>
      <c r="AA382" t="str">
        <v>AL DÍA</v>
      </c>
      <c r="AB382" t="str">
        <v>AL DÍA</v>
      </c>
      <c r="AC382" t="str">
        <v>AL DÍA</v>
      </c>
      <c r="AD382" t="str">
        <v/>
      </c>
      <c r="AE382" t="str">
        <v/>
      </c>
      <c r="AF382" t="str">
        <v/>
      </c>
      <c r="AG382" t="str">
        <v/>
      </c>
      <c r="AH382" t="str">
        <v/>
      </c>
      <c r="AI382" t="str">
        <v/>
      </c>
      <c r="AJ382" t="str">
        <v/>
      </c>
      <c r="AK382" t="str">
        <v/>
      </c>
      <c r="AL382" t="str">
        <v/>
      </c>
      <c r="AM382" t="str">
        <v/>
      </c>
      <c r="AN382" t="str">
        <v/>
      </c>
      <c r="AO382" t="str">
        <v/>
      </c>
    </row>
    <row r="383">
      <c r="A383">
        <v>382</v>
      </c>
      <c r="B383" t="str">
        <v xml:space="preserve">LC2 - 37 - 11 </v>
      </c>
      <c r="C383" t="str">
        <v>VENDIDO</v>
      </c>
      <c r="D383">
        <v>24</v>
      </c>
      <c r="E383" t="str">
        <v>AL DÍA</v>
      </c>
      <c r="F383" t="str">
        <v>PAGA</v>
      </c>
      <c r="G383" t="str">
        <v>PAGA</v>
      </c>
      <c r="H383" t="str">
        <v>PAGA</v>
      </c>
      <c r="I383" t="str">
        <v>PAGA</v>
      </c>
      <c r="J383" t="str">
        <v>PAGA</v>
      </c>
      <c r="K383" t="str">
        <v>AL DÍA</v>
      </c>
      <c r="L383" t="str">
        <v>AL DÍA</v>
      </c>
      <c r="M383" t="str">
        <v>AL DÍA</v>
      </c>
      <c r="N383" t="str">
        <v>AL DÍA</v>
      </c>
      <c r="O383" t="str">
        <v>AL DÍA</v>
      </c>
      <c r="P383" t="str">
        <v>AL DÍA</v>
      </c>
      <c r="Q383" t="str">
        <v>AL DÍA</v>
      </c>
      <c r="R383" t="str">
        <v>AL DÍA</v>
      </c>
      <c r="S383" t="str">
        <v>AL DÍA</v>
      </c>
      <c r="T383" t="str">
        <v>AL DÍA</v>
      </c>
      <c r="U383" t="str">
        <v>AL DÍA</v>
      </c>
      <c r="V383" t="str">
        <v>AL DÍA</v>
      </c>
      <c r="W383" t="str">
        <v>AL DÍA</v>
      </c>
      <c r="X383" t="str">
        <v>AL DÍA</v>
      </c>
      <c r="Y383" t="str">
        <v>AL DÍA</v>
      </c>
      <c r="Z383" t="str">
        <v>AL DÍA</v>
      </c>
      <c r="AA383" t="str">
        <v>AL DÍA</v>
      </c>
      <c r="AB383" t="str">
        <v>AL DÍA</v>
      </c>
      <c r="AC383" t="str">
        <v>AL DÍA</v>
      </c>
      <c r="AD383" t="str">
        <v/>
      </c>
      <c r="AE383" t="str">
        <v/>
      </c>
      <c r="AF383" t="str">
        <v/>
      </c>
      <c r="AG383" t="str">
        <v/>
      </c>
      <c r="AH383" t="str">
        <v/>
      </c>
      <c r="AI383" t="str">
        <v/>
      </c>
      <c r="AJ383" t="str">
        <v/>
      </c>
      <c r="AK383" t="str">
        <v/>
      </c>
      <c r="AL383" t="str">
        <v/>
      </c>
      <c r="AM383" t="str">
        <v/>
      </c>
      <c r="AN383" t="str">
        <v/>
      </c>
      <c r="AO383" t="str">
        <v/>
      </c>
    </row>
    <row r="384">
      <c r="A384">
        <v>383</v>
      </c>
      <c r="B384" t="str">
        <v>LC2 - 37 - 12 Y 13</v>
      </c>
      <c r="C384" t="str">
        <v>VENDIDO</v>
      </c>
      <c r="D384">
        <v>24</v>
      </c>
      <c r="E384" t="str">
        <v>VENCIDA</v>
      </c>
      <c r="F384" t="str">
        <v>PAGA</v>
      </c>
      <c r="G384" t="str">
        <v>PAGA</v>
      </c>
      <c r="H384" t="str">
        <v>PAGA</v>
      </c>
      <c r="I384" t="str">
        <v>PAGA</v>
      </c>
      <c r="J384" t="str">
        <v>VENCIDA</v>
      </c>
      <c r="K384" t="str">
        <v>VENCIDA</v>
      </c>
      <c r="L384" t="str">
        <v>AL DÍA</v>
      </c>
      <c r="M384" t="str">
        <v>AL DÍA</v>
      </c>
      <c r="N384" t="str">
        <v>AL DÍA</v>
      </c>
      <c r="O384" t="str">
        <v>AL DÍA</v>
      </c>
      <c r="P384" t="str">
        <v>AL DÍA</v>
      </c>
      <c r="Q384" t="str">
        <v>AL DÍA</v>
      </c>
      <c r="R384" t="str">
        <v>AL DÍA</v>
      </c>
      <c r="S384" t="str">
        <v>AL DÍA</v>
      </c>
      <c r="T384" t="str">
        <v>AL DÍA</v>
      </c>
      <c r="U384" t="str">
        <v>AL DÍA</v>
      </c>
      <c r="V384" t="str">
        <v>AL DÍA</v>
      </c>
      <c r="W384" t="str">
        <v>AL DÍA</v>
      </c>
      <c r="X384" t="str">
        <v>AL DÍA</v>
      </c>
      <c r="Y384" t="str">
        <v>AL DÍA</v>
      </c>
      <c r="Z384" t="str">
        <v>AL DÍA</v>
      </c>
      <c r="AA384" t="str">
        <v>AL DÍA</v>
      </c>
      <c r="AB384" t="str">
        <v>AL DÍA</v>
      </c>
      <c r="AC384" t="str">
        <v>AL DÍA</v>
      </c>
      <c r="AD384" t="str">
        <v/>
      </c>
      <c r="AE384" t="str">
        <v/>
      </c>
      <c r="AF384" t="str">
        <v/>
      </c>
      <c r="AG384" t="str">
        <v/>
      </c>
      <c r="AH384" t="str">
        <v/>
      </c>
      <c r="AI384" t="str">
        <v/>
      </c>
      <c r="AJ384" t="str">
        <v/>
      </c>
      <c r="AK384" t="str">
        <v/>
      </c>
      <c r="AL384" t="str">
        <v/>
      </c>
      <c r="AM384" t="str">
        <v/>
      </c>
      <c r="AN384" t="str">
        <v/>
      </c>
      <c r="AO384" t="str">
        <v/>
      </c>
    </row>
    <row r="385">
      <c r="A385">
        <v>384</v>
      </c>
      <c r="B385" t="str">
        <v xml:space="preserve">LC2 - 37 - 14 </v>
      </c>
      <c r="C385" t="str">
        <v>VENDIDO</v>
      </c>
      <c r="D385">
        <v>24</v>
      </c>
      <c r="E385" t="str">
        <v>AL DÍA</v>
      </c>
      <c r="F385" t="str">
        <v>PAGA</v>
      </c>
      <c r="G385" t="str">
        <v>PAGA</v>
      </c>
      <c r="H385" t="str">
        <v>PAGA</v>
      </c>
      <c r="I385" t="str">
        <v>AL DÍA</v>
      </c>
      <c r="J385" t="str">
        <v>AL DÍA</v>
      </c>
      <c r="K385" t="str">
        <v>AL DÍA</v>
      </c>
      <c r="L385" t="str">
        <v>AL DÍA</v>
      </c>
      <c r="M385" t="str">
        <v>AL DÍA</v>
      </c>
      <c r="N385" t="str">
        <v>AL DÍA</v>
      </c>
      <c r="O385" t="str">
        <v>AL DÍA</v>
      </c>
      <c r="P385" t="str">
        <v>AL DÍA</v>
      </c>
      <c r="Q385" t="str">
        <v>AL DÍA</v>
      </c>
      <c r="R385" t="str">
        <v>AL DÍA</v>
      </c>
      <c r="S385" t="str">
        <v>AL DÍA</v>
      </c>
      <c r="T385" t="str">
        <v>AL DÍA</v>
      </c>
      <c r="U385" t="str">
        <v>AL DÍA</v>
      </c>
      <c r="V385" t="str">
        <v>AL DÍA</v>
      </c>
      <c r="W385" t="str">
        <v>AL DÍA</v>
      </c>
      <c r="X385" t="str">
        <v>AL DÍA</v>
      </c>
      <c r="Y385" t="str">
        <v>AL DÍA</v>
      </c>
      <c r="Z385" t="str">
        <v>AL DÍA</v>
      </c>
      <c r="AA385" t="str">
        <v>AL DÍA</v>
      </c>
      <c r="AB385" t="str">
        <v>AL DÍA</v>
      </c>
      <c r="AC385" t="str">
        <v>AL DÍA</v>
      </c>
      <c r="AD385" t="str">
        <v/>
      </c>
      <c r="AE385" t="str">
        <v/>
      </c>
      <c r="AF385" t="str">
        <v/>
      </c>
      <c r="AG385" t="str">
        <v/>
      </c>
      <c r="AH385" t="str">
        <v/>
      </c>
      <c r="AI385" t="str">
        <v/>
      </c>
      <c r="AJ385" t="str">
        <v/>
      </c>
      <c r="AK385" t="str">
        <v/>
      </c>
      <c r="AL385" t="str">
        <v/>
      </c>
      <c r="AM385" t="str">
        <v/>
      </c>
      <c r="AN385" t="str">
        <v/>
      </c>
      <c r="AO385" t="str">
        <v/>
      </c>
    </row>
    <row r="386">
      <c r="A386">
        <v>385</v>
      </c>
      <c r="B386" t="str">
        <v xml:space="preserve">LC2 - 37 - 15 </v>
      </c>
      <c r="C386" t="str">
        <v>VENDIDO</v>
      </c>
      <c r="D386">
        <v>24</v>
      </c>
      <c r="E386" t="str">
        <v>AL DÍA</v>
      </c>
      <c r="F386" t="str">
        <v>PAGA</v>
      </c>
      <c r="G386" t="str">
        <v>PAGA</v>
      </c>
      <c r="H386" t="str">
        <v>PAGA</v>
      </c>
      <c r="I386" t="str">
        <v>PAGA</v>
      </c>
      <c r="J386" t="str">
        <v>PAGA</v>
      </c>
      <c r="K386" t="str">
        <v>PAGA</v>
      </c>
      <c r="L386" t="str">
        <v>PAGA</v>
      </c>
      <c r="M386" t="str">
        <v>PAGA</v>
      </c>
      <c r="N386" t="str">
        <v>PAGA</v>
      </c>
      <c r="O386" t="str">
        <v>PAGA</v>
      </c>
      <c r="P386" t="str">
        <v>PAGA</v>
      </c>
      <c r="Q386" t="str">
        <v>PAGA</v>
      </c>
      <c r="R386" t="str">
        <v>PAGA</v>
      </c>
      <c r="S386" t="str">
        <v>PAGA</v>
      </c>
      <c r="T386" t="str">
        <v>PAGA</v>
      </c>
      <c r="U386" t="str">
        <v>PAGA</v>
      </c>
      <c r="V386" t="str">
        <v>AL DÍA</v>
      </c>
      <c r="W386" t="str">
        <v>AL DÍA</v>
      </c>
      <c r="X386" t="str">
        <v>AL DÍA</v>
      </c>
      <c r="Y386" t="str">
        <v>AL DÍA</v>
      </c>
      <c r="Z386" t="str">
        <v>AL DÍA</v>
      </c>
      <c r="AA386" t="str">
        <v>AL DÍA</v>
      </c>
      <c r="AB386" t="str">
        <v>AL DÍA</v>
      </c>
      <c r="AC386" t="str">
        <v>AL DÍA</v>
      </c>
      <c r="AD386" t="str">
        <v/>
      </c>
      <c r="AE386" t="str">
        <v/>
      </c>
      <c r="AF386" t="str">
        <v/>
      </c>
      <c r="AG386" t="str">
        <v/>
      </c>
      <c r="AH386" t="str">
        <v/>
      </c>
      <c r="AI386" t="str">
        <v/>
      </c>
      <c r="AJ386" t="str">
        <v/>
      </c>
      <c r="AK386" t="str">
        <v/>
      </c>
      <c r="AL386" t="str">
        <v/>
      </c>
      <c r="AM386" t="str">
        <v/>
      </c>
      <c r="AN386" t="str">
        <v/>
      </c>
      <c r="AO386" t="str">
        <v/>
      </c>
    </row>
    <row r="387">
      <c r="A387">
        <v>386</v>
      </c>
      <c r="B387" t="str">
        <v xml:space="preserve">LC2 - 37 - 16 </v>
      </c>
      <c r="C387" t="str">
        <v>VENDIDO</v>
      </c>
      <c r="D387">
        <v>24</v>
      </c>
      <c r="E387" t="str">
        <v>VENCIDA</v>
      </c>
      <c r="F387" t="str">
        <v>PAGA</v>
      </c>
      <c r="G387" t="str">
        <v>PAGA</v>
      </c>
      <c r="H387" t="str">
        <v>VENCIDA</v>
      </c>
      <c r="I387" t="str">
        <v>VENCIDA</v>
      </c>
      <c r="J387" t="str">
        <v>VENCIDA</v>
      </c>
      <c r="K387" t="str">
        <v>VENCIDA</v>
      </c>
      <c r="L387" t="str">
        <v>VENCIDA</v>
      </c>
      <c r="M387" t="str">
        <v>AL DÍA</v>
      </c>
      <c r="N387" t="str">
        <v>AL DÍA</v>
      </c>
      <c r="O387" t="str">
        <v>AL DÍA</v>
      </c>
      <c r="P387" t="str">
        <v>AL DÍA</v>
      </c>
      <c r="Q387" t="str">
        <v>AL DÍA</v>
      </c>
      <c r="R387" t="str">
        <v>AL DÍA</v>
      </c>
      <c r="S387" t="str">
        <v>AL DÍA</v>
      </c>
      <c r="T387" t="str">
        <v>AL DÍA</v>
      </c>
      <c r="U387" t="str">
        <v>AL DÍA</v>
      </c>
      <c r="V387" t="str">
        <v>AL DÍA</v>
      </c>
      <c r="W387" t="str">
        <v>AL DÍA</v>
      </c>
      <c r="X387" t="str">
        <v>AL DÍA</v>
      </c>
      <c r="Y387" t="str">
        <v>AL DÍA</v>
      </c>
      <c r="Z387" t="str">
        <v>AL DÍA</v>
      </c>
      <c r="AA387" t="str">
        <v>AL DÍA</v>
      </c>
      <c r="AB387" t="str">
        <v>AL DÍA</v>
      </c>
      <c r="AC387" t="str">
        <v>AL DÍA</v>
      </c>
      <c r="AD387" t="str">
        <v/>
      </c>
      <c r="AE387" t="str">
        <v/>
      </c>
      <c r="AF387" t="str">
        <v/>
      </c>
      <c r="AG387" t="str">
        <v/>
      </c>
      <c r="AH387" t="str">
        <v/>
      </c>
      <c r="AI387" t="str">
        <v/>
      </c>
      <c r="AJ387" t="str">
        <v/>
      </c>
      <c r="AK387" t="str">
        <v/>
      </c>
      <c r="AL387" t="str">
        <v/>
      </c>
      <c r="AM387" t="str">
        <v/>
      </c>
      <c r="AN387" t="str">
        <v/>
      </c>
      <c r="AO387" t="str">
        <v/>
      </c>
    </row>
    <row r="388">
      <c r="A388">
        <v>387</v>
      </c>
      <c r="B388" t="str">
        <v xml:space="preserve">LC2 - 37 - 17 </v>
      </c>
      <c r="C388" t="str">
        <v>VENDIDO</v>
      </c>
      <c r="D388">
        <v>24</v>
      </c>
      <c r="E388" t="str">
        <v>AL DÍA</v>
      </c>
      <c r="F388" t="str">
        <v>PAGA</v>
      </c>
      <c r="G388" t="str">
        <v>PAGA</v>
      </c>
      <c r="H388" t="str">
        <v>PAGA</v>
      </c>
      <c r="I388" t="str">
        <v>PAGA</v>
      </c>
      <c r="J388" t="str">
        <v>PAGA</v>
      </c>
      <c r="K388" t="str">
        <v>PAGA</v>
      </c>
      <c r="L388" t="str">
        <v>PAGA</v>
      </c>
      <c r="M388" t="str">
        <v>PAGA</v>
      </c>
      <c r="N388" t="str">
        <v>PAGA</v>
      </c>
      <c r="O388" t="str">
        <v>PAGA</v>
      </c>
      <c r="P388" t="str">
        <v>PAGA</v>
      </c>
      <c r="Q388" t="str">
        <v>PAGA</v>
      </c>
      <c r="R388" t="str">
        <v>PAGA</v>
      </c>
      <c r="S388" t="str">
        <v>PAGA</v>
      </c>
      <c r="T388" t="str">
        <v>PAGA</v>
      </c>
      <c r="U388" t="str">
        <v>AL DÍA</v>
      </c>
      <c r="V388" t="str">
        <v>AL DÍA</v>
      </c>
      <c r="W388" t="str">
        <v>AL DÍA</v>
      </c>
      <c r="X388" t="str">
        <v>AL DÍA</v>
      </c>
      <c r="Y388" t="str">
        <v>AL DÍA</v>
      </c>
      <c r="Z388" t="str">
        <v>AL DÍA</v>
      </c>
      <c r="AA388" t="str">
        <v>AL DÍA</v>
      </c>
      <c r="AB388" t="str">
        <v>AL DÍA</v>
      </c>
      <c r="AC388" t="str">
        <v>AL DÍA</v>
      </c>
      <c r="AD388" t="str">
        <v/>
      </c>
      <c r="AE388" t="str">
        <v/>
      </c>
      <c r="AF388" t="str">
        <v/>
      </c>
      <c r="AG388" t="str">
        <v/>
      </c>
      <c r="AH388" t="str">
        <v/>
      </c>
      <c r="AI388" t="str">
        <v/>
      </c>
      <c r="AJ388" t="str">
        <v/>
      </c>
      <c r="AK388" t="str">
        <v/>
      </c>
      <c r="AL388" t="str">
        <v/>
      </c>
      <c r="AM388" t="str">
        <v/>
      </c>
      <c r="AN388" t="str">
        <v/>
      </c>
      <c r="AO388" t="str">
        <v/>
      </c>
    </row>
    <row r="389">
      <c r="A389">
        <v>388</v>
      </c>
      <c r="B389" t="str">
        <v>LC2 - 38 - 1</v>
      </c>
      <c r="C389" t="str">
        <v>VENDIDO</v>
      </c>
      <c r="D389">
        <v>3</v>
      </c>
      <c r="E389" t="str">
        <v>VENCIDA</v>
      </c>
      <c r="F389" t="str">
        <v>VENCIDA</v>
      </c>
      <c r="G389" t="str">
        <v>VENCIDA</v>
      </c>
      <c r="H389" t="str">
        <v>VENCIDA</v>
      </c>
      <c r="I389" t="str">
        <v/>
      </c>
      <c r="J389" t="str">
        <v/>
      </c>
      <c r="K389" t="str">
        <v/>
      </c>
      <c r="L389" t="str">
        <v/>
      </c>
      <c r="M389" t="str">
        <v/>
      </c>
      <c r="N389" t="str">
        <v/>
      </c>
      <c r="O389" t="str">
        <v/>
      </c>
      <c r="P389" t="str">
        <v/>
      </c>
      <c r="Q389" t="str">
        <v/>
      </c>
      <c r="R389" t="str">
        <v/>
      </c>
      <c r="S389" t="str">
        <v/>
      </c>
      <c r="T389" t="str">
        <v/>
      </c>
      <c r="U389" t="str">
        <v/>
      </c>
      <c r="V389" t="str">
        <v/>
      </c>
      <c r="W389" t="str">
        <v/>
      </c>
      <c r="X389" t="str">
        <v/>
      </c>
      <c r="Y389" t="str">
        <v/>
      </c>
      <c r="Z389" t="str">
        <v/>
      </c>
      <c r="AA389" t="str">
        <v/>
      </c>
      <c r="AB389" t="str">
        <v/>
      </c>
      <c r="AC389" t="str">
        <v/>
      </c>
      <c r="AD389" t="str">
        <v/>
      </c>
      <c r="AE389" t="str">
        <v/>
      </c>
      <c r="AF389" t="str">
        <v/>
      </c>
      <c r="AG389" t="str">
        <v/>
      </c>
      <c r="AH389" t="str">
        <v/>
      </c>
      <c r="AI389" t="str">
        <v/>
      </c>
      <c r="AJ389" t="str">
        <v/>
      </c>
      <c r="AK389" t="str">
        <v/>
      </c>
      <c r="AL389" t="str">
        <v/>
      </c>
      <c r="AM389" t="str">
        <v/>
      </c>
      <c r="AN389" t="str">
        <v/>
      </c>
      <c r="AO389" t="str">
        <v/>
      </c>
      <c r="AP389" t="str">
        <v>MENSAJE POR WHATSAPP</v>
      </c>
      <c r="AQ389" t="str">
        <v>NO RESPONDE</v>
      </c>
      <c r="AR389">
        <v>46288</v>
      </c>
    </row>
    <row r="390">
      <c r="A390">
        <v>389</v>
      </c>
      <c r="B390" t="str">
        <v xml:space="preserve">LC2 - 38 - 2 </v>
      </c>
      <c r="C390" t="str">
        <v>EN NEGOCIACIÓN</v>
      </c>
      <c r="D390">
        <v>0</v>
      </c>
      <c r="E390" t="str">
        <v>SIN ESTADO</v>
      </c>
      <c r="F390" t="str">
        <v/>
      </c>
      <c r="G390" t="str">
        <v/>
      </c>
      <c r="H390" t="str">
        <v/>
      </c>
      <c r="I390" t="str">
        <v/>
      </c>
      <c r="J390" t="str">
        <v/>
      </c>
      <c r="K390" t="str">
        <v/>
      </c>
      <c r="L390" t="str">
        <v/>
      </c>
      <c r="M390" t="str">
        <v/>
      </c>
      <c r="N390" t="str">
        <v/>
      </c>
      <c r="O390" t="str">
        <v/>
      </c>
      <c r="P390" t="str">
        <v/>
      </c>
      <c r="Q390" t="str">
        <v/>
      </c>
      <c r="R390" t="str">
        <v/>
      </c>
      <c r="S390" t="str">
        <v/>
      </c>
      <c r="T390" t="str">
        <v/>
      </c>
      <c r="U390" t="str">
        <v/>
      </c>
      <c r="V390" t="str">
        <v/>
      </c>
      <c r="W390" t="str">
        <v/>
      </c>
      <c r="X390" t="str">
        <v/>
      </c>
      <c r="Y390" t="str">
        <v/>
      </c>
      <c r="Z390" t="str">
        <v/>
      </c>
      <c r="AA390" t="str">
        <v/>
      </c>
      <c r="AB390" t="str">
        <v/>
      </c>
      <c r="AC390" t="str">
        <v/>
      </c>
      <c r="AD390" t="str">
        <v/>
      </c>
      <c r="AE390" t="str">
        <v/>
      </c>
      <c r="AF390" t="str">
        <v/>
      </c>
      <c r="AG390" t="str">
        <v/>
      </c>
      <c r="AH390" t="str">
        <v/>
      </c>
      <c r="AI390" t="str">
        <v/>
      </c>
      <c r="AJ390" t="str">
        <v/>
      </c>
      <c r="AK390" t="str">
        <v/>
      </c>
      <c r="AL390" t="str">
        <v/>
      </c>
      <c r="AM390" t="str">
        <v/>
      </c>
      <c r="AN390" t="str">
        <v/>
      </c>
      <c r="AO390" t="str">
        <v/>
      </c>
    </row>
    <row r="391">
      <c r="A391">
        <v>390</v>
      </c>
      <c r="B391" t="str">
        <v xml:space="preserve">LC2 - 38 - 3 </v>
      </c>
      <c r="C391" t="str">
        <v>EN NEGOCIACIÓN</v>
      </c>
      <c r="D391">
        <v>0</v>
      </c>
      <c r="E391" t="str">
        <v>SIN ESTADO</v>
      </c>
      <c r="F391" t="str">
        <v/>
      </c>
      <c r="G391" t="str">
        <v/>
      </c>
      <c r="H391" t="str">
        <v/>
      </c>
      <c r="I391" t="str">
        <v/>
      </c>
      <c r="J391" t="str">
        <v/>
      </c>
      <c r="K391" t="str">
        <v/>
      </c>
      <c r="L391" t="str">
        <v/>
      </c>
      <c r="M391" t="str">
        <v/>
      </c>
      <c r="N391" t="str">
        <v/>
      </c>
      <c r="O391" t="str">
        <v/>
      </c>
      <c r="P391" t="str">
        <v/>
      </c>
      <c r="Q391" t="str">
        <v/>
      </c>
      <c r="R391" t="str">
        <v/>
      </c>
      <c r="S391" t="str">
        <v/>
      </c>
      <c r="T391" t="str">
        <v/>
      </c>
      <c r="U391" t="str">
        <v/>
      </c>
      <c r="V391" t="str">
        <v/>
      </c>
      <c r="W391" t="str">
        <v/>
      </c>
      <c r="X391" t="str">
        <v/>
      </c>
      <c r="Y391" t="str">
        <v/>
      </c>
      <c r="Z391" t="str">
        <v/>
      </c>
      <c r="AA391" t="str">
        <v/>
      </c>
      <c r="AB391" t="str">
        <v/>
      </c>
      <c r="AC391" t="str">
        <v/>
      </c>
      <c r="AD391" t="str">
        <v/>
      </c>
      <c r="AE391" t="str">
        <v/>
      </c>
      <c r="AF391" t="str">
        <v/>
      </c>
      <c r="AG391" t="str">
        <v/>
      </c>
      <c r="AH391" t="str">
        <v/>
      </c>
      <c r="AI391" t="str">
        <v/>
      </c>
      <c r="AJ391" t="str">
        <v/>
      </c>
      <c r="AK391" t="str">
        <v/>
      </c>
      <c r="AL391" t="str">
        <v/>
      </c>
      <c r="AM391" t="str">
        <v/>
      </c>
      <c r="AN391" t="str">
        <v/>
      </c>
      <c r="AO391" t="str">
        <v/>
      </c>
    </row>
    <row r="392">
      <c r="A392">
        <v>391</v>
      </c>
      <c r="B392" t="str">
        <v xml:space="preserve">LC2 - 38 - 4 </v>
      </c>
      <c r="C392" t="str">
        <v>VENDIDO</v>
      </c>
      <c r="D392">
        <v>0</v>
      </c>
      <c r="E392" t="str">
        <v>SIN ESTADO</v>
      </c>
      <c r="F392" t="str">
        <v/>
      </c>
      <c r="G392" t="str">
        <v/>
      </c>
      <c r="H392" t="str">
        <v/>
      </c>
      <c r="I392" t="str">
        <v/>
      </c>
      <c r="J392" t="str">
        <v/>
      </c>
      <c r="K392" t="str">
        <v/>
      </c>
      <c r="L392" t="str">
        <v/>
      </c>
      <c r="M392" t="str">
        <v/>
      </c>
      <c r="N392" t="str">
        <v/>
      </c>
      <c r="O392" t="str">
        <v/>
      </c>
      <c r="P392" t="str">
        <v/>
      </c>
      <c r="Q392" t="str">
        <v/>
      </c>
      <c r="R392" t="str">
        <v/>
      </c>
      <c r="S392" t="str">
        <v/>
      </c>
      <c r="T392" t="str">
        <v/>
      </c>
      <c r="U392" t="str">
        <v/>
      </c>
      <c r="V392" t="str">
        <v/>
      </c>
      <c r="W392" t="str">
        <v/>
      </c>
      <c r="X392" t="str">
        <v/>
      </c>
      <c r="Y392" t="str">
        <v/>
      </c>
      <c r="Z392" t="str">
        <v/>
      </c>
      <c r="AA392" t="str">
        <v/>
      </c>
      <c r="AB392" t="str">
        <v/>
      </c>
      <c r="AC392" t="str">
        <v/>
      </c>
      <c r="AD392" t="str">
        <v/>
      </c>
      <c r="AE392" t="str">
        <v/>
      </c>
      <c r="AF392" t="str">
        <v/>
      </c>
      <c r="AG392" t="str">
        <v/>
      </c>
      <c r="AH392" t="str">
        <v/>
      </c>
      <c r="AI392" t="str">
        <v/>
      </c>
      <c r="AJ392" t="str">
        <v/>
      </c>
      <c r="AK392" t="str">
        <v/>
      </c>
      <c r="AL392" t="str">
        <v/>
      </c>
      <c r="AM392" t="str">
        <v/>
      </c>
      <c r="AN392" t="str">
        <v/>
      </c>
      <c r="AO392" t="str">
        <v/>
      </c>
    </row>
    <row r="393">
      <c r="A393">
        <v>392</v>
      </c>
      <c r="B393" t="str">
        <v xml:space="preserve">LC2 - 38 - 5 </v>
      </c>
      <c r="C393" t="str">
        <v>VENDIDO</v>
      </c>
      <c r="D393">
        <v>24</v>
      </c>
      <c r="E393" t="str">
        <v>AL DÍA</v>
      </c>
      <c r="F393" t="str">
        <v>PAGA</v>
      </c>
      <c r="G393" t="str">
        <v>PAGA</v>
      </c>
      <c r="H393" t="str">
        <v>PAGA</v>
      </c>
      <c r="I393" t="str">
        <v>PAGA</v>
      </c>
      <c r="J393" t="str">
        <v>PAGA</v>
      </c>
      <c r="K393" t="str">
        <v>PAGA</v>
      </c>
      <c r="L393" t="str">
        <v>PAGA</v>
      </c>
      <c r="M393" t="str">
        <v>PAGA</v>
      </c>
      <c r="N393" t="str">
        <v>AL DÍA</v>
      </c>
      <c r="O393" t="str">
        <v>AL DÍA</v>
      </c>
      <c r="P393" t="str">
        <v>AL DÍA</v>
      </c>
      <c r="Q393" t="str">
        <v>AL DÍA</v>
      </c>
      <c r="R393" t="str">
        <v>AL DÍA</v>
      </c>
      <c r="S393" t="str">
        <v>AL DÍA</v>
      </c>
      <c r="T393" t="str">
        <v>AL DÍA</v>
      </c>
      <c r="U393" t="str">
        <v>AL DÍA</v>
      </c>
      <c r="V393" t="str">
        <v>AL DÍA</v>
      </c>
      <c r="W393" t="str">
        <v>AL DÍA</v>
      </c>
      <c r="X393" t="str">
        <v>AL DÍA</v>
      </c>
      <c r="Y393" t="str">
        <v>AL DÍA</v>
      </c>
      <c r="Z393" t="str">
        <v>AL DÍA</v>
      </c>
      <c r="AA393" t="str">
        <v>AL DÍA</v>
      </c>
      <c r="AB393" t="str">
        <v>AL DÍA</v>
      </c>
      <c r="AC393" t="str">
        <v>AL DÍA</v>
      </c>
      <c r="AD393" t="str">
        <v/>
      </c>
      <c r="AE393" t="str">
        <v/>
      </c>
      <c r="AF393" t="str">
        <v/>
      </c>
      <c r="AG393" t="str">
        <v/>
      </c>
      <c r="AH393" t="str">
        <v/>
      </c>
      <c r="AI393" t="str">
        <v/>
      </c>
      <c r="AJ393" t="str">
        <v/>
      </c>
      <c r="AK393" t="str">
        <v/>
      </c>
      <c r="AL393" t="str">
        <v/>
      </c>
      <c r="AM393" t="str">
        <v/>
      </c>
      <c r="AN393" t="str">
        <v/>
      </c>
      <c r="AO393" t="str">
        <v/>
      </c>
    </row>
    <row r="394">
      <c r="A394">
        <v>393</v>
      </c>
      <c r="B394" t="str">
        <v xml:space="preserve">LC2 - 38 - 6 </v>
      </c>
      <c r="C394" t="str">
        <v>VENDIDO</v>
      </c>
      <c r="D394">
        <v>24</v>
      </c>
      <c r="E394" t="str">
        <v>POR VENCER</v>
      </c>
      <c r="F394" t="str">
        <v>PAGA</v>
      </c>
      <c r="G394" t="str">
        <v>PAGA</v>
      </c>
      <c r="H394" t="str">
        <v>PAGA</v>
      </c>
      <c r="I394" t="str">
        <v>PAGA</v>
      </c>
      <c r="J394" t="str">
        <v>PAGA</v>
      </c>
      <c r="K394" t="str">
        <v>PAGA</v>
      </c>
      <c r="L394" t="str">
        <v>POR VENCER</v>
      </c>
      <c r="M394" t="str">
        <v>AL DÍA</v>
      </c>
      <c r="N394" t="str">
        <v>AL DÍA</v>
      </c>
      <c r="O394" t="str">
        <v>AL DÍA</v>
      </c>
      <c r="P394" t="str">
        <v>AL DÍA</v>
      </c>
      <c r="Q394" t="str">
        <v>AL DÍA</v>
      </c>
      <c r="R394" t="str">
        <v>AL DÍA</v>
      </c>
      <c r="S394" t="str">
        <v>AL DÍA</v>
      </c>
      <c r="T394" t="str">
        <v>AL DÍA</v>
      </c>
      <c r="U394" t="str">
        <v>AL DÍA</v>
      </c>
      <c r="V394" t="str">
        <v>AL DÍA</v>
      </c>
      <c r="W394" t="str">
        <v>AL DÍA</v>
      </c>
      <c r="X394" t="str">
        <v>AL DÍA</v>
      </c>
      <c r="Y394" t="str">
        <v>AL DÍA</v>
      </c>
      <c r="Z394" t="str">
        <v>AL DÍA</v>
      </c>
      <c r="AA394" t="str">
        <v>AL DÍA</v>
      </c>
      <c r="AB394" t="str">
        <v>AL DÍA</v>
      </c>
      <c r="AC394" t="str">
        <v>AL DÍA</v>
      </c>
      <c r="AD394" t="str">
        <v/>
      </c>
      <c r="AE394" t="str">
        <v/>
      </c>
      <c r="AF394" t="str">
        <v/>
      </c>
      <c r="AG394" t="str">
        <v/>
      </c>
      <c r="AH394" t="str">
        <v/>
      </c>
      <c r="AI394" t="str">
        <v/>
      </c>
      <c r="AJ394" t="str">
        <v/>
      </c>
      <c r="AK394" t="str">
        <v/>
      </c>
      <c r="AL394" t="str">
        <v/>
      </c>
      <c r="AM394" t="str">
        <v/>
      </c>
      <c r="AN394" t="str">
        <v/>
      </c>
      <c r="AO394" t="str">
        <v/>
      </c>
    </row>
    <row r="395">
      <c r="A395">
        <v>394</v>
      </c>
      <c r="B395" t="str">
        <v xml:space="preserve">LC2 - 38 - 7 </v>
      </c>
      <c r="C395" t="str">
        <v>VENDIDO</v>
      </c>
      <c r="D395">
        <v>24</v>
      </c>
      <c r="E395" t="str">
        <v>AL DÍA</v>
      </c>
      <c r="F395" t="str">
        <v>PAGA</v>
      </c>
      <c r="G395" t="str">
        <v>PAGA</v>
      </c>
      <c r="H395" t="str">
        <v>PAGA</v>
      </c>
      <c r="I395" t="str">
        <v>PAGA</v>
      </c>
      <c r="J395" t="str">
        <v>PAGA</v>
      </c>
      <c r="K395" t="str">
        <v>PAGA</v>
      </c>
      <c r="L395" t="str">
        <v>PAGA</v>
      </c>
      <c r="M395" t="str">
        <v>AL DÍA</v>
      </c>
      <c r="N395" t="str">
        <v>AL DÍA</v>
      </c>
      <c r="O395" t="str">
        <v>AL DÍA</v>
      </c>
      <c r="P395" t="str">
        <v>AL DÍA</v>
      </c>
      <c r="Q395" t="str">
        <v>AL DÍA</v>
      </c>
      <c r="R395" t="str">
        <v>AL DÍA</v>
      </c>
      <c r="S395" t="str">
        <v>AL DÍA</v>
      </c>
      <c r="T395" t="str">
        <v>AL DÍA</v>
      </c>
      <c r="U395" t="str">
        <v>AL DÍA</v>
      </c>
      <c r="V395" t="str">
        <v>AL DÍA</v>
      </c>
      <c r="W395" t="str">
        <v>AL DÍA</v>
      </c>
      <c r="X395" t="str">
        <v>AL DÍA</v>
      </c>
      <c r="Y395" t="str">
        <v>AL DÍA</v>
      </c>
      <c r="Z395" t="str">
        <v>AL DÍA</v>
      </c>
      <c r="AA395" t="str">
        <v>AL DÍA</v>
      </c>
      <c r="AB395" t="str">
        <v>AL DÍA</v>
      </c>
      <c r="AC395" t="str">
        <v>AL DÍA</v>
      </c>
      <c r="AD395" t="str">
        <v/>
      </c>
      <c r="AE395" t="str">
        <v/>
      </c>
      <c r="AF395" t="str">
        <v/>
      </c>
      <c r="AG395" t="str">
        <v/>
      </c>
      <c r="AH395" t="str">
        <v/>
      </c>
      <c r="AI395" t="str">
        <v/>
      </c>
      <c r="AJ395" t="str">
        <v/>
      </c>
      <c r="AK395" t="str">
        <v/>
      </c>
      <c r="AL395" t="str">
        <v/>
      </c>
      <c r="AM395" t="str">
        <v/>
      </c>
      <c r="AN395" t="str">
        <v/>
      </c>
      <c r="AO395" t="str">
        <v/>
      </c>
    </row>
    <row r="396">
      <c r="A396">
        <v>395</v>
      </c>
      <c r="B396" t="str">
        <v xml:space="preserve">LC2 - 38 - 8 </v>
      </c>
      <c r="C396" t="str">
        <v>VENDIDO</v>
      </c>
      <c r="D396">
        <v>24</v>
      </c>
      <c r="E396" t="str">
        <v>AL DÍA</v>
      </c>
      <c r="F396" t="str">
        <v>PAGA</v>
      </c>
      <c r="G396" t="str">
        <v>PAGA</v>
      </c>
      <c r="H396" t="str">
        <v>PAGA</v>
      </c>
      <c r="I396" t="str">
        <v>AL DÍA</v>
      </c>
      <c r="J396" t="str">
        <v>AL DÍA</v>
      </c>
      <c r="K396" t="str">
        <v>AL DÍA</v>
      </c>
      <c r="L396" t="str">
        <v>AL DÍA</v>
      </c>
      <c r="M396" t="str">
        <v>AL DÍA</v>
      </c>
      <c r="N396" t="str">
        <v>AL DÍA</v>
      </c>
      <c r="O396" t="str">
        <v>AL DÍA</v>
      </c>
      <c r="P396" t="str">
        <v>AL DÍA</v>
      </c>
      <c r="Q396" t="str">
        <v>AL DÍA</v>
      </c>
      <c r="R396" t="str">
        <v>AL DÍA</v>
      </c>
      <c r="S396" t="str">
        <v>AL DÍA</v>
      </c>
      <c r="T396" t="str">
        <v>AL DÍA</v>
      </c>
      <c r="U396" t="str">
        <v>AL DÍA</v>
      </c>
      <c r="V396" t="str">
        <v>AL DÍA</v>
      </c>
      <c r="W396" t="str">
        <v>AL DÍA</v>
      </c>
      <c r="X396" t="str">
        <v>AL DÍA</v>
      </c>
      <c r="Y396" t="str">
        <v>AL DÍA</v>
      </c>
      <c r="Z396" t="str">
        <v>AL DÍA</v>
      </c>
      <c r="AA396" t="str">
        <v>AL DÍA</v>
      </c>
      <c r="AB396" t="str">
        <v>AL DÍA</v>
      </c>
      <c r="AC396" t="str">
        <v>AL DÍA</v>
      </c>
      <c r="AD396" t="str">
        <v/>
      </c>
      <c r="AE396" t="str">
        <v/>
      </c>
      <c r="AF396" t="str">
        <v/>
      </c>
      <c r="AG396" t="str">
        <v/>
      </c>
      <c r="AH396" t="str">
        <v/>
      </c>
      <c r="AI396" t="str">
        <v/>
      </c>
      <c r="AJ396" t="str">
        <v/>
      </c>
      <c r="AK396" t="str">
        <v/>
      </c>
      <c r="AL396" t="str">
        <v/>
      </c>
      <c r="AM396" t="str">
        <v/>
      </c>
      <c r="AN396" t="str">
        <v/>
      </c>
      <c r="AO396" t="str">
        <v/>
      </c>
    </row>
    <row r="397">
      <c r="A397">
        <v>396</v>
      </c>
      <c r="B397" t="str">
        <v xml:space="preserve">LC2 - 38 - 9 </v>
      </c>
      <c r="C397" t="str">
        <v>VENDIDO</v>
      </c>
      <c r="D397">
        <v>24</v>
      </c>
      <c r="E397" t="str">
        <v>VENCIDA</v>
      </c>
      <c r="F397" t="str">
        <v>PAGA</v>
      </c>
      <c r="G397" t="str">
        <v>PAGA</v>
      </c>
      <c r="H397" t="str">
        <v>PAGA</v>
      </c>
      <c r="I397" t="str">
        <v>PAGA</v>
      </c>
      <c r="J397" t="str">
        <v>VENCIDA</v>
      </c>
      <c r="K397" t="str">
        <v>VENCIDA</v>
      </c>
      <c r="L397" t="str">
        <v>VENCIDA</v>
      </c>
      <c r="M397" t="str">
        <v>AL DÍA</v>
      </c>
      <c r="N397" t="str">
        <v>AL DÍA</v>
      </c>
      <c r="O397" t="str">
        <v>AL DÍA</v>
      </c>
      <c r="P397" t="str">
        <v>AL DÍA</v>
      </c>
      <c r="Q397" t="str">
        <v>AL DÍA</v>
      </c>
      <c r="R397" t="str">
        <v>AL DÍA</v>
      </c>
      <c r="S397" t="str">
        <v>AL DÍA</v>
      </c>
      <c r="T397" t="str">
        <v>AL DÍA</v>
      </c>
      <c r="U397" t="str">
        <v>AL DÍA</v>
      </c>
      <c r="V397" t="str">
        <v>AL DÍA</v>
      </c>
      <c r="W397" t="str">
        <v>AL DÍA</v>
      </c>
      <c r="X397" t="str">
        <v>AL DÍA</v>
      </c>
      <c r="Y397" t="str">
        <v>AL DÍA</v>
      </c>
      <c r="Z397" t="str">
        <v>AL DÍA</v>
      </c>
      <c r="AA397" t="str">
        <v>AL DÍA</v>
      </c>
      <c r="AB397" t="str">
        <v>AL DÍA</v>
      </c>
      <c r="AC397" t="str">
        <v>AL DÍA</v>
      </c>
      <c r="AD397" t="str">
        <v/>
      </c>
      <c r="AE397" t="str">
        <v/>
      </c>
      <c r="AF397" t="str">
        <v/>
      </c>
      <c r="AG397" t="str">
        <v/>
      </c>
      <c r="AH397" t="str">
        <v/>
      </c>
      <c r="AI397" t="str">
        <v/>
      </c>
      <c r="AJ397" t="str">
        <v/>
      </c>
      <c r="AK397" t="str">
        <v/>
      </c>
      <c r="AL397" t="str">
        <v/>
      </c>
      <c r="AM397" t="str">
        <v/>
      </c>
      <c r="AN397" t="str">
        <v/>
      </c>
      <c r="AO397" t="str">
        <v/>
      </c>
    </row>
    <row r="398">
      <c r="A398">
        <v>397</v>
      </c>
      <c r="B398" t="str">
        <v xml:space="preserve">LC2 - 38 - 10 </v>
      </c>
      <c r="C398" t="str">
        <v>VENDIDO</v>
      </c>
      <c r="D398">
        <v>24</v>
      </c>
      <c r="E398" t="str">
        <v>VENCIDA</v>
      </c>
      <c r="F398" t="str">
        <v>PAGA</v>
      </c>
      <c r="G398" t="str">
        <v>PAGA</v>
      </c>
      <c r="H398" t="str">
        <v>PAGA</v>
      </c>
      <c r="I398" t="str">
        <v>PAGA</v>
      </c>
      <c r="J398" t="str">
        <v>PAGA</v>
      </c>
      <c r="K398" t="str">
        <v>VENCIDA</v>
      </c>
      <c r="L398" t="str">
        <v>POR VENCER</v>
      </c>
      <c r="M398" t="str">
        <v>AL DÍA</v>
      </c>
      <c r="N398" t="str">
        <v>AL DÍA</v>
      </c>
      <c r="O398" t="str">
        <v>AL DÍA</v>
      </c>
      <c r="P398" t="str">
        <v>AL DÍA</v>
      </c>
      <c r="Q398" t="str">
        <v>AL DÍA</v>
      </c>
      <c r="R398" t="str">
        <v>AL DÍA</v>
      </c>
      <c r="S398" t="str">
        <v>AL DÍA</v>
      </c>
      <c r="T398" t="str">
        <v>AL DÍA</v>
      </c>
      <c r="U398" t="str">
        <v>AL DÍA</v>
      </c>
      <c r="V398" t="str">
        <v>AL DÍA</v>
      </c>
      <c r="W398" t="str">
        <v>AL DÍA</v>
      </c>
      <c r="X398" t="str">
        <v>AL DÍA</v>
      </c>
      <c r="Y398" t="str">
        <v>AL DÍA</v>
      </c>
      <c r="Z398" t="str">
        <v>AL DÍA</v>
      </c>
      <c r="AA398" t="str">
        <v>AL DÍA</v>
      </c>
      <c r="AB398" t="str">
        <v>AL DÍA</v>
      </c>
      <c r="AC398" t="str">
        <v>AL DÍA</v>
      </c>
      <c r="AD398" t="str">
        <v/>
      </c>
      <c r="AE398" t="str">
        <v/>
      </c>
      <c r="AF398" t="str">
        <v/>
      </c>
      <c r="AG398" t="str">
        <v/>
      </c>
      <c r="AH398" t="str">
        <v/>
      </c>
      <c r="AI398" t="str">
        <v/>
      </c>
      <c r="AJ398" t="str">
        <v/>
      </c>
      <c r="AK398" t="str">
        <v/>
      </c>
      <c r="AL398" t="str">
        <v/>
      </c>
      <c r="AM398" t="str">
        <v/>
      </c>
      <c r="AN398" t="str">
        <v/>
      </c>
      <c r="AO398" t="str">
        <v/>
      </c>
    </row>
    <row r="399">
      <c r="A399">
        <v>398</v>
      </c>
      <c r="B399" t="str">
        <v xml:space="preserve">LC2 - 38 - 11 </v>
      </c>
      <c r="C399" t="str">
        <v>VENDIDO</v>
      </c>
      <c r="D399">
        <v>24</v>
      </c>
      <c r="E399" t="str">
        <v>VENCIDA</v>
      </c>
      <c r="F399" t="str">
        <v>PAGA</v>
      </c>
      <c r="G399" t="str">
        <v>PAGA</v>
      </c>
      <c r="H399" t="str">
        <v>PAGA</v>
      </c>
      <c r="I399" t="str">
        <v>PAGA</v>
      </c>
      <c r="J399" t="str">
        <v>PAGA</v>
      </c>
      <c r="K399" t="str">
        <v>PAGA</v>
      </c>
      <c r="L399" t="str">
        <v>PAGA</v>
      </c>
      <c r="M399" t="str">
        <v>VENCIDA</v>
      </c>
      <c r="N399" t="str">
        <v>AL DÍA</v>
      </c>
      <c r="O399" t="str">
        <v>AL DÍA</v>
      </c>
      <c r="P399" t="str">
        <v>AL DÍA</v>
      </c>
      <c r="Q399" t="str">
        <v>AL DÍA</v>
      </c>
      <c r="R399" t="str">
        <v>AL DÍA</v>
      </c>
      <c r="S399" t="str">
        <v>AL DÍA</v>
      </c>
      <c r="T399" t="str">
        <v>AL DÍA</v>
      </c>
      <c r="U399" t="str">
        <v>AL DÍA</v>
      </c>
      <c r="V399" t="str">
        <v>AL DÍA</v>
      </c>
      <c r="W399" t="str">
        <v>AL DÍA</v>
      </c>
      <c r="X399" t="str">
        <v>AL DÍA</v>
      </c>
      <c r="Y399" t="str">
        <v>AL DÍA</v>
      </c>
      <c r="Z399" t="str">
        <v>AL DÍA</v>
      </c>
      <c r="AA399" t="str">
        <v>AL DÍA</v>
      </c>
      <c r="AB399" t="str">
        <v>AL DÍA</v>
      </c>
      <c r="AC399" t="str">
        <v>AL DÍA</v>
      </c>
      <c r="AD399" t="str">
        <v/>
      </c>
      <c r="AE399" t="str">
        <v/>
      </c>
      <c r="AF399" t="str">
        <v/>
      </c>
      <c r="AG399" t="str">
        <v/>
      </c>
      <c r="AH399" t="str">
        <v/>
      </c>
      <c r="AI399" t="str">
        <v/>
      </c>
      <c r="AJ399" t="str">
        <v/>
      </c>
      <c r="AK399" t="str">
        <v/>
      </c>
      <c r="AL399" t="str">
        <v/>
      </c>
      <c r="AM399" t="str">
        <v/>
      </c>
      <c r="AN399" t="str">
        <v/>
      </c>
      <c r="AO399" t="str">
        <v/>
      </c>
    </row>
    <row r="400">
      <c r="A400">
        <v>399</v>
      </c>
      <c r="B400" t="str">
        <v xml:space="preserve">LC2 - 38 - 12 </v>
      </c>
      <c r="C400" t="str">
        <v>VENDIDO</v>
      </c>
      <c r="D400">
        <v>24</v>
      </c>
      <c r="E400" t="str">
        <v>VENCIDA</v>
      </c>
      <c r="F400" t="str">
        <v>PAGA</v>
      </c>
      <c r="G400" t="str">
        <v>PAGA</v>
      </c>
      <c r="H400" t="str">
        <v>VENCIDA</v>
      </c>
      <c r="I400" t="str">
        <v>VENCIDA</v>
      </c>
      <c r="J400" t="str">
        <v>VENCIDA</v>
      </c>
      <c r="K400" t="str">
        <v>VENCIDA</v>
      </c>
      <c r="L400" t="str">
        <v>VENCIDA</v>
      </c>
      <c r="M400" t="str">
        <v>VENCIDA</v>
      </c>
      <c r="N400" t="str">
        <v>VENCIDA</v>
      </c>
      <c r="O400" t="str">
        <v>VENCIDA</v>
      </c>
      <c r="P400" t="str">
        <v>AL DÍA</v>
      </c>
      <c r="Q400" t="str">
        <v>AL DÍA</v>
      </c>
      <c r="R400" t="str">
        <v>AL DÍA</v>
      </c>
      <c r="S400" t="str">
        <v>AL DÍA</v>
      </c>
      <c r="T400" t="str">
        <v>AL DÍA</v>
      </c>
      <c r="U400" t="str">
        <v>AL DÍA</v>
      </c>
      <c r="V400" t="str">
        <v>AL DÍA</v>
      </c>
      <c r="W400" t="str">
        <v>AL DÍA</v>
      </c>
      <c r="X400" t="str">
        <v>AL DÍA</v>
      </c>
      <c r="Y400" t="str">
        <v>AL DÍA</v>
      </c>
      <c r="Z400" t="str">
        <v>AL DÍA</v>
      </c>
      <c r="AA400" t="str">
        <v>AL DÍA</v>
      </c>
      <c r="AB400" t="str">
        <v>AL DÍA</v>
      </c>
      <c r="AC400" t="str">
        <v>AL DÍA</v>
      </c>
      <c r="AD400" t="str">
        <v/>
      </c>
      <c r="AE400" t="str">
        <v/>
      </c>
      <c r="AF400" t="str">
        <v/>
      </c>
      <c r="AG400" t="str">
        <v/>
      </c>
      <c r="AH400" t="str">
        <v/>
      </c>
      <c r="AI400" t="str">
        <v/>
      </c>
      <c r="AJ400" t="str">
        <v/>
      </c>
      <c r="AK400" t="str">
        <v/>
      </c>
      <c r="AL400" t="str">
        <v/>
      </c>
      <c r="AM400" t="str">
        <v/>
      </c>
      <c r="AN400" t="str">
        <v/>
      </c>
      <c r="AO400" t="str">
        <v/>
      </c>
    </row>
    <row r="401">
      <c r="A401">
        <v>400</v>
      </c>
      <c r="B401" t="str">
        <v xml:space="preserve">LC2 - 39 - 1 Y 12 </v>
      </c>
      <c r="C401" t="str">
        <v>VENDIDO</v>
      </c>
      <c r="D401">
        <v>24</v>
      </c>
      <c r="E401" t="str">
        <v>VENCIDA</v>
      </c>
      <c r="F401" t="str">
        <v>VENCIDA</v>
      </c>
      <c r="G401" t="str">
        <v>VENCIDA</v>
      </c>
      <c r="H401" t="str">
        <v>VENCIDA</v>
      </c>
      <c r="I401" t="str">
        <v>VENCIDA</v>
      </c>
      <c r="J401" t="str">
        <v>VENCIDA</v>
      </c>
      <c r="K401" t="str">
        <v>VENCIDA</v>
      </c>
      <c r="L401" t="str">
        <v>VENCIDA</v>
      </c>
      <c r="M401" t="str">
        <v>AL DÍA</v>
      </c>
      <c r="N401" t="str">
        <v>AL DÍA</v>
      </c>
      <c r="O401" t="str">
        <v>AL DÍA</v>
      </c>
      <c r="P401" t="str">
        <v>AL DÍA</v>
      </c>
      <c r="Q401" t="str">
        <v>AL DÍA</v>
      </c>
      <c r="R401" t="str">
        <v>AL DÍA</v>
      </c>
      <c r="S401" t="str">
        <v>AL DÍA</v>
      </c>
      <c r="T401" t="str">
        <v>AL DÍA</v>
      </c>
      <c r="U401" t="str">
        <v>AL DÍA</v>
      </c>
      <c r="V401" t="str">
        <v>AL DÍA</v>
      </c>
      <c r="W401" t="str">
        <v>AL DÍA</v>
      </c>
      <c r="X401" t="str">
        <v>AL DÍA</v>
      </c>
      <c r="Y401" t="str">
        <v>AL DÍA</v>
      </c>
      <c r="Z401" t="str">
        <v>AL DÍA</v>
      </c>
      <c r="AA401" t="str">
        <v>AL DÍA</v>
      </c>
      <c r="AB401" t="str">
        <v>AL DÍA</v>
      </c>
      <c r="AC401" t="str">
        <v>AL DÍA</v>
      </c>
      <c r="AD401" t="str">
        <v/>
      </c>
      <c r="AE401" t="str">
        <v/>
      </c>
      <c r="AF401" t="str">
        <v/>
      </c>
      <c r="AG401" t="str">
        <v/>
      </c>
      <c r="AH401" t="str">
        <v/>
      </c>
      <c r="AI401" t="str">
        <v/>
      </c>
      <c r="AJ401" t="str">
        <v/>
      </c>
      <c r="AK401" t="str">
        <v/>
      </c>
      <c r="AL401" t="str">
        <v/>
      </c>
      <c r="AM401" t="str">
        <v/>
      </c>
      <c r="AN401" t="str">
        <v/>
      </c>
      <c r="AO401" t="str">
        <v/>
      </c>
      <c r="AP401" t="str">
        <v>MENSAJE POR WHATSAPP</v>
      </c>
      <c r="AQ401" t="str">
        <v>NO RESPONDE</v>
      </c>
      <c r="AR401">
        <v>46288</v>
      </c>
    </row>
    <row r="402">
      <c r="A402">
        <v>401</v>
      </c>
      <c r="B402" t="str">
        <v xml:space="preserve">LC2 - 39 - 2 </v>
      </c>
      <c r="C402" t="str">
        <v>VENDIDO</v>
      </c>
      <c r="D402">
        <v>1</v>
      </c>
      <c r="E402" t="str">
        <v>PAGA</v>
      </c>
      <c r="F402" t="str">
        <v>PAGA</v>
      </c>
      <c r="G402" t="str">
        <v/>
      </c>
      <c r="H402" t="str">
        <v/>
      </c>
      <c r="I402" t="str">
        <v/>
      </c>
      <c r="J402" t="str">
        <v/>
      </c>
      <c r="K402" t="str">
        <v/>
      </c>
      <c r="L402" t="str">
        <v/>
      </c>
      <c r="M402" t="str">
        <v/>
      </c>
      <c r="N402" t="str">
        <v/>
      </c>
      <c r="O402" t="str">
        <v/>
      </c>
      <c r="P402" t="str">
        <v/>
      </c>
      <c r="Q402" t="str">
        <v/>
      </c>
      <c r="R402" t="str">
        <v/>
      </c>
      <c r="S402" t="str">
        <v/>
      </c>
      <c r="T402" t="str">
        <v/>
      </c>
      <c r="U402" t="str">
        <v/>
      </c>
      <c r="V402" t="str">
        <v/>
      </c>
      <c r="W402" t="str">
        <v/>
      </c>
      <c r="X402" t="str">
        <v/>
      </c>
      <c r="Y402" t="str">
        <v/>
      </c>
      <c r="Z402" t="str">
        <v/>
      </c>
      <c r="AA402" t="str">
        <v/>
      </c>
      <c r="AB402" t="str">
        <v/>
      </c>
      <c r="AC402" t="str">
        <v/>
      </c>
      <c r="AD402" t="str">
        <v/>
      </c>
      <c r="AE402" t="str">
        <v/>
      </c>
      <c r="AF402" t="str">
        <v/>
      </c>
      <c r="AG402" t="str">
        <v/>
      </c>
      <c r="AH402" t="str">
        <v/>
      </c>
      <c r="AI402" t="str">
        <v/>
      </c>
      <c r="AJ402" t="str">
        <v/>
      </c>
      <c r="AK402" t="str">
        <v/>
      </c>
      <c r="AL402" t="str">
        <v/>
      </c>
      <c r="AM402" t="str">
        <v/>
      </c>
      <c r="AN402" t="str">
        <v/>
      </c>
      <c r="AO402" t="str">
        <v/>
      </c>
    </row>
    <row r="403">
      <c r="A403">
        <v>402</v>
      </c>
      <c r="B403" t="str">
        <v xml:space="preserve">LC2 - 39 - 3 </v>
      </c>
      <c r="C403" t="str">
        <v>EN NEGOCIACIÓN</v>
      </c>
      <c r="D403">
        <v>0</v>
      </c>
      <c r="E403" t="str">
        <v>SIN ESTADO</v>
      </c>
      <c r="F403" t="str">
        <v/>
      </c>
      <c r="G403" t="str">
        <v/>
      </c>
      <c r="H403" t="str">
        <v/>
      </c>
      <c r="I403" t="str">
        <v/>
      </c>
      <c r="J403" t="str">
        <v/>
      </c>
      <c r="K403" t="str">
        <v/>
      </c>
      <c r="L403" t="str">
        <v/>
      </c>
      <c r="M403" t="str">
        <v/>
      </c>
      <c r="N403" t="str">
        <v/>
      </c>
      <c r="O403" t="str">
        <v/>
      </c>
      <c r="P403" t="str">
        <v/>
      </c>
      <c r="Q403" t="str">
        <v/>
      </c>
      <c r="R403" t="str">
        <v/>
      </c>
      <c r="S403" t="str">
        <v/>
      </c>
      <c r="T403" t="str">
        <v/>
      </c>
      <c r="U403" t="str">
        <v/>
      </c>
      <c r="V403" t="str">
        <v/>
      </c>
      <c r="W403" t="str">
        <v/>
      </c>
      <c r="X403" t="str">
        <v/>
      </c>
      <c r="Y403" t="str">
        <v/>
      </c>
      <c r="Z403" t="str">
        <v/>
      </c>
      <c r="AA403" t="str">
        <v/>
      </c>
      <c r="AB403" t="str">
        <v/>
      </c>
      <c r="AC403" t="str">
        <v/>
      </c>
      <c r="AD403" t="str">
        <v/>
      </c>
      <c r="AE403" t="str">
        <v/>
      </c>
      <c r="AF403" t="str">
        <v/>
      </c>
      <c r="AG403" t="str">
        <v/>
      </c>
      <c r="AH403" t="str">
        <v/>
      </c>
      <c r="AI403" t="str">
        <v/>
      </c>
      <c r="AJ403" t="str">
        <v/>
      </c>
      <c r="AK403" t="str">
        <v/>
      </c>
      <c r="AL403" t="str">
        <v/>
      </c>
      <c r="AM403" t="str">
        <v/>
      </c>
      <c r="AN403" t="str">
        <v/>
      </c>
      <c r="AO403" t="str">
        <v/>
      </c>
    </row>
    <row r="404">
      <c r="A404">
        <v>403</v>
      </c>
      <c r="B404" t="str">
        <v xml:space="preserve">LC2 - 39 - 4 </v>
      </c>
      <c r="C404" t="str">
        <v>VENDIDO</v>
      </c>
      <c r="D404">
        <v>24</v>
      </c>
      <c r="E404" t="str">
        <v>AL DÍA</v>
      </c>
      <c r="F404" t="str">
        <v>PAGA</v>
      </c>
      <c r="G404" t="str">
        <v>AL DÍA</v>
      </c>
      <c r="H404" t="str">
        <v>AL DÍA</v>
      </c>
      <c r="I404" t="str">
        <v>AL DÍA</v>
      </c>
      <c r="J404" t="str">
        <v>AL DÍA</v>
      </c>
      <c r="K404" t="str">
        <v>AL DÍA</v>
      </c>
      <c r="L404" t="str">
        <v>AL DÍA</v>
      </c>
      <c r="M404" t="str">
        <v>AL DÍA</v>
      </c>
      <c r="N404" t="str">
        <v>AL DÍA</v>
      </c>
      <c r="O404" t="str">
        <v>AL DÍA</v>
      </c>
      <c r="P404" t="str">
        <v>AL DÍA</v>
      </c>
      <c r="Q404" t="str">
        <v>AL DÍA</v>
      </c>
      <c r="R404" t="str">
        <v>AL DÍA</v>
      </c>
      <c r="S404" t="str">
        <v>AL DÍA</v>
      </c>
      <c r="T404" t="str">
        <v>AL DÍA</v>
      </c>
      <c r="U404" t="str">
        <v>AL DÍA</v>
      </c>
      <c r="V404" t="str">
        <v>AL DÍA</v>
      </c>
      <c r="W404" t="str">
        <v>AL DÍA</v>
      </c>
      <c r="X404" t="str">
        <v>AL DÍA</v>
      </c>
      <c r="Y404" t="str">
        <v>AL DÍA</v>
      </c>
      <c r="Z404" t="str">
        <v>AL DÍA</v>
      </c>
      <c r="AA404" t="str">
        <v>AL DÍA</v>
      </c>
      <c r="AB404" t="str">
        <v>AL DÍA</v>
      </c>
      <c r="AC404" t="str">
        <v>AL DÍA</v>
      </c>
      <c r="AD404" t="str">
        <v/>
      </c>
      <c r="AE404" t="str">
        <v/>
      </c>
      <c r="AF404" t="str">
        <v/>
      </c>
      <c r="AG404" t="str">
        <v/>
      </c>
      <c r="AH404" t="str">
        <v/>
      </c>
      <c r="AI404" t="str">
        <v/>
      </c>
      <c r="AJ404" t="str">
        <v/>
      </c>
      <c r="AK404" t="str">
        <v/>
      </c>
      <c r="AL404" t="str">
        <v/>
      </c>
      <c r="AM404" t="str">
        <v/>
      </c>
      <c r="AN404" t="str">
        <v/>
      </c>
      <c r="AO404" t="str">
        <v/>
      </c>
      <c r="AP404" t="str">
        <v>MENSAJE POR WHATSAPP</v>
      </c>
    </row>
    <row r="405">
      <c r="A405">
        <v>404</v>
      </c>
      <c r="B405" t="str">
        <v>LC2 - 39 - 5</v>
      </c>
      <c r="C405" t="str">
        <v>EN NEGOCIACIÓN</v>
      </c>
      <c r="D405">
        <v>0</v>
      </c>
      <c r="E405" t="str">
        <v>SIN ESTADO</v>
      </c>
      <c r="F405" t="str">
        <v/>
      </c>
      <c r="G405" t="str">
        <v/>
      </c>
      <c r="H405" t="str">
        <v/>
      </c>
      <c r="I405" t="str">
        <v/>
      </c>
      <c r="J405" t="str">
        <v/>
      </c>
      <c r="K405" t="str">
        <v/>
      </c>
      <c r="L405" t="str">
        <v/>
      </c>
      <c r="M405" t="str">
        <v/>
      </c>
      <c r="N405" t="str">
        <v/>
      </c>
      <c r="O405" t="str">
        <v/>
      </c>
      <c r="P405" t="str">
        <v/>
      </c>
      <c r="Q405" t="str">
        <v/>
      </c>
      <c r="R405" t="str">
        <v/>
      </c>
      <c r="S405" t="str">
        <v/>
      </c>
      <c r="T405" t="str">
        <v/>
      </c>
      <c r="U405" t="str">
        <v/>
      </c>
      <c r="V405" t="str">
        <v/>
      </c>
      <c r="W405" t="str">
        <v/>
      </c>
      <c r="X405" t="str">
        <v/>
      </c>
      <c r="Y405" t="str">
        <v/>
      </c>
      <c r="Z405" t="str">
        <v/>
      </c>
      <c r="AA405" t="str">
        <v/>
      </c>
      <c r="AB405" t="str">
        <v/>
      </c>
      <c r="AC405" t="str">
        <v/>
      </c>
      <c r="AD405" t="str">
        <v/>
      </c>
      <c r="AE405" t="str">
        <v/>
      </c>
      <c r="AF405" t="str">
        <v/>
      </c>
      <c r="AG405" t="str">
        <v/>
      </c>
      <c r="AH405" t="str">
        <v/>
      </c>
      <c r="AI405" t="str">
        <v/>
      </c>
      <c r="AJ405" t="str">
        <v/>
      </c>
      <c r="AK405" t="str">
        <v/>
      </c>
      <c r="AL405" t="str">
        <v/>
      </c>
      <c r="AM405" t="str">
        <v/>
      </c>
      <c r="AN405" t="str">
        <v/>
      </c>
      <c r="AO405" t="str">
        <v/>
      </c>
    </row>
    <row r="406">
      <c r="A406">
        <v>405</v>
      </c>
      <c r="B406" t="str">
        <v xml:space="preserve">LC2 - 39 - 6 </v>
      </c>
      <c r="C406" t="str">
        <v>VENDIDO</v>
      </c>
      <c r="D406">
        <v>24</v>
      </c>
      <c r="E406" t="str">
        <v>VENCIDA</v>
      </c>
      <c r="F406" t="str">
        <v>PAGA</v>
      </c>
      <c r="G406" t="str">
        <v>PAGA</v>
      </c>
      <c r="H406" t="str">
        <v>PAGA</v>
      </c>
      <c r="I406" t="str">
        <v>VENCIDA</v>
      </c>
      <c r="J406" t="str">
        <v>VENCIDA</v>
      </c>
      <c r="K406" t="str">
        <v>VENCIDA</v>
      </c>
      <c r="L406" t="str">
        <v>VENCIDA</v>
      </c>
      <c r="M406" t="str">
        <v>AL DÍA</v>
      </c>
      <c r="N406" t="str">
        <v>AL DÍA</v>
      </c>
      <c r="O406" t="str">
        <v>AL DÍA</v>
      </c>
      <c r="P406" t="str">
        <v>AL DÍA</v>
      </c>
      <c r="Q406" t="str">
        <v>AL DÍA</v>
      </c>
      <c r="R406" t="str">
        <v>AL DÍA</v>
      </c>
      <c r="S406" t="str">
        <v>AL DÍA</v>
      </c>
      <c r="T406" t="str">
        <v>AL DÍA</v>
      </c>
      <c r="U406" t="str">
        <v>AL DÍA</v>
      </c>
      <c r="V406" t="str">
        <v>AL DÍA</v>
      </c>
      <c r="W406" t="str">
        <v>AL DÍA</v>
      </c>
      <c r="X406" t="str">
        <v>AL DÍA</v>
      </c>
      <c r="Y406" t="str">
        <v>AL DÍA</v>
      </c>
      <c r="Z406" t="str">
        <v>AL DÍA</v>
      </c>
      <c r="AA406" t="str">
        <v>AL DÍA</v>
      </c>
      <c r="AB406" t="str">
        <v>AL DÍA</v>
      </c>
      <c r="AC406" t="str">
        <v>AL DÍA</v>
      </c>
      <c r="AD406" t="str">
        <v/>
      </c>
      <c r="AE406" t="str">
        <v/>
      </c>
      <c r="AF406" t="str">
        <v/>
      </c>
      <c r="AG406" t="str">
        <v/>
      </c>
      <c r="AH406" t="str">
        <v/>
      </c>
      <c r="AI406" t="str">
        <v/>
      </c>
      <c r="AJ406" t="str">
        <v/>
      </c>
      <c r="AK406" t="str">
        <v/>
      </c>
      <c r="AL406" t="str">
        <v/>
      </c>
      <c r="AM406" t="str">
        <v/>
      </c>
      <c r="AN406" t="str">
        <v/>
      </c>
      <c r="AO406" t="str">
        <v/>
      </c>
      <c r="AP406" t="str">
        <v>MENSAJE POR WHATSAPP</v>
      </c>
      <c r="AQ406" t="str">
        <v>se le envio mensaje de recordatorio del atraso de los cuotas</v>
      </c>
      <c r="AR406">
        <v>46279</v>
      </c>
    </row>
    <row r="407">
      <c r="A407">
        <v>406</v>
      </c>
      <c r="B407" t="str">
        <v xml:space="preserve">LC2 - 39 - 7 </v>
      </c>
      <c r="C407" t="str">
        <v>VENDIDO</v>
      </c>
      <c r="D407">
        <v>24</v>
      </c>
      <c r="E407" t="str">
        <v>AL DÍA</v>
      </c>
      <c r="F407" t="str">
        <v>PAGA</v>
      </c>
      <c r="G407" t="str">
        <v>PAGA</v>
      </c>
      <c r="H407" t="str">
        <v>PAGA</v>
      </c>
      <c r="I407" t="str">
        <v>PAGA</v>
      </c>
      <c r="J407" t="str">
        <v>PAGA</v>
      </c>
      <c r="K407" t="str">
        <v>AL DÍA</v>
      </c>
      <c r="L407" t="str">
        <v>AL DÍA</v>
      </c>
      <c r="M407" t="str">
        <v>AL DÍA</v>
      </c>
      <c r="N407" t="str">
        <v>AL DÍA</v>
      </c>
      <c r="O407" t="str">
        <v>AL DÍA</v>
      </c>
      <c r="P407" t="str">
        <v>AL DÍA</v>
      </c>
      <c r="Q407" t="str">
        <v>AL DÍA</v>
      </c>
      <c r="R407" t="str">
        <v>AL DÍA</v>
      </c>
      <c r="S407" t="str">
        <v>AL DÍA</v>
      </c>
      <c r="T407" t="str">
        <v>AL DÍA</v>
      </c>
      <c r="U407" t="str">
        <v>AL DÍA</v>
      </c>
      <c r="V407" t="str">
        <v>AL DÍA</v>
      </c>
      <c r="W407" t="str">
        <v>AL DÍA</v>
      </c>
      <c r="X407" t="str">
        <v>AL DÍA</v>
      </c>
      <c r="Y407" t="str">
        <v>AL DÍA</v>
      </c>
      <c r="Z407" t="str">
        <v>AL DÍA</v>
      </c>
      <c r="AA407" t="str">
        <v>AL DÍA</v>
      </c>
      <c r="AB407" t="str">
        <v>AL DÍA</v>
      </c>
      <c r="AC407" t="str">
        <v>AL DÍA</v>
      </c>
      <c r="AD407" t="str">
        <v/>
      </c>
      <c r="AE407" t="str">
        <v/>
      </c>
      <c r="AF407" t="str">
        <v/>
      </c>
      <c r="AG407" t="str">
        <v/>
      </c>
      <c r="AH407" t="str">
        <v/>
      </c>
      <c r="AI407" t="str">
        <v/>
      </c>
      <c r="AJ407" t="str">
        <v/>
      </c>
      <c r="AK407" t="str">
        <v/>
      </c>
      <c r="AL407" t="str">
        <v/>
      </c>
      <c r="AM407" t="str">
        <v/>
      </c>
      <c r="AN407" t="str">
        <v/>
      </c>
      <c r="AO407" t="str">
        <v/>
      </c>
    </row>
    <row r="408">
      <c r="A408">
        <v>407</v>
      </c>
      <c r="B408" t="str">
        <v xml:space="preserve">LC2 - 39 - 8 </v>
      </c>
      <c r="C408" t="str">
        <v>VENDIDO</v>
      </c>
      <c r="D408">
        <v>24</v>
      </c>
      <c r="E408" t="str">
        <v>AL DÍA</v>
      </c>
      <c r="F408" t="str">
        <v>PAGA</v>
      </c>
      <c r="G408" t="str">
        <v>PAGA</v>
      </c>
      <c r="H408" t="str">
        <v>PAGA</v>
      </c>
      <c r="I408" t="str">
        <v>PAGA</v>
      </c>
      <c r="J408" t="str">
        <v>PAGA</v>
      </c>
      <c r="K408" t="str">
        <v>PAGA</v>
      </c>
      <c r="L408" t="str">
        <v>AL DÍA</v>
      </c>
      <c r="M408" t="str">
        <v>AL DÍA</v>
      </c>
      <c r="N408" t="str">
        <v>AL DÍA</v>
      </c>
      <c r="O408" t="str">
        <v>AL DÍA</v>
      </c>
      <c r="P408" t="str">
        <v>AL DÍA</v>
      </c>
      <c r="Q408" t="str">
        <v>AL DÍA</v>
      </c>
      <c r="R408" t="str">
        <v>AL DÍA</v>
      </c>
      <c r="S408" t="str">
        <v>AL DÍA</v>
      </c>
      <c r="T408" t="str">
        <v>AL DÍA</v>
      </c>
      <c r="U408" t="str">
        <v>AL DÍA</v>
      </c>
      <c r="V408" t="str">
        <v>AL DÍA</v>
      </c>
      <c r="W408" t="str">
        <v>AL DÍA</v>
      </c>
      <c r="X408" t="str">
        <v>AL DÍA</v>
      </c>
      <c r="Y408" t="str">
        <v>AL DÍA</v>
      </c>
      <c r="Z408" t="str">
        <v>AL DÍA</v>
      </c>
      <c r="AA408" t="str">
        <v>AL DÍA</v>
      </c>
      <c r="AB408" t="str">
        <v>AL DÍA</v>
      </c>
      <c r="AC408" t="str">
        <v>AL DÍA</v>
      </c>
      <c r="AD408" t="str">
        <v/>
      </c>
      <c r="AE408" t="str">
        <v/>
      </c>
      <c r="AF408" t="str">
        <v/>
      </c>
      <c r="AG408" t="str">
        <v/>
      </c>
      <c r="AH408" t="str">
        <v/>
      </c>
      <c r="AI408" t="str">
        <v/>
      </c>
      <c r="AJ408" t="str">
        <v/>
      </c>
      <c r="AK408" t="str">
        <v/>
      </c>
      <c r="AL408" t="str">
        <v/>
      </c>
      <c r="AM408" t="str">
        <v/>
      </c>
      <c r="AN408" t="str">
        <v/>
      </c>
      <c r="AO408" t="str">
        <v/>
      </c>
    </row>
    <row r="409">
      <c r="A409">
        <v>408</v>
      </c>
      <c r="B409" t="str">
        <v xml:space="preserve">LC2 - 39 - 9 </v>
      </c>
      <c r="C409" t="str">
        <v>VENDIDO</v>
      </c>
      <c r="D409">
        <v>24</v>
      </c>
      <c r="E409" t="str">
        <v>AL DÍA</v>
      </c>
      <c r="F409" t="str">
        <v>PAGA</v>
      </c>
      <c r="G409" t="str">
        <v>PAGA</v>
      </c>
      <c r="H409" t="str">
        <v>PAGA</v>
      </c>
      <c r="I409" t="str">
        <v>PAGA</v>
      </c>
      <c r="J409" t="str">
        <v>PAGA</v>
      </c>
      <c r="K409" t="str">
        <v>PAGA</v>
      </c>
      <c r="L409" t="str">
        <v>AL DÍA</v>
      </c>
      <c r="M409" t="str">
        <v>AL DÍA</v>
      </c>
      <c r="N409" t="str">
        <v>AL DÍA</v>
      </c>
      <c r="O409" t="str">
        <v>AL DÍA</v>
      </c>
      <c r="P409" t="str">
        <v>AL DÍA</v>
      </c>
      <c r="Q409" t="str">
        <v>AL DÍA</v>
      </c>
      <c r="R409" t="str">
        <v>AL DÍA</v>
      </c>
      <c r="S409" t="str">
        <v>AL DÍA</v>
      </c>
      <c r="T409" t="str">
        <v>AL DÍA</v>
      </c>
      <c r="U409" t="str">
        <v>AL DÍA</v>
      </c>
      <c r="V409" t="str">
        <v>AL DÍA</v>
      </c>
      <c r="W409" t="str">
        <v>AL DÍA</v>
      </c>
      <c r="X409" t="str">
        <v>AL DÍA</v>
      </c>
      <c r="Y409" t="str">
        <v>AL DÍA</v>
      </c>
      <c r="Z409" t="str">
        <v>AL DÍA</v>
      </c>
      <c r="AA409" t="str">
        <v>AL DÍA</v>
      </c>
      <c r="AB409" t="str">
        <v>AL DÍA</v>
      </c>
      <c r="AC409" t="str">
        <v>AL DÍA</v>
      </c>
      <c r="AD409" t="str">
        <v/>
      </c>
      <c r="AE409" t="str">
        <v/>
      </c>
      <c r="AF409" t="str">
        <v/>
      </c>
      <c r="AG409" t="str">
        <v/>
      </c>
      <c r="AH409" t="str">
        <v/>
      </c>
      <c r="AI409" t="str">
        <v/>
      </c>
      <c r="AJ409" t="str">
        <v/>
      </c>
      <c r="AK409" t="str">
        <v/>
      </c>
      <c r="AL409" t="str">
        <v/>
      </c>
      <c r="AM409" t="str">
        <v/>
      </c>
      <c r="AN409" t="str">
        <v/>
      </c>
      <c r="AO409" t="str">
        <v/>
      </c>
    </row>
    <row r="410">
      <c r="A410">
        <v>409</v>
      </c>
      <c r="B410" t="str">
        <v xml:space="preserve">LC2 - 39 - 10 </v>
      </c>
      <c r="C410" t="str">
        <v>VENDIDO</v>
      </c>
      <c r="D410">
        <v>24</v>
      </c>
      <c r="E410" t="str">
        <v>VENCIDA</v>
      </c>
      <c r="F410" t="str">
        <v>PAGA</v>
      </c>
      <c r="G410" t="str">
        <v>PAGA</v>
      </c>
      <c r="H410" t="str">
        <v>PAGA</v>
      </c>
      <c r="I410" t="str">
        <v>PAGA</v>
      </c>
      <c r="J410" t="str">
        <v>PAGA</v>
      </c>
      <c r="K410" t="str">
        <v>PAGA</v>
      </c>
      <c r="L410" t="str">
        <v>VENCIDA</v>
      </c>
      <c r="M410" t="str">
        <v>AL DÍA</v>
      </c>
      <c r="N410" t="str">
        <v>AL DÍA</v>
      </c>
      <c r="O410" t="str">
        <v>AL DÍA</v>
      </c>
      <c r="P410" t="str">
        <v>AL DÍA</v>
      </c>
      <c r="Q410" t="str">
        <v>AL DÍA</v>
      </c>
      <c r="R410" t="str">
        <v>AL DÍA</v>
      </c>
      <c r="S410" t="str">
        <v>AL DÍA</v>
      </c>
      <c r="T410" t="str">
        <v>AL DÍA</v>
      </c>
      <c r="U410" t="str">
        <v>AL DÍA</v>
      </c>
      <c r="V410" t="str">
        <v>AL DÍA</v>
      </c>
      <c r="W410" t="str">
        <v>AL DÍA</v>
      </c>
      <c r="X410" t="str">
        <v>AL DÍA</v>
      </c>
      <c r="Y410" t="str">
        <v>AL DÍA</v>
      </c>
      <c r="Z410" t="str">
        <v>AL DÍA</v>
      </c>
      <c r="AA410" t="str">
        <v>AL DÍA</v>
      </c>
      <c r="AB410" t="str">
        <v>AL DÍA</v>
      </c>
      <c r="AC410" t="str">
        <v>AL DÍA</v>
      </c>
      <c r="AD410" t="str">
        <v/>
      </c>
      <c r="AE410" t="str">
        <v/>
      </c>
      <c r="AF410" t="str">
        <v/>
      </c>
      <c r="AG410" t="str">
        <v/>
      </c>
      <c r="AH410" t="str">
        <v/>
      </c>
      <c r="AI410" t="str">
        <v/>
      </c>
      <c r="AJ410" t="str">
        <v/>
      </c>
      <c r="AK410" t="str">
        <v/>
      </c>
      <c r="AL410" t="str">
        <v/>
      </c>
      <c r="AM410" t="str">
        <v/>
      </c>
      <c r="AN410" t="str">
        <v/>
      </c>
      <c r="AO410" t="str">
        <v/>
      </c>
    </row>
    <row r="411">
      <c r="A411">
        <v>410</v>
      </c>
      <c r="B411" t="str">
        <v xml:space="preserve">LC2 - 39 - 11 </v>
      </c>
      <c r="C411" t="str">
        <v>VENDIDO</v>
      </c>
      <c r="D411">
        <v>24</v>
      </c>
      <c r="E411" t="str">
        <v>VENCIDA</v>
      </c>
      <c r="F411" t="str">
        <v>PAGA</v>
      </c>
      <c r="G411" t="str">
        <v>PAGA</v>
      </c>
      <c r="H411" t="str">
        <v>PAGA</v>
      </c>
      <c r="I411" t="str">
        <v>PAGA</v>
      </c>
      <c r="J411" t="str">
        <v>PAGA</v>
      </c>
      <c r="K411" t="str">
        <v>PAGA</v>
      </c>
      <c r="L411" t="str">
        <v>VENCIDA</v>
      </c>
      <c r="M411" t="str">
        <v>AL DÍA</v>
      </c>
      <c r="N411" t="str">
        <v>AL DÍA</v>
      </c>
      <c r="O411" t="str">
        <v>AL DÍA</v>
      </c>
      <c r="P411" t="str">
        <v>AL DÍA</v>
      </c>
      <c r="Q411" t="str">
        <v>AL DÍA</v>
      </c>
      <c r="R411" t="str">
        <v>AL DÍA</v>
      </c>
      <c r="S411" t="str">
        <v>AL DÍA</v>
      </c>
      <c r="T411" t="str">
        <v>AL DÍA</v>
      </c>
      <c r="U411" t="str">
        <v>AL DÍA</v>
      </c>
      <c r="V411" t="str">
        <v>AL DÍA</v>
      </c>
      <c r="W411" t="str">
        <v>AL DÍA</v>
      </c>
      <c r="X411" t="str">
        <v>AL DÍA</v>
      </c>
      <c r="Y411" t="str">
        <v>AL DÍA</v>
      </c>
      <c r="Z411" t="str">
        <v>AL DÍA</v>
      </c>
      <c r="AA411" t="str">
        <v>AL DÍA</v>
      </c>
      <c r="AB411" t="str">
        <v>AL DÍA</v>
      </c>
      <c r="AC411" t="str">
        <v>AL DÍA</v>
      </c>
      <c r="AD411" t="str">
        <v/>
      </c>
      <c r="AE411" t="str">
        <v/>
      </c>
      <c r="AF411" t="str">
        <v/>
      </c>
      <c r="AG411" t="str">
        <v/>
      </c>
      <c r="AH411" t="str">
        <v/>
      </c>
      <c r="AI411" t="str">
        <v/>
      </c>
      <c r="AJ411" t="str">
        <v/>
      </c>
      <c r="AK411" t="str">
        <v/>
      </c>
      <c r="AL411" t="str">
        <v/>
      </c>
      <c r="AM411" t="str">
        <v/>
      </c>
      <c r="AN411" t="str">
        <v/>
      </c>
      <c r="AO411" t="str">
        <v/>
      </c>
    </row>
    <row r="412">
      <c r="A412">
        <v>411</v>
      </c>
      <c r="B412" t="str">
        <v xml:space="preserve">LC2 - 40 - 1 </v>
      </c>
      <c r="C412" t="str">
        <v>VENDIDO</v>
      </c>
      <c r="D412">
        <v>24</v>
      </c>
      <c r="E412" t="str">
        <v>VENCIDA</v>
      </c>
      <c r="F412" t="str">
        <v>PAGA</v>
      </c>
      <c r="G412" t="str">
        <v>PAGA</v>
      </c>
      <c r="H412" t="str">
        <v>PAGA</v>
      </c>
      <c r="I412" t="str">
        <v>PAGA</v>
      </c>
      <c r="J412" t="str">
        <v>PAGA</v>
      </c>
      <c r="K412" t="str">
        <v>VENCIDA</v>
      </c>
      <c r="L412" t="str">
        <v>VENCIDA</v>
      </c>
      <c r="M412" t="str">
        <v>VENCIDA</v>
      </c>
      <c r="N412" t="str">
        <v>AL DÍA</v>
      </c>
      <c r="O412" t="str">
        <v>AL DÍA</v>
      </c>
      <c r="P412" t="str">
        <v>AL DÍA</v>
      </c>
      <c r="Q412" t="str">
        <v>AL DÍA</v>
      </c>
      <c r="R412" t="str">
        <v>AL DÍA</v>
      </c>
      <c r="S412" t="str">
        <v>AL DÍA</v>
      </c>
      <c r="T412" t="str">
        <v>AL DÍA</v>
      </c>
      <c r="U412" t="str">
        <v>AL DÍA</v>
      </c>
      <c r="V412" t="str">
        <v>AL DÍA</v>
      </c>
      <c r="W412" t="str">
        <v>AL DÍA</v>
      </c>
      <c r="X412" t="str">
        <v>AL DÍA</v>
      </c>
      <c r="Y412" t="str">
        <v>AL DÍA</v>
      </c>
      <c r="Z412" t="str">
        <v>AL DÍA</v>
      </c>
      <c r="AA412" t="str">
        <v>AL DÍA</v>
      </c>
      <c r="AB412" t="str">
        <v>AL DÍA</v>
      </c>
      <c r="AC412" t="str">
        <v>AL DÍA</v>
      </c>
      <c r="AD412" t="str">
        <v/>
      </c>
      <c r="AE412" t="str">
        <v/>
      </c>
      <c r="AF412" t="str">
        <v/>
      </c>
      <c r="AG412" t="str">
        <v/>
      </c>
      <c r="AH412" t="str">
        <v/>
      </c>
      <c r="AI412" t="str">
        <v/>
      </c>
      <c r="AJ412" t="str">
        <v/>
      </c>
      <c r="AK412" t="str">
        <v/>
      </c>
      <c r="AL412" t="str">
        <v/>
      </c>
      <c r="AM412" t="str">
        <v/>
      </c>
      <c r="AN412" t="str">
        <v/>
      </c>
      <c r="AO412" t="str">
        <v/>
      </c>
    </row>
    <row r="413">
      <c r="A413">
        <v>412</v>
      </c>
      <c r="B413" t="str">
        <v xml:space="preserve">LC2 - 40 - 2 </v>
      </c>
      <c r="C413" t="str">
        <v>VENDIDO</v>
      </c>
      <c r="D413">
        <v>24</v>
      </c>
      <c r="E413" t="str">
        <v>VENCIDA</v>
      </c>
      <c r="F413" t="str">
        <v>VENCIDA</v>
      </c>
      <c r="G413" t="str">
        <v>VENCIDA</v>
      </c>
      <c r="H413" t="str">
        <v>VENCIDA</v>
      </c>
      <c r="I413" t="str">
        <v>VENCIDA</v>
      </c>
      <c r="J413" t="str">
        <v>AL DÍA</v>
      </c>
      <c r="K413" t="str">
        <v>AL DÍA</v>
      </c>
      <c r="L413" t="str">
        <v>AL DÍA</v>
      </c>
      <c r="M413" t="str">
        <v>AL DÍA</v>
      </c>
      <c r="N413" t="str">
        <v>AL DÍA</v>
      </c>
      <c r="O413" t="str">
        <v>AL DÍA</v>
      </c>
      <c r="P413" t="str">
        <v>AL DÍA</v>
      </c>
      <c r="Q413" t="str">
        <v>AL DÍA</v>
      </c>
      <c r="R413" t="str">
        <v>AL DÍA</v>
      </c>
      <c r="S413" t="str">
        <v>AL DÍA</v>
      </c>
      <c r="T413" t="str">
        <v>AL DÍA</v>
      </c>
      <c r="U413" t="str">
        <v>AL DÍA</v>
      </c>
      <c r="V413" t="str">
        <v>AL DÍA</v>
      </c>
      <c r="W413" t="str">
        <v>AL DÍA</v>
      </c>
      <c r="X413" t="str">
        <v>AL DÍA</v>
      </c>
      <c r="Y413" t="str">
        <v>AL DÍA</v>
      </c>
      <c r="Z413" t="str">
        <v>AL DÍA</v>
      </c>
      <c r="AA413" t="str">
        <v>AL DÍA</v>
      </c>
      <c r="AB413" t="str">
        <v>AL DÍA</v>
      </c>
      <c r="AC413" t="str">
        <v>AL DÍA</v>
      </c>
      <c r="AD413" t="str">
        <v/>
      </c>
      <c r="AE413" t="str">
        <v/>
      </c>
      <c r="AF413" t="str">
        <v/>
      </c>
      <c r="AG413" t="str">
        <v/>
      </c>
      <c r="AH413" t="str">
        <v/>
      </c>
      <c r="AI413" t="str">
        <v/>
      </c>
      <c r="AJ413" t="str">
        <v/>
      </c>
      <c r="AK413" t="str">
        <v/>
      </c>
      <c r="AL413" t="str">
        <v/>
      </c>
      <c r="AM413" t="str">
        <v/>
      </c>
      <c r="AN413" t="str">
        <v/>
      </c>
      <c r="AO413" t="str">
        <v/>
      </c>
    </row>
    <row r="414">
      <c r="A414">
        <v>413</v>
      </c>
      <c r="B414" t="str">
        <v xml:space="preserve">LC2 - 40 - 3 </v>
      </c>
      <c r="C414" t="str">
        <v>VENDIDO</v>
      </c>
      <c r="D414">
        <v>0</v>
      </c>
      <c r="E414" t="str">
        <v>SIN ESTADO</v>
      </c>
      <c r="F414" t="str">
        <v/>
      </c>
      <c r="G414" t="str">
        <v/>
      </c>
      <c r="H414" t="str">
        <v/>
      </c>
      <c r="I414" t="str">
        <v/>
      </c>
      <c r="J414" t="str">
        <v/>
      </c>
      <c r="K414" t="str">
        <v/>
      </c>
      <c r="L414" t="str">
        <v/>
      </c>
      <c r="M414" t="str">
        <v/>
      </c>
      <c r="N414" t="str">
        <v/>
      </c>
      <c r="O414" t="str">
        <v/>
      </c>
      <c r="P414" t="str">
        <v/>
      </c>
      <c r="Q414" t="str">
        <v/>
      </c>
      <c r="R414" t="str">
        <v/>
      </c>
      <c r="S414" t="str">
        <v/>
      </c>
      <c r="T414" t="str">
        <v/>
      </c>
      <c r="U414" t="str">
        <v/>
      </c>
      <c r="V414" t="str">
        <v/>
      </c>
      <c r="W414" t="str">
        <v/>
      </c>
      <c r="X414" t="str">
        <v/>
      </c>
      <c r="Y414" t="str">
        <v/>
      </c>
      <c r="Z414" t="str">
        <v/>
      </c>
      <c r="AA414" t="str">
        <v/>
      </c>
      <c r="AB414" t="str">
        <v/>
      </c>
      <c r="AC414" t="str">
        <v/>
      </c>
      <c r="AD414" t="str">
        <v/>
      </c>
      <c r="AE414" t="str">
        <v/>
      </c>
      <c r="AF414" t="str">
        <v/>
      </c>
      <c r="AG414" t="str">
        <v/>
      </c>
      <c r="AH414" t="str">
        <v/>
      </c>
      <c r="AI414" t="str">
        <v/>
      </c>
      <c r="AJ414" t="str">
        <v/>
      </c>
      <c r="AK414" t="str">
        <v/>
      </c>
      <c r="AL414" t="str">
        <v/>
      </c>
      <c r="AM414" t="str">
        <v/>
      </c>
      <c r="AN414" t="str">
        <v/>
      </c>
      <c r="AO414" t="str">
        <v/>
      </c>
    </row>
    <row r="415">
      <c r="A415">
        <v>414</v>
      </c>
      <c r="B415" t="str">
        <v xml:space="preserve">LC2 - 40 - 4 </v>
      </c>
      <c r="C415" t="str">
        <v>VENDIDO</v>
      </c>
      <c r="D415">
        <v>24</v>
      </c>
      <c r="E415" t="str">
        <v>VENCIDA</v>
      </c>
      <c r="F415" t="str">
        <v>PAGA</v>
      </c>
      <c r="G415" t="str">
        <v>VENCIDA</v>
      </c>
      <c r="H415" t="str">
        <v>POR VENCER</v>
      </c>
      <c r="I415" t="str">
        <v>AL DÍA</v>
      </c>
      <c r="J415" t="str">
        <v>AL DÍA</v>
      </c>
      <c r="K415" t="str">
        <v>AL DÍA</v>
      </c>
      <c r="L415" t="str">
        <v>AL DÍA</v>
      </c>
      <c r="M415" t="str">
        <v>AL DÍA</v>
      </c>
      <c r="N415" t="str">
        <v>AL DÍA</v>
      </c>
      <c r="O415" t="str">
        <v>AL DÍA</v>
      </c>
      <c r="P415" t="str">
        <v>AL DÍA</v>
      </c>
      <c r="Q415" t="str">
        <v>AL DÍA</v>
      </c>
      <c r="R415" t="str">
        <v>AL DÍA</v>
      </c>
      <c r="S415" t="str">
        <v>AL DÍA</v>
      </c>
      <c r="T415" t="str">
        <v>AL DÍA</v>
      </c>
      <c r="U415" t="str">
        <v>AL DÍA</v>
      </c>
      <c r="V415" t="str">
        <v>AL DÍA</v>
      </c>
      <c r="W415" t="str">
        <v>AL DÍA</v>
      </c>
      <c r="X415" t="str">
        <v>AL DÍA</v>
      </c>
      <c r="Y415" t="str">
        <v>AL DÍA</v>
      </c>
      <c r="Z415" t="str">
        <v>AL DÍA</v>
      </c>
      <c r="AA415" t="str">
        <v>AL DÍA</v>
      </c>
      <c r="AB415" t="str">
        <v>AL DÍA</v>
      </c>
      <c r="AC415" t="str">
        <v>AL DÍA</v>
      </c>
      <c r="AD415" t="str">
        <v/>
      </c>
      <c r="AE415" t="str">
        <v/>
      </c>
      <c r="AF415" t="str">
        <v/>
      </c>
      <c r="AG415" t="str">
        <v/>
      </c>
      <c r="AH415" t="str">
        <v/>
      </c>
      <c r="AI415" t="str">
        <v/>
      </c>
      <c r="AJ415" t="str">
        <v/>
      </c>
      <c r="AK415" t="str">
        <v/>
      </c>
      <c r="AL415" t="str">
        <v/>
      </c>
      <c r="AM415" t="str">
        <v/>
      </c>
      <c r="AN415" t="str">
        <v/>
      </c>
      <c r="AO415" t="str">
        <v/>
      </c>
    </row>
    <row r="416">
      <c r="A416">
        <v>415</v>
      </c>
      <c r="B416" t="str">
        <v xml:space="preserve">LC2 - 40 - 5 </v>
      </c>
      <c r="C416" t="str">
        <v>VENDIDO</v>
      </c>
      <c r="D416">
        <v>24</v>
      </c>
      <c r="E416" t="str">
        <v>AL DÍA</v>
      </c>
      <c r="F416" t="str">
        <v>PAGA</v>
      </c>
      <c r="G416" t="str">
        <v>PAGA</v>
      </c>
      <c r="H416" t="str">
        <v>PAGA</v>
      </c>
      <c r="I416" t="str">
        <v>PAGA</v>
      </c>
      <c r="J416" t="str">
        <v>AL DÍA</v>
      </c>
      <c r="K416" t="str">
        <v>AL DÍA</v>
      </c>
      <c r="L416" t="str">
        <v>AL DÍA</v>
      </c>
      <c r="M416" t="str">
        <v>AL DÍA</v>
      </c>
      <c r="N416" t="str">
        <v>AL DÍA</v>
      </c>
      <c r="O416" t="str">
        <v>AL DÍA</v>
      </c>
      <c r="P416" t="str">
        <v>AL DÍA</v>
      </c>
      <c r="Q416" t="str">
        <v>AL DÍA</v>
      </c>
      <c r="R416" t="str">
        <v>AL DÍA</v>
      </c>
      <c r="S416" t="str">
        <v>AL DÍA</v>
      </c>
      <c r="T416" t="str">
        <v>AL DÍA</v>
      </c>
      <c r="U416" t="str">
        <v>AL DÍA</v>
      </c>
      <c r="V416" t="str">
        <v>AL DÍA</v>
      </c>
      <c r="W416" t="str">
        <v>AL DÍA</v>
      </c>
      <c r="X416" t="str">
        <v>AL DÍA</v>
      </c>
      <c r="Y416" t="str">
        <v>AL DÍA</v>
      </c>
      <c r="Z416" t="str">
        <v>AL DÍA</v>
      </c>
      <c r="AA416" t="str">
        <v>AL DÍA</v>
      </c>
      <c r="AB416" t="str">
        <v>AL DÍA</v>
      </c>
      <c r="AC416" t="str">
        <v>AL DÍA</v>
      </c>
      <c r="AD416" t="str">
        <v/>
      </c>
      <c r="AE416" t="str">
        <v/>
      </c>
      <c r="AF416" t="str">
        <v/>
      </c>
      <c r="AG416" t="str">
        <v/>
      </c>
      <c r="AH416" t="str">
        <v/>
      </c>
      <c r="AI416" t="str">
        <v/>
      </c>
      <c r="AJ416" t="str">
        <v/>
      </c>
      <c r="AK416" t="str">
        <v/>
      </c>
      <c r="AL416" t="str">
        <v/>
      </c>
      <c r="AM416" t="str">
        <v/>
      </c>
      <c r="AN416" t="str">
        <v/>
      </c>
      <c r="AO416" t="str">
        <v/>
      </c>
    </row>
    <row r="417">
      <c r="A417">
        <v>416</v>
      </c>
      <c r="B417" t="str">
        <v>LC2 - 40 - 6</v>
      </c>
      <c r="C417" t="str">
        <v>VENDIDO</v>
      </c>
      <c r="D417">
        <v>0</v>
      </c>
      <c r="E417" t="str">
        <v>SIN ESTADO</v>
      </c>
      <c r="F417" t="str">
        <v/>
      </c>
      <c r="G417" t="str">
        <v/>
      </c>
      <c r="H417" t="str">
        <v/>
      </c>
      <c r="I417" t="str">
        <v/>
      </c>
      <c r="J417" t="str">
        <v/>
      </c>
      <c r="K417" t="str">
        <v/>
      </c>
      <c r="L417" t="str">
        <v/>
      </c>
      <c r="M417" t="str">
        <v/>
      </c>
      <c r="N417" t="str">
        <v/>
      </c>
      <c r="O417" t="str">
        <v/>
      </c>
      <c r="P417" t="str">
        <v/>
      </c>
      <c r="Q417" t="str">
        <v/>
      </c>
      <c r="R417" t="str">
        <v/>
      </c>
      <c r="S417" t="str">
        <v/>
      </c>
      <c r="T417" t="str">
        <v/>
      </c>
      <c r="U417" t="str">
        <v/>
      </c>
      <c r="V417" t="str">
        <v/>
      </c>
      <c r="W417" t="str">
        <v/>
      </c>
      <c r="X417" t="str">
        <v/>
      </c>
      <c r="Y417" t="str">
        <v/>
      </c>
      <c r="Z417" t="str">
        <v/>
      </c>
      <c r="AA417" t="str">
        <v/>
      </c>
      <c r="AB417" t="str">
        <v/>
      </c>
      <c r="AC417" t="str">
        <v/>
      </c>
      <c r="AD417" t="str">
        <v/>
      </c>
      <c r="AE417" t="str">
        <v/>
      </c>
      <c r="AF417" t="str">
        <v/>
      </c>
      <c r="AG417" t="str">
        <v/>
      </c>
      <c r="AH417" t="str">
        <v/>
      </c>
      <c r="AI417" t="str">
        <v/>
      </c>
      <c r="AJ417" t="str">
        <v/>
      </c>
      <c r="AK417" t="str">
        <v/>
      </c>
      <c r="AL417" t="str">
        <v/>
      </c>
      <c r="AM417" t="str">
        <v/>
      </c>
      <c r="AN417" t="str">
        <v/>
      </c>
      <c r="AO417" t="str">
        <v/>
      </c>
    </row>
    <row r="418">
      <c r="A418">
        <v>417</v>
      </c>
      <c r="B418" t="str">
        <v xml:space="preserve">LC2 - 40 - 7 </v>
      </c>
      <c r="C418" t="str">
        <v>VENDIDO</v>
      </c>
      <c r="D418">
        <v>0</v>
      </c>
      <c r="E418" t="str">
        <v>SIN ESTADO</v>
      </c>
      <c r="F418" t="str">
        <v/>
      </c>
      <c r="G418" t="str">
        <v/>
      </c>
      <c r="H418" t="str">
        <v/>
      </c>
      <c r="I418" t="str">
        <v/>
      </c>
      <c r="J418" t="str">
        <v/>
      </c>
      <c r="K418" t="str">
        <v/>
      </c>
      <c r="L418" t="str">
        <v/>
      </c>
      <c r="M418" t="str">
        <v/>
      </c>
      <c r="N418" t="str">
        <v/>
      </c>
      <c r="O418" t="str">
        <v/>
      </c>
      <c r="P418" t="str">
        <v/>
      </c>
      <c r="Q418" t="str">
        <v/>
      </c>
      <c r="R418" t="str">
        <v/>
      </c>
      <c r="S418" t="str">
        <v/>
      </c>
      <c r="T418" t="str">
        <v/>
      </c>
      <c r="U418" t="str">
        <v/>
      </c>
      <c r="V418" t="str">
        <v/>
      </c>
      <c r="W418" t="str">
        <v/>
      </c>
      <c r="X418" t="str">
        <v/>
      </c>
      <c r="Y418" t="str">
        <v/>
      </c>
      <c r="Z418" t="str">
        <v/>
      </c>
      <c r="AA418" t="str">
        <v/>
      </c>
      <c r="AB418" t="str">
        <v/>
      </c>
      <c r="AC418" t="str">
        <v/>
      </c>
      <c r="AD418" t="str">
        <v/>
      </c>
      <c r="AE418" t="str">
        <v/>
      </c>
      <c r="AF418" t="str">
        <v/>
      </c>
      <c r="AG418" t="str">
        <v/>
      </c>
      <c r="AH418" t="str">
        <v/>
      </c>
      <c r="AI418" t="str">
        <v/>
      </c>
      <c r="AJ418" t="str">
        <v/>
      </c>
      <c r="AK418" t="str">
        <v/>
      </c>
      <c r="AL418" t="str">
        <v/>
      </c>
      <c r="AM418" t="str">
        <v/>
      </c>
      <c r="AN418" t="str">
        <v/>
      </c>
      <c r="AO418" t="str">
        <v/>
      </c>
    </row>
    <row r="419">
      <c r="A419">
        <v>418</v>
      </c>
      <c r="B419" t="str">
        <v xml:space="preserve">LC2 - 40 - 8 </v>
      </c>
      <c r="C419" t="str">
        <v>VENDIDO</v>
      </c>
      <c r="D419">
        <v>0</v>
      </c>
      <c r="E419" t="str">
        <v>SIN ESTADO</v>
      </c>
      <c r="F419" t="str">
        <v/>
      </c>
      <c r="G419" t="str">
        <v/>
      </c>
      <c r="H419" t="str">
        <v/>
      </c>
      <c r="I419" t="str">
        <v/>
      </c>
      <c r="J419" t="str">
        <v/>
      </c>
      <c r="K419" t="str">
        <v/>
      </c>
      <c r="L419" t="str">
        <v/>
      </c>
      <c r="M419" t="str">
        <v/>
      </c>
      <c r="N419" t="str">
        <v/>
      </c>
      <c r="O419" t="str">
        <v/>
      </c>
      <c r="P419" t="str">
        <v/>
      </c>
      <c r="Q419" t="str">
        <v/>
      </c>
      <c r="R419" t="str">
        <v/>
      </c>
      <c r="S419" t="str">
        <v/>
      </c>
      <c r="T419" t="str">
        <v/>
      </c>
      <c r="U419" t="str">
        <v/>
      </c>
      <c r="V419" t="str">
        <v/>
      </c>
      <c r="W419" t="str">
        <v/>
      </c>
      <c r="X419" t="str">
        <v/>
      </c>
      <c r="Y419" t="str">
        <v/>
      </c>
      <c r="Z419" t="str">
        <v/>
      </c>
      <c r="AA419" t="str">
        <v/>
      </c>
      <c r="AB419" t="str">
        <v/>
      </c>
      <c r="AC419" t="str">
        <v/>
      </c>
      <c r="AD419" t="str">
        <v/>
      </c>
      <c r="AE419" t="str">
        <v/>
      </c>
      <c r="AF419" t="str">
        <v/>
      </c>
      <c r="AG419" t="str">
        <v/>
      </c>
      <c r="AH419" t="str">
        <v/>
      </c>
      <c r="AI419" t="str">
        <v/>
      </c>
      <c r="AJ419" t="str">
        <v/>
      </c>
      <c r="AK419" t="str">
        <v/>
      </c>
      <c r="AL419" t="str">
        <v/>
      </c>
      <c r="AM419" t="str">
        <v/>
      </c>
      <c r="AN419" t="str">
        <v/>
      </c>
      <c r="AO419" t="str">
        <v/>
      </c>
    </row>
    <row r="420">
      <c r="A420">
        <v>419</v>
      </c>
      <c r="B420" t="str">
        <v xml:space="preserve">LC2 - 40 - 9 </v>
      </c>
      <c r="C420" t="str">
        <v>VENDIDO</v>
      </c>
      <c r="D420">
        <v>24</v>
      </c>
      <c r="E420" t="str">
        <v>AL DÍA</v>
      </c>
      <c r="F420" t="str">
        <v>PAGA</v>
      </c>
      <c r="G420" t="str">
        <v>PAGA</v>
      </c>
      <c r="H420" t="str">
        <v>PAGA</v>
      </c>
      <c r="I420" t="str">
        <v>PAGA</v>
      </c>
      <c r="J420" t="str">
        <v>PAGA</v>
      </c>
      <c r="K420" t="str">
        <v>PAGA</v>
      </c>
      <c r="L420" t="str">
        <v>PAGA</v>
      </c>
      <c r="M420" t="str">
        <v>PAGA</v>
      </c>
      <c r="N420" t="str">
        <v>AL DÍA</v>
      </c>
      <c r="O420" t="str">
        <v>AL DÍA</v>
      </c>
      <c r="P420" t="str">
        <v>AL DÍA</v>
      </c>
      <c r="Q420" t="str">
        <v>AL DÍA</v>
      </c>
      <c r="R420" t="str">
        <v>AL DÍA</v>
      </c>
      <c r="S420" t="str">
        <v>AL DÍA</v>
      </c>
      <c r="T420" t="str">
        <v>AL DÍA</v>
      </c>
      <c r="U420" t="str">
        <v>AL DÍA</v>
      </c>
      <c r="V420" t="str">
        <v>AL DÍA</v>
      </c>
      <c r="W420" t="str">
        <v>AL DÍA</v>
      </c>
      <c r="X420" t="str">
        <v>AL DÍA</v>
      </c>
      <c r="Y420" t="str">
        <v>AL DÍA</v>
      </c>
      <c r="Z420" t="str">
        <v>AL DÍA</v>
      </c>
      <c r="AA420" t="str">
        <v>AL DÍA</v>
      </c>
      <c r="AB420" t="str">
        <v>AL DÍA</v>
      </c>
      <c r="AC420" t="str">
        <v>AL DÍA</v>
      </c>
      <c r="AD420" t="str">
        <v/>
      </c>
      <c r="AE420" t="str">
        <v/>
      </c>
      <c r="AF420" t="str">
        <v/>
      </c>
      <c r="AG420" t="str">
        <v/>
      </c>
      <c r="AH420" t="str">
        <v/>
      </c>
      <c r="AI420" t="str">
        <v/>
      </c>
      <c r="AJ420" t="str">
        <v/>
      </c>
      <c r="AK420" t="str">
        <v/>
      </c>
      <c r="AL420" t="str">
        <v/>
      </c>
      <c r="AM420" t="str">
        <v/>
      </c>
      <c r="AN420" t="str">
        <v/>
      </c>
      <c r="AO420" t="str">
        <v/>
      </c>
    </row>
    <row r="421">
      <c r="A421">
        <v>420</v>
      </c>
      <c r="B421" t="str">
        <v xml:space="preserve">LC2- 40 - 10 </v>
      </c>
      <c r="C421" t="str">
        <v>VENDIDO</v>
      </c>
      <c r="D421">
        <v>24</v>
      </c>
      <c r="E421" t="str">
        <v>VENCIDA</v>
      </c>
      <c r="F421" t="str">
        <v>VENCIDA</v>
      </c>
      <c r="G421" t="str">
        <v>VENCIDA</v>
      </c>
      <c r="H421" t="str">
        <v>VENCIDA</v>
      </c>
      <c r="I421" t="str">
        <v>VENCIDA</v>
      </c>
      <c r="J421" t="str">
        <v>VENCIDA</v>
      </c>
      <c r="K421" t="str">
        <v>VENCIDA</v>
      </c>
      <c r="L421" t="str">
        <v>VENCIDA</v>
      </c>
      <c r="M421" t="str">
        <v>POR VENCER</v>
      </c>
      <c r="N421" t="str">
        <v>AL DÍA</v>
      </c>
      <c r="O421" t="str">
        <v>AL DÍA</v>
      </c>
      <c r="P421" t="str">
        <v>AL DÍA</v>
      </c>
      <c r="Q421" t="str">
        <v>AL DÍA</v>
      </c>
      <c r="R421" t="str">
        <v>AL DÍA</v>
      </c>
      <c r="S421" t="str">
        <v>AL DÍA</v>
      </c>
      <c r="T421" t="str">
        <v>AL DÍA</v>
      </c>
      <c r="U421" t="str">
        <v>AL DÍA</v>
      </c>
      <c r="V421" t="str">
        <v>AL DÍA</v>
      </c>
      <c r="W421" t="str">
        <v>AL DÍA</v>
      </c>
      <c r="X421" t="str">
        <v>AL DÍA</v>
      </c>
      <c r="Y421" t="str">
        <v>AL DÍA</v>
      </c>
      <c r="Z421" t="str">
        <v>AL DÍA</v>
      </c>
      <c r="AA421" t="str">
        <v>AL DÍA</v>
      </c>
      <c r="AB421" t="str">
        <v>AL DÍA</v>
      </c>
      <c r="AC421" t="str">
        <v>AL DÍA</v>
      </c>
      <c r="AD421" t="str">
        <v/>
      </c>
      <c r="AE421" t="str">
        <v/>
      </c>
      <c r="AF421" t="str">
        <v/>
      </c>
      <c r="AG421" t="str">
        <v/>
      </c>
      <c r="AH421" t="str">
        <v/>
      </c>
      <c r="AI421" t="str">
        <v/>
      </c>
      <c r="AJ421" t="str">
        <v/>
      </c>
      <c r="AK421" t="str">
        <v/>
      </c>
      <c r="AL421" t="str">
        <v/>
      </c>
      <c r="AM421" t="str">
        <v/>
      </c>
      <c r="AN421" t="str">
        <v/>
      </c>
      <c r="AO421" t="str">
        <v/>
      </c>
    </row>
    <row r="422">
      <c r="A422">
        <v>421</v>
      </c>
      <c r="B422" t="str">
        <v xml:space="preserve">LC2 - 40 - 11 </v>
      </c>
      <c r="C422" t="str">
        <v>EN NEGOCIACIÓN</v>
      </c>
      <c r="D422">
        <v>0</v>
      </c>
      <c r="E422" t="str">
        <v>SIN ESTADO</v>
      </c>
      <c r="F422" t="str">
        <v/>
      </c>
      <c r="G422" t="str">
        <v/>
      </c>
      <c r="H422" t="str">
        <v/>
      </c>
      <c r="I422" t="str">
        <v/>
      </c>
      <c r="J422" t="str">
        <v/>
      </c>
      <c r="K422" t="str">
        <v/>
      </c>
      <c r="L422" t="str">
        <v/>
      </c>
      <c r="M422" t="str">
        <v/>
      </c>
      <c r="N422" t="str">
        <v/>
      </c>
      <c r="O422" t="str">
        <v/>
      </c>
      <c r="P422" t="str">
        <v/>
      </c>
      <c r="Q422" t="str">
        <v/>
      </c>
      <c r="R422" t="str">
        <v/>
      </c>
      <c r="S422" t="str">
        <v/>
      </c>
      <c r="T422" t="str">
        <v/>
      </c>
      <c r="U422" t="str">
        <v/>
      </c>
      <c r="V422" t="str">
        <v/>
      </c>
      <c r="W422" t="str">
        <v/>
      </c>
      <c r="X422" t="str">
        <v/>
      </c>
      <c r="Y422" t="str">
        <v/>
      </c>
      <c r="Z422" t="str">
        <v/>
      </c>
      <c r="AA422" t="str">
        <v/>
      </c>
      <c r="AB422" t="str">
        <v/>
      </c>
      <c r="AC422" t="str">
        <v/>
      </c>
      <c r="AD422" t="str">
        <v/>
      </c>
      <c r="AE422" t="str">
        <v/>
      </c>
      <c r="AF422" t="str">
        <v/>
      </c>
      <c r="AG422" t="str">
        <v/>
      </c>
      <c r="AH422" t="str">
        <v/>
      </c>
      <c r="AI422" t="str">
        <v/>
      </c>
      <c r="AJ422" t="str">
        <v/>
      </c>
      <c r="AK422" t="str">
        <v/>
      </c>
      <c r="AL422" t="str">
        <v/>
      </c>
      <c r="AM422" t="str">
        <v/>
      </c>
      <c r="AN422" t="str">
        <v/>
      </c>
      <c r="AO422" t="str">
        <v/>
      </c>
    </row>
    <row r="423">
      <c r="A423">
        <v>422</v>
      </c>
      <c r="B423" t="str">
        <v xml:space="preserve">LC2 - 40 - 12 </v>
      </c>
      <c r="C423" t="str">
        <v>VENDIDO</v>
      </c>
      <c r="D423">
        <v>24</v>
      </c>
      <c r="E423" t="str">
        <v>VENCIDA</v>
      </c>
      <c r="F423" t="str">
        <v>PAGA</v>
      </c>
      <c r="G423" t="str">
        <v>PAGA</v>
      </c>
      <c r="H423" t="str">
        <v>PAGA</v>
      </c>
      <c r="I423" t="str">
        <v>PAGA</v>
      </c>
      <c r="J423" t="str">
        <v>PAGA</v>
      </c>
      <c r="K423" t="str">
        <v>VENCIDA</v>
      </c>
      <c r="L423" t="str">
        <v>AL DÍA</v>
      </c>
      <c r="M423" t="str">
        <v>AL DÍA</v>
      </c>
      <c r="N423" t="str">
        <v>AL DÍA</v>
      </c>
      <c r="O423" t="str">
        <v>AL DÍA</v>
      </c>
      <c r="P423" t="str">
        <v>AL DÍA</v>
      </c>
      <c r="Q423" t="str">
        <v>AL DÍA</v>
      </c>
      <c r="R423" t="str">
        <v>AL DÍA</v>
      </c>
      <c r="S423" t="str">
        <v>AL DÍA</v>
      </c>
      <c r="T423" t="str">
        <v>AL DÍA</v>
      </c>
      <c r="U423" t="str">
        <v>AL DÍA</v>
      </c>
      <c r="V423" t="str">
        <v>AL DÍA</v>
      </c>
      <c r="W423" t="str">
        <v>AL DÍA</v>
      </c>
      <c r="X423" t="str">
        <v>AL DÍA</v>
      </c>
      <c r="Y423" t="str">
        <v>AL DÍA</v>
      </c>
      <c r="Z423" t="str">
        <v>AL DÍA</v>
      </c>
      <c r="AA423" t="str">
        <v>AL DÍA</v>
      </c>
      <c r="AB423" t="str">
        <v>AL DÍA</v>
      </c>
      <c r="AC423" t="str">
        <v>AL DÍA</v>
      </c>
      <c r="AD423" t="str">
        <v/>
      </c>
      <c r="AE423" t="str">
        <v/>
      </c>
      <c r="AF423" t="str">
        <v/>
      </c>
      <c r="AG423" t="str">
        <v/>
      </c>
      <c r="AH423" t="str">
        <v/>
      </c>
      <c r="AI423" t="str">
        <v/>
      </c>
      <c r="AJ423" t="str">
        <v/>
      </c>
      <c r="AK423" t="str">
        <v/>
      </c>
      <c r="AL423" t="str">
        <v/>
      </c>
      <c r="AM423" t="str">
        <v/>
      </c>
      <c r="AN423" t="str">
        <v/>
      </c>
      <c r="AO423" t="str">
        <v/>
      </c>
    </row>
    <row r="424">
      <c r="A424">
        <v>423</v>
      </c>
      <c r="B424" t="str">
        <v xml:space="preserve">LC2 - 40 - 13 </v>
      </c>
      <c r="C424" t="str">
        <v>VENDIDO</v>
      </c>
      <c r="D424">
        <v>24</v>
      </c>
      <c r="E424" t="str">
        <v>AL DÍA</v>
      </c>
      <c r="F424" t="str">
        <v>PAGA</v>
      </c>
      <c r="G424" t="str">
        <v>PAGA</v>
      </c>
      <c r="H424" t="str">
        <v>PAGA</v>
      </c>
      <c r="I424" t="str">
        <v>PAGA</v>
      </c>
      <c r="J424" t="str">
        <v>PAGA</v>
      </c>
      <c r="K424" t="str">
        <v>PAGA</v>
      </c>
      <c r="L424" t="str">
        <v>AL DÍA</v>
      </c>
      <c r="M424" t="str">
        <v>AL DÍA</v>
      </c>
      <c r="N424" t="str">
        <v>AL DÍA</v>
      </c>
      <c r="O424" t="str">
        <v>AL DÍA</v>
      </c>
      <c r="P424" t="str">
        <v>AL DÍA</v>
      </c>
      <c r="Q424" t="str">
        <v>AL DÍA</v>
      </c>
      <c r="R424" t="str">
        <v>AL DÍA</v>
      </c>
      <c r="S424" t="str">
        <v>AL DÍA</v>
      </c>
      <c r="T424" t="str">
        <v>AL DÍA</v>
      </c>
      <c r="U424" t="str">
        <v>AL DÍA</v>
      </c>
      <c r="V424" t="str">
        <v>AL DÍA</v>
      </c>
      <c r="W424" t="str">
        <v>AL DÍA</v>
      </c>
      <c r="X424" t="str">
        <v>AL DÍA</v>
      </c>
      <c r="Y424" t="str">
        <v>AL DÍA</v>
      </c>
      <c r="Z424" t="str">
        <v>AL DÍA</v>
      </c>
      <c r="AA424" t="str">
        <v>AL DÍA</v>
      </c>
      <c r="AB424" t="str">
        <v>AL DÍA</v>
      </c>
      <c r="AC424" t="str">
        <v>AL DÍA</v>
      </c>
      <c r="AD424" t="str">
        <v/>
      </c>
      <c r="AE424" t="str">
        <v/>
      </c>
      <c r="AF424" t="str">
        <v/>
      </c>
      <c r="AG424" t="str">
        <v/>
      </c>
      <c r="AH424" t="str">
        <v/>
      </c>
      <c r="AI424" t="str">
        <v/>
      </c>
      <c r="AJ424" t="str">
        <v/>
      </c>
      <c r="AK424" t="str">
        <v/>
      </c>
      <c r="AL424" t="str">
        <v/>
      </c>
      <c r="AM424" t="str">
        <v/>
      </c>
      <c r="AN424" t="str">
        <v/>
      </c>
      <c r="AO424" t="str">
        <v/>
      </c>
    </row>
    <row r="425">
      <c r="A425">
        <v>424</v>
      </c>
      <c r="B425" t="str">
        <v xml:space="preserve">LC2 - 40 - 14 </v>
      </c>
      <c r="C425" t="str">
        <v>VENDIDO</v>
      </c>
      <c r="D425">
        <v>24</v>
      </c>
      <c r="E425" t="str">
        <v>AL DÍA</v>
      </c>
      <c r="F425" t="str">
        <v>PAGA</v>
      </c>
      <c r="G425" t="str">
        <v>PAGA</v>
      </c>
      <c r="H425" t="str">
        <v>PAGA</v>
      </c>
      <c r="I425" t="str">
        <v>PAGA</v>
      </c>
      <c r="J425" t="str">
        <v>PAGA</v>
      </c>
      <c r="K425" t="str">
        <v>PAGA</v>
      </c>
      <c r="L425" t="str">
        <v>AL DÍA</v>
      </c>
      <c r="M425" t="str">
        <v>AL DÍA</v>
      </c>
      <c r="N425" t="str">
        <v>AL DÍA</v>
      </c>
      <c r="O425" t="str">
        <v>AL DÍA</v>
      </c>
      <c r="P425" t="str">
        <v>AL DÍA</v>
      </c>
      <c r="Q425" t="str">
        <v>AL DÍA</v>
      </c>
      <c r="R425" t="str">
        <v>AL DÍA</v>
      </c>
      <c r="S425" t="str">
        <v>AL DÍA</v>
      </c>
      <c r="T425" t="str">
        <v>AL DÍA</v>
      </c>
      <c r="U425" t="str">
        <v>AL DÍA</v>
      </c>
      <c r="V425" t="str">
        <v>AL DÍA</v>
      </c>
      <c r="W425" t="str">
        <v>AL DÍA</v>
      </c>
      <c r="X425" t="str">
        <v>AL DÍA</v>
      </c>
      <c r="Y425" t="str">
        <v>AL DÍA</v>
      </c>
      <c r="Z425" t="str">
        <v>AL DÍA</v>
      </c>
      <c r="AA425" t="str">
        <v>AL DÍA</v>
      </c>
      <c r="AB425" t="str">
        <v>AL DÍA</v>
      </c>
      <c r="AC425" t="str">
        <v>AL DÍA</v>
      </c>
      <c r="AD425" t="str">
        <v/>
      </c>
      <c r="AE425" t="str">
        <v/>
      </c>
      <c r="AF425" t="str">
        <v/>
      </c>
      <c r="AG425" t="str">
        <v/>
      </c>
      <c r="AH425" t="str">
        <v/>
      </c>
      <c r="AI425" t="str">
        <v/>
      </c>
      <c r="AJ425" t="str">
        <v/>
      </c>
      <c r="AK425" t="str">
        <v/>
      </c>
      <c r="AL425" t="str">
        <v/>
      </c>
      <c r="AM425" t="str">
        <v/>
      </c>
      <c r="AN425" t="str">
        <v/>
      </c>
      <c r="AO425" t="str">
        <v/>
      </c>
    </row>
    <row r="426">
      <c r="A426">
        <v>425</v>
      </c>
      <c r="B426" t="str">
        <v xml:space="preserve">LC2 - 40 - 15 </v>
      </c>
      <c r="C426" t="str">
        <v>VENDIDO</v>
      </c>
      <c r="D426">
        <v>24</v>
      </c>
      <c r="E426" t="str">
        <v>VENCIDA</v>
      </c>
      <c r="F426" t="str">
        <v>PAGA</v>
      </c>
      <c r="G426" t="str">
        <v>PAGA</v>
      </c>
      <c r="H426" t="str">
        <v>PAGA</v>
      </c>
      <c r="I426" t="str">
        <v>PAGA</v>
      </c>
      <c r="J426" t="str">
        <v>PAGA</v>
      </c>
      <c r="K426" t="str">
        <v>PAGA</v>
      </c>
      <c r="L426" t="str">
        <v>VENCIDA</v>
      </c>
      <c r="M426" t="str">
        <v>AL DÍA</v>
      </c>
      <c r="N426" t="str">
        <v>AL DÍA</v>
      </c>
      <c r="O426" t="str">
        <v>AL DÍA</v>
      </c>
      <c r="P426" t="str">
        <v>AL DÍA</v>
      </c>
      <c r="Q426" t="str">
        <v>AL DÍA</v>
      </c>
      <c r="R426" t="str">
        <v>AL DÍA</v>
      </c>
      <c r="S426" t="str">
        <v>AL DÍA</v>
      </c>
      <c r="T426" t="str">
        <v>AL DÍA</v>
      </c>
      <c r="U426" t="str">
        <v>AL DÍA</v>
      </c>
      <c r="V426" t="str">
        <v>AL DÍA</v>
      </c>
      <c r="W426" t="str">
        <v>AL DÍA</v>
      </c>
      <c r="X426" t="str">
        <v>AL DÍA</v>
      </c>
      <c r="Y426" t="str">
        <v>AL DÍA</v>
      </c>
      <c r="Z426" t="str">
        <v>AL DÍA</v>
      </c>
      <c r="AA426" t="str">
        <v>AL DÍA</v>
      </c>
      <c r="AB426" t="str">
        <v>AL DÍA</v>
      </c>
      <c r="AC426" t="str">
        <v>AL DÍA</v>
      </c>
      <c r="AD426" t="str">
        <v/>
      </c>
      <c r="AE426" t="str">
        <v/>
      </c>
      <c r="AF426" t="str">
        <v/>
      </c>
      <c r="AG426" t="str">
        <v/>
      </c>
      <c r="AH426" t="str">
        <v/>
      </c>
      <c r="AI426" t="str">
        <v/>
      </c>
      <c r="AJ426" t="str">
        <v/>
      </c>
      <c r="AK426" t="str">
        <v/>
      </c>
      <c r="AL426" t="str">
        <v/>
      </c>
      <c r="AM426" t="str">
        <v/>
      </c>
      <c r="AN426" t="str">
        <v/>
      </c>
      <c r="AO426" t="str">
        <v/>
      </c>
    </row>
    <row r="427">
      <c r="A427">
        <v>426</v>
      </c>
      <c r="B427" t="str">
        <v xml:space="preserve">LC2 - 40 - 16 </v>
      </c>
      <c r="C427" t="str">
        <v>VENDIDO</v>
      </c>
      <c r="D427">
        <v>24</v>
      </c>
      <c r="E427" t="str">
        <v>VENCIDA</v>
      </c>
      <c r="F427" t="str">
        <v>PAGA</v>
      </c>
      <c r="G427" t="str">
        <v>PAGA</v>
      </c>
      <c r="H427" t="str">
        <v>PAGA</v>
      </c>
      <c r="I427" t="str">
        <v>PAGA</v>
      </c>
      <c r="J427" t="str">
        <v>VENCIDA</v>
      </c>
      <c r="K427" t="str">
        <v>VENCIDA</v>
      </c>
      <c r="L427" t="str">
        <v>AL DÍA</v>
      </c>
      <c r="M427" t="str">
        <v>AL DÍA</v>
      </c>
      <c r="N427" t="str">
        <v>AL DÍA</v>
      </c>
      <c r="O427" t="str">
        <v>AL DÍA</v>
      </c>
      <c r="P427" t="str">
        <v>AL DÍA</v>
      </c>
      <c r="Q427" t="str">
        <v>AL DÍA</v>
      </c>
      <c r="R427" t="str">
        <v>AL DÍA</v>
      </c>
      <c r="S427" t="str">
        <v>AL DÍA</v>
      </c>
      <c r="T427" t="str">
        <v>AL DÍA</v>
      </c>
      <c r="U427" t="str">
        <v>AL DÍA</v>
      </c>
      <c r="V427" t="str">
        <v>AL DÍA</v>
      </c>
      <c r="W427" t="str">
        <v>AL DÍA</v>
      </c>
      <c r="X427" t="str">
        <v>AL DÍA</v>
      </c>
      <c r="Y427" t="str">
        <v>AL DÍA</v>
      </c>
      <c r="Z427" t="str">
        <v>AL DÍA</v>
      </c>
      <c r="AA427" t="str">
        <v>AL DÍA</v>
      </c>
      <c r="AB427" t="str">
        <v>AL DÍA</v>
      </c>
      <c r="AC427" t="str">
        <v>AL DÍA</v>
      </c>
      <c r="AD427" t="str">
        <v/>
      </c>
      <c r="AE427" t="str">
        <v/>
      </c>
      <c r="AF427" t="str">
        <v/>
      </c>
      <c r="AG427" t="str">
        <v/>
      </c>
      <c r="AH427" t="str">
        <v/>
      </c>
      <c r="AI427" t="str">
        <v/>
      </c>
      <c r="AJ427" t="str">
        <v/>
      </c>
      <c r="AK427" t="str">
        <v/>
      </c>
      <c r="AL427" t="str">
        <v/>
      </c>
      <c r="AM427" t="str">
        <v/>
      </c>
      <c r="AN427" t="str">
        <v/>
      </c>
      <c r="AO427" t="str">
        <v/>
      </c>
    </row>
    <row r="428">
      <c r="A428">
        <v>427</v>
      </c>
      <c r="B428" t="str">
        <v xml:space="preserve">LC2 - 40 - 17 </v>
      </c>
      <c r="C428" t="str">
        <v>VENDIDO</v>
      </c>
      <c r="D428">
        <v>24</v>
      </c>
      <c r="E428" t="str">
        <v>VENCIDA</v>
      </c>
      <c r="F428" t="str">
        <v>PAGA</v>
      </c>
      <c r="G428" t="str">
        <v>PAGA</v>
      </c>
      <c r="H428" t="str">
        <v>PAGA</v>
      </c>
      <c r="I428" t="str">
        <v>PAGA</v>
      </c>
      <c r="J428" t="str">
        <v>PAGA</v>
      </c>
      <c r="K428" t="str">
        <v>VENCIDA</v>
      </c>
      <c r="L428" t="str">
        <v>VENCIDA</v>
      </c>
      <c r="M428" t="str">
        <v>AL DÍA</v>
      </c>
      <c r="N428" t="str">
        <v>AL DÍA</v>
      </c>
      <c r="O428" t="str">
        <v>AL DÍA</v>
      </c>
      <c r="P428" t="str">
        <v>AL DÍA</v>
      </c>
      <c r="Q428" t="str">
        <v>AL DÍA</v>
      </c>
      <c r="R428" t="str">
        <v>AL DÍA</v>
      </c>
      <c r="S428" t="str">
        <v>AL DÍA</v>
      </c>
      <c r="T428" t="str">
        <v>AL DÍA</v>
      </c>
      <c r="U428" t="str">
        <v>AL DÍA</v>
      </c>
      <c r="V428" t="str">
        <v>AL DÍA</v>
      </c>
      <c r="W428" t="str">
        <v>AL DÍA</v>
      </c>
      <c r="X428" t="str">
        <v>AL DÍA</v>
      </c>
      <c r="Y428" t="str">
        <v>AL DÍA</v>
      </c>
      <c r="Z428" t="str">
        <v>AL DÍA</v>
      </c>
      <c r="AA428" t="str">
        <v>AL DÍA</v>
      </c>
      <c r="AB428" t="str">
        <v>AL DÍA</v>
      </c>
      <c r="AC428" t="str">
        <v>AL DÍA</v>
      </c>
      <c r="AD428" t="str">
        <v/>
      </c>
      <c r="AE428" t="str">
        <v/>
      </c>
      <c r="AF428" t="str">
        <v/>
      </c>
      <c r="AG428" t="str">
        <v/>
      </c>
      <c r="AH428" t="str">
        <v/>
      </c>
      <c r="AI428" t="str">
        <v/>
      </c>
      <c r="AJ428" t="str">
        <v/>
      </c>
      <c r="AK428" t="str">
        <v/>
      </c>
      <c r="AL428" t="str">
        <v/>
      </c>
      <c r="AM428" t="str">
        <v/>
      </c>
      <c r="AN428" t="str">
        <v/>
      </c>
      <c r="AO428" t="str">
        <v/>
      </c>
    </row>
    <row r="429">
      <c r="A429">
        <v>428</v>
      </c>
      <c r="B429" t="str">
        <v xml:space="preserve">LC2 - 40 - 18 </v>
      </c>
      <c r="C429" t="str">
        <v>VENDIDO</v>
      </c>
      <c r="D429">
        <v>24</v>
      </c>
      <c r="E429" t="str">
        <v>VENCIDA</v>
      </c>
      <c r="F429" t="str">
        <v>PAGA</v>
      </c>
      <c r="G429" t="str">
        <v>PAGA</v>
      </c>
      <c r="H429" t="str">
        <v>PAGA</v>
      </c>
      <c r="I429" t="str">
        <v>VENCIDA</v>
      </c>
      <c r="J429" t="str">
        <v>VENCIDA</v>
      </c>
      <c r="K429" t="str">
        <v>VENCIDA</v>
      </c>
      <c r="L429" t="str">
        <v>AL DÍA</v>
      </c>
      <c r="M429" t="str">
        <v>AL DÍA</v>
      </c>
      <c r="N429" t="str">
        <v>AL DÍA</v>
      </c>
      <c r="O429" t="str">
        <v>AL DÍA</v>
      </c>
      <c r="P429" t="str">
        <v>AL DÍA</v>
      </c>
      <c r="Q429" t="str">
        <v>AL DÍA</v>
      </c>
      <c r="R429" t="str">
        <v>AL DÍA</v>
      </c>
      <c r="S429" t="str">
        <v>AL DÍA</v>
      </c>
      <c r="T429" t="str">
        <v>AL DÍA</v>
      </c>
      <c r="U429" t="str">
        <v>AL DÍA</v>
      </c>
      <c r="V429" t="str">
        <v>AL DÍA</v>
      </c>
      <c r="W429" t="str">
        <v>AL DÍA</v>
      </c>
      <c r="X429" t="str">
        <v>AL DÍA</v>
      </c>
      <c r="Y429" t="str">
        <v>AL DÍA</v>
      </c>
      <c r="Z429" t="str">
        <v>AL DÍA</v>
      </c>
      <c r="AA429" t="str">
        <v>AL DÍA</v>
      </c>
      <c r="AB429" t="str">
        <v>AL DÍA</v>
      </c>
      <c r="AC429" t="str">
        <v>AL DÍA</v>
      </c>
      <c r="AD429" t="str">
        <v/>
      </c>
      <c r="AE429" t="str">
        <v/>
      </c>
      <c r="AF429" t="str">
        <v/>
      </c>
      <c r="AG429" t="str">
        <v/>
      </c>
      <c r="AH429" t="str">
        <v/>
      </c>
      <c r="AI429" t="str">
        <v/>
      </c>
      <c r="AJ429" t="str">
        <v/>
      </c>
      <c r="AK429" t="str">
        <v/>
      </c>
      <c r="AL429" t="str">
        <v/>
      </c>
      <c r="AM429" t="str">
        <v/>
      </c>
      <c r="AN429" t="str">
        <v/>
      </c>
      <c r="AO429" t="str">
        <v/>
      </c>
    </row>
    <row r="430">
      <c r="A430">
        <v>429</v>
      </c>
      <c r="B430" t="str">
        <v xml:space="preserve">LC2- 40 - 19 </v>
      </c>
      <c r="C430" t="str">
        <v>VENDIDO</v>
      </c>
      <c r="D430">
        <v>24</v>
      </c>
      <c r="E430" t="str">
        <v>VENCIDA</v>
      </c>
      <c r="F430" t="str">
        <v>PAGA</v>
      </c>
      <c r="G430" t="str">
        <v>PAGA</v>
      </c>
      <c r="H430" t="str">
        <v>PAGA</v>
      </c>
      <c r="I430" t="str">
        <v>PAGA</v>
      </c>
      <c r="J430" t="str">
        <v>PAGA</v>
      </c>
      <c r="K430" t="str">
        <v>VENCIDA</v>
      </c>
      <c r="L430" t="str">
        <v>VENCIDA</v>
      </c>
      <c r="M430" t="str">
        <v>VENCIDA</v>
      </c>
      <c r="N430" t="str">
        <v>VENCIDA</v>
      </c>
      <c r="O430" t="str">
        <v>AL DÍA</v>
      </c>
      <c r="P430" t="str">
        <v>AL DÍA</v>
      </c>
      <c r="Q430" t="str">
        <v>AL DÍA</v>
      </c>
      <c r="R430" t="str">
        <v>AL DÍA</v>
      </c>
      <c r="S430" t="str">
        <v>AL DÍA</v>
      </c>
      <c r="T430" t="str">
        <v>AL DÍA</v>
      </c>
      <c r="U430" t="str">
        <v>AL DÍA</v>
      </c>
      <c r="V430" t="str">
        <v>AL DÍA</v>
      </c>
      <c r="W430" t="str">
        <v>AL DÍA</v>
      </c>
      <c r="X430" t="str">
        <v>AL DÍA</v>
      </c>
      <c r="Y430" t="str">
        <v>AL DÍA</v>
      </c>
      <c r="Z430" t="str">
        <v>AL DÍA</v>
      </c>
      <c r="AA430" t="str">
        <v>AL DÍA</v>
      </c>
      <c r="AB430" t="str">
        <v>AL DÍA</v>
      </c>
      <c r="AC430" t="str">
        <v>AL DÍA</v>
      </c>
      <c r="AD430" t="str">
        <v/>
      </c>
      <c r="AE430" t="str">
        <v/>
      </c>
      <c r="AF430" t="str">
        <v/>
      </c>
      <c r="AG430" t="str">
        <v/>
      </c>
      <c r="AH430" t="str">
        <v/>
      </c>
      <c r="AI430" t="str">
        <v/>
      </c>
      <c r="AJ430" t="str">
        <v/>
      </c>
      <c r="AK430" t="str">
        <v/>
      </c>
      <c r="AL430" t="str">
        <v/>
      </c>
      <c r="AM430" t="str">
        <v/>
      </c>
      <c r="AN430" t="str">
        <v/>
      </c>
      <c r="AO430" t="str">
        <v/>
      </c>
    </row>
    <row r="431">
      <c r="A431">
        <v>430</v>
      </c>
      <c r="B431" t="str">
        <v xml:space="preserve">LC2 - 41 - 1 </v>
      </c>
      <c r="C431" t="str">
        <v>VENDIDO</v>
      </c>
      <c r="D431">
        <v>24</v>
      </c>
      <c r="E431" t="str">
        <v>POR VENCER</v>
      </c>
      <c r="F431" t="str">
        <v>PAGA</v>
      </c>
      <c r="G431" t="str">
        <v>PAGA</v>
      </c>
      <c r="H431" t="str">
        <v>PAGA</v>
      </c>
      <c r="I431" t="str">
        <v>PAGA</v>
      </c>
      <c r="J431" t="str">
        <v>PAGA</v>
      </c>
      <c r="K431" t="str">
        <v>PAGA</v>
      </c>
      <c r="L431" t="str">
        <v>PAGA</v>
      </c>
      <c r="M431" t="str">
        <v>PAGA</v>
      </c>
      <c r="N431" t="str">
        <v>PAGA</v>
      </c>
      <c r="O431" t="str">
        <v>PAGA</v>
      </c>
      <c r="P431" t="str">
        <v>PAGA</v>
      </c>
      <c r="Q431" t="str">
        <v>PAGA</v>
      </c>
      <c r="R431" t="str">
        <v>PAGA</v>
      </c>
      <c r="S431" t="str">
        <v>POR VENCER</v>
      </c>
      <c r="T431" t="str">
        <v>AL DÍA</v>
      </c>
      <c r="U431" t="str">
        <v>AL DÍA</v>
      </c>
      <c r="V431" t="str">
        <v>AL DÍA</v>
      </c>
      <c r="W431" t="str">
        <v>AL DÍA</v>
      </c>
      <c r="X431" t="str">
        <v>AL DÍA</v>
      </c>
      <c r="Y431" t="str">
        <v>AL DÍA</v>
      </c>
      <c r="Z431" t="str">
        <v>AL DÍA</v>
      </c>
      <c r="AA431" t="str">
        <v>AL DÍA</v>
      </c>
      <c r="AB431" t="str">
        <v>AL DÍA</v>
      </c>
      <c r="AC431" t="str">
        <v>AL DÍA</v>
      </c>
      <c r="AD431" t="str">
        <v/>
      </c>
      <c r="AE431" t="str">
        <v/>
      </c>
      <c r="AF431" t="str">
        <v/>
      </c>
      <c r="AG431" t="str">
        <v/>
      </c>
      <c r="AH431" t="str">
        <v/>
      </c>
      <c r="AI431" t="str">
        <v/>
      </c>
      <c r="AJ431" t="str">
        <v/>
      </c>
      <c r="AK431" t="str">
        <v/>
      </c>
      <c r="AL431" t="str">
        <v/>
      </c>
      <c r="AM431" t="str">
        <v/>
      </c>
      <c r="AN431" t="str">
        <v/>
      </c>
      <c r="AO431" t="str">
        <v/>
      </c>
    </row>
    <row r="432">
      <c r="A432">
        <v>431</v>
      </c>
      <c r="B432" t="str">
        <v xml:space="preserve">LC2 - 41 - 2 </v>
      </c>
      <c r="C432" t="str">
        <v>VENDIDO</v>
      </c>
      <c r="D432">
        <v>24</v>
      </c>
      <c r="E432" t="str">
        <v>VENCIDA</v>
      </c>
      <c r="F432" t="str">
        <v>PAGA</v>
      </c>
      <c r="G432" t="str">
        <v>VENCIDA</v>
      </c>
      <c r="H432" t="str">
        <v>VENCIDA</v>
      </c>
      <c r="I432" t="str">
        <v>VENCIDA</v>
      </c>
      <c r="J432" t="str">
        <v>VENCIDA</v>
      </c>
      <c r="K432" t="str">
        <v>AL DÍA</v>
      </c>
      <c r="L432" t="str">
        <v>AL DÍA</v>
      </c>
      <c r="M432" t="str">
        <v>AL DÍA</v>
      </c>
      <c r="N432" t="str">
        <v>AL DÍA</v>
      </c>
      <c r="O432" t="str">
        <v>AL DÍA</v>
      </c>
      <c r="P432" t="str">
        <v>AL DÍA</v>
      </c>
      <c r="Q432" t="str">
        <v>AL DÍA</v>
      </c>
      <c r="R432" t="str">
        <v>AL DÍA</v>
      </c>
      <c r="S432" t="str">
        <v>AL DÍA</v>
      </c>
      <c r="T432" t="str">
        <v>AL DÍA</v>
      </c>
      <c r="U432" t="str">
        <v>AL DÍA</v>
      </c>
      <c r="V432" t="str">
        <v>AL DÍA</v>
      </c>
      <c r="W432" t="str">
        <v>AL DÍA</v>
      </c>
      <c r="X432" t="str">
        <v>AL DÍA</v>
      </c>
      <c r="Y432" t="str">
        <v>AL DÍA</v>
      </c>
      <c r="Z432" t="str">
        <v>AL DÍA</v>
      </c>
      <c r="AA432" t="str">
        <v>AL DÍA</v>
      </c>
      <c r="AB432" t="str">
        <v>AL DÍA</v>
      </c>
      <c r="AC432" t="str">
        <v>AL DÍA</v>
      </c>
      <c r="AD432" t="str">
        <v/>
      </c>
      <c r="AE432" t="str">
        <v/>
      </c>
      <c r="AF432" t="str">
        <v/>
      </c>
      <c r="AG432" t="str">
        <v/>
      </c>
      <c r="AH432" t="str">
        <v/>
      </c>
      <c r="AI432" t="str">
        <v/>
      </c>
      <c r="AJ432" t="str">
        <v/>
      </c>
      <c r="AK432" t="str">
        <v/>
      </c>
      <c r="AL432" t="str">
        <v/>
      </c>
      <c r="AM432" t="str">
        <v/>
      </c>
      <c r="AN432" t="str">
        <v/>
      </c>
      <c r="AO432" t="str">
        <v/>
      </c>
    </row>
    <row r="433">
      <c r="A433">
        <v>432</v>
      </c>
      <c r="B433" t="str">
        <v xml:space="preserve">LC2 - 41 - 3 </v>
      </c>
      <c r="C433" t="str">
        <v>VENDIDO</v>
      </c>
      <c r="D433">
        <v>24</v>
      </c>
      <c r="E433" t="str">
        <v>VENCIDA</v>
      </c>
      <c r="F433" t="str">
        <v>PAGA</v>
      </c>
      <c r="G433" t="str">
        <v>VENCIDA</v>
      </c>
      <c r="H433" t="str">
        <v>VENCIDA</v>
      </c>
      <c r="I433" t="str">
        <v>VENCIDA</v>
      </c>
      <c r="J433" t="str">
        <v>VENCIDA</v>
      </c>
      <c r="K433" t="str">
        <v>AL DÍA</v>
      </c>
      <c r="L433" t="str">
        <v>AL DÍA</v>
      </c>
      <c r="M433" t="str">
        <v>AL DÍA</v>
      </c>
      <c r="N433" t="str">
        <v>AL DÍA</v>
      </c>
      <c r="O433" t="str">
        <v>AL DÍA</v>
      </c>
      <c r="P433" t="str">
        <v>AL DÍA</v>
      </c>
      <c r="Q433" t="str">
        <v>AL DÍA</v>
      </c>
      <c r="R433" t="str">
        <v>AL DÍA</v>
      </c>
      <c r="S433" t="str">
        <v>AL DÍA</v>
      </c>
      <c r="T433" t="str">
        <v>AL DÍA</v>
      </c>
      <c r="U433" t="str">
        <v>AL DÍA</v>
      </c>
      <c r="V433" t="str">
        <v>AL DÍA</v>
      </c>
      <c r="W433" t="str">
        <v>AL DÍA</v>
      </c>
      <c r="X433" t="str">
        <v>AL DÍA</v>
      </c>
      <c r="Y433" t="str">
        <v>AL DÍA</v>
      </c>
      <c r="Z433" t="str">
        <v>AL DÍA</v>
      </c>
      <c r="AA433" t="str">
        <v>AL DÍA</v>
      </c>
      <c r="AB433" t="str">
        <v>AL DÍA</v>
      </c>
      <c r="AC433" t="str">
        <v>AL DÍA</v>
      </c>
      <c r="AD433" t="str">
        <v/>
      </c>
      <c r="AE433" t="str">
        <v/>
      </c>
      <c r="AF433" t="str">
        <v/>
      </c>
      <c r="AG433" t="str">
        <v/>
      </c>
      <c r="AH433" t="str">
        <v/>
      </c>
      <c r="AI433" t="str">
        <v/>
      </c>
      <c r="AJ433" t="str">
        <v/>
      </c>
      <c r="AK433" t="str">
        <v/>
      </c>
      <c r="AL433" t="str">
        <v/>
      </c>
      <c r="AM433" t="str">
        <v/>
      </c>
      <c r="AN433" t="str">
        <v/>
      </c>
      <c r="AO433" t="str">
        <v/>
      </c>
    </row>
    <row r="434">
      <c r="A434">
        <v>433</v>
      </c>
      <c r="B434" t="str">
        <v xml:space="preserve">LC2 - 41 - 4 </v>
      </c>
      <c r="C434" t="str">
        <v>VENDIDO</v>
      </c>
      <c r="D434">
        <v>24</v>
      </c>
      <c r="E434" t="str">
        <v>VENCIDA</v>
      </c>
      <c r="F434" t="str">
        <v>PAGA</v>
      </c>
      <c r="G434" t="str">
        <v>PAGA</v>
      </c>
      <c r="H434" t="str">
        <v>PAGA</v>
      </c>
      <c r="I434" t="str">
        <v>VENCIDA</v>
      </c>
      <c r="J434" t="str">
        <v>AL DÍA</v>
      </c>
      <c r="K434" t="str">
        <v>AL DÍA</v>
      </c>
      <c r="L434" t="str">
        <v>AL DÍA</v>
      </c>
      <c r="M434" t="str">
        <v>AL DÍA</v>
      </c>
      <c r="N434" t="str">
        <v>AL DÍA</v>
      </c>
      <c r="O434" t="str">
        <v>AL DÍA</v>
      </c>
      <c r="P434" t="str">
        <v>AL DÍA</v>
      </c>
      <c r="Q434" t="str">
        <v>AL DÍA</v>
      </c>
      <c r="R434" t="str">
        <v>AL DÍA</v>
      </c>
      <c r="S434" t="str">
        <v>AL DÍA</v>
      </c>
      <c r="T434" t="str">
        <v>AL DÍA</v>
      </c>
      <c r="U434" t="str">
        <v>AL DÍA</v>
      </c>
      <c r="V434" t="str">
        <v>AL DÍA</v>
      </c>
      <c r="W434" t="str">
        <v>AL DÍA</v>
      </c>
      <c r="X434" t="str">
        <v>AL DÍA</v>
      </c>
      <c r="Y434" t="str">
        <v>AL DÍA</v>
      </c>
      <c r="Z434" t="str">
        <v>AL DÍA</v>
      </c>
      <c r="AA434" t="str">
        <v>AL DÍA</v>
      </c>
      <c r="AB434" t="str">
        <v>AL DÍA</v>
      </c>
      <c r="AC434" t="str">
        <v>AL DÍA</v>
      </c>
      <c r="AD434" t="str">
        <v/>
      </c>
      <c r="AE434" t="str">
        <v/>
      </c>
      <c r="AF434" t="str">
        <v/>
      </c>
      <c r="AG434" t="str">
        <v/>
      </c>
      <c r="AH434" t="str">
        <v/>
      </c>
      <c r="AI434" t="str">
        <v/>
      </c>
      <c r="AJ434" t="str">
        <v/>
      </c>
      <c r="AK434" t="str">
        <v/>
      </c>
      <c r="AL434" t="str">
        <v/>
      </c>
      <c r="AM434" t="str">
        <v/>
      </c>
      <c r="AN434" t="str">
        <v/>
      </c>
      <c r="AO434" t="str">
        <v/>
      </c>
    </row>
    <row r="435">
      <c r="A435">
        <v>434</v>
      </c>
      <c r="B435" t="str">
        <v>LC2 - 41 - 5 - 6 Y 7</v>
      </c>
      <c r="C435" t="str">
        <v>VENDIDO</v>
      </c>
      <c r="D435">
        <v>0</v>
      </c>
      <c r="E435" t="str">
        <v>SIN ESTADO</v>
      </c>
      <c r="F435" t="str">
        <v/>
      </c>
      <c r="G435" t="str">
        <v/>
      </c>
      <c r="H435" t="str">
        <v/>
      </c>
      <c r="I435" t="str">
        <v/>
      </c>
      <c r="J435" t="str">
        <v/>
      </c>
      <c r="K435" t="str">
        <v/>
      </c>
      <c r="L435" t="str">
        <v/>
      </c>
      <c r="M435" t="str">
        <v/>
      </c>
      <c r="N435" t="str">
        <v/>
      </c>
      <c r="O435" t="str">
        <v/>
      </c>
      <c r="P435" t="str">
        <v/>
      </c>
      <c r="Q435" t="str">
        <v/>
      </c>
      <c r="R435" t="str">
        <v/>
      </c>
      <c r="S435" t="str">
        <v/>
      </c>
      <c r="T435" t="str">
        <v/>
      </c>
      <c r="U435" t="str">
        <v/>
      </c>
      <c r="V435" t="str">
        <v/>
      </c>
      <c r="W435" t="str">
        <v/>
      </c>
      <c r="X435" t="str">
        <v/>
      </c>
      <c r="Y435" t="str">
        <v/>
      </c>
      <c r="Z435" t="str">
        <v/>
      </c>
      <c r="AA435" t="str">
        <v/>
      </c>
      <c r="AB435" t="str">
        <v/>
      </c>
      <c r="AC435" t="str">
        <v/>
      </c>
      <c r="AD435" t="str">
        <v/>
      </c>
      <c r="AE435" t="str">
        <v/>
      </c>
      <c r="AF435" t="str">
        <v/>
      </c>
      <c r="AG435" t="str">
        <v/>
      </c>
      <c r="AH435" t="str">
        <v/>
      </c>
      <c r="AI435" t="str">
        <v/>
      </c>
      <c r="AJ435" t="str">
        <v/>
      </c>
      <c r="AK435" t="str">
        <v/>
      </c>
      <c r="AL435" t="str">
        <v/>
      </c>
      <c r="AM435" t="str">
        <v/>
      </c>
      <c r="AN435" t="str">
        <v/>
      </c>
      <c r="AO435" t="str">
        <v/>
      </c>
    </row>
    <row r="436">
      <c r="A436">
        <v>435</v>
      </c>
      <c r="B436" t="str">
        <v xml:space="preserve">LC2 - 41 - 8 </v>
      </c>
      <c r="C436" t="str">
        <v>VENDIDO</v>
      </c>
      <c r="D436">
        <v>24</v>
      </c>
      <c r="E436" t="str">
        <v>AL DÍA</v>
      </c>
      <c r="F436" t="str">
        <v>PAGA</v>
      </c>
      <c r="G436" t="str">
        <v>PAGA</v>
      </c>
      <c r="H436" t="str">
        <v>PAGA</v>
      </c>
      <c r="I436" t="str">
        <v>PAGA</v>
      </c>
      <c r="J436" t="str">
        <v>PAGA</v>
      </c>
      <c r="K436" t="str">
        <v>PAGA</v>
      </c>
      <c r="L436" t="str">
        <v>AL DÍA</v>
      </c>
      <c r="M436" t="str">
        <v>AL DÍA</v>
      </c>
      <c r="N436" t="str">
        <v>AL DÍA</v>
      </c>
      <c r="O436" t="str">
        <v>AL DÍA</v>
      </c>
      <c r="P436" t="str">
        <v>AL DÍA</v>
      </c>
      <c r="Q436" t="str">
        <v>AL DÍA</v>
      </c>
      <c r="R436" t="str">
        <v>AL DÍA</v>
      </c>
      <c r="S436" t="str">
        <v>AL DÍA</v>
      </c>
      <c r="T436" t="str">
        <v>AL DÍA</v>
      </c>
      <c r="U436" t="str">
        <v>AL DÍA</v>
      </c>
      <c r="V436" t="str">
        <v>AL DÍA</v>
      </c>
      <c r="W436" t="str">
        <v>AL DÍA</v>
      </c>
      <c r="X436" t="str">
        <v>AL DÍA</v>
      </c>
      <c r="Y436" t="str">
        <v>AL DÍA</v>
      </c>
      <c r="Z436" t="str">
        <v>AL DÍA</v>
      </c>
      <c r="AA436" t="str">
        <v>AL DÍA</v>
      </c>
      <c r="AB436" t="str">
        <v>AL DÍA</v>
      </c>
      <c r="AC436" t="str">
        <v>AL DÍA</v>
      </c>
      <c r="AD436" t="str">
        <v/>
      </c>
      <c r="AE436" t="str">
        <v/>
      </c>
      <c r="AF436" t="str">
        <v/>
      </c>
      <c r="AG436" t="str">
        <v/>
      </c>
      <c r="AH436" t="str">
        <v/>
      </c>
      <c r="AI436" t="str">
        <v/>
      </c>
      <c r="AJ436" t="str">
        <v/>
      </c>
      <c r="AK436" t="str">
        <v/>
      </c>
      <c r="AL436" t="str">
        <v/>
      </c>
      <c r="AM436" t="str">
        <v/>
      </c>
      <c r="AN436" t="str">
        <v/>
      </c>
      <c r="AO436" t="str">
        <v/>
      </c>
    </row>
    <row r="437">
      <c r="A437">
        <v>436</v>
      </c>
      <c r="B437" t="str">
        <v xml:space="preserve">LC2 - 41 - 9 </v>
      </c>
      <c r="C437" t="str">
        <v>VENDIDO</v>
      </c>
      <c r="D437">
        <v>24</v>
      </c>
      <c r="E437" t="str">
        <v>AL DÍA</v>
      </c>
      <c r="F437" t="str">
        <v>PAGA</v>
      </c>
      <c r="G437" t="str">
        <v>PAGA</v>
      </c>
      <c r="H437" t="str">
        <v>PAGA</v>
      </c>
      <c r="I437" t="str">
        <v>PAGA</v>
      </c>
      <c r="J437" t="str">
        <v>PAGA</v>
      </c>
      <c r="K437" t="str">
        <v>PAGA</v>
      </c>
      <c r="L437" t="str">
        <v>AL DÍA</v>
      </c>
      <c r="M437" t="str">
        <v>AL DÍA</v>
      </c>
      <c r="N437" t="str">
        <v>AL DÍA</v>
      </c>
      <c r="O437" t="str">
        <v>AL DÍA</v>
      </c>
      <c r="P437" t="str">
        <v>AL DÍA</v>
      </c>
      <c r="Q437" t="str">
        <v>AL DÍA</v>
      </c>
      <c r="R437" t="str">
        <v>AL DÍA</v>
      </c>
      <c r="S437" t="str">
        <v>AL DÍA</v>
      </c>
      <c r="T437" t="str">
        <v>AL DÍA</v>
      </c>
      <c r="U437" t="str">
        <v>AL DÍA</v>
      </c>
      <c r="V437" t="str">
        <v>AL DÍA</v>
      </c>
      <c r="W437" t="str">
        <v>AL DÍA</v>
      </c>
      <c r="X437" t="str">
        <v>AL DÍA</v>
      </c>
      <c r="Y437" t="str">
        <v>AL DÍA</v>
      </c>
      <c r="Z437" t="str">
        <v>AL DÍA</v>
      </c>
      <c r="AA437" t="str">
        <v>AL DÍA</v>
      </c>
      <c r="AB437" t="str">
        <v>AL DÍA</v>
      </c>
      <c r="AC437" t="str">
        <v>AL DÍA</v>
      </c>
      <c r="AD437" t="str">
        <v/>
      </c>
      <c r="AE437" t="str">
        <v/>
      </c>
      <c r="AF437" t="str">
        <v/>
      </c>
      <c r="AG437" t="str">
        <v/>
      </c>
      <c r="AH437" t="str">
        <v/>
      </c>
      <c r="AI437" t="str">
        <v/>
      </c>
      <c r="AJ437" t="str">
        <v/>
      </c>
      <c r="AK437" t="str">
        <v/>
      </c>
      <c r="AL437" t="str">
        <v/>
      </c>
      <c r="AM437" t="str">
        <v/>
      </c>
      <c r="AN437" t="str">
        <v/>
      </c>
      <c r="AO437" t="str">
        <v/>
      </c>
    </row>
    <row r="438">
      <c r="A438">
        <v>437</v>
      </c>
      <c r="B438" t="str">
        <v xml:space="preserve">LC2 - 41 - 10 </v>
      </c>
      <c r="C438" t="str">
        <v>VENDIDO</v>
      </c>
      <c r="D438">
        <v>24</v>
      </c>
      <c r="E438" t="str">
        <v>AL DÍA</v>
      </c>
      <c r="F438" t="str">
        <v>PAGA</v>
      </c>
      <c r="G438" t="str">
        <v>PAGA</v>
      </c>
      <c r="H438" t="str">
        <v>PAGA</v>
      </c>
      <c r="I438" t="str">
        <v>PAGA</v>
      </c>
      <c r="J438" t="str">
        <v>PAGA</v>
      </c>
      <c r="K438" t="str">
        <v>PAGA</v>
      </c>
      <c r="L438" t="str">
        <v>PAGA</v>
      </c>
      <c r="M438" t="str">
        <v>PAGA</v>
      </c>
      <c r="N438" t="str">
        <v>PAGA</v>
      </c>
      <c r="O438" t="str">
        <v>PAGA</v>
      </c>
      <c r="P438" t="str">
        <v>PAGA</v>
      </c>
      <c r="Q438" t="str">
        <v>PAGA</v>
      </c>
      <c r="R438" t="str">
        <v>PAGA</v>
      </c>
      <c r="S438" t="str">
        <v>AL DÍA</v>
      </c>
      <c r="T438" t="str">
        <v>AL DÍA</v>
      </c>
      <c r="U438" t="str">
        <v>AL DÍA</v>
      </c>
      <c r="V438" t="str">
        <v>AL DÍA</v>
      </c>
      <c r="W438" t="str">
        <v>AL DÍA</v>
      </c>
      <c r="X438" t="str">
        <v>AL DÍA</v>
      </c>
      <c r="Y438" t="str">
        <v>AL DÍA</v>
      </c>
      <c r="Z438" t="str">
        <v>AL DÍA</v>
      </c>
      <c r="AA438" t="str">
        <v>AL DÍA</v>
      </c>
      <c r="AB438" t="str">
        <v>AL DÍA</v>
      </c>
      <c r="AC438" t="str">
        <v>AL DÍA</v>
      </c>
      <c r="AD438" t="str">
        <v/>
      </c>
      <c r="AE438" t="str">
        <v/>
      </c>
      <c r="AF438" t="str">
        <v/>
      </c>
      <c r="AG438" t="str">
        <v/>
      </c>
      <c r="AH438" t="str">
        <v/>
      </c>
      <c r="AI438" t="str">
        <v/>
      </c>
      <c r="AJ438" t="str">
        <v/>
      </c>
      <c r="AK438" t="str">
        <v/>
      </c>
      <c r="AL438" t="str">
        <v/>
      </c>
      <c r="AM438" t="str">
        <v/>
      </c>
      <c r="AN438" t="str">
        <v/>
      </c>
      <c r="AO438" t="str">
        <v/>
      </c>
    </row>
    <row r="439">
      <c r="A439">
        <v>438</v>
      </c>
      <c r="B439" t="str">
        <v xml:space="preserve">LC2 - 41 - 11 </v>
      </c>
      <c r="C439" t="str">
        <v>VENDIDO</v>
      </c>
      <c r="D439">
        <v>24</v>
      </c>
      <c r="E439" t="str">
        <v>VENCIDA</v>
      </c>
      <c r="F439" t="str">
        <v>PAGA</v>
      </c>
      <c r="G439" t="str">
        <v>PAGA</v>
      </c>
      <c r="H439" t="str">
        <v>PAGA</v>
      </c>
      <c r="I439" t="str">
        <v>PAGA</v>
      </c>
      <c r="J439" t="str">
        <v>PAGA</v>
      </c>
      <c r="K439" t="str">
        <v>PAGA</v>
      </c>
      <c r="L439" t="str">
        <v>PAGA</v>
      </c>
      <c r="M439" t="str">
        <v>PAGA</v>
      </c>
      <c r="N439" t="str">
        <v>VENCIDA</v>
      </c>
      <c r="O439" t="str">
        <v>VENCIDA</v>
      </c>
      <c r="P439" t="str">
        <v>VENCIDA</v>
      </c>
      <c r="Q439" t="str">
        <v>VENCIDA</v>
      </c>
      <c r="R439" t="str">
        <v>VENCIDA</v>
      </c>
      <c r="S439" t="str">
        <v>AL DÍA</v>
      </c>
      <c r="T439" t="str">
        <v>AL DÍA</v>
      </c>
      <c r="U439" t="str">
        <v>AL DÍA</v>
      </c>
      <c r="V439" t="str">
        <v>AL DÍA</v>
      </c>
      <c r="W439" t="str">
        <v>AL DÍA</v>
      </c>
      <c r="X439" t="str">
        <v>AL DÍA</v>
      </c>
      <c r="Y439" t="str">
        <v>AL DÍA</v>
      </c>
      <c r="Z439" t="str">
        <v>AL DÍA</v>
      </c>
      <c r="AA439" t="str">
        <v>AL DÍA</v>
      </c>
      <c r="AB439" t="str">
        <v>AL DÍA</v>
      </c>
      <c r="AC439" t="str">
        <v>AL DÍA</v>
      </c>
      <c r="AD439" t="str">
        <v/>
      </c>
      <c r="AE439" t="str">
        <v/>
      </c>
      <c r="AF439" t="str">
        <v/>
      </c>
      <c r="AG439" t="str">
        <v/>
      </c>
      <c r="AH439" t="str">
        <v/>
      </c>
      <c r="AI439" t="str">
        <v/>
      </c>
      <c r="AJ439" t="str">
        <v/>
      </c>
      <c r="AK439" t="str">
        <v/>
      </c>
      <c r="AL439" t="str">
        <v/>
      </c>
      <c r="AM439" t="str">
        <v/>
      </c>
      <c r="AN439" t="str">
        <v/>
      </c>
      <c r="AO439" t="str">
        <v/>
      </c>
    </row>
    <row r="440">
      <c r="A440">
        <v>439</v>
      </c>
      <c r="B440" t="str">
        <v xml:space="preserve">LC2 - 41 - 12 </v>
      </c>
      <c r="C440" t="str">
        <v>VENDIDO</v>
      </c>
      <c r="D440">
        <v>24</v>
      </c>
      <c r="E440" t="str">
        <v>VENCIDA</v>
      </c>
      <c r="F440" t="str">
        <v>PAGA</v>
      </c>
      <c r="G440" t="str">
        <v>PAGA</v>
      </c>
      <c r="H440" t="str">
        <v>VENCIDA</v>
      </c>
      <c r="I440" t="str">
        <v>VENCIDA</v>
      </c>
      <c r="J440" t="str">
        <v>VENCIDA</v>
      </c>
      <c r="K440" t="str">
        <v>VENCIDA</v>
      </c>
      <c r="L440" t="str">
        <v>VENCIDA</v>
      </c>
      <c r="M440" t="str">
        <v>AL DÍA</v>
      </c>
      <c r="N440" t="str">
        <v>AL DÍA</v>
      </c>
      <c r="O440" t="str">
        <v>AL DÍA</v>
      </c>
      <c r="P440" t="str">
        <v>AL DÍA</v>
      </c>
      <c r="Q440" t="str">
        <v>AL DÍA</v>
      </c>
      <c r="R440" t="str">
        <v>AL DÍA</v>
      </c>
      <c r="S440" t="str">
        <v>AL DÍA</v>
      </c>
      <c r="T440" t="str">
        <v>AL DÍA</v>
      </c>
      <c r="U440" t="str">
        <v>AL DÍA</v>
      </c>
      <c r="V440" t="str">
        <v>AL DÍA</v>
      </c>
      <c r="W440" t="str">
        <v>AL DÍA</v>
      </c>
      <c r="X440" t="str">
        <v>AL DÍA</v>
      </c>
      <c r="Y440" t="str">
        <v>AL DÍA</v>
      </c>
      <c r="Z440" t="str">
        <v>AL DÍA</v>
      </c>
      <c r="AA440" t="str">
        <v>AL DÍA</v>
      </c>
      <c r="AB440" t="str">
        <v>AL DÍA</v>
      </c>
      <c r="AC440" t="str">
        <v>AL DÍA</v>
      </c>
      <c r="AD440" t="str">
        <v/>
      </c>
      <c r="AE440" t="str">
        <v/>
      </c>
      <c r="AF440" t="str">
        <v/>
      </c>
      <c r="AG440" t="str">
        <v/>
      </c>
      <c r="AH440" t="str">
        <v/>
      </c>
      <c r="AI440" t="str">
        <v/>
      </c>
      <c r="AJ440" t="str">
        <v/>
      </c>
      <c r="AK440" t="str">
        <v/>
      </c>
      <c r="AL440" t="str">
        <v/>
      </c>
      <c r="AM440" t="str">
        <v/>
      </c>
      <c r="AN440" t="str">
        <v/>
      </c>
      <c r="AO440" t="str">
        <v/>
      </c>
    </row>
    <row r="441">
      <c r="A441">
        <v>440</v>
      </c>
      <c r="B441" t="str">
        <v xml:space="preserve">LC2 - 41 - 13 </v>
      </c>
      <c r="C441" t="str">
        <v>VENDIDO</v>
      </c>
      <c r="D441">
        <v>24</v>
      </c>
      <c r="E441" t="str">
        <v>AL DÍA</v>
      </c>
      <c r="F441" t="str">
        <v>PAGA</v>
      </c>
      <c r="G441" t="str">
        <v>PAGA</v>
      </c>
      <c r="H441" t="str">
        <v>PAGA</v>
      </c>
      <c r="I441" t="str">
        <v>PAGA</v>
      </c>
      <c r="J441" t="str">
        <v>PAGA</v>
      </c>
      <c r="K441" t="str">
        <v>PAGA</v>
      </c>
      <c r="L441" t="str">
        <v>AL DÍA</v>
      </c>
      <c r="M441" t="str">
        <v>AL DÍA</v>
      </c>
      <c r="N441" t="str">
        <v>AL DÍA</v>
      </c>
      <c r="O441" t="str">
        <v>AL DÍA</v>
      </c>
      <c r="P441" t="str">
        <v>AL DÍA</v>
      </c>
      <c r="Q441" t="str">
        <v>AL DÍA</v>
      </c>
      <c r="R441" t="str">
        <v>AL DÍA</v>
      </c>
      <c r="S441" t="str">
        <v>AL DÍA</v>
      </c>
      <c r="T441" t="str">
        <v>AL DÍA</v>
      </c>
      <c r="U441" t="str">
        <v>AL DÍA</v>
      </c>
      <c r="V441" t="str">
        <v>AL DÍA</v>
      </c>
      <c r="W441" t="str">
        <v>AL DÍA</v>
      </c>
      <c r="X441" t="str">
        <v>AL DÍA</v>
      </c>
      <c r="Y441" t="str">
        <v>AL DÍA</v>
      </c>
      <c r="Z441" t="str">
        <v>AL DÍA</v>
      </c>
      <c r="AA441" t="str">
        <v>AL DÍA</v>
      </c>
      <c r="AB441" t="str">
        <v>AL DÍA</v>
      </c>
      <c r="AC441" t="str">
        <v>AL DÍA</v>
      </c>
      <c r="AD441" t="str">
        <v/>
      </c>
      <c r="AE441" t="str">
        <v/>
      </c>
      <c r="AF441" t="str">
        <v/>
      </c>
      <c r="AG441" t="str">
        <v/>
      </c>
      <c r="AH441" t="str">
        <v/>
      </c>
      <c r="AI441" t="str">
        <v/>
      </c>
      <c r="AJ441" t="str">
        <v/>
      </c>
      <c r="AK441" t="str">
        <v/>
      </c>
      <c r="AL441" t="str">
        <v/>
      </c>
      <c r="AM441" t="str">
        <v/>
      </c>
      <c r="AN441" t="str">
        <v/>
      </c>
      <c r="AO441" t="str">
        <v/>
      </c>
    </row>
    <row r="442">
      <c r="A442">
        <v>441</v>
      </c>
      <c r="B442" t="str">
        <v xml:space="preserve">LC2 - 41 - 14 </v>
      </c>
      <c r="C442" t="str">
        <v>VENDIDO</v>
      </c>
      <c r="D442">
        <v>24</v>
      </c>
      <c r="E442" t="str">
        <v>AL DÍA</v>
      </c>
      <c r="F442" t="str">
        <v>PAGA</v>
      </c>
      <c r="G442" t="str">
        <v>PAGA</v>
      </c>
      <c r="H442" t="str">
        <v>PAGA</v>
      </c>
      <c r="I442" t="str">
        <v>PAGA</v>
      </c>
      <c r="J442" t="str">
        <v>PAGA</v>
      </c>
      <c r="K442" t="str">
        <v>PAGA</v>
      </c>
      <c r="L442" t="str">
        <v>AL DÍA</v>
      </c>
      <c r="M442" t="str">
        <v>AL DÍA</v>
      </c>
      <c r="N442" t="str">
        <v>AL DÍA</v>
      </c>
      <c r="O442" t="str">
        <v>AL DÍA</v>
      </c>
      <c r="P442" t="str">
        <v>AL DÍA</v>
      </c>
      <c r="Q442" t="str">
        <v>AL DÍA</v>
      </c>
      <c r="R442" t="str">
        <v>AL DÍA</v>
      </c>
      <c r="S442" t="str">
        <v>AL DÍA</v>
      </c>
      <c r="T442" t="str">
        <v>AL DÍA</v>
      </c>
      <c r="U442" t="str">
        <v>AL DÍA</v>
      </c>
      <c r="V442" t="str">
        <v>AL DÍA</v>
      </c>
      <c r="W442" t="str">
        <v>AL DÍA</v>
      </c>
      <c r="X442" t="str">
        <v>AL DÍA</v>
      </c>
      <c r="Y442" t="str">
        <v>AL DÍA</v>
      </c>
      <c r="Z442" t="str">
        <v>AL DÍA</v>
      </c>
      <c r="AA442" t="str">
        <v>AL DÍA</v>
      </c>
      <c r="AB442" t="str">
        <v>AL DÍA</v>
      </c>
      <c r="AC442" t="str">
        <v>AL DÍA</v>
      </c>
      <c r="AD442" t="str">
        <v/>
      </c>
      <c r="AE442" t="str">
        <v/>
      </c>
      <c r="AF442" t="str">
        <v/>
      </c>
      <c r="AG442" t="str">
        <v/>
      </c>
      <c r="AH442" t="str">
        <v/>
      </c>
      <c r="AI442" t="str">
        <v/>
      </c>
      <c r="AJ442" t="str">
        <v/>
      </c>
      <c r="AK442" t="str">
        <v/>
      </c>
      <c r="AL442" t="str">
        <v/>
      </c>
      <c r="AM442" t="str">
        <v/>
      </c>
      <c r="AN442" t="str">
        <v/>
      </c>
      <c r="AO442" t="str">
        <v/>
      </c>
    </row>
    <row r="443">
      <c r="A443">
        <v>442</v>
      </c>
      <c r="B443" t="str">
        <v xml:space="preserve">LC2 - 41 - 15 </v>
      </c>
      <c r="C443" t="str">
        <v>VENDIDO</v>
      </c>
      <c r="D443">
        <v>24</v>
      </c>
      <c r="E443" t="str">
        <v>AL DÍA</v>
      </c>
      <c r="F443" t="str">
        <v>PAGA</v>
      </c>
      <c r="G443" t="str">
        <v>PAGA</v>
      </c>
      <c r="H443" t="str">
        <v>PAGA</v>
      </c>
      <c r="I443" t="str">
        <v>PAGA</v>
      </c>
      <c r="J443" t="str">
        <v>PAGA</v>
      </c>
      <c r="K443" t="str">
        <v>PAGA</v>
      </c>
      <c r="L443" t="str">
        <v>AL DÍA</v>
      </c>
      <c r="M443" t="str">
        <v>AL DÍA</v>
      </c>
      <c r="N443" t="str">
        <v>AL DÍA</v>
      </c>
      <c r="O443" t="str">
        <v>AL DÍA</v>
      </c>
      <c r="P443" t="str">
        <v>AL DÍA</v>
      </c>
      <c r="Q443" t="str">
        <v>AL DÍA</v>
      </c>
      <c r="R443" t="str">
        <v>AL DÍA</v>
      </c>
      <c r="S443" t="str">
        <v>AL DÍA</v>
      </c>
      <c r="T443" t="str">
        <v>AL DÍA</v>
      </c>
      <c r="U443" t="str">
        <v>AL DÍA</v>
      </c>
      <c r="V443" t="str">
        <v>AL DÍA</v>
      </c>
      <c r="W443" t="str">
        <v>AL DÍA</v>
      </c>
      <c r="X443" t="str">
        <v>AL DÍA</v>
      </c>
      <c r="Y443" t="str">
        <v>AL DÍA</v>
      </c>
      <c r="Z443" t="str">
        <v>AL DÍA</v>
      </c>
      <c r="AA443" t="str">
        <v>AL DÍA</v>
      </c>
      <c r="AB443" t="str">
        <v>AL DÍA</v>
      </c>
      <c r="AC443" t="str">
        <v>AL DÍA</v>
      </c>
      <c r="AD443" t="str">
        <v/>
      </c>
      <c r="AE443" t="str">
        <v/>
      </c>
      <c r="AF443" t="str">
        <v/>
      </c>
      <c r="AG443" t="str">
        <v/>
      </c>
      <c r="AH443" t="str">
        <v/>
      </c>
      <c r="AI443" t="str">
        <v/>
      </c>
      <c r="AJ443" t="str">
        <v/>
      </c>
      <c r="AK443" t="str">
        <v/>
      </c>
      <c r="AL443" t="str">
        <v/>
      </c>
      <c r="AM443" t="str">
        <v/>
      </c>
      <c r="AN443" t="str">
        <v/>
      </c>
      <c r="AO443" t="str">
        <v/>
      </c>
    </row>
    <row r="444">
      <c r="A444">
        <v>443</v>
      </c>
      <c r="B444" t="str">
        <v xml:space="preserve">LC2 - 41 - 16 </v>
      </c>
      <c r="C444" t="str">
        <v>VENDIDO</v>
      </c>
      <c r="D444">
        <v>24</v>
      </c>
      <c r="E444" t="str">
        <v>AL DÍA</v>
      </c>
      <c r="F444" t="str">
        <v>PAGA</v>
      </c>
      <c r="G444" t="str">
        <v>PAGA</v>
      </c>
      <c r="H444" t="str">
        <v>PAGA</v>
      </c>
      <c r="I444" t="str">
        <v>PAGA</v>
      </c>
      <c r="J444" t="str">
        <v>PAGA</v>
      </c>
      <c r="K444" t="str">
        <v>PAGA</v>
      </c>
      <c r="L444" t="str">
        <v>AL DÍA</v>
      </c>
      <c r="M444" t="str">
        <v>AL DÍA</v>
      </c>
      <c r="N444" t="str">
        <v>AL DÍA</v>
      </c>
      <c r="O444" t="str">
        <v>AL DÍA</v>
      </c>
      <c r="P444" t="str">
        <v>AL DÍA</v>
      </c>
      <c r="Q444" t="str">
        <v>AL DÍA</v>
      </c>
      <c r="R444" t="str">
        <v>AL DÍA</v>
      </c>
      <c r="S444" t="str">
        <v>AL DÍA</v>
      </c>
      <c r="T444" t="str">
        <v>AL DÍA</v>
      </c>
      <c r="U444" t="str">
        <v>AL DÍA</v>
      </c>
      <c r="V444" t="str">
        <v>AL DÍA</v>
      </c>
      <c r="W444" t="str">
        <v>AL DÍA</v>
      </c>
      <c r="X444" t="str">
        <v>AL DÍA</v>
      </c>
      <c r="Y444" t="str">
        <v>AL DÍA</v>
      </c>
      <c r="Z444" t="str">
        <v>AL DÍA</v>
      </c>
      <c r="AA444" t="str">
        <v>AL DÍA</v>
      </c>
      <c r="AB444" t="str">
        <v>AL DÍA</v>
      </c>
      <c r="AC444" t="str">
        <v>AL DÍA</v>
      </c>
      <c r="AD444" t="str">
        <v/>
      </c>
      <c r="AE444" t="str">
        <v/>
      </c>
      <c r="AF444" t="str">
        <v/>
      </c>
      <c r="AG444" t="str">
        <v/>
      </c>
      <c r="AH444" t="str">
        <v/>
      </c>
      <c r="AI444" t="str">
        <v/>
      </c>
      <c r="AJ444" t="str">
        <v/>
      </c>
      <c r="AK444" t="str">
        <v/>
      </c>
      <c r="AL444" t="str">
        <v/>
      </c>
      <c r="AM444" t="str">
        <v/>
      </c>
      <c r="AN444" t="str">
        <v/>
      </c>
      <c r="AO444" t="str">
        <v/>
      </c>
    </row>
    <row r="445">
      <c r="A445">
        <v>444</v>
      </c>
      <c r="B445" t="str">
        <v xml:space="preserve">LC2 - 41 - 17 </v>
      </c>
      <c r="C445" t="str">
        <v>VENDIDO</v>
      </c>
      <c r="D445">
        <v>24</v>
      </c>
      <c r="E445" t="str">
        <v>AL DÍA</v>
      </c>
      <c r="F445" t="str">
        <v>PAGA</v>
      </c>
      <c r="G445" t="str">
        <v>PAGA</v>
      </c>
      <c r="H445" t="str">
        <v>PAGA</v>
      </c>
      <c r="I445" t="str">
        <v>PAGA</v>
      </c>
      <c r="J445" t="str">
        <v>PAGA</v>
      </c>
      <c r="K445" t="str">
        <v>PAGA</v>
      </c>
      <c r="L445" t="str">
        <v>AL DÍA</v>
      </c>
      <c r="M445" t="str">
        <v>AL DÍA</v>
      </c>
      <c r="N445" t="str">
        <v>AL DÍA</v>
      </c>
      <c r="O445" t="str">
        <v>AL DÍA</v>
      </c>
      <c r="P445" t="str">
        <v>AL DÍA</v>
      </c>
      <c r="Q445" t="str">
        <v>AL DÍA</v>
      </c>
      <c r="R445" t="str">
        <v>AL DÍA</v>
      </c>
      <c r="S445" t="str">
        <v>AL DÍA</v>
      </c>
      <c r="T445" t="str">
        <v>AL DÍA</v>
      </c>
      <c r="U445" t="str">
        <v>AL DÍA</v>
      </c>
      <c r="V445" t="str">
        <v>AL DÍA</v>
      </c>
      <c r="W445" t="str">
        <v>AL DÍA</v>
      </c>
      <c r="X445" t="str">
        <v>AL DÍA</v>
      </c>
      <c r="Y445" t="str">
        <v>AL DÍA</v>
      </c>
      <c r="Z445" t="str">
        <v>AL DÍA</v>
      </c>
      <c r="AA445" t="str">
        <v>AL DÍA</v>
      </c>
      <c r="AB445" t="str">
        <v>AL DÍA</v>
      </c>
      <c r="AC445" t="str">
        <v>AL DÍA</v>
      </c>
      <c r="AD445" t="str">
        <v/>
      </c>
      <c r="AE445" t="str">
        <v/>
      </c>
      <c r="AF445" t="str">
        <v/>
      </c>
      <c r="AG445" t="str">
        <v/>
      </c>
      <c r="AH445" t="str">
        <v/>
      </c>
      <c r="AI445" t="str">
        <v/>
      </c>
      <c r="AJ445" t="str">
        <v/>
      </c>
      <c r="AK445" t="str">
        <v/>
      </c>
      <c r="AL445" t="str">
        <v/>
      </c>
      <c r="AM445" t="str">
        <v/>
      </c>
      <c r="AN445" t="str">
        <v/>
      </c>
      <c r="AO445" t="str">
        <v/>
      </c>
    </row>
    <row r="446">
      <c r="A446">
        <v>445</v>
      </c>
      <c r="B446" t="str">
        <v xml:space="preserve">LC2 - 41 - 18 </v>
      </c>
      <c r="C446" t="str">
        <v>VENDIDO</v>
      </c>
      <c r="D446">
        <v>1</v>
      </c>
      <c r="E446" t="str">
        <v>PAGA</v>
      </c>
      <c r="F446" t="str">
        <v>PAGA</v>
      </c>
      <c r="G446" t="str">
        <v/>
      </c>
      <c r="H446" t="str">
        <v/>
      </c>
      <c r="I446" t="str">
        <v/>
      </c>
      <c r="J446" t="str">
        <v/>
      </c>
      <c r="K446" t="str">
        <v/>
      </c>
      <c r="L446" t="str">
        <v/>
      </c>
      <c r="M446" t="str">
        <v/>
      </c>
      <c r="N446" t="str">
        <v/>
      </c>
      <c r="O446" t="str">
        <v/>
      </c>
      <c r="P446" t="str">
        <v/>
      </c>
      <c r="Q446" t="str">
        <v/>
      </c>
      <c r="R446" t="str">
        <v/>
      </c>
      <c r="S446" t="str">
        <v/>
      </c>
      <c r="T446" t="str">
        <v/>
      </c>
      <c r="U446" t="str">
        <v/>
      </c>
      <c r="V446" t="str">
        <v/>
      </c>
      <c r="W446" t="str">
        <v/>
      </c>
      <c r="X446" t="str">
        <v/>
      </c>
      <c r="Y446" t="str">
        <v/>
      </c>
      <c r="Z446" t="str">
        <v/>
      </c>
      <c r="AA446" t="str">
        <v/>
      </c>
      <c r="AB446" t="str">
        <v/>
      </c>
      <c r="AC446" t="str">
        <v/>
      </c>
      <c r="AD446" t="str">
        <v/>
      </c>
      <c r="AE446" t="str">
        <v/>
      </c>
      <c r="AF446" t="str">
        <v/>
      </c>
      <c r="AG446" t="str">
        <v/>
      </c>
      <c r="AH446" t="str">
        <v/>
      </c>
      <c r="AI446" t="str">
        <v/>
      </c>
      <c r="AJ446" t="str">
        <v/>
      </c>
      <c r="AK446" t="str">
        <v/>
      </c>
      <c r="AL446" t="str">
        <v/>
      </c>
      <c r="AM446" t="str">
        <v/>
      </c>
      <c r="AN446" t="str">
        <v/>
      </c>
      <c r="AO446" t="str">
        <v/>
      </c>
    </row>
    <row r="447">
      <c r="A447">
        <v>446</v>
      </c>
      <c r="B447" t="str">
        <v>LC2 - 41 - 19</v>
      </c>
      <c r="C447" t="str">
        <v>VENDIDO</v>
      </c>
      <c r="D447">
        <v>24</v>
      </c>
      <c r="E447" t="str">
        <v>VENCIDA</v>
      </c>
      <c r="F447" t="str">
        <v>PAGA</v>
      </c>
      <c r="G447" t="str">
        <v>PAGA</v>
      </c>
      <c r="H447" t="str">
        <v>PAGA</v>
      </c>
      <c r="I447" t="str">
        <v>VENCIDA</v>
      </c>
      <c r="J447" t="str">
        <v>VENCIDA</v>
      </c>
      <c r="K447" t="str">
        <v>VENCIDA</v>
      </c>
      <c r="L447" t="str">
        <v>VENCIDA</v>
      </c>
      <c r="M447" t="str">
        <v>VENCIDA</v>
      </c>
      <c r="N447" t="str">
        <v>VENCIDA</v>
      </c>
      <c r="O447" t="str">
        <v>VENCIDA</v>
      </c>
      <c r="P447" t="str">
        <v>VENCIDA</v>
      </c>
      <c r="Q447" t="str">
        <v>VENCIDA</v>
      </c>
      <c r="R447" t="str">
        <v>VENCIDA</v>
      </c>
      <c r="S447" t="str">
        <v>VENCIDA</v>
      </c>
      <c r="T447" t="str">
        <v>POR VENCER</v>
      </c>
      <c r="U447" t="str">
        <v>AL DÍA</v>
      </c>
      <c r="V447" t="str">
        <v>AL DÍA</v>
      </c>
      <c r="W447" t="str">
        <v>AL DÍA</v>
      </c>
      <c r="X447" t="str">
        <v>AL DÍA</v>
      </c>
      <c r="Y447" t="str">
        <v>AL DÍA</v>
      </c>
      <c r="Z447" t="str">
        <v>AL DÍA</v>
      </c>
      <c r="AA447" t="str">
        <v>AL DÍA</v>
      </c>
      <c r="AB447" t="str">
        <v>AL DÍA</v>
      </c>
      <c r="AC447" t="str">
        <v>AL DÍA</v>
      </c>
      <c r="AD447" t="str">
        <v/>
      </c>
      <c r="AE447" t="str">
        <v/>
      </c>
      <c r="AF447" t="str">
        <v/>
      </c>
      <c r="AG447" t="str">
        <v/>
      </c>
      <c r="AH447" t="str">
        <v/>
      </c>
      <c r="AI447" t="str">
        <v/>
      </c>
      <c r="AJ447" t="str">
        <v/>
      </c>
      <c r="AK447" t="str">
        <v/>
      </c>
      <c r="AL447" t="str">
        <v/>
      </c>
      <c r="AM447" t="str">
        <v/>
      </c>
      <c r="AN447" t="str">
        <v/>
      </c>
      <c r="AO447" t="str">
        <v/>
      </c>
    </row>
    <row r="448">
      <c r="A448">
        <v>447</v>
      </c>
      <c r="B448" t="str">
        <v xml:space="preserve">LC2 - 41 - 20 </v>
      </c>
      <c r="C448" t="str">
        <v>VENDIDO</v>
      </c>
      <c r="D448">
        <v>24</v>
      </c>
      <c r="E448" t="str">
        <v>VENCIDA</v>
      </c>
      <c r="F448" t="str">
        <v>PAGA</v>
      </c>
      <c r="G448" t="str">
        <v>PAGA</v>
      </c>
      <c r="H448" t="str">
        <v>PAGA</v>
      </c>
      <c r="I448" t="str">
        <v>PAGA</v>
      </c>
      <c r="J448" t="str">
        <v>PAGA</v>
      </c>
      <c r="K448" t="str">
        <v>VENCIDA</v>
      </c>
      <c r="L448" t="str">
        <v>VENCIDA</v>
      </c>
      <c r="M448" t="str">
        <v>POR VENCER</v>
      </c>
      <c r="N448" t="str">
        <v>AL DÍA</v>
      </c>
      <c r="O448" t="str">
        <v>AL DÍA</v>
      </c>
      <c r="P448" t="str">
        <v>AL DÍA</v>
      </c>
      <c r="Q448" t="str">
        <v>AL DÍA</v>
      </c>
      <c r="R448" t="str">
        <v>AL DÍA</v>
      </c>
      <c r="S448" t="str">
        <v>AL DÍA</v>
      </c>
      <c r="T448" t="str">
        <v>AL DÍA</v>
      </c>
      <c r="U448" t="str">
        <v>AL DÍA</v>
      </c>
      <c r="V448" t="str">
        <v>AL DÍA</v>
      </c>
      <c r="W448" t="str">
        <v>AL DÍA</v>
      </c>
      <c r="X448" t="str">
        <v>AL DÍA</v>
      </c>
      <c r="Y448" t="str">
        <v>AL DÍA</v>
      </c>
      <c r="Z448" t="str">
        <v>AL DÍA</v>
      </c>
      <c r="AA448" t="str">
        <v>AL DÍA</v>
      </c>
      <c r="AB448" t="str">
        <v>AL DÍA</v>
      </c>
      <c r="AC448" t="str">
        <v>AL DÍA</v>
      </c>
      <c r="AD448" t="str">
        <v/>
      </c>
      <c r="AE448" t="str">
        <v/>
      </c>
      <c r="AF448" t="str">
        <v/>
      </c>
      <c r="AG448" t="str">
        <v/>
      </c>
      <c r="AH448" t="str">
        <v/>
      </c>
      <c r="AI448" t="str">
        <v/>
      </c>
      <c r="AJ448" t="str">
        <v/>
      </c>
      <c r="AK448" t="str">
        <v/>
      </c>
      <c r="AL448" t="str">
        <v/>
      </c>
      <c r="AM448" t="str">
        <v/>
      </c>
      <c r="AN448" t="str">
        <v/>
      </c>
      <c r="AO448" t="str">
        <v/>
      </c>
    </row>
    <row r="449">
      <c r="A449">
        <v>448</v>
      </c>
      <c r="B449" t="str">
        <v xml:space="preserve">LC2 - 42 - 1 </v>
      </c>
      <c r="C449" t="str">
        <v>VENDIDO</v>
      </c>
      <c r="D449">
        <v>24</v>
      </c>
      <c r="E449" t="str">
        <v>AL DÍA</v>
      </c>
      <c r="F449" t="str">
        <v>PAGA</v>
      </c>
      <c r="G449" t="str">
        <v>PAGA</v>
      </c>
      <c r="H449" t="str">
        <v>PAGA</v>
      </c>
      <c r="I449" t="str">
        <v>PAGA</v>
      </c>
      <c r="J449" t="str">
        <v>PAGA</v>
      </c>
      <c r="K449" t="str">
        <v>PAGA</v>
      </c>
      <c r="L449" t="str">
        <v>PAGA</v>
      </c>
      <c r="M449" t="str">
        <v>PAGA</v>
      </c>
      <c r="N449" t="str">
        <v>AL DÍA</v>
      </c>
      <c r="O449" t="str">
        <v>AL DÍA</v>
      </c>
      <c r="P449" t="str">
        <v>AL DÍA</v>
      </c>
      <c r="Q449" t="str">
        <v>AL DÍA</v>
      </c>
      <c r="R449" t="str">
        <v>AL DÍA</v>
      </c>
      <c r="S449" t="str">
        <v>AL DÍA</v>
      </c>
      <c r="T449" t="str">
        <v>AL DÍA</v>
      </c>
      <c r="U449" t="str">
        <v>AL DÍA</v>
      </c>
      <c r="V449" t="str">
        <v>AL DÍA</v>
      </c>
      <c r="W449" t="str">
        <v>AL DÍA</v>
      </c>
      <c r="X449" t="str">
        <v>AL DÍA</v>
      </c>
      <c r="Y449" t="str">
        <v>AL DÍA</v>
      </c>
      <c r="Z449" t="str">
        <v>AL DÍA</v>
      </c>
      <c r="AA449" t="str">
        <v>AL DÍA</v>
      </c>
      <c r="AB449" t="str">
        <v>AL DÍA</v>
      </c>
      <c r="AC449" t="str">
        <v>AL DÍA</v>
      </c>
      <c r="AD449" t="str">
        <v/>
      </c>
      <c r="AE449" t="str">
        <v/>
      </c>
      <c r="AF449" t="str">
        <v/>
      </c>
      <c r="AG449" t="str">
        <v/>
      </c>
      <c r="AH449" t="str">
        <v/>
      </c>
      <c r="AI449" t="str">
        <v/>
      </c>
      <c r="AJ449" t="str">
        <v/>
      </c>
      <c r="AK449" t="str">
        <v/>
      </c>
      <c r="AL449" t="str">
        <v/>
      </c>
      <c r="AM449" t="str">
        <v/>
      </c>
      <c r="AN449" t="str">
        <v/>
      </c>
      <c r="AO449" t="str">
        <v/>
      </c>
    </row>
    <row r="450">
      <c r="A450">
        <v>449</v>
      </c>
      <c r="B450" t="str">
        <v xml:space="preserve">LC2 - 42 - 2 </v>
      </c>
      <c r="C450" t="str">
        <v>VENDIDO</v>
      </c>
      <c r="D450">
        <v>24</v>
      </c>
      <c r="E450" t="str">
        <v>VENCIDA</v>
      </c>
      <c r="F450" t="str">
        <v>PAGA</v>
      </c>
      <c r="G450" t="str">
        <v>VENCIDA</v>
      </c>
      <c r="H450" t="str">
        <v>AL DÍA</v>
      </c>
      <c r="I450" t="str">
        <v>AL DÍA</v>
      </c>
      <c r="J450" t="str">
        <v>AL DÍA</v>
      </c>
      <c r="K450" t="str">
        <v>AL DÍA</v>
      </c>
      <c r="L450" t="str">
        <v>AL DÍA</v>
      </c>
      <c r="M450" t="str">
        <v>AL DÍA</v>
      </c>
      <c r="N450" t="str">
        <v>AL DÍA</v>
      </c>
      <c r="O450" t="str">
        <v>AL DÍA</v>
      </c>
      <c r="P450" t="str">
        <v>AL DÍA</v>
      </c>
      <c r="Q450" t="str">
        <v>AL DÍA</v>
      </c>
      <c r="R450" t="str">
        <v>AL DÍA</v>
      </c>
      <c r="S450" t="str">
        <v>AL DÍA</v>
      </c>
      <c r="T450" t="str">
        <v>AL DÍA</v>
      </c>
      <c r="U450" t="str">
        <v>AL DÍA</v>
      </c>
      <c r="V450" t="str">
        <v>AL DÍA</v>
      </c>
      <c r="W450" t="str">
        <v>AL DÍA</v>
      </c>
      <c r="X450" t="str">
        <v>AL DÍA</v>
      </c>
      <c r="Y450" t="str">
        <v>AL DÍA</v>
      </c>
      <c r="Z450" t="str">
        <v>AL DÍA</v>
      </c>
      <c r="AA450" t="str">
        <v>AL DÍA</v>
      </c>
      <c r="AB450" t="str">
        <v>AL DÍA</v>
      </c>
      <c r="AC450" t="str">
        <v>AL DÍA</v>
      </c>
      <c r="AD450" t="str">
        <v/>
      </c>
      <c r="AE450" t="str">
        <v/>
      </c>
      <c r="AF450" t="str">
        <v/>
      </c>
      <c r="AG450" t="str">
        <v/>
      </c>
      <c r="AH450" t="str">
        <v/>
      </c>
      <c r="AI450" t="str">
        <v/>
      </c>
      <c r="AJ450" t="str">
        <v/>
      </c>
      <c r="AK450" t="str">
        <v/>
      </c>
      <c r="AL450" t="str">
        <v/>
      </c>
      <c r="AM450" t="str">
        <v/>
      </c>
      <c r="AN450" t="str">
        <v/>
      </c>
      <c r="AO450" t="str">
        <v/>
      </c>
    </row>
    <row r="451">
      <c r="A451">
        <v>450</v>
      </c>
      <c r="B451" t="str">
        <v xml:space="preserve">LC2 - 42 - 3 </v>
      </c>
      <c r="C451" t="str">
        <v>VENDIDO</v>
      </c>
      <c r="D451">
        <v>24</v>
      </c>
      <c r="E451" t="str">
        <v>VENCIDA</v>
      </c>
      <c r="F451" t="str">
        <v>VENCIDA</v>
      </c>
      <c r="G451" t="str">
        <v>VENCIDA</v>
      </c>
      <c r="H451" t="str">
        <v>VENCIDA</v>
      </c>
      <c r="I451" t="str">
        <v>VENCIDA</v>
      </c>
      <c r="J451" t="str">
        <v>VENCIDA</v>
      </c>
      <c r="K451" t="str">
        <v>VENCIDA</v>
      </c>
      <c r="L451" t="str">
        <v>AL DÍA</v>
      </c>
      <c r="M451" t="str">
        <v>AL DÍA</v>
      </c>
      <c r="N451" t="str">
        <v>AL DÍA</v>
      </c>
      <c r="O451" t="str">
        <v>AL DÍA</v>
      </c>
      <c r="P451" t="str">
        <v>AL DÍA</v>
      </c>
      <c r="Q451" t="str">
        <v>AL DÍA</v>
      </c>
      <c r="R451" t="str">
        <v>AL DÍA</v>
      </c>
      <c r="S451" t="str">
        <v>AL DÍA</v>
      </c>
      <c r="T451" t="str">
        <v>AL DÍA</v>
      </c>
      <c r="U451" t="str">
        <v>AL DÍA</v>
      </c>
      <c r="V451" t="str">
        <v>AL DÍA</v>
      </c>
      <c r="W451" t="str">
        <v>AL DÍA</v>
      </c>
      <c r="X451" t="str">
        <v>AL DÍA</v>
      </c>
      <c r="Y451" t="str">
        <v>AL DÍA</v>
      </c>
      <c r="Z451" t="str">
        <v>AL DÍA</v>
      </c>
      <c r="AA451" t="str">
        <v>AL DÍA</v>
      </c>
      <c r="AB451" t="str">
        <v>AL DÍA</v>
      </c>
      <c r="AC451" t="str">
        <v>AL DÍA</v>
      </c>
      <c r="AD451" t="str">
        <v/>
      </c>
      <c r="AE451" t="str">
        <v/>
      </c>
      <c r="AF451" t="str">
        <v/>
      </c>
      <c r="AG451" t="str">
        <v/>
      </c>
      <c r="AH451" t="str">
        <v/>
      </c>
      <c r="AI451" t="str">
        <v/>
      </c>
      <c r="AJ451" t="str">
        <v/>
      </c>
      <c r="AK451" t="str">
        <v/>
      </c>
      <c r="AL451" t="str">
        <v/>
      </c>
      <c r="AM451" t="str">
        <v/>
      </c>
      <c r="AN451" t="str">
        <v/>
      </c>
      <c r="AO451" t="str">
        <v/>
      </c>
    </row>
    <row r="452">
      <c r="A452">
        <v>451</v>
      </c>
      <c r="B452" t="str">
        <v xml:space="preserve">LC2 - 42 - 4 </v>
      </c>
      <c r="C452" t="str">
        <v>VENDIDO</v>
      </c>
      <c r="D452">
        <v>24</v>
      </c>
      <c r="E452" t="str">
        <v>VENCIDA</v>
      </c>
      <c r="F452" t="str">
        <v>PAGA</v>
      </c>
      <c r="G452" t="str">
        <v>PAGA</v>
      </c>
      <c r="H452" t="str">
        <v>PAGA</v>
      </c>
      <c r="I452" t="str">
        <v>PAGA</v>
      </c>
      <c r="J452" t="str">
        <v>VENCIDA</v>
      </c>
      <c r="K452" t="str">
        <v>AL DÍA</v>
      </c>
      <c r="L452" t="str">
        <v>AL DÍA</v>
      </c>
      <c r="M452" t="str">
        <v>AL DÍA</v>
      </c>
      <c r="N452" t="str">
        <v>AL DÍA</v>
      </c>
      <c r="O452" t="str">
        <v>AL DÍA</v>
      </c>
      <c r="P452" t="str">
        <v>AL DÍA</v>
      </c>
      <c r="Q452" t="str">
        <v>AL DÍA</v>
      </c>
      <c r="R452" t="str">
        <v>AL DÍA</v>
      </c>
      <c r="S452" t="str">
        <v>AL DÍA</v>
      </c>
      <c r="T452" t="str">
        <v>AL DÍA</v>
      </c>
      <c r="U452" t="str">
        <v>AL DÍA</v>
      </c>
      <c r="V452" t="str">
        <v>AL DÍA</v>
      </c>
      <c r="W452" t="str">
        <v>AL DÍA</v>
      </c>
      <c r="X452" t="str">
        <v>AL DÍA</v>
      </c>
      <c r="Y452" t="str">
        <v>AL DÍA</v>
      </c>
      <c r="Z452" t="str">
        <v>AL DÍA</v>
      </c>
      <c r="AA452" t="str">
        <v>AL DÍA</v>
      </c>
      <c r="AB452" t="str">
        <v>AL DÍA</v>
      </c>
      <c r="AC452" t="str">
        <v>AL DÍA</v>
      </c>
      <c r="AD452" t="str">
        <v/>
      </c>
      <c r="AE452" t="str">
        <v/>
      </c>
      <c r="AF452" t="str">
        <v/>
      </c>
      <c r="AG452" t="str">
        <v/>
      </c>
      <c r="AH452" t="str">
        <v/>
      </c>
      <c r="AI452" t="str">
        <v/>
      </c>
      <c r="AJ452" t="str">
        <v/>
      </c>
      <c r="AK452" t="str">
        <v/>
      </c>
      <c r="AL452" t="str">
        <v/>
      </c>
      <c r="AM452" t="str">
        <v/>
      </c>
      <c r="AN452" t="str">
        <v/>
      </c>
      <c r="AO452" t="str">
        <v/>
      </c>
    </row>
    <row r="453">
      <c r="A453">
        <v>452</v>
      </c>
      <c r="B453" t="str">
        <v xml:space="preserve">LC2 - 42 - 5 </v>
      </c>
      <c r="C453" t="str">
        <v>VENDIDO</v>
      </c>
      <c r="D453">
        <v>24</v>
      </c>
      <c r="E453" t="str">
        <v>VENCIDA</v>
      </c>
      <c r="F453" t="str">
        <v>PAGA</v>
      </c>
      <c r="G453" t="str">
        <v>PAGA</v>
      </c>
      <c r="H453" t="str">
        <v>PAGA</v>
      </c>
      <c r="I453" t="str">
        <v>PAGA</v>
      </c>
      <c r="J453" t="str">
        <v>VENCIDA</v>
      </c>
      <c r="K453" t="str">
        <v>AL DÍA</v>
      </c>
      <c r="L453" t="str">
        <v>AL DÍA</v>
      </c>
      <c r="M453" t="str">
        <v>AL DÍA</v>
      </c>
      <c r="N453" t="str">
        <v>AL DÍA</v>
      </c>
      <c r="O453" t="str">
        <v>AL DÍA</v>
      </c>
      <c r="P453" t="str">
        <v>AL DÍA</v>
      </c>
      <c r="Q453" t="str">
        <v>AL DÍA</v>
      </c>
      <c r="R453" t="str">
        <v>AL DÍA</v>
      </c>
      <c r="S453" t="str">
        <v>AL DÍA</v>
      </c>
      <c r="T453" t="str">
        <v>AL DÍA</v>
      </c>
      <c r="U453" t="str">
        <v>AL DÍA</v>
      </c>
      <c r="V453" t="str">
        <v>AL DÍA</v>
      </c>
      <c r="W453" t="str">
        <v>AL DÍA</v>
      </c>
      <c r="X453" t="str">
        <v>AL DÍA</v>
      </c>
      <c r="Y453" t="str">
        <v>AL DÍA</v>
      </c>
      <c r="Z453" t="str">
        <v>AL DÍA</v>
      </c>
      <c r="AA453" t="str">
        <v>AL DÍA</v>
      </c>
      <c r="AB453" t="str">
        <v>AL DÍA</v>
      </c>
      <c r="AC453" t="str">
        <v>AL DÍA</v>
      </c>
      <c r="AD453" t="str">
        <v/>
      </c>
      <c r="AE453" t="str">
        <v/>
      </c>
      <c r="AF453" t="str">
        <v/>
      </c>
      <c r="AG453" t="str">
        <v/>
      </c>
      <c r="AH453" t="str">
        <v/>
      </c>
      <c r="AI453" t="str">
        <v/>
      </c>
      <c r="AJ453" t="str">
        <v/>
      </c>
      <c r="AK453" t="str">
        <v/>
      </c>
      <c r="AL453" t="str">
        <v/>
      </c>
      <c r="AM453" t="str">
        <v/>
      </c>
      <c r="AN453" t="str">
        <v/>
      </c>
      <c r="AO453" t="str">
        <v/>
      </c>
    </row>
    <row r="454">
      <c r="A454">
        <v>453</v>
      </c>
      <c r="B454" t="str">
        <v xml:space="preserve">LC2 - 42 - 6 </v>
      </c>
      <c r="C454" t="str">
        <v>VENDIDO</v>
      </c>
      <c r="D454">
        <v>24</v>
      </c>
      <c r="E454" t="str">
        <v>POR VENCER</v>
      </c>
      <c r="F454" t="str">
        <v>PAGA</v>
      </c>
      <c r="G454" t="str">
        <v>PAGA</v>
      </c>
      <c r="H454" t="str">
        <v>POR VENCER</v>
      </c>
      <c r="I454" t="str">
        <v>AL DÍA</v>
      </c>
      <c r="J454" t="str">
        <v>AL DÍA</v>
      </c>
      <c r="K454" t="str">
        <v>AL DÍA</v>
      </c>
      <c r="L454" t="str">
        <v>AL DÍA</v>
      </c>
      <c r="M454" t="str">
        <v>AL DÍA</v>
      </c>
      <c r="N454" t="str">
        <v>AL DÍA</v>
      </c>
      <c r="O454" t="str">
        <v>AL DÍA</v>
      </c>
      <c r="P454" t="str">
        <v>AL DÍA</v>
      </c>
      <c r="Q454" t="str">
        <v>AL DÍA</v>
      </c>
      <c r="R454" t="str">
        <v>AL DÍA</v>
      </c>
      <c r="S454" t="str">
        <v>AL DÍA</v>
      </c>
      <c r="T454" t="str">
        <v>AL DÍA</v>
      </c>
      <c r="U454" t="str">
        <v>AL DÍA</v>
      </c>
      <c r="V454" t="str">
        <v>AL DÍA</v>
      </c>
      <c r="W454" t="str">
        <v>AL DÍA</v>
      </c>
      <c r="X454" t="str">
        <v>AL DÍA</v>
      </c>
      <c r="Y454" t="str">
        <v>AL DÍA</v>
      </c>
      <c r="Z454" t="str">
        <v>AL DÍA</v>
      </c>
      <c r="AA454" t="str">
        <v>AL DÍA</v>
      </c>
      <c r="AB454" t="str">
        <v>AL DÍA</v>
      </c>
      <c r="AC454" t="str">
        <v>AL DÍA</v>
      </c>
      <c r="AD454" t="str">
        <v/>
      </c>
      <c r="AE454" t="str">
        <v/>
      </c>
      <c r="AF454" t="str">
        <v/>
      </c>
      <c r="AG454" t="str">
        <v/>
      </c>
      <c r="AH454" t="str">
        <v/>
      </c>
      <c r="AI454" t="str">
        <v/>
      </c>
      <c r="AJ454" t="str">
        <v/>
      </c>
      <c r="AK454" t="str">
        <v/>
      </c>
      <c r="AL454" t="str">
        <v/>
      </c>
      <c r="AM454" t="str">
        <v/>
      </c>
      <c r="AN454" t="str">
        <v/>
      </c>
      <c r="AO454" t="str">
        <v/>
      </c>
    </row>
    <row r="455">
      <c r="A455">
        <v>454</v>
      </c>
      <c r="B455" t="str">
        <v xml:space="preserve">LC2 - 42 - 7 </v>
      </c>
      <c r="C455" t="str">
        <v>VENDIDO</v>
      </c>
      <c r="D455">
        <v>24</v>
      </c>
      <c r="E455" t="str">
        <v>AL DÍA</v>
      </c>
      <c r="F455" t="str">
        <v>PAGA</v>
      </c>
      <c r="G455" t="str">
        <v>PAGA</v>
      </c>
      <c r="H455" t="str">
        <v>PAGA</v>
      </c>
      <c r="I455" t="str">
        <v>PAGA</v>
      </c>
      <c r="J455" t="str">
        <v>PAGA</v>
      </c>
      <c r="K455" t="str">
        <v>PAGA</v>
      </c>
      <c r="L455" t="str">
        <v>AL DÍA</v>
      </c>
      <c r="M455" t="str">
        <v>AL DÍA</v>
      </c>
      <c r="N455" t="str">
        <v>AL DÍA</v>
      </c>
      <c r="O455" t="str">
        <v>AL DÍA</v>
      </c>
      <c r="P455" t="str">
        <v>AL DÍA</v>
      </c>
      <c r="Q455" t="str">
        <v>AL DÍA</v>
      </c>
      <c r="R455" t="str">
        <v>AL DÍA</v>
      </c>
      <c r="S455" t="str">
        <v>AL DÍA</v>
      </c>
      <c r="T455" t="str">
        <v>AL DÍA</v>
      </c>
      <c r="U455" t="str">
        <v>AL DÍA</v>
      </c>
      <c r="V455" t="str">
        <v>AL DÍA</v>
      </c>
      <c r="W455" t="str">
        <v>AL DÍA</v>
      </c>
      <c r="X455" t="str">
        <v>AL DÍA</v>
      </c>
      <c r="Y455" t="str">
        <v>AL DÍA</v>
      </c>
      <c r="Z455" t="str">
        <v>AL DÍA</v>
      </c>
      <c r="AA455" t="str">
        <v>AL DÍA</v>
      </c>
      <c r="AB455" t="str">
        <v>AL DÍA</v>
      </c>
      <c r="AC455" t="str">
        <v>AL DÍA</v>
      </c>
      <c r="AD455" t="str">
        <v/>
      </c>
      <c r="AE455" t="str">
        <v/>
      </c>
      <c r="AF455" t="str">
        <v/>
      </c>
      <c r="AG455" t="str">
        <v/>
      </c>
      <c r="AH455" t="str">
        <v/>
      </c>
      <c r="AI455" t="str">
        <v/>
      </c>
      <c r="AJ455" t="str">
        <v/>
      </c>
      <c r="AK455" t="str">
        <v/>
      </c>
      <c r="AL455" t="str">
        <v/>
      </c>
      <c r="AM455" t="str">
        <v/>
      </c>
      <c r="AN455" t="str">
        <v/>
      </c>
      <c r="AO455" t="str">
        <v/>
      </c>
    </row>
    <row r="456">
      <c r="A456">
        <v>455</v>
      </c>
      <c r="B456" t="str">
        <v xml:space="preserve">LC2 - 42 - 8 </v>
      </c>
      <c r="C456" t="str">
        <v>EN NEGOCIACIÓN</v>
      </c>
      <c r="D456">
        <v>0</v>
      </c>
      <c r="E456" t="str">
        <v>SIN ESTADO</v>
      </c>
      <c r="F456" t="str">
        <v/>
      </c>
      <c r="G456" t="str">
        <v/>
      </c>
      <c r="H456" t="str">
        <v/>
      </c>
      <c r="I456" t="str">
        <v/>
      </c>
      <c r="J456" t="str">
        <v/>
      </c>
      <c r="K456" t="str">
        <v/>
      </c>
      <c r="L456" t="str">
        <v/>
      </c>
      <c r="M456" t="str">
        <v/>
      </c>
      <c r="N456" t="str">
        <v/>
      </c>
      <c r="O456" t="str">
        <v/>
      </c>
      <c r="P456" t="str">
        <v/>
      </c>
      <c r="Q456" t="str">
        <v/>
      </c>
      <c r="R456" t="str">
        <v/>
      </c>
      <c r="S456" t="str">
        <v/>
      </c>
      <c r="T456" t="str">
        <v/>
      </c>
      <c r="U456" t="str">
        <v/>
      </c>
      <c r="V456" t="str">
        <v/>
      </c>
      <c r="W456" t="str">
        <v/>
      </c>
      <c r="X456" t="str">
        <v/>
      </c>
      <c r="Y456" t="str">
        <v/>
      </c>
      <c r="Z456" t="str">
        <v/>
      </c>
      <c r="AA456" t="str">
        <v/>
      </c>
      <c r="AB456" t="str">
        <v/>
      </c>
      <c r="AC456" t="str">
        <v/>
      </c>
      <c r="AD456" t="str">
        <v/>
      </c>
      <c r="AE456" t="str">
        <v/>
      </c>
      <c r="AF456" t="str">
        <v/>
      </c>
      <c r="AG456" t="str">
        <v/>
      </c>
      <c r="AH456" t="str">
        <v/>
      </c>
      <c r="AI456" t="str">
        <v/>
      </c>
      <c r="AJ456" t="str">
        <v/>
      </c>
      <c r="AK456" t="str">
        <v/>
      </c>
      <c r="AL456" t="str">
        <v/>
      </c>
      <c r="AM456" t="str">
        <v/>
      </c>
      <c r="AN456" t="str">
        <v/>
      </c>
      <c r="AO456" t="str">
        <v/>
      </c>
    </row>
    <row r="457">
      <c r="A457">
        <v>456</v>
      </c>
      <c r="B457" t="str">
        <v xml:space="preserve">LC2 - 42 - 9 </v>
      </c>
      <c r="C457" t="str">
        <v>VENDIDO</v>
      </c>
      <c r="D457">
        <v>24</v>
      </c>
      <c r="E457" t="str">
        <v>VENCIDA</v>
      </c>
      <c r="F457" t="str">
        <v>VENCIDA</v>
      </c>
      <c r="G457" t="str">
        <v>VENCIDA</v>
      </c>
      <c r="H457" t="str">
        <v>VENCIDA</v>
      </c>
      <c r="I457" t="str">
        <v>AL DÍA</v>
      </c>
      <c r="J457" t="str">
        <v>AL DÍA</v>
      </c>
      <c r="K457" t="str">
        <v>AL DÍA</v>
      </c>
      <c r="L457" t="str">
        <v>AL DÍA</v>
      </c>
      <c r="M457" t="str">
        <v>AL DÍA</v>
      </c>
      <c r="N457" t="str">
        <v>AL DÍA</v>
      </c>
      <c r="O457" t="str">
        <v>AL DÍA</v>
      </c>
      <c r="P457" t="str">
        <v>AL DÍA</v>
      </c>
      <c r="Q457" t="str">
        <v>AL DÍA</v>
      </c>
      <c r="R457" t="str">
        <v>AL DÍA</v>
      </c>
      <c r="S457" t="str">
        <v>AL DÍA</v>
      </c>
      <c r="T457" t="str">
        <v>AL DÍA</v>
      </c>
      <c r="U457" t="str">
        <v>AL DÍA</v>
      </c>
      <c r="V457" t="str">
        <v>AL DÍA</v>
      </c>
      <c r="W457" t="str">
        <v>AL DÍA</v>
      </c>
      <c r="X457" t="str">
        <v>AL DÍA</v>
      </c>
      <c r="Y457" t="str">
        <v>AL DÍA</v>
      </c>
      <c r="Z457" t="str">
        <v>AL DÍA</v>
      </c>
      <c r="AA457" t="str">
        <v>AL DÍA</v>
      </c>
      <c r="AB457" t="str">
        <v>AL DÍA</v>
      </c>
      <c r="AC457" t="str">
        <v>AL DÍA</v>
      </c>
      <c r="AD457" t="str">
        <v/>
      </c>
      <c r="AE457" t="str">
        <v/>
      </c>
      <c r="AF457" t="str">
        <v/>
      </c>
      <c r="AG457" t="str">
        <v/>
      </c>
      <c r="AH457" t="str">
        <v/>
      </c>
      <c r="AI457" t="str">
        <v/>
      </c>
      <c r="AJ457" t="str">
        <v/>
      </c>
      <c r="AK457" t="str">
        <v/>
      </c>
      <c r="AL457" t="str">
        <v/>
      </c>
      <c r="AM457" t="str">
        <v/>
      </c>
      <c r="AN457" t="str">
        <v/>
      </c>
      <c r="AO457" t="str">
        <v/>
      </c>
    </row>
    <row r="458">
      <c r="A458">
        <v>457</v>
      </c>
      <c r="B458" t="str">
        <v xml:space="preserve">LC2 - 42 - 10 </v>
      </c>
      <c r="C458" t="str">
        <v>VENDIDO</v>
      </c>
      <c r="D458">
        <v>24</v>
      </c>
      <c r="E458" t="str">
        <v>VENCIDA</v>
      </c>
      <c r="F458" t="str">
        <v>PAGA</v>
      </c>
      <c r="G458" t="str">
        <v>PAGA</v>
      </c>
      <c r="H458" t="str">
        <v>VENCIDA</v>
      </c>
      <c r="I458" t="str">
        <v>AL DÍA</v>
      </c>
      <c r="J458" t="str">
        <v>AL DÍA</v>
      </c>
      <c r="K458" t="str">
        <v>AL DÍA</v>
      </c>
      <c r="L458" t="str">
        <v>AL DÍA</v>
      </c>
      <c r="M458" t="str">
        <v>AL DÍA</v>
      </c>
      <c r="N458" t="str">
        <v>AL DÍA</v>
      </c>
      <c r="O458" t="str">
        <v>AL DÍA</v>
      </c>
      <c r="P458" t="str">
        <v>AL DÍA</v>
      </c>
      <c r="Q458" t="str">
        <v>AL DÍA</v>
      </c>
      <c r="R458" t="str">
        <v>AL DÍA</v>
      </c>
      <c r="S458" t="str">
        <v>AL DÍA</v>
      </c>
      <c r="T458" t="str">
        <v>AL DÍA</v>
      </c>
      <c r="U458" t="str">
        <v>AL DÍA</v>
      </c>
      <c r="V458" t="str">
        <v>AL DÍA</v>
      </c>
      <c r="W458" t="str">
        <v>AL DÍA</v>
      </c>
      <c r="X458" t="str">
        <v>AL DÍA</v>
      </c>
      <c r="Y458" t="str">
        <v>AL DÍA</v>
      </c>
      <c r="Z458" t="str">
        <v>AL DÍA</v>
      </c>
      <c r="AA458" t="str">
        <v>AL DÍA</v>
      </c>
      <c r="AB458" t="str">
        <v>AL DÍA</v>
      </c>
      <c r="AC458" t="str">
        <v>AL DÍA</v>
      </c>
      <c r="AD458" t="str">
        <v/>
      </c>
      <c r="AE458" t="str">
        <v/>
      </c>
      <c r="AF458" t="str">
        <v/>
      </c>
      <c r="AG458" t="str">
        <v/>
      </c>
      <c r="AH458" t="str">
        <v/>
      </c>
      <c r="AI458" t="str">
        <v/>
      </c>
      <c r="AJ458" t="str">
        <v/>
      </c>
      <c r="AK458" t="str">
        <v/>
      </c>
      <c r="AL458" t="str">
        <v/>
      </c>
      <c r="AM458" t="str">
        <v/>
      </c>
      <c r="AN458" t="str">
        <v/>
      </c>
      <c r="AO458" t="str">
        <v/>
      </c>
    </row>
    <row r="459">
      <c r="A459">
        <v>458</v>
      </c>
      <c r="B459" t="str">
        <v xml:space="preserve">LC2 - 42 - 11 </v>
      </c>
      <c r="C459" t="str">
        <v>VENDIDO</v>
      </c>
      <c r="D459">
        <v>24</v>
      </c>
      <c r="E459" t="str">
        <v>VENCIDA</v>
      </c>
      <c r="F459" t="str">
        <v>PAGA</v>
      </c>
      <c r="G459" t="str">
        <v>PAGA</v>
      </c>
      <c r="H459" t="str">
        <v>VENCIDA</v>
      </c>
      <c r="I459" t="str">
        <v>VENCIDA</v>
      </c>
      <c r="J459" t="str">
        <v>POR VENCER</v>
      </c>
      <c r="K459" t="str">
        <v>AL DÍA</v>
      </c>
      <c r="L459" t="str">
        <v>AL DÍA</v>
      </c>
      <c r="M459" t="str">
        <v>AL DÍA</v>
      </c>
      <c r="N459" t="str">
        <v>AL DÍA</v>
      </c>
      <c r="O459" t="str">
        <v>AL DÍA</v>
      </c>
      <c r="P459" t="str">
        <v>AL DÍA</v>
      </c>
      <c r="Q459" t="str">
        <v>AL DÍA</v>
      </c>
      <c r="R459" t="str">
        <v>AL DÍA</v>
      </c>
      <c r="S459" t="str">
        <v>AL DÍA</v>
      </c>
      <c r="T459" t="str">
        <v>AL DÍA</v>
      </c>
      <c r="U459" t="str">
        <v>AL DÍA</v>
      </c>
      <c r="V459" t="str">
        <v>AL DÍA</v>
      </c>
      <c r="W459" t="str">
        <v>AL DÍA</v>
      </c>
      <c r="X459" t="str">
        <v>AL DÍA</v>
      </c>
      <c r="Y459" t="str">
        <v>AL DÍA</v>
      </c>
      <c r="Z459" t="str">
        <v>AL DÍA</v>
      </c>
      <c r="AA459" t="str">
        <v>AL DÍA</v>
      </c>
      <c r="AB459" t="str">
        <v>AL DÍA</v>
      </c>
      <c r="AC459" t="str">
        <v>AL DÍA</v>
      </c>
      <c r="AD459" t="str">
        <v/>
      </c>
      <c r="AE459" t="str">
        <v/>
      </c>
      <c r="AF459" t="str">
        <v/>
      </c>
      <c r="AG459" t="str">
        <v/>
      </c>
      <c r="AH459" t="str">
        <v/>
      </c>
      <c r="AI459" t="str">
        <v/>
      </c>
      <c r="AJ459" t="str">
        <v/>
      </c>
      <c r="AK459" t="str">
        <v/>
      </c>
      <c r="AL459" t="str">
        <v/>
      </c>
      <c r="AM459" t="str">
        <v/>
      </c>
      <c r="AN459" t="str">
        <v/>
      </c>
      <c r="AO459" t="str">
        <v/>
      </c>
    </row>
    <row r="460">
      <c r="A460">
        <v>459</v>
      </c>
      <c r="B460" t="str">
        <v xml:space="preserve">LC2 - 42 - 12 </v>
      </c>
      <c r="C460" t="str">
        <v>VENDIDO</v>
      </c>
      <c r="D460">
        <v>24</v>
      </c>
      <c r="E460" t="str">
        <v>POR VENCER</v>
      </c>
      <c r="F460" t="str">
        <v>PAGA</v>
      </c>
      <c r="G460" t="str">
        <v>PAGA</v>
      </c>
      <c r="H460" t="str">
        <v>PAGA</v>
      </c>
      <c r="I460" t="str">
        <v>PAGA</v>
      </c>
      <c r="J460" t="str">
        <v>POR VENCER</v>
      </c>
      <c r="K460" t="str">
        <v>AL DÍA</v>
      </c>
      <c r="L460" t="str">
        <v>AL DÍA</v>
      </c>
      <c r="M460" t="str">
        <v>AL DÍA</v>
      </c>
      <c r="N460" t="str">
        <v>AL DÍA</v>
      </c>
      <c r="O460" t="str">
        <v>AL DÍA</v>
      </c>
      <c r="P460" t="str">
        <v>AL DÍA</v>
      </c>
      <c r="Q460" t="str">
        <v>AL DÍA</v>
      </c>
      <c r="R460" t="str">
        <v>AL DÍA</v>
      </c>
      <c r="S460" t="str">
        <v>AL DÍA</v>
      </c>
      <c r="T460" t="str">
        <v>AL DÍA</v>
      </c>
      <c r="U460" t="str">
        <v>AL DÍA</v>
      </c>
      <c r="V460" t="str">
        <v>AL DÍA</v>
      </c>
      <c r="W460" t="str">
        <v>AL DÍA</v>
      </c>
      <c r="X460" t="str">
        <v>AL DÍA</v>
      </c>
      <c r="Y460" t="str">
        <v>AL DÍA</v>
      </c>
      <c r="Z460" t="str">
        <v>AL DÍA</v>
      </c>
      <c r="AA460" t="str">
        <v>AL DÍA</v>
      </c>
      <c r="AB460" t="str">
        <v>AL DÍA</v>
      </c>
      <c r="AC460" t="str">
        <v>AL DÍA</v>
      </c>
      <c r="AD460" t="str">
        <v/>
      </c>
      <c r="AE460" t="str">
        <v/>
      </c>
      <c r="AF460" t="str">
        <v/>
      </c>
      <c r="AG460" t="str">
        <v/>
      </c>
      <c r="AH460" t="str">
        <v/>
      </c>
      <c r="AI460" t="str">
        <v/>
      </c>
      <c r="AJ460" t="str">
        <v/>
      </c>
      <c r="AK460" t="str">
        <v/>
      </c>
      <c r="AL460" t="str">
        <v/>
      </c>
      <c r="AM460" t="str">
        <v/>
      </c>
      <c r="AN460" t="str">
        <v/>
      </c>
      <c r="AO460" t="str">
        <v/>
      </c>
    </row>
    <row r="461">
      <c r="A461">
        <v>460</v>
      </c>
      <c r="B461" t="str">
        <v>LC2 - 43 - 1</v>
      </c>
      <c r="C461" t="str">
        <v>EN NEGOCIACIÓN</v>
      </c>
      <c r="D461">
        <v>0</v>
      </c>
      <c r="E461" t="str">
        <v>SIN ESTADO</v>
      </c>
      <c r="F461" t="str">
        <v/>
      </c>
      <c r="G461" t="str">
        <v/>
      </c>
      <c r="H461" t="str">
        <v/>
      </c>
      <c r="I461" t="str">
        <v/>
      </c>
      <c r="J461" t="str">
        <v/>
      </c>
      <c r="K461" t="str">
        <v/>
      </c>
      <c r="L461" t="str">
        <v/>
      </c>
      <c r="M461" t="str">
        <v/>
      </c>
      <c r="N461" t="str">
        <v/>
      </c>
      <c r="O461" t="str">
        <v/>
      </c>
      <c r="P461" t="str">
        <v/>
      </c>
      <c r="Q461" t="str">
        <v/>
      </c>
      <c r="R461" t="str">
        <v/>
      </c>
      <c r="S461" t="str">
        <v/>
      </c>
      <c r="T461" t="str">
        <v/>
      </c>
      <c r="U461" t="str">
        <v/>
      </c>
      <c r="V461" t="str">
        <v/>
      </c>
      <c r="W461" t="str">
        <v/>
      </c>
      <c r="X461" t="str">
        <v/>
      </c>
      <c r="Y461" t="str">
        <v/>
      </c>
      <c r="Z461" t="str">
        <v/>
      </c>
      <c r="AA461" t="str">
        <v/>
      </c>
      <c r="AB461" t="str">
        <v/>
      </c>
      <c r="AC461" t="str">
        <v/>
      </c>
      <c r="AD461" t="str">
        <v/>
      </c>
      <c r="AE461" t="str">
        <v/>
      </c>
      <c r="AF461" t="str">
        <v/>
      </c>
      <c r="AG461" t="str">
        <v/>
      </c>
      <c r="AH461" t="str">
        <v/>
      </c>
      <c r="AI461" t="str">
        <v/>
      </c>
      <c r="AJ461" t="str">
        <v/>
      </c>
      <c r="AK461" t="str">
        <v/>
      </c>
      <c r="AL461" t="str">
        <v/>
      </c>
      <c r="AM461" t="str">
        <v/>
      </c>
      <c r="AN461" t="str">
        <v/>
      </c>
      <c r="AO461" t="str">
        <v/>
      </c>
    </row>
    <row r="462">
      <c r="A462">
        <v>461</v>
      </c>
      <c r="B462" t="str">
        <v xml:space="preserve">LC2 - 43 - 2 </v>
      </c>
      <c r="D462">
        <v>0</v>
      </c>
      <c r="E462" t="str">
        <v>SIN ESTADO</v>
      </c>
      <c r="F462" t="str">
        <v/>
      </c>
      <c r="G462" t="str">
        <v/>
      </c>
      <c r="H462" t="str">
        <v/>
      </c>
      <c r="I462" t="str">
        <v/>
      </c>
      <c r="J462" t="str">
        <v/>
      </c>
      <c r="K462" t="str">
        <v/>
      </c>
      <c r="L462" t="str">
        <v/>
      </c>
      <c r="M462" t="str">
        <v/>
      </c>
      <c r="N462" t="str">
        <v/>
      </c>
      <c r="O462" t="str">
        <v/>
      </c>
      <c r="P462" t="str">
        <v/>
      </c>
      <c r="Q462" t="str">
        <v/>
      </c>
      <c r="R462" t="str">
        <v/>
      </c>
      <c r="S462" t="str">
        <v/>
      </c>
      <c r="T462" t="str">
        <v/>
      </c>
      <c r="U462" t="str">
        <v/>
      </c>
      <c r="V462" t="str">
        <v/>
      </c>
      <c r="W462" t="str">
        <v/>
      </c>
      <c r="X462" t="str">
        <v/>
      </c>
      <c r="Y462" t="str">
        <v/>
      </c>
      <c r="Z462" t="str">
        <v/>
      </c>
      <c r="AA462" t="str">
        <v/>
      </c>
      <c r="AB462" t="str">
        <v/>
      </c>
      <c r="AC462" t="str">
        <v/>
      </c>
      <c r="AD462" t="str">
        <v/>
      </c>
      <c r="AE462" t="str">
        <v/>
      </c>
      <c r="AF462" t="str">
        <v/>
      </c>
      <c r="AG462" t="str">
        <v/>
      </c>
      <c r="AH462" t="str">
        <v/>
      </c>
      <c r="AI462" t="str">
        <v/>
      </c>
      <c r="AJ462" t="str">
        <v/>
      </c>
      <c r="AK462" t="str">
        <v/>
      </c>
      <c r="AL462" t="str">
        <v/>
      </c>
      <c r="AM462" t="str">
        <v/>
      </c>
      <c r="AN462" t="str">
        <v/>
      </c>
      <c r="AO462" t="str">
        <v/>
      </c>
    </row>
    <row r="463">
      <c r="A463">
        <v>462</v>
      </c>
      <c r="B463" t="str">
        <v xml:space="preserve">LC2 - 43 - 3 </v>
      </c>
      <c r="C463" t="str">
        <v>EN NEGOCIACIÓN</v>
      </c>
      <c r="D463">
        <v>0</v>
      </c>
      <c r="E463" t="str">
        <v>SIN ESTADO</v>
      </c>
      <c r="F463" t="str">
        <v/>
      </c>
      <c r="G463" t="str">
        <v/>
      </c>
      <c r="H463" t="str">
        <v/>
      </c>
      <c r="I463" t="str">
        <v/>
      </c>
      <c r="J463" t="str">
        <v/>
      </c>
      <c r="K463" t="str">
        <v/>
      </c>
      <c r="L463" t="str">
        <v/>
      </c>
      <c r="M463" t="str">
        <v/>
      </c>
      <c r="N463" t="str">
        <v/>
      </c>
      <c r="O463" t="str">
        <v/>
      </c>
      <c r="P463" t="str">
        <v/>
      </c>
      <c r="Q463" t="str">
        <v/>
      </c>
      <c r="R463" t="str">
        <v/>
      </c>
      <c r="S463" t="str">
        <v/>
      </c>
      <c r="T463" t="str">
        <v/>
      </c>
      <c r="U463" t="str">
        <v/>
      </c>
      <c r="V463" t="str">
        <v/>
      </c>
      <c r="W463" t="str">
        <v/>
      </c>
      <c r="X463" t="str">
        <v/>
      </c>
      <c r="Y463" t="str">
        <v/>
      </c>
      <c r="Z463" t="str">
        <v/>
      </c>
      <c r="AA463" t="str">
        <v/>
      </c>
      <c r="AB463" t="str">
        <v/>
      </c>
      <c r="AC463" t="str">
        <v/>
      </c>
      <c r="AD463" t="str">
        <v/>
      </c>
      <c r="AE463" t="str">
        <v/>
      </c>
      <c r="AF463" t="str">
        <v/>
      </c>
      <c r="AG463" t="str">
        <v/>
      </c>
      <c r="AH463" t="str">
        <v/>
      </c>
      <c r="AI463" t="str">
        <v/>
      </c>
      <c r="AJ463" t="str">
        <v/>
      </c>
      <c r="AK463" t="str">
        <v/>
      </c>
      <c r="AL463" t="str">
        <v/>
      </c>
      <c r="AM463" t="str">
        <v/>
      </c>
      <c r="AN463" t="str">
        <v/>
      </c>
      <c r="AO463" t="str">
        <v/>
      </c>
    </row>
    <row r="464">
      <c r="A464">
        <v>463</v>
      </c>
      <c r="B464" t="str">
        <v>LC2 - 43 - 4 Y 5</v>
      </c>
      <c r="C464" t="str">
        <v>VENDIDO</v>
      </c>
      <c r="D464">
        <v>0</v>
      </c>
      <c r="E464" t="str">
        <v>SIN ESTADO</v>
      </c>
      <c r="F464" t="str">
        <v/>
      </c>
      <c r="G464" t="str">
        <v/>
      </c>
      <c r="H464" t="str">
        <v/>
      </c>
      <c r="I464" t="str">
        <v/>
      </c>
      <c r="J464" t="str">
        <v/>
      </c>
      <c r="K464" t="str">
        <v/>
      </c>
      <c r="L464" t="str">
        <v/>
      </c>
      <c r="M464" t="str">
        <v/>
      </c>
      <c r="N464" t="str">
        <v/>
      </c>
      <c r="O464" t="str">
        <v/>
      </c>
      <c r="P464" t="str">
        <v/>
      </c>
      <c r="Q464" t="str">
        <v/>
      </c>
      <c r="R464" t="str">
        <v/>
      </c>
      <c r="S464" t="str">
        <v/>
      </c>
      <c r="T464" t="str">
        <v/>
      </c>
      <c r="U464" t="str">
        <v/>
      </c>
      <c r="V464" t="str">
        <v/>
      </c>
      <c r="W464" t="str">
        <v/>
      </c>
      <c r="X464" t="str">
        <v/>
      </c>
      <c r="Y464" t="str">
        <v/>
      </c>
      <c r="Z464" t="str">
        <v/>
      </c>
      <c r="AA464" t="str">
        <v/>
      </c>
      <c r="AB464" t="str">
        <v/>
      </c>
      <c r="AC464" t="str">
        <v/>
      </c>
      <c r="AD464" t="str">
        <v/>
      </c>
      <c r="AE464" t="str">
        <v/>
      </c>
      <c r="AF464" t="str">
        <v/>
      </c>
      <c r="AG464" t="str">
        <v/>
      </c>
      <c r="AH464" t="str">
        <v/>
      </c>
      <c r="AI464" t="str">
        <v/>
      </c>
      <c r="AJ464" t="str">
        <v/>
      </c>
      <c r="AK464" t="str">
        <v/>
      </c>
      <c r="AL464" t="str">
        <v/>
      </c>
      <c r="AM464" t="str">
        <v/>
      </c>
      <c r="AN464" t="str">
        <v/>
      </c>
      <c r="AO464" t="str">
        <v/>
      </c>
    </row>
    <row r="465">
      <c r="A465">
        <v>464</v>
      </c>
      <c r="B465" t="str">
        <v xml:space="preserve">LC2 - 43 - 6 </v>
      </c>
      <c r="C465" t="str">
        <v>EN NEGOCIACIÓN</v>
      </c>
      <c r="D465">
        <v>0</v>
      </c>
      <c r="E465" t="str">
        <v>SIN ESTADO</v>
      </c>
      <c r="F465" t="str">
        <v/>
      </c>
      <c r="G465" t="str">
        <v/>
      </c>
      <c r="H465" t="str">
        <v/>
      </c>
      <c r="I465" t="str">
        <v/>
      </c>
      <c r="J465" t="str">
        <v/>
      </c>
      <c r="K465" t="str">
        <v/>
      </c>
      <c r="L465" t="str">
        <v/>
      </c>
      <c r="M465" t="str">
        <v/>
      </c>
      <c r="N465" t="str">
        <v/>
      </c>
      <c r="O465" t="str">
        <v/>
      </c>
      <c r="P465" t="str">
        <v/>
      </c>
      <c r="Q465" t="str">
        <v/>
      </c>
      <c r="R465" t="str">
        <v/>
      </c>
      <c r="S465" t="str">
        <v/>
      </c>
      <c r="T465" t="str">
        <v/>
      </c>
      <c r="U465" t="str">
        <v/>
      </c>
      <c r="V465" t="str">
        <v/>
      </c>
      <c r="W465" t="str">
        <v/>
      </c>
      <c r="X465" t="str">
        <v/>
      </c>
      <c r="Y465" t="str">
        <v/>
      </c>
      <c r="Z465" t="str">
        <v/>
      </c>
      <c r="AA465" t="str">
        <v/>
      </c>
      <c r="AB465" t="str">
        <v/>
      </c>
      <c r="AC465" t="str">
        <v/>
      </c>
      <c r="AD465" t="str">
        <v/>
      </c>
      <c r="AE465" t="str">
        <v/>
      </c>
      <c r="AF465" t="str">
        <v/>
      </c>
      <c r="AG465" t="str">
        <v/>
      </c>
      <c r="AH465" t="str">
        <v/>
      </c>
      <c r="AI465" t="str">
        <v/>
      </c>
      <c r="AJ465" t="str">
        <v/>
      </c>
      <c r="AK465" t="str">
        <v/>
      </c>
      <c r="AL465" t="str">
        <v/>
      </c>
      <c r="AM465" t="str">
        <v/>
      </c>
      <c r="AN465" t="str">
        <v/>
      </c>
      <c r="AO465" t="str">
        <v/>
      </c>
    </row>
    <row r="466">
      <c r="A466">
        <v>465</v>
      </c>
      <c r="B466" t="str">
        <v xml:space="preserve">LC2 - 43 - 7 </v>
      </c>
      <c r="C466" t="str">
        <v>VENDIDO</v>
      </c>
      <c r="D466">
        <v>24</v>
      </c>
      <c r="E466" t="str">
        <v>VENCIDA</v>
      </c>
      <c r="F466" t="str">
        <v>PAGA</v>
      </c>
      <c r="G466" t="str">
        <v>VENCIDA</v>
      </c>
      <c r="H466" t="str">
        <v>VENCIDA</v>
      </c>
      <c r="I466" t="str">
        <v>VENCIDA</v>
      </c>
      <c r="J466" t="str">
        <v>AL DÍA</v>
      </c>
      <c r="K466" t="str">
        <v>AL DÍA</v>
      </c>
      <c r="L466" t="str">
        <v>AL DÍA</v>
      </c>
      <c r="M466" t="str">
        <v>AL DÍA</v>
      </c>
      <c r="N466" t="str">
        <v>AL DÍA</v>
      </c>
      <c r="O466" t="str">
        <v>AL DÍA</v>
      </c>
      <c r="P466" t="str">
        <v>AL DÍA</v>
      </c>
      <c r="Q466" t="str">
        <v>AL DÍA</v>
      </c>
      <c r="R466" t="str">
        <v>AL DÍA</v>
      </c>
      <c r="S466" t="str">
        <v>AL DÍA</v>
      </c>
      <c r="T466" t="str">
        <v>AL DÍA</v>
      </c>
      <c r="U466" t="str">
        <v>AL DÍA</v>
      </c>
      <c r="V466" t="str">
        <v>AL DÍA</v>
      </c>
      <c r="W466" t="str">
        <v>AL DÍA</v>
      </c>
      <c r="X466" t="str">
        <v>AL DÍA</v>
      </c>
      <c r="Y466" t="str">
        <v>AL DÍA</v>
      </c>
      <c r="Z466" t="str">
        <v>AL DÍA</v>
      </c>
      <c r="AA466" t="str">
        <v>AL DÍA</v>
      </c>
      <c r="AB466" t="str">
        <v>AL DÍA</v>
      </c>
      <c r="AC466" t="str">
        <v>AL DÍA</v>
      </c>
      <c r="AD466" t="str">
        <v/>
      </c>
      <c r="AE466" t="str">
        <v/>
      </c>
      <c r="AF466" t="str">
        <v/>
      </c>
      <c r="AG466" t="str">
        <v/>
      </c>
      <c r="AH466" t="str">
        <v/>
      </c>
      <c r="AI466" t="str">
        <v/>
      </c>
      <c r="AJ466" t="str">
        <v/>
      </c>
      <c r="AK466" t="str">
        <v/>
      </c>
      <c r="AL466" t="str">
        <v/>
      </c>
      <c r="AM466" t="str">
        <v/>
      </c>
      <c r="AN466" t="str">
        <v/>
      </c>
      <c r="AO466" t="str">
        <v/>
      </c>
    </row>
    <row r="467">
      <c r="A467">
        <v>466</v>
      </c>
      <c r="B467" t="str">
        <v>LC2 - 43 - 8 Y 9</v>
      </c>
      <c r="C467" t="str">
        <v>VENDIDO</v>
      </c>
      <c r="D467">
        <v>24</v>
      </c>
      <c r="E467" t="str">
        <v>VENCIDA</v>
      </c>
      <c r="F467" t="str">
        <v>VENCIDA</v>
      </c>
      <c r="G467" t="str">
        <v>VENCIDA</v>
      </c>
      <c r="H467" t="str">
        <v>VENCIDA</v>
      </c>
      <c r="I467" t="str">
        <v>VENCIDA</v>
      </c>
      <c r="J467" t="str">
        <v>VENCIDA</v>
      </c>
      <c r="K467" t="str">
        <v>AL DÍA</v>
      </c>
      <c r="L467" t="str">
        <v>AL DÍA</v>
      </c>
      <c r="M467" t="str">
        <v>AL DÍA</v>
      </c>
      <c r="N467" t="str">
        <v>AL DÍA</v>
      </c>
      <c r="O467" t="str">
        <v>AL DÍA</v>
      </c>
      <c r="P467" t="str">
        <v>AL DÍA</v>
      </c>
      <c r="Q467" t="str">
        <v>AL DÍA</v>
      </c>
      <c r="R467" t="str">
        <v>AL DÍA</v>
      </c>
      <c r="S467" t="str">
        <v>AL DÍA</v>
      </c>
      <c r="T467" t="str">
        <v>AL DÍA</v>
      </c>
      <c r="U467" t="str">
        <v>AL DÍA</v>
      </c>
      <c r="V467" t="str">
        <v>AL DÍA</v>
      </c>
      <c r="W467" t="str">
        <v>AL DÍA</v>
      </c>
      <c r="X467" t="str">
        <v>AL DÍA</v>
      </c>
      <c r="Y467" t="str">
        <v>AL DÍA</v>
      </c>
      <c r="Z467" t="str">
        <v>AL DÍA</v>
      </c>
      <c r="AA467" t="str">
        <v>AL DÍA</v>
      </c>
      <c r="AB467" t="str">
        <v>AL DÍA</v>
      </c>
      <c r="AC467" t="str">
        <v>AL DÍA</v>
      </c>
      <c r="AD467" t="str">
        <v/>
      </c>
      <c r="AE467" t="str">
        <v/>
      </c>
      <c r="AF467" t="str">
        <v/>
      </c>
      <c r="AG467" t="str">
        <v/>
      </c>
      <c r="AH467" t="str">
        <v/>
      </c>
      <c r="AI467" t="str">
        <v/>
      </c>
      <c r="AJ467" t="str">
        <v/>
      </c>
      <c r="AK467" t="str">
        <v/>
      </c>
      <c r="AL467" t="str">
        <v/>
      </c>
      <c r="AM467" t="str">
        <v/>
      </c>
      <c r="AN467" t="str">
        <v/>
      </c>
      <c r="AO467" t="str">
        <v/>
      </c>
    </row>
    <row r="468">
      <c r="A468">
        <v>467</v>
      </c>
      <c r="B468" t="str">
        <v xml:space="preserve">LC2 - 43 - 10 </v>
      </c>
      <c r="C468" t="str">
        <v>VENDIDO</v>
      </c>
      <c r="D468">
        <v>24</v>
      </c>
      <c r="E468" t="str">
        <v>POR VENCER</v>
      </c>
      <c r="F468" t="str">
        <v>PAGA</v>
      </c>
      <c r="G468" t="str">
        <v>PAGA</v>
      </c>
      <c r="H468" t="str">
        <v>PAGA</v>
      </c>
      <c r="I468" t="str">
        <v>PAGA</v>
      </c>
      <c r="J468" t="str">
        <v>PAGA</v>
      </c>
      <c r="K468" t="str">
        <v>POR VENCER</v>
      </c>
      <c r="L468" t="str">
        <v>AL DÍA</v>
      </c>
      <c r="M468" t="str">
        <v>AL DÍA</v>
      </c>
      <c r="N468" t="str">
        <v>AL DÍA</v>
      </c>
      <c r="O468" t="str">
        <v>AL DÍA</v>
      </c>
      <c r="P468" t="str">
        <v>AL DÍA</v>
      </c>
      <c r="Q468" t="str">
        <v>AL DÍA</v>
      </c>
      <c r="R468" t="str">
        <v>AL DÍA</v>
      </c>
      <c r="S468" t="str">
        <v>AL DÍA</v>
      </c>
      <c r="T468" t="str">
        <v>AL DÍA</v>
      </c>
      <c r="U468" t="str">
        <v>AL DÍA</v>
      </c>
      <c r="V468" t="str">
        <v>AL DÍA</v>
      </c>
      <c r="W468" t="str">
        <v>AL DÍA</v>
      </c>
      <c r="X468" t="str">
        <v>AL DÍA</v>
      </c>
      <c r="Y468" t="str">
        <v>AL DÍA</v>
      </c>
      <c r="Z468" t="str">
        <v>AL DÍA</v>
      </c>
      <c r="AA468" t="str">
        <v>AL DÍA</v>
      </c>
      <c r="AB468" t="str">
        <v>AL DÍA</v>
      </c>
      <c r="AC468" t="str">
        <v>AL DÍA</v>
      </c>
      <c r="AD468" t="str">
        <v/>
      </c>
      <c r="AE468" t="str">
        <v/>
      </c>
      <c r="AF468" t="str">
        <v/>
      </c>
      <c r="AG468" t="str">
        <v/>
      </c>
      <c r="AH468" t="str">
        <v/>
      </c>
      <c r="AI468" t="str">
        <v/>
      </c>
      <c r="AJ468" t="str">
        <v/>
      </c>
      <c r="AK468" t="str">
        <v/>
      </c>
      <c r="AL468" t="str">
        <v/>
      </c>
      <c r="AM468" t="str">
        <v/>
      </c>
      <c r="AN468" t="str">
        <v/>
      </c>
      <c r="AO468" t="str">
        <v/>
      </c>
    </row>
    <row r="469">
      <c r="A469">
        <v>468</v>
      </c>
      <c r="B469" t="str">
        <v>LC2 - 43 - 11</v>
      </c>
      <c r="C469" t="str">
        <v>VENDIDO</v>
      </c>
      <c r="D469">
        <v>24</v>
      </c>
      <c r="E469" t="str">
        <v>POR VENCER</v>
      </c>
      <c r="F469" t="str">
        <v>PAGA</v>
      </c>
      <c r="G469" t="str">
        <v>PAGA</v>
      </c>
      <c r="H469" t="str">
        <v>PAGA</v>
      </c>
      <c r="I469" t="str">
        <v>PAGA</v>
      </c>
      <c r="J469" t="str">
        <v>PAGA</v>
      </c>
      <c r="K469" t="str">
        <v>POR VENCER</v>
      </c>
      <c r="L469" t="str">
        <v>AL DÍA</v>
      </c>
      <c r="M469" t="str">
        <v>AL DÍA</v>
      </c>
      <c r="N469" t="str">
        <v>AL DÍA</v>
      </c>
      <c r="O469" t="str">
        <v>AL DÍA</v>
      </c>
      <c r="P469" t="str">
        <v>AL DÍA</v>
      </c>
      <c r="Q469" t="str">
        <v>AL DÍA</v>
      </c>
      <c r="R469" t="str">
        <v>AL DÍA</v>
      </c>
      <c r="S469" t="str">
        <v>AL DÍA</v>
      </c>
      <c r="T469" t="str">
        <v>AL DÍA</v>
      </c>
      <c r="U469" t="str">
        <v>AL DÍA</v>
      </c>
      <c r="V469" t="str">
        <v>AL DÍA</v>
      </c>
      <c r="W469" t="str">
        <v>AL DÍA</v>
      </c>
      <c r="X469" t="str">
        <v>AL DÍA</v>
      </c>
      <c r="Y469" t="str">
        <v>AL DÍA</v>
      </c>
      <c r="Z469" t="str">
        <v>AL DÍA</v>
      </c>
      <c r="AA469" t="str">
        <v>AL DÍA</v>
      </c>
      <c r="AB469" t="str">
        <v>AL DÍA</v>
      </c>
      <c r="AC469" t="str">
        <v>AL DÍA</v>
      </c>
      <c r="AD469" t="str">
        <v/>
      </c>
      <c r="AE469" t="str">
        <v/>
      </c>
      <c r="AF469" t="str">
        <v/>
      </c>
      <c r="AG469" t="str">
        <v/>
      </c>
      <c r="AH469" t="str">
        <v/>
      </c>
      <c r="AI469" t="str">
        <v/>
      </c>
      <c r="AJ469" t="str">
        <v/>
      </c>
      <c r="AK469" t="str">
        <v/>
      </c>
      <c r="AL469" t="str">
        <v/>
      </c>
      <c r="AM469" t="str">
        <v/>
      </c>
      <c r="AN469" t="str">
        <v/>
      </c>
      <c r="AO469" t="str">
        <v/>
      </c>
    </row>
    <row r="470">
      <c r="A470">
        <v>469</v>
      </c>
      <c r="B470" t="str">
        <v xml:space="preserve">LC2 - 43 - 12 </v>
      </c>
      <c r="C470" t="str">
        <v>VENDIDO</v>
      </c>
      <c r="D470">
        <v>24</v>
      </c>
      <c r="E470" t="str">
        <v>VENCIDA</v>
      </c>
      <c r="F470" t="str">
        <v>PAGA</v>
      </c>
      <c r="G470" t="str">
        <v>PAGA</v>
      </c>
      <c r="H470" t="str">
        <v>PAGA</v>
      </c>
      <c r="I470" t="str">
        <v>PAGA</v>
      </c>
      <c r="J470" t="str">
        <v>PAGA</v>
      </c>
      <c r="K470" t="str">
        <v>VENCIDA</v>
      </c>
      <c r="L470" t="str">
        <v>VENCIDA</v>
      </c>
      <c r="M470" t="str">
        <v>AL DÍA</v>
      </c>
      <c r="N470" t="str">
        <v>AL DÍA</v>
      </c>
      <c r="O470" t="str">
        <v>AL DÍA</v>
      </c>
      <c r="P470" t="str">
        <v>AL DÍA</v>
      </c>
      <c r="Q470" t="str">
        <v>AL DÍA</v>
      </c>
      <c r="R470" t="str">
        <v>AL DÍA</v>
      </c>
      <c r="S470" t="str">
        <v>AL DÍA</v>
      </c>
      <c r="T470" t="str">
        <v>AL DÍA</v>
      </c>
      <c r="U470" t="str">
        <v>AL DÍA</v>
      </c>
      <c r="V470" t="str">
        <v>AL DÍA</v>
      </c>
      <c r="W470" t="str">
        <v>AL DÍA</v>
      </c>
      <c r="X470" t="str">
        <v>AL DÍA</v>
      </c>
      <c r="Y470" t="str">
        <v>AL DÍA</v>
      </c>
      <c r="Z470" t="str">
        <v>AL DÍA</v>
      </c>
      <c r="AA470" t="str">
        <v>AL DÍA</v>
      </c>
      <c r="AB470" t="str">
        <v>AL DÍA</v>
      </c>
      <c r="AC470" t="str">
        <v>AL DÍA</v>
      </c>
      <c r="AD470" t="str">
        <v/>
      </c>
      <c r="AE470" t="str">
        <v/>
      </c>
      <c r="AF470" t="str">
        <v/>
      </c>
      <c r="AG470" t="str">
        <v/>
      </c>
      <c r="AH470" t="str">
        <v/>
      </c>
      <c r="AI470" t="str">
        <v/>
      </c>
      <c r="AJ470" t="str">
        <v/>
      </c>
      <c r="AK470" t="str">
        <v/>
      </c>
      <c r="AL470" t="str">
        <v/>
      </c>
      <c r="AM470" t="str">
        <v/>
      </c>
      <c r="AN470" t="str">
        <v/>
      </c>
      <c r="AO470" t="str">
        <v/>
      </c>
    </row>
    <row r="471">
      <c r="A471">
        <v>470</v>
      </c>
      <c r="B471" t="str">
        <v xml:space="preserve">LC2 - 44 - 1 </v>
      </c>
      <c r="C471" t="str">
        <v>VENDIDO</v>
      </c>
      <c r="D471">
        <v>24</v>
      </c>
      <c r="E471" t="str">
        <v>VENCIDA</v>
      </c>
      <c r="F471" t="str">
        <v>PAGA</v>
      </c>
      <c r="G471" t="str">
        <v>VENCIDA</v>
      </c>
      <c r="H471" t="str">
        <v>VENCIDA</v>
      </c>
      <c r="I471" t="str">
        <v>VENCIDA</v>
      </c>
      <c r="J471" t="str">
        <v>VENCIDA</v>
      </c>
      <c r="K471" t="str">
        <v>AL DÍA</v>
      </c>
      <c r="L471" t="str">
        <v>AL DÍA</v>
      </c>
      <c r="M471" t="str">
        <v>AL DÍA</v>
      </c>
      <c r="N471" t="str">
        <v>AL DÍA</v>
      </c>
      <c r="O471" t="str">
        <v>AL DÍA</v>
      </c>
      <c r="P471" t="str">
        <v>AL DÍA</v>
      </c>
      <c r="Q471" t="str">
        <v>AL DÍA</v>
      </c>
      <c r="R471" t="str">
        <v>AL DÍA</v>
      </c>
      <c r="S471" t="str">
        <v>AL DÍA</v>
      </c>
      <c r="T471" t="str">
        <v>AL DÍA</v>
      </c>
      <c r="U471" t="str">
        <v>AL DÍA</v>
      </c>
      <c r="V471" t="str">
        <v>AL DÍA</v>
      </c>
      <c r="W471" t="str">
        <v>AL DÍA</v>
      </c>
      <c r="X471" t="str">
        <v>AL DÍA</v>
      </c>
      <c r="Y471" t="str">
        <v>AL DÍA</v>
      </c>
      <c r="Z471" t="str">
        <v>AL DÍA</v>
      </c>
      <c r="AA471" t="str">
        <v>AL DÍA</v>
      </c>
      <c r="AB471" t="str">
        <v>AL DÍA</v>
      </c>
      <c r="AC471" t="str">
        <v>AL DÍA</v>
      </c>
      <c r="AD471" t="str">
        <v/>
      </c>
      <c r="AE471" t="str">
        <v/>
      </c>
      <c r="AF471" t="str">
        <v/>
      </c>
      <c r="AG471" t="str">
        <v/>
      </c>
      <c r="AH471" t="str">
        <v/>
      </c>
      <c r="AI471" t="str">
        <v/>
      </c>
      <c r="AJ471" t="str">
        <v/>
      </c>
      <c r="AK471" t="str">
        <v/>
      </c>
      <c r="AL471" t="str">
        <v/>
      </c>
      <c r="AM471" t="str">
        <v/>
      </c>
      <c r="AN471" t="str">
        <v/>
      </c>
      <c r="AO471" t="str">
        <v/>
      </c>
    </row>
    <row r="472">
      <c r="A472">
        <v>471</v>
      </c>
      <c r="B472" t="str">
        <v xml:space="preserve">LC2 - 44 - 2 </v>
      </c>
      <c r="C472" t="str">
        <v>VENDIDO</v>
      </c>
      <c r="D472">
        <v>24</v>
      </c>
      <c r="E472" t="str">
        <v>VENCIDA</v>
      </c>
      <c r="F472" t="str">
        <v>PAGA</v>
      </c>
      <c r="G472" t="str">
        <v>VENCIDA</v>
      </c>
      <c r="H472" t="str">
        <v>AL DÍA</v>
      </c>
      <c r="I472" t="str">
        <v>AL DÍA</v>
      </c>
      <c r="J472" t="str">
        <v>AL DÍA</v>
      </c>
      <c r="K472" t="str">
        <v>AL DÍA</v>
      </c>
      <c r="L472" t="str">
        <v>AL DÍA</v>
      </c>
      <c r="M472" t="str">
        <v>AL DÍA</v>
      </c>
      <c r="N472" t="str">
        <v>AL DÍA</v>
      </c>
      <c r="O472" t="str">
        <v>AL DÍA</v>
      </c>
      <c r="P472" t="str">
        <v>AL DÍA</v>
      </c>
      <c r="Q472" t="str">
        <v>AL DÍA</v>
      </c>
      <c r="R472" t="str">
        <v>AL DÍA</v>
      </c>
      <c r="S472" t="str">
        <v>AL DÍA</v>
      </c>
      <c r="T472" t="str">
        <v>AL DÍA</v>
      </c>
      <c r="U472" t="str">
        <v>AL DÍA</v>
      </c>
      <c r="V472" t="str">
        <v>AL DÍA</v>
      </c>
      <c r="W472" t="str">
        <v>AL DÍA</v>
      </c>
      <c r="X472" t="str">
        <v>AL DÍA</v>
      </c>
      <c r="Y472" t="str">
        <v>AL DÍA</v>
      </c>
      <c r="Z472" t="str">
        <v>AL DÍA</v>
      </c>
      <c r="AA472" t="str">
        <v>AL DÍA</v>
      </c>
      <c r="AB472" t="str">
        <v>AL DÍA</v>
      </c>
      <c r="AC472" t="str">
        <v>AL DÍA</v>
      </c>
      <c r="AD472" t="str">
        <v/>
      </c>
      <c r="AE472" t="str">
        <v/>
      </c>
      <c r="AF472" t="str">
        <v/>
      </c>
      <c r="AG472" t="str">
        <v/>
      </c>
      <c r="AH472" t="str">
        <v/>
      </c>
      <c r="AI472" t="str">
        <v/>
      </c>
      <c r="AJ472" t="str">
        <v/>
      </c>
      <c r="AK472" t="str">
        <v/>
      </c>
      <c r="AL472" t="str">
        <v/>
      </c>
      <c r="AM472" t="str">
        <v/>
      </c>
      <c r="AN472" t="str">
        <v/>
      </c>
      <c r="AO472" t="str">
        <v/>
      </c>
    </row>
    <row r="473">
      <c r="A473">
        <v>472</v>
      </c>
      <c r="B473" t="str">
        <v xml:space="preserve">LC2 - 44 - 3 </v>
      </c>
      <c r="C473" t="str">
        <v>DISPONIBLE</v>
      </c>
      <c r="D473">
        <v>0</v>
      </c>
      <c r="E473" t="str">
        <v>SIN ESTADO</v>
      </c>
      <c r="F473" t="str">
        <v/>
      </c>
      <c r="G473" t="str">
        <v/>
      </c>
      <c r="H473" t="str">
        <v/>
      </c>
      <c r="I473" t="str">
        <v/>
      </c>
      <c r="J473" t="str">
        <v/>
      </c>
      <c r="K473" t="str">
        <v/>
      </c>
      <c r="L473" t="str">
        <v/>
      </c>
      <c r="M473" t="str">
        <v/>
      </c>
      <c r="N473" t="str">
        <v/>
      </c>
      <c r="O473" t="str">
        <v/>
      </c>
      <c r="P473" t="str">
        <v/>
      </c>
      <c r="Q473" t="str">
        <v/>
      </c>
      <c r="R473" t="str">
        <v/>
      </c>
      <c r="S473" t="str">
        <v/>
      </c>
      <c r="T473" t="str">
        <v/>
      </c>
      <c r="U473" t="str">
        <v/>
      </c>
      <c r="V473" t="str">
        <v/>
      </c>
      <c r="W473" t="str">
        <v/>
      </c>
      <c r="X473" t="str">
        <v/>
      </c>
      <c r="Y473" t="str">
        <v/>
      </c>
      <c r="Z473" t="str">
        <v/>
      </c>
      <c r="AA473" t="str">
        <v/>
      </c>
      <c r="AB473" t="str">
        <v/>
      </c>
      <c r="AC473" t="str">
        <v/>
      </c>
      <c r="AD473" t="str">
        <v/>
      </c>
      <c r="AE473" t="str">
        <v/>
      </c>
      <c r="AF473" t="str">
        <v/>
      </c>
      <c r="AG473" t="str">
        <v/>
      </c>
      <c r="AH473" t="str">
        <v/>
      </c>
      <c r="AI473" t="str">
        <v/>
      </c>
      <c r="AJ473" t="str">
        <v/>
      </c>
      <c r="AK473" t="str">
        <v/>
      </c>
      <c r="AL473" t="str">
        <v/>
      </c>
      <c r="AM473" t="str">
        <v/>
      </c>
      <c r="AN473" t="str">
        <v/>
      </c>
      <c r="AO473" t="str">
        <v/>
      </c>
    </row>
    <row r="474">
      <c r="A474">
        <v>473</v>
      </c>
      <c r="B474" t="str">
        <v xml:space="preserve">LC2 - 44 - 4 </v>
      </c>
      <c r="C474" t="str">
        <v>VENDIDO</v>
      </c>
      <c r="D474">
        <v>24</v>
      </c>
      <c r="E474" t="str">
        <v>SIN ESTADO</v>
      </c>
      <c r="F474" t="str">
        <v>SIN ESTADO</v>
      </c>
      <c r="G474" t="str">
        <v>SIN ESTADO</v>
      </c>
      <c r="H474" t="str">
        <v>SIN ESTADO</v>
      </c>
      <c r="I474" t="str">
        <v>SIN ESTADO</v>
      </c>
      <c r="J474" t="str">
        <v>SIN ESTADO</v>
      </c>
      <c r="K474" t="str">
        <v>SIN ESTADO</v>
      </c>
      <c r="L474" t="str">
        <v>SIN ESTADO</v>
      </c>
      <c r="M474" t="str">
        <v>SIN ESTADO</v>
      </c>
      <c r="N474" t="str">
        <v>SIN ESTADO</v>
      </c>
      <c r="O474" t="str">
        <v>SIN ESTADO</v>
      </c>
      <c r="P474" t="str">
        <v>SIN ESTADO</v>
      </c>
      <c r="Q474" t="str">
        <v>SIN ESTADO</v>
      </c>
      <c r="R474" t="str">
        <v>SIN ESTADO</v>
      </c>
      <c r="S474" t="str">
        <v>SIN ESTADO</v>
      </c>
      <c r="T474" t="str">
        <v>SIN ESTADO</v>
      </c>
      <c r="U474" t="str">
        <v>SIN ESTADO</v>
      </c>
      <c r="V474" t="str">
        <v>SIN ESTADO</v>
      </c>
      <c r="W474" t="str">
        <v>SIN ESTADO</v>
      </c>
      <c r="X474" t="str">
        <v>SIN ESTADO</v>
      </c>
      <c r="Y474" t="str">
        <v>SIN ESTADO</v>
      </c>
      <c r="Z474" t="str">
        <v>SIN ESTADO</v>
      </c>
      <c r="AA474" t="str">
        <v>SIN ESTADO</v>
      </c>
      <c r="AB474" t="str">
        <v>SIN ESTADO</v>
      </c>
      <c r="AC474" t="str">
        <v>SIN ESTADO</v>
      </c>
      <c r="AD474" t="str">
        <v/>
      </c>
      <c r="AE474" t="str">
        <v/>
      </c>
      <c r="AF474" t="str">
        <v/>
      </c>
      <c r="AG474" t="str">
        <v/>
      </c>
      <c r="AH474" t="str">
        <v/>
      </c>
      <c r="AI474" t="str">
        <v/>
      </c>
      <c r="AJ474" t="str">
        <v/>
      </c>
      <c r="AK474" t="str">
        <v/>
      </c>
      <c r="AL474" t="str">
        <v/>
      </c>
      <c r="AM474" t="str">
        <v/>
      </c>
      <c r="AN474" t="str">
        <v/>
      </c>
      <c r="AO474" t="str">
        <v/>
      </c>
    </row>
    <row r="475">
      <c r="A475">
        <v>474</v>
      </c>
      <c r="B475" t="str">
        <v>LC2 - 44 - 5 Y 12</v>
      </c>
      <c r="C475" t="str">
        <v>VENDIDO</v>
      </c>
      <c r="D475">
        <v>23</v>
      </c>
      <c r="E475" t="str">
        <v>VENCIDA</v>
      </c>
      <c r="F475" t="str">
        <v>PAGA</v>
      </c>
      <c r="G475" t="str">
        <v>PAGA</v>
      </c>
      <c r="H475" t="str">
        <v>PAGA</v>
      </c>
      <c r="I475" t="str">
        <v>PAGA</v>
      </c>
      <c r="J475" t="str">
        <v>PAGA</v>
      </c>
      <c r="K475" t="str">
        <v>VENCIDA</v>
      </c>
      <c r="L475" t="str">
        <v>POR VENCER</v>
      </c>
      <c r="M475" t="str">
        <v>AL DÍA</v>
      </c>
      <c r="N475" t="str">
        <v>AL DÍA</v>
      </c>
      <c r="O475" t="str">
        <v>AL DÍA</v>
      </c>
      <c r="P475" t="str">
        <v>AL DÍA</v>
      </c>
      <c r="Q475" t="str">
        <v>AL DÍA</v>
      </c>
      <c r="R475" t="str">
        <v>AL DÍA</v>
      </c>
      <c r="S475" t="str">
        <v>AL DÍA</v>
      </c>
      <c r="T475" t="str">
        <v>AL DÍA</v>
      </c>
      <c r="U475" t="str">
        <v>AL DÍA</v>
      </c>
      <c r="V475" t="str">
        <v>AL DÍA</v>
      </c>
      <c r="W475" t="str">
        <v>AL DÍA</v>
      </c>
      <c r="X475" t="str">
        <v>AL DÍA</v>
      </c>
      <c r="Y475" t="str">
        <v>AL DÍA</v>
      </c>
      <c r="Z475" t="str">
        <v>AL DÍA</v>
      </c>
      <c r="AA475" t="str">
        <v>AL DÍA</v>
      </c>
      <c r="AB475" t="str">
        <v>AL DÍA</v>
      </c>
      <c r="AC475" t="str">
        <v/>
      </c>
      <c r="AD475" t="str">
        <v/>
      </c>
      <c r="AE475" t="str">
        <v/>
      </c>
      <c r="AF475" t="str">
        <v/>
      </c>
      <c r="AG475" t="str">
        <v/>
      </c>
      <c r="AH475" t="str">
        <v/>
      </c>
      <c r="AI475" t="str">
        <v/>
      </c>
      <c r="AJ475" t="str">
        <v/>
      </c>
      <c r="AK475" t="str">
        <v/>
      </c>
      <c r="AL475" t="str">
        <v/>
      </c>
      <c r="AM475" t="str">
        <v/>
      </c>
      <c r="AN475" t="str">
        <v/>
      </c>
      <c r="AO475" t="str">
        <v/>
      </c>
    </row>
    <row r="476">
      <c r="A476">
        <v>475</v>
      </c>
      <c r="B476" t="str">
        <v xml:space="preserve">LC2 - 44 - 6 </v>
      </c>
      <c r="C476" t="str">
        <v>VENDIDO</v>
      </c>
      <c r="D476">
        <v>24</v>
      </c>
      <c r="E476" t="str">
        <v>VENCIDA</v>
      </c>
      <c r="F476" t="str">
        <v>PAGA</v>
      </c>
      <c r="G476" t="str">
        <v>PAGA</v>
      </c>
      <c r="H476" t="str">
        <v>PAGA</v>
      </c>
      <c r="I476" t="str">
        <v>VENCIDA</v>
      </c>
      <c r="J476" t="str">
        <v>AL DÍA</v>
      </c>
      <c r="K476" t="str">
        <v>AL DÍA</v>
      </c>
      <c r="L476" t="str">
        <v>AL DÍA</v>
      </c>
      <c r="M476" t="str">
        <v>AL DÍA</v>
      </c>
      <c r="N476" t="str">
        <v>AL DÍA</v>
      </c>
      <c r="O476" t="str">
        <v>AL DÍA</v>
      </c>
      <c r="P476" t="str">
        <v>AL DÍA</v>
      </c>
      <c r="Q476" t="str">
        <v>AL DÍA</v>
      </c>
      <c r="R476" t="str">
        <v>AL DÍA</v>
      </c>
      <c r="S476" t="str">
        <v>AL DÍA</v>
      </c>
      <c r="T476" t="str">
        <v>AL DÍA</v>
      </c>
      <c r="U476" t="str">
        <v>AL DÍA</v>
      </c>
      <c r="V476" t="str">
        <v>AL DÍA</v>
      </c>
      <c r="W476" t="str">
        <v>AL DÍA</v>
      </c>
      <c r="X476" t="str">
        <v>AL DÍA</v>
      </c>
      <c r="Y476" t="str">
        <v>AL DÍA</v>
      </c>
      <c r="Z476" t="str">
        <v>AL DÍA</v>
      </c>
      <c r="AA476" t="str">
        <v>AL DÍA</v>
      </c>
      <c r="AB476" t="str">
        <v>AL DÍA</v>
      </c>
      <c r="AC476" t="str">
        <v>AL DÍA</v>
      </c>
      <c r="AD476" t="str">
        <v/>
      </c>
      <c r="AE476" t="str">
        <v/>
      </c>
      <c r="AF476" t="str">
        <v/>
      </c>
      <c r="AG476" t="str">
        <v/>
      </c>
      <c r="AH476" t="str">
        <v/>
      </c>
      <c r="AI476" t="str">
        <v/>
      </c>
      <c r="AJ476" t="str">
        <v/>
      </c>
      <c r="AK476" t="str">
        <v/>
      </c>
      <c r="AL476" t="str">
        <v/>
      </c>
      <c r="AM476" t="str">
        <v/>
      </c>
      <c r="AN476" t="str">
        <v/>
      </c>
      <c r="AO476" t="str">
        <v/>
      </c>
    </row>
    <row r="477">
      <c r="A477">
        <v>476</v>
      </c>
      <c r="B477" t="str">
        <v xml:space="preserve">LC2 - 44 - 7 </v>
      </c>
      <c r="C477" t="str">
        <v>VENDIDO</v>
      </c>
      <c r="D477">
        <v>24</v>
      </c>
      <c r="E477" t="str">
        <v>VENCIDA</v>
      </c>
      <c r="F477" t="str">
        <v>PAGA</v>
      </c>
      <c r="G477" t="str">
        <v>PAGA</v>
      </c>
      <c r="H477" t="str">
        <v>PAGA</v>
      </c>
      <c r="I477" t="str">
        <v>VENCIDA</v>
      </c>
      <c r="J477" t="str">
        <v>VENCIDA</v>
      </c>
      <c r="K477" t="str">
        <v>AL DÍA</v>
      </c>
      <c r="L477" t="str">
        <v>AL DÍA</v>
      </c>
      <c r="M477" t="str">
        <v>AL DÍA</v>
      </c>
      <c r="N477" t="str">
        <v>AL DÍA</v>
      </c>
      <c r="O477" t="str">
        <v>AL DÍA</v>
      </c>
      <c r="P477" t="str">
        <v>AL DÍA</v>
      </c>
      <c r="Q477" t="str">
        <v>AL DÍA</v>
      </c>
      <c r="R477" t="str">
        <v>AL DÍA</v>
      </c>
      <c r="S477" t="str">
        <v>AL DÍA</v>
      </c>
      <c r="T477" t="str">
        <v>AL DÍA</v>
      </c>
      <c r="U477" t="str">
        <v>AL DÍA</v>
      </c>
      <c r="V477" t="str">
        <v>AL DÍA</v>
      </c>
      <c r="W477" t="str">
        <v>AL DÍA</v>
      </c>
      <c r="X477" t="str">
        <v>AL DÍA</v>
      </c>
      <c r="Y477" t="str">
        <v>AL DÍA</v>
      </c>
      <c r="Z477" t="str">
        <v>AL DÍA</v>
      </c>
      <c r="AA477" t="str">
        <v>AL DÍA</v>
      </c>
      <c r="AB477" t="str">
        <v>AL DÍA</v>
      </c>
      <c r="AC477" t="str">
        <v>AL DÍA</v>
      </c>
      <c r="AD477" t="str">
        <v/>
      </c>
      <c r="AE477" t="str">
        <v/>
      </c>
      <c r="AF477" t="str">
        <v/>
      </c>
      <c r="AG477" t="str">
        <v/>
      </c>
      <c r="AH477" t="str">
        <v/>
      </c>
      <c r="AI477" t="str">
        <v/>
      </c>
      <c r="AJ477" t="str">
        <v/>
      </c>
      <c r="AK477" t="str">
        <v/>
      </c>
      <c r="AL477" t="str">
        <v/>
      </c>
      <c r="AM477" t="str">
        <v/>
      </c>
      <c r="AN477" t="str">
        <v/>
      </c>
      <c r="AO477" t="str">
        <v/>
      </c>
    </row>
    <row r="478">
      <c r="A478">
        <v>477</v>
      </c>
      <c r="B478" t="str">
        <v xml:space="preserve">LC2 - 44 - 8 </v>
      </c>
      <c r="C478" t="str">
        <v>VENDIDO</v>
      </c>
      <c r="D478">
        <v>24</v>
      </c>
      <c r="E478" t="str">
        <v>AL DÍA</v>
      </c>
      <c r="F478" t="str">
        <v>PAGA</v>
      </c>
      <c r="G478" t="str">
        <v>PAGA</v>
      </c>
      <c r="H478" t="str">
        <v>PAGA</v>
      </c>
      <c r="I478" t="str">
        <v>PAGA</v>
      </c>
      <c r="J478" t="str">
        <v>PAGA</v>
      </c>
      <c r="K478" t="str">
        <v>PAGA</v>
      </c>
      <c r="L478" t="str">
        <v>PAGA</v>
      </c>
      <c r="M478" t="str">
        <v>AL DÍA</v>
      </c>
      <c r="N478" t="str">
        <v>AL DÍA</v>
      </c>
      <c r="O478" t="str">
        <v>AL DÍA</v>
      </c>
      <c r="P478" t="str">
        <v>AL DÍA</v>
      </c>
      <c r="Q478" t="str">
        <v>AL DÍA</v>
      </c>
      <c r="R478" t="str">
        <v>AL DÍA</v>
      </c>
      <c r="S478" t="str">
        <v>AL DÍA</v>
      </c>
      <c r="T478" t="str">
        <v>AL DÍA</v>
      </c>
      <c r="U478" t="str">
        <v>AL DÍA</v>
      </c>
      <c r="V478" t="str">
        <v>AL DÍA</v>
      </c>
      <c r="W478" t="str">
        <v>AL DÍA</v>
      </c>
      <c r="X478" t="str">
        <v>AL DÍA</v>
      </c>
      <c r="Y478" t="str">
        <v>AL DÍA</v>
      </c>
      <c r="Z478" t="str">
        <v>AL DÍA</v>
      </c>
      <c r="AA478" t="str">
        <v>AL DÍA</v>
      </c>
      <c r="AB478" t="str">
        <v>AL DÍA</v>
      </c>
      <c r="AC478" t="str">
        <v>AL DÍA</v>
      </c>
      <c r="AD478" t="str">
        <v/>
      </c>
      <c r="AE478" t="str">
        <v/>
      </c>
      <c r="AF478" t="str">
        <v/>
      </c>
      <c r="AG478" t="str">
        <v/>
      </c>
      <c r="AH478" t="str">
        <v/>
      </c>
      <c r="AI478" t="str">
        <v/>
      </c>
      <c r="AJ478" t="str">
        <v/>
      </c>
      <c r="AK478" t="str">
        <v/>
      </c>
      <c r="AL478" t="str">
        <v/>
      </c>
      <c r="AM478" t="str">
        <v/>
      </c>
      <c r="AN478" t="str">
        <v/>
      </c>
      <c r="AO478" t="str">
        <v/>
      </c>
    </row>
    <row r="479">
      <c r="A479">
        <v>478</v>
      </c>
      <c r="B479" t="str">
        <v xml:space="preserve">LC2 - 44 - 9 </v>
      </c>
      <c r="C479" t="str">
        <v>VENDIDO</v>
      </c>
      <c r="D479">
        <v>1</v>
      </c>
      <c r="E479" t="str">
        <v>VENCIDA</v>
      </c>
      <c r="F479" t="str">
        <v>VENCIDA</v>
      </c>
      <c r="G479" t="str">
        <v/>
      </c>
      <c r="H479" t="str">
        <v/>
      </c>
      <c r="I479" t="str">
        <v/>
      </c>
      <c r="J479" t="str">
        <v/>
      </c>
      <c r="K479" t="str">
        <v/>
      </c>
      <c r="L479" t="str">
        <v/>
      </c>
      <c r="M479" t="str">
        <v/>
      </c>
      <c r="N479" t="str">
        <v/>
      </c>
      <c r="O479" t="str">
        <v/>
      </c>
      <c r="P479" t="str">
        <v/>
      </c>
      <c r="Q479" t="str">
        <v/>
      </c>
      <c r="R479" t="str">
        <v/>
      </c>
      <c r="S479" t="str">
        <v/>
      </c>
      <c r="T479" t="str">
        <v/>
      </c>
      <c r="U479" t="str">
        <v/>
      </c>
      <c r="V479" t="str">
        <v/>
      </c>
      <c r="W479" t="str">
        <v/>
      </c>
      <c r="X479" t="str">
        <v/>
      </c>
      <c r="Y479" t="str">
        <v/>
      </c>
      <c r="Z479" t="str">
        <v/>
      </c>
      <c r="AA479" t="str">
        <v/>
      </c>
      <c r="AB479" t="str">
        <v/>
      </c>
      <c r="AC479" t="str">
        <v/>
      </c>
      <c r="AD479" t="str">
        <v/>
      </c>
      <c r="AE479" t="str">
        <v/>
      </c>
      <c r="AF479" t="str">
        <v/>
      </c>
      <c r="AG479" t="str">
        <v/>
      </c>
      <c r="AH479" t="str">
        <v/>
      </c>
      <c r="AI479" t="str">
        <v/>
      </c>
      <c r="AJ479" t="str">
        <v/>
      </c>
      <c r="AK479" t="str">
        <v/>
      </c>
      <c r="AL479" t="str">
        <v/>
      </c>
      <c r="AM479" t="str">
        <v/>
      </c>
      <c r="AN479" t="str">
        <v/>
      </c>
      <c r="AO479" t="str">
        <v/>
      </c>
    </row>
    <row r="480">
      <c r="A480">
        <v>479</v>
      </c>
      <c r="B480" t="str">
        <v xml:space="preserve">LC2 - 44 - 10 </v>
      </c>
      <c r="C480" t="str">
        <v>VENDIDO</v>
      </c>
      <c r="D480">
        <v>24</v>
      </c>
      <c r="E480" t="str">
        <v>POR VENCER</v>
      </c>
      <c r="F480" t="str">
        <v>PAGA</v>
      </c>
      <c r="G480" t="str">
        <v>PAGA</v>
      </c>
      <c r="H480" t="str">
        <v>PAGA</v>
      </c>
      <c r="I480" t="str">
        <v>PAGA</v>
      </c>
      <c r="J480" t="str">
        <v>PAGA</v>
      </c>
      <c r="K480" t="str">
        <v>POR VENCER</v>
      </c>
      <c r="L480" t="str">
        <v>AL DÍA</v>
      </c>
      <c r="M480" t="str">
        <v>AL DÍA</v>
      </c>
      <c r="N480" t="str">
        <v>AL DÍA</v>
      </c>
      <c r="O480" t="str">
        <v>AL DÍA</v>
      </c>
      <c r="P480" t="str">
        <v>AL DÍA</v>
      </c>
      <c r="Q480" t="str">
        <v>AL DÍA</v>
      </c>
      <c r="R480" t="str">
        <v>AL DÍA</v>
      </c>
      <c r="S480" t="str">
        <v>AL DÍA</v>
      </c>
      <c r="T480" t="str">
        <v>AL DÍA</v>
      </c>
      <c r="U480" t="str">
        <v>AL DÍA</v>
      </c>
      <c r="V480" t="str">
        <v>AL DÍA</v>
      </c>
      <c r="W480" t="str">
        <v>AL DÍA</v>
      </c>
      <c r="X480" t="str">
        <v>AL DÍA</v>
      </c>
      <c r="Y480" t="str">
        <v>AL DÍA</v>
      </c>
      <c r="Z480" t="str">
        <v>AL DÍA</v>
      </c>
      <c r="AA480" t="str">
        <v>AL DÍA</v>
      </c>
      <c r="AB480" t="str">
        <v>AL DÍA</v>
      </c>
      <c r="AC480" t="str">
        <v>AL DÍA</v>
      </c>
      <c r="AD480" t="str">
        <v/>
      </c>
      <c r="AE480" t="str">
        <v/>
      </c>
      <c r="AF480" t="str">
        <v/>
      </c>
      <c r="AG480" t="str">
        <v/>
      </c>
      <c r="AH480" t="str">
        <v/>
      </c>
      <c r="AI480" t="str">
        <v/>
      </c>
      <c r="AJ480" t="str">
        <v/>
      </c>
      <c r="AK480" t="str">
        <v/>
      </c>
      <c r="AL480" t="str">
        <v/>
      </c>
      <c r="AM480" t="str">
        <v/>
      </c>
      <c r="AN480" t="str">
        <v/>
      </c>
      <c r="AO480" t="str">
        <v/>
      </c>
    </row>
    <row r="481">
      <c r="A481">
        <v>480</v>
      </c>
      <c r="B481" t="str">
        <v xml:space="preserve">LC2 - 44 - 11 </v>
      </c>
      <c r="C481" t="str">
        <v>VENDIDO</v>
      </c>
      <c r="D481">
        <v>1</v>
      </c>
      <c r="E481" t="str">
        <v>VENCIDA</v>
      </c>
      <c r="F481" t="str">
        <v>VENCIDA</v>
      </c>
      <c r="G481" t="str">
        <v/>
      </c>
      <c r="H481" t="str">
        <v/>
      </c>
      <c r="I481" t="str">
        <v/>
      </c>
      <c r="J481" t="str">
        <v/>
      </c>
      <c r="K481" t="str">
        <v/>
      </c>
      <c r="L481" t="str">
        <v/>
      </c>
      <c r="M481" t="str">
        <v/>
      </c>
      <c r="N481" t="str">
        <v/>
      </c>
      <c r="O481" t="str">
        <v/>
      </c>
      <c r="P481" t="str">
        <v/>
      </c>
      <c r="Q481" t="str">
        <v/>
      </c>
      <c r="R481" t="str">
        <v/>
      </c>
      <c r="S481" t="str">
        <v/>
      </c>
      <c r="T481" t="str">
        <v/>
      </c>
      <c r="U481" t="str">
        <v/>
      </c>
      <c r="V481" t="str">
        <v/>
      </c>
      <c r="W481" t="str">
        <v/>
      </c>
      <c r="X481" t="str">
        <v/>
      </c>
      <c r="Y481" t="str">
        <v/>
      </c>
      <c r="Z481" t="str">
        <v/>
      </c>
      <c r="AA481" t="str">
        <v/>
      </c>
      <c r="AB481" t="str">
        <v/>
      </c>
      <c r="AC481" t="str">
        <v/>
      </c>
      <c r="AD481" t="str">
        <v/>
      </c>
      <c r="AE481" t="str">
        <v/>
      </c>
      <c r="AF481" t="str">
        <v/>
      </c>
      <c r="AG481" t="str">
        <v/>
      </c>
      <c r="AH481" t="str">
        <v/>
      </c>
      <c r="AI481" t="str">
        <v/>
      </c>
      <c r="AJ481" t="str">
        <v/>
      </c>
      <c r="AK481" t="str">
        <v/>
      </c>
      <c r="AL481" t="str">
        <v/>
      </c>
      <c r="AM481" t="str">
        <v/>
      </c>
      <c r="AN481" t="str">
        <v/>
      </c>
      <c r="AO481" t="str">
        <v/>
      </c>
    </row>
    <row r="482">
      <c r="A482">
        <v>481</v>
      </c>
      <c r="B482" t="str">
        <v xml:space="preserve">LC2 - 44 - 13 </v>
      </c>
      <c r="C482" t="str">
        <v>EN NEGOCIACIÓN</v>
      </c>
      <c r="D482">
        <v>0</v>
      </c>
      <c r="E482" t="str">
        <v>SIN ESTADO</v>
      </c>
      <c r="F482" t="str">
        <v/>
      </c>
      <c r="G482" t="str">
        <v/>
      </c>
      <c r="H482" t="str">
        <v/>
      </c>
      <c r="I482" t="str">
        <v/>
      </c>
      <c r="J482" t="str">
        <v/>
      </c>
      <c r="K482" t="str">
        <v/>
      </c>
      <c r="L482" t="str">
        <v/>
      </c>
      <c r="M482" t="str">
        <v/>
      </c>
      <c r="N482" t="str">
        <v/>
      </c>
      <c r="O482" t="str">
        <v/>
      </c>
      <c r="P482" t="str">
        <v/>
      </c>
      <c r="Q482" t="str">
        <v/>
      </c>
      <c r="R482" t="str">
        <v/>
      </c>
      <c r="S482" t="str">
        <v/>
      </c>
      <c r="T482" t="str">
        <v/>
      </c>
      <c r="U482" t="str">
        <v/>
      </c>
      <c r="V482" t="str">
        <v/>
      </c>
      <c r="W482" t="str">
        <v/>
      </c>
      <c r="X482" t="str">
        <v/>
      </c>
      <c r="Y482" t="str">
        <v/>
      </c>
      <c r="Z482" t="str">
        <v/>
      </c>
      <c r="AA482" t="str">
        <v/>
      </c>
      <c r="AB482" t="str">
        <v/>
      </c>
      <c r="AC482" t="str">
        <v/>
      </c>
      <c r="AD482" t="str">
        <v/>
      </c>
      <c r="AE482" t="str">
        <v/>
      </c>
      <c r="AF482" t="str">
        <v/>
      </c>
      <c r="AG482" t="str">
        <v/>
      </c>
      <c r="AH482" t="str">
        <v/>
      </c>
      <c r="AI482" t="str">
        <v/>
      </c>
      <c r="AJ482" t="str">
        <v/>
      </c>
      <c r="AK482" t="str">
        <v/>
      </c>
      <c r="AL482" t="str">
        <v/>
      </c>
      <c r="AM482" t="str">
        <v/>
      </c>
      <c r="AN482" t="str">
        <v/>
      </c>
      <c r="AO482" t="str">
        <v/>
      </c>
    </row>
    <row r="483">
      <c r="A483">
        <v>482</v>
      </c>
      <c r="B483" t="str">
        <v xml:space="preserve">LC2 - 44 - 14 </v>
      </c>
      <c r="C483" t="str">
        <v>VENDIDO</v>
      </c>
      <c r="D483">
        <v>24</v>
      </c>
      <c r="E483" t="str">
        <v>AL DÍA</v>
      </c>
      <c r="F483" t="str">
        <v>PAGA</v>
      </c>
      <c r="G483" t="str">
        <v>PAGA</v>
      </c>
      <c r="H483" t="str">
        <v>PAGA</v>
      </c>
      <c r="I483" t="str">
        <v>PAGA</v>
      </c>
      <c r="J483" t="str">
        <v>PAGA</v>
      </c>
      <c r="K483" t="str">
        <v>PAGA</v>
      </c>
      <c r="L483" t="str">
        <v>AL DÍA</v>
      </c>
      <c r="M483" t="str">
        <v>AL DÍA</v>
      </c>
      <c r="N483" t="str">
        <v>AL DÍA</v>
      </c>
      <c r="O483" t="str">
        <v>AL DÍA</v>
      </c>
      <c r="P483" t="str">
        <v>AL DÍA</v>
      </c>
      <c r="Q483" t="str">
        <v>AL DÍA</v>
      </c>
      <c r="R483" t="str">
        <v>AL DÍA</v>
      </c>
      <c r="S483" t="str">
        <v>AL DÍA</v>
      </c>
      <c r="T483" t="str">
        <v>AL DÍA</v>
      </c>
      <c r="U483" t="str">
        <v>AL DÍA</v>
      </c>
      <c r="V483" t="str">
        <v>AL DÍA</v>
      </c>
      <c r="W483" t="str">
        <v>AL DÍA</v>
      </c>
      <c r="X483" t="str">
        <v>AL DÍA</v>
      </c>
      <c r="Y483" t="str">
        <v>AL DÍA</v>
      </c>
      <c r="Z483" t="str">
        <v>AL DÍA</v>
      </c>
      <c r="AA483" t="str">
        <v>AL DÍA</v>
      </c>
      <c r="AB483" t="str">
        <v>AL DÍA</v>
      </c>
      <c r="AC483" t="str">
        <v>AL DÍA</v>
      </c>
      <c r="AD483" t="str">
        <v/>
      </c>
      <c r="AE483" t="str">
        <v/>
      </c>
      <c r="AF483" t="str">
        <v/>
      </c>
      <c r="AG483" t="str">
        <v/>
      </c>
      <c r="AH483" t="str">
        <v/>
      </c>
      <c r="AI483" t="str">
        <v/>
      </c>
      <c r="AJ483" t="str">
        <v/>
      </c>
      <c r="AK483" t="str">
        <v/>
      </c>
      <c r="AL483" t="str">
        <v/>
      </c>
      <c r="AM483" t="str">
        <v/>
      </c>
      <c r="AN483" t="str">
        <v/>
      </c>
      <c r="AO483" t="str">
        <v/>
      </c>
    </row>
    <row r="484">
      <c r="A484">
        <v>483</v>
      </c>
      <c r="B484" t="str">
        <v xml:space="preserve">LC2 - 44 - 15 </v>
      </c>
      <c r="C484" t="str">
        <v>VENDIDO</v>
      </c>
      <c r="D484">
        <v>24</v>
      </c>
      <c r="E484" t="str">
        <v>AL DÍA</v>
      </c>
      <c r="F484" t="str">
        <v>PAGA</v>
      </c>
      <c r="G484" t="str">
        <v>PAGA</v>
      </c>
      <c r="H484" t="str">
        <v>PAGA</v>
      </c>
      <c r="I484" t="str">
        <v>PAGA</v>
      </c>
      <c r="J484" t="str">
        <v>PAGA</v>
      </c>
      <c r="K484" t="str">
        <v>PAGA</v>
      </c>
      <c r="L484" t="str">
        <v>AL DÍA</v>
      </c>
      <c r="M484" t="str">
        <v>AL DÍA</v>
      </c>
      <c r="N484" t="str">
        <v>AL DÍA</v>
      </c>
      <c r="O484" t="str">
        <v>AL DÍA</v>
      </c>
      <c r="P484" t="str">
        <v>AL DÍA</v>
      </c>
      <c r="Q484" t="str">
        <v>AL DÍA</v>
      </c>
      <c r="R484" t="str">
        <v>AL DÍA</v>
      </c>
      <c r="S484" t="str">
        <v>AL DÍA</v>
      </c>
      <c r="T484" t="str">
        <v>AL DÍA</v>
      </c>
      <c r="U484" t="str">
        <v>AL DÍA</v>
      </c>
      <c r="V484" t="str">
        <v>AL DÍA</v>
      </c>
      <c r="W484" t="str">
        <v>AL DÍA</v>
      </c>
      <c r="X484" t="str">
        <v>AL DÍA</v>
      </c>
      <c r="Y484" t="str">
        <v>AL DÍA</v>
      </c>
      <c r="Z484" t="str">
        <v>AL DÍA</v>
      </c>
      <c r="AA484" t="str">
        <v>AL DÍA</v>
      </c>
      <c r="AB484" t="str">
        <v>AL DÍA</v>
      </c>
      <c r="AC484" t="str">
        <v>AL DÍA</v>
      </c>
      <c r="AD484" t="str">
        <v/>
      </c>
      <c r="AE484" t="str">
        <v/>
      </c>
      <c r="AF484" t="str">
        <v/>
      </c>
      <c r="AG484" t="str">
        <v/>
      </c>
      <c r="AH484" t="str">
        <v/>
      </c>
      <c r="AI484" t="str">
        <v/>
      </c>
      <c r="AJ484" t="str">
        <v/>
      </c>
      <c r="AK484" t="str">
        <v/>
      </c>
      <c r="AL484" t="str">
        <v/>
      </c>
      <c r="AM484" t="str">
        <v/>
      </c>
      <c r="AN484" t="str">
        <v/>
      </c>
      <c r="AO484" t="str">
        <v/>
      </c>
    </row>
    <row r="485">
      <c r="A485">
        <v>484</v>
      </c>
      <c r="B485" t="str">
        <v xml:space="preserve">LC2 - 44 - 16 </v>
      </c>
      <c r="C485" t="str">
        <v>VENDIDO</v>
      </c>
      <c r="D485">
        <v>24</v>
      </c>
      <c r="E485" t="str">
        <v>AL DÍA</v>
      </c>
      <c r="F485" t="str">
        <v>PAGA</v>
      </c>
      <c r="G485" t="str">
        <v>PAGA</v>
      </c>
      <c r="H485" t="str">
        <v>PAGA</v>
      </c>
      <c r="I485" t="str">
        <v>PAGA</v>
      </c>
      <c r="J485" t="str">
        <v>PAGA</v>
      </c>
      <c r="K485" t="str">
        <v>PAGA</v>
      </c>
      <c r="L485" t="str">
        <v>AL DÍA</v>
      </c>
      <c r="M485" t="str">
        <v>AL DÍA</v>
      </c>
      <c r="N485" t="str">
        <v>AL DÍA</v>
      </c>
      <c r="O485" t="str">
        <v>AL DÍA</v>
      </c>
      <c r="P485" t="str">
        <v>AL DÍA</v>
      </c>
      <c r="Q485" t="str">
        <v>AL DÍA</v>
      </c>
      <c r="R485" t="str">
        <v>AL DÍA</v>
      </c>
      <c r="S485" t="str">
        <v>AL DÍA</v>
      </c>
      <c r="T485" t="str">
        <v>AL DÍA</v>
      </c>
      <c r="U485" t="str">
        <v>AL DÍA</v>
      </c>
      <c r="V485" t="str">
        <v>AL DÍA</v>
      </c>
      <c r="W485" t="str">
        <v>AL DÍA</v>
      </c>
      <c r="X485" t="str">
        <v>AL DÍA</v>
      </c>
      <c r="Y485" t="str">
        <v>AL DÍA</v>
      </c>
      <c r="Z485" t="str">
        <v>AL DÍA</v>
      </c>
      <c r="AA485" t="str">
        <v>AL DÍA</v>
      </c>
      <c r="AB485" t="str">
        <v>AL DÍA</v>
      </c>
      <c r="AC485" t="str">
        <v>AL DÍA</v>
      </c>
      <c r="AD485" t="str">
        <v/>
      </c>
      <c r="AE485" t="str">
        <v/>
      </c>
      <c r="AF485" t="str">
        <v/>
      </c>
      <c r="AG485" t="str">
        <v/>
      </c>
      <c r="AH485" t="str">
        <v/>
      </c>
      <c r="AI485" t="str">
        <v/>
      </c>
      <c r="AJ485" t="str">
        <v/>
      </c>
      <c r="AK485" t="str">
        <v/>
      </c>
      <c r="AL485" t="str">
        <v/>
      </c>
      <c r="AM485" t="str">
        <v/>
      </c>
      <c r="AN485" t="str">
        <v/>
      </c>
      <c r="AO485" t="str">
        <v/>
      </c>
    </row>
    <row r="486">
      <c r="A486">
        <v>485</v>
      </c>
      <c r="B486" t="str">
        <v xml:space="preserve">LC2 - 44 - 17 </v>
      </c>
      <c r="C486" t="str">
        <v>VENDIDO</v>
      </c>
      <c r="D486">
        <v>24</v>
      </c>
      <c r="E486" t="str">
        <v>AL DÍA</v>
      </c>
      <c r="F486" t="str">
        <v>PAGA</v>
      </c>
      <c r="G486" t="str">
        <v>PAGA</v>
      </c>
      <c r="H486" t="str">
        <v>PAGA</v>
      </c>
      <c r="I486" t="str">
        <v>PAGA</v>
      </c>
      <c r="J486" t="str">
        <v>PAGA</v>
      </c>
      <c r="K486" t="str">
        <v>PAGA</v>
      </c>
      <c r="L486" t="str">
        <v>PAGA</v>
      </c>
      <c r="M486" t="str">
        <v>PAGA</v>
      </c>
      <c r="N486" t="str">
        <v>PAGA</v>
      </c>
      <c r="O486" t="str">
        <v>PAGA</v>
      </c>
      <c r="P486" t="str">
        <v>PAGA</v>
      </c>
      <c r="Q486" t="str">
        <v>PAGA</v>
      </c>
      <c r="R486" t="str">
        <v>PAGA</v>
      </c>
      <c r="S486" t="str">
        <v>AL DÍA</v>
      </c>
      <c r="T486" t="str">
        <v>AL DÍA</v>
      </c>
      <c r="U486" t="str">
        <v>AL DÍA</v>
      </c>
      <c r="V486" t="str">
        <v>AL DÍA</v>
      </c>
      <c r="W486" t="str">
        <v>AL DÍA</v>
      </c>
      <c r="X486" t="str">
        <v>AL DÍA</v>
      </c>
      <c r="Y486" t="str">
        <v>AL DÍA</v>
      </c>
      <c r="Z486" t="str">
        <v>AL DÍA</v>
      </c>
      <c r="AA486" t="str">
        <v>AL DÍA</v>
      </c>
      <c r="AB486" t="str">
        <v>AL DÍA</v>
      </c>
      <c r="AC486" t="str">
        <v>AL DÍA</v>
      </c>
      <c r="AD486" t="str">
        <v/>
      </c>
      <c r="AE486" t="str">
        <v/>
      </c>
      <c r="AF486" t="str">
        <v/>
      </c>
      <c r="AG486" t="str">
        <v/>
      </c>
      <c r="AH486" t="str">
        <v/>
      </c>
      <c r="AI486" t="str">
        <v/>
      </c>
      <c r="AJ486" t="str">
        <v/>
      </c>
      <c r="AK486" t="str">
        <v/>
      </c>
      <c r="AL486" t="str">
        <v/>
      </c>
      <c r="AM486" t="str">
        <v/>
      </c>
      <c r="AN486" t="str">
        <v/>
      </c>
      <c r="AO486" t="str">
        <v/>
      </c>
    </row>
    <row r="487">
      <c r="A487">
        <v>486</v>
      </c>
      <c r="B487" t="str">
        <v xml:space="preserve">LC2 - 44 - 18 </v>
      </c>
      <c r="C487" t="str">
        <v>VENDIDO</v>
      </c>
      <c r="D487">
        <v>24</v>
      </c>
      <c r="E487" t="str">
        <v>VENCIDA</v>
      </c>
      <c r="F487" t="str">
        <v>PAGA</v>
      </c>
      <c r="G487" t="str">
        <v>PAGA</v>
      </c>
      <c r="H487" t="str">
        <v>PAGA</v>
      </c>
      <c r="I487" t="str">
        <v>PAGA</v>
      </c>
      <c r="J487" t="str">
        <v>PAGA</v>
      </c>
      <c r="K487" t="str">
        <v>VENCIDA</v>
      </c>
      <c r="L487" t="str">
        <v>VENCIDA</v>
      </c>
      <c r="M487" t="str">
        <v>AL DÍA</v>
      </c>
      <c r="N487" t="str">
        <v>AL DÍA</v>
      </c>
      <c r="O487" t="str">
        <v>AL DÍA</v>
      </c>
      <c r="P487" t="str">
        <v>AL DÍA</v>
      </c>
      <c r="Q487" t="str">
        <v>AL DÍA</v>
      </c>
      <c r="R487" t="str">
        <v>AL DÍA</v>
      </c>
      <c r="S487" t="str">
        <v>AL DÍA</v>
      </c>
      <c r="T487" t="str">
        <v>AL DÍA</v>
      </c>
      <c r="U487" t="str">
        <v>AL DÍA</v>
      </c>
      <c r="V487" t="str">
        <v>AL DÍA</v>
      </c>
      <c r="W487" t="str">
        <v>AL DÍA</v>
      </c>
      <c r="X487" t="str">
        <v>AL DÍA</v>
      </c>
      <c r="Y487" t="str">
        <v>AL DÍA</v>
      </c>
      <c r="Z487" t="str">
        <v>AL DÍA</v>
      </c>
      <c r="AA487" t="str">
        <v>AL DÍA</v>
      </c>
      <c r="AB487" t="str">
        <v>AL DÍA</v>
      </c>
      <c r="AC487" t="str">
        <v>AL DÍA</v>
      </c>
      <c r="AD487" t="str">
        <v/>
      </c>
      <c r="AE487" t="str">
        <v/>
      </c>
      <c r="AF487" t="str">
        <v/>
      </c>
      <c r="AG487" t="str">
        <v/>
      </c>
      <c r="AH487" t="str">
        <v/>
      </c>
      <c r="AI487" t="str">
        <v/>
      </c>
      <c r="AJ487" t="str">
        <v/>
      </c>
      <c r="AK487" t="str">
        <v/>
      </c>
      <c r="AL487" t="str">
        <v/>
      </c>
      <c r="AM487" t="str">
        <v/>
      </c>
      <c r="AN487" t="str">
        <v/>
      </c>
      <c r="AO487" t="str">
        <v/>
      </c>
    </row>
    <row r="488">
      <c r="A488">
        <v>487</v>
      </c>
      <c r="B488" t="str">
        <v>LC2 - 45 - 1</v>
      </c>
      <c r="C488" t="str">
        <v>VENDIDO</v>
      </c>
      <c r="D488">
        <v>24</v>
      </c>
      <c r="E488" t="str">
        <v>VENCIDA</v>
      </c>
      <c r="F488" t="str">
        <v>VENCIDA</v>
      </c>
      <c r="G488" t="str">
        <v>VENCIDA</v>
      </c>
      <c r="H488" t="str">
        <v>VENCIDA</v>
      </c>
      <c r="I488" t="str">
        <v>VENCIDA</v>
      </c>
      <c r="J488" t="str">
        <v>VENCIDA</v>
      </c>
      <c r="K488" t="str">
        <v>VENCIDA</v>
      </c>
      <c r="L488" t="str">
        <v>POR VENCER</v>
      </c>
      <c r="M488" t="str">
        <v>AL DÍA</v>
      </c>
      <c r="N488" t="str">
        <v>AL DÍA</v>
      </c>
      <c r="O488" t="str">
        <v>AL DÍA</v>
      </c>
      <c r="P488" t="str">
        <v>AL DÍA</v>
      </c>
      <c r="Q488" t="str">
        <v>AL DÍA</v>
      </c>
      <c r="R488" t="str">
        <v>AL DÍA</v>
      </c>
      <c r="S488" t="str">
        <v>AL DÍA</v>
      </c>
      <c r="T488" t="str">
        <v>AL DÍA</v>
      </c>
      <c r="U488" t="str">
        <v>AL DÍA</v>
      </c>
      <c r="V488" t="str">
        <v>AL DÍA</v>
      </c>
      <c r="W488" t="str">
        <v>AL DÍA</v>
      </c>
      <c r="X488" t="str">
        <v>AL DÍA</v>
      </c>
      <c r="Y488" t="str">
        <v>AL DÍA</v>
      </c>
      <c r="Z488" t="str">
        <v>AL DÍA</v>
      </c>
      <c r="AA488" t="str">
        <v>AL DÍA</v>
      </c>
      <c r="AB488" t="str">
        <v>AL DÍA</v>
      </c>
      <c r="AC488" t="str">
        <v>AL DÍA</v>
      </c>
      <c r="AD488" t="str">
        <v/>
      </c>
      <c r="AE488" t="str">
        <v/>
      </c>
      <c r="AF488" t="str">
        <v/>
      </c>
      <c r="AG488" t="str">
        <v/>
      </c>
      <c r="AH488" t="str">
        <v/>
      </c>
      <c r="AI488" t="str">
        <v/>
      </c>
      <c r="AJ488" t="str">
        <v/>
      </c>
      <c r="AK488" t="str">
        <v/>
      </c>
      <c r="AL488" t="str">
        <v/>
      </c>
      <c r="AM488" t="str">
        <v/>
      </c>
      <c r="AN488" t="str">
        <v/>
      </c>
      <c r="AO488" t="str">
        <v/>
      </c>
    </row>
    <row r="489">
      <c r="A489">
        <v>488</v>
      </c>
      <c r="B489" t="str">
        <v>LC2 -45 - 2</v>
      </c>
      <c r="C489" t="str">
        <v>VENDIDO</v>
      </c>
      <c r="D489">
        <v>24</v>
      </c>
      <c r="E489" t="str">
        <v>AL DÍA</v>
      </c>
      <c r="F489" t="str">
        <v>PAGA</v>
      </c>
      <c r="G489" t="str">
        <v>PAGA</v>
      </c>
      <c r="H489" t="str">
        <v>PAGA</v>
      </c>
      <c r="I489" t="str">
        <v>PAGA</v>
      </c>
      <c r="J489" t="str">
        <v>PAGA</v>
      </c>
      <c r="K489" t="str">
        <v>PAGA</v>
      </c>
      <c r="L489" t="str">
        <v>PAGA</v>
      </c>
      <c r="M489" t="str">
        <v>AL DÍA</v>
      </c>
      <c r="N489" t="str">
        <v>AL DÍA</v>
      </c>
      <c r="O489" t="str">
        <v>AL DÍA</v>
      </c>
      <c r="P489" t="str">
        <v>AL DÍA</v>
      </c>
      <c r="Q489" t="str">
        <v>AL DÍA</v>
      </c>
      <c r="R489" t="str">
        <v>AL DÍA</v>
      </c>
      <c r="S489" t="str">
        <v>AL DÍA</v>
      </c>
      <c r="T489" t="str">
        <v>AL DÍA</v>
      </c>
      <c r="U489" t="str">
        <v>AL DÍA</v>
      </c>
      <c r="V489" t="str">
        <v>AL DÍA</v>
      </c>
      <c r="W489" t="str">
        <v>AL DÍA</v>
      </c>
      <c r="X489" t="str">
        <v>AL DÍA</v>
      </c>
      <c r="Y489" t="str">
        <v>AL DÍA</v>
      </c>
      <c r="Z489" t="str">
        <v>AL DÍA</v>
      </c>
      <c r="AA489" t="str">
        <v>AL DÍA</v>
      </c>
      <c r="AB489" t="str">
        <v>AL DÍA</v>
      </c>
      <c r="AC489" t="str">
        <v>AL DÍA</v>
      </c>
      <c r="AD489" t="str">
        <v/>
      </c>
      <c r="AE489" t="str">
        <v/>
      </c>
      <c r="AF489" t="str">
        <v/>
      </c>
      <c r="AG489" t="str">
        <v/>
      </c>
      <c r="AH489" t="str">
        <v/>
      </c>
      <c r="AI489" t="str">
        <v/>
      </c>
      <c r="AJ489" t="str">
        <v/>
      </c>
      <c r="AK489" t="str">
        <v/>
      </c>
      <c r="AL489" t="str">
        <v/>
      </c>
      <c r="AM489" t="str">
        <v/>
      </c>
      <c r="AN489" t="str">
        <v/>
      </c>
      <c r="AO489" t="str">
        <v/>
      </c>
    </row>
    <row r="490">
      <c r="A490">
        <v>489</v>
      </c>
      <c r="B490" t="str">
        <v xml:space="preserve">LC2 - 45 - 3 </v>
      </c>
      <c r="C490" t="str">
        <v>EN NEGOCIACIÓN</v>
      </c>
      <c r="D490">
        <v>0</v>
      </c>
      <c r="E490" t="str">
        <v>SIN ESTADO</v>
      </c>
      <c r="F490" t="str">
        <v/>
      </c>
      <c r="G490" t="str">
        <v/>
      </c>
      <c r="H490" t="str">
        <v/>
      </c>
      <c r="I490" t="str">
        <v/>
      </c>
      <c r="J490" t="str">
        <v/>
      </c>
      <c r="K490" t="str">
        <v/>
      </c>
      <c r="L490" t="str">
        <v/>
      </c>
      <c r="M490" t="str">
        <v/>
      </c>
      <c r="N490" t="str">
        <v/>
      </c>
      <c r="O490" t="str">
        <v/>
      </c>
      <c r="P490" t="str">
        <v/>
      </c>
      <c r="Q490" t="str">
        <v/>
      </c>
      <c r="R490" t="str">
        <v/>
      </c>
      <c r="S490" t="str">
        <v/>
      </c>
      <c r="T490" t="str">
        <v/>
      </c>
      <c r="U490" t="str">
        <v/>
      </c>
      <c r="V490" t="str">
        <v/>
      </c>
      <c r="W490" t="str">
        <v/>
      </c>
      <c r="X490" t="str">
        <v/>
      </c>
      <c r="Y490" t="str">
        <v/>
      </c>
      <c r="Z490" t="str">
        <v/>
      </c>
      <c r="AA490" t="str">
        <v/>
      </c>
      <c r="AB490" t="str">
        <v/>
      </c>
      <c r="AC490" t="str">
        <v/>
      </c>
      <c r="AD490" t="str">
        <v/>
      </c>
      <c r="AE490" t="str">
        <v/>
      </c>
      <c r="AF490" t="str">
        <v/>
      </c>
      <c r="AG490" t="str">
        <v/>
      </c>
      <c r="AH490" t="str">
        <v/>
      </c>
      <c r="AI490" t="str">
        <v/>
      </c>
      <c r="AJ490" t="str">
        <v/>
      </c>
      <c r="AK490" t="str">
        <v/>
      </c>
      <c r="AL490" t="str">
        <v/>
      </c>
      <c r="AM490" t="str">
        <v/>
      </c>
      <c r="AN490" t="str">
        <v/>
      </c>
      <c r="AO490" t="str">
        <v/>
      </c>
    </row>
    <row r="491">
      <c r="A491">
        <v>490</v>
      </c>
      <c r="B491" t="str">
        <v xml:space="preserve">LC2 - 45 - 4 </v>
      </c>
      <c r="C491" t="str">
        <v>DISPONIBLE</v>
      </c>
      <c r="D491">
        <v>0</v>
      </c>
      <c r="E491" t="str">
        <v>SIN ESTADO</v>
      </c>
      <c r="F491" t="str">
        <v/>
      </c>
      <c r="G491" t="str">
        <v/>
      </c>
      <c r="H491" t="str">
        <v/>
      </c>
      <c r="I491" t="str">
        <v/>
      </c>
      <c r="J491" t="str">
        <v/>
      </c>
      <c r="K491" t="str">
        <v/>
      </c>
      <c r="L491" t="str">
        <v/>
      </c>
      <c r="M491" t="str">
        <v/>
      </c>
      <c r="N491" t="str">
        <v/>
      </c>
      <c r="O491" t="str">
        <v/>
      </c>
      <c r="P491" t="str">
        <v/>
      </c>
      <c r="Q491" t="str">
        <v/>
      </c>
      <c r="R491" t="str">
        <v/>
      </c>
      <c r="S491" t="str">
        <v/>
      </c>
      <c r="T491" t="str">
        <v/>
      </c>
      <c r="U491" t="str">
        <v/>
      </c>
      <c r="V491" t="str">
        <v/>
      </c>
      <c r="W491" t="str">
        <v/>
      </c>
      <c r="X491" t="str">
        <v/>
      </c>
      <c r="Y491" t="str">
        <v/>
      </c>
      <c r="Z491" t="str">
        <v/>
      </c>
      <c r="AA491" t="str">
        <v/>
      </c>
      <c r="AB491" t="str">
        <v/>
      </c>
      <c r="AC491" t="str">
        <v/>
      </c>
      <c r="AD491" t="str">
        <v/>
      </c>
      <c r="AE491" t="str">
        <v/>
      </c>
      <c r="AF491" t="str">
        <v/>
      </c>
      <c r="AG491" t="str">
        <v/>
      </c>
      <c r="AH491" t="str">
        <v/>
      </c>
      <c r="AI491" t="str">
        <v/>
      </c>
      <c r="AJ491" t="str">
        <v/>
      </c>
      <c r="AK491" t="str">
        <v/>
      </c>
      <c r="AL491" t="str">
        <v/>
      </c>
      <c r="AM491" t="str">
        <v/>
      </c>
      <c r="AN491" t="str">
        <v/>
      </c>
      <c r="AO491" t="str">
        <v/>
      </c>
    </row>
    <row r="492">
      <c r="A492">
        <v>491</v>
      </c>
      <c r="B492" t="str">
        <v xml:space="preserve">LC2 - 45 - 5 </v>
      </c>
      <c r="C492" t="str">
        <v>VENDIDO</v>
      </c>
      <c r="D492">
        <v>24</v>
      </c>
      <c r="E492" t="str">
        <v>VENCIDA</v>
      </c>
      <c r="F492" t="str">
        <v>PAGA</v>
      </c>
      <c r="G492" t="str">
        <v>PAGA</v>
      </c>
      <c r="H492" t="str">
        <v>PAGA</v>
      </c>
      <c r="I492" t="str">
        <v>PAGA</v>
      </c>
      <c r="J492" t="str">
        <v>VENCIDA</v>
      </c>
      <c r="K492" t="str">
        <v>VENCIDA</v>
      </c>
      <c r="L492" t="str">
        <v>AL DÍA</v>
      </c>
      <c r="M492" t="str">
        <v>AL DÍA</v>
      </c>
      <c r="N492" t="str">
        <v>AL DÍA</v>
      </c>
      <c r="O492" t="str">
        <v>AL DÍA</v>
      </c>
      <c r="P492" t="str">
        <v>AL DÍA</v>
      </c>
      <c r="Q492" t="str">
        <v>AL DÍA</v>
      </c>
      <c r="R492" t="str">
        <v>AL DÍA</v>
      </c>
      <c r="S492" t="str">
        <v>AL DÍA</v>
      </c>
      <c r="T492" t="str">
        <v>AL DÍA</v>
      </c>
      <c r="U492" t="str">
        <v>AL DÍA</v>
      </c>
      <c r="V492" t="str">
        <v>AL DÍA</v>
      </c>
      <c r="W492" t="str">
        <v>AL DÍA</v>
      </c>
      <c r="X492" t="str">
        <v>AL DÍA</v>
      </c>
      <c r="Y492" t="str">
        <v>AL DÍA</v>
      </c>
      <c r="Z492" t="str">
        <v>AL DÍA</v>
      </c>
      <c r="AA492" t="str">
        <v>AL DÍA</v>
      </c>
      <c r="AB492" t="str">
        <v>AL DÍA</v>
      </c>
      <c r="AC492" t="str">
        <v>AL DÍA</v>
      </c>
      <c r="AD492" t="str">
        <v/>
      </c>
      <c r="AE492" t="str">
        <v/>
      </c>
      <c r="AF492" t="str">
        <v/>
      </c>
      <c r="AG492" t="str">
        <v/>
      </c>
      <c r="AH492" t="str">
        <v/>
      </c>
      <c r="AI492" t="str">
        <v/>
      </c>
      <c r="AJ492" t="str">
        <v/>
      </c>
      <c r="AK492" t="str">
        <v/>
      </c>
      <c r="AL492" t="str">
        <v/>
      </c>
      <c r="AM492" t="str">
        <v/>
      </c>
      <c r="AN492" t="str">
        <v/>
      </c>
      <c r="AO492" t="str">
        <v/>
      </c>
    </row>
    <row r="493">
      <c r="A493">
        <v>492</v>
      </c>
      <c r="B493" t="str">
        <v xml:space="preserve">LC2 - 45 - 6 </v>
      </c>
      <c r="C493" t="str">
        <v>VENDIDO</v>
      </c>
      <c r="D493">
        <v>24</v>
      </c>
      <c r="E493" t="str">
        <v>VENCIDA</v>
      </c>
      <c r="F493" t="str">
        <v>PAGA</v>
      </c>
      <c r="G493" t="str">
        <v>PAGA</v>
      </c>
      <c r="H493" t="str">
        <v>PAGA</v>
      </c>
      <c r="I493" t="str">
        <v>PAGA</v>
      </c>
      <c r="J493" t="str">
        <v>VENCIDA</v>
      </c>
      <c r="K493" t="str">
        <v>VENCIDA</v>
      </c>
      <c r="L493" t="str">
        <v>POR VENCER</v>
      </c>
      <c r="M493" t="str">
        <v>AL DÍA</v>
      </c>
      <c r="N493" t="str">
        <v>AL DÍA</v>
      </c>
      <c r="O493" t="str">
        <v>AL DÍA</v>
      </c>
      <c r="P493" t="str">
        <v>AL DÍA</v>
      </c>
      <c r="Q493" t="str">
        <v>AL DÍA</v>
      </c>
      <c r="R493" t="str">
        <v>AL DÍA</v>
      </c>
      <c r="S493" t="str">
        <v>AL DÍA</v>
      </c>
      <c r="T493" t="str">
        <v>AL DÍA</v>
      </c>
      <c r="U493" t="str">
        <v>AL DÍA</v>
      </c>
      <c r="V493" t="str">
        <v>AL DÍA</v>
      </c>
      <c r="W493" t="str">
        <v>AL DÍA</v>
      </c>
      <c r="X493" t="str">
        <v>AL DÍA</v>
      </c>
      <c r="Y493" t="str">
        <v>AL DÍA</v>
      </c>
      <c r="Z493" t="str">
        <v>AL DÍA</v>
      </c>
      <c r="AA493" t="str">
        <v>AL DÍA</v>
      </c>
      <c r="AB493" t="str">
        <v>AL DÍA</v>
      </c>
      <c r="AC493" t="str">
        <v>AL DÍA</v>
      </c>
      <c r="AD493" t="str">
        <v/>
      </c>
      <c r="AE493" t="str">
        <v/>
      </c>
      <c r="AF493" t="str">
        <v/>
      </c>
      <c r="AG493" t="str">
        <v/>
      </c>
      <c r="AH493" t="str">
        <v/>
      </c>
      <c r="AI493" t="str">
        <v/>
      </c>
      <c r="AJ493" t="str">
        <v/>
      </c>
      <c r="AK493" t="str">
        <v/>
      </c>
      <c r="AL493" t="str">
        <v/>
      </c>
      <c r="AM493" t="str">
        <v/>
      </c>
      <c r="AN493" t="str">
        <v/>
      </c>
      <c r="AO493" t="str">
        <v/>
      </c>
    </row>
    <row r="494">
      <c r="A494">
        <v>493</v>
      </c>
      <c r="B494" t="str">
        <v xml:space="preserve">LC2 - 45 - 7 </v>
      </c>
      <c r="C494" t="str">
        <v>VENDIDO</v>
      </c>
      <c r="D494">
        <v>24</v>
      </c>
      <c r="E494" t="str">
        <v>VENCIDA</v>
      </c>
      <c r="F494" t="str">
        <v>PAGA</v>
      </c>
      <c r="G494" t="str">
        <v>PAGA</v>
      </c>
      <c r="H494" t="str">
        <v>PAGA</v>
      </c>
      <c r="I494" t="str">
        <v>PAGA</v>
      </c>
      <c r="J494" t="str">
        <v>VENCIDA</v>
      </c>
      <c r="K494" t="str">
        <v>VENCIDA</v>
      </c>
      <c r="L494" t="str">
        <v>VENCIDA</v>
      </c>
      <c r="M494" t="str">
        <v>POR VENCER</v>
      </c>
      <c r="N494" t="str">
        <v>AL DÍA</v>
      </c>
      <c r="O494" t="str">
        <v>AL DÍA</v>
      </c>
      <c r="P494" t="str">
        <v>AL DÍA</v>
      </c>
      <c r="Q494" t="str">
        <v>AL DÍA</v>
      </c>
      <c r="R494" t="str">
        <v>AL DÍA</v>
      </c>
      <c r="S494" t="str">
        <v>AL DÍA</v>
      </c>
      <c r="T494" t="str">
        <v>AL DÍA</v>
      </c>
      <c r="U494" t="str">
        <v>AL DÍA</v>
      </c>
      <c r="V494" t="str">
        <v>AL DÍA</v>
      </c>
      <c r="W494" t="str">
        <v>AL DÍA</v>
      </c>
      <c r="X494" t="str">
        <v>AL DÍA</v>
      </c>
      <c r="Y494" t="str">
        <v>AL DÍA</v>
      </c>
      <c r="Z494" t="str">
        <v>AL DÍA</v>
      </c>
      <c r="AA494" t="str">
        <v>AL DÍA</v>
      </c>
      <c r="AB494" t="str">
        <v>AL DÍA</v>
      </c>
      <c r="AC494" t="str">
        <v>AL DÍA</v>
      </c>
      <c r="AD494" t="str">
        <v/>
      </c>
      <c r="AE494" t="str">
        <v/>
      </c>
      <c r="AF494" t="str">
        <v/>
      </c>
      <c r="AG494" t="str">
        <v/>
      </c>
      <c r="AH494" t="str">
        <v/>
      </c>
      <c r="AI494" t="str">
        <v/>
      </c>
      <c r="AJ494" t="str">
        <v/>
      </c>
      <c r="AK494" t="str">
        <v/>
      </c>
      <c r="AL494" t="str">
        <v/>
      </c>
      <c r="AM494" t="str">
        <v/>
      </c>
      <c r="AN494" t="str">
        <v/>
      </c>
      <c r="AO494" t="str">
        <v/>
      </c>
    </row>
    <row r="495">
      <c r="A495">
        <v>494</v>
      </c>
      <c r="B495" t="str">
        <v xml:space="preserve">LC2 - 46 - 1 </v>
      </c>
      <c r="C495" t="str">
        <v>VENDIDO</v>
      </c>
      <c r="D495">
        <v>24</v>
      </c>
      <c r="E495" t="str">
        <v>VENCIDA</v>
      </c>
      <c r="F495" t="str">
        <v>PAGA</v>
      </c>
      <c r="G495" t="str">
        <v>PAGA</v>
      </c>
      <c r="H495" t="str">
        <v>PAGA</v>
      </c>
      <c r="I495" t="str">
        <v>PAGA</v>
      </c>
      <c r="J495" t="str">
        <v>PAGA</v>
      </c>
      <c r="K495" t="str">
        <v>VENCIDA</v>
      </c>
      <c r="L495" t="str">
        <v>VENCIDA</v>
      </c>
      <c r="M495" t="str">
        <v>AL DÍA</v>
      </c>
      <c r="N495" t="str">
        <v>AL DÍA</v>
      </c>
      <c r="O495" t="str">
        <v>AL DÍA</v>
      </c>
      <c r="P495" t="str">
        <v>AL DÍA</v>
      </c>
      <c r="Q495" t="str">
        <v>AL DÍA</v>
      </c>
      <c r="R495" t="str">
        <v>AL DÍA</v>
      </c>
      <c r="S495" t="str">
        <v>AL DÍA</v>
      </c>
      <c r="T495" t="str">
        <v>AL DÍA</v>
      </c>
      <c r="U495" t="str">
        <v>AL DÍA</v>
      </c>
      <c r="V495" t="str">
        <v>AL DÍA</v>
      </c>
      <c r="W495" t="str">
        <v>AL DÍA</v>
      </c>
      <c r="X495" t="str">
        <v>AL DÍA</v>
      </c>
      <c r="Y495" t="str">
        <v>AL DÍA</v>
      </c>
      <c r="Z495" t="str">
        <v>AL DÍA</v>
      </c>
      <c r="AA495" t="str">
        <v>AL DÍA</v>
      </c>
      <c r="AB495" t="str">
        <v>AL DÍA</v>
      </c>
      <c r="AC495" t="str">
        <v>AL DÍA</v>
      </c>
      <c r="AD495" t="str">
        <v/>
      </c>
      <c r="AE495" t="str">
        <v/>
      </c>
      <c r="AF495" t="str">
        <v/>
      </c>
      <c r="AG495" t="str">
        <v/>
      </c>
      <c r="AH495" t="str">
        <v/>
      </c>
      <c r="AI495" t="str">
        <v/>
      </c>
      <c r="AJ495" t="str">
        <v/>
      </c>
      <c r="AK495" t="str">
        <v/>
      </c>
      <c r="AL495" t="str">
        <v/>
      </c>
      <c r="AM495" t="str">
        <v/>
      </c>
      <c r="AN495" t="str">
        <v/>
      </c>
      <c r="AO495" t="str">
        <v/>
      </c>
    </row>
    <row r="496">
      <c r="A496">
        <v>495</v>
      </c>
      <c r="B496" t="str">
        <v xml:space="preserve">LC2 - 46 - 2 </v>
      </c>
      <c r="C496" t="str">
        <v>VENDIDO</v>
      </c>
      <c r="D496">
        <v>0</v>
      </c>
      <c r="E496" t="str">
        <v>SIN ESTADO</v>
      </c>
      <c r="F496" t="str">
        <v/>
      </c>
      <c r="G496" t="str">
        <v/>
      </c>
      <c r="H496" t="str">
        <v/>
      </c>
      <c r="I496" t="str">
        <v/>
      </c>
      <c r="J496" t="str">
        <v/>
      </c>
      <c r="K496" t="str">
        <v/>
      </c>
      <c r="L496" t="str">
        <v/>
      </c>
      <c r="M496" t="str">
        <v/>
      </c>
      <c r="N496" t="str">
        <v/>
      </c>
      <c r="O496" t="str">
        <v/>
      </c>
      <c r="P496" t="str">
        <v/>
      </c>
      <c r="Q496" t="str">
        <v/>
      </c>
      <c r="R496" t="str">
        <v/>
      </c>
      <c r="S496" t="str">
        <v/>
      </c>
      <c r="T496" t="str">
        <v/>
      </c>
      <c r="U496" t="str">
        <v/>
      </c>
      <c r="V496" t="str">
        <v/>
      </c>
      <c r="W496" t="str">
        <v/>
      </c>
      <c r="X496" t="str">
        <v/>
      </c>
      <c r="Y496" t="str">
        <v/>
      </c>
      <c r="Z496" t="str">
        <v/>
      </c>
      <c r="AA496" t="str">
        <v/>
      </c>
      <c r="AB496" t="str">
        <v/>
      </c>
      <c r="AC496" t="str">
        <v/>
      </c>
      <c r="AD496" t="str">
        <v/>
      </c>
      <c r="AE496" t="str">
        <v/>
      </c>
      <c r="AF496" t="str">
        <v/>
      </c>
      <c r="AG496" t="str">
        <v/>
      </c>
      <c r="AH496" t="str">
        <v/>
      </c>
      <c r="AI496" t="str">
        <v/>
      </c>
      <c r="AJ496" t="str">
        <v/>
      </c>
      <c r="AK496" t="str">
        <v/>
      </c>
      <c r="AL496" t="str">
        <v/>
      </c>
      <c r="AM496" t="str">
        <v/>
      </c>
      <c r="AN496" t="str">
        <v/>
      </c>
      <c r="AO496" t="str">
        <v/>
      </c>
    </row>
    <row r="497">
      <c r="A497">
        <v>496</v>
      </c>
      <c r="B497" t="str">
        <v xml:space="preserve">LC2 - 46 - 3 </v>
      </c>
      <c r="C497" t="str">
        <v>VENDIDO</v>
      </c>
      <c r="D497">
        <v>24</v>
      </c>
      <c r="E497" t="str">
        <v>VENCIDA</v>
      </c>
      <c r="F497" t="str">
        <v>PAGA</v>
      </c>
      <c r="G497" t="str">
        <v>PAGA</v>
      </c>
      <c r="H497" t="str">
        <v>PAGA</v>
      </c>
      <c r="I497" t="str">
        <v>VENCIDA</v>
      </c>
      <c r="J497" t="str">
        <v>VENCIDA</v>
      </c>
      <c r="K497" t="str">
        <v>AL DÍA</v>
      </c>
      <c r="L497" t="str">
        <v>AL DÍA</v>
      </c>
      <c r="M497" t="str">
        <v>AL DÍA</v>
      </c>
      <c r="N497" t="str">
        <v>AL DÍA</v>
      </c>
      <c r="O497" t="str">
        <v>AL DÍA</v>
      </c>
      <c r="P497" t="str">
        <v>AL DÍA</v>
      </c>
      <c r="Q497" t="str">
        <v>AL DÍA</v>
      </c>
      <c r="R497" t="str">
        <v>AL DÍA</v>
      </c>
      <c r="S497" t="str">
        <v>AL DÍA</v>
      </c>
      <c r="T497" t="str">
        <v>AL DÍA</v>
      </c>
      <c r="U497" t="str">
        <v>AL DÍA</v>
      </c>
      <c r="V497" t="str">
        <v>AL DÍA</v>
      </c>
      <c r="W497" t="str">
        <v>AL DÍA</v>
      </c>
      <c r="X497" t="str">
        <v>AL DÍA</v>
      </c>
      <c r="Y497" t="str">
        <v>AL DÍA</v>
      </c>
      <c r="Z497" t="str">
        <v>AL DÍA</v>
      </c>
      <c r="AA497" t="str">
        <v>AL DÍA</v>
      </c>
      <c r="AB497" t="str">
        <v>AL DÍA</v>
      </c>
      <c r="AC497" t="str">
        <v>AL DÍA</v>
      </c>
      <c r="AD497" t="str">
        <v/>
      </c>
      <c r="AE497" t="str">
        <v/>
      </c>
      <c r="AF497" t="str">
        <v/>
      </c>
      <c r="AG497" t="str">
        <v/>
      </c>
      <c r="AH497" t="str">
        <v/>
      </c>
      <c r="AI497" t="str">
        <v/>
      </c>
      <c r="AJ497" t="str">
        <v/>
      </c>
      <c r="AK497" t="str">
        <v/>
      </c>
      <c r="AL497" t="str">
        <v/>
      </c>
      <c r="AM497" t="str">
        <v/>
      </c>
      <c r="AN497" t="str">
        <v/>
      </c>
      <c r="AO497" t="str">
        <v/>
      </c>
    </row>
    <row r="498">
      <c r="A498">
        <v>497</v>
      </c>
      <c r="B498" t="str">
        <v xml:space="preserve">LC2 - 46 - 4 </v>
      </c>
      <c r="C498" t="str">
        <v>VENDIDO</v>
      </c>
      <c r="D498">
        <v>24</v>
      </c>
      <c r="E498" t="str">
        <v>VENCIDA</v>
      </c>
      <c r="F498" t="str">
        <v>VENCIDA</v>
      </c>
      <c r="G498" t="str">
        <v>VENCIDA</v>
      </c>
      <c r="H498" t="str">
        <v>VENCIDA</v>
      </c>
      <c r="I498" t="str">
        <v>VENCIDA</v>
      </c>
      <c r="J498" t="str">
        <v>VENCIDA</v>
      </c>
      <c r="K498" t="str">
        <v>VENCIDA</v>
      </c>
      <c r="L498" t="str">
        <v>VENCIDA</v>
      </c>
      <c r="M498" t="str">
        <v>VENCIDA</v>
      </c>
      <c r="N498" t="str">
        <v>VENCIDA</v>
      </c>
      <c r="O498" t="str">
        <v>VENCIDA</v>
      </c>
      <c r="P498" t="str">
        <v>VENCIDA</v>
      </c>
      <c r="Q498" t="str">
        <v>VENCIDA</v>
      </c>
      <c r="R498" t="str">
        <v>VENCIDA</v>
      </c>
      <c r="S498" t="str">
        <v>VENCIDA</v>
      </c>
      <c r="T498" t="str">
        <v>VENCIDA</v>
      </c>
      <c r="U498" t="str">
        <v>VENCIDA</v>
      </c>
      <c r="V498" t="str">
        <v>VENCIDA</v>
      </c>
      <c r="W498" t="str">
        <v>VENCIDA</v>
      </c>
      <c r="X498" t="str">
        <v>VENCIDA</v>
      </c>
      <c r="Y498" t="str">
        <v>VENCIDA</v>
      </c>
      <c r="Z498" t="str">
        <v>VENCIDA</v>
      </c>
      <c r="AA498" t="str">
        <v>VENCIDA</v>
      </c>
      <c r="AB498" t="str">
        <v>VENCIDA</v>
      </c>
      <c r="AC498" t="str">
        <v>VENCIDA</v>
      </c>
      <c r="AD498" t="str">
        <v/>
      </c>
      <c r="AE498" t="str">
        <v/>
      </c>
      <c r="AF498" t="str">
        <v/>
      </c>
      <c r="AG498" t="str">
        <v/>
      </c>
      <c r="AH498" t="str">
        <v/>
      </c>
      <c r="AI498" t="str">
        <v/>
      </c>
      <c r="AJ498" t="str">
        <v/>
      </c>
      <c r="AK498" t="str">
        <v/>
      </c>
      <c r="AL498" t="str">
        <v/>
      </c>
      <c r="AM498" t="str">
        <v/>
      </c>
      <c r="AN498" t="str">
        <v/>
      </c>
      <c r="AO498" t="str">
        <v/>
      </c>
    </row>
    <row r="499">
      <c r="A499">
        <v>498</v>
      </c>
      <c r="B499" t="str">
        <v xml:space="preserve">LC2 - 46 - 5 </v>
      </c>
      <c r="C499" t="str">
        <v>VENDIDO</v>
      </c>
      <c r="D499">
        <v>30</v>
      </c>
      <c r="E499" t="str">
        <v>VENCIDA</v>
      </c>
      <c r="F499" t="str">
        <v>PAGA</v>
      </c>
      <c r="G499" t="str">
        <v>PAGA</v>
      </c>
      <c r="H499" t="str">
        <v>PAGA</v>
      </c>
      <c r="I499" t="str">
        <v>VENCIDA</v>
      </c>
      <c r="J499" t="str">
        <v>POR VENCER</v>
      </c>
      <c r="K499" t="str">
        <v>AL DÍA</v>
      </c>
      <c r="L499" t="str">
        <v>AL DÍA</v>
      </c>
      <c r="M499" t="str">
        <v>AL DÍA</v>
      </c>
      <c r="N499" t="str">
        <v>AL DÍA</v>
      </c>
      <c r="O499" t="str">
        <v>AL DÍA</v>
      </c>
      <c r="P499" t="str">
        <v>AL DÍA</v>
      </c>
      <c r="Q499" t="str">
        <v>AL DÍA</v>
      </c>
      <c r="R499" t="str">
        <v>AL DÍA</v>
      </c>
      <c r="S499" t="str">
        <v>AL DÍA</v>
      </c>
      <c r="T499" t="str">
        <v>AL DÍA</v>
      </c>
      <c r="U499" t="str">
        <v>AL DÍA</v>
      </c>
      <c r="V499" t="str">
        <v>AL DÍA</v>
      </c>
      <c r="W499" t="str">
        <v>AL DÍA</v>
      </c>
      <c r="X499" t="str">
        <v>AL DÍA</v>
      </c>
      <c r="Y499" t="str">
        <v>AL DÍA</v>
      </c>
      <c r="Z499" t="str">
        <v>AL DÍA</v>
      </c>
      <c r="AA499" t="str">
        <v>AL DÍA</v>
      </c>
      <c r="AB499" t="str">
        <v>AL DÍA</v>
      </c>
      <c r="AC499" t="str">
        <v>AL DÍA</v>
      </c>
      <c r="AD499" t="str">
        <v>AL DÍA</v>
      </c>
      <c r="AE499" t="str">
        <v>AL DÍA</v>
      </c>
      <c r="AF499" t="str">
        <v>AL DÍA</v>
      </c>
      <c r="AG499" t="str">
        <v>AL DÍA</v>
      </c>
      <c r="AH499" t="str">
        <v>AL DÍA</v>
      </c>
      <c r="AI499" t="str">
        <v>AL DÍA</v>
      </c>
      <c r="AJ499" t="str">
        <v/>
      </c>
      <c r="AK499" t="str">
        <v/>
      </c>
      <c r="AL499" t="str">
        <v/>
      </c>
      <c r="AM499" t="str">
        <v/>
      </c>
      <c r="AN499" t="str">
        <v/>
      </c>
      <c r="AO499" t="str">
        <v/>
      </c>
    </row>
    <row r="500">
      <c r="A500">
        <v>499</v>
      </c>
      <c r="B500" t="str">
        <v xml:space="preserve">LC2 - 46 - 6 </v>
      </c>
      <c r="C500" t="str">
        <v>VENDIDO</v>
      </c>
      <c r="D500">
        <v>30</v>
      </c>
      <c r="E500" t="str">
        <v>AL DÍA</v>
      </c>
      <c r="F500" t="str">
        <v>PAGA</v>
      </c>
      <c r="G500" t="str">
        <v>PAGA</v>
      </c>
      <c r="H500" t="str">
        <v>PAGA</v>
      </c>
      <c r="I500" t="str">
        <v>PAGA</v>
      </c>
      <c r="J500" t="str">
        <v>PAGA</v>
      </c>
      <c r="K500" t="str">
        <v>PAGA</v>
      </c>
      <c r="L500" t="str">
        <v>PAGA</v>
      </c>
      <c r="M500" t="str">
        <v>AL DÍA</v>
      </c>
      <c r="N500" t="str">
        <v>AL DÍA</v>
      </c>
      <c r="O500" t="str">
        <v>AL DÍA</v>
      </c>
      <c r="P500" t="str">
        <v>AL DÍA</v>
      </c>
      <c r="Q500" t="str">
        <v>AL DÍA</v>
      </c>
      <c r="R500" t="str">
        <v>AL DÍA</v>
      </c>
      <c r="S500" t="str">
        <v>AL DÍA</v>
      </c>
      <c r="T500" t="str">
        <v>AL DÍA</v>
      </c>
      <c r="U500" t="str">
        <v>AL DÍA</v>
      </c>
      <c r="V500" t="str">
        <v>AL DÍA</v>
      </c>
      <c r="W500" t="str">
        <v>AL DÍA</v>
      </c>
      <c r="X500" t="str">
        <v>AL DÍA</v>
      </c>
      <c r="Y500" t="str">
        <v>AL DÍA</v>
      </c>
      <c r="Z500" t="str">
        <v>AL DÍA</v>
      </c>
      <c r="AA500" t="str">
        <v>AL DÍA</v>
      </c>
      <c r="AB500" t="str">
        <v>AL DÍA</v>
      </c>
      <c r="AC500" t="str">
        <v>AL DÍA</v>
      </c>
      <c r="AD500" t="str">
        <v>AL DÍA</v>
      </c>
      <c r="AE500" t="str">
        <v>AL DÍA</v>
      </c>
      <c r="AF500" t="str">
        <v>AL DÍA</v>
      </c>
      <c r="AG500" t="str">
        <v>AL DÍA</v>
      </c>
      <c r="AH500" t="str">
        <v>AL DÍA</v>
      </c>
      <c r="AI500" t="str">
        <v>AL DÍA</v>
      </c>
      <c r="AJ500" t="str">
        <v/>
      </c>
      <c r="AK500" t="str">
        <v/>
      </c>
      <c r="AL500" t="str">
        <v/>
      </c>
      <c r="AM500" t="str">
        <v/>
      </c>
      <c r="AN500" t="str">
        <v/>
      </c>
      <c r="AO500" t="str">
        <v/>
      </c>
    </row>
    <row r="501">
      <c r="A501">
        <v>500</v>
      </c>
      <c r="B501" t="str">
        <v xml:space="preserve">LC2 - 47 - 1 </v>
      </c>
      <c r="C501" t="str">
        <v>VENDIDO</v>
      </c>
      <c r="D501">
        <v>24</v>
      </c>
      <c r="E501" t="str">
        <v>VENCIDA</v>
      </c>
      <c r="F501" t="str">
        <v>PAGA</v>
      </c>
      <c r="G501" t="str">
        <v>PAGA</v>
      </c>
      <c r="H501" t="str">
        <v>PAGA</v>
      </c>
      <c r="I501" t="str">
        <v>PAGA</v>
      </c>
      <c r="J501" t="str">
        <v>VENCIDA</v>
      </c>
      <c r="K501" t="str">
        <v>AL DÍA</v>
      </c>
      <c r="L501" t="str">
        <v>AL DÍA</v>
      </c>
      <c r="M501" t="str">
        <v>AL DÍA</v>
      </c>
      <c r="N501" t="str">
        <v>AL DÍA</v>
      </c>
      <c r="O501" t="str">
        <v>AL DÍA</v>
      </c>
      <c r="P501" t="str">
        <v>AL DÍA</v>
      </c>
      <c r="Q501" t="str">
        <v>AL DÍA</v>
      </c>
      <c r="R501" t="str">
        <v>AL DÍA</v>
      </c>
      <c r="S501" t="str">
        <v>AL DÍA</v>
      </c>
      <c r="T501" t="str">
        <v>AL DÍA</v>
      </c>
      <c r="U501" t="str">
        <v>AL DÍA</v>
      </c>
      <c r="V501" t="str">
        <v>AL DÍA</v>
      </c>
      <c r="W501" t="str">
        <v>AL DÍA</v>
      </c>
      <c r="X501" t="str">
        <v>AL DÍA</v>
      </c>
      <c r="Y501" t="str">
        <v>AL DÍA</v>
      </c>
      <c r="Z501" t="str">
        <v>AL DÍA</v>
      </c>
      <c r="AA501" t="str">
        <v>AL DÍA</v>
      </c>
      <c r="AB501" t="str">
        <v>AL DÍA</v>
      </c>
      <c r="AC501" t="str">
        <v>AL DÍA</v>
      </c>
      <c r="AD501" t="str">
        <v/>
      </c>
      <c r="AE501" t="str">
        <v/>
      </c>
      <c r="AF501" t="str">
        <v/>
      </c>
      <c r="AG501" t="str">
        <v/>
      </c>
      <c r="AH501" t="str">
        <v/>
      </c>
      <c r="AI501" t="str">
        <v/>
      </c>
      <c r="AJ501" t="str">
        <v/>
      </c>
      <c r="AK501" t="str">
        <v/>
      </c>
      <c r="AL501" t="str">
        <v/>
      </c>
      <c r="AM501" t="str">
        <v/>
      </c>
      <c r="AN501" t="str">
        <v/>
      </c>
      <c r="AO501" t="str">
        <v/>
      </c>
    </row>
    <row r="502">
      <c r="A502">
        <v>501</v>
      </c>
      <c r="B502" t="str">
        <v xml:space="preserve">LC2 - 47 - 2 </v>
      </c>
      <c r="C502" t="str">
        <v>VENDIDO</v>
      </c>
      <c r="D502">
        <v>24</v>
      </c>
      <c r="E502" t="str">
        <v>AL DÍA</v>
      </c>
      <c r="F502" t="str">
        <v>PAGA</v>
      </c>
      <c r="G502" t="str">
        <v>PAGA</v>
      </c>
      <c r="H502" t="str">
        <v>PAGA</v>
      </c>
      <c r="I502" t="str">
        <v>PAGA</v>
      </c>
      <c r="J502" t="str">
        <v>PAGA</v>
      </c>
      <c r="K502" t="str">
        <v>PAGA</v>
      </c>
      <c r="L502" t="str">
        <v>AL DÍA</v>
      </c>
      <c r="M502" t="str">
        <v>AL DÍA</v>
      </c>
      <c r="N502" t="str">
        <v>AL DÍA</v>
      </c>
      <c r="O502" t="str">
        <v>AL DÍA</v>
      </c>
      <c r="P502" t="str">
        <v>AL DÍA</v>
      </c>
      <c r="Q502" t="str">
        <v>AL DÍA</v>
      </c>
      <c r="R502" t="str">
        <v>AL DÍA</v>
      </c>
      <c r="S502" t="str">
        <v>AL DÍA</v>
      </c>
      <c r="T502" t="str">
        <v>AL DÍA</v>
      </c>
      <c r="U502" t="str">
        <v>AL DÍA</v>
      </c>
      <c r="V502" t="str">
        <v>AL DÍA</v>
      </c>
      <c r="W502" t="str">
        <v>AL DÍA</v>
      </c>
      <c r="X502" t="str">
        <v>AL DÍA</v>
      </c>
      <c r="Y502" t="str">
        <v>AL DÍA</v>
      </c>
      <c r="Z502" t="str">
        <v>AL DÍA</v>
      </c>
      <c r="AA502" t="str">
        <v>AL DÍA</v>
      </c>
      <c r="AB502" t="str">
        <v>AL DÍA</v>
      </c>
      <c r="AC502" t="str">
        <v>AL DÍA</v>
      </c>
      <c r="AD502" t="str">
        <v/>
      </c>
      <c r="AE502" t="str">
        <v/>
      </c>
      <c r="AF502" t="str">
        <v/>
      </c>
      <c r="AG502" t="str">
        <v/>
      </c>
      <c r="AH502" t="str">
        <v/>
      </c>
      <c r="AI502" t="str">
        <v/>
      </c>
      <c r="AJ502" t="str">
        <v/>
      </c>
      <c r="AK502" t="str">
        <v/>
      </c>
      <c r="AL502" t="str">
        <v/>
      </c>
      <c r="AM502" t="str">
        <v/>
      </c>
      <c r="AN502" t="str">
        <v/>
      </c>
      <c r="AO502" t="str">
        <v/>
      </c>
    </row>
    <row r="503">
      <c r="A503">
        <v>502</v>
      </c>
      <c r="B503" t="str">
        <v xml:space="preserve">LC2 - 47 - 3 </v>
      </c>
      <c r="C503" t="str">
        <v>VENDIDO</v>
      </c>
      <c r="D503">
        <v>24</v>
      </c>
      <c r="E503" t="str">
        <v>VENCIDA</v>
      </c>
      <c r="F503" t="str">
        <v>VENCIDA</v>
      </c>
      <c r="G503" t="str">
        <v>VENCIDA</v>
      </c>
      <c r="H503" t="str">
        <v>VENCIDA</v>
      </c>
      <c r="I503" t="str">
        <v>AL DÍA</v>
      </c>
      <c r="J503" t="str">
        <v>AL DÍA</v>
      </c>
      <c r="K503" t="str">
        <v>AL DÍA</v>
      </c>
      <c r="L503" t="str">
        <v>AL DÍA</v>
      </c>
      <c r="M503" t="str">
        <v>AL DÍA</v>
      </c>
      <c r="N503" t="str">
        <v>AL DÍA</v>
      </c>
      <c r="O503" t="str">
        <v>AL DÍA</v>
      </c>
      <c r="P503" t="str">
        <v>AL DÍA</v>
      </c>
      <c r="Q503" t="str">
        <v>AL DÍA</v>
      </c>
      <c r="R503" t="str">
        <v>AL DÍA</v>
      </c>
      <c r="S503" t="str">
        <v>AL DÍA</v>
      </c>
      <c r="T503" t="str">
        <v>AL DÍA</v>
      </c>
      <c r="U503" t="str">
        <v>AL DÍA</v>
      </c>
      <c r="V503" t="str">
        <v>AL DÍA</v>
      </c>
      <c r="W503" t="str">
        <v>AL DÍA</v>
      </c>
      <c r="X503" t="str">
        <v>AL DÍA</v>
      </c>
      <c r="Y503" t="str">
        <v>AL DÍA</v>
      </c>
      <c r="Z503" t="str">
        <v>AL DÍA</v>
      </c>
      <c r="AA503" t="str">
        <v>AL DÍA</v>
      </c>
      <c r="AB503" t="str">
        <v>AL DÍA</v>
      </c>
      <c r="AC503" t="str">
        <v>AL DÍA</v>
      </c>
      <c r="AD503" t="str">
        <v/>
      </c>
      <c r="AE503" t="str">
        <v/>
      </c>
      <c r="AF503" t="str">
        <v/>
      </c>
      <c r="AG503" t="str">
        <v/>
      </c>
      <c r="AH503" t="str">
        <v/>
      </c>
      <c r="AI503" t="str">
        <v/>
      </c>
      <c r="AJ503" t="str">
        <v/>
      </c>
      <c r="AK503" t="str">
        <v/>
      </c>
      <c r="AL503" t="str">
        <v/>
      </c>
      <c r="AM503" t="str">
        <v/>
      </c>
      <c r="AN503" t="str">
        <v/>
      </c>
      <c r="AO503" t="str">
        <v/>
      </c>
    </row>
    <row r="504">
      <c r="A504">
        <v>503</v>
      </c>
      <c r="B504" t="str">
        <v xml:space="preserve">LC2 - 47 - 4 </v>
      </c>
      <c r="C504" t="str">
        <v>EN NEGOCIACIÓN</v>
      </c>
      <c r="D504">
        <v>0</v>
      </c>
      <c r="E504" t="str">
        <v>SIN ESTADO</v>
      </c>
      <c r="F504" t="str">
        <v/>
      </c>
      <c r="G504" t="str">
        <v/>
      </c>
      <c r="H504" t="str">
        <v/>
      </c>
      <c r="I504" t="str">
        <v/>
      </c>
      <c r="J504" t="str">
        <v/>
      </c>
      <c r="K504" t="str">
        <v/>
      </c>
      <c r="L504" t="str">
        <v/>
      </c>
      <c r="M504" t="str">
        <v/>
      </c>
      <c r="N504" t="str">
        <v/>
      </c>
      <c r="O504" t="str">
        <v/>
      </c>
      <c r="P504" t="str">
        <v/>
      </c>
      <c r="Q504" t="str">
        <v/>
      </c>
      <c r="R504" t="str">
        <v/>
      </c>
      <c r="S504" t="str">
        <v/>
      </c>
      <c r="T504" t="str">
        <v/>
      </c>
      <c r="U504" t="str">
        <v/>
      </c>
      <c r="V504" t="str">
        <v/>
      </c>
      <c r="W504" t="str">
        <v/>
      </c>
      <c r="X504" t="str">
        <v/>
      </c>
      <c r="Y504" t="str">
        <v/>
      </c>
      <c r="Z504" t="str">
        <v/>
      </c>
      <c r="AA504" t="str">
        <v/>
      </c>
      <c r="AB504" t="str">
        <v/>
      </c>
      <c r="AC504" t="str">
        <v/>
      </c>
      <c r="AD504" t="str">
        <v/>
      </c>
      <c r="AE504" t="str">
        <v/>
      </c>
      <c r="AF504" t="str">
        <v/>
      </c>
      <c r="AG504" t="str">
        <v/>
      </c>
      <c r="AH504" t="str">
        <v/>
      </c>
      <c r="AI504" t="str">
        <v/>
      </c>
      <c r="AJ504" t="str">
        <v/>
      </c>
      <c r="AK504" t="str">
        <v/>
      </c>
      <c r="AL504" t="str">
        <v/>
      </c>
      <c r="AM504" t="str">
        <v/>
      </c>
      <c r="AN504" t="str">
        <v/>
      </c>
      <c r="AO504" t="str">
        <v/>
      </c>
    </row>
    <row r="505">
      <c r="A505">
        <v>504</v>
      </c>
      <c r="B505" t="str">
        <v xml:space="preserve">LC2 - 47 - 5 </v>
      </c>
      <c r="C505" t="str">
        <v>DISPONIBLE</v>
      </c>
      <c r="D505">
        <v>0</v>
      </c>
      <c r="E505" t="str">
        <v>SIN ESTADO</v>
      </c>
      <c r="F505" t="str">
        <v/>
      </c>
      <c r="G505" t="str">
        <v/>
      </c>
      <c r="H505" t="str">
        <v/>
      </c>
      <c r="I505" t="str">
        <v/>
      </c>
      <c r="J505" t="str">
        <v/>
      </c>
      <c r="K505" t="str">
        <v/>
      </c>
      <c r="L505" t="str">
        <v/>
      </c>
      <c r="M505" t="str">
        <v/>
      </c>
      <c r="N505" t="str">
        <v/>
      </c>
      <c r="O505" t="str">
        <v/>
      </c>
      <c r="P505" t="str">
        <v/>
      </c>
      <c r="Q505" t="str">
        <v/>
      </c>
      <c r="R505" t="str">
        <v/>
      </c>
      <c r="S505" t="str">
        <v/>
      </c>
      <c r="T505" t="str">
        <v/>
      </c>
      <c r="U505" t="str">
        <v/>
      </c>
      <c r="V505" t="str">
        <v/>
      </c>
      <c r="W505" t="str">
        <v/>
      </c>
      <c r="X505" t="str">
        <v/>
      </c>
      <c r="Y505" t="str">
        <v/>
      </c>
      <c r="Z505" t="str">
        <v/>
      </c>
      <c r="AA505" t="str">
        <v/>
      </c>
      <c r="AB505" t="str">
        <v/>
      </c>
      <c r="AC505" t="str">
        <v/>
      </c>
      <c r="AD505" t="str">
        <v/>
      </c>
      <c r="AE505" t="str">
        <v/>
      </c>
      <c r="AF505" t="str">
        <v/>
      </c>
      <c r="AG505" t="str">
        <v/>
      </c>
      <c r="AH505" t="str">
        <v/>
      </c>
      <c r="AI505" t="str">
        <v/>
      </c>
      <c r="AJ505" t="str">
        <v/>
      </c>
      <c r="AK505" t="str">
        <v/>
      </c>
      <c r="AL505" t="str">
        <v/>
      </c>
      <c r="AM505" t="str">
        <v/>
      </c>
      <c r="AN505" t="str">
        <v/>
      </c>
      <c r="AO505" t="str">
        <v/>
      </c>
    </row>
    <row r="506">
      <c r="A506">
        <v>505</v>
      </c>
      <c r="B506" t="str">
        <v xml:space="preserve">LC2 - 47 - 6 </v>
      </c>
      <c r="C506" t="str">
        <v>DISPONIBLE</v>
      </c>
      <c r="D506">
        <v>0</v>
      </c>
      <c r="E506" t="str">
        <v>SIN ESTADO</v>
      </c>
      <c r="F506" t="str">
        <v/>
      </c>
      <c r="G506" t="str">
        <v/>
      </c>
      <c r="H506" t="str">
        <v/>
      </c>
      <c r="I506" t="str">
        <v/>
      </c>
      <c r="J506" t="str">
        <v/>
      </c>
      <c r="K506" t="str">
        <v/>
      </c>
      <c r="L506" t="str">
        <v/>
      </c>
      <c r="M506" t="str">
        <v/>
      </c>
      <c r="N506" t="str">
        <v/>
      </c>
      <c r="O506" t="str">
        <v/>
      </c>
      <c r="P506" t="str">
        <v/>
      </c>
      <c r="Q506" t="str">
        <v/>
      </c>
      <c r="R506" t="str">
        <v/>
      </c>
      <c r="S506" t="str">
        <v/>
      </c>
      <c r="T506" t="str">
        <v/>
      </c>
      <c r="U506" t="str">
        <v/>
      </c>
      <c r="V506" t="str">
        <v/>
      </c>
      <c r="W506" t="str">
        <v/>
      </c>
      <c r="X506" t="str">
        <v/>
      </c>
      <c r="Y506" t="str">
        <v/>
      </c>
      <c r="Z506" t="str">
        <v/>
      </c>
      <c r="AA506" t="str">
        <v/>
      </c>
      <c r="AB506" t="str">
        <v/>
      </c>
      <c r="AC506" t="str">
        <v/>
      </c>
      <c r="AD506" t="str">
        <v/>
      </c>
      <c r="AE506" t="str">
        <v/>
      </c>
      <c r="AF506" t="str">
        <v/>
      </c>
      <c r="AG506" t="str">
        <v/>
      </c>
      <c r="AH506" t="str">
        <v/>
      </c>
      <c r="AI506" t="str">
        <v/>
      </c>
      <c r="AJ506" t="str">
        <v/>
      </c>
      <c r="AK506" t="str">
        <v/>
      </c>
      <c r="AL506" t="str">
        <v/>
      </c>
      <c r="AM506" t="str">
        <v/>
      </c>
      <c r="AN506" t="str">
        <v/>
      </c>
      <c r="AO506" t="str">
        <v/>
      </c>
    </row>
    <row r="507">
      <c r="A507">
        <v>506</v>
      </c>
      <c r="B507" t="str">
        <v xml:space="preserve">LC2 - 48 - 1 </v>
      </c>
      <c r="C507" t="str">
        <v>VENDIDO</v>
      </c>
      <c r="D507">
        <v>24</v>
      </c>
      <c r="E507" t="str">
        <v>AL DÍA</v>
      </c>
      <c r="F507" t="str">
        <v>PAGA</v>
      </c>
      <c r="G507" t="str">
        <v>PAGA</v>
      </c>
      <c r="H507" t="str">
        <v>AL DÍA</v>
      </c>
      <c r="I507" t="str">
        <v>AL DÍA</v>
      </c>
      <c r="J507" t="str">
        <v>AL DÍA</v>
      </c>
      <c r="K507" t="str">
        <v>AL DÍA</v>
      </c>
      <c r="L507" t="str">
        <v>AL DÍA</v>
      </c>
      <c r="M507" t="str">
        <v>AL DÍA</v>
      </c>
      <c r="N507" t="str">
        <v>AL DÍA</v>
      </c>
      <c r="O507" t="str">
        <v>AL DÍA</v>
      </c>
      <c r="P507" t="str">
        <v>AL DÍA</v>
      </c>
      <c r="Q507" t="str">
        <v>AL DÍA</v>
      </c>
      <c r="R507" t="str">
        <v>AL DÍA</v>
      </c>
      <c r="S507" t="str">
        <v>AL DÍA</v>
      </c>
      <c r="T507" t="str">
        <v>AL DÍA</v>
      </c>
      <c r="U507" t="str">
        <v>AL DÍA</v>
      </c>
      <c r="V507" t="str">
        <v>AL DÍA</v>
      </c>
      <c r="W507" t="str">
        <v>AL DÍA</v>
      </c>
      <c r="X507" t="str">
        <v>AL DÍA</v>
      </c>
      <c r="Y507" t="str">
        <v>AL DÍA</v>
      </c>
      <c r="Z507" t="str">
        <v>AL DÍA</v>
      </c>
      <c r="AA507" t="str">
        <v>AL DÍA</v>
      </c>
      <c r="AB507" t="str">
        <v>AL DÍA</v>
      </c>
      <c r="AC507" t="str">
        <v>AL DÍA</v>
      </c>
      <c r="AD507" t="str">
        <v/>
      </c>
      <c r="AE507" t="str">
        <v/>
      </c>
      <c r="AF507" t="str">
        <v/>
      </c>
      <c r="AG507" t="str">
        <v/>
      </c>
      <c r="AH507" t="str">
        <v/>
      </c>
      <c r="AI507" t="str">
        <v/>
      </c>
      <c r="AJ507" t="str">
        <v/>
      </c>
      <c r="AK507" t="str">
        <v/>
      </c>
      <c r="AL507" t="str">
        <v/>
      </c>
      <c r="AM507" t="str">
        <v/>
      </c>
      <c r="AN507" t="str">
        <v/>
      </c>
      <c r="AO507" t="str">
        <v/>
      </c>
    </row>
    <row r="508">
      <c r="A508">
        <v>507</v>
      </c>
      <c r="B508" t="str">
        <v xml:space="preserve">LC2 - 48 - 2 </v>
      </c>
      <c r="C508" t="str">
        <v>DISPONIBLE</v>
      </c>
      <c r="D508">
        <v>0</v>
      </c>
      <c r="E508" t="str">
        <v>SIN ESTADO</v>
      </c>
      <c r="F508" t="str">
        <v/>
      </c>
      <c r="G508" t="str">
        <v/>
      </c>
      <c r="H508" t="str">
        <v/>
      </c>
      <c r="I508" t="str">
        <v/>
      </c>
      <c r="J508" t="str">
        <v/>
      </c>
      <c r="K508" t="str">
        <v/>
      </c>
      <c r="L508" t="str">
        <v/>
      </c>
      <c r="M508" t="str">
        <v/>
      </c>
      <c r="N508" t="str">
        <v/>
      </c>
      <c r="O508" t="str">
        <v/>
      </c>
      <c r="P508" t="str">
        <v/>
      </c>
      <c r="Q508" t="str">
        <v/>
      </c>
      <c r="R508" t="str">
        <v/>
      </c>
      <c r="S508" t="str">
        <v/>
      </c>
      <c r="T508" t="str">
        <v/>
      </c>
      <c r="U508" t="str">
        <v/>
      </c>
      <c r="V508" t="str">
        <v/>
      </c>
      <c r="W508" t="str">
        <v/>
      </c>
      <c r="X508" t="str">
        <v/>
      </c>
      <c r="Y508" t="str">
        <v/>
      </c>
      <c r="Z508" t="str">
        <v/>
      </c>
      <c r="AA508" t="str">
        <v/>
      </c>
      <c r="AB508" t="str">
        <v/>
      </c>
      <c r="AC508" t="str">
        <v/>
      </c>
      <c r="AD508" t="str">
        <v/>
      </c>
      <c r="AE508" t="str">
        <v/>
      </c>
      <c r="AF508" t="str">
        <v/>
      </c>
      <c r="AG508" t="str">
        <v/>
      </c>
      <c r="AH508" t="str">
        <v/>
      </c>
      <c r="AI508" t="str">
        <v/>
      </c>
      <c r="AJ508" t="str">
        <v/>
      </c>
      <c r="AK508" t="str">
        <v/>
      </c>
      <c r="AL508" t="str">
        <v/>
      </c>
      <c r="AM508" t="str">
        <v/>
      </c>
      <c r="AN508" t="str">
        <v/>
      </c>
      <c r="AO508" t="str">
        <v/>
      </c>
    </row>
    <row r="509">
      <c r="A509">
        <v>508</v>
      </c>
      <c r="B509" t="str">
        <v xml:space="preserve">LC2 - 48 - 3 </v>
      </c>
      <c r="C509" t="str">
        <v>VENDIDO</v>
      </c>
      <c r="D509">
        <v>24</v>
      </c>
      <c r="E509" t="str">
        <v>POR VENCER</v>
      </c>
      <c r="F509" t="str">
        <v>PAGA</v>
      </c>
      <c r="G509" t="str">
        <v>PAGA</v>
      </c>
      <c r="H509" t="str">
        <v>POR VENCER</v>
      </c>
      <c r="I509" t="str">
        <v>AL DÍA</v>
      </c>
      <c r="J509" t="str">
        <v>AL DÍA</v>
      </c>
      <c r="K509" t="str">
        <v>AL DÍA</v>
      </c>
      <c r="L509" t="str">
        <v>AL DÍA</v>
      </c>
      <c r="M509" t="str">
        <v>AL DÍA</v>
      </c>
      <c r="N509" t="str">
        <v>AL DÍA</v>
      </c>
      <c r="O509" t="str">
        <v>AL DÍA</v>
      </c>
      <c r="P509" t="str">
        <v>AL DÍA</v>
      </c>
      <c r="Q509" t="str">
        <v>AL DÍA</v>
      </c>
      <c r="R509" t="str">
        <v>AL DÍA</v>
      </c>
      <c r="S509" t="str">
        <v>AL DÍA</v>
      </c>
      <c r="T509" t="str">
        <v>AL DÍA</v>
      </c>
      <c r="U509" t="str">
        <v>AL DÍA</v>
      </c>
      <c r="V509" t="str">
        <v>AL DÍA</v>
      </c>
      <c r="W509" t="str">
        <v>AL DÍA</v>
      </c>
      <c r="X509" t="str">
        <v>AL DÍA</v>
      </c>
      <c r="Y509" t="str">
        <v>AL DÍA</v>
      </c>
      <c r="Z509" t="str">
        <v>AL DÍA</v>
      </c>
      <c r="AA509" t="str">
        <v>AL DÍA</v>
      </c>
      <c r="AB509" t="str">
        <v>AL DÍA</v>
      </c>
      <c r="AC509" t="str">
        <v>AL DÍA</v>
      </c>
      <c r="AD509" t="str">
        <v/>
      </c>
      <c r="AE509" t="str">
        <v/>
      </c>
      <c r="AF509" t="str">
        <v/>
      </c>
      <c r="AG509" t="str">
        <v/>
      </c>
      <c r="AH509" t="str">
        <v/>
      </c>
      <c r="AI509" t="str">
        <v/>
      </c>
      <c r="AJ509" t="str">
        <v/>
      </c>
      <c r="AK509" t="str">
        <v/>
      </c>
      <c r="AL509" t="str">
        <v/>
      </c>
      <c r="AM509" t="str">
        <v/>
      </c>
      <c r="AN509" t="str">
        <v/>
      </c>
      <c r="AO509" t="str">
        <v/>
      </c>
    </row>
    <row r="510">
      <c r="A510">
        <v>509</v>
      </c>
      <c r="B510" t="str">
        <v xml:space="preserve">LC2 - 48 - 4 </v>
      </c>
      <c r="C510" t="str">
        <v>VENDIDO</v>
      </c>
      <c r="D510">
        <v>0</v>
      </c>
      <c r="E510" t="str">
        <v>SIN ESTADO</v>
      </c>
      <c r="F510" t="str">
        <v/>
      </c>
      <c r="G510" t="str">
        <v/>
      </c>
      <c r="H510" t="str">
        <v/>
      </c>
      <c r="I510" t="str">
        <v/>
      </c>
      <c r="J510" t="str">
        <v/>
      </c>
      <c r="K510" t="str">
        <v/>
      </c>
      <c r="L510" t="str">
        <v/>
      </c>
      <c r="M510" t="str">
        <v/>
      </c>
      <c r="N510" t="str">
        <v/>
      </c>
      <c r="O510" t="str">
        <v/>
      </c>
      <c r="P510" t="str">
        <v/>
      </c>
      <c r="Q510" t="str">
        <v/>
      </c>
      <c r="R510" t="str">
        <v/>
      </c>
      <c r="S510" t="str">
        <v/>
      </c>
      <c r="T510" t="str">
        <v/>
      </c>
      <c r="U510" t="str">
        <v/>
      </c>
      <c r="V510" t="str">
        <v/>
      </c>
      <c r="W510" t="str">
        <v/>
      </c>
      <c r="X510" t="str">
        <v/>
      </c>
      <c r="Y510" t="str">
        <v/>
      </c>
      <c r="Z510" t="str">
        <v/>
      </c>
      <c r="AA510" t="str">
        <v/>
      </c>
      <c r="AB510" t="str">
        <v/>
      </c>
      <c r="AC510" t="str">
        <v/>
      </c>
      <c r="AD510" t="str">
        <v/>
      </c>
      <c r="AE510" t="str">
        <v/>
      </c>
      <c r="AF510" t="str">
        <v/>
      </c>
      <c r="AG510" t="str">
        <v/>
      </c>
      <c r="AH510" t="str">
        <v/>
      </c>
      <c r="AI510" t="str">
        <v/>
      </c>
      <c r="AJ510" t="str">
        <v/>
      </c>
      <c r="AK510" t="str">
        <v/>
      </c>
      <c r="AL510" t="str">
        <v/>
      </c>
      <c r="AM510" t="str">
        <v/>
      </c>
      <c r="AN510" t="str">
        <v/>
      </c>
      <c r="AO510" t="str">
        <v/>
      </c>
    </row>
    <row r="511">
      <c r="A511">
        <v>510</v>
      </c>
      <c r="B511" t="str">
        <v xml:space="preserve">LC2 - 48 - 5 </v>
      </c>
      <c r="C511" t="str">
        <v>VENDIDO</v>
      </c>
      <c r="D511">
        <v>1</v>
      </c>
      <c r="E511" t="str">
        <v>VENCIDA</v>
      </c>
      <c r="F511" t="str">
        <v>VENCIDA</v>
      </c>
      <c r="G511" t="str">
        <v/>
      </c>
      <c r="H511" t="str">
        <v/>
      </c>
      <c r="I511" t="str">
        <v/>
      </c>
      <c r="J511" t="str">
        <v/>
      </c>
      <c r="K511" t="str">
        <v/>
      </c>
      <c r="L511" t="str">
        <v/>
      </c>
      <c r="M511" t="str">
        <v/>
      </c>
      <c r="N511" t="str">
        <v/>
      </c>
      <c r="O511" t="str">
        <v/>
      </c>
      <c r="P511" t="str">
        <v/>
      </c>
      <c r="Q511" t="str">
        <v/>
      </c>
      <c r="R511" t="str">
        <v/>
      </c>
      <c r="S511" t="str">
        <v/>
      </c>
      <c r="T511" t="str">
        <v/>
      </c>
      <c r="U511" t="str">
        <v/>
      </c>
      <c r="V511" t="str">
        <v/>
      </c>
      <c r="W511" t="str">
        <v/>
      </c>
      <c r="X511" t="str">
        <v/>
      </c>
      <c r="Y511" t="str">
        <v/>
      </c>
      <c r="Z511" t="str">
        <v/>
      </c>
      <c r="AA511" t="str">
        <v/>
      </c>
      <c r="AB511" t="str">
        <v/>
      </c>
      <c r="AC511" t="str">
        <v/>
      </c>
      <c r="AD511" t="str">
        <v/>
      </c>
      <c r="AE511" t="str">
        <v/>
      </c>
      <c r="AF511" t="str">
        <v/>
      </c>
      <c r="AG511" t="str">
        <v/>
      </c>
      <c r="AH511" t="str">
        <v/>
      </c>
      <c r="AI511" t="str">
        <v/>
      </c>
      <c r="AJ511" t="str">
        <v/>
      </c>
      <c r="AK511" t="str">
        <v/>
      </c>
      <c r="AL511" t="str">
        <v/>
      </c>
      <c r="AM511" t="str">
        <v/>
      </c>
      <c r="AN511" t="str">
        <v/>
      </c>
      <c r="AO511" t="str">
        <v/>
      </c>
    </row>
    <row r="512">
      <c r="A512">
        <v>511</v>
      </c>
      <c r="B512" t="str">
        <v xml:space="preserve">LC2 - 48 - 6 </v>
      </c>
      <c r="C512" t="str">
        <v>VENDIDO</v>
      </c>
      <c r="D512">
        <v>24</v>
      </c>
      <c r="E512" t="str">
        <v>VENCIDA</v>
      </c>
      <c r="F512" t="str">
        <v>PAGA</v>
      </c>
      <c r="G512" t="str">
        <v>PAGA</v>
      </c>
      <c r="H512" t="str">
        <v>PAGA</v>
      </c>
      <c r="I512" t="str">
        <v>PAGA</v>
      </c>
      <c r="J512" t="str">
        <v>VENCIDA</v>
      </c>
      <c r="K512" t="str">
        <v>AL DÍA</v>
      </c>
      <c r="L512" t="str">
        <v>AL DÍA</v>
      </c>
      <c r="M512" t="str">
        <v>AL DÍA</v>
      </c>
      <c r="N512" t="str">
        <v>AL DÍA</v>
      </c>
      <c r="O512" t="str">
        <v>AL DÍA</v>
      </c>
      <c r="P512" t="str">
        <v>AL DÍA</v>
      </c>
      <c r="Q512" t="str">
        <v>AL DÍA</v>
      </c>
      <c r="R512" t="str">
        <v>AL DÍA</v>
      </c>
      <c r="S512" t="str">
        <v>AL DÍA</v>
      </c>
      <c r="T512" t="str">
        <v>AL DÍA</v>
      </c>
      <c r="U512" t="str">
        <v>AL DÍA</v>
      </c>
      <c r="V512" t="str">
        <v>AL DÍA</v>
      </c>
      <c r="W512" t="str">
        <v>AL DÍA</v>
      </c>
      <c r="X512" t="str">
        <v>AL DÍA</v>
      </c>
      <c r="Y512" t="str">
        <v>AL DÍA</v>
      </c>
      <c r="Z512" t="str">
        <v>AL DÍA</v>
      </c>
      <c r="AA512" t="str">
        <v>AL DÍA</v>
      </c>
      <c r="AB512" t="str">
        <v>AL DÍA</v>
      </c>
      <c r="AC512" t="str">
        <v>AL DÍA</v>
      </c>
      <c r="AD512" t="str">
        <v/>
      </c>
      <c r="AE512" t="str">
        <v/>
      </c>
      <c r="AF512" t="str">
        <v/>
      </c>
      <c r="AG512" t="str">
        <v/>
      </c>
      <c r="AH512" t="str">
        <v/>
      </c>
      <c r="AI512" t="str">
        <v/>
      </c>
      <c r="AJ512" t="str">
        <v/>
      </c>
      <c r="AK512" t="str">
        <v/>
      </c>
      <c r="AL512" t="str">
        <v/>
      </c>
      <c r="AM512" t="str">
        <v/>
      </c>
      <c r="AN512" t="str">
        <v/>
      </c>
      <c r="AO512" t="str">
        <v/>
      </c>
    </row>
  </sheetData>
  <ignoredErrors>
    <ignoredError numberStoredAsText="1" sqref="A1:AR51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E1007"/>
  <sheetViews>
    <sheetView workbookViewId="0" rightToLeft="0"/>
  </sheetViews>
  <sheetData>
    <row r="3">
      <c r="C3" t="str">
        <v>LA CEIBA GROP-PROYECTO CAMPESTRE</v>
      </c>
    </row>
    <row r="5">
      <c r="C5" t="str">
        <v xml:space="preserve">ESTADO DE CUENTA CLIENTES </v>
      </c>
    </row>
    <row r="7">
      <c r="C7" t="str">
        <v xml:space="preserve">ID LOTE </v>
      </c>
      <c r="F7" t="str">
        <v># DOC CLIENTE</v>
      </c>
      <c r="G7" t="str">
        <v>NOMBRE Y APELLIDOS</v>
      </c>
      <c r="J7" t="str">
        <v>VALOR CUOTA INICIAL</v>
      </c>
      <c r="K7" t="str">
        <v>SALDO FINANCIADO</v>
      </c>
      <c r="M7" t="str">
        <v>PLAZO/CUOTAS</v>
      </c>
      <c r="N7" t="str">
        <v>VALOR CUOTA</v>
      </c>
    </row>
    <row r="8">
      <c r="C8" t="str">
        <v xml:space="preserve">LC1 - 3 - 4 </v>
      </c>
      <c r="F8">
        <f t="array" ref="F8">IFERROR(INDEX(VENTAS!$N$3:$N$513,MATCH(SUBSTITUTE($C$8," ",""),INDEX(SUBSTITUTE(VENTAS!$B$3:$B$513," ",""),0),0)),"falta")</f>
        <v>41627694</v>
      </c>
      <c r="G8" t="str">
        <f t="array" ref="G8">IFERROR(INDEX(VENTAS!$O$3:$O$513,MATCH(SUBSTITUTE($C$8," ",""),INDEX(SUBSTITUTE(VENTAS!$B$3:$B$513," ",""),0),0)),"falta")</f>
        <v>RAQUEL ABELLA VALBUENA</v>
      </c>
      <c r="J8">
        <f t="array" ref="J8">IFERROR(INDEX(VENTAS!$G$3:$G$513,MATCH(SUBSTITUTE($C$8," ",""),INDEX(SUBSTITUTE(VENTAS!$B$3:$B$513," ",""),0),0)),"falta")</f>
        <v>4000000</v>
      </c>
      <c r="K8">
        <f t="array" ref="K8">IFERROR(INDEX(VENTAS!$J$3:$J$513,MATCH(SUBSTITUTE($C$8," ",""),INDEX(SUBSTITUTE(VENTAS!$B$3:$B$513," ",""),0),0)),"falta")</f>
        <v>20500000</v>
      </c>
      <c r="M8">
        <f t="array" ref="M8">IFERROR(INDEX(VENTAS!$K$3:$K$513,MATCH(SUBSTITUTE($C$8," ",""),INDEX(SUBSTITUTE(VENTAS!$B$3:$B$513," ",""),0),0)),"falta")</f>
        <v>24</v>
      </c>
      <c r="N8">
        <f t="array" ref="N8">IFERROR(INDEX(VENTAS!$L$3:$L$513,MATCH(SUBSTITUTE($C$8," ",""),INDEX(SUBSTITUTE(VENTAS!$B$3:$B$513," ",""),0),0)),"falta")</f>
        <v>854166.6666666666</v>
      </c>
    </row>
    <row r="9">
      <c r="C9" t="str">
        <v xml:space="preserve">  </v>
      </c>
    </row>
    <row r="11">
      <c r="C11" t="str">
        <v>ESTADO DE CUOTAS</v>
      </c>
    </row>
    <row r="12">
      <c r="C12" t="str">
        <v># DE CUOTA</v>
      </c>
      <c r="D12" t="str">
        <v>FECHA DE VENCIMIENTO</v>
      </c>
      <c r="E12" t="str">
        <v>ESTADO CUOTA</v>
      </c>
      <c r="F12" t="str">
        <v>VALOR</v>
      </c>
      <c r="G12" t="str">
        <v># DE CUOTA</v>
      </c>
      <c r="H12" t="str">
        <v>FECHA DE VENCIMIENTO</v>
      </c>
      <c r="I12" t="str">
        <v>ESTADO CUOTA</v>
      </c>
      <c r="J12" t="str">
        <v>VALOR</v>
      </c>
      <c r="K12" t="str">
        <v># DE CUOTA</v>
      </c>
      <c r="L12" t="str">
        <v>FECHA DE VENCIMIENTO</v>
      </c>
      <c r="M12" t="str">
        <v>ESTADO CUOTA</v>
      </c>
      <c r="N12" t="str">
        <v>VALOR</v>
      </c>
    </row>
    <row r="13">
      <c r="C13" t="str">
        <v>CUOTA 1</v>
      </c>
      <c r="D13">
        <f t="array" ref="D13">IFERROR(INDEX(PROYECCIÓN!$K$4:$HS$1000,MATCH(SUBSTITUTE($C$8," ",""),INDEX(SUBSTITUTE(PROYECCIÓN!$C$4:$C$1000," ",""),0),0),MATCH(1,INDEX((PROYECCIÓN!$K$2:$HS$2=$C13)*(PROYECCIÓN!$K$3:$HS$3="FECHA VENCIMIENTO"),0),0)),"")</f>
        <v>46133</v>
      </c>
      <c r="E13" t="str">
        <f t="array" ref="E13">IFERROR(INDEX(PROYECCIÓN!$K$4:$HS$1000,MATCH(SUBSTITUTE($C$8," ",""),INDEX(SUBSTITUTE(PROYECCIÓN!$C$4:$C$1000," ",""),0),0),MATCH(1,INDEX((PROYECCIÓN!$K$2:$HS$2=$C13)*(PROYECCIÓN!$K$3:$HS$3=E$12),0),0))&amp;"","")</f>
        <v>PAGA</v>
      </c>
      <c r="F13">
        <f t="array" ref="F13">IFERROR(INDEX(PROYECCIÓN!$K$4:$HS$1000,MATCH(SUBSTITUTE($C$8," ",""),INDEX(SUBSTITUTE(PROYECCIÓN!$C$4:$C$1000," ",""),0),0),MATCH(1,INDEX((PROYECCIÓN!$K$2:$HS$2=$C13)*(PROYECCIÓN!$K$3:$HS$3=F$12),0),0)),"")</f>
        <v>854000</v>
      </c>
      <c r="G13" t="str">
        <v>CUOTA 13</v>
      </c>
      <c r="H13">
        <f t="array" ref="H13">IFERROR(INDEX(PROYECCIÓN!$K$4:$HS$1000,MATCH(SUBSTITUTE($C$8," ",""),INDEX(SUBSTITUTE(PROYECCIÓN!$C$4:$C$1000," ",""),0),0),MATCH(1,INDEX((PROYECCIÓN!$K$2:$HS$2=$G13)*(PROYECCIÓN!$K$3:$HS$3="FECHA VENCIMIENTO"),0),0)),"")</f>
        <v>46505</v>
      </c>
      <c r="I13" t="str">
        <f t="array" ref="I13">IFERROR(INDEX(PROYECCIÓN!$K$4:$HS$1000,MATCH(SUBSTITUTE($C$8," ",""),INDEX(SUBSTITUTE(PROYECCIÓN!$C$4:$C$1000," ",""),0),0),MATCH(1,INDEX((PROYECCIÓN!$K$2:$HS$2=$G13)*(PROYECCIÓN!$K$3:$HS$3=I$12),0),0))&amp;"","")</f>
        <v>AL DÍA</v>
      </c>
      <c r="J13">
        <f t="array" ref="J13">IFERROR(INDEX(PROYECCIÓN!$K$4:$HS$1000,MATCH(SUBSTITUTE($C$8," ",""),INDEX(SUBSTITUTE(PROYECCIÓN!$C$4:$C$1000," ",""),0),0),MATCH(1,INDEX((PROYECCIÓN!$K$2:$HS$2=$G13)*(PROYECCIÓN!$K$3:$HS$3=J$12),0),0)),"")</f>
        <v>0</v>
      </c>
      <c r="K13" t="str">
        <v>CUOTA 25</v>
      </c>
      <c r="L13" t="str">
        <f t="array" ref="L13">IFERROR(INDEX(PROYECCIÓN!$K$4:$HS$1000,MATCH(SUBSTITUTE($C$8," ",""),INDEX(SUBSTITUTE(PROYECCIÓN!$C$4:$C$1000," ",""),0),0),MATCH(1,INDEX((PROYECCIÓN!$K$2:$HS$2=$K13)*(PROYECCIÓN!$K$3:$HS$3="FECHA VENCIMIENTO"),0),0)),"")</f>
        <v/>
      </c>
      <c r="M13" t="str">
        <f t="array" ref="M13">IFERROR(INDEX(PROYECCIÓN!$K$4:$HS$1000,MATCH(SUBSTITUTE($C$8," ",""),INDEX(SUBSTITUTE(PROYECCIÓN!$C$4:$C$1000," ",""),0),0),MATCH(1,INDEX((PROYECCIÓN!$K$2:$HS$2=$K13)*(PROYECCIÓN!$K$3:$HS$3=M$12),0),0))&amp;"","")</f>
        <v>SIN ESTADO</v>
      </c>
      <c r="N13">
        <f t="array" ref="N13">IFERROR(INDEX(PROYECCIÓN!$K$4:$HS$1000,MATCH(SUBSTITUTE($C$8," ",""),INDEX(SUBSTITUTE(PROYECCIÓN!$C$4:$C$1000," ",""),0),0),MATCH(1,INDEX((PROYECCIÓN!$K$2:$HS$2=$K13)*(PROYECCIÓN!$K$3:$HS$3=N$12),0),0)),"")</f>
        <v>0</v>
      </c>
    </row>
    <row r="14">
      <c r="C14" t="str">
        <v>CUOTA 2</v>
      </c>
      <c r="D14">
        <f t="array" ref="D14">IFERROR(INDEX(PROYECCIÓN!$K$4:$HS$1000,MATCH(SUBSTITUTE($C$8," ",""),INDEX(SUBSTITUTE(PROYECCIÓN!$C$4:$C$1000," ",""),0),0),MATCH(1,INDEX((PROYECCIÓN!$K$2:$HS$2=$C14)*(PROYECCIÓN!$K$3:$HS$3="FECHA VENCIMIENTO"),0),0)),"")</f>
        <v>46164</v>
      </c>
      <c r="E14" t="str">
        <f t="array" ref="E14">IFERROR(INDEX(PROYECCIÓN!$K$4:$HS$1000,MATCH(SUBSTITUTE($C$8," ",""),INDEX(SUBSTITUTE(PROYECCIÓN!$C$4:$C$1000," ",""),0),0),MATCH(1,INDEX((PROYECCIÓN!$K$2:$HS$2=$C14)*(PROYECCIÓN!$K$3:$HS$3=E$12),0),0))&amp;"","")</f>
        <v>PAGA</v>
      </c>
      <c r="F14">
        <f t="array" ref="F14">IFERROR(INDEX(PROYECCIÓN!$K$4:$HS$1000,MATCH(SUBSTITUTE($C$8," ",""),INDEX(SUBSTITUTE(PROYECCIÓN!$C$4:$C$1000," ",""),0),0),MATCH(1,INDEX((PROYECCIÓN!$K$2:$HS$2=$C14)*(PROYECCIÓN!$K$3:$HS$3=F$12),0),0)),"")</f>
        <v>854000</v>
      </c>
      <c r="G14" t="str">
        <v>CUOTA 14</v>
      </c>
      <c r="H14">
        <f t="array" ref="H14">IFERROR(INDEX(PROYECCIÓN!$K$4:$HS$1000,MATCH(SUBSTITUTE($C$8," ",""),INDEX(SUBSTITUTE(PROYECCIÓN!$C$4:$C$1000," ",""),0),0),MATCH(1,INDEX((PROYECCIÓN!$K$2:$HS$2=$G14)*(PROYECCIÓN!$K$3:$HS$3="FECHA VENCIMIENTO"),0),0)),"")</f>
        <v>46536</v>
      </c>
      <c r="I14" t="str">
        <f t="array" ref="I14">IFERROR(INDEX(PROYECCIÓN!$K$4:$HS$1000,MATCH(SUBSTITUTE($C$8," ",""),INDEX(SUBSTITUTE(PROYECCIÓN!$C$4:$C$1000," ",""),0),0),MATCH(1,INDEX((PROYECCIÓN!$K$2:$HS$2=$G14)*(PROYECCIÓN!$K$3:$HS$3=I$12),0),0))&amp;"","")</f>
        <v>AL DÍA</v>
      </c>
      <c r="J14">
        <f t="array" ref="J14">IFERROR(INDEX(PROYECCIÓN!$K$4:$HS$1000,MATCH(SUBSTITUTE($C$8," ",""),INDEX(SUBSTITUTE(PROYECCIÓN!$C$4:$C$1000," ",""),0),0),MATCH(1,INDEX((PROYECCIÓN!$K$2:$HS$2=$G14)*(PROYECCIÓN!$K$3:$HS$3=J$12),0),0)),"")</f>
        <v>0</v>
      </c>
      <c r="K14" t="str">
        <v>CUOTA 26</v>
      </c>
      <c r="L14" t="str">
        <f t="array" ref="L14">IFERROR(INDEX(PROYECCIÓN!$K$4:$HS$1000,MATCH(SUBSTITUTE($C$8," ",""),INDEX(SUBSTITUTE(PROYECCIÓN!$C$4:$C$1000," ",""),0),0),MATCH(1,INDEX((PROYECCIÓN!$K$2:$HS$2=$K14)*(PROYECCIÓN!$K$3:$HS$3="FECHA VENCIMIENTO"),0),0)),"")</f>
        <v/>
      </c>
      <c r="M14" t="str">
        <f t="array" ref="M14">IFERROR(INDEX(PROYECCIÓN!$K$4:$HS$1000,MATCH(SUBSTITUTE($C$8," ",""),INDEX(SUBSTITUTE(PROYECCIÓN!$C$4:$C$1000," ",""),0),0),MATCH(1,INDEX((PROYECCIÓN!$K$2:$HS$2=$K14)*(PROYECCIÓN!$K$3:$HS$3=M$12),0),0))&amp;"","")</f>
        <v>SIN ESTADO</v>
      </c>
      <c r="N14">
        <f t="array" ref="N14">IFERROR(INDEX(PROYECCIÓN!$K$4:$HS$1000,MATCH(SUBSTITUTE($C$8," ",""),INDEX(SUBSTITUTE(PROYECCIÓN!$C$4:$C$1000," ",""),0),0),MATCH(1,INDEX((PROYECCIÓN!$K$2:$HS$2=$K14)*(PROYECCIÓN!$K$3:$HS$3=N$12),0),0)),"")</f>
        <v>0</v>
      </c>
    </row>
    <row r="15">
      <c r="C15" t="str">
        <v>CUOTA 3</v>
      </c>
      <c r="D15">
        <f t="array" ref="D15">IFERROR(INDEX(PROYECCIÓN!$K$4:$HS$1000,MATCH(SUBSTITUTE($C$8," ",""),INDEX(SUBSTITUTE(PROYECCIÓN!$C$4:$C$1000," ",""),0),0),MATCH(1,INDEX((PROYECCIÓN!$K$2:$HS$2=$C15)*(PROYECCIÓN!$K$3:$HS$3="FECHA VENCIMIENTO"),0),0)),"")</f>
        <v>46195</v>
      </c>
      <c r="E15" t="str">
        <f t="array" ref="E15">IFERROR(INDEX(PROYECCIÓN!$K$4:$HS$1000,MATCH(SUBSTITUTE($C$8," ",""),INDEX(SUBSTITUTE(PROYECCIÓN!$C$4:$C$1000," ",""),0),0),MATCH(1,INDEX((PROYECCIÓN!$K$2:$HS$2=$C15)*(PROYECCIÓN!$K$3:$HS$3=E$12),0),0))&amp;"","")</f>
        <v>PAGA</v>
      </c>
      <c r="F15">
        <f t="array" ref="F15">IFERROR(INDEX(PROYECCIÓN!$K$4:$HS$1000,MATCH(SUBSTITUTE($C$8," ",""),INDEX(SUBSTITUTE(PROYECCIÓN!$C$4:$C$1000," ",""),0),0),MATCH(1,INDEX((PROYECCIÓN!$K$2:$HS$2=$C15)*(PROYECCIÓN!$K$3:$HS$3=F$12),0),0)),"")</f>
        <v>854000</v>
      </c>
      <c r="G15" t="str">
        <v>CUOTA 15</v>
      </c>
      <c r="H15">
        <f t="array" ref="H15">IFERROR(INDEX(PROYECCIÓN!$K$4:$HS$1000,MATCH(SUBSTITUTE($C$8," ",""),INDEX(SUBSTITUTE(PROYECCIÓN!$C$4:$C$1000," ",""),0),0),MATCH(1,INDEX((PROYECCIÓN!$K$2:$HS$2=$G15)*(PROYECCIÓN!$K$3:$HS$3="FECHA VENCIMIENTO"),0),0)),"")</f>
        <v>46567</v>
      </c>
      <c r="I15" t="str">
        <f t="array" ref="I15">IFERROR(INDEX(PROYECCIÓN!$K$4:$HS$1000,MATCH(SUBSTITUTE($C$8," ",""),INDEX(SUBSTITUTE(PROYECCIÓN!$C$4:$C$1000," ",""),0),0),MATCH(1,INDEX((PROYECCIÓN!$K$2:$HS$2=$G15)*(PROYECCIÓN!$K$3:$HS$3=I$12),0),0))&amp;"","")</f>
        <v>AL DÍA</v>
      </c>
      <c r="J15">
        <f t="array" ref="J15">IFERROR(INDEX(PROYECCIÓN!$K$4:$HS$1000,MATCH(SUBSTITUTE($C$8," ",""),INDEX(SUBSTITUTE(PROYECCIÓN!$C$4:$C$1000," ",""),0),0),MATCH(1,INDEX((PROYECCIÓN!$K$2:$HS$2=$G15)*(PROYECCIÓN!$K$3:$HS$3=J$12),0),0)),"")</f>
        <v>0</v>
      </c>
      <c r="K15" t="str">
        <v>CUOTA 27</v>
      </c>
      <c r="L15" t="str">
        <f t="array" ref="L15">IFERROR(INDEX(PROYECCIÓN!$K$4:$HS$1000,MATCH(SUBSTITUTE($C$8," ",""),INDEX(SUBSTITUTE(PROYECCIÓN!$C$4:$C$1000," ",""),0),0),MATCH(1,INDEX((PROYECCIÓN!$K$2:$HS$2=$K15)*(PROYECCIÓN!$K$3:$HS$3="FECHA VENCIMIENTO"),0),0)),"")</f>
        <v/>
      </c>
      <c r="M15" t="str">
        <f t="array" ref="M15">IFERROR(INDEX(PROYECCIÓN!$K$4:$HS$1000,MATCH(SUBSTITUTE($C$8," ",""),INDEX(SUBSTITUTE(PROYECCIÓN!$C$4:$C$1000," ",""),0),0),MATCH(1,INDEX((PROYECCIÓN!$K$2:$HS$2=$K15)*(PROYECCIÓN!$K$3:$HS$3=M$12),0),0))&amp;"","")</f>
        <v>SIN ESTADO</v>
      </c>
      <c r="N15">
        <f t="array" ref="N15">IFERROR(INDEX(PROYECCIÓN!$K$4:$HS$1000,MATCH(SUBSTITUTE($C$8," ",""),INDEX(SUBSTITUTE(PROYECCIÓN!$C$4:$C$1000," ",""),0),0),MATCH(1,INDEX((PROYECCIÓN!$K$2:$HS$2=$K15)*(PROYECCIÓN!$K$3:$HS$3=N$12),0),0)),"")</f>
        <v>0</v>
      </c>
    </row>
    <row r="16">
      <c r="C16" t="str">
        <v>CUOTA 4</v>
      </c>
      <c r="D16">
        <f t="array" ref="D16">IFERROR(INDEX(PROYECCIÓN!$K$4:$HS$1000,MATCH(SUBSTITUTE($C$8," ",""),INDEX(SUBSTITUTE(PROYECCIÓN!$C$4:$C$1000," ",""),0),0),MATCH(1,INDEX((PROYECCIÓN!$K$2:$HS$2=$C16)*(PROYECCIÓN!$K$3:$HS$3="FECHA VENCIMIENTO"),0),0)),"")</f>
        <v>46226</v>
      </c>
      <c r="E16" t="str">
        <f t="array" ref="E16">IFERROR(INDEX(PROYECCIÓN!$K$4:$HS$1000,MATCH(SUBSTITUTE($C$8," ",""),INDEX(SUBSTITUTE(PROYECCIÓN!$C$4:$C$1000," ",""),0),0),MATCH(1,INDEX((PROYECCIÓN!$K$2:$HS$2=$C16)*(PROYECCIÓN!$K$3:$HS$3=E$12),0),0))&amp;"","")</f>
        <v>PAGA</v>
      </c>
      <c r="F16">
        <f t="array" ref="F16">IFERROR(INDEX(PROYECCIÓN!$K$4:$HS$1000,MATCH(SUBSTITUTE($C$8," ",""),INDEX(SUBSTITUTE(PROYECCIÓN!$C$4:$C$1000," ",""),0),0),MATCH(1,INDEX((PROYECCIÓN!$K$2:$HS$2=$C16)*(PROYECCIÓN!$K$3:$HS$3=F$12),0),0)),"")</f>
        <v>854000</v>
      </c>
      <c r="G16" t="str">
        <v>CUOTA 16</v>
      </c>
      <c r="H16">
        <f t="array" ref="H16">IFERROR(INDEX(PROYECCIÓN!$K$4:$HS$1000,MATCH(SUBSTITUTE($C$8," ",""),INDEX(SUBSTITUTE(PROYECCIÓN!$C$4:$C$1000," ",""),0),0),MATCH(1,INDEX((PROYECCIÓN!$K$2:$HS$2=$G16)*(PROYECCIÓN!$K$3:$HS$3="FECHA VENCIMIENTO"),0),0)),"")</f>
        <v>46598</v>
      </c>
      <c r="I16" t="str">
        <f t="array" ref="I16">IFERROR(INDEX(PROYECCIÓN!$K$4:$HS$1000,MATCH(SUBSTITUTE($C$8," ",""),INDEX(SUBSTITUTE(PROYECCIÓN!$C$4:$C$1000," ",""),0),0),MATCH(1,INDEX((PROYECCIÓN!$K$2:$HS$2=$G16)*(PROYECCIÓN!$K$3:$HS$3=I$12),0),0))&amp;"","")</f>
        <v>AL DÍA</v>
      </c>
      <c r="J16">
        <f t="array" ref="J16">IFERROR(INDEX(PROYECCIÓN!$K$4:$HS$1000,MATCH(SUBSTITUTE($C$8," ",""),INDEX(SUBSTITUTE(PROYECCIÓN!$C$4:$C$1000," ",""),0),0),MATCH(1,INDEX((PROYECCIÓN!$K$2:$HS$2=$G16)*(PROYECCIÓN!$K$3:$HS$3=J$12),0),0)),"")</f>
        <v>0</v>
      </c>
      <c r="K16" t="str">
        <v>CUOTA 28</v>
      </c>
      <c r="L16" t="str">
        <f t="array" ref="L16">IFERROR(INDEX(PROYECCIÓN!$K$4:$HS$1000,MATCH(SUBSTITUTE($C$8," ",""),INDEX(SUBSTITUTE(PROYECCIÓN!$C$4:$C$1000," ",""),0),0),MATCH(1,INDEX((PROYECCIÓN!$K$2:$HS$2=$K16)*(PROYECCIÓN!$K$3:$HS$3="FECHA VENCIMIENTO"),0),0)),"")</f>
        <v/>
      </c>
      <c r="M16" t="str">
        <f t="array" ref="M16">IFERROR(INDEX(PROYECCIÓN!$K$4:$HS$1000,MATCH(SUBSTITUTE($C$8," ",""),INDEX(SUBSTITUTE(PROYECCIÓN!$C$4:$C$1000," ",""),0),0),MATCH(1,INDEX((PROYECCIÓN!$K$2:$HS$2=$K16)*(PROYECCIÓN!$K$3:$HS$3=M$12),0),0))&amp;"","")</f>
        <v>SIN ESTADO</v>
      </c>
      <c r="N16">
        <f t="array" ref="N16">IFERROR(INDEX(PROYECCIÓN!$K$4:$HS$1000,MATCH(SUBSTITUTE($C$8," ",""),INDEX(SUBSTITUTE(PROYECCIÓN!$C$4:$C$1000," ",""),0),0),MATCH(1,INDEX((PROYECCIÓN!$K$2:$HS$2=$K16)*(PROYECCIÓN!$K$3:$HS$3=N$12),0),0)),"")</f>
        <v>0</v>
      </c>
    </row>
    <row r="17">
      <c r="C17" t="str">
        <v>CUOTA 5</v>
      </c>
      <c r="D17">
        <f t="array" ref="D17">IFERROR(INDEX(PROYECCIÓN!$K$4:$HS$1000,MATCH(SUBSTITUTE($C$8," ",""),INDEX(SUBSTITUTE(PROYECCIÓN!$C$4:$C$1000," ",""),0),0),MATCH(1,INDEX((PROYECCIÓN!$K$2:$HS$2=$C17)*(PROYECCIÓN!$K$3:$HS$3="FECHA VENCIMIENTO"),0),0)),"")</f>
        <v>46257</v>
      </c>
      <c r="E17" t="str">
        <f t="array" ref="E17">IFERROR(INDEX(PROYECCIÓN!$K$4:$HS$1000,MATCH(SUBSTITUTE($C$8," ",""),INDEX(SUBSTITUTE(PROYECCIÓN!$C$4:$C$1000," ",""),0),0),MATCH(1,INDEX((PROYECCIÓN!$K$2:$HS$2=$C17)*(PROYECCIÓN!$K$3:$HS$3=E$12),0),0))&amp;"","")</f>
        <v>PAGA</v>
      </c>
      <c r="F17">
        <f t="array" ref="F17">IFERROR(INDEX(PROYECCIÓN!$K$4:$HS$1000,MATCH(SUBSTITUTE($C$8," ",""),INDEX(SUBSTITUTE(PROYECCIÓN!$C$4:$C$1000," ",""),0),0),MATCH(1,INDEX((PROYECCIÓN!$K$2:$HS$2=$C17)*(PROYECCIÓN!$K$3:$HS$3=F$12),0),0)),"")</f>
        <v>854000</v>
      </c>
      <c r="G17" t="str">
        <v>CUOTA 17</v>
      </c>
      <c r="H17">
        <f t="array" ref="H17">IFERROR(INDEX(PROYECCIÓN!$K$4:$HS$1000,MATCH(SUBSTITUTE($C$8," ",""),INDEX(SUBSTITUTE(PROYECCIÓN!$C$4:$C$1000," ",""),0),0),MATCH(1,INDEX((PROYECCIÓN!$K$2:$HS$2=$G17)*(PROYECCIÓN!$K$3:$HS$3="FECHA VENCIMIENTO"),0),0)),"")</f>
        <v>46629</v>
      </c>
      <c r="I17" t="str">
        <f t="array" ref="I17">IFERROR(INDEX(PROYECCIÓN!$K$4:$HS$1000,MATCH(SUBSTITUTE($C$8," ",""),INDEX(SUBSTITUTE(PROYECCIÓN!$C$4:$C$1000," ",""),0),0),MATCH(1,INDEX((PROYECCIÓN!$K$2:$HS$2=$G17)*(PROYECCIÓN!$K$3:$HS$3=I$12),0),0))&amp;"","")</f>
        <v>AL DÍA</v>
      </c>
      <c r="J17">
        <f t="array" ref="J17">IFERROR(INDEX(PROYECCIÓN!$K$4:$HS$1000,MATCH(SUBSTITUTE($C$8," ",""),INDEX(SUBSTITUTE(PROYECCIÓN!$C$4:$C$1000," ",""),0),0),MATCH(1,INDEX((PROYECCIÓN!$K$2:$HS$2=$G17)*(PROYECCIÓN!$K$3:$HS$3=J$12),0),0)),"")</f>
        <v>0</v>
      </c>
      <c r="K17" t="str">
        <v>CUOTA 29</v>
      </c>
      <c r="L17" t="str">
        <f t="array" ref="L17">IFERROR(INDEX(PROYECCIÓN!$K$4:$HS$1000,MATCH(SUBSTITUTE($C$8," ",""),INDEX(SUBSTITUTE(PROYECCIÓN!$C$4:$C$1000," ",""),0),0),MATCH(1,INDEX((PROYECCIÓN!$K$2:$HS$2=$K17)*(PROYECCIÓN!$K$3:$HS$3="FECHA VENCIMIENTO"),0),0)),"")</f>
        <v/>
      </c>
      <c r="M17" t="str">
        <f t="array" ref="M17">IFERROR(INDEX(PROYECCIÓN!$K$4:$HS$1000,MATCH(SUBSTITUTE($C$8," ",""),INDEX(SUBSTITUTE(PROYECCIÓN!$C$4:$C$1000," ",""),0),0),MATCH(1,INDEX((PROYECCIÓN!$K$2:$HS$2=$K17)*(PROYECCIÓN!$K$3:$HS$3=M$12),0),0))&amp;"","")</f>
        <v>SIN ESTADO</v>
      </c>
      <c r="N17">
        <f t="array" ref="N17">IFERROR(INDEX(PROYECCIÓN!$K$4:$HS$1000,MATCH(SUBSTITUTE($C$8," ",""),INDEX(SUBSTITUTE(PROYECCIÓN!$C$4:$C$1000," ",""),0),0),MATCH(1,INDEX((PROYECCIÓN!$K$2:$HS$2=$K17)*(PROYECCIÓN!$K$3:$HS$3=N$12),0),0)),"")</f>
        <v>0</v>
      </c>
    </row>
    <row r="18">
      <c r="C18" t="str">
        <v>CUOTA 6</v>
      </c>
      <c r="D18">
        <f t="array" ref="D18">IFERROR(INDEX(PROYECCIÓN!$K$4:$HS$1000,MATCH(SUBSTITUTE($C$8," ",""),INDEX(SUBSTITUTE(PROYECCIÓN!$C$4:$C$1000," ",""),0),0),MATCH(1,INDEX((PROYECCIÓN!$K$2:$HS$2=$C18)*(PROYECCIÓN!$K$3:$HS$3="FECHA VENCIMIENTO"),0),0)),"")</f>
        <v>46288</v>
      </c>
      <c r="E18" t="str">
        <f t="array" ref="E18">IFERROR(INDEX(PROYECCIÓN!$K$4:$HS$1000,MATCH(SUBSTITUTE($C$8," ",""),INDEX(SUBSTITUTE(PROYECCIÓN!$C$4:$C$1000," ",""),0),0),MATCH(1,INDEX((PROYECCIÓN!$K$2:$HS$2=$C18)*(PROYECCIÓN!$K$3:$HS$3=E$12),0),0))&amp;"","")</f>
        <v>PAGA</v>
      </c>
      <c r="F18">
        <f t="array" ref="F18">IFERROR(INDEX(PROYECCIÓN!$K$4:$HS$1000,MATCH(SUBSTITUTE($C$8," ",""),INDEX(SUBSTITUTE(PROYECCIÓN!$C$4:$C$1000," ",""),0),0),MATCH(1,INDEX((PROYECCIÓN!$K$2:$HS$2=$C18)*(PROYECCIÓN!$K$3:$HS$3=F$12),0),0)),"")</f>
        <v>854000</v>
      </c>
      <c r="G18" t="str">
        <v>CUOTA 18</v>
      </c>
      <c r="H18">
        <f t="array" ref="H18">IFERROR(INDEX(PROYECCIÓN!$K$4:$HS$1000,MATCH(SUBSTITUTE($C$8," ",""),INDEX(SUBSTITUTE(PROYECCIÓN!$C$4:$C$1000," ",""),0),0),MATCH(1,INDEX((PROYECCIÓN!$K$2:$HS$2=$G18)*(PROYECCIÓN!$K$3:$HS$3="FECHA VENCIMIENTO"),0),0)),"")</f>
        <v>46660</v>
      </c>
      <c r="I18" t="str">
        <f t="array" ref="I18">IFERROR(INDEX(PROYECCIÓN!$K$4:$HS$1000,MATCH(SUBSTITUTE($C$8," ",""),INDEX(SUBSTITUTE(PROYECCIÓN!$C$4:$C$1000," ",""),0),0),MATCH(1,INDEX((PROYECCIÓN!$K$2:$HS$2=$G18)*(PROYECCIÓN!$K$3:$HS$3=I$12),0),0))&amp;"","")</f>
        <v>AL DÍA</v>
      </c>
      <c r="J18">
        <f t="array" ref="J18">IFERROR(INDEX(PROYECCIÓN!$K$4:$HS$1000,MATCH(SUBSTITUTE($C$8," ",""),INDEX(SUBSTITUTE(PROYECCIÓN!$C$4:$C$1000," ",""),0),0),MATCH(1,INDEX((PROYECCIÓN!$K$2:$HS$2=$G18)*(PROYECCIÓN!$K$3:$HS$3=J$12),0),0)),"")</f>
        <v>0</v>
      </c>
      <c r="K18" t="str">
        <v>CUOTA 30</v>
      </c>
      <c r="L18" t="str">
        <f t="array" ref="L18">IFERROR(INDEX(PROYECCIÓN!$K$4:$HS$1000,MATCH(SUBSTITUTE($C$8," ",""),INDEX(SUBSTITUTE(PROYECCIÓN!$C$4:$C$1000," ",""),0),0),MATCH(1,INDEX((PROYECCIÓN!$K$2:$HS$2=$K18)*(PROYECCIÓN!$K$3:$HS$3="FECHA VENCIMIENTO"),0),0)),"")</f>
        <v/>
      </c>
      <c r="M18" t="str">
        <f t="array" ref="M18">IFERROR(INDEX(PROYECCIÓN!$K$4:$HS$1000,MATCH(SUBSTITUTE($C$8," ",""),INDEX(SUBSTITUTE(PROYECCIÓN!$C$4:$C$1000," ",""),0),0),MATCH(1,INDEX((PROYECCIÓN!$K$2:$HS$2=$K18)*(PROYECCIÓN!$K$3:$HS$3=M$12),0),0))&amp;"","")</f>
        <v>SIN ESTADO</v>
      </c>
      <c r="N18">
        <f t="array" ref="N18">IFERROR(INDEX(PROYECCIÓN!$K$4:$HS$1000,MATCH(SUBSTITUTE($C$8," ",""),INDEX(SUBSTITUTE(PROYECCIÓN!$C$4:$C$1000," ",""),0),0),MATCH(1,INDEX((PROYECCIÓN!$K$2:$HS$2=$K18)*(PROYECCIÓN!$K$3:$HS$3=N$12),0),0)),"")</f>
        <v>0</v>
      </c>
    </row>
    <row r="19">
      <c r="C19" t="str">
        <v>CUOTA 7</v>
      </c>
      <c r="D19">
        <f t="array" ref="D19">IFERROR(INDEX(PROYECCIÓN!$K$4:$HS$1000,MATCH(SUBSTITUTE($C$8," ",""),INDEX(SUBSTITUTE(PROYECCIÓN!$C$4:$C$1000," ",""),0),0),MATCH(1,INDEX((PROYECCIÓN!$K$2:$HS$2=$C19)*(PROYECCIÓN!$K$3:$HS$3="FECHA VENCIMIENTO"),0),0)),"")</f>
        <v>46319</v>
      </c>
      <c r="E19" t="str">
        <f t="array" ref="E19">IFERROR(INDEX(PROYECCIÓN!$K$4:$HS$1000,MATCH(SUBSTITUTE($C$8," ",""),INDEX(SUBSTITUTE(PROYECCIÓN!$C$4:$C$1000," ",""),0),0),MATCH(1,INDEX((PROYECCIÓN!$K$2:$HS$2=$C19)*(PROYECCIÓN!$K$3:$HS$3=E$12),0),0))&amp;"","")</f>
        <v>PAGA</v>
      </c>
      <c r="F19">
        <f t="array" ref="F19">IFERROR(INDEX(PROYECCIÓN!$K$4:$HS$1000,MATCH(SUBSTITUTE($C$8," ",""),INDEX(SUBSTITUTE(PROYECCIÓN!$C$4:$C$1000," ",""),0),0),MATCH(1,INDEX((PROYECCIÓN!$K$2:$HS$2=$C19)*(PROYECCIÓN!$K$3:$HS$3=F$12),0),0)),"")</f>
        <v>854000</v>
      </c>
      <c r="G19" t="str">
        <v>CUOTA 19</v>
      </c>
      <c r="H19">
        <f t="array" ref="H19">IFERROR(INDEX(PROYECCIÓN!$K$4:$HS$1000,MATCH(SUBSTITUTE($C$8," ",""),INDEX(SUBSTITUTE(PROYECCIÓN!$C$4:$C$1000," ",""),0),0),MATCH(1,INDEX((PROYECCIÓN!$K$2:$HS$2=$G19)*(PROYECCIÓN!$K$3:$HS$3="FECHA VENCIMIENTO"),0),0)),"")</f>
        <v>46691</v>
      </c>
      <c r="I19" t="str">
        <f t="array" ref="I19">IFERROR(INDEX(PROYECCIÓN!$K$4:$HS$1000,MATCH(SUBSTITUTE($C$8," ",""),INDEX(SUBSTITUTE(PROYECCIÓN!$C$4:$C$1000," ",""),0),0),MATCH(1,INDEX((PROYECCIÓN!$K$2:$HS$2=$G19)*(PROYECCIÓN!$K$3:$HS$3=I$12),0),0))&amp;"","")</f>
        <v>AL DÍA</v>
      </c>
      <c r="J19">
        <f t="array" ref="J19">IFERROR(INDEX(PROYECCIÓN!$K$4:$HS$1000,MATCH(SUBSTITUTE($C$8," ",""),INDEX(SUBSTITUTE(PROYECCIÓN!$C$4:$C$1000," ",""),0),0),MATCH(1,INDEX((PROYECCIÓN!$K$2:$HS$2=$G19)*(PROYECCIÓN!$K$3:$HS$3=J$12),0),0)),"")</f>
        <v>0</v>
      </c>
      <c r="K19" t="str">
        <v>CUOTA 31</v>
      </c>
      <c r="L19" t="str">
        <f t="array" ref="L19">IFERROR(INDEX(PROYECCIÓN!$K$4:$HS$1000,MATCH(SUBSTITUTE($C$8," ",""),INDEX(SUBSTITUTE(PROYECCIÓN!$C$4:$C$1000," ",""),0),0),MATCH(1,INDEX((PROYECCIÓN!$K$2:$HS$2=$K19)*(PROYECCIÓN!$K$3:$HS$3="FECHA VENCIMIENTO"),0),0)),"")</f>
        <v/>
      </c>
      <c r="M19" t="str">
        <f t="array" ref="M19">IFERROR(INDEX(PROYECCIÓN!$K$4:$HS$1000,MATCH(SUBSTITUTE($C$8," ",""),INDEX(SUBSTITUTE(PROYECCIÓN!$C$4:$C$1000," ",""),0),0),MATCH(1,INDEX((PROYECCIÓN!$K$2:$HS$2=$K19)*(PROYECCIÓN!$K$3:$HS$3=M$12),0),0))&amp;"","")</f>
        <v>SIN ESTADO</v>
      </c>
      <c r="N19">
        <f t="array" ref="N19">IFERROR(INDEX(PROYECCIÓN!$K$4:$HS$1000,MATCH(SUBSTITUTE($C$8," ",""),INDEX(SUBSTITUTE(PROYECCIÓN!$C$4:$C$1000," ",""),0),0),MATCH(1,INDEX((PROYECCIÓN!$K$2:$HS$2=$K19)*(PROYECCIÓN!$K$3:$HS$3=N$12),0),0)),"")</f>
        <v>0</v>
      </c>
    </row>
    <row r="20">
      <c r="C20" t="str">
        <v>CUOTA 8</v>
      </c>
      <c r="D20">
        <f t="array" ref="D20">IFERROR(INDEX(PROYECCIÓN!$K$4:$HS$1000,MATCH(SUBSTITUTE($C$8," ",""),INDEX(SUBSTITUTE(PROYECCIÓN!$C$4:$C$1000," ",""),0),0),MATCH(1,INDEX((PROYECCIÓN!$K$2:$HS$2=$C20)*(PROYECCIÓN!$K$3:$HS$3="FECHA VENCIMIENTO"),0),0)),"")</f>
        <v>46350</v>
      </c>
      <c r="E20" t="str">
        <f t="array" ref="E20">IFERROR(INDEX(PROYECCIÓN!$K$4:$HS$1000,MATCH(SUBSTITUTE($C$8," ",""),INDEX(SUBSTITUTE(PROYECCIÓN!$C$4:$C$1000," ",""),0),0),MATCH(1,INDEX((PROYECCIÓN!$K$2:$HS$2=$C20)*(PROYECCIÓN!$K$3:$HS$3=E$12),0),0))&amp;"","")</f>
        <v>PAGA</v>
      </c>
      <c r="F20">
        <f t="array" ref="F20">IFERROR(INDEX(PROYECCIÓN!$K$4:$HS$1000,MATCH(SUBSTITUTE($C$8," ",""),INDEX(SUBSTITUTE(PROYECCIÓN!$C$4:$C$1000," ",""),0),0),MATCH(1,INDEX((PROYECCIÓN!$K$2:$HS$2=$C20)*(PROYECCIÓN!$K$3:$HS$3=F$12),0),0)),"")</f>
        <v>854000</v>
      </c>
      <c r="G20" t="str">
        <v>CUOTA 20</v>
      </c>
      <c r="H20">
        <f t="array" ref="H20">IFERROR(INDEX(PROYECCIÓN!$K$4:$HS$1000,MATCH(SUBSTITUTE($C$8," ",""),INDEX(SUBSTITUTE(PROYECCIÓN!$C$4:$C$1000," ",""),0),0),MATCH(1,INDEX((PROYECCIÓN!$K$2:$HS$2=$G20)*(PROYECCIÓN!$K$3:$HS$3="FECHA VENCIMIENTO"),0),0)),"")</f>
        <v>46722</v>
      </c>
      <c r="I20" t="str">
        <f t="array" ref="I20">IFERROR(INDEX(PROYECCIÓN!$K$4:$HS$1000,MATCH(SUBSTITUTE($C$8," ",""),INDEX(SUBSTITUTE(PROYECCIÓN!$C$4:$C$1000," ",""),0),0),MATCH(1,INDEX((PROYECCIÓN!$K$2:$HS$2=$G20)*(PROYECCIÓN!$K$3:$HS$3=I$12),0),0))&amp;"","")</f>
        <v>AL DÍA</v>
      </c>
      <c r="J20">
        <f t="array" ref="J20">IFERROR(INDEX(PROYECCIÓN!$K$4:$HS$1000,MATCH(SUBSTITUTE($C$8," ",""),INDEX(SUBSTITUTE(PROYECCIÓN!$C$4:$C$1000," ",""),0),0),MATCH(1,INDEX((PROYECCIÓN!$K$2:$HS$2=$G20)*(PROYECCIÓN!$K$3:$HS$3=J$12),0),0)),"")</f>
        <v>0</v>
      </c>
      <c r="K20" t="str">
        <v>CUOTA 32</v>
      </c>
      <c r="L20" t="str">
        <f t="array" ref="L20">IFERROR(INDEX(PROYECCIÓN!$K$4:$HS$1000,MATCH(SUBSTITUTE($C$8," ",""),INDEX(SUBSTITUTE(PROYECCIÓN!$C$4:$C$1000," ",""),0),0),MATCH(1,INDEX((PROYECCIÓN!$K$2:$HS$2=$K20)*(PROYECCIÓN!$K$3:$HS$3="FECHA VENCIMIENTO"),0),0)),"")</f>
        <v/>
      </c>
      <c r="M20" t="str">
        <f t="array" ref="M20">IFERROR(INDEX(PROYECCIÓN!$K$4:$HS$1000,MATCH(SUBSTITUTE($C$8," ",""),INDEX(SUBSTITUTE(PROYECCIÓN!$C$4:$C$1000," ",""),0),0),MATCH(1,INDEX((PROYECCIÓN!$K$2:$HS$2=$K20)*(PROYECCIÓN!$K$3:$HS$3=M$12),0),0))&amp;"","")</f>
        <v>SIN ESTADO</v>
      </c>
      <c r="N20">
        <f t="array" ref="N20">IFERROR(INDEX(PROYECCIÓN!$K$4:$HS$1000,MATCH(SUBSTITUTE($C$8," ",""),INDEX(SUBSTITUTE(PROYECCIÓN!$C$4:$C$1000," ",""),0),0),MATCH(1,INDEX((PROYECCIÓN!$K$2:$HS$2=$K20)*(PROYECCIÓN!$K$3:$HS$3=N$12),0),0)),"")</f>
        <v>0</v>
      </c>
    </row>
    <row r="21">
      <c r="C21" t="str">
        <v>CUOTA 9</v>
      </c>
      <c r="D21">
        <f t="array" ref="D21">IFERROR(INDEX(PROYECCIÓN!$K$4:$HS$1000,MATCH(SUBSTITUTE($C$8," ",""),INDEX(SUBSTITUTE(PROYECCIÓN!$C$4:$C$1000," ",""),0),0),MATCH(1,INDEX((PROYECCIÓN!$K$2:$HS$2=$C21)*(PROYECCIÓN!$K$3:$HS$3="FECHA VENCIMIENTO"),0),0)),"")</f>
        <v>46381</v>
      </c>
      <c r="E21" t="str">
        <f t="array" ref="E21">IFERROR(INDEX(PROYECCIÓN!$K$4:$HS$1000,MATCH(SUBSTITUTE($C$8," ",""),INDEX(SUBSTITUTE(PROYECCIÓN!$C$4:$C$1000," ",""),0),0),MATCH(1,INDEX((PROYECCIÓN!$K$2:$HS$2=$C21)*(PROYECCIÓN!$K$3:$HS$3=E$12),0),0))&amp;"","")</f>
        <v>AL DÍA</v>
      </c>
      <c r="F21">
        <f t="array" ref="F21">IFERROR(INDEX(PROYECCIÓN!$K$4:$HS$1000,MATCH(SUBSTITUTE($C$8," ",""),INDEX(SUBSTITUTE(PROYECCIÓN!$C$4:$C$1000," ",""),0),0),MATCH(1,INDEX((PROYECCIÓN!$K$2:$HS$2=$C21)*(PROYECCIÓN!$K$3:$HS$3=F$12),0),0)),"")</f>
        <v>0</v>
      </c>
      <c r="G21" t="str">
        <v>CUOTA 21</v>
      </c>
      <c r="H21">
        <f t="array" ref="H21">IFERROR(INDEX(PROYECCIÓN!$K$4:$HS$1000,MATCH(SUBSTITUTE($C$8," ",""),INDEX(SUBSTITUTE(PROYECCIÓN!$C$4:$C$1000," ",""),0),0),MATCH(1,INDEX((PROYECCIÓN!$K$2:$HS$2=$G21)*(PROYECCIÓN!$K$3:$HS$3="FECHA VENCIMIENTO"),0),0)),"")</f>
        <v>46753</v>
      </c>
      <c r="I21" t="str">
        <f t="array" ref="I21">IFERROR(INDEX(PROYECCIÓN!$K$4:$HS$1000,MATCH(SUBSTITUTE($C$8," ",""),INDEX(SUBSTITUTE(PROYECCIÓN!$C$4:$C$1000," ",""),0),0),MATCH(1,INDEX((PROYECCIÓN!$K$2:$HS$2=$G21)*(PROYECCIÓN!$K$3:$HS$3=I$12),0),0))&amp;"","")</f>
        <v>AL DÍA</v>
      </c>
      <c r="J21">
        <f t="array" ref="J21">IFERROR(INDEX(PROYECCIÓN!$K$4:$HS$1000,MATCH(SUBSTITUTE($C$8," ",""),INDEX(SUBSTITUTE(PROYECCIÓN!$C$4:$C$1000," ",""),0),0),MATCH(1,INDEX((PROYECCIÓN!$K$2:$HS$2=$G21)*(PROYECCIÓN!$K$3:$HS$3=J$12),0),0)),"")</f>
        <v>0</v>
      </c>
      <c r="K21" t="str">
        <v>CUOTA 33</v>
      </c>
      <c r="L21" t="str">
        <f t="array" ref="L21">IFERROR(INDEX(PROYECCIÓN!$K$4:$HS$1000,MATCH(SUBSTITUTE($C$8," ",""),INDEX(SUBSTITUTE(PROYECCIÓN!$C$4:$C$1000," ",""),0),0),MATCH(1,INDEX((PROYECCIÓN!$K$2:$HS$2=$K21)*(PROYECCIÓN!$K$3:$HS$3="FECHA VENCIMIENTO"),0),0)),"")</f>
        <v/>
      </c>
      <c r="M21" t="str">
        <f t="array" ref="M21">IFERROR(INDEX(PROYECCIÓN!$K$4:$HS$1000,MATCH(SUBSTITUTE($C$8," ",""),INDEX(SUBSTITUTE(PROYECCIÓN!$C$4:$C$1000," ",""),0),0),MATCH(1,INDEX((PROYECCIÓN!$K$2:$HS$2=$K21)*(PROYECCIÓN!$K$3:$HS$3=M$12),0),0))&amp;"","")</f>
        <v>SIN ESTADO</v>
      </c>
      <c r="N21">
        <f t="array" ref="N21">IFERROR(INDEX(PROYECCIÓN!$K$4:$HS$1000,MATCH(SUBSTITUTE($C$8," ",""),INDEX(SUBSTITUTE(PROYECCIÓN!$C$4:$C$1000," ",""),0),0),MATCH(1,INDEX((PROYECCIÓN!$K$2:$HS$2=$K21)*(PROYECCIÓN!$K$3:$HS$3=N$12),0),0)),"")</f>
        <v>0</v>
      </c>
    </row>
    <row r="22">
      <c r="C22" t="str">
        <v>CUOTA 10</v>
      </c>
      <c r="D22">
        <f t="array" ref="D22">IFERROR(INDEX(PROYECCIÓN!$K$4:$HS$1000,MATCH(SUBSTITUTE($C$8," ",""),INDEX(SUBSTITUTE(PROYECCIÓN!$C$4:$C$1000," ",""),0),0),MATCH(1,INDEX((PROYECCIÓN!$K$2:$HS$2=$C22)*(PROYECCIÓN!$K$3:$HS$3="FECHA VENCIMIENTO"),0),0)),"")</f>
        <v>46412</v>
      </c>
      <c r="E22" t="str">
        <f t="array" ref="E22">IFERROR(INDEX(PROYECCIÓN!$K$4:$HS$1000,MATCH(SUBSTITUTE($C$8," ",""),INDEX(SUBSTITUTE(PROYECCIÓN!$C$4:$C$1000," ",""),0),0),MATCH(1,INDEX((PROYECCIÓN!$K$2:$HS$2=$C22)*(PROYECCIÓN!$K$3:$HS$3=E$12),0),0))&amp;"","")</f>
        <v>AL DÍA</v>
      </c>
      <c r="F22">
        <f t="array" ref="F22">IFERROR(INDEX(PROYECCIÓN!$K$4:$HS$1000,MATCH(SUBSTITUTE($C$8," ",""),INDEX(SUBSTITUTE(PROYECCIÓN!$C$4:$C$1000," ",""),0),0),MATCH(1,INDEX((PROYECCIÓN!$K$2:$HS$2=$C22)*(PROYECCIÓN!$K$3:$HS$3=F$12),0),0)),"")</f>
        <v>0</v>
      </c>
      <c r="G22" t="str">
        <v>CUOTA 22</v>
      </c>
      <c r="H22">
        <f t="array" ref="H22">IFERROR(INDEX(PROYECCIÓN!$K$4:$HS$1000,MATCH(SUBSTITUTE($C$8," ",""),INDEX(SUBSTITUTE(PROYECCIÓN!$C$4:$C$1000," ",""),0),0),MATCH(1,INDEX((PROYECCIÓN!$K$2:$HS$2=$G22)*(PROYECCIÓN!$K$3:$HS$3="FECHA VENCIMIENTO"),0),0)),"")</f>
        <v>46784</v>
      </c>
      <c r="I22" t="str">
        <f t="array" ref="I22">IFERROR(INDEX(PROYECCIÓN!$K$4:$HS$1000,MATCH(SUBSTITUTE($C$8," ",""),INDEX(SUBSTITUTE(PROYECCIÓN!$C$4:$C$1000," ",""),0),0),MATCH(1,INDEX((PROYECCIÓN!$K$2:$HS$2=$G22)*(PROYECCIÓN!$K$3:$HS$3=I$12),0),0))&amp;"","")</f>
        <v>AL DÍA</v>
      </c>
      <c r="J22">
        <f t="array" ref="J22">IFERROR(INDEX(PROYECCIÓN!$K$4:$HS$1000,MATCH(SUBSTITUTE($C$8," ",""),INDEX(SUBSTITUTE(PROYECCIÓN!$C$4:$C$1000," ",""),0),0),MATCH(1,INDEX((PROYECCIÓN!$K$2:$HS$2=$G22)*(PROYECCIÓN!$K$3:$HS$3=J$12),0),0)),"")</f>
        <v>0</v>
      </c>
      <c r="K22" t="str">
        <v>CUOTA 34</v>
      </c>
      <c r="L22" t="str">
        <f t="array" ref="L22">IFERROR(INDEX(PROYECCIÓN!$K$4:$HS$1000,MATCH(SUBSTITUTE($C$8," ",""),INDEX(SUBSTITUTE(PROYECCIÓN!$C$4:$C$1000," ",""),0),0),MATCH(1,INDEX((PROYECCIÓN!$K$2:$HS$2=$K22)*(PROYECCIÓN!$K$3:$HS$3="FECHA VENCIMIENTO"),0),0)),"")</f>
        <v/>
      </c>
      <c r="M22" t="str">
        <f t="array" ref="M22">IFERROR(INDEX(PROYECCIÓN!$K$4:$HS$1000,MATCH(SUBSTITUTE($C$8," ",""),INDEX(SUBSTITUTE(PROYECCIÓN!$C$4:$C$1000," ",""),0),0),MATCH(1,INDEX((PROYECCIÓN!$K$2:$HS$2=$K22)*(PROYECCIÓN!$K$3:$HS$3=M$12),0),0))&amp;"","")</f>
        <v>SIN ESTADO</v>
      </c>
      <c r="N22">
        <f t="array" ref="N22">IFERROR(INDEX(PROYECCIÓN!$K$4:$HS$1000,MATCH(SUBSTITUTE($C$8," ",""),INDEX(SUBSTITUTE(PROYECCIÓN!$C$4:$C$1000," ",""),0),0),MATCH(1,INDEX((PROYECCIÓN!$K$2:$HS$2=$K22)*(PROYECCIÓN!$K$3:$HS$3=N$12),0),0)),"")</f>
        <v>0</v>
      </c>
    </row>
    <row r="23">
      <c r="C23" t="str">
        <v>CUOTA 11</v>
      </c>
      <c r="D23">
        <f t="array" ref="D23">IFERROR(INDEX(PROYECCIÓN!$K$4:$HS$1000,MATCH(SUBSTITUTE($C$8," ",""),INDEX(SUBSTITUTE(PROYECCIÓN!$C$4:$C$1000," ",""),0),0),MATCH(1,INDEX((PROYECCIÓN!$K$2:$HS$2=$C23)*(PROYECCIÓN!$K$3:$HS$3="FECHA VENCIMIENTO"),0),0)),"")</f>
        <v>46443</v>
      </c>
      <c r="E23" t="str">
        <f t="array" ref="E23">IFERROR(INDEX(PROYECCIÓN!$K$4:$HS$1000,MATCH(SUBSTITUTE($C$8," ",""),INDEX(SUBSTITUTE(PROYECCIÓN!$C$4:$C$1000," ",""),0),0),MATCH(1,INDEX((PROYECCIÓN!$K$2:$HS$2=$C23)*(PROYECCIÓN!$K$3:$HS$3=E$12),0),0))&amp;"","")</f>
        <v>AL DÍA</v>
      </c>
      <c r="F23">
        <f t="array" ref="F23">IFERROR(INDEX(PROYECCIÓN!$K$4:$HS$1000,MATCH(SUBSTITUTE($C$8," ",""),INDEX(SUBSTITUTE(PROYECCIÓN!$C$4:$C$1000," ",""),0),0),MATCH(1,INDEX((PROYECCIÓN!$K$2:$HS$2=$C23)*(PROYECCIÓN!$K$3:$HS$3=F$12),0),0)),"")</f>
        <v>0</v>
      </c>
      <c r="G23" t="str">
        <v>CUOTA 23</v>
      </c>
      <c r="H23">
        <f t="array" ref="H23">IFERROR(INDEX(PROYECCIÓN!$K$4:$HS$1000,MATCH(SUBSTITUTE($C$8," ",""),INDEX(SUBSTITUTE(PROYECCIÓN!$C$4:$C$1000," ",""),0),0),MATCH(1,INDEX((PROYECCIÓN!$K$2:$HS$2=$G23)*(PROYECCIÓN!$K$3:$HS$3="FECHA VENCIMIENTO"),0),0)),"")</f>
        <v>46815</v>
      </c>
      <c r="I23" t="str">
        <f t="array" ref="I23">IFERROR(INDEX(PROYECCIÓN!$K$4:$HS$1000,MATCH(SUBSTITUTE($C$8," ",""),INDEX(SUBSTITUTE(PROYECCIÓN!$C$4:$C$1000," ",""),0),0),MATCH(1,INDEX((PROYECCIÓN!$K$2:$HS$2=$G23)*(PROYECCIÓN!$K$3:$HS$3=I$12),0),0))&amp;"","")</f>
        <v>AL DÍA</v>
      </c>
      <c r="J23">
        <f t="array" ref="J23">IFERROR(INDEX(PROYECCIÓN!$K$4:$HS$1000,MATCH(SUBSTITUTE($C$8," ",""),INDEX(SUBSTITUTE(PROYECCIÓN!$C$4:$C$1000," ",""),0),0),MATCH(1,INDEX((PROYECCIÓN!$K$2:$HS$2=$G23)*(PROYECCIÓN!$K$3:$HS$3=J$12),0),0)),"")</f>
        <v>0</v>
      </c>
      <c r="K23" t="str">
        <v>CUOTA 35</v>
      </c>
      <c r="L23" t="str">
        <f t="array" ref="L23">IFERROR(INDEX(PROYECCIÓN!$K$4:$HS$1000,MATCH(SUBSTITUTE($C$8," ",""),INDEX(SUBSTITUTE(PROYECCIÓN!$C$4:$C$1000," ",""),0),0),MATCH(1,INDEX((PROYECCIÓN!$K$2:$HS$2=$K23)*(PROYECCIÓN!$K$3:$HS$3="FECHA VENCIMIENTO"),0),0)),"")</f>
        <v/>
      </c>
      <c r="M23" t="str">
        <f t="array" ref="M23">IFERROR(INDEX(PROYECCIÓN!$K$4:$HS$1000,MATCH(SUBSTITUTE($C$8," ",""),INDEX(SUBSTITUTE(PROYECCIÓN!$C$4:$C$1000," ",""),0),0),MATCH(1,INDEX((PROYECCIÓN!$K$2:$HS$2=$K23)*(PROYECCIÓN!$K$3:$HS$3=M$12),0),0))&amp;"","")</f>
        <v>SIN ESTADO</v>
      </c>
      <c r="N23">
        <f t="array" ref="N23">IFERROR(INDEX(PROYECCIÓN!$K$4:$HS$1000,MATCH(SUBSTITUTE($C$8," ",""),INDEX(SUBSTITUTE(PROYECCIÓN!$C$4:$C$1000," ",""),0),0),MATCH(1,INDEX((PROYECCIÓN!$K$2:$HS$2=$K23)*(PROYECCIÓN!$K$3:$HS$3=N$12),0),0)),"")</f>
        <v>0</v>
      </c>
    </row>
    <row r="24">
      <c r="C24" t="str">
        <v>CUOTA 12</v>
      </c>
      <c r="D24">
        <f t="array" ref="D24">IFERROR(INDEX(PROYECCIÓN!$K$4:$HS$1000,MATCH(SUBSTITUTE($C$8," ",""),INDEX(SUBSTITUTE(PROYECCIÓN!$C$4:$C$1000," ",""),0),0),MATCH(1,INDEX((PROYECCIÓN!$K$2:$HS$2=$C24)*(PROYECCIÓN!$K$3:$HS$3="FECHA VENCIMIENTO"),0),0)),"")</f>
        <v>46474</v>
      </c>
      <c r="E24" t="str">
        <f t="array" ref="E24">IFERROR(INDEX(PROYECCIÓN!$K$4:$HS$1000,MATCH(SUBSTITUTE($C$8," ",""),INDEX(SUBSTITUTE(PROYECCIÓN!$C$4:$C$1000," ",""),0),0),MATCH(1,INDEX((PROYECCIÓN!$K$2:$HS$2=$C24)*(PROYECCIÓN!$K$3:$HS$3=E$12),0),0))&amp;"","")</f>
        <v>AL DÍA</v>
      </c>
      <c r="F24">
        <f t="array" ref="F24">IFERROR(INDEX(PROYECCIÓN!$K$4:$HS$1000,MATCH(SUBSTITUTE($C$8," ",""),INDEX(SUBSTITUTE(PROYECCIÓN!$C$4:$C$1000," ",""),0),0),MATCH(1,INDEX((PROYECCIÓN!$K$2:$HS$2=$C24)*(PROYECCIÓN!$K$3:$HS$3=F$12),0),0)),"")</f>
        <v>0</v>
      </c>
      <c r="G24" t="str">
        <v>CUOTA 24</v>
      </c>
      <c r="H24">
        <f t="array" ref="H24">IFERROR(INDEX(PROYECCIÓN!$K$4:$HS$1000,MATCH(SUBSTITUTE($C$8," ",""),INDEX(SUBSTITUTE(PROYECCIÓN!$C$4:$C$1000," ",""),0),0),MATCH(1,INDEX((PROYECCIÓN!$K$2:$HS$2=$G24)*(PROYECCIÓN!$K$3:$HS$3="FECHA VENCIMIENTO"),0),0)),"")</f>
        <v>46846</v>
      </c>
      <c r="I24" t="str">
        <f t="array" ref="I24">IFERROR(INDEX(PROYECCIÓN!$K$4:$HS$1000,MATCH(SUBSTITUTE($C$8," ",""),INDEX(SUBSTITUTE(PROYECCIÓN!$C$4:$C$1000," ",""),0),0),MATCH(1,INDEX((PROYECCIÓN!$K$2:$HS$2=$G24)*(PROYECCIÓN!$K$3:$HS$3=I$12),0),0))&amp;"","")</f>
        <v>AL DÍA</v>
      </c>
      <c r="J24">
        <f t="array" ref="J24">IFERROR(INDEX(PROYECCIÓN!$K$4:$HS$1000,MATCH(SUBSTITUTE($C$8," ",""),INDEX(SUBSTITUTE(PROYECCIÓN!$C$4:$C$1000," ",""),0),0),MATCH(1,INDEX((PROYECCIÓN!$K$2:$HS$2=$G24)*(PROYECCIÓN!$K$3:$HS$3=J$12),0),0)),"")</f>
        <v>0</v>
      </c>
      <c r="K24" t="str">
        <v>CUOTA 36</v>
      </c>
      <c r="L24" t="str">
        <f t="array" ref="L24">IFERROR(INDEX(PROYECCIÓN!$K$4:$HS$1000,MATCH(SUBSTITUTE($C$8," ",""),INDEX(SUBSTITUTE(PROYECCIÓN!$C$4:$C$1000," ",""),0),0),MATCH(1,INDEX((PROYECCIÓN!$K$2:$HS$2=$K24)*(PROYECCIÓN!$K$3:$HS$3="FECHA VENCIMIENTO"),0),0)),"")</f>
        <v/>
      </c>
      <c r="M24" t="str">
        <f t="array" ref="M24">IFERROR(INDEX(PROYECCIÓN!$K$4:$HS$1000,MATCH(SUBSTITUTE($C$8," ",""),INDEX(SUBSTITUTE(PROYECCIÓN!$C$4:$C$1000," ",""),0),0),MATCH(1,INDEX((PROYECCIÓN!$K$2:$HS$2=$K24)*(PROYECCIÓN!$K$3:$HS$3=M$12),0),0))&amp;"","")</f>
        <v>SIN ESTADO</v>
      </c>
      <c r="N24">
        <f t="array" ref="N24">IFERROR(INDEX(PROYECCIÓN!$K$4:$HS$1000,MATCH(SUBSTITUTE($C$8," ",""),INDEX(SUBSTITUTE(PROYECCIÓN!$C$4:$C$1000," ",""),0),0),MATCH(1,INDEX((PROYECCIÓN!$K$2:$HS$2=$K24)*(PROYECCIÓN!$K$3:$HS$3=N$12),0),0)),"")</f>
        <v>0</v>
      </c>
    </row>
    <row r="26">
      <c r="G26" t="str">
        <v>TOTAL PAGADO</v>
      </c>
      <c r="K26" t="str">
        <v>SALDO</v>
      </c>
    </row>
    <row r="27">
      <c r="G27">
        <f>SUM(F13:F24,J13:J24,N13:N24)</f>
        <v>6832000</v>
      </c>
      <c r="K27">
        <f>K8-G27</f>
        <v>13668000</v>
      </c>
    </row>
  </sheetData>
  <mergeCells count="13">
    <mergeCell ref="C3:N3"/>
    <mergeCell ref="C5:N5"/>
    <mergeCell ref="C7:E7"/>
    <mergeCell ref="G7:I7"/>
    <mergeCell ref="K7:L7"/>
    <mergeCell ref="G8:I8"/>
    <mergeCell ref="C11:N11"/>
    <mergeCell ref="G26:J26"/>
    <mergeCell ref="K26:N26"/>
    <mergeCell ref="G27:J27"/>
    <mergeCell ref="K27:N27"/>
    <mergeCell ref="C8:E8"/>
    <mergeCell ref="K8:L8"/>
  </mergeCells>
  <pageMargins left="0.7" right="0.7" top="0.75" bottom="0.75" header="0" footer="0"/>
  <ignoredErrors>
    <ignoredError numberStoredAsText="1" sqref="A1:AE1007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AC513"/>
  <sheetViews>
    <sheetView workbookViewId="0" rightToLeft="0"/>
  </sheetViews>
  <sheetData>
    <row r="1">
      <c r="A1" t="str">
        <v xml:space="preserve"> </v>
      </c>
      <c r="E1">
        <v>15829212625</v>
      </c>
      <c r="F1">
        <v>2828248322</v>
      </c>
      <c r="H1">
        <v>3663572757</v>
      </c>
      <c r="I1">
        <v>6491821079</v>
      </c>
      <c r="J1">
        <v>9324391546</v>
      </c>
    </row>
    <row r="2">
      <c r="B2" t="str">
        <v>ITEM</v>
      </c>
      <c r="C2" t="str">
        <v xml:space="preserve">ID LOTE </v>
      </c>
      <c r="D2" t="str">
        <v>ESTADO</v>
      </c>
      <c r="E2" t="str">
        <v>VALOR  DE LA VENTA</v>
      </c>
      <c r="F2" t="str">
        <v>CUOTA INICIAL</v>
      </c>
      <c r="G2" t="str">
        <v>SALDO FINANCIADO</v>
      </c>
      <c r="H2" t="str">
        <v>VALOR CUOTAS PAGADAS</v>
      </c>
      <c r="I2" t="str">
        <v>TOTAL PAGADO</v>
      </c>
      <c r="J2" t="str">
        <v>SALDO</v>
      </c>
    </row>
    <row r="3">
      <c r="B3">
        <v>1</v>
      </c>
      <c r="C3" t="str">
        <v>LC1 - 1 - 1</v>
      </c>
      <c r="D3" t="str">
        <v>NO APTO PARA VENTA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AC3">
        <v>0</v>
      </c>
    </row>
    <row r="4">
      <c r="B4">
        <v>2</v>
      </c>
      <c r="C4" t="str">
        <v xml:space="preserve">LC1 - 2 Y 3 </v>
      </c>
      <c r="D4" t="str">
        <v>VENDIDO</v>
      </c>
      <c r="E4">
        <v>55000000</v>
      </c>
      <c r="F4">
        <v>8000000</v>
      </c>
      <c r="G4">
        <v>47000000</v>
      </c>
      <c r="H4">
        <v>40206000</v>
      </c>
      <c r="I4">
        <v>48206000</v>
      </c>
      <c r="J4">
        <v>6794000</v>
      </c>
    </row>
    <row r="5">
      <c r="B5">
        <v>3</v>
      </c>
      <c r="C5" t="str">
        <v>LC1 - 1 - 4</v>
      </c>
      <c r="D5" t="str">
        <v>VENDIDO</v>
      </c>
      <c r="E5">
        <v>25000000</v>
      </c>
      <c r="F5">
        <v>4000000</v>
      </c>
      <c r="G5">
        <v>21000000</v>
      </c>
      <c r="H5">
        <v>17000000</v>
      </c>
      <c r="I5">
        <v>21000000</v>
      </c>
      <c r="J5">
        <v>4000000</v>
      </c>
    </row>
    <row r="6">
      <c r="B6">
        <v>4</v>
      </c>
      <c r="C6" t="str">
        <v>LC1 - 1  - 5</v>
      </c>
      <c r="D6" t="str">
        <v>VENDIDO</v>
      </c>
      <c r="E6">
        <v>29500000</v>
      </c>
      <c r="F6">
        <v>5400000</v>
      </c>
      <c r="G6">
        <v>24100000</v>
      </c>
      <c r="H6">
        <v>2000000</v>
      </c>
      <c r="I6">
        <v>7400000</v>
      </c>
      <c r="J6">
        <v>22100000</v>
      </c>
    </row>
    <row r="7">
      <c r="B7">
        <v>5</v>
      </c>
      <c r="C7" t="str">
        <v>LC1 - 2 - 1</v>
      </c>
      <c r="D7" t="str">
        <v>VENDIDO</v>
      </c>
      <c r="E7">
        <v>30000000</v>
      </c>
      <c r="F7">
        <v>4000000</v>
      </c>
      <c r="G7">
        <v>26000000</v>
      </c>
      <c r="H7">
        <v>25164000</v>
      </c>
      <c r="I7">
        <v>29164000</v>
      </c>
      <c r="J7">
        <v>836000</v>
      </c>
    </row>
    <row r="8">
      <c r="B8">
        <v>6</v>
      </c>
      <c r="C8" t="str">
        <v xml:space="preserve">LC1 - 2 - 2 </v>
      </c>
      <c r="D8" t="str">
        <v>VENDIDO</v>
      </c>
      <c r="E8">
        <v>25000000</v>
      </c>
      <c r="F8">
        <v>4000000</v>
      </c>
      <c r="G8">
        <v>21000000</v>
      </c>
      <c r="H8">
        <v>13125000</v>
      </c>
      <c r="I8">
        <v>17125000</v>
      </c>
      <c r="J8">
        <v>7875000</v>
      </c>
    </row>
    <row r="9">
      <c r="B9">
        <v>7</v>
      </c>
      <c r="C9" t="str">
        <v xml:space="preserve">LC1 - 2 - 3 </v>
      </c>
      <c r="D9" t="str">
        <v xml:space="preserve">CEDIDO EN FORMA DE PAGO </v>
      </c>
      <c r="E9">
        <v>25000000</v>
      </c>
      <c r="F9">
        <v>0</v>
      </c>
      <c r="G9">
        <v>25000000</v>
      </c>
      <c r="H9">
        <v>0</v>
      </c>
      <c r="I9">
        <v>0</v>
      </c>
      <c r="J9">
        <v>25000000</v>
      </c>
    </row>
    <row r="10">
      <c r="B10">
        <v>8</v>
      </c>
      <c r="C10" t="str">
        <v xml:space="preserve">LC1 - 2 - 4 </v>
      </c>
      <c r="D10" t="str">
        <v xml:space="preserve">CEDIDO EN FORMA DE PAGO </v>
      </c>
      <c r="E10">
        <v>25000000</v>
      </c>
      <c r="F10">
        <v>0</v>
      </c>
      <c r="G10">
        <v>25000000</v>
      </c>
      <c r="H10">
        <v>0</v>
      </c>
      <c r="I10">
        <v>0</v>
      </c>
      <c r="J10">
        <v>25000000</v>
      </c>
    </row>
    <row r="11">
      <c r="B11">
        <v>9</v>
      </c>
      <c r="C11" t="str">
        <v>LC1 - 2 - 5</v>
      </c>
      <c r="D11" t="str">
        <v xml:space="preserve">CEDIDO EN FORMA DE PAGO </v>
      </c>
      <c r="E11">
        <v>30783000</v>
      </c>
      <c r="F11">
        <v>0</v>
      </c>
      <c r="G11">
        <v>30783000</v>
      </c>
      <c r="H11">
        <v>0</v>
      </c>
      <c r="I11">
        <v>0</v>
      </c>
      <c r="J11">
        <v>30783000</v>
      </c>
    </row>
    <row r="12">
      <c r="B12">
        <v>10</v>
      </c>
      <c r="C12" t="str">
        <v xml:space="preserve">LC1 - 2 - 6 </v>
      </c>
      <c r="D12" t="str">
        <v>VENDIDO</v>
      </c>
      <c r="E12">
        <v>43385000</v>
      </c>
      <c r="F12">
        <v>4000000</v>
      </c>
      <c r="G12">
        <v>39385000</v>
      </c>
      <c r="H12">
        <v>12580000</v>
      </c>
      <c r="I12">
        <v>16580000</v>
      </c>
      <c r="J12">
        <v>26805000</v>
      </c>
    </row>
    <row r="13">
      <c r="B13">
        <v>11</v>
      </c>
      <c r="C13" t="str">
        <v xml:space="preserve">LC1 - 2 - 7 </v>
      </c>
      <c r="D13" t="str">
        <v>VENDIDO</v>
      </c>
      <c r="E13">
        <v>25000000</v>
      </c>
      <c r="F13">
        <v>4000000</v>
      </c>
      <c r="G13">
        <v>21000000</v>
      </c>
      <c r="H13">
        <v>13125000</v>
      </c>
      <c r="I13">
        <v>17125000</v>
      </c>
      <c r="J13">
        <v>7875000</v>
      </c>
    </row>
    <row r="14">
      <c r="B14">
        <v>12</v>
      </c>
      <c r="C14" t="str">
        <v>LC1 - 2 - 8 Y 9</v>
      </c>
      <c r="D14" t="str">
        <v>VENDIDO</v>
      </c>
      <c r="E14">
        <v>55000000</v>
      </c>
      <c r="F14">
        <v>8000000</v>
      </c>
      <c r="G14">
        <v>47000000</v>
      </c>
      <c r="H14">
        <v>5958300</v>
      </c>
      <c r="I14">
        <v>13958300</v>
      </c>
      <c r="J14">
        <v>41041700</v>
      </c>
    </row>
    <row r="15">
      <c r="B15">
        <v>13</v>
      </c>
      <c r="C15" t="str">
        <v>LC1 - 3 - 1</v>
      </c>
      <c r="D15" t="str">
        <v xml:space="preserve">CEDIDO EN FORMA DE PAGO </v>
      </c>
      <c r="E15">
        <v>30000000</v>
      </c>
      <c r="F15">
        <v>0</v>
      </c>
      <c r="G15">
        <v>30000000</v>
      </c>
      <c r="H15">
        <v>0</v>
      </c>
      <c r="I15">
        <v>0</v>
      </c>
      <c r="J15">
        <v>30000000</v>
      </c>
    </row>
    <row r="16">
      <c r="B16">
        <v>14</v>
      </c>
      <c r="C16" t="str">
        <v xml:space="preserve">LC1  - 3 - 2 </v>
      </c>
      <c r="D16" t="str">
        <v>EN NEGOCIACIÓN</v>
      </c>
      <c r="E16">
        <v>25000000</v>
      </c>
      <c r="F16">
        <v>0</v>
      </c>
      <c r="G16">
        <v>25000000</v>
      </c>
      <c r="H16">
        <v>0</v>
      </c>
      <c r="I16">
        <v>0</v>
      </c>
      <c r="J16">
        <v>25000000</v>
      </c>
    </row>
    <row r="17">
      <c r="B17">
        <v>15</v>
      </c>
      <c r="C17" t="str">
        <v xml:space="preserve">LC1 - 3 - 3 </v>
      </c>
      <c r="D17" t="str">
        <v>VENDIDO</v>
      </c>
      <c r="E17">
        <v>25000000</v>
      </c>
      <c r="F17">
        <v>4000000</v>
      </c>
      <c r="G17">
        <v>21000000</v>
      </c>
      <c r="H17">
        <v>21000000</v>
      </c>
      <c r="I17">
        <v>25000000</v>
      </c>
      <c r="J17">
        <v>0</v>
      </c>
    </row>
    <row r="18">
      <c r="B18">
        <v>16</v>
      </c>
      <c r="C18" t="str">
        <v xml:space="preserve">LC1 - 3 - 4 </v>
      </c>
      <c r="D18" t="str">
        <v>VENDIDO</v>
      </c>
      <c r="E18">
        <v>24500000</v>
      </c>
      <c r="F18">
        <v>4000000</v>
      </c>
      <c r="G18">
        <v>20500000</v>
      </c>
      <c r="H18">
        <v>6832000</v>
      </c>
      <c r="I18">
        <v>10832000</v>
      </c>
      <c r="J18">
        <v>13668000</v>
      </c>
    </row>
    <row r="19">
      <c r="B19">
        <v>17</v>
      </c>
      <c r="C19" t="str">
        <v>LC1  - 3 - 5</v>
      </c>
      <c r="D19" t="str">
        <v>VENDIDO</v>
      </c>
      <c r="E19">
        <v>24500000</v>
      </c>
      <c r="F19">
        <v>4000000</v>
      </c>
      <c r="G19">
        <v>20500000</v>
      </c>
      <c r="H19">
        <v>6832000</v>
      </c>
      <c r="I19">
        <v>10832000</v>
      </c>
      <c r="J19">
        <v>13668000</v>
      </c>
    </row>
    <row r="20">
      <c r="B20">
        <v>18</v>
      </c>
      <c r="C20" t="str">
        <v>LC1 - 3 - 6</v>
      </c>
      <c r="D20" t="str">
        <v>VENDIDO</v>
      </c>
      <c r="E20">
        <v>38058000</v>
      </c>
      <c r="F20">
        <v>4000000</v>
      </c>
      <c r="G20">
        <v>34058000</v>
      </c>
      <c r="H20">
        <v>5676300</v>
      </c>
      <c r="I20">
        <v>9676300</v>
      </c>
      <c r="J20">
        <v>28381700</v>
      </c>
    </row>
    <row r="21">
      <c r="B21">
        <v>19</v>
      </c>
      <c r="C21" t="str">
        <v xml:space="preserve">LC1 - 3 - 7 </v>
      </c>
      <c r="D21" t="str">
        <v>DISPONIBLE</v>
      </c>
      <c r="E21">
        <v>25470000</v>
      </c>
      <c r="F21">
        <v>0</v>
      </c>
      <c r="G21">
        <v>25470000</v>
      </c>
      <c r="H21">
        <v>0</v>
      </c>
      <c r="I21">
        <v>0</v>
      </c>
      <c r="J21">
        <v>25470000</v>
      </c>
    </row>
    <row r="22">
      <c r="B22">
        <v>20</v>
      </c>
      <c r="C22" t="str">
        <v xml:space="preserve">LC1 - 3 - 8 </v>
      </c>
      <c r="D22" t="str">
        <v>DISPONIBLE</v>
      </c>
      <c r="E22">
        <v>25000000</v>
      </c>
      <c r="F22">
        <v>0</v>
      </c>
      <c r="G22">
        <v>25000000</v>
      </c>
      <c r="H22">
        <v>0</v>
      </c>
      <c r="I22">
        <v>0</v>
      </c>
      <c r="J22">
        <v>25000000</v>
      </c>
    </row>
    <row r="23">
      <c r="B23">
        <v>21</v>
      </c>
      <c r="C23" t="str">
        <v>LC1 - 3 - 9</v>
      </c>
      <c r="D23" t="str">
        <v>VENDIDO</v>
      </c>
      <c r="E23">
        <v>25000000</v>
      </c>
      <c r="F23">
        <v>4000000</v>
      </c>
      <c r="G23">
        <v>21000000</v>
      </c>
      <c r="H23">
        <v>11350000</v>
      </c>
      <c r="I23">
        <v>15350000</v>
      </c>
      <c r="J23">
        <v>9650000</v>
      </c>
    </row>
    <row r="24">
      <c r="B24">
        <v>22</v>
      </c>
      <c r="C24" t="str">
        <v>LC1 - 3 - 10 Y 11</v>
      </c>
      <c r="D24" t="str">
        <v>VENDIDO</v>
      </c>
      <c r="E24">
        <v>50000000</v>
      </c>
      <c r="F24">
        <v>8000000</v>
      </c>
      <c r="G24">
        <v>42000000</v>
      </c>
      <c r="H24">
        <v>10500000</v>
      </c>
      <c r="I24">
        <v>18500000</v>
      </c>
      <c r="J24">
        <v>31500000</v>
      </c>
    </row>
    <row r="25">
      <c r="B25">
        <v>23</v>
      </c>
      <c r="C25" t="str">
        <v>LC1 - 3 - 12</v>
      </c>
      <c r="D25" t="str">
        <v xml:space="preserve">CEDIDO EN FORMA DE PAGO </v>
      </c>
      <c r="E25">
        <v>30000000</v>
      </c>
      <c r="F25">
        <v>0</v>
      </c>
      <c r="G25">
        <v>30000000</v>
      </c>
      <c r="H25">
        <v>0</v>
      </c>
      <c r="I25">
        <v>0</v>
      </c>
      <c r="J25">
        <v>30000000</v>
      </c>
    </row>
    <row r="26">
      <c r="B26">
        <v>24</v>
      </c>
      <c r="C26" t="str">
        <v>LC1 - 4 - 1</v>
      </c>
      <c r="D26" t="str">
        <v>VENDIDO</v>
      </c>
      <c r="E26">
        <v>43380000</v>
      </c>
      <c r="F26">
        <v>4000000</v>
      </c>
      <c r="G26">
        <v>39380000</v>
      </c>
      <c r="H26">
        <v>8201600</v>
      </c>
      <c r="I26">
        <v>12201600</v>
      </c>
      <c r="J26">
        <v>31178400</v>
      </c>
    </row>
    <row r="27">
      <c r="B27">
        <v>25</v>
      </c>
      <c r="C27" t="str">
        <v xml:space="preserve">LC1 - 4 - 2 </v>
      </c>
      <c r="D27" t="str">
        <v>VENDIDO</v>
      </c>
      <c r="E27">
        <v>35970000</v>
      </c>
      <c r="F27">
        <v>8000000</v>
      </c>
      <c r="G27">
        <v>27970000</v>
      </c>
      <c r="H27">
        <v>11184000</v>
      </c>
      <c r="I27">
        <v>19184000</v>
      </c>
      <c r="J27">
        <v>16786000</v>
      </c>
    </row>
    <row r="28">
      <c r="B28">
        <v>26</v>
      </c>
      <c r="C28" t="str">
        <v xml:space="preserve">LC1 - 4 - 3 </v>
      </c>
      <c r="D28" t="str">
        <v>VENDIDO</v>
      </c>
      <c r="E28">
        <v>33413000</v>
      </c>
      <c r="F28">
        <v>9000000</v>
      </c>
      <c r="G28">
        <v>24413000</v>
      </c>
      <c r="H28">
        <v>7323400</v>
      </c>
      <c r="I28">
        <v>16323400</v>
      </c>
      <c r="J28">
        <v>17089600</v>
      </c>
    </row>
    <row r="29">
      <c r="B29">
        <v>27</v>
      </c>
      <c r="C29" t="str">
        <v xml:space="preserve">LC1 - 4 - 4 </v>
      </c>
      <c r="D29" t="str">
        <v>VENDIDO</v>
      </c>
      <c r="E29">
        <v>30849000</v>
      </c>
      <c r="F29">
        <v>13000000</v>
      </c>
      <c r="G29">
        <v>17849000</v>
      </c>
      <c r="H29">
        <v>4760900</v>
      </c>
      <c r="I29">
        <v>17760900</v>
      </c>
      <c r="J29">
        <v>13088100</v>
      </c>
    </row>
    <row r="30">
      <c r="B30">
        <v>28</v>
      </c>
      <c r="C30" t="str">
        <v>LC1 - 4 - 5</v>
      </c>
      <c r="D30" t="str">
        <v>VENDIDO</v>
      </c>
      <c r="E30">
        <v>28276000</v>
      </c>
      <c r="F30">
        <v>0</v>
      </c>
      <c r="G30">
        <v>28276000</v>
      </c>
      <c r="H30">
        <v>500000</v>
      </c>
      <c r="I30">
        <v>500000</v>
      </c>
      <c r="J30">
        <v>27776000</v>
      </c>
    </row>
    <row r="31">
      <c r="B31">
        <v>29</v>
      </c>
      <c r="C31" t="str">
        <v>LC1 - 4 - 6</v>
      </c>
      <c r="D31" t="str">
        <v>VENDIDO</v>
      </c>
      <c r="E31">
        <v>25056000</v>
      </c>
      <c r="F31">
        <v>4000000</v>
      </c>
      <c r="G31">
        <v>21056000</v>
      </c>
      <c r="H31">
        <v>9000000</v>
      </c>
      <c r="I31">
        <v>13000000</v>
      </c>
      <c r="J31">
        <v>12056000</v>
      </c>
    </row>
    <row r="32">
      <c r="B32">
        <v>30</v>
      </c>
      <c r="C32" t="str">
        <v xml:space="preserve">LC1 - 4 - 7 </v>
      </c>
      <c r="D32" t="str">
        <v>VENDIDO</v>
      </c>
      <c r="E32">
        <v>25000000</v>
      </c>
      <c r="F32">
        <v>4500000</v>
      </c>
      <c r="G32">
        <v>20500000</v>
      </c>
      <c r="H32">
        <v>7000000</v>
      </c>
      <c r="I32">
        <v>11500000</v>
      </c>
      <c r="J32">
        <v>13500000</v>
      </c>
    </row>
    <row r="33">
      <c r="B33">
        <v>31</v>
      </c>
      <c r="C33" t="str">
        <v xml:space="preserve">LC1- 5 - 1 </v>
      </c>
      <c r="D33" t="str">
        <v>VENDIDO</v>
      </c>
      <c r="E33">
        <v>41380000</v>
      </c>
      <c r="F33">
        <v>4000000</v>
      </c>
      <c r="G33">
        <v>37380000</v>
      </c>
      <c r="H33">
        <v>1558000</v>
      </c>
      <c r="I33">
        <v>5558000</v>
      </c>
      <c r="J33">
        <v>35822000</v>
      </c>
    </row>
    <row r="34">
      <c r="B34">
        <v>32</v>
      </c>
      <c r="C34" t="str">
        <v xml:space="preserve">LC1 - 5 - 2 </v>
      </c>
      <c r="D34" t="str">
        <v>VENDIDO</v>
      </c>
      <c r="E34">
        <v>25000000</v>
      </c>
      <c r="F34">
        <v>4000000</v>
      </c>
      <c r="G34">
        <v>21000000</v>
      </c>
      <c r="H34">
        <v>4000000</v>
      </c>
      <c r="I34">
        <v>8000000</v>
      </c>
      <c r="J34">
        <v>17000000</v>
      </c>
    </row>
    <row r="35">
      <c r="B35">
        <v>33</v>
      </c>
      <c r="C35" t="str">
        <v xml:space="preserve">LC1  - 5 - 3 </v>
      </c>
      <c r="D35" t="str">
        <v>VENDIDO</v>
      </c>
      <c r="E35">
        <v>30000000</v>
      </c>
      <c r="F35">
        <v>4500000</v>
      </c>
      <c r="G35">
        <v>25500000</v>
      </c>
      <c r="H35">
        <v>5000000</v>
      </c>
      <c r="I35">
        <v>9500000</v>
      </c>
      <c r="J35">
        <v>20500000</v>
      </c>
    </row>
    <row r="36">
      <c r="B36">
        <v>34</v>
      </c>
      <c r="C36" t="str">
        <v xml:space="preserve">LC1 - 5 - 4 </v>
      </c>
      <c r="D36" t="str">
        <v>VENDIDO</v>
      </c>
      <c r="E36">
        <v>30000000</v>
      </c>
      <c r="F36">
        <v>4500000</v>
      </c>
      <c r="G36">
        <v>25500000</v>
      </c>
      <c r="H36">
        <v>9800000</v>
      </c>
      <c r="I36">
        <v>14300000</v>
      </c>
      <c r="J36">
        <v>15700000</v>
      </c>
    </row>
    <row r="37">
      <c r="B37">
        <v>35</v>
      </c>
      <c r="C37" t="str">
        <v xml:space="preserve">LC1 - 5 - 5 </v>
      </c>
      <c r="D37" t="str">
        <v>VENDIDO</v>
      </c>
      <c r="E37">
        <v>25000000</v>
      </c>
      <c r="F37">
        <v>7500000</v>
      </c>
      <c r="G37">
        <v>17500000</v>
      </c>
      <c r="H37">
        <v>17500000</v>
      </c>
      <c r="I37">
        <v>25000000</v>
      </c>
      <c r="J37">
        <v>0</v>
      </c>
    </row>
    <row r="38">
      <c r="B38">
        <v>36</v>
      </c>
      <c r="C38" t="str">
        <v xml:space="preserve">LC1 - 5 - 6 </v>
      </c>
      <c r="D38" t="str">
        <v>VENDIDO</v>
      </c>
      <c r="E38">
        <v>33541000</v>
      </c>
      <c r="F38">
        <v>4000000</v>
      </c>
      <c r="G38">
        <v>29541000</v>
      </c>
      <c r="H38">
        <v>14531000</v>
      </c>
      <c r="I38">
        <v>18531000</v>
      </c>
      <c r="J38">
        <v>15010000</v>
      </c>
    </row>
    <row r="39">
      <c r="B39">
        <v>37</v>
      </c>
      <c r="C39" t="str">
        <v xml:space="preserve">LC1 - 6 - 1 </v>
      </c>
      <c r="D39" t="str">
        <v>VENDIDO</v>
      </c>
      <c r="E39">
        <v>30000000</v>
      </c>
      <c r="F39">
        <v>4000000</v>
      </c>
      <c r="G39">
        <v>26000000</v>
      </c>
      <c r="H39">
        <v>14300000</v>
      </c>
      <c r="I39">
        <v>18300000</v>
      </c>
      <c r="J39">
        <v>11700000</v>
      </c>
    </row>
    <row r="40">
      <c r="B40">
        <v>38</v>
      </c>
      <c r="C40" t="str">
        <v xml:space="preserve">LC1 - 6 - 2 </v>
      </c>
      <c r="D40" t="str">
        <v>VENDIDO</v>
      </c>
      <c r="E40">
        <v>25000000</v>
      </c>
      <c r="F40">
        <v>10000000</v>
      </c>
      <c r="G40">
        <v>15000000</v>
      </c>
      <c r="H40">
        <v>7350000</v>
      </c>
      <c r="I40">
        <v>17350000</v>
      </c>
      <c r="J40">
        <v>7650000</v>
      </c>
    </row>
    <row r="41">
      <c r="B41">
        <v>39</v>
      </c>
      <c r="C41" t="str">
        <v xml:space="preserve">LC1 - 6 - 3 </v>
      </c>
      <c r="D41" t="str">
        <v>VENDIDO</v>
      </c>
      <c r="E41">
        <v>25000000</v>
      </c>
      <c r="F41">
        <v>4000000</v>
      </c>
      <c r="G41">
        <v>21000000</v>
      </c>
      <c r="H41">
        <v>7000000</v>
      </c>
      <c r="I41">
        <v>11000000</v>
      </c>
      <c r="J41">
        <v>14000000</v>
      </c>
    </row>
    <row r="42">
      <c r="B42">
        <v>40</v>
      </c>
      <c r="C42" t="str">
        <v xml:space="preserve">LC1 - 6 - 4 </v>
      </c>
      <c r="D42" t="str">
        <v>VENDIDO</v>
      </c>
      <c r="E42">
        <v>30000000</v>
      </c>
      <c r="F42">
        <v>4000000</v>
      </c>
      <c r="G42">
        <v>26000000</v>
      </c>
      <c r="H42">
        <v>9747000</v>
      </c>
      <c r="I42">
        <v>13747000</v>
      </c>
      <c r="J42">
        <v>16253000</v>
      </c>
    </row>
    <row r="43">
      <c r="B43">
        <v>41</v>
      </c>
      <c r="C43" t="str">
        <v xml:space="preserve">LC1 - 6 - 5 </v>
      </c>
      <c r="D43" t="str">
        <v>VENDIDO</v>
      </c>
      <c r="E43">
        <v>30000000</v>
      </c>
      <c r="F43">
        <v>4000000</v>
      </c>
      <c r="G43">
        <v>26000000</v>
      </c>
      <c r="H43">
        <v>11915000</v>
      </c>
      <c r="I43">
        <v>15915000</v>
      </c>
      <c r="J43">
        <v>14085000</v>
      </c>
    </row>
    <row r="44">
      <c r="B44">
        <v>42</v>
      </c>
      <c r="C44" t="str">
        <v xml:space="preserve">LC1 - 6 - 6 </v>
      </c>
      <c r="D44" t="str">
        <v>VENDIDO</v>
      </c>
      <c r="E44">
        <v>25000000</v>
      </c>
      <c r="F44">
        <v>4000000</v>
      </c>
      <c r="G44">
        <v>21000000</v>
      </c>
      <c r="H44">
        <v>12375000</v>
      </c>
      <c r="I44">
        <v>16375000</v>
      </c>
      <c r="J44">
        <v>8625000</v>
      </c>
    </row>
    <row r="45">
      <c r="B45">
        <v>43</v>
      </c>
      <c r="C45" t="str">
        <v xml:space="preserve">LC1 - 6 - 7 </v>
      </c>
      <c r="D45" t="str">
        <v>VENDIDO</v>
      </c>
      <c r="E45">
        <v>25000000</v>
      </c>
      <c r="F45">
        <v>4000000</v>
      </c>
      <c r="G45">
        <v>21000000</v>
      </c>
      <c r="H45">
        <v>6499000</v>
      </c>
      <c r="I45">
        <v>10499000</v>
      </c>
      <c r="J45">
        <v>14501000</v>
      </c>
    </row>
    <row r="46">
      <c r="B46">
        <v>44</v>
      </c>
      <c r="C46" t="str">
        <v>LC1 - 6 - 8</v>
      </c>
      <c r="D46" t="str">
        <v>VENDIDO</v>
      </c>
      <c r="E46">
        <v>30000000</v>
      </c>
      <c r="F46">
        <v>4000000</v>
      </c>
      <c r="G46">
        <v>26000000</v>
      </c>
      <c r="H46">
        <v>2000000</v>
      </c>
      <c r="I46">
        <v>6000000</v>
      </c>
      <c r="J46">
        <v>24000000</v>
      </c>
    </row>
    <row r="47">
      <c r="B47">
        <v>45</v>
      </c>
      <c r="C47" t="str">
        <v>LC1 - 7 - 1 Y 2 - LC1 - 8 - 7 Y 8</v>
      </c>
      <c r="D47" t="str">
        <v>VENDIDO</v>
      </c>
      <c r="E47">
        <v>110000000</v>
      </c>
      <c r="F47">
        <v>16000000</v>
      </c>
      <c r="G47">
        <v>94000000</v>
      </c>
      <c r="H47">
        <v>27247100</v>
      </c>
      <c r="I47">
        <v>43247100</v>
      </c>
      <c r="J47">
        <v>66752900</v>
      </c>
    </row>
    <row r="48">
      <c r="B48">
        <v>46</v>
      </c>
      <c r="C48" t="str">
        <v xml:space="preserve">LC1 - 7 - 3 </v>
      </c>
      <c r="D48" t="str">
        <v>VENDIDO</v>
      </c>
      <c r="E48">
        <v>25000000</v>
      </c>
      <c r="F48">
        <v>4000000</v>
      </c>
      <c r="G48">
        <v>21000000</v>
      </c>
      <c r="H48">
        <v>5456900</v>
      </c>
      <c r="I48">
        <v>9456900</v>
      </c>
      <c r="J48">
        <v>15543100</v>
      </c>
    </row>
    <row r="49">
      <c r="B49">
        <v>47</v>
      </c>
      <c r="C49" t="str">
        <v xml:space="preserve">LC1 - 7 - 4 </v>
      </c>
      <c r="D49" t="str">
        <v xml:space="preserve">CEDIDO EN FORMA DE PAGO </v>
      </c>
      <c r="E49">
        <v>25000000</v>
      </c>
      <c r="F49">
        <v>0</v>
      </c>
      <c r="G49">
        <v>25000000</v>
      </c>
      <c r="H49">
        <v>0</v>
      </c>
      <c r="I49">
        <v>0</v>
      </c>
      <c r="J49">
        <v>25000000</v>
      </c>
    </row>
    <row r="50">
      <c r="B50">
        <v>48</v>
      </c>
      <c r="C50" t="str">
        <v xml:space="preserve">LC1 - 7 - 5 </v>
      </c>
      <c r="D50" t="str">
        <v>VENDIDO</v>
      </c>
      <c r="E50">
        <v>25000000</v>
      </c>
      <c r="F50">
        <v>4000000</v>
      </c>
      <c r="G50">
        <v>21000000</v>
      </c>
      <c r="H50">
        <v>5206900</v>
      </c>
      <c r="I50">
        <v>9206900</v>
      </c>
      <c r="J50">
        <v>15793100</v>
      </c>
    </row>
    <row r="51">
      <c r="B51">
        <v>49</v>
      </c>
      <c r="C51" t="str">
        <v>LC1 - 7 - 6</v>
      </c>
      <c r="D51" t="str">
        <v>VENDIDO</v>
      </c>
      <c r="E51">
        <v>25000000</v>
      </c>
      <c r="F51">
        <v>4000000</v>
      </c>
      <c r="G51">
        <v>21000000</v>
      </c>
      <c r="H51">
        <v>5208900</v>
      </c>
      <c r="I51">
        <v>9208900</v>
      </c>
      <c r="J51">
        <v>15791100</v>
      </c>
    </row>
    <row r="52">
      <c r="B52">
        <v>50</v>
      </c>
      <c r="C52" t="str">
        <v xml:space="preserve">LC1 - 7 - 7 </v>
      </c>
      <c r="D52" t="str">
        <v>VENDIDO</v>
      </c>
      <c r="E52">
        <v>53000000</v>
      </c>
      <c r="F52">
        <v>10000000</v>
      </c>
      <c r="G52">
        <v>43000000</v>
      </c>
      <c r="H52">
        <v>875000</v>
      </c>
      <c r="I52">
        <v>10875000</v>
      </c>
      <c r="J52">
        <v>42125000</v>
      </c>
    </row>
    <row r="53">
      <c r="B53">
        <v>51</v>
      </c>
      <c r="C53" t="str">
        <v>LC1 - 7 - 8</v>
      </c>
      <c r="D53" t="str">
        <v>VENDIDO</v>
      </c>
      <c r="E53">
        <v>30000000</v>
      </c>
      <c r="F53">
        <v>4000000</v>
      </c>
      <c r="G53">
        <v>26000000</v>
      </c>
      <c r="H53">
        <v>15400000</v>
      </c>
      <c r="I53">
        <v>19400000</v>
      </c>
      <c r="J53">
        <v>10600000</v>
      </c>
    </row>
    <row r="54">
      <c r="B54">
        <v>52</v>
      </c>
      <c r="C54" t="str">
        <v xml:space="preserve">LC1 - 7 - 9 </v>
      </c>
      <c r="D54" t="str">
        <v>VENDIDO</v>
      </c>
      <c r="E54">
        <v>25000000</v>
      </c>
      <c r="F54">
        <v>25000000</v>
      </c>
      <c r="G54">
        <v>0</v>
      </c>
      <c r="H54">
        <v>0</v>
      </c>
      <c r="I54">
        <v>25000000</v>
      </c>
      <c r="J54">
        <v>0</v>
      </c>
    </row>
    <row r="55">
      <c r="B55">
        <v>53</v>
      </c>
      <c r="C55" t="str">
        <v xml:space="preserve">LC1 - 7 - 10 </v>
      </c>
      <c r="D55" t="str">
        <v>VENDIDO</v>
      </c>
      <c r="E55">
        <v>25000000</v>
      </c>
      <c r="F55">
        <v>4000000</v>
      </c>
      <c r="G55">
        <v>21000000</v>
      </c>
      <c r="H55">
        <v>11500000</v>
      </c>
      <c r="I55">
        <v>15500000</v>
      </c>
      <c r="J55">
        <v>9500000</v>
      </c>
    </row>
    <row r="56">
      <c r="B56">
        <v>54</v>
      </c>
      <c r="C56" t="str">
        <v>LC1 - 7 - 11</v>
      </c>
      <c r="D56" t="str">
        <v>VENDIDO</v>
      </c>
      <c r="E56">
        <v>25000000</v>
      </c>
      <c r="F56">
        <v>4000000</v>
      </c>
      <c r="G56">
        <v>21000000</v>
      </c>
      <c r="H56">
        <v>12250000</v>
      </c>
      <c r="I56">
        <v>16250000</v>
      </c>
      <c r="J56">
        <v>8750000</v>
      </c>
    </row>
    <row r="57">
      <c r="B57">
        <v>55</v>
      </c>
      <c r="C57" t="str">
        <v xml:space="preserve">LC1 - 7 - 12 </v>
      </c>
      <c r="D57" t="str">
        <v>VENDIDO</v>
      </c>
      <c r="E57">
        <v>25000000</v>
      </c>
      <c r="F57">
        <v>4000000</v>
      </c>
      <c r="G57">
        <v>21000000</v>
      </c>
      <c r="H57">
        <v>12250000</v>
      </c>
      <c r="I57">
        <v>16250000</v>
      </c>
      <c r="J57">
        <v>8750000</v>
      </c>
    </row>
    <row r="58">
      <c r="B58">
        <v>56</v>
      </c>
      <c r="C58" t="str">
        <v xml:space="preserve">LC1 - 7 - 13 </v>
      </c>
      <c r="D58" t="str">
        <v>VENDIDO</v>
      </c>
      <c r="E58">
        <v>25000000</v>
      </c>
      <c r="F58">
        <v>4000000</v>
      </c>
      <c r="G58">
        <v>21000000</v>
      </c>
      <c r="H58">
        <v>12250000</v>
      </c>
      <c r="I58">
        <v>16250000</v>
      </c>
      <c r="J58">
        <v>8750000</v>
      </c>
    </row>
    <row r="59">
      <c r="B59">
        <v>57</v>
      </c>
      <c r="C59" t="str">
        <v>LC1 - 7 - 14</v>
      </c>
      <c r="D59" t="str">
        <v>VENDIDO</v>
      </c>
      <c r="E59">
        <v>25000000</v>
      </c>
      <c r="F59">
        <v>4000000</v>
      </c>
      <c r="G59">
        <v>21000000</v>
      </c>
      <c r="H59">
        <v>12250000</v>
      </c>
      <c r="I59">
        <v>16250000</v>
      </c>
      <c r="J59">
        <v>8750000</v>
      </c>
    </row>
    <row r="60">
      <c r="B60">
        <v>58</v>
      </c>
      <c r="C60" t="str">
        <v xml:space="preserve">LC1 - 7 - 15 </v>
      </c>
      <c r="D60" t="str">
        <v>VENDIDO</v>
      </c>
      <c r="E60">
        <v>25000000</v>
      </c>
      <c r="F60">
        <v>4000000</v>
      </c>
      <c r="G60">
        <v>21000000</v>
      </c>
      <c r="H60">
        <v>12250000</v>
      </c>
      <c r="I60">
        <v>16250000</v>
      </c>
      <c r="J60">
        <v>8750000</v>
      </c>
    </row>
    <row r="61">
      <c r="B61">
        <v>59</v>
      </c>
      <c r="C61" t="str">
        <v xml:space="preserve">LC1 - 7 - 16 </v>
      </c>
      <c r="D61" t="str">
        <v>VENDIDO</v>
      </c>
      <c r="E61">
        <v>39784000</v>
      </c>
      <c r="F61">
        <v>4000000</v>
      </c>
      <c r="G61">
        <v>35784000</v>
      </c>
      <c r="H61">
        <v>19492800</v>
      </c>
      <c r="I61">
        <v>23492800</v>
      </c>
      <c r="J61">
        <v>16291200</v>
      </c>
    </row>
    <row r="62">
      <c r="B62">
        <v>60</v>
      </c>
      <c r="C62" t="str">
        <v xml:space="preserve">LC1 - 7 - 17 </v>
      </c>
      <c r="D62" t="str">
        <v>VENDIDO</v>
      </c>
      <c r="E62">
        <v>32115000</v>
      </c>
      <c r="F62">
        <v>4000000</v>
      </c>
      <c r="G62">
        <v>28115000</v>
      </c>
      <c r="H62">
        <v>12053500</v>
      </c>
      <c r="I62">
        <v>16053500</v>
      </c>
      <c r="J62">
        <v>16061500</v>
      </c>
    </row>
    <row r="63">
      <c r="B63">
        <v>61</v>
      </c>
      <c r="C63" t="str">
        <v xml:space="preserve">LC1 - 7 - 18 </v>
      </c>
      <c r="D63" t="str">
        <v>VENDIDO</v>
      </c>
      <c r="E63">
        <v>27512000</v>
      </c>
      <c r="F63">
        <v>4000000</v>
      </c>
      <c r="G63">
        <v>23512000</v>
      </c>
      <c r="H63">
        <v>12757400</v>
      </c>
      <c r="I63">
        <v>16757400</v>
      </c>
      <c r="J63">
        <v>10754600</v>
      </c>
    </row>
    <row r="64">
      <c r="B64">
        <v>62</v>
      </c>
      <c r="C64" t="str">
        <v xml:space="preserve">LC1 - 7 - 19 </v>
      </c>
      <c r="D64" t="str">
        <v>VENDIDO</v>
      </c>
      <c r="E64">
        <v>27512000</v>
      </c>
      <c r="F64">
        <v>5000000</v>
      </c>
      <c r="G64">
        <v>22512000</v>
      </c>
      <c r="H64">
        <v>21200000</v>
      </c>
      <c r="I64">
        <v>26200000</v>
      </c>
      <c r="J64">
        <v>1312000</v>
      </c>
    </row>
    <row r="65">
      <c r="B65">
        <v>63</v>
      </c>
      <c r="C65" t="str">
        <v xml:space="preserve">LC1 - 7 - 20 </v>
      </c>
      <c r="D65" t="str">
        <v>VENDIDO</v>
      </c>
      <c r="E65">
        <v>59665000</v>
      </c>
      <c r="F65">
        <v>4000000</v>
      </c>
      <c r="G65">
        <v>55665000</v>
      </c>
      <c r="H65">
        <v>11207200</v>
      </c>
      <c r="I65">
        <v>15207200</v>
      </c>
      <c r="J65">
        <v>44457800</v>
      </c>
    </row>
    <row r="66">
      <c r="B66">
        <v>64</v>
      </c>
      <c r="C66" t="str">
        <v xml:space="preserve">LC1 - 8 - 1 </v>
      </c>
      <c r="D66" t="str">
        <v>VENDIDO</v>
      </c>
      <c r="E66">
        <v>30000000</v>
      </c>
      <c r="F66">
        <v>4000000</v>
      </c>
      <c r="G66">
        <v>26000000</v>
      </c>
      <c r="H66">
        <v>14080800</v>
      </c>
      <c r="I66">
        <v>18080800</v>
      </c>
      <c r="J66">
        <v>11919200</v>
      </c>
    </row>
    <row r="67">
      <c r="B67">
        <v>65</v>
      </c>
      <c r="C67" t="str">
        <v xml:space="preserve">LC1 - 8 - 2 </v>
      </c>
      <c r="D67" t="str">
        <v>VENDIDO</v>
      </c>
      <c r="E67">
        <v>25000000</v>
      </c>
      <c r="F67">
        <v>4000000</v>
      </c>
      <c r="G67">
        <v>21000000</v>
      </c>
      <c r="H67">
        <v>11375000</v>
      </c>
      <c r="I67">
        <v>15375000</v>
      </c>
      <c r="J67">
        <v>9625000</v>
      </c>
    </row>
    <row r="68">
      <c r="B68">
        <v>66</v>
      </c>
      <c r="C68" t="str">
        <v>LC1 - 8 - 3   Y 4</v>
      </c>
      <c r="D68" t="str">
        <v>VENDIDO</v>
      </c>
      <c r="E68">
        <v>55482000</v>
      </c>
      <c r="F68">
        <v>55482000</v>
      </c>
      <c r="G68">
        <v>0</v>
      </c>
      <c r="H68">
        <v>0</v>
      </c>
      <c r="I68">
        <v>55482000</v>
      </c>
      <c r="J68">
        <v>0</v>
      </c>
    </row>
    <row r="69">
      <c r="B69">
        <v>67</v>
      </c>
      <c r="C69" t="str">
        <v>LC1 - 8 - 4</v>
      </c>
      <c r="D69" t="str">
        <v>VENDIDO</v>
      </c>
      <c r="E69">
        <v>27982000</v>
      </c>
      <c r="F69">
        <v>0</v>
      </c>
      <c r="G69">
        <v>27982000</v>
      </c>
      <c r="H69">
        <v>0</v>
      </c>
      <c r="I69">
        <v>0</v>
      </c>
      <c r="J69">
        <v>27982000</v>
      </c>
    </row>
    <row r="70">
      <c r="B70">
        <v>68</v>
      </c>
      <c r="C70" t="str">
        <v xml:space="preserve">LC1 - 8 - 5 </v>
      </c>
      <c r="D70" t="str">
        <v>DISPONIBLE</v>
      </c>
      <c r="E70">
        <v>36132000</v>
      </c>
      <c r="F70">
        <v>0</v>
      </c>
      <c r="G70">
        <v>36132000</v>
      </c>
      <c r="H70">
        <v>0</v>
      </c>
      <c r="I70">
        <v>0</v>
      </c>
      <c r="J70">
        <v>36132000</v>
      </c>
    </row>
    <row r="71">
      <c r="B71">
        <v>69</v>
      </c>
      <c r="C71" t="str">
        <v xml:space="preserve">LC1 - 8 - 6 </v>
      </c>
      <c r="D71" t="str">
        <v>VENDIDO</v>
      </c>
      <c r="E71">
        <v>25000000</v>
      </c>
      <c r="F71">
        <v>4000000</v>
      </c>
      <c r="G71">
        <v>21000000</v>
      </c>
      <c r="H71">
        <v>9300000</v>
      </c>
      <c r="I71">
        <v>13300000</v>
      </c>
      <c r="J71">
        <v>11700000</v>
      </c>
    </row>
    <row r="72">
      <c r="B72">
        <v>70</v>
      </c>
      <c r="C72" t="str">
        <v xml:space="preserve">LC1 - 9 - 1 </v>
      </c>
      <c r="D72" t="str">
        <v>VENDIDO</v>
      </c>
      <c r="E72">
        <v>30000000</v>
      </c>
      <c r="F72">
        <v>30000000</v>
      </c>
      <c r="G72">
        <v>0</v>
      </c>
      <c r="H72">
        <v>0</v>
      </c>
      <c r="I72">
        <v>30000000</v>
      </c>
      <c r="J72">
        <v>0</v>
      </c>
    </row>
    <row r="73">
      <c r="B73">
        <v>71</v>
      </c>
      <c r="C73" t="str">
        <v xml:space="preserve">LC1 - 9 - 2 </v>
      </c>
      <c r="D73" t="str">
        <v>VENDIDO</v>
      </c>
      <c r="E73">
        <v>25000000</v>
      </c>
      <c r="F73">
        <v>4000000</v>
      </c>
      <c r="G73">
        <v>21000000</v>
      </c>
      <c r="H73">
        <v>4653000</v>
      </c>
      <c r="I73">
        <v>8653000</v>
      </c>
      <c r="J73">
        <v>16347000</v>
      </c>
    </row>
    <row r="74">
      <c r="B74">
        <v>72</v>
      </c>
      <c r="C74" t="str">
        <v xml:space="preserve">LC1 - 9 - 3 </v>
      </c>
      <c r="D74" t="str">
        <v>VENDIDO</v>
      </c>
      <c r="E74">
        <v>25000000</v>
      </c>
      <c r="F74">
        <v>4000000</v>
      </c>
      <c r="G74">
        <v>21000000</v>
      </c>
      <c r="H74">
        <v>2000000</v>
      </c>
      <c r="I74">
        <v>6000000</v>
      </c>
      <c r="J74">
        <v>19000000</v>
      </c>
    </row>
    <row r="75">
      <c r="B75">
        <v>73</v>
      </c>
      <c r="C75" t="str">
        <v xml:space="preserve">LC1 - 9 - 4 </v>
      </c>
      <c r="D75" t="str">
        <v>VENDIDO</v>
      </c>
      <c r="E75">
        <v>30000000</v>
      </c>
      <c r="F75">
        <v>2500000</v>
      </c>
      <c r="G75">
        <v>27500000</v>
      </c>
      <c r="H75">
        <v>16038800</v>
      </c>
      <c r="I75">
        <v>18538800</v>
      </c>
      <c r="J75">
        <v>11461200</v>
      </c>
    </row>
    <row r="76">
      <c r="B76">
        <v>74</v>
      </c>
      <c r="C76" t="str">
        <v xml:space="preserve">LC1 - 9 - 5 </v>
      </c>
      <c r="D76" t="str">
        <v>VENDIDO</v>
      </c>
      <c r="E76">
        <v>30000000</v>
      </c>
      <c r="F76">
        <v>30000000</v>
      </c>
      <c r="G76">
        <v>0</v>
      </c>
      <c r="H76">
        <v>0</v>
      </c>
      <c r="I76">
        <v>30000000</v>
      </c>
      <c r="J76">
        <v>0</v>
      </c>
    </row>
    <row r="77">
      <c r="B77">
        <v>75</v>
      </c>
      <c r="C77" t="str">
        <v xml:space="preserve">LC1 - 9 - 6 </v>
      </c>
      <c r="D77" t="str">
        <v>VENDIDO</v>
      </c>
      <c r="E77">
        <v>25000000</v>
      </c>
      <c r="F77">
        <v>4000000</v>
      </c>
      <c r="G77">
        <v>21000000</v>
      </c>
      <c r="H77">
        <v>6650000</v>
      </c>
      <c r="I77">
        <v>10650000</v>
      </c>
      <c r="J77">
        <v>14350000</v>
      </c>
    </row>
    <row r="78">
      <c r="B78">
        <v>76</v>
      </c>
      <c r="C78" t="str">
        <v xml:space="preserve">LC1 - 9 - 7 </v>
      </c>
      <c r="D78" t="str">
        <v>VENDIDO</v>
      </c>
      <c r="E78">
        <v>25000000</v>
      </c>
      <c r="F78">
        <v>4000000</v>
      </c>
      <c r="G78">
        <v>21000000</v>
      </c>
      <c r="H78">
        <v>12600000</v>
      </c>
      <c r="I78">
        <v>16600000</v>
      </c>
      <c r="J78">
        <v>8400000</v>
      </c>
    </row>
    <row r="79">
      <c r="B79">
        <v>77</v>
      </c>
      <c r="C79" t="str">
        <v>LC1 - 9 - 8 - LC1 - 12 - 11</v>
      </c>
      <c r="D79" t="str">
        <v>VENDIDO</v>
      </c>
      <c r="E79">
        <v>60000000</v>
      </c>
      <c r="F79">
        <v>8000000</v>
      </c>
      <c r="G79">
        <v>52000000</v>
      </c>
      <c r="H79">
        <v>17005000</v>
      </c>
      <c r="I79">
        <v>25005000</v>
      </c>
      <c r="J79">
        <v>34995000</v>
      </c>
    </row>
    <row r="80">
      <c r="B80">
        <v>78</v>
      </c>
      <c r="C80" t="str">
        <v xml:space="preserve">LC1 - 10 - 1 </v>
      </c>
      <c r="D80" t="str">
        <v>VENDIDO</v>
      </c>
      <c r="E80">
        <v>44740000</v>
      </c>
      <c r="F80">
        <v>4000000</v>
      </c>
      <c r="G80">
        <v>40740000</v>
      </c>
      <c r="H80">
        <v>2000000</v>
      </c>
      <c r="I80">
        <v>6000000</v>
      </c>
      <c r="J80">
        <v>38740000</v>
      </c>
    </row>
    <row r="81">
      <c r="B81">
        <v>79</v>
      </c>
      <c r="C81" t="str">
        <v xml:space="preserve">LC1 - 10 - 2 </v>
      </c>
      <c r="D81" t="str">
        <v>VENDIDO</v>
      </c>
      <c r="E81">
        <v>25000000</v>
      </c>
      <c r="F81">
        <v>4000000</v>
      </c>
      <c r="G81">
        <v>21000000</v>
      </c>
      <c r="H81">
        <v>8499600</v>
      </c>
      <c r="I81">
        <v>12499600</v>
      </c>
      <c r="J81">
        <v>12500400</v>
      </c>
    </row>
    <row r="82">
      <c r="B82">
        <v>80</v>
      </c>
      <c r="C82" t="str">
        <v xml:space="preserve">LC1 - 10 - 3 </v>
      </c>
      <c r="D82" t="str">
        <v>VENDIDO</v>
      </c>
      <c r="E82">
        <v>25000000</v>
      </c>
      <c r="F82">
        <v>4000000</v>
      </c>
      <c r="G82">
        <v>21000000</v>
      </c>
      <c r="H82">
        <v>8499600</v>
      </c>
      <c r="I82">
        <v>12499600</v>
      </c>
      <c r="J82">
        <v>12500400</v>
      </c>
    </row>
    <row r="83">
      <c r="B83">
        <v>81</v>
      </c>
      <c r="C83" t="str">
        <v xml:space="preserve">LC1 - 10 - 4 </v>
      </c>
      <c r="D83" t="str">
        <v>VENDIDO</v>
      </c>
      <c r="E83">
        <v>30000000</v>
      </c>
      <c r="F83">
        <v>9500000</v>
      </c>
      <c r="G83">
        <v>20500000</v>
      </c>
      <c r="H83">
        <v>8500000</v>
      </c>
      <c r="I83">
        <v>18000000</v>
      </c>
      <c r="J83">
        <v>12000000</v>
      </c>
    </row>
    <row r="84">
      <c r="B84">
        <v>82</v>
      </c>
      <c r="C84" t="str">
        <v xml:space="preserve">LC1 - 10 - 5 </v>
      </c>
      <c r="D84" t="str">
        <v>VENDIDO</v>
      </c>
      <c r="E84">
        <v>30000000</v>
      </c>
      <c r="F84">
        <v>4000000</v>
      </c>
      <c r="G84">
        <v>26000000</v>
      </c>
      <c r="H84">
        <v>15046000</v>
      </c>
      <c r="I84">
        <v>19046000</v>
      </c>
      <c r="J84">
        <v>10954000</v>
      </c>
    </row>
    <row r="85">
      <c r="B85">
        <v>83</v>
      </c>
      <c r="C85" t="str">
        <v xml:space="preserve">LC1 - 10 - 6 </v>
      </c>
      <c r="D85" t="str">
        <v>VENDIDO</v>
      </c>
      <c r="E85">
        <v>25000000</v>
      </c>
      <c r="F85">
        <v>4000000</v>
      </c>
      <c r="G85">
        <v>21000000</v>
      </c>
      <c r="H85">
        <v>5875000</v>
      </c>
      <c r="I85">
        <v>9875000</v>
      </c>
      <c r="J85">
        <v>15125000</v>
      </c>
    </row>
    <row r="86">
      <c r="B86">
        <v>84</v>
      </c>
      <c r="C86" t="str">
        <v xml:space="preserve">LC1 - 10 - 7 </v>
      </c>
      <c r="D86" t="str">
        <v>VENDIDO</v>
      </c>
      <c r="E86">
        <v>25000000</v>
      </c>
      <c r="F86">
        <v>0</v>
      </c>
      <c r="G86">
        <v>25000000</v>
      </c>
      <c r="H86">
        <v>0</v>
      </c>
      <c r="I86">
        <v>0</v>
      </c>
      <c r="J86">
        <v>25000000</v>
      </c>
    </row>
    <row r="87">
      <c r="B87">
        <v>85</v>
      </c>
      <c r="C87" t="str">
        <v xml:space="preserve">LC1 - 10 - 8 </v>
      </c>
      <c r="D87" t="str">
        <v>VENDIDO</v>
      </c>
      <c r="E87">
        <v>33688000</v>
      </c>
      <c r="F87">
        <v>0</v>
      </c>
      <c r="G87">
        <v>33688000</v>
      </c>
      <c r="H87">
        <v>0</v>
      </c>
      <c r="I87">
        <v>0</v>
      </c>
      <c r="J87">
        <v>33688000</v>
      </c>
    </row>
    <row r="88">
      <c r="B88">
        <v>86</v>
      </c>
      <c r="C88" t="str">
        <v xml:space="preserve">LC1 - 11- 1 </v>
      </c>
      <c r="D88" t="str">
        <v>VENDIDO</v>
      </c>
      <c r="E88">
        <v>40137000</v>
      </c>
      <c r="F88">
        <v>20000000</v>
      </c>
      <c r="G88">
        <v>20137000</v>
      </c>
      <c r="H88">
        <v>5370100</v>
      </c>
      <c r="I88">
        <v>25370100</v>
      </c>
      <c r="J88">
        <v>14766900</v>
      </c>
    </row>
    <row r="89">
      <c r="B89">
        <v>87</v>
      </c>
      <c r="C89" t="str">
        <v xml:space="preserve">LC1 - 11 - 2 </v>
      </c>
      <c r="D89" t="str">
        <v>VENDIDO</v>
      </c>
      <c r="E89">
        <v>25000000</v>
      </c>
      <c r="F89">
        <v>4000000</v>
      </c>
      <c r="G89">
        <v>21000000</v>
      </c>
      <c r="H89">
        <v>8750063</v>
      </c>
      <c r="I89">
        <v>12750063</v>
      </c>
      <c r="J89">
        <v>12249937</v>
      </c>
    </row>
    <row r="90">
      <c r="B90">
        <v>88</v>
      </c>
      <c r="C90" t="str">
        <v xml:space="preserve">LC1 - 11 - 3 </v>
      </c>
      <c r="D90" t="str">
        <v>VENDIDO</v>
      </c>
      <c r="E90">
        <v>25000000</v>
      </c>
      <c r="F90">
        <v>4000000</v>
      </c>
      <c r="G90">
        <v>21000000</v>
      </c>
      <c r="H90">
        <v>875000</v>
      </c>
      <c r="I90">
        <v>4875000</v>
      </c>
      <c r="J90">
        <v>20125000</v>
      </c>
    </row>
    <row r="91">
      <c r="B91">
        <v>89</v>
      </c>
      <c r="C91" t="str">
        <v xml:space="preserve">LC1 - 11 - 4 </v>
      </c>
      <c r="D91" t="str">
        <v>VENDIDO</v>
      </c>
      <c r="E91">
        <v>25000000</v>
      </c>
      <c r="F91">
        <v>4000000</v>
      </c>
      <c r="G91">
        <v>21000000</v>
      </c>
      <c r="H91">
        <v>7870000</v>
      </c>
      <c r="I91">
        <v>11870000</v>
      </c>
      <c r="J91">
        <v>13130000</v>
      </c>
    </row>
    <row r="92">
      <c r="B92">
        <v>90</v>
      </c>
      <c r="C92" t="str">
        <v xml:space="preserve">LC1 - 11 - 5 </v>
      </c>
      <c r="D92" t="str">
        <v>VENDIDO</v>
      </c>
      <c r="E92">
        <v>25000000</v>
      </c>
      <c r="F92">
        <v>4000000</v>
      </c>
      <c r="G92">
        <v>21000000</v>
      </c>
      <c r="H92">
        <v>4375000</v>
      </c>
      <c r="I92">
        <v>8375000</v>
      </c>
      <c r="J92">
        <v>16625000</v>
      </c>
    </row>
    <row r="93">
      <c r="B93">
        <v>91</v>
      </c>
      <c r="C93" t="str">
        <v xml:space="preserve">LC1 - 11 - 6 Y 7 </v>
      </c>
      <c r="D93" t="str">
        <v>VENDIDO</v>
      </c>
      <c r="E93">
        <v>50000000</v>
      </c>
      <c r="F93">
        <v>8000000</v>
      </c>
      <c r="G93">
        <v>42000000</v>
      </c>
      <c r="H93">
        <v>22750000</v>
      </c>
      <c r="I93">
        <v>30750000</v>
      </c>
      <c r="J93">
        <v>19250000</v>
      </c>
    </row>
    <row r="94">
      <c r="B94">
        <v>92</v>
      </c>
      <c r="C94" t="str">
        <v xml:space="preserve">LC1 - 11 - 8 </v>
      </c>
      <c r="D94" t="str">
        <v>VENDIDO</v>
      </c>
      <c r="E94">
        <v>30000000</v>
      </c>
      <c r="F94">
        <v>4000000</v>
      </c>
      <c r="G94">
        <v>26000000</v>
      </c>
      <c r="H94">
        <v>18415800</v>
      </c>
      <c r="I94">
        <v>22415800</v>
      </c>
      <c r="J94">
        <v>7584200</v>
      </c>
    </row>
    <row r="95">
      <c r="B95">
        <v>93</v>
      </c>
      <c r="C95" t="str">
        <v xml:space="preserve">LC1 - 11 - 9 </v>
      </c>
      <c r="D95" t="str">
        <v>VENDIDO</v>
      </c>
      <c r="E95">
        <v>30000000</v>
      </c>
      <c r="F95">
        <v>4000000</v>
      </c>
      <c r="G95">
        <v>26000000</v>
      </c>
      <c r="H95">
        <v>10247600</v>
      </c>
      <c r="I95">
        <v>14247600</v>
      </c>
      <c r="J95">
        <v>15752400</v>
      </c>
    </row>
    <row r="96">
      <c r="B96">
        <v>94</v>
      </c>
      <c r="C96" t="str">
        <v xml:space="preserve">LC1 - 11 - 10 </v>
      </c>
      <c r="D96" t="str">
        <v>EN NEGOCIACIÓN</v>
      </c>
      <c r="E96">
        <v>25000000</v>
      </c>
      <c r="F96">
        <v>0</v>
      </c>
      <c r="G96">
        <v>25000000</v>
      </c>
      <c r="H96">
        <v>0</v>
      </c>
      <c r="I96">
        <v>0</v>
      </c>
      <c r="J96">
        <v>25000000</v>
      </c>
    </row>
    <row r="97">
      <c r="B97">
        <v>95</v>
      </c>
      <c r="C97" t="str">
        <v xml:space="preserve">LC1 - 11 - 11 </v>
      </c>
      <c r="D97" t="str">
        <v>VENDIDO</v>
      </c>
      <c r="E97">
        <v>25000000</v>
      </c>
      <c r="F97">
        <v>4000000</v>
      </c>
      <c r="G97">
        <v>21000000</v>
      </c>
      <c r="H97">
        <v>5250000</v>
      </c>
      <c r="I97">
        <v>9250000</v>
      </c>
      <c r="J97">
        <v>15750000</v>
      </c>
    </row>
    <row r="98">
      <c r="B98">
        <v>96</v>
      </c>
      <c r="C98" t="str">
        <v xml:space="preserve">LC1 - 11 - 12 </v>
      </c>
      <c r="D98" t="str">
        <v>VENDIDO</v>
      </c>
      <c r="E98">
        <v>24500000</v>
      </c>
      <c r="F98">
        <v>4000000</v>
      </c>
      <c r="G98">
        <v>20500000</v>
      </c>
      <c r="H98">
        <v>0</v>
      </c>
      <c r="I98">
        <v>4000000</v>
      </c>
      <c r="J98">
        <v>20500000</v>
      </c>
    </row>
    <row r="99">
      <c r="B99">
        <v>97</v>
      </c>
      <c r="C99" t="str">
        <v xml:space="preserve">LC1 - 11 - 13 </v>
      </c>
      <c r="D99" t="str">
        <v>VENDIDO</v>
      </c>
      <c r="E99">
        <v>24500000</v>
      </c>
      <c r="F99">
        <v>4000000</v>
      </c>
      <c r="G99">
        <v>20500000</v>
      </c>
      <c r="H99">
        <v>3416600</v>
      </c>
      <c r="I99">
        <v>7416600</v>
      </c>
      <c r="J99">
        <v>17083400</v>
      </c>
    </row>
    <row r="100">
      <c r="B100">
        <v>98</v>
      </c>
      <c r="C100" t="str">
        <v xml:space="preserve">LC1 - 11 - 14 </v>
      </c>
      <c r="D100" t="str">
        <v>VENDIDO</v>
      </c>
      <c r="E100">
        <v>49900000</v>
      </c>
      <c r="F100">
        <v>4000000</v>
      </c>
      <c r="G100">
        <v>45900000</v>
      </c>
      <c r="H100">
        <v>0</v>
      </c>
      <c r="I100">
        <v>4000000</v>
      </c>
      <c r="J100">
        <v>45900000</v>
      </c>
    </row>
    <row r="101">
      <c r="B101">
        <v>99</v>
      </c>
      <c r="C101" t="str">
        <v xml:space="preserve">LC1 - 12 - 1 </v>
      </c>
      <c r="D101" t="str">
        <v>VENDIDO</v>
      </c>
      <c r="E101">
        <v>30000000</v>
      </c>
      <c r="F101">
        <v>4000000</v>
      </c>
      <c r="G101">
        <v>26000000</v>
      </c>
      <c r="H101">
        <v>16400000</v>
      </c>
      <c r="I101">
        <v>20400000</v>
      </c>
      <c r="J101">
        <v>9600000</v>
      </c>
    </row>
    <row r="102">
      <c r="B102">
        <v>100</v>
      </c>
      <c r="C102" t="str">
        <v xml:space="preserve">LC1 - 12 - 2 </v>
      </c>
      <c r="D102" t="str">
        <v>VENDIDO</v>
      </c>
      <c r="E102">
        <v>25000000</v>
      </c>
      <c r="F102">
        <v>4000000</v>
      </c>
      <c r="G102">
        <v>21000000</v>
      </c>
      <c r="H102">
        <v>13700000</v>
      </c>
      <c r="I102">
        <v>17700000</v>
      </c>
      <c r="J102">
        <v>7300000</v>
      </c>
    </row>
    <row r="103">
      <c r="B103">
        <v>101</v>
      </c>
      <c r="C103" t="str">
        <v xml:space="preserve">LC1 - 12 - 3 </v>
      </c>
      <c r="D103" t="str">
        <v>VENDIDO</v>
      </c>
      <c r="E103">
        <v>25000000</v>
      </c>
      <c r="F103">
        <v>4000000</v>
      </c>
      <c r="G103">
        <v>21000000</v>
      </c>
      <c r="H103">
        <v>10500000</v>
      </c>
      <c r="I103">
        <v>14500000</v>
      </c>
      <c r="J103">
        <v>10500000</v>
      </c>
    </row>
    <row r="104">
      <c r="B104">
        <v>102</v>
      </c>
      <c r="C104" t="str">
        <v xml:space="preserve">LC1 - 12 - 4 </v>
      </c>
      <c r="D104" t="str">
        <v>VENDIDO</v>
      </c>
      <c r="E104">
        <v>25000000</v>
      </c>
      <c r="F104">
        <v>4000000</v>
      </c>
      <c r="G104">
        <v>21000000</v>
      </c>
      <c r="H104">
        <v>0</v>
      </c>
      <c r="I104">
        <v>4000000</v>
      </c>
      <c r="J104">
        <v>21000000</v>
      </c>
    </row>
    <row r="105">
      <c r="B105">
        <v>103</v>
      </c>
      <c r="C105" t="str">
        <v xml:space="preserve">LC1 - 12 - 5 </v>
      </c>
      <c r="D105" t="str">
        <v>VENDIDO</v>
      </c>
      <c r="E105">
        <v>38178000</v>
      </c>
      <c r="F105">
        <v>4000000</v>
      </c>
      <c r="G105">
        <v>34178000</v>
      </c>
      <c r="H105">
        <v>0</v>
      </c>
      <c r="I105">
        <v>4000000</v>
      </c>
      <c r="J105">
        <v>34178000</v>
      </c>
    </row>
    <row r="106">
      <c r="B106">
        <v>104</v>
      </c>
      <c r="C106" t="str">
        <v>LC1 - 12 - 6</v>
      </c>
      <c r="D106" t="str">
        <v>DISPONIBLE</v>
      </c>
      <c r="E106">
        <v>48676000</v>
      </c>
      <c r="F106">
        <v>0</v>
      </c>
      <c r="G106">
        <v>48676000</v>
      </c>
      <c r="H106">
        <v>0</v>
      </c>
      <c r="I106">
        <v>0</v>
      </c>
      <c r="J106">
        <v>48676000</v>
      </c>
    </row>
    <row r="107">
      <c r="B107">
        <v>105</v>
      </c>
      <c r="C107" t="str">
        <v xml:space="preserve">LC1 - 12 - 7 </v>
      </c>
      <c r="D107" t="str">
        <v>VENDIDO</v>
      </c>
      <c r="E107">
        <v>25000000</v>
      </c>
      <c r="F107">
        <v>4000000</v>
      </c>
      <c r="G107">
        <v>21000000</v>
      </c>
      <c r="H107">
        <v>7575000</v>
      </c>
      <c r="I107">
        <v>11575000</v>
      </c>
      <c r="J107">
        <v>13425000</v>
      </c>
    </row>
    <row r="108">
      <c r="B108">
        <v>106</v>
      </c>
      <c r="C108" t="str">
        <v xml:space="preserve">LC1 - 12 - 8 </v>
      </c>
      <c r="D108" t="str">
        <v>VENDIDO</v>
      </c>
      <c r="E108">
        <v>25000000</v>
      </c>
      <c r="F108">
        <v>4000000</v>
      </c>
      <c r="G108">
        <v>21000000</v>
      </c>
      <c r="H108">
        <v>0</v>
      </c>
      <c r="I108">
        <v>4000000</v>
      </c>
      <c r="J108">
        <v>21000000</v>
      </c>
    </row>
    <row r="109">
      <c r="B109">
        <v>107</v>
      </c>
      <c r="C109" t="str">
        <v xml:space="preserve">LC1 - 12 - 9 </v>
      </c>
      <c r="D109" t="str">
        <v>VENDIDO</v>
      </c>
      <c r="E109">
        <v>25000000</v>
      </c>
      <c r="F109">
        <v>4000000</v>
      </c>
      <c r="G109">
        <v>21000000</v>
      </c>
      <c r="H109">
        <v>0</v>
      </c>
      <c r="I109">
        <v>4000000</v>
      </c>
      <c r="J109">
        <v>21000000</v>
      </c>
    </row>
    <row r="110">
      <c r="B110">
        <v>108</v>
      </c>
      <c r="C110" t="str">
        <v xml:space="preserve">LC1 - 12 - 10 </v>
      </c>
      <c r="D110" t="str">
        <v>VENDIDO</v>
      </c>
      <c r="E110">
        <v>25000000</v>
      </c>
      <c r="F110">
        <v>4000000</v>
      </c>
      <c r="G110">
        <v>21000000</v>
      </c>
      <c r="H110">
        <v>9795000</v>
      </c>
      <c r="I110">
        <v>13795000</v>
      </c>
      <c r="J110">
        <v>11205000</v>
      </c>
    </row>
    <row r="111">
      <c r="B111">
        <v>109</v>
      </c>
      <c r="C111" t="str">
        <v xml:space="preserve">LC1 - 13 - 1 </v>
      </c>
      <c r="D111" t="str">
        <v>VENDIDO</v>
      </c>
      <c r="E111">
        <v>35000000</v>
      </c>
      <c r="F111">
        <v>4000000</v>
      </c>
      <c r="G111">
        <v>31000000</v>
      </c>
      <c r="H111">
        <v>0</v>
      </c>
      <c r="I111">
        <v>4000000</v>
      </c>
      <c r="J111">
        <v>31000000</v>
      </c>
    </row>
    <row r="112">
      <c r="B112">
        <v>110</v>
      </c>
      <c r="C112" t="str">
        <v xml:space="preserve">LC1 - 13 - 2 - 3 - 4 Y 5 </v>
      </c>
      <c r="D112" t="str">
        <v>VENDIDO</v>
      </c>
      <c r="E112">
        <v>124903000</v>
      </c>
      <c r="F112">
        <v>20000000</v>
      </c>
      <c r="G112">
        <v>104903000</v>
      </c>
      <c r="H112">
        <v>85884484</v>
      </c>
      <c r="I112">
        <v>105884484</v>
      </c>
      <c r="J112">
        <v>19018516</v>
      </c>
    </row>
    <row r="113">
      <c r="B113">
        <v>111</v>
      </c>
      <c r="C113" t="str">
        <v xml:space="preserve">LC1 - 13 - 6 </v>
      </c>
      <c r="D113" t="str">
        <v>EN NEGOCIACIÓN</v>
      </c>
      <c r="E113">
        <v>38872000</v>
      </c>
      <c r="F113">
        <v>0</v>
      </c>
      <c r="G113">
        <v>38872000</v>
      </c>
      <c r="H113">
        <v>0</v>
      </c>
      <c r="I113">
        <v>0</v>
      </c>
      <c r="J113">
        <v>38872000</v>
      </c>
    </row>
    <row r="114">
      <c r="B114">
        <v>112</v>
      </c>
      <c r="C114" t="str">
        <v xml:space="preserve">LC1 - 13 - 7 </v>
      </c>
      <c r="D114" t="str">
        <v>EN NEGOCIACIÓN</v>
      </c>
      <c r="E114">
        <v>25000000</v>
      </c>
      <c r="F114">
        <v>0</v>
      </c>
      <c r="G114">
        <v>25000000</v>
      </c>
      <c r="H114">
        <v>0</v>
      </c>
      <c r="I114">
        <v>0</v>
      </c>
      <c r="J114">
        <v>25000000</v>
      </c>
    </row>
    <row r="115">
      <c r="B115">
        <v>113</v>
      </c>
      <c r="C115" t="str">
        <v xml:space="preserve">LC1 - 13 - 8 </v>
      </c>
      <c r="D115" t="str">
        <v>VENDIDO</v>
      </c>
      <c r="E115">
        <v>25000000</v>
      </c>
      <c r="F115">
        <v>5000000</v>
      </c>
      <c r="G115">
        <v>20000000</v>
      </c>
      <c r="H115">
        <v>12750850</v>
      </c>
      <c r="I115">
        <v>17750850</v>
      </c>
      <c r="J115">
        <v>7249150</v>
      </c>
    </row>
    <row r="116">
      <c r="B116">
        <v>114</v>
      </c>
      <c r="C116" t="str">
        <v xml:space="preserve">LC1 - 13 - 9 </v>
      </c>
      <c r="D116" t="str">
        <v>VENDIDO</v>
      </c>
      <c r="E116">
        <v>25000000</v>
      </c>
      <c r="F116">
        <v>4000000</v>
      </c>
      <c r="G116">
        <v>21000000</v>
      </c>
      <c r="H116">
        <v>12250000</v>
      </c>
      <c r="I116">
        <v>16250000</v>
      </c>
      <c r="J116">
        <v>8750000</v>
      </c>
    </row>
    <row r="117">
      <c r="B117">
        <v>115</v>
      </c>
      <c r="C117" t="str">
        <v xml:space="preserve">LC1 - 13 - 10 </v>
      </c>
      <c r="D117" t="str">
        <v>VENDIDO</v>
      </c>
      <c r="E117">
        <v>35000000</v>
      </c>
      <c r="F117">
        <v>15000000</v>
      </c>
      <c r="G117">
        <v>20000000</v>
      </c>
      <c r="H117">
        <v>833300</v>
      </c>
      <c r="I117">
        <v>15833300</v>
      </c>
      <c r="J117">
        <v>19166700</v>
      </c>
    </row>
    <row r="118">
      <c r="B118">
        <v>116</v>
      </c>
      <c r="C118" t="str">
        <v>LC1 - 14 - 1</v>
      </c>
      <c r="D118" t="str">
        <v>VENDIDO</v>
      </c>
      <c r="E118">
        <v>41670000</v>
      </c>
      <c r="F118">
        <v>4000000</v>
      </c>
      <c r="G118">
        <v>37670000</v>
      </c>
      <c r="H118">
        <v>0</v>
      </c>
      <c r="I118">
        <v>4000000</v>
      </c>
      <c r="J118">
        <v>37670000</v>
      </c>
    </row>
    <row r="119">
      <c r="B119">
        <v>117</v>
      </c>
      <c r="C119" t="str">
        <v xml:space="preserve">LC1 - 14 - 2 </v>
      </c>
      <c r="D119" t="str">
        <v>VENDIDO</v>
      </c>
      <c r="E119">
        <v>25000000</v>
      </c>
      <c r="F119">
        <v>4000000</v>
      </c>
      <c r="G119">
        <v>21000000</v>
      </c>
      <c r="H119">
        <v>18200000</v>
      </c>
      <c r="I119">
        <v>22200000</v>
      </c>
      <c r="J119">
        <v>2800000</v>
      </c>
    </row>
    <row r="120">
      <c r="B120">
        <v>118</v>
      </c>
      <c r="C120" t="str">
        <v xml:space="preserve">LC1 - 14 - 3 </v>
      </c>
      <c r="D120" t="str">
        <v>VENDIDO</v>
      </c>
      <c r="E120">
        <v>25000000</v>
      </c>
      <c r="F120">
        <v>4000000</v>
      </c>
      <c r="G120">
        <v>21000000</v>
      </c>
      <c r="H120">
        <v>8000000</v>
      </c>
      <c r="I120">
        <v>12000000</v>
      </c>
      <c r="J120">
        <v>13000000</v>
      </c>
    </row>
    <row r="121">
      <c r="B121">
        <v>119</v>
      </c>
      <c r="C121" t="str">
        <v xml:space="preserve">LC1 - 14 - 4 </v>
      </c>
      <c r="D121" t="str">
        <v>VENDIDO</v>
      </c>
      <c r="E121">
        <v>25000000</v>
      </c>
      <c r="F121">
        <v>5000000</v>
      </c>
      <c r="G121">
        <v>20000000</v>
      </c>
      <c r="H121">
        <v>4333000</v>
      </c>
      <c r="I121">
        <v>9333000</v>
      </c>
      <c r="J121">
        <v>15667000</v>
      </c>
    </row>
    <row r="122">
      <c r="B122">
        <v>120</v>
      </c>
      <c r="C122" t="str">
        <v xml:space="preserve">LC1 - 14 - 5 </v>
      </c>
      <c r="D122" t="str">
        <v>VENDIDO</v>
      </c>
      <c r="E122">
        <v>25000000</v>
      </c>
      <c r="F122">
        <v>5000000</v>
      </c>
      <c r="G122">
        <v>20000000</v>
      </c>
      <c r="H122">
        <v>5831000</v>
      </c>
      <c r="I122">
        <v>10831000</v>
      </c>
      <c r="J122">
        <v>14169000</v>
      </c>
    </row>
    <row r="123">
      <c r="B123">
        <v>121</v>
      </c>
      <c r="C123" t="str">
        <v xml:space="preserve">LC1 - 14 - 6 </v>
      </c>
      <c r="D123" t="str">
        <v>VENDIDO</v>
      </c>
      <c r="E123">
        <v>25000000</v>
      </c>
      <c r="F123">
        <v>20500000</v>
      </c>
      <c r="G123">
        <v>4500000</v>
      </c>
      <c r="H123">
        <v>200000</v>
      </c>
      <c r="I123">
        <v>20700000</v>
      </c>
      <c r="J123">
        <v>4300000</v>
      </c>
    </row>
    <row r="124">
      <c r="B124">
        <v>122</v>
      </c>
      <c r="C124" t="str">
        <v xml:space="preserve">LC1 - 14 - 7 </v>
      </c>
      <c r="D124" t="str">
        <v>VENDIDO</v>
      </c>
      <c r="E124">
        <v>25000000</v>
      </c>
      <c r="F124">
        <v>4000000</v>
      </c>
      <c r="G124">
        <v>21000000</v>
      </c>
      <c r="H124">
        <v>4375000</v>
      </c>
      <c r="I124">
        <v>8375000</v>
      </c>
      <c r="J124">
        <v>16625000</v>
      </c>
    </row>
    <row r="125">
      <c r="B125">
        <v>123</v>
      </c>
      <c r="C125" t="str">
        <v xml:space="preserve">LC1 - 14 - 8 </v>
      </c>
      <c r="D125" t="str">
        <v>VENDIDO</v>
      </c>
      <c r="E125">
        <v>25000000</v>
      </c>
      <c r="F125">
        <v>4000000</v>
      </c>
      <c r="G125">
        <v>21000000</v>
      </c>
      <c r="H125">
        <v>7000000</v>
      </c>
      <c r="I125">
        <v>11000000</v>
      </c>
      <c r="J125">
        <v>14000000</v>
      </c>
    </row>
    <row r="126">
      <c r="B126">
        <v>124</v>
      </c>
      <c r="C126" t="str">
        <v xml:space="preserve">LC1 - 14 - 9 </v>
      </c>
      <c r="D126" t="str">
        <v>VENDIDO</v>
      </c>
      <c r="E126">
        <v>25000000</v>
      </c>
      <c r="F126">
        <v>4000000</v>
      </c>
      <c r="G126">
        <v>21000000</v>
      </c>
      <c r="H126">
        <v>8750000</v>
      </c>
      <c r="I126">
        <v>12750000</v>
      </c>
      <c r="J126">
        <v>12250000</v>
      </c>
    </row>
    <row r="127">
      <c r="B127">
        <v>125</v>
      </c>
      <c r="C127" t="str">
        <v xml:space="preserve">LC1 - 14 - 10 </v>
      </c>
      <c r="D127" t="str">
        <v>VENDIDO</v>
      </c>
      <c r="E127">
        <v>25000000</v>
      </c>
      <c r="F127">
        <v>4000000</v>
      </c>
      <c r="G127">
        <v>21000000</v>
      </c>
      <c r="H127">
        <v>8750000</v>
      </c>
      <c r="I127">
        <v>12750000</v>
      </c>
      <c r="J127">
        <v>12250000</v>
      </c>
    </row>
    <row r="128">
      <c r="B128">
        <v>126</v>
      </c>
      <c r="C128" t="str">
        <v xml:space="preserve">LC1 - 14 - 11 Y 12 </v>
      </c>
      <c r="D128" t="str">
        <v>VENDIDO</v>
      </c>
      <c r="E128">
        <v>55000000</v>
      </c>
      <c r="F128">
        <v>9000000</v>
      </c>
      <c r="G128">
        <v>46000000</v>
      </c>
      <c r="H128">
        <v>30018000</v>
      </c>
      <c r="I128">
        <v>39018000</v>
      </c>
      <c r="J128">
        <v>15982000</v>
      </c>
    </row>
    <row r="129">
      <c r="B129">
        <v>127</v>
      </c>
      <c r="C129" t="str">
        <v xml:space="preserve">LC1 - 14 - 13 Y 14 </v>
      </c>
      <c r="D129" t="str">
        <v>VENDIDO</v>
      </c>
      <c r="E129">
        <v>55000000</v>
      </c>
      <c r="F129">
        <v>11000000</v>
      </c>
      <c r="G129">
        <v>44000000</v>
      </c>
      <c r="H129">
        <v>20919900</v>
      </c>
      <c r="I129">
        <v>31919900</v>
      </c>
      <c r="J129">
        <v>23080100</v>
      </c>
    </row>
    <row r="130">
      <c r="B130">
        <v>128</v>
      </c>
      <c r="C130" t="str">
        <v xml:space="preserve">LC1 - 14 - 15 </v>
      </c>
      <c r="D130" t="str">
        <v>VENDIDO</v>
      </c>
      <c r="E130">
        <v>28000000</v>
      </c>
      <c r="F130">
        <v>7000000</v>
      </c>
      <c r="G130">
        <v>21000000</v>
      </c>
      <c r="H130">
        <v>6025000</v>
      </c>
      <c r="I130">
        <v>13025000</v>
      </c>
      <c r="J130">
        <v>14975000</v>
      </c>
    </row>
    <row r="131">
      <c r="B131">
        <v>129</v>
      </c>
      <c r="C131" t="str">
        <v xml:space="preserve">LC1 - 14 - 16 </v>
      </c>
      <c r="D131" t="str">
        <v>VENDIDO</v>
      </c>
      <c r="E131">
        <v>25000000</v>
      </c>
      <c r="F131">
        <v>4000000</v>
      </c>
      <c r="G131">
        <v>21000000</v>
      </c>
      <c r="H131">
        <v>9625000</v>
      </c>
      <c r="I131">
        <v>13625000</v>
      </c>
      <c r="J131">
        <v>11375000</v>
      </c>
    </row>
    <row r="132">
      <c r="B132">
        <v>130</v>
      </c>
      <c r="C132" t="str">
        <v xml:space="preserve">LC1 - 14 - 17 </v>
      </c>
      <c r="D132" t="str">
        <v>VENDIDO</v>
      </c>
      <c r="E132">
        <v>25000000</v>
      </c>
      <c r="F132">
        <v>4000000</v>
      </c>
      <c r="G132">
        <v>21000000</v>
      </c>
      <c r="H132">
        <v>6515000</v>
      </c>
      <c r="I132">
        <v>10515000</v>
      </c>
      <c r="J132">
        <v>14485000</v>
      </c>
    </row>
    <row r="133">
      <c r="B133">
        <v>131</v>
      </c>
      <c r="C133" t="str">
        <v xml:space="preserve">LC1 - 14 - 18 - 19 Y 20 </v>
      </c>
      <c r="D133" t="str">
        <v>VENDIDO</v>
      </c>
      <c r="E133">
        <v>75000000</v>
      </c>
      <c r="F133">
        <v>12000000</v>
      </c>
      <c r="G133">
        <v>63000000</v>
      </c>
      <c r="H133">
        <v>34125000</v>
      </c>
      <c r="I133">
        <v>46125000</v>
      </c>
      <c r="J133">
        <v>28875000</v>
      </c>
    </row>
    <row r="134">
      <c r="B134">
        <v>132</v>
      </c>
      <c r="C134" t="str">
        <v xml:space="preserve">LC1 - 14 - 21 </v>
      </c>
      <c r="D134" t="str">
        <v>VENDIDO</v>
      </c>
      <c r="E134">
        <v>71365000</v>
      </c>
      <c r="F134">
        <v>4000000</v>
      </c>
      <c r="G134">
        <v>67365000</v>
      </c>
      <c r="H134">
        <v>22468000</v>
      </c>
      <c r="I134">
        <v>26468000</v>
      </c>
      <c r="J134">
        <v>44897000</v>
      </c>
    </row>
    <row r="135">
      <c r="B135">
        <v>133</v>
      </c>
      <c r="C135" t="str">
        <v xml:space="preserve">LC1 - 15 - 1 </v>
      </c>
      <c r="D135" t="str">
        <v>EN NEGOCIACIÓN</v>
      </c>
      <c r="E135">
        <v>22078000</v>
      </c>
      <c r="F135">
        <v>0</v>
      </c>
      <c r="G135">
        <v>22078000</v>
      </c>
      <c r="H135">
        <v>0</v>
      </c>
      <c r="I135">
        <v>0</v>
      </c>
      <c r="J135">
        <v>22078000</v>
      </c>
    </row>
    <row r="136">
      <c r="B136">
        <v>134</v>
      </c>
      <c r="C136" t="str">
        <v xml:space="preserve">LC1 - 15 - 2 </v>
      </c>
      <c r="D136" t="str">
        <v>EN NEGOCIACIÓN</v>
      </c>
      <c r="E136">
        <v>25000000</v>
      </c>
      <c r="F136">
        <v>0</v>
      </c>
      <c r="G136">
        <v>25000000</v>
      </c>
      <c r="H136">
        <v>0</v>
      </c>
      <c r="I136">
        <v>0</v>
      </c>
      <c r="J136">
        <v>25000000</v>
      </c>
    </row>
    <row r="137">
      <c r="B137">
        <v>135</v>
      </c>
      <c r="C137" t="str">
        <v xml:space="preserve">LC1 - 15 - 3 </v>
      </c>
      <c r="D137" t="str">
        <v>VENDIDO</v>
      </c>
      <c r="E137">
        <v>25000000</v>
      </c>
      <c r="F137">
        <v>5000000</v>
      </c>
      <c r="G137">
        <v>20000000</v>
      </c>
      <c r="H137">
        <v>4203300</v>
      </c>
      <c r="I137">
        <v>9203300</v>
      </c>
      <c r="J137">
        <v>15796700</v>
      </c>
    </row>
    <row r="138">
      <c r="B138">
        <v>136</v>
      </c>
      <c r="C138" t="str">
        <v xml:space="preserve">LC1 - 15 - 4 </v>
      </c>
      <c r="D138" t="str">
        <v>VENDIDO</v>
      </c>
      <c r="E138">
        <v>25000000</v>
      </c>
      <c r="F138">
        <v>4000000</v>
      </c>
      <c r="G138">
        <v>21000000</v>
      </c>
      <c r="H138">
        <v>875000</v>
      </c>
      <c r="I138">
        <v>4875000</v>
      </c>
      <c r="J138">
        <v>20125000</v>
      </c>
    </row>
    <row r="139">
      <c r="B139">
        <v>137</v>
      </c>
      <c r="C139" t="str">
        <v xml:space="preserve">LC1 - 15 - 5 </v>
      </c>
      <c r="D139" t="str">
        <v>EN NEGOCIACIÓN</v>
      </c>
      <c r="E139">
        <v>25000000</v>
      </c>
      <c r="F139">
        <v>0</v>
      </c>
      <c r="G139">
        <v>25000000</v>
      </c>
      <c r="H139">
        <v>0</v>
      </c>
      <c r="I139">
        <v>0</v>
      </c>
      <c r="J139">
        <v>25000000</v>
      </c>
    </row>
    <row r="140">
      <c r="B140">
        <v>138</v>
      </c>
      <c r="C140" t="str">
        <v xml:space="preserve">LC1 - 15 - 6 </v>
      </c>
      <c r="D140" t="str">
        <v>VENDIDO</v>
      </c>
      <c r="E140">
        <v>25000000</v>
      </c>
      <c r="F140">
        <v>4000000</v>
      </c>
      <c r="G140">
        <v>21000000</v>
      </c>
      <c r="H140">
        <v>0</v>
      </c>
      <c r="I140">
        <v>4000000</v>
      </c>
      <c r="J140">
        <v>21000000</v>
      </c>
    </row>
    <row r="141">
      <c r="B141">
        <v>139</v>
      </c>
      <c r="C141" t="str">
        <v xml:space="preserve">LC1 - 15 - 7 Y 20 </v>
      </c>
      <c r="D141" t="str">
        <v>VENDIDO</v>
      </c>
      <c r="E141">
        <v>50000000</v>
      </c>
      <c r="F141">
        <v>8000000</v>
      </c>
      <c r="G141">
        <v>42000000</v>
      </c>
      <c r="H141">
        <v>11900000</v>
      </c>
      <c r="I141">
        <v>19900000</v>
      </c>
      <c r="J141">
        <v>30100000</v>
      </c>
    </row>
    <row r="142">
      <c r="B142">
        <v>140</v>
      </c>
      <c r="C142" t="str">
        <v>LC1 - 15 - 8</v>
      </c>
      <c r="D142" t="str">
        <v>VENDIDO</v>
      </c>
      <c r="E142">
        <v>25000000</v>
      </c>
      <c r="F142">
        <v>4000000</v>
      </c>
      <c r="G142">
        <v>21000000</v>
      </c>
      <c r="H142">
        <v>15750000</v>
      </c>
      <c r="I142">
        <v>19750000</v>
      </c>
      <c r="J142">
        <v>5250000</v>
      </c>
    </row>
    <row r="143">
      <c r="B143">
        <v>141</v>
      </c>
      <c r="C143" t="str">
        <v>LC1 - 15 - 9</v>
      </c>
      <c r="D143" t="str">
        <v>VENDIDO</v>
      </c>
      <c r="E143">
        <v>25000000</v>
      </c>
      <c r="F143">
        <v>4000000</v>
      </c>
      <c r="G143">
        <v>21000000</v>
      </c>
      <c r="H143">
        <v>11500000</v>
      </c>
      <c r="I143">
        <v>15500000</v>
      </c>
      <c r="J143">
        <v>9500000</v>
      </c>
    </row>
    <row r="144">
      <c r="B144">
        <v>142</v>
      </c>
      <c r="C144" t="str">
        <v xml:space="preserve">LC1 - 15 - 10 </v>
      </c>
      <c r="D144" t="str">
        <v>VENDIDO</v>
      </c>
      <c r="E144">
        <v>25000000</v>
      </c>
      <c r="F144">
        <v>4000000</v>
      </c>
      <c r="G144">
        <v>21000000</v>
      </c>
      <c r="H144">
        <v>1800000</v>
      </c>
      <c r="I144">
        <v>5800000</v>
      </c>
      <c r="J144">
        <v>19200000</v>
      </c>
    </row>
    <row r="145">
      <c r="B145">
        <v>143</v>
      </c>
      <c r="C145" t="str">
        <v xml:space="preserve">LC1 - 15 - 11 </v>
      </c>
      <c r="D145" t="str">
        <v>VENDIDO</v>
      </c>
      <c r="E145">
        <v>25000000</v>
      </c>
      <c r="F145">
        <v>0</v>
      </c>
      <c r="G145">
        <v>25000000</v>
      </c>
      <c r="H145">
        <v>0</v>
      </c>
      <c r="I145">
        <v>0</v>
      </c>
      <c r="J145">
        <v>25000000</v>
      </c>
    </row>
    <row r="146">
      <c r="B146">
        <v>144</v>
      </c>
      <c r="C146" t="str">
        <v xml:space="preserve">LC1 - 15 - 12 </v>
      </c>
      <c r="D146" t="str">
        <v>VENDIDO</v>
      </c>
      <c r="E146">
        <v>25000000</v>
      </c>
      <c r="F146">
        <v>0</v>
      </c>
      <c r="G146">
        <v>25000000</v>
      </c>
      <c r="H146">
        <v>0</v>
      </c>
      <c r="I146">
        <v>0</v>
      </c>
      <c r="J146">
        <v>25000000</v>
      </c>
    </row>
    <row r="147">
      <c r="B147">
        <v>145</v>
      </c>
      <c r="C147" t="str">
        <v xml:space="preserve">LC1 - 15 - 13 </v>
      </c>
      <c r="D147" t="str">
        <v>VENDIDO</v>
      </c>
      <c r="E147">
        <v>30000000</v>
      </c>
      <c r="F147">
        <v>4000000</v>
      </c>
      <c r="G147">
        <v>26000000</v>
      </c>
      <c r="H147">
        <v>14083800</v>
      </c>
      <c r="I147">
        <v>18083800</v>
      </c>
      <c r="J147">
        <v>11916200</v>
      </c>
    </row>
    <row r="148">
      <c r="B148">
        <v>146</v>
      </c>
      <c r="C148" t="str">
        <v xml:space="preserve">LC1 - 15 - 14 </v>
      </c>
      <c r="D148" t="str">
        <v>VENDIDO</v>
      </c>
      <c r="E148">
        <v>30000000</v>
      </c>
      <c r="F148">
        <v>4000000</v>
      </c>
      <c r="G148">
        <v>26000000</v>
      </c>
      <c r="H148">
        <v>13415000</v>
      </c>
      <c r="I148">
        <v>17415000</v>
      </c>
      <c r="J148">
        <v>12585000</v>
      </c>
    </row>
    <row r="149">
      <c r="B149">
        <v>147</v>
      </c>
      <c r="C149" t="str">
        <v xml:space="preserve">LC1 - 15 - 15 </v>
      </c>
      <c r="D149" t="str">
        <v>EN NEGOCIACIÓN</v>
      </c>
      <c r="E149">
        <v>25000000</v>
      </c>
      <c r="F149">
        <v>0</v>
      </c>
      <c r="G149">
        <v>25000000</v>
      </c>
      <c r="H149">
        <v>0</v>
      </c>
      <c r="I149">
        <v>0</v>
      </c>
      <c r="J149">
        <v>25000000</v>
      </c>
    </row>
    <row r="150">
      <c r="B150">
        <v>148</v>
      </c>
      <c r="C150" t="str">
        <v xml:space="preserve">LC1 - 15 - 16 </v>
      </c>
      <c r="D150" t="str">
        <v>VENDIDO</v>
      </c>
      <c r="E150">
        <v>25000000</v>
      </c>
      <c r="F150">
        <v>0</v>
      </c>
      <c r="G150">
        <v>25000000</v>
      </c>
      <c r="H150">
        <v>0</v>
      </c>
      <c r="I150">
        <v>0</v>
      </c>
      <c r="J150">
        <v>25000000</v>
      </c>
    </row>
    <row r="151">
      <c r="B151">
        <v>149</v>
      </c>
      <c r="C151" t="str">
        <v xml:space="preserve">LC1 - 15 - 17 </v>
      </c>
      <c r="D151" t="str">
        <v>VENDIDO</v>
      </c>
      <c r="E151">
        <v>25000000</v>
      </c>
      <c r="F151">
        <v>5000000</v>
      </c>
      <c r="G151">
        <v>20000000</v>
      </c>
      <c r="H151">
        <v>8000000</v>
      </c>
      <c r="I151">
        <v>13000000</v>
      </c>
      <c r="J151">
        <v>12000000</v>
      </c>
    </row>
    <row r="152">
      <c r="B152">
        <v>150</v>
      </c>
      <c r="C152" t="str">
        <v xml:space="preserve">LC1 - 15 - 18 </v>
      </c>
      <c r="D152" t="str">
        <v>VENDIDO</v>
      </c>
      <c r="E152">
        <v>25000000</v>
      </c>
      <c r="F152">
        <v>4000000</v>
      </c>
      <c r="G152">
        <v>21000000</v>
      </c>
      <c r="H152">
        <v>4375000</v>
      </c>
      <c r="I152">
        <v>8375000</v>
      </c>
      <c r="J152">
        <v>16625000</v>
      </c>
    </row>
    <row r="153">
      <c r="B153">
        <v>151</v>
      </c>
      <c r="C153" t="str">
        <v xml:space="preserve">LC1 - 15 - 19 </v>
      </c>
      <c r="D153" t="str">
        <v>VENDIDO</v>
      </c>
      <c r="E153">
        <v>25000000</v>
      </c>
      <c r="F153">
        <v>0</v>
      </c>
      <c r="G153">
        <v>25000000</v>
      </c>
      <c r="H153">
        <v>4172000</v>
      </c>
      <c r="I153">
        <v>4172000</v>
      </c>
      <c r="J153">
        <v>20828000</v>
      </c>
    </row>
    <row r="154">
      <c r="B154">
        <v>152</v>
      </c>
      <c r="C154" t="str">
        <v xml:space="preserve">LC1 - 15 - 21 </v>
      </c>
      <c r="D154" t="str">
        <v xml:space="preserve">CEDIDO EN FORMA DE PAGO </v>
      </c>
      <c r="E154">
        <v>25000000</v>
      </c>
      <c r="F154">
        <v>0</v>
      </c>
      <c r="G154">
        <v>25000000</v>
      </c>
      <c r="H154">
        <v>0</v>
      </c>
      <c r="I154">
        <v>0</v>
      </c>
      <c r="J154">
        <v>25000000</v>
      </c>
    </row>
    <row r="155">
      <c r="B155">
        <v>153</v>
      </c>
      <c r="C155" t="str">
        <v xml:space="preserve">LC1 - 15 - 22 </v>
      </c>
      <c r="D155" t="str">
        <v>VENDIDO</v>
      </c>
      <c r="E155">
        <v>25000000</v>
      </c>
      <c r="F155">
        <v>0</v>
      </c>
      <c r="G155">
        <v>25000000</v>
      </c>
      <c r="H155">
        <v>0</v>
      </c>
      <c r="I155">
        <v>0</v>
      </c>
      <c r="J155">
        <v>25000000</v>
      </c>
    </row>
    <row r="156">
      <c r="B156">
        <v>154</v>
      </c>
      <c r="C156" t="str">
        <v>LC1 - 15 - 23</v>
      </c>
      <c r="D156" t="str">
        <v>VENDIDO</v>
      </c>
      <c r="E156">
        <v>25000000</v>
      </c>
      <c r="F156">
        <v>5951522</v>
      </c>
      <c r="G156">
        <v>19048478</v>
      </c>
      <c r="H156">
        <v>5587200</v>
      </c>
      <c r="I156">
        <v>11538722</v>
      </c>
      <c r="J156">
        <v>13461278</v>
      </c>
    </row>
    <row r="157">
      <c r="B157">
        <v>155</v>
      </c>
      <c r="C157" t="str">
        <v xml:space="preserve">LC1 - 15 - 24 </v>
      </c>
      <c r="D157" t="str">
        <v>VENDIDO</v>
      </c>
      <c r="E157">
        <v>25000000</v>
      </c>
      <c r="F157">
        <v>4000000</v>
      </c>
      <c r="G157">
        <v>21000000</v>
      </c>
      <c r="H157">
        <v>5250000</v>
      </c>
      <c r="I157">
        <v>9250000</v>
      </c>
      <c r="J157">
        <v>15750000</v>
      </c>
    </row>
    <row r="158">
      <c r="B158">
        <v>156</v>
      </c>
      <c r="C158" t="str">
        <v xml:space="preserve">LC1 - 15 - 25 </v>
      </c>
      <c r="D158" t="str">
        <v>VENDIDO</v>
      </c>
      <c r="E158">
        <v>25000000</v>
      </c>
      <c r="F158">
        <v>25000000</v>
      </c>
      <c r="G158">
        <v>0</v>
      </c>
      <c r="H158">
        <v>0</v>
      </c>
      <c r="I158">
        <v>25000000</v>
      </c>
      <c r="J158">
        <v>0</v>
      </c>
    </row>
    <row r="159">
      <c r="B159">
        <v>157</v>
      </c>
      <c r="C159" t="str">
        <v xml:space="preserve">LC1 - 15 - 26 </v>
      </c>
      <c r="D159" t="str">
        <v>VENDIDO</v>
      </c>
      <c r="E159">
        <v>25000000</v>
      </c>
      <c r="F159">
        <v>4000000</v>
      </c>
      <c r="G159">
        <v>21000000</v>
      </c>
      <c r="H159">
        <v>15600000</v>
      </c>
      <c r="I159">
        <v>19600000</v>
      </c>
      <c r="J159">
        <v>5400000</v>
      </c>
    </row>
    <row r="160">
      <c r="B160">
        <v>158</v>
      </c>
      <c r="C160" t="str">
        <v xml:space="preserve">LC1 - 15 - 27 </v>
      </c>
      <c r="D160" t="str">
        <v>EN NEGOCIACIÓN</v>
      </c>
      <c r="E160">
        <v>41600000</v>
      </c>
      <c r="F160">
        <v>0</v>
      </c>
      <c r="G160">
        <v>41600000</v>
      </c>
      <c r="H160">
        <v>0</v>
      </c>
      <c r="I160">
        <v>0</v>
      </c>
      <c r="J160">
        <v>41600000</v>
      </c>
    </row>
    <row r="161">
      <c r="B161">
        <v>159</v>
      </c>
      <c r="C161" t="str">
        <v xml:space="preserve">LC1 - 16 - 1 Y 2 </v>
      </c>
      <c r="D161" t="str">
        <v>VENDIDO</v>
      </c>
      <c r="E161">
        <v>55000000</v>
      </c>
      <c r="F161">
        <v>8000000</v>
      </c>
      <c r="G161">
        <v>47000000</v>
      </c>
      <c r="H161">
        <v>25458400</v>
      </c>
      <c r="I161">
        <v>33458400</v>
      </c>
      <c r="J161">
        <v>21541600</v>
      </c>
    </row>
    <row r="162">
      <c r="B162">
        <v>160</v>
      </c>
      <c r="C162" t="str">
        <v xml:space="preserve">LC1 - 16 - 3 </v>
      </c>
      <c r="D162" t="str">
        <v>VENDIDO</v>
      </c>
      <c r="E162">
        <v>25000000</v>
      </c>
      <c r="F162">
        <v>25000000</v>
      </c>
      <c r="G162">
        <v>0</v>
      </c>
      <c r="H162">
        <v>0</v>
      </c>
      <c r="I162">
        <v>25000000</v>
      </c>
      <c r="J162">
        <v>0</v>
      </c>
    </row>
    <row r="163">
      <c r="B163">
        <v>161</v>
      </c>
      <c r="C163" t="str">
        <v xml:space="preserve">LC1 - 16 - 4 </v>
      </c>
      <c r="D163" t="str">
        <v>VENDIDO</v>
      </c>
      <c r="E163">
        <v>24000000</v>
      </c>
      <c r="F163">
        <v>4000000</v>
      </c>
      <c r="G163">
        <v>20000000</v>
      </c>
      <c r="H163">
        <v>8750000</v>
      </c>
      <c r="I163">
        <v>12750000</v>
      </c>
      <c r="J163">
        <v>11250000</v>
      </c>
    </row>
    <row r="164">
      <c r="B164">
        <v>162</v>
      </c>
      <c r="C164" t="str">
        <v xml:space="preserve">LC1 - 16 - 5 </v>
      </c>
      <c r="D164" t="str">
        <v>VENDIDO</v>
      </c>
      <c r="E164">
        <v>24000000</v>
      </c>
      <c r="F164">
        <v>4000000</v>
      </c>
      <c r="G164">
        <v>20000000</v>
      </c>
      <c r="H164">
        <v>8300000</v>
      </c>
      <c r="I164">
        <v>12300000</v>
      </c>
      <c r="J164">
        <v>11700000</v>
      </c>
    </row>
    <row r="165">
      <c r="B165">
        <v>163</v>
      </c>
      <c r="C165" t="str">
        <v xml:space="preserve">LC1 - 16 - 6 </v>
      </c>
      <c r="D165" t="str">
        <v>VENDIDO</v>
      </c>
      <c r="E165">
        <v>25000000</v>
      </c>
      <c r="F165">
        <v>4000000</v>
      </c>
      <c r="G165">
        <v>21000000</v>
      </c>
      <c r="H165">
        <v>2900000</v>
      </c>
      <c r="I165">
        <v>6900000</v>
      </c>
      <c r="J165">
        <v>18100000</v>
      </c>
    </row>
    <row r="166">
      <c r="B166">
        <v>164</v>
      </c>
      <c r="C166" t="str">
        <v xml:space="preserve">LC1 - 16 - 7 </v>
      </c>
      <c r="D166" t="str">
        <v>VENDIDO</v>
      </c>
      <c r="E166">
        <v>25000000</v>
      </c>
      <c r="F166">
        <v>4000000</v>
      </c>
      <c r="G166">
        <v>21000000</v>
      </c>
      <c r="H166">
        <v>21000000</v>
      </c>
      <c r="I166">
        <v>25000000</v>
      </c>
      <c r="J166">
        <v>0</v>
      </c>
    </row>
    <row r="167">
      <c r="B167">
        <v>165</v>
      </c>
      <c r="C167" t="str">
        <v xml:space="preserve">LC1 - 16 - 8 </v>
      </c>
      <c r="D167" t="str">
        <v>VENDIDO</v>
      </c>
      <c r="E167">
        <v>25000000</v>
      </c>
      <c r="F167">
        <v>4000000</v>
      </c>
      <c r="G167">
        <v>21000000</v>
      </c>
      <c r="H167">
        <v>875000</v>
      </c>
      <c r="I167">
        <v>4875000</v>
      </c>
      <c r="J167">
        <v>20125000</v>
      </c>
    </row>
    <row r="168">
      <c r="B168">
        <v>166</v>
      </c>
      <c r="C168" t="str">
        <v xml:space="preserve">LC1 - 16 - 9 </v>
      </c>
      <c r="D168" t="str">
        <v>VENDIDO</v>
      </c>
      <c r="E168">
        <v>25000000</v>
      </c>
      <c r="F168">
        <v>4000000</v>
      </c>
      <c r="G168">
        <v>21000000</v>
      </c>
      <c r="H168">
        <v>10070000</v>
      </c>
      <c r="I168">
        <v>14070000</v>
      </c>
      <c r="J168">
        <v>10930000</v>
      </c>
    </row>
    <row r="169">
      <c r="B169">
        <v>167</v>
      </c>
      <c r="C169" t="str">
        <v>LC1 - 16 - 10</v>
      </c>
      <c r="D169" t="str">
        <v xml:space="preserve">CEDIDO EN FORMA DE PAGO </v>
      </c>
      <c r="E169">
        <v>30000000</v>
      </c>
      <c r="F169">
        <v>0</v>
      </c>
      <c r="G169">
        <v>30000000</v>
      </c>
      <c r="H169">
        <v>0</v>
      </c>
      <c r="I169">
        <v>0</v>
      </c>
      <c r="J169">
        <v>30000000</v>
      </c>
    </row>
    <row r="170">
      <c r="B170">
        <v>168</v>
      </c>
      <c r="C170" t="str">
        <v xml:space="preserve">LC1 - 17 -1 </v>
      </c>
      <c r="D170" t="str">
        <v>VENDIDO</v>
      </c>
      <c r="E170">
        <v>30000000</v>
      </c>
      <c r="F170">
        <v>4000000</v>
      </c>
      <c r="G170">
        <v>26000000</v>
      </c>
      <c r="H170">
        <v>6900000</v>
      </c>
      <c r="I170">
        <v>10900000</v>
      </c>
      <c r="J170">
        <v>19100000</v>
      </c>
    </row>
    <row r="171">
      <c r="B171">
        <v>169</v>
      </c>
      <c r="C171" t="str">
        <v xml:space="preserve">LC1 - 17 - 2 </v>
      </c>
      <c r="D171" t="str">
        <v>VENDIDO</v>
      </c>
      <c r="E171">
        <v>25000000</v>
      </c>
      <c r="F171">
        <v>4000000</v>
      </c>
      <c r="G171">
        <v>21000000</v>
      </c>
      <c r="H171">
        <v>5250000</v>
      </c>
      <c r="I171">
        <v>9250000</v>
      </c>
      <c r="J171">
        <v>15750000</v>
      </c>
    </row>
    <row r="172">
      <c r="B172">
        <v>170</v>
      </c>
      <c r="C172" t="str">
        <v xml:space="preserve">LC1 - 18 - 1 </v>
      </c>
      <c r="D172" t="str">
        <v>VENDIDO</v>
      </c>
      <c r="E172">
        <v>30000000</v>
      </c>
      <c r="F172">
        <v>4000000</v>
      </c>
      <c r="G172">
        <v>26000000</v>
      </c>
      <c r="H172">
        <v>14050200</v>
      </c>
      <c r="I172">
        <v>18050200</v>
      </c>
      <c r="J172">
        <v>11949800</v>
      </c>
    </row>
    <row r="173">
      <c r="B173">
        <v>171</v>
      </c>
      <c r="C173" t="str">
        <v xml:space="preserve">LC1 - 18 - 2 </v>
      </c>
      <c r="D173" t="str">
        <v>VENDIDO</v>
      </c>
      <c r="E173">
        <v>25643000</v>
      </c>
      <c r="F173">
        <v>4000000</v>
      </c>
      <c r="G173">
        <v>21643000</v>
      </c>
      <c r="H173">
        <v>9930600</v>
      </c>
      <c r="I173">
        <v>13930600</v>
      </c>
      <c r="J173">
        <v>11712400</v>
      </c>
    </row>
    <row r="174">
      <c r="B174">
        <v>172</v>
      </c>
      <c r="C174" t="str">
        <v xml:space="preserve">LC1 - 18 - 3 </v>
      </c>
      <c r="D174" t="str">
        <v>VENDIDO</v>
      </c>
      <c r="E174">
        <v>25598000</v>
      </c>
      <c r="F174">
        <v>4000000</v>
      </c>
      <c r="G174">
        <v>21598000</v>
      </c>
      <c r="H174">
        <v>9899900</v>
      </c>
      <c r="I174">
        <v>13899900</v>
      </c>
      <c r="J174">
        <v>11698100</v>
      </c>
    </row>
    <row r="175">
      <c r="B175">
        <v>173</v>
      </c>
      <c r="C175" t="str">
        <v xml:space="preserve">LC1 - 18 - 4 </v>
      </c>
      <c r="D175" t="str">
        <v>VENDIDO</v>
      </c>
      <c r="E175">
        <v>27960000</v>
      </c>
      <c r="F175">
        <v>4000000</v>
      </c>
      <c r="G175">
        <v>23960000</v>
      </c>
      <c r="H175">
        <v>7888000</v>
      </c>
      <c r="I175">
        <v>11888000</v>
      </c>
      <c r="J175">
        <v>16072000</v>
      </c>
    </row>
    <row r="176">
      <c r="B176">
        <v>174</v>
      </c>
      <c r="C176" t="str">
        <v xml:space="preserve">LC1 - 19 - 1 </v>
      </c>
      <c r="D176" t="str">
        <v>VENDIDO</v>
      </c>
      <c r="E176">
        <v>30000000</v>
      </c>
      <c r="F176">
        <v>4000000</v>
      </c>
      <c r="G176">
        <v>26000000</v>
      </c>
      <c r="H176">
        <v>26000000</v>
      </c>
      <c r="I176">
        <v>30000000</v>
      </c>
      <c r="J176">
        <v>0</v>
      </c>
    </row>
    <row r="177">
      <c r="B177">
        <v>175</v>
      </c>
      <c r="C177" t="str">
        <v xml:space="preserve">LC1 - 19 - 2 </v>
      </c>
      <c r="D177" t="str">
        <v>VENDIDO</v>
      </c>
      <c r="E177">
        <v>25000000</v>
      </c>
      <c r="F177">
        <v>4000000</v>
      </c>
      <c r="G177">
        <v>21000000</v>
      </c>
      <c r="H177">
        <v>7000000</v>
      </c>
      <c r="I177">
        <v>11000000</v>
      </c>
      <c r="J177">
        <v>14000000</v>
      </c>
    </row>
    <row r="178">
      <c r="B178">
        <v>176</v>
      </c>
      <c r="C178" t="str">
        <v xml:space="preserve">LC1 - 19 - 3 </v>
      </c>
      <c r="D178" t="str">
        <v>VENDIDO</v>
      </c>
      <c r="E178">
        <v>25000000</v>
      </c>
      <c r="F178">
        <v>4000000</v>
      </c>
      <c r="G178">
        <v>21000000</v>
      </c>
      <c r="H178">
        <v>11250000</v>
      </c>
      <c r="I178">
        <v>15250000</v>
      </c>
      <c r="J178">
        <v>9750000</v>
      </c>
    </row>
    <row r="179">
      <c r="B179">
        <v>177</v>
      </c>
      <c r="C179" t="str">
        <v xml:space="preserve">LC1 - 19 - 4 </v>
      </c>
      <c r="D179" t="str">
        <v>VENDIDO</v>
      </c>
      <c r="E179">
        <v>25000000</v>
      </c>
      <c r="F179">
        <v>4000000</v>
      </c>
      <c r="G179">
        <v>21000000</v>
      </c>
      <c r="H179">
        <v>21000000</v>
      </c>
      <c r="I179">
        <v>25000000</v>
      </c>
      <c r="J179">
        <v>0</v>
      </c>
    </row>
    <row r="180">
      <c r="B180">
        <v>178</v>
      </c>
      <c r="C180" t="str">
        <v xml:space="preserve">LC1 - 19 - 5 </v>
      </c>
      <c r="D180" t="str">
        <v>VENDIDO</v>
      </c>
      <c r="E180">
        <v>33396000</v>
      </c>
      <c r="F180">
        <v>4000000</v>
      </c>
      <c r="G180">
        <v>29396000</v>
      </c>
      <c r="H180">
        <v>13150000</v>
      </c>
      <c r="I180">
        <v>17150000</v>
      </c>
      <c r="J180">
        <v>16246000</v>
      </c>
    </row>
    <row r="181">
      <c r="B181">
        <v>179</v>
      </c>
      <c r="C181" t="str">
        <v xml:space="preserve">LC1 - 19 - 6 </v>
      </c>
      <c r="D181" t="str">
        <v>VENDIDO</v>
      </c>
      <c r="E181">
        <v>35078000</v>
      </c>
      <c r="F181">
        <v>4500000</v>
      </c>
      <c r="G181">
        <v>30578000</v>
      </c>
      <c r="H181">
        <v>15302400</v>
      </c>
      <c r="I181">
        <v>19802400</v>
      </c>
      <c r="J181">
        <v>15275600</v>
      </c>
    </row>
    <row r="182">
      <c r="B182">
        <v>180</v>
      </c>
      <c r="C182" t="str">
        <v xml:space="preserve">LC1 - 19 - 7 </v>
      </c>
      <c r="D182" t="str">
        <v>VENDIDO</v>
      </c>
      <c r="E182">
        <v>25000000</v>
      </c>
      <c r="F182">
        <v>4000000</v>
      </c>
      <c r="G182">
        <v>21000000</v>
      </c>
      <c r="H182">
        <v>7000000</v>
      </c>
      <c r="I182">
        <v>11000000</v>
      </c>
      <c r="J182">
        <v>14000000</v>
      </c>
    </row>
    <row r="183">
      <c r="B183">
        <v>181</v>
      </c>
      <c r="C183" t="str">
        <v xml:space="preserve">LC1 - 19 - 8 </v>
      </c>
      <c r="D183" t="str">
        <v>VENDIDO</v>
      </c>
      <c r="E183">
        <v>25000000</v>
      </c>
      <c r="F183">
        <v>4000000</v>
      </c>
      <c r="G183">
        <v>21000000</v>
      </c>
      <c r="H183">
        <v>7000000</v>
      </c>
      <c r="I183">
        <v>11000000</v>
      </c>
      <c r="J183">
        <v>14000000</v>
      </c>
    </row>
    <row r="184">
      <c r="B184">
        <v>182</v>
      </c>
      <c r="C184" t="str">
        <v xml:space="preserve">LC1 - 19 - 9 </v>
      </c>
      <c r="D184" t="str">
        <v>VENDIDO</v>
      </c>
      <c r="E184">
        <v>25000000</v>
      </c>
      <c r="F184">
        <v>4000000</v>
      </c>
      <c r="G184">
        <v>21000000</v>
      </c>
      <c r="H184">
        <v>7000000</v>
      </c>
      <c r="I184">
        <v>11000000</v>
      </c>
      <c r="J184">
        <v>14000000</v>
      </c>
    </row>
    <row r="185">
      <c r="B185">
        <v>183</v>
      </c>
      <c r="C185" t="str">
        <v xml:space="preserve">LC1 - 19 - 10 </v>
      </c>
      <c r="D185" t="str">
        <v>VENDIDO</v>
      </c>
      <c r="E185">
        <v>30000000</v>
      </c>
      <c r="F185">
        <v>4000000</v>
      </c>
      <c r="G185">
        <v>26000000</v>
      </c>
      <c r="H185">
        <v>0</v>
      </c>
      <c r="I185">
        <v>4000000</v>
      </c>
      <c r="J185">
        <v>26000000</v>
      </c>
    </row>
    <row r="186">
      <c r="B186">
        <v>184</v>
      </c>
      <c r="C186" t="str">
        <v xml:space="preserve">LC1 - 20 - 1 </v>
      </c>
      <c r="D186" t="str">
        <v>VENDIDO</v>
      </c>
      <c r="E186">
        <v>30000000</v>
      </c>
      <c r="F186">
        <v>4500000</v>
      </c>
      <c r="G186">
        <v>25500000</v>
      </c>
      <c r="H186">
        <v>187500</v>
      </c>
      <c r="I186">
        <v>4687500</v>
      </c>
      <c r="J186">
        <v>25312500</v>
      </c>
    </row>
    <row r="187">
      <c r="B187">
        <v>185</v>
      </c>
      <c r="C187" t="str">
        <v xml:space="preserve">LC1 - 20 - 2 </v>
      </c>
      <c r="D187" t="str">
        <v>VENDIDO</v>
      </c>
      <c r="E187">
        <v>25000000</v>
      </c>
      <c r="F187">
        <v>25000000</v>
      </c>
      <c r="G187">
        <v>0</v>
      </c>
      <c r="H187">
        <v>0</v>
      </c>
      <c r="I187">
        <v>25000000</v>
      </c>
      <c r="J187">
        <v>0</v>
      </c>
    </row>
    <row r="188">
      <c r="B188">
        <v>186</v>
      </c>
      <c r="C188" t="str">
        <v xml:space="preserve">LC1 - 20 - 3 </v>
      </c>
      <c r="D188" t="str">
        <v>VENDIDO</v>
      </c>
      <c r="E188">
        <v>25000000</v>
      </c>
      <c r="F188">
        <v>25000000</v>
      </c>
      <c r="G188">
        <v>0</v>
      </c>
      <c r="H188">
        <v>23500000</v>
      </c>
      <c r="I188">
        <v>48500000</v>
      </c>
      <c r="J188">
        <v>-23500000</v>
      </c>
    </row>
    <row r="189">
      <c r="B189">
        <v>187</v>
      </c>
      <c r="C189" t="str">
        <v xml:space="preserve">LC1 - 20 - 4 </v>
      </c>
      <c r="D189" t="str">
        <v>DISPONIBLE</v>
      </c>
      <c r="E189">
        <v>25000000</v>
      </c>
      <c r="F189">
        <v>0</v>
      </c>
      <c r="G189">
        <v>25000000</v>
      </c>
      <c r="H189">
        <v>0</v>
      </c>
      <c r="I189">
        <v>0</v>
      </c>
      <c r="J189">
        <v>25000000</v>
      </c>
    </row>
    <row r="190">
      <c r="B190">
        <v>188</v>
      </c>
      <c r="C190" t="str">
        <v xml:space="preserve">LC1 - 20 - 5 </v>
      </c>
      <c r="D190" t="str">
        <v>VENDIDO</v>
      </c>
      <c r="E190">
        <v>38543000</v>
      </c>
      <c r="F190">
        <v>4000000</v>
      </c>
      <c r="G190">
        <v>34543000</v>
      </c>
      <c r="H190">
        <v>9221000</v>
      </c>
      <c r="I190">
        <v>13221000</v>
      </c>
      <c r="J190">
        <v>25322000</v>
      </c>
    </row>
    <row r="191">
      <c r="B191">
        <v>189</v>
      </c>
      <c r="C191" t="str">
        <v xml:space="preserve">LC1 - 20 - 6 Y 7 </v>
      </c>
      <c r="D191" t="str">
        <v>VENDIDO</v>
      </c>
      <c r="E191">
        <v>50000000</v>
      </c>
      <c r="F191">
        <v>8000000</v>
      </c>
      <c r="G191">
        <v>42000000</v>
      </c>
      <c r="H191">
        <v>27875000</v>
      </c>
      <c r="I191">
        <v>35875000</v>
      </c>
      <c r="J191">
        <v>14125000</v>
      </c>
    </row>
    <row r="192">
      <c r="B192">
        <v>190</v>
      </c>
      <c r="C192" t="str">
        <v xml:space="preserve">LC1 - 20 - 8 </v>
      </c>
      <c r="D192" t="str">
        <v>VENDIDO</v>
      </c>
      <c r="E192">
        <v>30000000</v>
      </c>
      <c r="F192">
        <v>4000000</v>
      </c>
      <c r="G192">
        <v>26000000</v>
      </c>
      <c r="H192">
        <v>6100000</v>
      </c>
      <c r="I192">
        <v>10100000</v>
      </c>
      <c r="J192">
        <v>19900000</v>
      </c>
    </row>
    <row r="193">
      <c r="B193">
        <v>191</v>
      </c>
      <c r="C193" t="str">
        <v xml:space="preserve">LC1 - 21 - 1 </v>
      </c>
      <c r="D193" t="str">
        <v>VENDIDO</v>
      </c>
      <c r="E193">
        <v>36686000</v>
      </c>
      <c r="F193">
        <v>4000000</v>
      </c>
      <c r="G193">
        <v>32686000</v>
      </c>
      <c r="H193">
        <v>8398000</v>
      </c>
      <c r="I193">
        <v>12398000</v>
      </c>
      <c r="J193">
        <v>24288000</v>
      </c>
    </row>
    <row r="194">
      <c r="B194">
        <v>192</v>
      </c>
      <c r="C194" t="str">
        <v xml:space="preserve">LC1 - 21 - 2 </v>
      </c>
      <c r="D194" t="str">
        <v>DISPONIBLE</v>
      </c>
      <c r="E194">
        <v>41649000</v>
      </c>
      <c r="F194">
        <v>0</v>
      </c>
      <c r="G194">
        <v>41649000</v>
      </c>
      <c r="H194">
        <v>0</v>
      </c>
      <c r="I194">
        <v>0</v>
      </c>
      <c r="J194">
        <v>41649000</v>
      </c>
    </row>
    <row r="195">
      <c r="B195">
        <v>193</v>
      </c>
      <c r="C195" t="str">
        <v xml:space="preserve">LC1 - 21 - 3 </v>
      </c>
      <c r="D195" t="str">
        <v>VENDIDO</v>
      </c>
      <c r="E195">
        <v>25000000</v>
      </c>
      <c r="F195">
        <v>4000000</v>
      </c>
      <c r="G195">
        <v>21000000</v>
      </c>
      <c r="H195">
        <v>0</v>
      </c>
      <c r="I195">
        <v>4000000</v>
      </c>
      <c r="J195">
        <v>21000000</v>
      </c>
    </row>
    <row r="196">
      <c r="B196">
        <v>194</v>
      </c>
      <c r="C196" t="str">
        <v xml:space="preserve">LC1 - 21 - 4 </v>
      </c>
      <c r="D196" t="str">
        <v>VENDIDO</v>
      </c>
      <c r="E196">
        <v>30000000</v>
      </c>
      <c r="F196">
        <v>4000000</v>
      </c>
      <c r="G196">
        <v>26000000</v>
      </c>
      <c r="H196">
        <v>10830000</v>
      </c>
      <c r="I196">
        <v>14830000</v>
      </c>
      <c r="J196">
        <v>15170000</v>
      </c>
    </row>
    <row r="197">
      <c r="B197">
        <v>195</v>
      </c>
      <c r="C197" t="str">
        <v>LC1 - 21 - 5</v>
      </c>
      <c r="D197" t="str">
        <v>VENDIDO</v>
      </c>
      <c r="E197">
        <v>30000000</v>
      </c>
      <c r="F197">
        <v>4000000</v>
      </c>
      <c r="G197">
        <v>26000000</v>
      </c>
      <c r="H197">
        <v>9747000</v>
      </c>
      <c r="I197">
        <v>13747000</v>
      </c>
      <c r="J197">
        <v>16253000</v>
      </c>
    </row>
    <row r="198">
      <c r="B198">
        <v>196</v>
      </c>
      <c r="C198" t="str">
        <v xml:space="preserve">LC1 - 21 - 6 </v>
      </c>
      <c r="D198" t="str">
        <v>VENDIDO</v>
      </c>
      <c r="E198">
        <v>25000000</v>
      </c>
      <c r="F198">
        <v>0</v>
      </c>
      <c r="G198">
        <v>25000000</v>
      </c>
      <c r="H198">
        <v>5033000</v>
      </c>
      <c r="I198">
        <v>5033000</v>
      </c>
      <c r="J198">
        <v>19967000</v>
      </c>
    </row>
    <row r="199">
      <c r="B199">
        <v>197</v>
      </c>
      <c r="C199" t="str">
        <v xml:space="preserve">LC1 - 21 - 7 </v>
      </c>
      <c r="D199" t="str">
        <v>VENDIDO</v>
      </c>
      <c r="E199">
        <v>25000000</v>
      </c>
      <c r="F199">
        <v>4000000</v>
      </c>
      <c r="G199">
        <v>25000000</v>
      </c>
      <c r="H199">
        <v>2000000</v>
      </c>
      <c r="I199">
        <v>6000000</v>
      </c>
      <c r="J199">
        <v>23000000</v>
      </c>
    </row>
    <row r="200">
      <c r="B200">
        <v>198</v>
      </c>
      <c r="C200" t="str">
        <v xml:space="preserve">LC1 - 21 - 8 </v>
      </c>
      <c r="D200" t="str">
        <v>NO APTO PARA VENTA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</row>
    <row r="201">
      <c r="B201">
        <v>199</v>
      </c>
      <c r="C201" t="str">
        <v xml:space="preserve">LC2 - 22 - 1 </v>
      </c>
      <c r="D201" t="str">
        <v>VENDIDO</v>
      </c>
      <c r="E201">
        <v>33000000</v>
      </c>
      <c r="F201">
        <v>7000000</v>
      </c>
      <c r="G201">
        <v>26000000</v>
      </c>
      <c r="H201">
        <v>11400000</v>
      </c>
      <c r="I201">
        <v>18400000</v>
      </c>
      <c r="J201">
        <v>14600000</v>
      </c>
    </row>
    <row r="202">
      <c r="B202">
        <v>200</v>
      </c>
      <c r="C202" t="str">
        <v xml:space="preserve">LC2 - 22 - 2 </v>
      </c>
      <c r="D202" t="str">
        <v>VENDIDO</v>
      </c>
      <c r="E202">
        <v>28000000</v>
      </c>
      <c r="F202">
        <v>4000000</v>
      </c>
      <c r="G202">
        <v>24000000</v>
      </c>
      <c r="H202">
        <v>12000000</v>
      </c>
      <c r="I202">
        <v>16000000</v>
      </c>
      <c r="J202">
        <v>12000000</v>
      </c>
    </row>
    <row r="203">
      <c r="B203">
        <v>201</v>
      </c>
      <c r="C203" t="str">
        <v xml:space="preserve">LC2 - 22 - 3 </v>
      </c>
      <c r="D203" t="str">
        <v>VENDIDO</v>
      </c>
      <c r="E203">
        <v>28000000</v>
      </c>
      <c r="F203">
        <v>10000000</v>
      </c>
      <c r="G203">
        <v>18000000</v>
      </c>
      <c r="H203">
        <v>10000000</v>
      </c>
      <c r="I203">
        <v>20000000</v>
      </c>
      <c r="J203">
        <v>8000000</v>
      </c>
    </row>
    <row r="204">
      <c r="B204">
        <v>202</v>
      </c>
      <c r="C204" t="str">
        <v>LC2 - 22 - 4</v>
      </c>
      <c r="D204" t="str">
        <v>VENDIDO</v>
      </c>
      <c r="E204">
        <v>28000000</v>
      </c>
      <c r="F204">
        <v>4000000</v>
      </c>
      <c r="G204">
        <v>24000000</v>
      </c>
      <c r="H204">
        <v>11000000</v>
      </c>
      <c r="I204">
        <v>15000000</v>
      </c>
      <c r="J204">
        <v>13000000</v>
      </c>
    </row>
    <row r="205">
      <c r="B205">
        <v>203</v>
      </c>
      <c r="C205" t="str">
        <v xml:space="preserve">LC2 - 22 - 5 </v>
      </c>
      <c r="D205" t="str">
        <v>VENDIDO</v>
      </c>
      <c r="E205">
        <v>28000000</v>
      </c>
      <c r="F205">
        <v>4000000</v>
      </c>
      <c r="G205">
        <v>24000000</v>
      </c>
      <c r="H205">
        <v>9250000</v>
      </c>
      <c r="I205">
        <v>13250000</v>
      </c>
      <c r="J205">
        <v>14750000</v>
      </c>
    </row>
    <row r="206">
      <c r="B206">
        <v>204</v>
      </c>
      <c r="C206" t="str">
        <v xml:space="preserve">LC2 - 22 - 6 </v>
      </c>
      <c r="D206" t="str">
        <v>VENDIDO</v>
      </c>
      <c r="E206">
        <v>28000000</v>
      </c>
      <c r="F206">
        <v>4000000</v>
      </c>
      <c r="G206">
        <v>24000000</v>
      </c>
      <c r="H206">
        <v>12000000</v>
      </c>
      <c r="I206">
        <v>16000000</v>
      </c>
      <c r="J206">
        <v>12000000</v>
      </c>
    </row>
    <row r="207">
      <c r="B207">
        <v>205</v>
      </c>
      <c r="C207" t="str">
        <v xml:space="preserve">LC2 - 22 - 7 </v>
      </c>
      <c r="D207" t="str">
        <v>VENDIDO</v>
      </c>
      <c r="E207">
        <v>37470000</v>
      </c>
      <c r="F207">
        <v>4000000</v>
      </c>
      <c r="G207">
        <v>33470000</v>
      </c>
      <c r="H207">
        <v>7000000</v>
      </c>
      <c r="I207">
        <v>11000000</v>
      </c>
      <c r="J207">
        <v>26470000</v>
      </c>
    </row>
    <row r="208">
      <c r="B208">
        <v>206</v>
      </c>
      <c r="C208" t="str">
        <v xml:space="preserve">LC2 - 23 - 1 </v>
      </c>
      <c r="D208" t="str">
        <v>VENDIDO</v>
      </c>
      <c r="E208">
        <v>46129000</v>
      </c>
      <c r="F208">
        <v>4129000</v>
      </c>
      <c r="G208">
        <v>42000000</v>
      </c>
      <c r="H208">
        <v>26250000</v>
      </c>
      <c r="I208">
        <v>30379000</v>
      </c>
      <c r="J208">
        <v>15750000</v>
      </c>
    </row>
    <row r="209">
      <c r="B209">
        <v>207</v>
      </c>
      <c r="C209" t="str">
        <v xml:space="preserve">LC2 - 23 - 2 </v>
      </c>
      <c r="D209" t="str">
        <v>VENDIDO</v>
      </c>
      <c r="E209">
        <v>28000000</v>
      </c>
      <c r="F209">
        <v>4000000</v>
      </c>
      <c r="G209">
        <v>24000000</v>
      </c>
      <c r="H209">
        <v>1000000</v>
      </c>
      <c r="I209">
        <v>5000000</v>
      </c>
      <c r="J209">
        <v>23000000</v>
      </c>
    </row>
    <row r="210">
      <c r="B210">
        <v>208</v>
      </c>
      <c r="C210" t="str">
        <v xml:space="preserve">LC2 - 23 - 3 </v>
      </c>
      <c r="D210" t="str">
        <v>VENDIDO</v>
      </c>
      <c r="E210">
        <v>33000000</v>
      </c>
      <c r="F210">
        <v>18000000</v>
      </c>
      <c r="G210">
        <v>15000000</v>
      </c>
      <c r="H210">
        <v>0</v>
      </c>
      <c r="I210">
        <v>18000000</v>
      </c>
      <c r="J210">
        <v>15000000</v>
      </c>
    </row>
    <row r="211">
      <c r="B211">
        <v>209</v>
      </c>
      <c r="C211" t="str">
        <v xml:space="preserve">LC2 - 23 - 4 </v>
      </c>
      <c r="D211" t="str">
        <v>VENDIDO</v>
      </c>
      <c r="E211">
        <v>28000000</v>
      </c>
      <c r="F211">
        <v>4000000</v>
      </c>
      <c r="G211">
        <v>24000000</v>
      </c>
      <c r="H211">
        <v>12000000</v>
      </c>
      <c r="I211">
        <v>16000000</v>
      </c>
      <c r="J211">
        <v>12000000</v>
      </c>
    </row>
    <row r="212">
      <c r="B212">
        <v>210</v>
      </c>
      <c r="C212" t="str">
        <v xml:space="preserve">LC2 - 23 - 5 </v>
      </c>
      <c r="D212" t="str">
        <v>VENDIDO</v>
      </c>
      <c r="E212">
        <v>28000000</v>
      </c>
      <c r="F212">
        <v>4000000</v>
      </c>
      <c r="G212">
        <v>24000000</v>
      </c>
      <c r="H212">
        <v>12000000</v>
      </c>
      <c r="I212">
        <v>16000000</v>
      </c>
      <c r="J212">
        <v>12000000</v>
      </c>
    </row>
    <row r="213">
      <c r="B213">
        <v>211</v>
      </c>
      <c r="C213" t="str">
        <v xml:space="preserve">LC2 - 23 - 6 </v>
      </c>
      <c r="D213" t="str">
        <v>EN NEGOCIACIÓN</v>
      </c>
      <c r="E213">
        <v>28000000</v>
      </c>
      <c r="F213">
        <v>0</v>
      </c>
      <c r="G213">
        <v>28000000</v>
      </c>
      <c r="H213">
        <v>0</v>
      </c>
      <c r="I213">
        <v>0</v>
      </c>
      <c r="J213">
        <v>28000000</v>
      </c>
    </row>
    <row r="214">
      <c r="B214">
        <v>212</v>
      </c>
      <c r="C214" t="str">
        <v xml:space="preserve">LC2 - 23 - 7 </v>
      </c>
      <c r="D214" t="str">
        <v>NO APTO PARA VENTA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</row>
    <row r="215">
      <c r="B215">
        <v>213</v>
      </c>
      <c r="C215" t="str">
        <v xml:space="preserve">LC2 - 24 - 1 </v>
      </c>
      <c r="D215" t="str">
        <v>VENDIDO</v>
      </c>
      <c r="E215">
        <v>35185000</v>
      </c>
      <c r="F215">
        <v>5185000</v>
      </c>
      <c r="G215">
        <v>30000000</v>
      </c>
      <c r="H215">
        <v>18750000</v>
      </c>
      <c r="I215">
        <v>23935000</v>
      </c>
      <c r="J215">
        <v>11250000</v>
      </c>
    </row>
    <row r="216">
      <c r="B216">
        <v>214</v>
      </c>
      <c r="C216" t="str">
        <v xml:space="preserve">LC2 - 24 - 2 </v>
      </c>
      <c r="D216" t="str">
        <v>VENDIDO</v>
      </c>
      <c r="E216">
        <v>30021000</v>
      </c>
      <c r="F216">
        <v>4000000</v>
      </c>
      <c r="G216">
        <v>26021000</v>
      </c>
      <c r="H216">
        <v>9336200</v>
      </c>
      <c r="I216">
        <v>13336200</v>
      </c>
      <c r="J216">
        <v>16684800</v>
      </c>
    </row>
    <row r="217">
      <c r="B217">
        <v>215</v>
      </c>
      <c r="C217" t="str">
        <v xml:space="preserve">LC2 - 24 - 3 </v>
      </c>
      <c r="D217" t="str">
        <v>VENDIDO</v>
      </c>
      <c r="E217">
        <v>30256000</v>
      </c>
      <c r="F217">
        <v>4000000</v>
      </c>
      <c r="G217">
        <v>26256000</v>
      </c>
      <c r="H217">
        <v>15316000</v>
      </c>
      <c r="I217">
        <v>19316000</v>
      </c>
      <c r="J217">
        <v>10940000</v>
      </c>
    </row>
    <row r="218">
      <c r="B218">
        <v>216</v>
      </c>
      <c r="C218" t="str">
        <v xml:space="preserve">LC2 - 24 - 4 </v>
      </c>
      <c r="D218" t="str">
        <v>VENDIDO</v>
      </c>
      <c r="E218">
        <v>32300000</v>
      </c>
      <c r="F218">
        <v>4000000</v>
      </c>
      <c r="G218">
        <v>28300000</v>
      </c>
      <c r="H218">
        <v>18720000</v>
      </c>
      <c r="I218">
        <v>22720000</v>
      </c>
      <c r="J218">
        <v>9580000</v>
      </c>
    </row>
    <row r="219">
      <c r="B219">
        <v>217</v>
      </c>
      <c r="C219" t="str">
        <v xml:space="preserve">LC2 - 24 - 5 </v>
      </c>
      <c r="D219" t="str">
        <v>VENDIDO</v>
      </c>
      <c r="E219">
        <v>36735000</v>
      </c>
      <c r="F219">
        <v>4000000</v>
      </c>
      <c r="G219">
        <v>32735000</v>
      </c>
      <c r="H219">
        <v>21809200</v>
      </c>
      <c r="I219">
        <v>25809200</v>
      </c>
      <c r="J219">
        <v>10925800</v>
      </c>
    </row>
    <row r="220">
      <c r="B220">
        <v>218</v>
      </c>
      <c r="C220" t="str">
        <v xml:space="preserve">LC2 - 24 - 6 </v>
      </c>
      <c r="D220" t="str">
        <v>DISPONIBLE</v>
      </c>
      <c r="E220">
        <v>41180000</v>
      </c>
      <c r="F220">
        <v>0</v>
      </c>
      <c r="G220">
        <v>41180000</v>
      </c>
      <c r="H220">
        <v>0</v>
      </c>
      <c r="I220">
        <v>0</v>
      </c>
      <c r="J220">
        <v>41180000</v>
      </c>
    </row>
    <row r="221">
      <c r="B221">
        <v>219</v>
      </c>
      <c r="C221" t="str">
        <v xml:space="preserve">LC2 - 24 - 7 </v>
      </c>
      <c r="D221" t="str">
        <v>DISPONIBLE</v>
      </c>
      <c r="E221">
        <v>87680950</v>
      </c>
      <c r="F221">
        <v>0</v>
      </c>
      <c r="G221">
        <v>87680950</v>
      </c>
      <c r="H221">
        <v>0</v>
      </c>
      <c r="I221">
        <v>0</v>
      </c>
      <c r="J221">
        <v>87680950</v>
      </c>
    </row>
    <row r="222">
      <c r="B222">
        <v>220</v>
      </c>
      <c r="C222" t="str">
        <v xml:space="preserve">LC2 - 25 - 1 </v>
      </c>
      <c r="D222" t="str">
        <v>VENDIDO</v>
      </c>
      <c r="E222">
        <v>25798000</v>
      </c>
      <c r="F222">
        <v>4000000</v>
      </c>
      <c r="G222">
        <v>21798000</v>
      </c>
      <c r="H222">
        <v>11807250</v>
      </c>
      <c r="I222">
        <v>15807250</v>
      </c>
      <c r="J222">
        <v>9990750</v>
      </c>
    </row>
    <row r="223">
      <c r="B223">
        <v>221</v>
      </c>
      <c r="C223" t="str">
        <v xml:space="preserve">LC2 - 25 - 2 </v>
      </c>
      <c r="D223" t="str">
        <v>VENDIDO</v>
      </c>
      <c r="E223">
        <v>28000000</v>
      </c>
      <c r="F223">
        <v>4000000</v>
      </c>
      <c r="G223">
        <v>24000000</v>
      </c>
      <c r="H223">
        <v>8000000</v>
      </c>
      <c r="I223">
        <v>12000000</v>
      </c>
      <c r="J223">
        <v>16000000</v>
      </c>
    </row>
    <row r="224">
      <c r="B224">
        <v>222</v>
      </c>
      <c r="C224" t="str">
        <v xml:space="preserve">LC2 - 25 - 3 </v>
      </c>
      <c r="D224" t="str">
        <v>VENDIDO</v>
      </c>
      <c r="E224">
        <v>28000000</v>
      </c>
      <c r="F224">
        <v>6000000</v>
      </c>
      <c r="G224">
        <v>22000000</v>
      </c>
      <c r="H224">
        <v>9000000</v>
      </c>
      <c r="I224">
        <v>15000000</v>
      </c>
      <c r="J224">
        <v>13000000</v>
      </c>
    </row>
    <row r="225">
      <c r="B225">
        <v>223</v>
      </c>
      <c r="C225" t="str">
        <v xml:space="preserve">LC2 - 25 - 4 </v>
      </c>
      <c r="D225" t="str">
        <v>VENDIDO</v>
      </c>
      <c r="E225">
        <v>28000000</v>
      </c>
      <c r="F225">
        <v>6000000</v>
      </c>
      <c r="G225">
        <v>22000000</v>
      </c>
      <c r="H225">
        <v>14000000</v>
      </c>
      <c r="I225">
        <v>20000000</v>
      </c>
      <c r="J225">
        <v>8000000</v>
      </c>
    </row>
    <row r="226">
      <c r="B226">
        <v>224</v>
      </c>
      <c r="C226" t="str">
        <v xml:space="preserve">LC2 - 25 - 5 </v>
      </c>
      <c r="D226" t="str">
        <v>VENDIDO</v>
      </c>
      <c r="E226">
        <v>28000000</v>
      </c>
      <c r="F226">
        <v>4000000</v>
      </c>
      <c r="G226">
        <v>24000000</v>
      </c>
      <c r="H226">
        <v>13000000</v>
      </c>
      <c r="I226">
        <v>17000000</v>
      </c>
      <c r="J226">
        <v>11000000</v>
      </c>
    </row>
    <row r="227">
      <c r="B227">
        <v>225</v>
      </c>
      <c r="C227" t="str">
        <v xml:space="preserve">LC2 - 25 - 6 </v>
      </c>
      <c r="D227" t="str">
        <v>VENDIDO</v>
      </c>
      <c r="E227">
        <v>28000000</v>
      </c>
      <c r="F227">
        <v>4000000</v>
      </c>
      <c r="G227">
        <v>24000000</v>
      </c>
      <c r="H227">
        <v>8490000</v>
      </c>
      <c r="I227">
        <v>12490000</v>
      </c>
      <c r="J227">
        <v>15510000</v>
      </c>
    </row>
    <row r="228">
      <c r="B228">
        <v>226</v>
      </c>
      <c r="C228" t="str">
        <v xml:space="preserve">LC2 - 25 - 7 </v>
      </c>
      <c r="D228" t="str">
        <v>VENDIDO</v>
      </c>
      <c r="E228">
        <v>33000000</v>
      </c>
      <c r="F228">
        <v>4000000</v>
      </c>
      <c r="G228">
        <v>29000000</v>
      </c>
      <c r="H228">
        <v>27000000</v>
      </c>
      <c r="I228">
        <v>31000000</v>
      </c>
      <c r="J228">
        <v>2000000</v>
      </c>
    </row>
    <row r="229">
      <c r="B229">
        <v>227</v>
      </c>
      <c r="C229" t="str">
        <v xml:space="preserve">LC2 - 25 - 8 </v>
      </c>
      <c r="D229" t="str">
        <v>VENDIDO</v>
      </c>
      <c r="E229">
        <v>33000000</v>
      </c>
      <c r="F229">
        <v>4000000</v>
      </c>
      <c r="G229">
        <v>29000000</v>
      </c>
      <c r="H229">
        <v>21758100</v>
      </c>
      <c r="I229">
        <v>25758100</v>
      </c>
      <c r="J229">
        <v>7241900</v>
      </c>
    </row>
    <row r="230">
      <c r="B230">
        <v>228</v>
      </c>
      <c r="C230" t="str">
        <v xml:space="preserve">LC2 - 25 - 9 </v>
      </c>
      <c r="D230" t="str">
        <v>VENDIDO</v>
      </c>
      <c r="E230">
        <v>28000000</v>
      </c>
      <c r="F230">
        <v>4000000</v>
      </c>
      <c r="G230">
        <v>24000000</v>
      </c>
      <c r="H230">
        <v>14000000</v>
      </c>
      <c r="I230">
        <v>18000000</v>
      </c>
      <c r="J230">
        <v>10000000</v>
      </c>
    </row>
    <row r="231">
      <c r="B231">
        <v>229</v>
      </c>
      <c r="C231" t="str">
        <v xml:space="preserve">LC2 - 25 - 10 </v>
      </c>
      <c r="D231" t="str">
        <v>VENDIDO</v>
      </c>
      <c r="E231">
        <v>28000000</v>
      </c>
      <c r="F231">
        <v>4000000</v>
      </c>
      <c r="G231">
        <v>24000000</v>
      </c>
      <c r="H231">
        <v>14000000</v>
      </c>
      <c r="I231">
        <v>18000000</v>
      </c>
      <c r="J231">
        <v>10000000</v>
      </c>
    </row>
    <row r="232">
      <c r="B232">
        <v>230</v>
      </c>
      <c r="C232" t="str">
        <v xml:space="preserve">LC2 - 25 - 11 </v>
      </c>
      <c r="D232" t="str">
        <v>VENDIDO</v>
      </c>
      <c r="E232">
        <v>28000000</v>
      </c>
      <c r="F232">
        <v>6380000</v>
      </c>
      <c r="G232">
        <v>21620000</v>
      </c>
      <c r="H232">
        <v>13515600</v>
      </c>
      <c r="I232">
        <v>19895600</v>
      </c>
      <c r="J232">
        <v>8104400</v>
      </c>
    </row>
    <row r="233">
      <c r="B233">
        <v>231</v>
      </c>
      <c r="C233" t="str">
        <v xml:space="preserve">LC2 - 25 - 12 </v>
      </c>
      <c r="D233" t="str">
        <v>VENDIDO</v>
      </c>
      <c r="E233">
        <v>28000000</v>
      </c>
      <c r="F233">
        <v>4000000</v>
      </c>
      <c r="G233">
        <v>24000000</v>
      </c>
      <c r="H233">
        <v>500000</v>
      </c>
      <c r="I233">
        <v>4500000</v>
      </c>
      <c r="J233">
        <v>23500000</v>
      </c>
    </row>
    <row r="234">
      <c r="B234">
        <v>232</v>
      </c>
      <c r="C234" t="str">
        <v xml:space="preserve">LC2 - 25 - 13 </v>
      </c>
      <c r="D234" t="str">
        <v>VENDIDO</v>
      </c>
      <c r="E234">
        <v>28000000</v>
      </c>
      <c r="F234">
        <v>4000000</v>
      </c>
      <c r="G234">
        <v>24000000</v>
      </c>
      <c r="H234">
        <v>8000000</v>
      </c>
      <c r="I234">
        <v>12000000</v>
      </c>
      <c r="J234">
        <v>16000000</v>
      </c>
    </row>
    <row r="235">
      <c r="B235">
        <v>233</v>
      </c>
      <c r="C235" t="str">
        <v xml:space="preserve">LC2 - 25 - 14 </v>
      </c>
      <c r="D235" t="str">
        <v>VENDIDO</v>
      </c>
      <c r="E235">
        <v>32057000</v>
      </c>
      <c r="F235">
        <v>0</v>
      </c>
      <c r="G235">
        <v>32057000</v>
      </c>
      <c r="H235">
        <v>0</v>
      </c>
      <c r="I235">
        <v>0</v>
      </c>
      <c r="J235">
        <v>32057000</v>
      </c>
    </row>
    <row r="236">
      <c r="B236">
        <v>234</v>
      </c>
      <c r="C236" t="str">
        <v xml:space="preserve">LC2 - 26 - 1 </v>
      </c>
      <c r="D236" t="str">
        <v>VENDIDO</v>
      </c>
      <c r="E236">
        <v>33000000</v>
      </c>
      <c r="F236">
        <v>4000000</v>
      </c>
      <c r="G236">
        <v>29000000</v>
      </c>
      <c r="H236">
        <v>18112000</v>
      </c>
      <c r="I236">
        <v>22112000</v>
      </c>
      <c r="J236">
        <v>10888000</v>
      </c>
    </row>
    <row r="237">
      <c r="B237">
        <v>235</v>
      </c>
      <c r="C237" t="str">
        <v xml:space="preserve">LC2 - 26 - 2 </v>
      </c>
      <c r="D237" t="str">
        <v>EN NEGOCIACIÓN</v>
      </c>
      <c r="E237">
        <v>28000000</v>
      </c>
      <c r="F237">
        <v>0</v>
      </c>
      <c r="G237">
        <v>28000000</v>
      </c>
      <c r="H237">
        <v>0</v>
      </c>
      <c r="I237">
        <v>0</v>
      </c>
      <c r="J237">
        <v>28000000</v>
      </c>
    </row>
    <row r="238">
      <c r="B238">
        <v>236</v>
      </c>
      <c r="C238" t="str">
        <v xml:space="preserve">LC2 - 26 - 3 </v>
      </c>
      <c r="D238" t="str">
        <v>VENDIDO</v>
      </c>
      <c r="E238">
        <v>28000000</v>
      </c>
      <c r="F238">
        <v>4500000</v>
      </c>
      <c r="G238">
        <v>23500000</v>
      </c>
      <c r="H238">
        <v>13000000</v>
      </c>
      <c r="I238">
        <v>17500000</v>
      </c>
      <c r="J238">
        <v>10500000</v>
      </c>
    </row>
    <row r="239">
      <c r="B239">
        <v>237</v>
      </c>
      <c r="C239" t="str">
        <v xml:space="preserve">LC2 - 26 - 4 </v>
      </c>
      <c r="D239" t="str">
        <v>VENDIDO</v>
      </c>
      <c r="E239">
        <v>28000000</v>
      </c>
      <c r="F239">
        <v>4500000</v>
      </c>
      <c r="G239">
        <v>23500000</v>
      </c>
      <c r="H239">
        <v>6500000</v>
      </c>
      <c r="I239">
        <v>11000000</v>
      </c>
      <c r="J239">
        <v>17000000</v>
      </c>
    </row>
    <row r="240">
      <c r="B240">
        <v>238</v>
      </c>
      <c r="C240" t="str">
        <v xml:space="preserve">LC2 - 26 - 5 </v>
      </c>
      <c r="D240" t="str">
        <v>VENDIDO</v>
      </c>
      <c r="E240">
        <v>28000000</v>
      </c>
      <c r="F240">
        <v>4000000</v>
      </c>
      <c r="G240">
        <v>24000000</v>
      </c>
      <c r="H240">
        <v>10000000</v>
      </c>
      <c r="I240">
        <v>14000000</v>
      </c>
      <c r="J240">
        <v>14000000</v>
      </c>
    </row>
    <row r="241">
      <c r="B241">
        <v>239</v>
      </c>
      <c r="C241" t="str">
        <v xml:space="preserve">LC2 - 26 - 6 </v>
      </c>
      <c r="D241" t="str">
        <v>VENDIDO</v>
      </c>
      <c r="E241">
        <v>41694000</v>
      </c>
      <c r="F241">
        <v>4000000</v>
      </c>
      <c r="G241">
        <v>37694000</v>
      </c>
      <c r="H241">
        <v>1570000</v>
      </c>
      <c r="I241">
        <v>5570000</v>
      </c>
      <c r="J241">
        <v>36124000</v>
      </c>
    </row>
    <row r="242">
      <c r="B242">
        <v>240</v>
      </c>
      <c r="C242" t="str">
        <v xml:space="preserve">LC2 - 26 - 7 </v>
      </c>
      <c r="D242" t="str">
        <v>VENDIDO</v>
      </c>
      <c r="E242">
        <v>45303000</v>
      </c>
      <c r="F242">
        <v>2000000</v>
      </c>
      <c r="G242">
        <v>43303000</v>
      </c>
      <c r="H242">
        <v>7216800</v>
      </c>
      <c r="I242">
        <v>9216800</v>
      </c>
      <c r="J242">
        <v>36086200</v>
      </c>
    </row>
    <row r="243">
      <c r="B243">
        <v>241</v>
      </c>
      <c r="C243" t="str">
        <v xml:space="preserve">LC2 - 26 - 8 </v>
      </c>
      <c r="D243" t="str">
        <v>VENDIDO</v>
      </c>
      <c r="E243">
        <v>28000000</v>
      </c>
      <c r="F243">
        <v>28000000</v>
      </c>
      <c r="G243">
        <v>0</v>
      </c>
      <c r="H243">
        <v>0</v>
      </c>
      <c r="I243">
        <v>28000000</v>
      </c>
      <c r="J243">
        <v>0</v>
      </c>
    </row>
    <row r="244">
      <c r="B244">
        <v>242</v>
      </c>
      <c r="C244" t="str">
        <v xml:space="preserve">LC2 - 26 - 9 </v>
      </c>
      <c r="D244" t="str">
        <v>VENDIDO</v>
      </c>
      <c r="E244">
        <v>28000000</v>
      </c>
      <c r="F244">
        <v>4000000</v>
      </c>
      <c r="G244">
        <v>24000000</v>
      </c>
      <c r="H244">
        <v>24000000</v>
      </c>
      <c r="I244">
        <v>28000000</v>
      </c>
      <c r="J244">
        <v>0</v>
      </c>
    </row>
    <row r="245">
      <c r="B245">
        <v>243</v>
      </c>
      <c r="C245" t="str">
        <v xml:space="preserve">LC2 - 26 - 10 </v>
      </c>
      <c r="D245" t="str">
        <v>VENDIDO</v>
      </c>
      <c r="E245">
        <v>28000000</v>
      </c>
      <c r="F245">
        <v>6000000</v>
      </c>
      <c r="G245">
        <v>22000000</v>
      </c>
      <c r="H245">
        <v>5824400</v>
      </c>
      <c r="I245">
        <v>11824400</v>
      </c>
      <c r="J245">
        <v>16175600</v>
      </c>
    </row>
    <row r="246">
      <c r="B246">
        <v>244</v>
      </c>
      <c r="C246" t="str">
        <v xml:space="preserve">LC2 - 26 - 11 </v>
      </c>
      <c r="D246" t="str">
        <v>VENDIDO</v>
      </c>
      <c r="E246">
        <v>28000000</v>
      </c>
      <c r="F246">
        <v>5000000</v>
      </c>
      <c r="G246">
        <v>23000000</v>
      </c>
      <c r="H246">
        <v>1916800</v>
      </c>
      <c r="I246">
        <v>6916800</v>
      </c>
      <c r="J246">
        <v>21083200</v>
      </c>
    </row>
    <row r="247">
      <c r="B247">
        <v>245</v>
      </c>
      <c r="C247" t="str">
        <v xml:space="preserve">LC2 - 26 - 12 </v>
      </c>
      <c r="D247" t="str">
        <v>VENDIDO</v>
      </c>
      <c r="E247">
        <v>33000000</v>
      </c>
      <c r="F247">
        <v>4000000</v>
      </c>
      <c r="G247">
        <v>29000000</v>
      </c>
      <c r="H247">
        <v>3444300</v>
      </c>
      <c r="I247">
        <v>7444300</v>
      </c>
      <c r="J247">
        <v>25555700</v>
      </c>
    </row>
    <row r="248">
      <c r="B248">
        <v>246</v>
      </c>
      <c r="C248" t="str">
        <v xml:space="preserve">LC2 - 27 - 1 </v>
      </c>
      <c r="D248" t="str">
        <v>VENDIDO</v>
      </c>
      <c r="E248">
        <v>33000000</v>
      </c>
      <c r="F248">
        <v>4000000</v>
      </c>
      <c r="G248">
        <v>29000000</v>
      </c>
      <c r="H248">
        <v>7260000</v>
      </c>
      <c r="I248">
        <v>11260000</v>
      </c>
      <c r="J248">
        <v>21740000</v>
      </c>
    </row>
    <row r="249">
      <c r="B249">
        <v>247</v>
      </c>
      <c r="C249" t="str">
        <v xml:space="preserve">LC2 - 27 - 2 </v>
      </c>
      <c r="D249" t="str">
        <v>VENDIDO</v>
      </c>
      <c r="E249">
        <v>28000000</v>
      </c>
      <c r="F249">
        <v>4000000</v>
      </c>
      <c r="G249">
        <v>24000000</v>
      </c>
      <c r="H249">
        <v>13200000</v>
      </c>
      <c r="I249">
        <v>17200000</v>
      </c>
      <c r="J249">
        <v>10800000</v>
      </c>
    </row>
    <row r="250">
      <c r="B250">
        <v>248</v>
      </c>
      <c r="C250" t="str">
        <v xml:space="preserve">LC2 - 27 - 3 </v>
      </c>
      <c r="D250" t="str">
        <v>EN NEGOCIACIÓN</v>
      </c>
      <c r="E250">
        <v>28000000</v>
      </c>
      <c r="F250">
        <v>0</v>
      </c>
      <c r="G250">
        <v>28000000</v>
      </c>
      <c r="H250">
        <v>0</v>
      </c>
      <c r="I250">
        <v>0</v>
      </c>
      <c r="J250">
        <v>28000000</v>
      </c>
    </row>
    <row r="251">
      <c r="B251">
        <v>249</v>
      </c>
      <c r="C251" t="str">
        <v xml:space="preserve">LC2 - 27 - 4 </v>
      </c>
      <c r="D251" t="str">
        <v>VENDIDO</v>
      </c>
      <c r="E251">
        <v>28000000</v>
      </c>
      <c r="F251">
        <v>1000000</v>
      </c>
      <c r="G251">
        <v>27000000</v>
      </c>
      <c r="H251">
        <v>0</v>
      </c>
      <c r="I251">
        <v>1000000</v>
      </c>
      <c r="J251">
        <v>27000000</v>
      </c>
    </row>
    <row r="252">
      <c r="B252">
        <v>250</v>
      </c>
      <c r="C252" t="str">
        <v xml:space="preserve">LC2 - 27 - 5 </v>
      </c>
      <c r="D252" t="str">
        <v>VENDIDO</v>
      </c>
      <c r="E252">
        <v>28000000</v>
      </c>
      <c r="F252">
        <v>4000000</v>
      </c>
      <c r="G252">
        <v>24000000</v>
      </c>
      <c r="H252">
        <v>1000000</v>
      </c>
      <c r="I252">
        <v>5000000</v>
      </c>
      <c r="J252">
        <v>23000000</v>
      </c>
    </row>
    <row r="253">
      <c r="B253">
        <v>251</v>
      </c>
      <c r="C253" t="str">
        <v xml:space="preserve">LC2 - 27 - 6 </v>
      </c>
      <c r="D253" t="str">
        <v>VENDIDO</v>
      </c>
      <c r="E253">
        <v>37250000</v>
      </c>
      <c r="F253">
        <v>4000000</v>
      </c>
      <c r="G253">
        <v>33250000</v>
      </c>
      <c r="H253">
        <v>26400000</v>
      </c>
      <c r="I253">
        <v>30400000</v>
      </c>
      <c r="J253">
        <v>6850000</v>
      </c>
    </row>
    <row r="254">
      <c r="B254">
        <v>252</v>
      </c>
      <c r="C254" t="str">
        <v xml:space="preserve">LC2 - 27 - 7 </v>
      </c>
      <c r="D254" t="str">
        <v>VENDIDO</v>
      </c>
      <c r="E254">
        <v>38000000</v>
      </c>
      <c r="F254">
        <v>4000000</v>
      </c>
      <c r="G254">
        <v>34000000</v>
      </c>
      <c r="H254">
        <v>8490700</v>
      </c>
      <c r="I254">
        <v>12490700</v>
      </c>
      <c r="J254">
        <v>25509300</v>
      </c>
    </row>
    <row r="255">
      <c r="B255">
        <v>253</v>
      </c>
      <c r="C255" t="str">
        <v xml:space="preserve">LC2 - 27 - 8 </v>
      </c>
      <c r="D255" t="str">
        <v>VENDIDO</v>
      </c>
      <c r="E255">
        <v>28000000</v>
      </c>
      <c r="F255">
        <v>28000000</v>
      </c>
      <c r="G255">
        <v>0</v>
      </c>
      <c r="H255">
        <v>0</v>
      </c>
      <c r="I255">
        <v>28000000</v>
      </c>
      <c r="J255">
        <v>0</v>
      </c>
    </row>
    <row r="256">
      <c r="B256">
        <v>254</v>
      </c>
      <c r="C256" t="str">
        <v xml:space="preserve">LC2 - 27 - 9 </v>
      </c>
      <c r="D256" t="str">
        <v>VENDIDO</v>
      </c>
      <c r="E256">
        <v>28000000</v>
      </c>
      <c r="F256">
        <v>4000000</v>
      </c>
      <c r="G256">
        <v>24000000</v>
      </c>
      <c r="H256">
        <v>4000000</v>
      </c>
      <c r="I256">
        <v>8000000</v>
      </c>
      <c r="J256">
        <v>20000000</v>
      </c>
    </row>
    <row r="257">
      <c r="B257">
        <v>255</v>
      </c>
      <c r="C257" t="str">
        <v xml:space="preserve">LC2 - 27 - 10 Y 11 </v>
      </c>
      <c r="D257" t="str">
        <v>VENDIDO</v>
      </c>
      <c r="E257">
        <v>56000000</v>
      </c>
      <c r="F257">
        <v>8000000</v>
      </c>
      <c r="G257">
        <v>48000000</v>
      </c>
      <c r="H257">
        <v>28000000</v>
      </c>
      <c r="I257">
        <v>36000000</v>
      </c>
      <c r="J257">
        <v>20000000</v>
      </c>
    </row>
    <row r="258">
      <c r="B258">
        <v>256</v>
      </c>
      <c r="C258" t="str">
        <v xml:space="preserve">LC2 - 27 - 12 </v>
      </c>
      <c r="D258" t="str">
        <v>VENDIDO</v>
      </c>
      <c r="E258">
        <v>33000000</v>
      </c>
      <c r="F258">
        <v>4000000</v>
      </c>
      <c r="G258">
        <v>29000000</v>
      </c>
      <c r="H258">
        <v>3627000</v>
      </c>
      <c r="I258">
        <v>7627000</v>
      </c>
      <c r="J258">
        <v>25373000</v>
      </c>
    </row>
    <row r="259">
      <c r="B259">
        <v>257</v>
      </c>
      <c r="C259" t="str">
        <v xml:space="preserve">LC2 - 28 - 1 </v>
      </c>
      <c r="D259" t="str">
        <v>VENDIDO</v>
      </c>
      <c r="E259">
        <v>39775000</v>
      </c>
      <c r="F259">
        <v>4000000</v>
      </c>
      <c r="G259">
        <v>35775000</v>
      </c>
      <c r="H259">
        <v>5962500</v>
      </c>
      <c r="I259">
        <v>9962500</v>
      </c>
      <c r="J259">
        <v>29812500</v>
      </c>
    </row>
    <row r="260">
      <c r="B260">
        <v>258</v>
      </c>
      <c r="C260" t="str">
        <v xml:space="preserve">LC2 - 28 - 2 </v>
      </c>
      <c r="D260" t="str">
        <v>VENDIDO</v>
      </c>
      <c r="E260">
        <v>33000000</v>
      </c>
      <c r="F260">
        <v>4000000</v>
      </c>
      <c r="G260">
        <v>29000000</v>
      </c>
      <c r="H260">
        <v>0</v>
      </c>
      <c r="I260">
        <v>4000000</v>
      </c>
      <c r="J260">
        <v>29000000</v>
      </c>
    </row>
    <row r="261">
      <c r="B261">
        <v>259</v>
      </c>
      <c r="C261" t="str">
        <v xml:space="preserve">LC2 - 28 - 3 </v>
      </c>
      <c r="D261" t="str">
        <v>VENDIDO</v>
      </c>
      <c r="E261">
        <v>33000000</v>
      </c>
      <c r="F261">
        <v>33000000</v>
      </c>
      <c r="G261">
        <v>0</v>
      </c>
      <c r="H261">
        <v>0</v>
      </c>
      <c r="I261">
        <v>33000000</v>
      </c>
      <c r="J261">
        <v>0</v>
      </c>
    </row>
    <row r="262">
      <c r="B262">
        <v>260</v>
      </c>
      <c r="C262" t="str">
        <v xml:space="preserve">LC2 - 28 - 4 </v>
      </c>
      <c r="D262" t="str">
        <v>VENDIDO</v>
      </c>
      <c r="E262">
        <v>28000000</v>
      </c>
      <c r="F262">
        <v>5000000</v>
      </c>
      <c r="G262">
        <v>23000000</v>
      </c>
      <c r="H262">
        <v>6706000</v>
      </c>
      <c r="I262">
        <v>11706000</v>
      </c>
      <c r="J262">
        <v>16294000</v>
      </c>
    </row>
    <row r="263">
      <c r="B263">
        <v>261</v>
      </c>
      <c r="C263" t="str">
        <v xml:space="preserve">LC2 - 28 - 5 </v>
      </c>
      <c r="D263" t="str">
        <v>VENDIDO</v>
      </c>
      <c r="E263">
        <v>28000000</v>
      </c>
      <c r="F263">
        <v>4000000</v>
      </c>
      <c r="G263">
        <v>24000000</v>
      </c>
      <c r="H263">
        <v>15000000</v>
      </c>
      <c r="I263">
        <v>19000000</v>
      </c>
      <c r="J263">
        <v>9000000</v>
      </c>
    </row>
    <row r="264">
      <c r="B264">
        <v>262</v>
      </c>
      <c r="C264" t="str">
        <v>LC2 - 28 - 6</v>
      </c>
      <c r="D264" t="str">
        <v xml:space="preserve">CEDIDO EN FORMA DE PAGO </v>
      </c>
      <c r="E264">
        <v>33000000</v>
      </c>
      <c r="F264">
        <v>0</v>
      </c>
      <c r="G264">
        <v>33000000</v>
      </c>
      <c r="H264">
        <v>0</v>
      </c>
      <c r="I264">
        <v>0</v>
      </c>
      <c r="J264">
        <v>33000000</v>
      </c>
    </row>
    <row r="265">
      <c r="B265">
        <v>263</v>
      </c>
      <c r="C265" t="str">
        <v xml:space="preserve">LC2 - 28 - 7 </v>
      </c>
      <c r="D265" t="str">
        <v>VENDIDO</v>
      </c>
      <c r="E265">
        <v>33000000</v>
      </c>
      <c r="F265">
        <v>4000000</v>
      </c>
      <c r="G265">
        <v>29000000</v>
      </c>
      <c r="H265">
        <v>0</v>
      </c>
      <c r="I265">
        <v>4000000</v>
      </c>
      <c r="J265">
        <v>29000000</v>
      </c>
    </row>
    <row r="266">
      <c r="B266">
        <v>264</v>
      </c>
      <c r="C266" t="str">
        <v xml:space="preserve">LC2 - 28 - 8 </v>
      </c>
      <c r="D266" t="str">
        <v>VENDIDO</v>
      </c>
      <c r="E266">
        <v>28000000</v>
      </c>
      <c r="F266">
        <v>4000000</v>
      </c>
      <c r="G266">
        <v>24000000</v>
      </c>
      <c r="H266">
        <v>14208300</v>
      </c>
      <c r="I266">
        <v>18208300</v>
      </c>
      <c r="J266">
        <v>9791700</v>
      </c>
    </row>
    <row r="267">
      <c r="B267">
        <v>265</v>
      </c>
      <c r="C267" t="str">
        <v xml:space="preserve">LC2 - 28 - 9 Y 10 </v>
      </c>
      <c r="D267" t="str">
        <v>VENDIDO</v>
      </c>
      <c r="E267">
        <v>56000000</v>
      </c>
      <c r="F267">
        <v>8000000</v>
      </c>
      <c r="G267">
        <v>48000000</v>
      </c>
      <c r="H267">
        <v>26000000</v>
      </c>
      <c r="I267">
        <v>34000000</v>
      </c>
      <c r="J267">
        <v>22000000</v>
      </c>
    </row>
    <row r="268">
      <c r="B268">
        <v>266</v>
      </c>
      <c r="C268" t="str">
        <v xml:space="preserve">LC2 - 28 - 11 </v>
      </c>
      <c r="D268" t="str">
        <v>VENDIDO</v>
      </c>
      <c r="E268">
        <v>28000000</v>
      </c>
      <c r="F268">
        <v>4000000</v>
      </c>
      <c r="G268">
        <v>24000000</v>
      </c>
      <c r="H268">
        <v>15000000</v>
      </c>
      <c r="I268">
        <v>19000000</v>
      </c>
      <c r="J268">
        <v>9000000</v>
      </c>
    </row>
    <row r="269">
      <c r="B269">
        <v>267</v>
      </c>
      <c r="C269" t="str">
        <v xml:space="preserve">LC2 - 28 - 12 </v>
      </c>
      <c r="D269" t="str">
        <v>VENDIDO</v>
      </c>
      <c r="E269">
        <v>41980000</v>
      </c>
      <c r="F269">
        <v>4000000</v>
      </c>
      <c r="G269">
        <v>37980000</v>
      </c>
      <c r="H269">
        <v>12660000</v>
      </c>
      <c r="I269">
        <v>16660000</v>
      </c>
      <c r="J269">
        <v>25320000</v>
      </c>
    </row>
    <row r="270">
      <c r="B270">
        <v>268</v>
      </c>
      <c r="C270" t="str">
        <v xml:space="preserve">LC2 - 29 - 1 </v>
      </c>
      <c r="D270" t="str">
        <v>DISPONIBLE</v>
      </c>
      <c r="E270">
        <v>28000000</v>
      </c>
      <c r="F270">
        <v>0</v>
      </c>
      <c r="G270">
        <v>28000000</v>
      </c>
      <c r="H270">
        <v>0</v>
      </c>
      <c r="I270">
        <v>0</v>
      </c>
      <c r="J270">
        <v>28000000</v>
      </c>
    </row>
    <row r="271">
      <c r="B271">
        <v>269</v>
      </c>
      <c r="C271" t="str">
        <v xml:space="preserve">LC2 - 29 - 2 </v>
      </c>
      <c r="D271" t="str">
        <v>VENDIDO</v>
      </c>
      <c r="E271">
        <v>27000000</v>
      </c>
      <c r="F271">
        <v>20000000</v>
      </c>
      <c r="G271">
        <v>7000000</v>
      </c>
      <c r="H271">
        <v>4000000</v>
      </c>
      <c r="I271">
        <v>24000000</v>
      </c>
      <c r="J271">
        <v>3000000</v>
      </c>
    </row>
    <row r="272">
      <c r="B272">
        <v>270</v>
      </c>
      <c r="C272" t="str">
        <v xml:space="preserve">LC2 - 29 - 3 </v>
      </c>
      <c r="D272" t="str">
        <v>VENDIDO</v>
      </c>
      <c r="E272">
        <v>28000000</v>
      </c>
      <c r="F272">
        <v>4000000</v>
      </c>
      <c r="G272">
        <v>24000000</v>
      </c>
      <c r="H272">
        <v>4000000</v>
      </c>
      <c r="I272">
        <v>8000000</v>
      </c>
      <c r="J272">
        <v>20000000</v>
      </c>
    </row>
    <row r="273">
      <c r="B273">
        <v>271</v>
      </c>
      <c r="C273" t="str">
        <v xml:space="preserve">LC2 - 29 - 4 </v>
      </c>
      <c r="D273" t="str">
        <v>VENDIDO</v>
      </c>
      <c r="E273">
        <v>28000000</v>
      </c>
      <c r="F273">
        <v>5000000</v>
      </c>
      <c r="G273">
        <v>23000000</v>
      </c>
      <c r="H273">
        <v>4781700</v>
      </c>
      <c r="I273">
        <v>9781700</v>
      </c>
      <c r="J273">
        <v>18218300</v>
      </c>
    </row>
    <row r="274">
      <c r="B274">
        <v>272</v>
      </c>
      <c r="C274" t="str">
        <v xml:space="preserve">LC2 - 29 - 5 </v>
      </c>
      <c r="D274" t="str">
        <v>VENDIDO</v>
      </c>
      <c r="E274">
        <v>26000000</v>
      </c>
      <c r="F274">
        <v>26000000</v>
      </c>
      <c r="G274">
        <v>0</v>
      </c>
      <c r="H274">
        <v>0</v>
      </c>
      <c r="I274">
        <v>26000000</v>
      </c>
      <c r="J274">
        <v>0</v>
      </c>
    </row>
    <row r="275">
      <c r="B275">
        <v>273</v>
      </c>
      <c r="C275" t="str">
        <v xml:space="preserve">LC2 - 29 - 6 </v>
      </c>
      <c r="D275" t="str">
        <v>VENDIDO</v>
      </c>
      <c r="E275">
        <v>28000000</v>
      </c>
      <c r="F275">
        <v>4000000</v>
      </c>
      <c r="G275">
        <v>24000000</v>
      </c>
      <c r="H275">
        <v>6000000</v>
      </c>
      <c r="I275">
        <v>10000000</v>
      </c>
      <c r="J275">
        <v>18000000</v>
      </c>
    </row>
    <row r="276">
      <c r="B276">
        <v>274</v>
      </c>
      <c r="C276" t="str">
        <v xml:space="preserve">LC2 - 29 - 7 </v>
      </c>
      <c r="D276" t="str">
        <v xml:space="preserve">CEDIDO EN FORMA DE PAGO </v>
      </c>
      <c r="E276">
        <v>33000000</v>
      </c>
      <c r="F276">
        <v>0</v>
      </c>
      <c r="G276">
        <v>33000000</v>
      </c>
      <c r="H276">
        <v>0</v>
      </c>
      <c r="I276">
        <v>0</v>
      </c>
      <c r="J276">
        <v>33000000</v>
      </c>
    </row>
    <row r="277">
      <c r="B277">
        <v>275</v>
      </c>
      <c r="C277" t="str">
        <v xml:space="preserve">LC2 - 29 - 8 </v>
      </c>
      <c r="D277" t="str">
        <v>VENDIDO</v>
      </c>
      <c r="E277">
        <v>33000000</v>
      </c>
      <c r="F277">
        <v>4000000</v>
      </c>
      <c r="G277">
        <v>29000000</v>
      </c>
      <c r="H277">
        <v>19332500</v>
      </c>
      <c r="I277">
        <v>23332500</v>
      </c>
      <c r="J277">
        <v>9667500</v>
      </c>
    </row>
    <row r="278">
      <c r="B278">
        <v>276</v>
      </c>
      <c r="C278" t="str">
        <v xml:space="preserve">LC2 - 29 - 9 </v>
      </c>
      <c r="D278" t="str">
        <v>VENDIDO</v>
      </c>
      <c r="E278">
        <v>28000000</v>
      </c>
      <c r="F278">
        <v>4000000</v>
      </c>
      <c r="G278">
        <v>24000000</v>
      </c>
      <c r="H278">
        <v>13000000</v>
      </c>
      <c r="I278">
        <v>17000000</v>
      </c>
      <c r="J278">
        <v>11000000</v>
      </c>
    </row>
    <row r="279">
      <c r="B279">
        <v>277</v>
      </c>
      <c r="C279" t="str">
        <v xml:space="preserve">LC2 - 29 - 10 </v>
      </c>
      <c r="D279" t="str">
        <v>VENDIDO</v>
      </c>
      <c r="E279">
        <v>28000000</v>
      </c>
      <c r="F279">
        <v>0</v>
      </c>
      <c r="G279">
        <v>28000000</v>
      </c>
      <c r="H279">
        <v>0</v>
      </c>
      <c r="I279">
        <v>0</v>
      </c>
      <c r="J279">
        <v>28000000</v>
      </c>
    </row>
    <row r="280">
      <c r="B280">
        <v>278</v>
      </c>
      <c r="C280" t="str">
        <v xml:space="preserve">LC2 - 29 - 11 </v>
      </c>
      <c r="D280" t="str">
        <v>VENDIDO</v>
      </c>
      <c r="E280">
        <v>28000000</v>
      </c>
      <c r="F280">
        <v>4000000</v>
      </c>
      <c r="G280">
        <v>24000000</v>
      </c>
      <c r="H280">
        <v>3000000</v>
      </c>
      <c r="I280">
        <v>7000000</v>
      </c>
      <c r="J280">
        <v>21000000</v>
      </c>
    </row>
    <row r="281">
      <c r="B281">
        <v>279</v>
      </c>
      <c r="C281" t="str">
        <v xml:space="preserve">LC2 - 29 - 12 </v>
      </c>
      <c r="D281" t="str">
        <v>VENDIDO</v>
      </c>
      <c r="E281">
        <v>28000000</v>
      </c>
      <c r="F281">
        <v>4500000</v>
      </c>
      <c r="G281">
        <v>23500000</v>
      </c>
      <c r="H281">
        <v>13708800</v>
      </c>
      <c r="I281">
        <v>18208800</v>
      </c>
      <c r="J281">
        <v>9791200</v>
      </c>
    </row>
    <row r="282">
      <c r="B282">
        <v>280</v>
      </c>
      <c r="C282" t="str">
        <v>LC2 - 29 - 13 Y 14</v>
      </c>
      <c r="D282" t="str">
        <v>VENDIDO</v>
      </c>
      <c r="E282">
        <v>32316000</v>
      </c>
      <c r="F282">
        <v>0</v>
      </c>
      <c r="G282">
        <v>32316000</v>
      </c>
      <c r="H282">
        <v>29375000</v>
      </c>
      <c r="I282">
        <v>29375000</v>
      </c>
      <c r="J282">
        <v>2941000</v>
      </c>
    </row>
    <row r="283">
      <c r="B283">
        <v>281</v>
      </c>
      <c r="C283" t="str">
        <v>LC2 - 30 - 1</v>
      </c>
      <c r="D283" t="str">
        <v>VENDIDO</v>
      </c>
      <c r="E283">
        <v>33000000</v>
      </c>
      <c r="F283">
        <v>4000000</v>
      </c>
      <c r="G283">
        <v>29000000</v>
      </c>
      <c r="H283">
        <v>27648000</v>
      </c>
      <c r="I283">
        <v>31648000</v>
      </c>
      <c r="J283">
        <v>1352000</v>
      </c>
    </row>
    <row r="284">
      <c r="B284">
        <v>282</v>
      </c>
      <c r="C284" t="str">
        <v xml:space="preserve">LC2 - 30 - 2 </v>
      </c>
      <c r="D284" t="str">
        <v>VENDIDO</v>
      </c>
      <c r="E284">
        <v>28000000</v>
      </c>
      <c r="F284">
        <v>4000000</v>
      </c>
      <c r="G284">
        <v>24000000</v>
      </c>
      <c r="H284">
        <v>9000000</v>
      </c>
      <c r="I284">
        <v>13000000</v>
      </c>
      <c r="J284">
        <v>15000000</v>
      </c>
    </row>
    <row r="285">
      <c r="B285">
        <v>283</v>
      </c>
      <c r="C285" t="str">
        <v xml:space="preserve">LC2 - 30 - 3 </v>
      </c>
      <c r="D285" t="str">
        <v>VENDIDO</v>
      </c>
      <c r="E285">
        <v>28000000</v>
      </c>
      <c r="F285">
        <v>28000000</v>
      </c>
      <c r="G285">
        <v>0</v>
      </c>
      <c r="H285">
        <v>0</v>
      </c>
      <c r="I285">
        <v>28000000</v>
      </c>
      <c r="J285">
        <v>0</v>
      </c>
    </row>
    <row r="286">
      <c r="B286">
        <v>284</v>
      </c>
      <c r="C286" t="str">
        <v xml:space="preserve">LC2 - 30 - 4 </v>
      </c>
      <c r="D286" t="str">
        <v>VENDIDO</v>
      </c>
      <c r="E286">
        <v>28000000</v>
      </c>
      <c r="F286">
        <v>4000000</v>
      </c>
      <c r="G286">
        <v>24000000</v>
      </c>
      <c r="H286">
        <v>11000000</v>
      </c>
      <c r="I286">
        <v>15000000</v>
      </c>
      <c r="J286">
        <v>13000000</v>
      </c>
    </row>
    <row r="287">
      <c r="B287">
        <v>285</v>
      </c>
      <c r="C287" t="str">
        <v xml:space="preserve">LC2 - 30 - 5 Y 6 </v>
      </c>
      <c r="D287" t="str">
        <v>VENDIDO</v>
      </c>
      <c r="E287">
        <v>63453000</v>
      </c>
      <c r="F287">
        <v>14000000</v>
      </c>
      <c r="G287">
        <v>49453000</v>
      </c>
      <c r="H287">
        <v>12000000</v>
      </c>
      <c r="I287">
        <v>26000000</v>
      </c>
      <c r="J287">
        <v>37453000</v>
      </c>
    </row>
    <row r="288">
      <c r="B288">
        <v>286</v>
      </c>
      <c r="C288" t="str">
        <v xml:space="preserve">LC2 - 30 - 7 </v>
      </c>
      <c r="D288" t="str">
        <v>VENDIDO</v>
      </c>
      <c r="E288">
        <v>36202000</v>
      </c>
      <c r="F288">
        <v>4000000</v>
      </c>
      <c r="G288">
        <v>32202000</v>
      </c>
      <c r="H288">
        <v>1000000</v>
      </c>
      <c r="I288">
        <v>5000000</v>
      </c>
      <c r="J288">
        <v>31202000</v>
      </c>
    </row>
    <row r="289">
      <c r="B289">
        <v>287</v>
      </c>
      <c r="C289" t="str">
        <v xml:space="preserve">LC2 - 30 - 8 </v>
      </c>
      <c r="D289" t="str">
        <v>VENDIDO</v>
      </c>
      <c r="E289">
        <v>28000000</v>
      </c>
      <c r="F289">
        <v>4000000</v>
      </c>
      <c r="G289">
        <v>24000000</v>
      </c>
      <c r="H289">
        <v>3000000</v>
      </c>
      <c r="I289">
        <v>7000000</v>
      </c>
      <c r="J289">
        <v>21000000</v>
      </c>
    </row>
    <row r="290">
      <c r="B290">
        <v>288</v>
      </c>
      <c r="C290" t="str">
        <v xml:space="preserve">LC2 - 30 - 9 </v>
      </c>
      <c r="D290" t="str">
        <v>VENDIDO</v>
      </c>
      <c r="E290">
        <v>27000000</v>
      </c>
      <c r="F290">
        <v>27000000</v>
      </c>
      <c r="G290">
        <v>0</v>
      </c>
      <c r="H290">
        <v>0</v>
      </c>
      <c r="I290">
        <v>27000000</v>
      </c>
      <c r="J290">
        <v>0</v>
      </c>
    </row>
    <row r="291">
      <c r="B291">
        <v>289</v>
      </c>
      <c r="C291" t="str">
        <v xml:space="preserve">LC2 - 30 - 10 </v>
      </c>
      <c r="D291" t="str">
        <v>VENDIDO</v>
      </c>
      <c r="E291">
        <v>28000000</v>
      </c>
      <c r="F291">
        <v>28000000</v>
      </c>
      <c r="G291">
        <v>0</v>
      </c>
      <c r="I291">
        <v>28000000</v>
      </c>
      <c r="J291">
        <v>0</v>
      </c>
    </row>
    <row r="292">
      <c r="B292">
        <v>290</v>
      </c>
      <c r="C292" t="str">
        <v>LC2 - 30 - 11</v>
      </c>
      <c r="D292" t="str">
        <v>VENDIDO</v>
      </c>
      <c r="E292">
        <v>28000000</v>
      </c>
      <c r="F292">
        <v>4000000</v>
      </c>
      <c r="G292">
        <v>24000000</v>
      </c>
      <c r="H292">
        <v>13000000</v>
      </c>
      <c r="I292">
        <v>17000000</v>
      </c>
      <c r="J292">
        <v>11000000</v>
      </c>
    </row>
    <row r="293">
      <c r="B293">
        <v>291</v>
      </c>
      <c r="C293" t="str">
        <v xml:space="preserve">LC2 - 30 - 12 </v>
      </c>
      <c r="D293" t="str">
        <v>VENDIDO</v>
      </c>
      <c r="E293">
        <v>33000000</v>
      </c>
      <c r="F293">
        <v>4000000</v>
      </c>
      <c r="G293">
        <v>29000000</v>
      </c>
      <c r="H293">
        <v>15600000</v>
      </c>
      <c r="I293">
        <v>19600000</v>
      </c>
      <c r="J293">
        <v>13400000</v>
      </c>
    </row>
    <row r="294">
      <c r="B294">
        <v>292</v>
      </c>
      <c r="C294" t="str">
        <v xml:space="preserve">LC2 - 31 - 1 - 2 - 11 Y 12 </v>
      </c>
      <c r="D294" t="str">
        <v>VENDIDO</v>
      </c>
      <c r="E294">
        <v>122000000</v>
      </c>
      <c r="F294">
        <v>16000000</v>
      </c>
      <c r="G294">
        <v>106000000</v>
      </c>
      <c r="H294">
        <v>64221900</v>
      </c>
      <c r="I294">
        <v>80221900</v>
      </c>
      <c r="J294">
        <v>41778100</v>
      </c>
    </row>
    <row r="295">
      <c r="B295">
        <v>293</v>
      </c>
      <c r="C295" t="str">
        <v xml:space="preserve">LC2 - 31 - 3 </v>
      </c>
      <c r="D295" t="str">
        <v>VENDIDO</v>
      </c>
      <c r="E295">
        <v>28000000</v>
      </c>
      <c r="F295">
        <v>4000000</v>
      </c>
      <c r="G295">
        <v>24000000</v>
      </c>
      <c r="H295">
        <v>5000000</v>
      </c>
      <c r="I295">
        <v>9000000</v>
      </c>
      <c r="J295">
        <v>19000000</v>
      </c>
    </row>
    <row r="296">
      <c r="B296">
        <v>294</v>
      </c>
      <c r="C296" t="str">
        <v xml:space="preserve">LC2 - 31 - 4 </v>
      </c>
      <c r="D296" t="str">
        <v>VENDIDO</v>
      </c>
      <c r="E296">
        <v>25000000</v>
      </c>
      <c r="F296">
        <v>7000000</v>
      </c>
      <c r="G296">
        <v>18000000</v>
      </c>
      <c r="H296">
        <v>6750000</v>
      </c>
      <c r="I296">
        <v>13750000</v>
      </c>
      <c r="J296">
        <v>11250000</v>
      </c>
    </row>
    <row r="297">
      <c r="B297">
        <v>295</v>
      </c>
      <c r="C297" t="str">
        <v xml:space="preserve">LC2 - 31 - 5 </v>
      </c>
      <c r="D297" t="str">
        <v>VENDIDO</v>
      </c>
      <c r="E297">
        <v>26000000</v>
      </c>
      <c r="F297">
        <v>4000000</v>
      </c>
      <c r="G297">
        <v>22000000</v>
      </c>
      <c r="H297">
        <v>4833400</v>
      </c>
      <c r="I297">
        <v>8833400</v>
      </c>
      <c r="J297">
        <v>17166600</v>
      </c>
    </row>
    <row r="298">
      <c r="B298">
        <v>296</v>
      </c>
      <c r="C298" t="str">
        <v xml:space="preserve">LC2 - 31 - 6 </v>
      </c>
      <c r="D298" t="str">
        <v>VENDIDO</v>
      </c>
      <c r="E298">
        <v>33573000</v>
      </c>
      <c r="F298">
        <v>4000000</v>
      </c>
      <c r="G298">
        <v>29573000</v>
      </c>
      <c r="H298">
        <v>7393800</v>
      </c>
      <c r="I298">
        <v>11393800</v>
      </c>
      <c r="J298">
        <v>22179200</v>
      </c>
    </row>
    <row r="299">
      <c r="B299">
        <v>297</v>
      </c>
      <c r="C299" t="str">
        <v xml:space="preserve">LC2 - 31 - 7 </v>
      </c>
      <c r="D299" t="str">
        <v>VENDIDO</v>
      </c>
      <c r="E299">
        <v>33573000</v>
      </c>
      <c r="F299">
        <v>5000000</v>
      </c>
      <c r="G299">
        <v>28573000</v>
      </c>
      <c r="H299">
        <v>6075000</v>
      </c>
      <c r="I299">
        <v>11075000</v>
      </c>
      <c r="J299">
        <v>22498000</v>
      </c>
    </row>
    <row r="300">
      <c r="B300">
        <v>298</v>
      </c>
      <c r="C300" t="str">
        <v xml:space="preserve">LC2 - 31 - 8 </v>
      </c>
      <c r="D300" t="str">
        <v>VENDIDO</v>
      </c>
      <c r="E300">
        <v>26500000</v>
      </c>
      <c r="F300">
        <v>26500000</v>
      </c>
      <c r="G300">
        <v>0</v>
      </c>
      <c r="H300">
        <v>0</v>
      </c>
      <c r="I300">
        <v>26500000</v>
      </c>
      <c r="J300">
        <v>0</v>
      </c>
    </row>
    <row r="301">
      <c r="B301">
        <v>299</v>
      </c>
      <c r="C301" t="str">
        <v xml:space="preserve">LC2 - 31 - 9 </v>
      </c>
      <c r="D301" t="str">
        <v>VENDIDO</v>
      </c>
      <c r="E301">
        <v>28000000</v>
      </c>
      <c r="F301">
        <v>4000000</v>
      </c>
      <c r="G301">
        <v>24000000</v>
      </c>
      <c r="H301">
        <v>24000000</v>
      </c>
      <c r="I301">
        <v>28000000</v>
      </c>
      <c r="J301">
        <v>0</v>
      </c>
    </row>
    <row r="302">
      <c r="B302">
        <v>300</v>
      </c>
      <c r="C302" t="str">
        <v xml:space="preserve">LC2 - 31 - 10 </v>
      </c>
      <c r="D302" t="str">
        <v>VENDIDO</v>
      </c>
      <c r="E302">
        <v>28000000</v>
      </c>
      <c r="F302">
        <v>4000000</v>
      </c>
      <c r="G302">
        <v>24000000</v>
      </c>
      <c r="H302">
        <v>2000000</v>
      </c>
      <c r="I302">
        <v>6000000</v>
      </c>
      <c r="J302">
        <v>22000000</v>
      </c>
    </row>
    <row r="303">
      <c r="B303">
        <v>301</v>
      </c>
      <c r="C303" t="str">
        <v xml:space="preserve">LC2 - 32 - 1 </v>
      </c>
      <c r="D303" t="str">
        <v>VENDIDO</v>
      </c>
      <c r="E303">
        <v>28392000</v>
      </c>
      <c r="F303">
        <v>9000000</v>
      </c>
      <c r="G303">
        <v>19392000</v>
      </c>
      <c r="H303">
        <v>10000000</v>
      </c>
      <c r="I303">
        <v>19000000</v>
      </c>
      <c r="J303">
        <v>9392000</v>
      </c>
    </row>
    <row r="304">
      <c r="B304">
        <v>302</v>
      </c>
      <c r="C304" t="str">
        <v xml:space="preserve">LC2 - 32 - 2 </v>
      </c>
      <c r="D304" t="str">
        <v>VENDIDO</v>
      </c>
      <c r="E304">
        <v>28000000</v>
      </c>
      <c r="F304">
        <v>7000000</v>
      </c>
      <c r="G304">
        <v>21000000</v>
      </c>
      <c r="H304">
        <v>3625000</v>
      </c>
      <c r="I304">
        <v>10625000</v>
      </c>
      <c r="J304">
        <v>17375000</v>
      </c>
    </row>
    <row r="305">
      <c r="B305">
        <v>303</v>
      </c>
      <c r="C305" t="str">
        <v xml:space="preserve">LC2 - 32 - 3 </v>
      </c>
      <c r="D305" t="str">
        <v>VENDIDO</v>
      </c>
      <c r="E305">
        <v>28000000</v>
      </c>
      <c r="F305">
        <v>4000000</v>
      </c>
      <c r="G305">
        <v>24000000</v>
      </c>
      <c r="H305">
        <v>3500000</v>
      </c>
      <c r="I305">
        <v>7500000</v>
      </c>
      <c r="J305">
        <v>20500000</v>
      </c>
    </row>
    <row r="306">
      <c r="B306">
        <v>304</v>
      </c>
      <c r="C306" t="str">
        <v xml:space="preserve">LC2 - 32 - 4 </v>
      </c>
      <c r="D306" t="str">
        <v>EN NEGOCIACIÓN</v>
      </c>
      <c r="E306">
        <v>28000000</v>
      </c>
      <c r="F306">
        <v>0</v>
      </c>
      <c r="G306">
        <v>28000000</v>
      </c>
      <c r="H306">
        <v>0</v>
      </c>
      <c r="I306">
        <v>0</v>
      </c>
      <c r="J306">
        <v>28000000</v>
      </c>
    </row>
    <row r="307">
      <c r="B307">
        <v>305</v>
      </c>
      <c r="C307" t="str">
        <v>LC2 - 32 - 5</v>
      </c>
      <c r="D307" t="str">
        <v>VENDIDO</v>
      </c>
      <c r="E307">
        <v>28000000</v>
      </c>
      <c r="F307">
        <v>4000000</v>
      </c>
      <c r="G307">
        <v>24000000</v>
      </c>
      <c r="H307">
        <v>6500000</v>
      </c>
      <c r="I307">
        <v>10500000</v>
      </c>
      <c r="J307">
        <v>17500000</v>
      </c>
    </row>
    <row r="308">
      <c r="B308">
        <v>306</v>
      </c>
      <c r="C308" t="str">
        <v xml:space="preserve">LC2 - 32 - 6 </v>
      </c>
      <c r="D308" t="str">
        <v>VENDIDO</v>
      </c>
      <c r="E308">
        <v>28000000</v>
      </c>
      <c r="F308">
        <v>4000000</v>
      </c>
      <c r="G308">
        <v>24000000</v>
      </c>
      <c r="H308">
        <v>7000000</v>
      </c>
      <c r="I308">
        <v>11000000</v>
      </c>
      <c r="J308">
        <v>17000000</v>
      </c>
    </row>
    <row r="309">
      <c r="B309">
        <v>307</v>
      </c>
      <c r="C309" t="str">
        <v xml:space="preserve">LC2 - 32 - 7 </v>
      </c>
      <c r="D309" t="str">
        <v>VENDIDO</v>
      </c>
      <c r="E309">
        <v>28000000</v>
      </c>
      <c r="F309">
        <v>4000000</v>
      </c>
      <c r="G309">
        <v>24000000</v>
      </c>
      <c r="H309">
        <v>5000000</v>
      </c>
      <c r="I309">
        <v>9000000</v>
      </c>
      <c r="J309">
        <v>19000000</v>
      </c>
    </row>
    <row r="310">
      <c r="B310">
        <v>308</v>
      </c>
      <c r="C310" t="str">
        <v xml:space="preserve">LC2 - 32 - 8 </v>
      </c>
      <c r="D310" t="str">
        <v>VENDIDO</v>
      </c>
      <c r="E310">
        <v>28000000</v>
      </c>
      <c r="F310">
        <v>4000000</v>
      </c>
      <c r="G310">
        <v>24000000</v>
      </c>
      <c r="H310">
        <v>1000000</v>
      </c>
      <c r="I310">
        <v>5000000</v>
      </c>
      <c r="J310">
        <v>23000000</v>
      </c>
    </row>
    <row r="311">
      <c r="B311">
        <v>309</v>
      </c>
      <c r="C311" t="str">
        <v xml:space="preserve">LC2 - 32 - 9 </v>
      </c>
      <c r="D311" t="str">
        <v xml:space="preserve">CEDIDO EN FORMA DE PAGO </v>
      </c>
      <c r="E311">
        <v>33000000</v>
      </c>
      <c r="F311">
        <v>0</v>
      </c>
      <c r="G311">
        <v>33000000</v>
      </c>
      <c r="H311">
        <v>0</v>
      </c>
      <c r="I311">
        <v>0</v>
      </c>
      <c r="J311">
        <v>33000000</v>
      </c>
    </row>
    <row r="312">
      <c r="B312">
        <v>310</v>
      </c>
      <c r="C312" t="str">
        <v xml:space="preserve">LC2 - 32 - 10 </v>
      </c>
      <c r="D312" t="str">
        <v xml:space="preserve">CEDIDO EN FORMA DE PAGO </v>
      </c>
      <c r="E312">
        <v>33000000</v>
      </c>
      <c r="F312">
        <v>0</v>
      </c>
      <c r="G312">
        <v>33000000</v>
      </c>
      <c r="H312">
        <v>0</v>
      </c>
      <c r="I312">
        <v>0</v>
      </c>
      <c r="J312">
        <v>33000000</v>
      </c>
    </row>
    <row r="313">
      <c r="B313">
        <v>311</v>
      </c>
      <c r="C313" t="str">
        <v xml:space="preserve">LC2 - 32 - 11 </v>
      </c>
      <c r="D313" t="str">
        <v>VENDIDO</v>
      </c>
      <c r="E313">
        <v>23000000</v>
      </c>
      <c r="F313">
        <v>1000000</v>
      </c>
      <c r="G313">
        <v>22000000</v>
      </c>
      <c r="H313">
        <v>7000000</v>
      </c>
      <c r="I313">
        <v>8000000</v>
      </c>
      <c r="J313">
        <v>15000000</v>
      </c>
    </row>
    <row r="314">
      <c r="B314">
        <v>312</v>
      </c>
      <c r="C314" t="str">
        <v xml:space="preserve">LC2 - 32 - 12 </v>
      </c>
      <c r="D314" t="str">
        <v>VENDIDO</v>
      </c>
      <c r="E314">
        <v>28000000</v>
      </c>
      <c r="F314">
        <v>4000000</v>
      </c>
      <c r="G314">
        <v>24000000</v>
      </c>
      <c r="H314">
        <v>22000000</v>
      </c>
      <c r="I314">
        <v>26000000</v>
      </c>
      <c r="J314">
        <v>2000000</v>
      </c>
    </row>
    <row r="315">
      <c r="B315">
        <v>313</v>
      </c>
      <c r="C315" t="str">
        <v xml:space="preserve">LC2 - 32 - 13 </v>
      </c>
      <c r="D315" t="str">
        <v>VENDIDO</v>
      </c>
      <c r="E315">
        <v>28000000</v>
      </c>
      <c r="F315">
        <v>4000000</v>
      </c>
      <c r="G315">
        <v>24000000</v>
      </c>
      <c r="H315">
        <v>24000000</v>
      </c>
      <c r="I315">
        <v>28000000</v>
      </c>
      <c r="J315">
        <v>0</v>
      </c>
    </row>
    <row r="316">
      <c r="B316">
        <v>314</v>
      </c>
      <c r="C316" t="str">
        <v xml:space="preserve">LC2 - 32 - 14 </v>
      </c>
      <c r="D316" t="str">
        <v>VENDIDO</v>
      </c>
      <c r="E316">
        <v>28000000</v>
      </c>
      <c r="F316">
        <v>4000000</v>
      </c>
      <c r="G316">
        <v>24000000</v>
      </c>
      <c r="H316">
        <v>1000000</v>
      </c>
      <c r="I316">
        <v>5000000</v>
      </c>
      <c r="J316">
        <v>23000000</v>
      </c>
    </row>
    <row r="317">
      <c r="B317">
        <v>315</v>
      </c>
      <c r="C317" t="str">
        <v xml:space="preserve">LC2 - 32 - 15 </v>
      </c>
      <c r="D317" t="str">
        <v>VENDIDO</v>
      </c>
      <c r="E317">
        <v>28000000</v>
      </c>
      <c r="F317">
        <v>4000000</v>
      </c>
      <c r="G317">
        <v>24000000</v>
      </c>
      <c r="H317">
        <v>6000000</v>
      </c>
      <c r="I317">
        <v>10000000</v>
      </c>
      <c r="J317">
        <v>18000000</v>
      </c>
    </row>
    <row r="318">
      <c r="B318">
        <v>316</v>
      </c>
      <c r="C318" t="str">
        <v>LC2 - 32 - 16 y 17</v>
      </c>
      <c r="D318" t="str">
        <v>VENDIDO</v>
      </c>
      <c r="E318">
        <v>58275350</v>
      </c>
      <c r="F318">
        <v>10000000</v>
      </c>
      <c r="G318">
        <v>48275350</v>
      </c>
      <c r="H318">
        <v>7236800</v>
      </c>
      <c r="I318">
        <v>17236800</v>
      </c>
      <c r="J318">
        <v>41038550</v>
      </c>
    </row>
    <row r="319">
      <c r="B319">
        <v>317</v>
      </c>
      <c r="C319" t="str">
        <v xml:space="preserve">LC2 - 33 - 1 </v>
      </c>
      <c r="D319" t="str">
        <v>VENDIDO</v>
      </c>
      <c r="E319">
        <v>48075000</v>
      </c>
      <c r="F319">
        <v>4000000</v>
      </c>
      <c r="G319">
        <v>44075000</v>
      </c>
      <c r="H319">
        <v>47245000</v>
      </c>
      <c r="I319">
        <v>51245000</v>
      </c>
      <c r="J319">
        <v>-3170000</v>
      </c>
    </row>
    <row r="320">
      <c r="B320">
        <v>318</v>
      </c>
      <c r="C320" t="str">
        <v xml:space="preserve">LC2 - 33 - 2 </v>
      </c>
      <c r="D320" t="str">
        <v>VENDIDO</v>
      </c>
      <c r="E320">
        <v>28000000</v>
      </c>
      <c r="F320">
        <v>4000000</v>
      </c>
      <c r="G320">
        <v>24000000</v>
      </c>
      <c r="H320">
        <v>4000000</v>
      </c>
      <c r="I320">
        <v>8000000</v>
      </c>
      <c r="J320">
        <v>20000000</v>
      </c>
    </row>
    <row r="321">
      <c r="B321">
        <v>319</v>
      </c>
      <c r="C321" t="str">
        <v xml:space="preserve">LC2 - 33 - 3 </v>
      </c>
      <c r="D321" t="str">
        <v>VENDIDO</v>
      </c>
      <c r="E321">
        <v>28000000</v>
      </c>
      <c r="F321">
        <v>4000000</v>
      </c>
      <c r="G321">
        <v>24000000</v>
      </c>
      <c r="H321">
        <v>5000000</v>
      </c>
      <c r="I321">
        <v>9000000</v>
      </c>
      <c r="J321">
        <v>19000000</v>
      </c>
    </row>
    <row r="322">
      <c r="B322">
        <v>320</v>
      </c>
      <c r="C322" t="str">
        <v xml:space="preserve">LC2 - 33 - 4 </v>
      </c>
      <c r="D322" t="str">
        <v>VENDIDO</v>
      </c>
      <c r="E322">
        <v>28000000</v>
      </c>
      <c r="F322">
        <v>4000000</v>
      </c>
      <c r="G322">
        <v>24000000</v>
      </c>
      <c r="H322">
        <v>7000000</v>
      </c>
      <c r="I322">
        <v>11000000</v>
      </c>
      <c r="J322">
        <v>17000000</v>
      </c>
    </row>
    <row r="323">
      <c r="B323">
        <v>321</v>
      </c>
      <c r="C323" t="str">
        <v xml:space="preserve">LC2 - 33 - 5 </v>
      </c>
      <c r="D323" t="str">
        <v>VENDIDO</v>
      </c>
      <c r="E323">
        <v>28000000</v>
      </c>
      <c r="F323">
        <v>4000000</v>
      </c>
      <c r="G323">
        <v>24000000</v>
      </c>
      <c r="H323">
        <v>7000000</v>
      </c>
      <c r="I323">
        <v>11000000</v>
      </c>
      <c r="J323">
        <v>17000000</v>
      </c>
    </row>
    <row r="324">
      <c r="B324">
        <v>322</v>
      </c>
      <c r="C324" t="str">
        <v>LC2 - 33 - 6</v>
      </c>
      <c r="D324" t="str">
        <v>VENDIDO</v>
      </c>
      <c r="E324">
        <v>28000000</v>
      </c>
      <c r="F324">
        <v>4000000</v>
      </c>
      <c r="G324">
        <v>24000000</v>
      </c>
      <c r="H324">
        <v>7000000</v>
      </c>
      <c r="I324">
        <v>11000000</v>
      </c>
      <c r="J324">
        <v>17000000</v>
      </c>
    </row>
    <row r="325">
      <c r="B325">
        <v>323</v>
      </c>
      <c r="C325" t="str">
        <v xml:space="preserve">LC2 - 33 - 7 </v>
      </c>
      <c r="D325" t="str">
        <v>VENDIDO</v>
      </c>
      <c r="E325">
        <v>28000000</v>
      </c>
      <c r="F325">
        <v>4000000</v>
      </c>
      <c r="G325">
        <v>24000000</v>
      </c>
      <c r="H325">
        <v>7000000</v>
      </c>
      <c r="I325">
        <v>11000000</v>
      </c>
      <c r="J325">
        <v>17000000</v>
      </c>
    </row>
    <row r="326">
      <c r="B326">
        <v>324</v>
      </c>
      <c r="C326" t="str">
        <v xml:space="preserve">LC2 - 33 - 8 </v>
      </c>
      <c r="D326" t="str">
        <v>VENDIDO</v>
      </c>
      <c r="E326">
        <v>28000000</v>
      </c>
      <c r="F326">
        <v>4000000</v>
      </c>
      <c r="G326">
        <v>24000000</v>
      </c>
      <c r="H326">
        <v>7000000</v>
      </c>
      <c r="I326">
        <v>11000000</v>
      </c>
      <c r="J326">
        <v>17000000</v>
      </c>
    </row>
    <row r="327">
      <c r="B327">
        <v>325</v>
      </c>
      <c r="C327" t="str">
        <v xml:space="preserve">LC2 - 33 - 9 </v>
      </c>
      <c r="D327" t="str">
        <v>VENDIDO</v>
      </c>
      <c r="E327">
        <v>31000000</v>
      </c>
      <c r="F327">
        <v>5500000</v>
      </c>
      <c r="G327">
        <v>25500000</v>
      </c>
      <c r="H327">
        <v>25500000</v>
      </c>
      <c r="I327">
        <v>31000000</v>
      </c>
      <c r="J327">
        <v>0</v>
      </c>
    </row>
    <row r="328">
      <c r="B328">
        <v>326</v>
      </c>
      <c r="C328" t="str">
        <v xml:space="preserve">LC2 - 33 - 10 </v>
      </c>
      <c r="D328" t="str">
        <v>EN NEGOCIACIÓN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</row>
    <row r="329">
      <c r="B329">
        <v>327</v>
      </c>
      <c r="C329" t="str">
        <v>LC2 - 33 - 11</v>
      </c>
      <c r="D329" t="str">
        <v>VENDIDO</v>
      </c>
      <c r="E329">
        <v>28000000</v>
      </c>
      <c r="F329">
        <v>4000000</v>
      </c>
      <c r="G329">
        <v>24000000</v>
      </c>
      <c r="H329">
        <v>8000000</v>
      </c>
      <c r="I329">
        <v>12000000</v>
      </c>
      <c r="J329">
        <v>16000000</v>
      </c>
    </row>
    <row r="330">
      <c r="B330">
        <v>328</v>
      </c>
      <c r="C330" t="str">
        <v xml:space="preserve">LC2 - 33 - 12 </v>
      </c>
      <c r="D330" t="str">
        <v>VENDIDO</v>
      </c>
      <c r="E330">
        <v>28000000</v>
      </c>
      <c r="F330">
        <v>4000000</v>
      </c>
      <c r="G330">
        <v>24000000</v>
      </c>
      <c r="H330">
        <v>9000000</v>
      </c>
      <c r="I330">
        <v>13000000</v>
      </c>
      <c r="J330">
        <v>15000000</v>
      </c>
    </row>
    <row r="331">
      <c r="B331">
        <v>329</v>
      </c>
      <c r="C331" t="str">
        <v xml:space="preserve">LC2 - 33 - 13 </v>
      </c>
      <c r="D331" t="str">
        <v>VENDIDO</v>
      </c>
      <c r="E331">
        <v>28000000</v>
      </c>
      <c r="F331">
        <v>4000000</v>
      </c>
      <c r="G331">
        <v>24000000</v>
      </c>
      <c r="H331">
        <v>8000000</v>
      </c>
      <c r="I331">
        <v>12000000</v>
      </c>
      <c r="J331">
        <v>16000000</v>
      </c>
    </row>
    <row r="332">
      <c r="B332">
        <v>330</v>
      </c>
      <c r="C332" t="str">
        <v xml:space="preserve">LC2 - 33 - 14 </v>
      </c>
      <c r="D332" t="str">
        <v>VENDIDO</v>
      </c>
      <c r="E332">
        <v>28000000</v>
      </c>
      <c r="F332">
        <v>10000000</v>
      </c>
      <c r="G332">
        <v>18000000</v>
      </c>
      <c r="H332">
        <v>6750000</v>
      </c>
      <c r="I332">
        <v>16750000</v>
      </c>
      <c r="J332">
        <v>11250000</v>
      </c>
    </row>
    <row r="333">
      <c r="B333">
        <v>331</v>
      </c>
      <c r="C333" t="str">
        <v xml:space="preserve">LC2 - 33 - 15 </v>
      </c>
      <c r="D333" t="str">
        <v>VENDIDO</v>
      </c>
      <c r="E333">
        <v>27000000</v>
      </c>
      <c r="F333">
        <v>20000000</v>
      </c>
      <c r="G333">
        <v>7000000</v>
      </c>
      <c r="H333">
        <v>2000000</v>
      </c>
      <c r="I333">
        <v>22000000</v>
      </c>
      <c r="J333">
        <v>5000000</v>
      </c>
    </row>
    <row r="334">
      <c r="B334">
        <v>332</v>
      </c>
      <c r="C334" t="str">
        <v xml:space="preserve">LC2 - 33 - 16 </v>
      </c>
      <c r="D334" t="str">
        <v>VENDIDO</v>
      </c>
      <c r="E334">
        <v>28000000</v>
      </c>
      <c r="F334">
        <v>4000000</v>
      </c>
      <c r="G334">
        <v>24000000</v>
      </c>
      <c r="H334">
        <v>1000000</v>
      </c>
      <c r="I334">
        <v>5000000</v>
      </c>
      <c r="J334">
        <v>23000000</v>
      </c>
    </row>
    <row r="335">
      <c r="B335">
        <v>333</v>
      </c>
      <c r="C335" t="str">
        <v xml:space="preserve">LC2 - 33 - 17 </v>
      </c>
      <c r="D335" t="str">
        <v>VENDIDO</v>
      </c>
      <c r="E335">
        <v>28000000</v>
      </c>
      <c r="F335">
        <v>4000000</v>
      </c>
      <c r="G335">
        <v>24000000</v>
      </c>
      <c r="H335">
        <v>1000000</v>
      </c>
      <c r="I335">
        <v>5000000</v>
      </c>
      <c r="J335">
        <v>23000000</v>
      </c>
    </row>
    <row r="336">
      <c r="B336">
        <v>334</v>
      </c>
      <c r="C336" t="str">
        <v xml:space="preserve">LC2 - 33 - 18 Y 19 </v>
      </c>
      <c r="D336" t="str">
        <v>VENDIDO</v>
      </c>
      <c r="E336">
        <v>51424000</v>
      </c>
      <c r="F336">
        <v>4000000</v>
      </c>
      <c r="G336">
        <v>47424000</v>
      </c>
      <c r="H336">
        <v>7000000</v>
      </c>
      <c r="I336">
        <v>11000000</v>
      </c>
      <c r="J336">
        <v>40424000</v>
      </c>
    </row>
    <row r="337">
      <c r="B337">
        <v>335</v>
      </c>
      <c r="C337" t="str">
        <v xml:space="preserve">LC2 - 34 - 1 </v>
      </c>
      <c r="D337" t="str">
        <v>VENDIDO</v>
      </c>
      <c r="E337">
        <v>33000000</v>
      </c>
      <c r="F337">
        <v>4000000</v>
      </c>
      <c r="G337">
        <v>29000000</v>
      </c>
      <c r="H337">
        <v>13099900</v>
      </c>
      <c r="I337">
        <v>17099900</v>
      </c>
      <c r="J337">
        <v>15900100</v>
      </c>
    </row>
    <row r="338">
      <c r="B338">
        <v>336</v>
      </c>
      <c r="C338" t="str">
        <v xml:space="preserve">LC2 - 34 - 2 </v>
      </c>
      <c r="D338" t="str">
        <v>VENDIDO</v>
      </c>
      <c r="E338">
        <v>28000000</v>
      </c>
      <c r="F338">
        <v>4000000</v>
      </c>
      <c r="G338">
        <v>24000000</v>
      </c>
      <c r="H338">
        <v>10000000</v>
      </c>
      <c r="I338">
        <v>14000000</v>
      </c>
      <c r="J338">
        <v>14000000</v>
      </c>
    </row>
    <row r="339">
      <c r="B339">
        <v>337</v>
      </c>
      <c r="C339" t="str">
        <v xml:space="preserve">LC2 - 34 - 3 </v>
      </c>
      <c r="D339" t="str">
        <v>VENDIDO</v>
      </c>
      <c r="E339">
        <v>28000000</v>
      </c>
      <c r="F339">
        <v>4000000</v>
      </c>
      <c r="G339">
        <v>24000000</v>
      </c>
      <c r="H339">
        <v>15000000</v>
      </c>
      <c r="I339">
        <v>19000000</v>
      </c>
      <c r="J339">
        <v>9000000</v>
      </c>
    </row>
    <row r="340">
      <c r="B340">
        <v>338</v>
      </c>
      <c r="C340" t="str">
        <v xml:space="preserve">LC2 - 34 - 4 </v>
      </c>
      <c r="D340" t="str">
        <v>VENDIDO</v>
      </c>
      <c r="E340">
        <v>28000000</v>
      </c>
      <c r="F340">
        <v>4000000</v>
      </c>
      <c r="G340">
        <v>24000000</v>
      </c>
      <c r="H340">
        <v>7000000</v>
      </c>
      <c r="I340">
        <v>11000000</v>
      </c>
      <c r="J340">
        <v>17000000</v>
      </c>
    </row>
    <row r="341">
      <c r="B341">
        <v>339</v>
      </c>
      <c r="C341" t="str">
        <v xml:space="preserve">LC2 - 34 - 5 </v>
      </c>
      <c r="D341" t="str">
        <v>EN NEGOCIACIÓN</v>
      </c>
      <c r="E341">
        <v>28000000</v>
      </c>
      <c r="F341">
        <v>0</v>
      </c>
      <c r="G341">
        <v>28000000</v>
      </c>
      <c r="H341">
        <v>0</v>
      </c>
      <c r="I341">
        <v>0</v>
      </c>
      <c r="J341">
        <v>28000000</v>
      </c>
    </row>
    <row r="342">
      <c r="B342">
        <v>340</v>
      </c>
      <c r="C342" t="str">
        <v>LC2 - 34 - 7 Y 8</v>
      </c>
      <c r="D342" t="str">
        <v>VENDIDO</v>
      </c>
      <c r="E342">
        <v>60663000</v>
      </c>
      <c r="F342">
        <v>26000000</v>
      </c>
      <c r="G342">
        <v>52663000</v>
      </c>
      <c r="H342">
        <v>16800000</v>
      </c>
      <c r="I342">
        <v>42800000</v>
      </c>
      <c r="J342">
        <v>35863000</v>
      </c>
    </row>
    <row r="343">
      <c r="B343">
        <v>341</v>
      </c>
      <c r="C343" t="str">
        <v xml:space="preserve">LC2 - 34 - 6 </v>
      </c>
      <c r="D343" t="str">
        <v>VENDIDO</v>
      </c>
      <c r="E343">
        <v>32192000</v>
      </c>
      <c r="F343">
        <v>8000000</v>
      </c>
      <c r="G343">
        <v>6192000</v>
      </c>
      <c r="H343">
        <v>2064000</v>
      </c>
      <c r="I343">
        <v>10064000</v>
      </c>
      <c r="J343">
        <v>4128000</v>
      </c>
    </row>
    <row r="344">
      <c r="B344">
        <v>342</v>
      </c>
      <c r="C344" t="str">
        <v xml:space="preserve">LC2 - 34 - 9 </v>
      </c>
      <c r="D344" t="str">
        <v>VENDIDO</v>
      </c>
      <c r="E344">
        <v>28000000</v>
      </c>
      <c r="F344">
        <v>4000000</v>
      </c>
      <c r="G344">
        <v>24000000</v>
      </c>
      <c r="H344">
        <v>1000000</v>
      </c>
      <c r="I344">
        <v>5000000</v>
      </c>
      <c r="J344">
        <v>23000000</v>
      </c>
    </row>
    <row r="345">
      <c r="B345">
        <v>343</v>
      </c>
      <c r="C345" t="str">
        <v xml:space="preserve">LC2 - 34 - 10 </v>
      </c>
      <c r="D345" t="str">
        <v>VENDIDO</v>
      </c>
      <c r="E345">
        <v>28000000</v>
      </c>
      <c r="F345">
        <v>4500000</v>
      </c>
      <c r="G345">
        <v>23500000</v>
      </c>
      <c r="H345">
        <v>6830000</v>
      </c>
      <c r="I345">
        <v>11330000</v>
      </c>
      <c r="J345">
        <v>16670000</v>
      </c>
    </row>
    <row r="346">
      <c r="B346">
        <v>344</v>
      </c>
      <c r="C346" t="str">
        <v xml:space="preserve">LC2 - 34 - 11 </v>
      </c>
      <c r="D346" t="str">
        <v>VENDIDO</v>
      </c>
      <c r="E346">
        <v>28000000</v>
      </c>
      <c r="F346">
        <v>4000000</v>
      </c>
      <c r="G346">
        <v>24000000</v>
      </c>
      <c r="H346">
        <v>0</v>
      </c>
      <c r="I346">
        <v>4000000</v>
      </c>
      <c r="J346">
        <v>24000000</v>
      </c>
    </row>
    <row r="347">
      <c r="B347">
        <v>345</v>
      </c>
      <c r="C347" t="str">
        <v xml:space="preserve">LC2 - 34 - 12 </v>
      </c>
      <c r="D347" t="str">
        <v>VENDIDO</v>
      </c>
      <c r="E347">
        <v>33000000</v>
      </c>
      <c r="F347">
        <v>4000000</v>
      </c>
      <c r="G347">
        <v>29000000</v>
      </c>
      <c r="H347">
        <v>14510300</v>
      </c>
      <c r="I347">
        <v>18510300</v>
      </c>
      <c r="J347">
        <v>14489700</v>
      </c>
    </row>
    <row r="348">
      <c r="B348">
        <v>346</v>
      </c>
      <c r="C348" t="str">
        <v>LC2 - 35 - 1</v>
      </c>
      <c r="D348" t="str">
        <v>VENDIDO</v>
      </c>
      <c r="E348">
        <v>33000000</v>
      </c>
      <c r="F348">
        <v>4000000</v>
      </c>
      <c r="G348">
        <v>29000000</v>
      </c>
      <c r="H348">
        <v>10872000</v>
      </c>
      <c r="I348">
        <v>14872000</v>
      </c>
      <c r="J348">
        <v>18128000</v>
      </c>
    </row>
    <row r="349">
      <c r="B349">
        <v>347</v>
      </c>
      <c r="C349" t="str">
        <v xml:space="preserve">LC2 - 35 - 2 </v>
      </c>
      <c r="D349" t="str">
        <v>VENDIDO</v>
      </c>
      <c r="E349">
        <v>28000000</v>
      </c>
      <c r="F349">
        <v>4000000</v>
      </c>
      <c r="G349">
        <v>24000000</v>
      </c>
      <c r="H349">
        <v>6000000</v>
      </c>
      <c r="I349">
        <v>10000000</v>
      </c>
      <c r="J349">
        <v>18000000</v>
      </c>
    </row>
    <row r="350">
      <c r="B350">
        <v>348</v>
      </c>
      <c r="C350" t="str">
        <v xml:space="preserve">LC2- 35 - 3 </v>
      </c>
      <c r="D350" t="str">
        <v>VENDIDO</v>
      </c>
      <c r="E350">
        <v>28000000</v>
      </c>
      <c r="F350">
        <v>4000000</v>
      </c>
      <c r="G350">
        <v>24000000</v>
      </c>
      <c r="H350">
        <v>4000000</v>
      </c>
      <c r="I350">
        <v>8000000</v>
      </c>
      <c r="J350">
        <v>20000000</v>
      </c>
    </row>
    <row r="351">
      <c r="B351">
        <v>349</v>
      </c>
      <c r="C351" t="str">
        <v xml:space="preserve">LC2 - 35 - 4 </v>
      </c>
      <c r="D351" t="str">
        <v>VENDIDO</v>
      </c>
      <c r="E351">
        <v>28000000</v>
      </c>
      <c r="F351">
        <v>4000000</v>
      </c>
      <c r="G351">
        <v>24000000</v>
      </c>
      <c r="H351">
        <v>6000000</v>
      </c>
      <c r="I351">
        <v>10000000</v>
      </c>
      <c r="J351">
        <v>18000000</v>
      </c>
    </row>
    <row r="352">
      <c r="B352">
        <v>350</v>
      </c>
      <c r="C352" t="str">
        <v xml:space="preserve">LC2 - 35 - 5 </v>
      </c>
      <c r="D352" t="str">
        <v>VENDIDO</v>
      </c>
      <c r="E352">
        <v>28000000</v>
      </c>
      <c r="F352">
        <v>4000000</v>
      </c>
      <c r="G352">
        <v>24000000</v>
      </c>
      <c r="H352">
        <v>7000000</v>
      </c>
      <c r="I352">
        <v>11000000</v>
      </c>
      <c r="J352">
        <v>17000000</v>
      </c>
    </row>
    <row r="353">
      <c r="B353">
        <v>351</v>
      </c>
      <c r="C353" t="str">
        <v xml:space="preserve">LC2 - 35 - 6 </v>
      </c>
      <c r="D353" t="str">
        <v>VENDIDO</v>
      </c>
      <c r="E353">
        <v>31030000</v>
      </c>
      <c r="F353">
        <v>4000000</v>
      </c>
      <c r="G353">
        <v>27030000</v>
      </c>
      <c r="H353">
        <v>9010400</v>
      </c>
      <c r="I353">
        <v>13010400</v>
      </c>
      <c r="J353">
        <v>18019600</v>
      </c>
    </row>
    <row r="354">
      <c r="B354">
        <v>352</v>
      </c>
      <c r="C354" t="str">
        <v xml:space="preserve">LC2 - 35 - 7 </v>
      </c>
      <c r="D354" t="str">
        <v>VENDIDO</v>
      </c>
      <c r="E354">
        <v>31508000</v>
      </c>
      <c r="F354">
        <v>4000000</v>
      </c>
      <c r="G354">
        <v>27508000</v>
      </c>
      <c r="H354">
        <v>5731000</v>
      </c>
      <c r="I354">
        <v>9731000</v>
      </c>
      <c r="J354">
        <v>21777000</v>
      </c>
    </row>
    <row r="355">
      <c r="B355">
        <v>353</v>
      </c>
      <c r="C355" t="str">
        <v xml:space="preserve">LC2 - 35 - 8 </v>
      </c>
      <c r="D355" t="str">
        <v>VENDIDO</v>
      </c>
      <c r="E355">
        <v>28000000</v>
      </c>
      <c r="F355">
        <v>0</v>
      </c>
      <c r="G355">
        <v>28000000</v>
      </c>
      <c r="H355">
        <v>0</v>
      </c>
      <c r="I355">
        <v>0</v>
      </c>
      <c r="J355">
        <v>28000000</v>
      </c>
    </row>
    <row r="356">
      <c r="B356">
        <v>354</v>
      </c>
      <c r="C356" t="str">
        <v xml:space="preserve">LC2 - 35 - 9 </v>
      </c>
      <c r="D356" t="str">
        <v>VENDIDO</v>
      </c>
      <c r="E356">
        <v>28000000</v>
      </c>
      <c r="F356">
        <v>5000000</v>
      </c>
      <c r="G356">
        <v>23000000</v>
      </c>
      <c r="H356">
        <v>6000000</v>
      </c>
      <c r="I356">
        <v>11000000</v>
      </c>
      <c r="J356">
        <v>17000000</v>
      </c>
    </row>
    <row r="357">
      <c r="B357">
        <v>355</v>
      </c>
      <c r="C357" t="str">
        <v xml:space="preserve">LC2 - 35 - 10 Y 11 </v>
      </c>
      <c r="D357" t="str">
        <v>VENDIDO</v>
      </c>
      <c r="E357">
        <v>56000000</v>
      </c>
      <c r="F357">
        <v>8000000</v>
      </c>
      <c r="G357">
        <v>48000000</v>
      </c>
      <c r="H357">
        <v>12000000</v>
      </c>
      <c r="I357">
        <v>20000000</v>
      </c>
      <c r="J357">
        <v>36000000</v>
      </c>
    </row>
    <row r="358">
      <c r="B358">
        <v>356</v>
      </c>
      <c r="C358" t="str">
        <v xml:space="preserve">LC2 - 35 - 12 </v>
      </c>
      <c r="D358" t="str">
        <v>VENDIDO</v>
      </c>
      <c r="E358">
        <v>33000000</v>
      </c>
      <c r="F358">
        <v>4000000</v>
      </c>
      <c r="G358">
        <v>29000000</v>
      </c>
      <c r="H358">
        <v>14575000</v>
      </c>
      <c r="I358">
        <v>18575000</v>
      </c>
      <c r="J358">
        <v>14425000</v>
      </c>
    </row>
    <row r="359">
      <c r="B359">
        <v>357</v>
      </c>
      <c r="C359" t="str">
        <v xml:space="preserve">LC2 - 36 - 1 </v>
      </c>
      <c r="D359" t="str">
        <v>VENDIDO</v>
      </c>
      <c r="E359">
        <v>28000000</v>
      </c>
      <c r="F359">
        <v>0</v>
      </c>
      <c r="G359">
        <v>28000000</v>
      </c>
      <c r="H359">
        <v>0</v>
      </c>
      <c r="I359">
        <v>0</v>
      </c>
      <c r="J359">
        <v>28000000</v>
      </c>
    </row>
    <row r="360">
      <c r="B360">
        <v>358</v>
      </c>
      <c r="C360" t="str">
        <v xml:space="preserve">LC2 - 36 - 2 </v>
      </c>
      <c r="D360" t="str">
        <v>VENDIDO</v>
      </c>
      <c r="E360">
        <v>28000000</v>
      </c>
      <c r="F360">
        <v>4000000</v>
      </c>
      <c r="G360">
        <v>24000000</v>
      </c>
      <c r="H360">
        <v>6000000</v>
      </c>
      <c r="I360">
        <v>10000000</v>
      </c>
      <c r="J360">
        <v>18000000</v>
      </c>
    </row>
    <row r="361">
      <c r="B361">
        <v>359</v>
      </c>
      <c r="C361" t="str">
        <v xml:space="preserve">LC2 - 36 - 3 </v>
      </c>
      <c r="D361" t="str">
        <v>VENDIDO</v>
      </c>
      <c r="E361">
        <v>27000000</v>
      </c>
      <c r="F361">
        <v>5000000</v>
      </c>
      <c r="G361">
        <v>22000000</v>
      </c>
      <c r="H361">
        <v>5000000</v>
      </c>
      <c r="I361">
        <v>10000000</v>
      </c>
      <c r="J361">
        <v>17000000</v>
      </c>
    </row>
    <row r="362">
      <c r="B362">
        <v>360</v>
      </c>
      <c r="C362" t="str">
        <v xml:space="preserve">LC2 - 36 - 4 </v>
      </c>
      <c r="D362" t="str">
        <v>VENDIDO</v>
      </c>
      <c r="E362">
        <v>28000000</v>
      </c>
      <c r="F362">
        <v>4000000</v>
      </c>
      <c r="G362">
        <v>24000000</v>
      </c>
      <c r="H362">
        <v>6000000</v>
      </c>
      <c r="I362">
        <v>10000000</v>
      </c>
      <c r="J362">
        <v>18000000</v>
      </c>
    </row>
    <row r="363">
      <c r="B363">
        <v>361</v>
      </c>
      <c r="C363" t="str">
        <v xml:space="preserve">LC2 - 36 - 5 </v>
      </c>
      <c r="D363" t="str">
        <v>VENDIDO</v>
      </c>
      <c r="E363">
        <v>28000000</v>
      </c>
      <c r="F363">
        <v>4000000</v>
      </c>
      <c r="G363">
        <v>24000000</v>
      </c>
      <c r="H363">
        <v>6000000</v>
      </c>
      <c r="I363">
        <v>10000000</v>
      </c>
      <c r="J363">
        <v>18000000</v>
      </c>
    </row>
    <row r="364">
      <c r="B364">
        <v>362</v>
      </c>
      <c r="C364" t="str">
        <v xml:space="preserve">LC2 - 36 - 6 </v>
      </c>
      <c r="D364" t="str">
        <v>VENDIDO</v>
      </c>
      <c r="E364">
        <v>28000000</v>
      </c>
      <c r="F364">
        <v>5600000</v>
      </c>
      <c r="G364">
        <v>22400000</v>
      </c>
      <c r="H364">
        <v>1866000</v>
      </c>
      <c r="I364">
        <v>7466000</v>
      </c>
      <c r="J364">
        <v>20534000</v>
      </c>
    </row>
    <row r="365">
      <c r="B365">
        <v>363</v>
      </c>
      <c r="C365" t="str">
        <v xml:space="preserve">LC2 - 36 - 7 </v>
      </c>
      <c r="D365" t="str">
        <v>VENDIDO</v>
      </c>
      <c r="E365">
        <v>28000000</v>
      </c>
      <c r="F365">
        <v>4000000</v>
      </c>
      <c r="G365">
        <v>24000000</v>
      </c>
      <c r="H365">
        <v>6000000</v>
      </c>
      <c r="I365">
        <v>10000000</v>
      </c>
      <c r="J365">
        <v>18000000</v>
      </c>
    </row>
    <row r="366">
      <c r="B366">
        <v>364</v>
      </c>
      <c r="C366" t="str">
        <v xml:space="preserve">LC2 - 36 - 8 </v>
      </c>
      <c r="D366" t="str">
        <v>VENDIDO</v>
      </c>
      <c r="E366">
        <v>33000000</v>
      </c>
      <c r="F366">
        <v>33000000</v>
      </c>
      <c r="G366">
        <v>0</v>
      </c>
      <c r="H366">
        <v>0</v>
      </c>
      <c r="I366">
        <v>33000000</v>
      </c>
      <c r="J366">
        <v>0</v>
      </c>
    </row>
    <row r="367">
      <c r="B367">
        <v>365</v>
      </c>
      <c r="C367" t="str">
        <v xml:space="preserve">LC2 - 36 - 9 </v>
      </c>
      <c r="D367" t="str">
        <v>VENDIDO</v>
      </c>
      <c r="E367">
        <v>33000000</v>
      </c>
      <c r="F367">
        <v>4000000</v>
      </c>
      <c r="G367">
        <v>29000000</v>
      </c>
      <c r="H367">
        <v>3460000</v>
      </c>
      <c r="I367">
        <v>7460000</v>
      </c>
      <c r="J367">
        <v>25540000</v>
      </c>
    </row>
    <row r="368">
      <c r="B368">
        <v>366</v>
      </c>
      <c r="C368" t="str">
        <v xml:space="preserve">LC2 - 36 - 10 </v>
      </c>
      <c r="D368" t="str">
        <v>VENDIDO</v>
      </c>
      <c r="E368">
        <v>28000000</v>
      </c>
      <c r="F368">
        <v>4000000</v>
      </c>
      <c r="G368">
        <v>24000000</v>
      </c>
      <c r="H368">
        <v>7000000</v>
      </c>
      <c r="I368">
        <v>11000000</v>
      </c>
      <c r="J368">
        <v>17000000</v>
      </c>
    </row>
    <row r="369">
      <c r="B369">
        <v>367</v>
      </c>
      <c r="C369" t="str">
        <v>LC2 - 36 - 11</v>
      </c>
      <c r="D369" t="str">
        <v>VENDIDO</v>
      </c>
      <c r="E369">
        <v>28000000</v>
      </c>
      <c r="F369">
        <v>4000000</v>
      </c>
      <c r="G369">
        <v>24000000</v>
      </c>
      <c r="H369">
        <v>7000000</v>
      </c>
      <c r="I369">
        <v>11000000</v>
      </c>
      <c r="J369">
        <v>17000000</v>
      </c>
    </row>
    <row r="370">
      <c r="B370">
        <v>368</v>
      </c>
      <c r="C370" t="str">
        <v xml:space="preserve">LC2 - 36 - 12 </v>
      </c>
      <c r="D370" t="str">
        <v>VENDIDO</v>
      </c>
      <c r="E370">
        <v>28000000</v>
      </c>
      <c r="F370">
        <v>4000000</v>
      </c>
      <c r="G370">
        <v>24000000</v>
      </c>
      <c r="H370">
        <v>6000000</v>
      </c>
      <c r="I370">
        <v>10000000</v>
      </c>
      <c r="J370">
        <v>18000000</v>
      </c>
    </row>
    <row r="371">
      <c r="B371">
        <v>369</v>
      </c>
      <c r="C371" t="str">
        <v xml:space="preserve">LC2 - 36 - 13 </v>
      </c>
      <c r="D371" t="str">
        <v>VENDIDO</v>
      </c>
      <c r="E371">
        <v>28000000</v>
      </c>
      <c r="F371">
        <v>4000000</v>
      </c>
      <c r="G371">
        <v>24000000</v>
      </c>
      <c r="H371">
        <v>7000000</v>
      </c>
      <c r="I371">
        <v>11000000</v>
      </c>
      <c r="J371">
        <v>17000000</v>
      </c>
    </row>
    <row r="372">
      <c r="B372">
        <v>370</v>
      </c>
      <c r="C372" t="str">
        <v xml:space="preserve">LC2 - 36 - 14 </v>
      </c>
      <c r="D372" t="str">
        <v>VENDIDO</v>
      </c>
      <c r="E372">
        <v>28000000</v>
      </c>
      <c r="F372">
        <v>4000000</v>
      </c>
      <c r="G372">
        <v>24000000</v>
      </c>
      <c r="H372">
        <v>7000000</v>
      </c>
      <c r="I372">
        <v>11000000</v>
      </c>
      <c r="J372">
        <v>17000000</v>
      </c>
    </row>
    <row r="373">
      <c r="B373">
        <v>371</v>
      </c>
      <c r="C373" t="str">
        <v xml:space="preserve">LC2 - 36 - 15 </v>
      </c>
      <c r="D373" t="str">
        <v>VENDIDO</v>
      </c>
      <c r="E373">
        <v>28000000</v>
      </c>
      <c r="F373">
        <v>4000000</v>
      </c>
      <c r="G373">
        <v>24000000</v>
      </c>
      <c r="H373">
        <v>6000000</v>
      </c>
      <c r="I373">
        <v>10000000</v>
      </c>
      <c r="J373">
        <v>18000000</v>
      </c>
    </row>
    <row r="374">
      <c r="B374">
        <v>372</v>
      </c>
      <c r="C374" t="str">
        <v>LC2 - 36 - 16</v>
      </c>
      <c r="D374" t="str">
        <v>VENDIDO</v>
      </c>
      <c r="E374">
        <v>33459000</v>
      </c>
      <c r="F374">
        <v>4000000</v>
      </c>
      <c r="G374">
        <v>29459000</v>
      </c>
      <c r="H374">
        <v>7365000</v>
      </c>
      <c r="I374">
        <v>11365000</v>
      </c>
      <c r="J374">
        <v>22094000</v>
      </c>
    </row>
    <row r="375">
      <c r="B375">
        <v>373</v>
      </c>
      <c r="C375" t="str">
        <v xml:space="preserve">LC2 - 37 - 1 </v>
      </c>
      <c r="D375" t="str">
        <v>DISPONIBLE</v>
      </c>
      <c r="E375">
        <v>28000000</v>
      </c>
      <c r="F375">
        <v>0</v>
      </c>
      <c r="G375">
        <v>28000000</v>
      </c>
      <c r="H375">
        <v>0</v>
      </c>
      <c r="I375">
        <v>0</v>
      </c>
      <c r="J375">
        <v>28000000</v>
      </c>
    </row>
    <row r="376">
      <c r="B376">
        <v>374</v>
      </c>
      <c r="C376" t="str">
        <v xml:space="preserve">LC2 - 37 - 2 Y 3 </v>
      </c>
      <c r="D376" t="str">
        <v>VENDIDO</v>
      </c>
      <c r="E376">
        <v>56000000</v>
      </c>
      <c r="F376">
        <v>8000000</v>
      </c>
      <c r="G376">
        <v>48000000</v>
      </c>
      <c r="H376">
        <v>12000000</v>
      </c>
      <c r="I376">
        <v>20000000</v>
      </c>
      <c r="J376">
        <v>36000000</v>
      </c>
    </row>
    <row r="377">
      <c r="B377">
        <v>375</v>
      </c>
      <c r="C377" t="str">
        <v xml:space="preserve">LC2 - 37 - 4 </v>
      </c>
      <c r="D377" t="str">
        <v>VENDIDO</v>
      </c>
      <c r="E377">
        <v>28000000</v>
      </c>
      <c r="F377">
        <v>4000000</v>
      </c>
      <c r="G377">
        <v>24000000</v>
      </c>
      <c r="H377">
        <v>6000000</v>
      </c>
      <c r="I377">
        <v>10000000</v>
      </c>
      <c r="J377">
        <v>18000000</v>
      </c>
    </row>
    <row r="378">
      <c r="B378">
        <v>376</v>
      </c>
      <c r="C378" t="str">
        <v xml:space="preserve">LC2 - 37 - 5 </v>
      </c>
      <c r="D378" t="str">
        <v>VENDIDO</v>
      </c>
      <c r="E378">
        <v>28000000</v>
      </c>
      <c r="F378">
        <v>4000000</v>
      </c>
      <c r="G378">
        <v>24000000</v>
      </c>
      <c r="H378">
        <v>5000000</v>
      </c>
      <c r="I378">
        <v>9000000</v>
      </c>
      <c r="J378">
        <v>19000000</v>
      </c>
    </row>
    <row r="379">
      <c r="B379">
        <v>377</v>
      </c>
      <c r="C379" t="str">
        <v xml:space="preserve">LC2 - 37 - 6 </v>
      </c>
      <c r="D379" t="str">
        <v>VENDIDO</v>
      </c>
      <c r="E379">
        <v>28000000</v>
      </c>
      <c r="F379">
        <v>4000000</v>
      </c>
      <c r="G379">
        <v>24000000</v>
      </c>
      <c r="H379">
        <v>7000000</v>
      </c>
      <c r="I379">
        <v>11000000</v>
      </c>
      <c r="J379">
        <v>17000000</v>
      </c>
    </row>
    <row r="380">
      <c r="B380">
        <v>378</v>
      </c>
      <c r="C380" t="str">
        <v xml:space="preserve">LC2 - 37 - 7 </v>
      </c>
      <c r="D380" t="str">
        <v>VENDIDO</v>
      </c>
      <c r="E380">
        <v>28000000</v>
      </c>
      <c r="F380">
        <v>4000000</v>
      </c>
      <c r="G380">
        <v>24000000</v>
      </c>
      <c r="H380">
        <v>7000000</v>
      </c>
      <c r="I380">
        <v>11000000</v>
      </c>
      <c r="J380">
        <v>17000000</v>
      </c>
    </row>
    <row r="381">
      <c r="B381">
        <v>379</v>
      </c>
      <c r="C381" t="str">
        <v xml:space="preserve">LC2 - 37 - 8 </v>
      </c>
      <c r="D381" t="str">
        <v>VENDIDO</v>
      </c>
      <c r="E381">
        <v>28000000</v>
      </c>
      <c r="F381">
        <v>4000000</v>
      </c>
      <c r="G381">
        <v>24000000</v>
      </c>
      <c r="H381">
        <v>7000000</v>
      </c>
      <c r="I381">
        <v>11000000</v>
      </c>
      <c r="J381">
        <v>17000000</v>
      </c>
    </row>
    <row r="382">
      <c r="B382">
        <v>380</v>
      </c>
      <c r="C382" t="str">
        <v xml:space="preserve">LC2 - 37 - 9 </v>
      </c>
      <c r="D382" t="str">
        <v>VENDIDO</v>
      </c>
      <c r="E382">
        <v>33000000</v>
      </c>
      <c r="F382">
        <v>0</v>
      </c>
      <c r="G382">
        <v>33000000</v>
      </c>
      <c r="H382">
        <v>12600000</v>
      </c>
      <c r="I382">
        <v>12600000</v>
      </c>
      <c r="J382">
        <v>20400000</v>
      </c>
    </row>
    <row r="383">
      <c r="B383">
        <v>381</v>
      </c>
      <c r="C383" t="str">
        <v xml:space="preserve">LC2 - 37 - 10 </v>
      </c>
      <c r="D383" t="str">
        <v>VENDIDO</v>
      </c>
      <c r="E383">
        <v>33000000</v>
      </c>
      <c r="F383">
        <v>0</v>
      </c>
      <c r="G383">
        <v>33000000</v>
      </c>
      <c r="H383">
        <v>23200000</v>
      </c>
      <c r="I383">
        <v>23200000</v>
      </c>
      <c r="J383">
        <v>9800000</v>
      </c>
    </row>
    <row r="384">
      <c r="B384">
        <v>382</v>
      </c>
      <c r="C384" t="str">
        <v xml:space="preserve">LC2 - 37 - 11 </v>
      </c>
      <c r="D384" t="str">
        <v>VENDIDO</v>
      </c>
      <c r="E384">
        <v>28000000</v>
      </c>
      <c r="F384">
        <v>4000000</v>
      </c>
      <c r="G384">
        <v>24000000</v>
      </c>
      <c r="H384">
        <v>5000000</v>
      </c>
      <c r="I384">
        <v>9000000</v>
      </c>
      <c r="J384">
        <v>19000000</v>
      </c>
    </row>
    <row r="385">
      <c r="B385">
        <v>383</v>
      </c>
      <c r="C385" t="str">
        <v>LC2 - 37 - 12 Y 13</v>
      </c>
      <c r="D385" t="str">
        <v>VENDIDO</v>
      </c>
      <c r="E385">
        <v>56000000</v>
      </c>
      <c r="F385">
        <v>8000000</v>
      </c>
      <c r="G385">
        <v>48000000</v>
      </c>
      <c r="H385">
        <v>8010000</v>
      </c>
      <c r="I385">
        <v>16010000</v>
      </c>
      <c r="J385">
        <v>39990000</v>
      </c>
    </row>
    <row r="386">
      <c r="B386">
        <v>384</v>
      </c>
      <c r="C386" t="str">
        <v xml:space="preserve">LC2 - 37 - 14 </v>
      </c>
      <c r="D386" t="str">
        <v>VENDIDO</v>
      </c>
      <c r="E386">
        <v>27500000</v>
      </c>
      <c r="F386">
        <v>4000000</v>
      </c>
      <c r="G386">
        <v>23500000</v>
      </c>
      <c r="H386">
        <v>3000000</v>
      </c>
      <c r="I386">
        <v>7000000</v>
      </c>
      <c r="J386">
        <v>20500000</v>
      </c>
    </row>
    <row r="387">
      <c r="B387">
        <v>385</v>
      </c>
      <c r="C387" t="str">
        <v xml:space="preserve">LC2 - 37 - 15 </v>
      </c>
      <c r="D387" t="str">
        <v>VENDIDO</v>
      </c>
      <c r="E387">
        <v>28000000</v>
      </c>
      <c r="F387">
        <v>9000000</v>
      </c>
      <c r="G387">
        <v>19000000</v>
      </c>
      <c r="H387">
        <v>12667200</v>
      </c>
      <c r="I387">
        <v>21667200</v>
      </c>
      <c r="J387">
        <v>6332800</v>
      </c>
    </row>
    <row r="388">
      <c r="B388">
        <v>386</v>
      </c>
      <c r="C388" t="str">
        <v xml:space="preserve">LC2 - 37 - 16 </v>
      </c>
      <c r="D388" t="str">
        <v>VENDIDO</v>
      </c>
      <c r="E388">
        <v>28000000</v>
      </c>
      <c r="F388">
        <v>4000000</v>
      </c>
      <c r="G388">
        <v>24000000</v>
      </c>
      <c r="H388">
        <v>2000000</v>
      </c>
      <c r="I388">
        <v>6000000</v>
      </c>
      <c r="J388">
        <v>22000000</v>
      </c>
    </row>
    <row r="389">
      <c r="B389">
        <v>387</v>
      </c>
      <c r="C389" t="str">
        <v xml:space="preserve">LC2 - 37 - 17 </v>
      </c>
      <c r="D389" t="str">
        <v>VENDIDO</v>
      </c>
      <c r="E389">
        <v>37113000</v>
      </c>
      <c r="F389">
        <v>4000000</v>
      </c>
      <c r="G389">
        <v>33113000</v>
      </c>
      <c r="H389">
        <v>20870000</v>
      </c>
      <c r="I389">
        <v>24870000</v>
      </c>
      <c r="J389">
        <v>12243000</v>
      </c>
    </row>
    <row r="390">
      <c r="B390">
        <v>388</v>
      </c>
      <c r="C390" t="str">
        <v>LC2 - 38 - 1</v>
      </c>
      <c r="D390" t="str">
        <v>VENDIDO</v>
      </c>
      <c r="E390">
        <v>33000000</v>
      </c>
      <c r="F390">
        <v>7283800</v>
      </c>
      <c r="G390">
        <v>25716200</v>
      </c>
      <c r="H390">
        <v>0</v>
      </c>
      <c r="I390">
        <v>7283800</v>
      </c>
      <c r="J390">
        <v>25716200</v>
      </c>
    </row>
    <row r="391">
      <c r="B391">
        <v>389</v>
      </c>
      <c r="C391" t="str">
        <v xml:space="preserve">LC2 - 38 - 2 </v>
      </c>
      <c r="D391" t="str">
        <v>EN NEGOCIACIÓN</v>
      </c>
      <c r="E391">
        <v>28000000</v>
      </c>
      <c r="F391">
        <v>0</v>
      </c>
      <c r="G391">
        <v>0</v>
      </c>
      <c r="H391">
        <v>0</v>
      </c>
      <c r="I391">
        <v>0</v>
      </c>
      <c r="J391">
        <v>0</v>
      </c>
    </row>
    <row r="392">
      <c r="B392">
        <v>390</v>
      </c>
      <c r="C392" t="str">
        <v xml:space="preserve">LC2 - 38 - 3 </v>
      </c>
      <c r="D392" t="str">
        <v>EN NEGOCIACIÓN</v>
      </c>
      <c r="E392">
        <v>28000000</v>
      </c>
      <c r="F392">
        <v>0</v>
      </c>
      <c r="G392">
        <v>28000000</v>
      </c>
      <c r="H392">
        <v>0</v>
      </c>
      <c r="I392">
        <v>0</v>
      </c>
      <c r="J392">
        <v>28000000</v>
      </c>
    </row>
    <row r="393">
      <c r="B393">
        <v>391</v>
      </c>
      <c r="C393" t="str">
        <v xml:space="preserve">LC2 - 38 - 4 </v>
      </c>
      <c r="D393" t="str">
        <v>VENDIDO</v>
      </c>
      <c r="E393">
        <v>28000000</v>
      </c>
      <c r="F393">
        <v>28000000</v>
      </c>
      <c r="G393">
        <v>0</v>
      </c>
      <c r="H393">
        <v>0</v>
      </c>
      <c r="I393">
        <v>28000000</v>
      </c>
      <c r="J393">
        <v>0</v>
      </c>
    </row>
    <row r="394">
      <c r="B394">
        <v>392</v>
      </c>
      <c r="C394" t="str">
        <v xml:space="preserve">LC2 - 38 - 5 </v>
      </c>
      <c r="D394" t="str">
        <v>VENDIDO</v>
      </c>
      <c r="E394">
        <v>28000000</v>
      </c>
      <c r="F394">
        <v>4000000</v>
      </c>
      <c r="G394">
        <v>24000000</v>
      </c>
      <c r="H394">
        <v>8000000</v>
      </c>
      <c r="I394">
        <v>12000000</v>
      </c>
      <c r="J394">
        <v>16000000</v>
      </c>
    </row>
    <row r="395">
      <c r="B395">
        <v>393</v>
      </c>
      <c r="C395" t="str">
        <v xml:space="preserve">LC2 - 38 - 6 </v>
      </c>
      <c r="D395" t="str">
        <v>VENDIDO</v>
      </c>
      <c r="E395">
        <v>29889000</v>
      </c>
      <c r="F395">
        <v>4000000</v>
      </c>
      <c r="G395">
        <v>25889000</v>
      </c>
      <c r="H395">
        <v>6393200</v>
      </c>
      <c r="I395">
        <v>10393200</v>
      </c>
      <c r="J395">
        <v>19495800</v>
      </c>
    </row>
    <row r="396">
      <c r="B396">
        <v>394</v>
      </c>
      <c r="C396" t="str">
        <v xml:space="preserve">LC2 - 38 - 7 </v>
      </c>
      <c r="D396" t="str">
        <v>VENDIDO</v>
      </c>
      <c r="E396">
        <v>30365000</v>
      </c>
      <c r="F396">
        <v>4000000</v>
      </c>
      <c r="G396">
        <v>26365000</v>
      </c>
      <c r="H396">
        <v>7689000</v>
      </c>
      <c r="I396">
        <v>11689000</v>
      </c>
      <c r="J396">
        <v>18676000</v>
      </c>
    </row>
    <row r="397">
      <c r="B397">
        <v>395</v>
      </c>
      <c r="C397" t="str">
        <v xml:space="preserve">LC2 - 38 - 8 </v>
      </c>
      <c r="D397" t="str">
        <v>VENDIDO</v>
      </c>
      <c r="E397">
        <v>28000000</v>
      </c>
      <c r="F397">
        <v>4000000</v>
      </c>
      <c r="G397">
        <v>24000000</v>
      </c>
      <c r="H397">
        <v>3000000</v>
      </c>
      <c r="I397">
        <v>7000000</v>
      </c>
      <c r="J397">
        <v>21000000</v>
      </c>
    </row>
    <row r="398">
      <c r="B398">
        <v>396</v>
      </c>
      <c r="C398" t="str">
        <v xml:space="preserve">LC2 - 38 - 9 </v>
      </c>
      <c r="D398" t="str">
        <v>VENDIDO</v>
      </c>
      <c r="E398">
        <v>28000000</v>
      </c>
      <c r="F398">
        <v>4000000</v>
      </c>
      <c r="G398">
        <v>24000000</v>
      </c>
      <c r="H398">
        <v>4000000</v>
      </c>
      <c r="I398">
        <v>8000000</v>
      </c>
      <c r="J398">
        <v>20000000</v>
      </c>
    </row>
    <row r="399">
      <c r="B399">
        <v>397</v>
      </c>
      <c r="C399" t="str">
        <v xml:space="preserve">LC2 - 38 - 10 </v>
      </c>
      <c r="D399" t="str">
        <v>VENDIDO</v>
      </c>
      <c r="E399">
        <v>28000000</v>
      </c>
      <c r="F399">
        <v>4000000</v>
      </c>
      <c r="G399">
        <v>24000000</v>
      </c>
      <c r="H399">
        <v>4000000</v>
      </c>
      <c r="I399">
        <v>8000000</v>
      </c>
      <c r="J399">
        <v>20000000</v>
      </c>
    </row>
    <row r="400">
      <c r="B400">
        <v>398</v>
      </c>
      <c r="C400" t="str">
        <v xml:space="preserve">LC2 - 38 - 11 </v>
      </c>
      <c r="D400" t="str">
        <v>VENDIDO</v>
      </c>
      <c r="E400">
        <v>28000000</v>
      </c>
      <c r="F400">
        <v>4000000</v>
      </c>
      <c r="G400">
        <v>24000000</v>
      </c>
      <c r="H400">
        <v>7000000</v>
      </c>
      <c r="I400">
        <v>11000000</v>
      </c>
      <c r="J400">
        <v>17000000</v>
      </c>
    </row>
    <row r="401">
      <c r="B401">
        <v>399</v>
      </c>
      <c r="C401" t="str">
        <v xml:space="preserve">LC2 - 38 - 12 </v>
      </c>
      <c r="D401" t="str">
        <v>VENDIDO</v>
      </c>
      <c r="E401">
        <v>33000000</v>
      </c>
      <c r="F401">
        <v>4000000</v>
      </c>
      <c r="G401">
        <v>29000000</v>
      </c>
      <c r="H401">
        <v>2416600</v>
      </c>
      <c r="I401">
        <v>6416600</v>
      </c>
      <c r="J401">
        <v>26583400</v>
      </c>
    </row>
    <row r="402">
      <c r="B402">
        <v>400</v>
      </c>
      <c r="C402" t="str">
        <v xml:space="preserve">LC2 - 39 - 1 Y 12 </v>
      </c>
      <c r="D402" t="str">
        <v>VENDIDO</v>
      </c>
      <c r="E402">
        <v>65000000</v>
      </c>
      <c r="F402">
        <v>8000000</v>
      </c>
      <c r="G402">
        <v>57000000</v>
      </c>
      <c r="H402">
        <v>0</v>
      </c>
      <c r="I402">
        <v>8000000</v>
      </c>
      <c r="J402">
        <v>57000000</v>
      </c>
    </row>
    <row r="403">
      <c r="B403">
        <v>401</v>
      </c>
      <c r="C403" t="str">
        <v xml:space="preserve">LC2 - 39 - 2 </v>
      </c>
      <c r="D403" t="str">
        <v>VENDIDO</v>
      </c>
      <c r="E403">
        <v>28000000</v>
      </c>
      <c r="F403">
        <v>28000000</v>
      </c>
      <c r="G403">
        <v>0</v>
      </c>
      <c r="H403">
        <v>28000000</v>
      </c>
      <c r="I403">
        <v>56000000</v>
      </c>
      <c r="J403">
        <v>-28000000</v>
      </c>
    </row>
    <row r="404">
      <c r="B404">
        <v>402</v>
      </c>
      <c r="C404" t="str">
        <v xml:space="preserve">LC2 - 39 - 3 </v>
      </c>
      <c r="D404" t="str">
        <v>EN NEGOCIACIÓN</v>
      </c>
      <c r="E404">
        <v>28000000</v>
      </c>
      <c r="F404">
        <v>0</v>
      </c>
      <c r="G404">
        <v>0</v>
      </c>
      <c r="H404">
        <v>0</v>
      </c>
      <c r="I404">
        <v>0</v>
      </c>
      <c r="J404">
        <v>0</v>
      </c>
    </row>
    <row r="405">
      <c r="B405">
        <v>403</v>
      </c>
      <c r="C405" t="str">
        <v xml:space="preserve">LC2 - 39 - 4 </v>
      </c>
      <c r="D405" t="str">
        <v>VENDIDO</v>
      </c>
      <c r="E405">
        <v>28000000</v>
      </c>
      <c r="F405">
        <v>4000000</v>
      </c>
      <c r="G405">
        <v>24000000</v>
      </c>
      <c r="H405">
        <v>1000000</v>
      </c>
      <c r="I405">
        <v>5000000</v>
      </c>
      <c r="J405">
        <v>23000000</v>
      </c>
    </row>
    <row r="406">
      <c r="B406">
        <v>404</v>
      </c>
      <c r="C406" t="str">
        <v>LC2 - 39 - 5</v>
      </c>
      <c r="D406" t="str">
        <v>EN NEGOCIACIÓN</v>
      </c>
      <c r="E406">
        <v>28000000</v>
      </c>
      <c r="F406">
        <v>0</v>
      </c>
      <c r="G406">
        <v>28000000</v>
      </c>
      <c r="H406">
        <v>0</v>
      </c>
      <c r="I406">
        <v>0</v>
      </c>
      <c r="J406">
        <v>28000000</v>
      </c>
    </row>
    <row r="407">
      <c r="B407">
        <v>405</v>
      </c>
      <c r="C407" t="str">
        <v xml:space="preserve">LC2 - 39 - 6 </v>
      </c>
      <c r="D407" t="str">
        <v>VENDIDO</v>
      </c>
      <c r="E407">
        <v>28775000</v>
      </c>
      <c r="F407">
        <v>4000000</v>
      </c>
      <c r="G407">
        <v>24775000</v>
      </c>
      <c r="H407">
        <v>3460000</v>
      </c>
      <c r="I407">
        <v>7460000</v>
      </c>
      <c r="J407">
        <v>21315000</v>
      </c>
    </row>
    <row r="408">
      <c r="B408">
        <v>406</v>
      </c>
      <c r="C408" t="str">
        <v xml:space="preserve">LC2 - 39 - 7 </v>
      </c>
      <c r="D408" t="str">
        <v>VENDIDO</v>
      </c>
      <c r="E408">
        <v>28000000</v>
      </c>
      <c r="F408">
        <v>4000000</v>
      </c>
      <c r="G408">
        <v>24000000</v>
      </c>
      <c r="H408">
        <v>5009200</v>
      </c>
      <c r="I408">
        <v>9009200</v>
      </c>
      <c r="J408">
        <v>18990800</v>
      </c>
    </row>
    <row r="409">
      <c r="B409">
        <v>407</v>
      </c>
      <c r="C409" t="str">
        <v xml:space="preserve">LC2 - 39 - 8 </v>
      </c>
      <c r="D409" t="str">
        <v>VENDIDO</v>
      </c>
      <c r="E409">
        <v>28000000</v>
      </c>
      <c r="F409">
        <v>4000000</v>
      </c>
      <c r="G409">
        <v>24000000</v>
      </c>
      <c r="H409">
        <v>6250000</v>
      </c>
      <c r="I409">
        <v>10250000</v>
      </c>
      <c r="J409">
        <v>17750000</v>
      </c>
    </row>
    <row r="410">
      <c r="B410">
        <v>408</v>
      </c>
      <c r="C410" t="str">
        <v xml:space="preserve">LC2 - 39 - 9 </v>
      </c>
      <c r="D410" t="str">
        <v>VENDIDO</v>
      </c>
      <c r="E410">
        <v>28000000</v>
      </c>
      <c r="F410">
        <v>4000000</v>
      </c>
      <c r="G410">
        <v>24000000</v>
      </c>
      <c r="H410">
        <v>6250000</v>
      </c>
      <c r="I410">
        <v>10250000</v>
      </c>
      <c r="J410">
        <v>17750000</v>
      </c>
    </row>
    <row r="411">
      <c r="B411">
        <v>409</v>
      </c>
      <c r="C411" t="str">
        <v xml:space="preserve">LC2 - 39 - 10 </v>
      </c>
      <c r="D411" t="str">
        <v>VENDIDO</v>
      </c>
      <c r="E411">
        <v>28000000</v>
      </c>
      <c r="F411">
        <v>4000000</v>
      </c>
      <c r="G411">
        <v>24000000</v>
      </c>
      <c r="H411">
        <v>6000000</v>
      </c>
      <c r="I411">
        <v>10000000</v>
      </c>
      <c r="J411">
        <v>18000000</v>
      </c>
    </row>
    <row r="412">
      <c r="B412">
        <v>410</v>
      </c>
      <c r="C412" t="str">
        <v xml:space="preserve">LC2 - 39 - 11 </v>
      </c>
      <c r="D412" t="str">
        <v>VENDIDO</v>
      </c>
      <c r="E412">
        <v>28000000</v>
      </c>
      <c r="F412">
        <v>4000000</v>
      </c>
      <c r="G412">
        <v>24000000</v>
      </c>
      <c r="H412">
        <v>6000000</v>
      </c>
      <c r="I412">
        <v>10000000</v>
      </c>
      <c r="J412">
        <v>18000000</v>
      </c>
    </row>
    <row r="413">
      <c r="B413">
        <v>411</v>
      </c>
      <c r="C413" t="str">
        <v xml:space="preserve">LC2 - 40 - 1 </v>
      </c>
      <c r="D413" t="str">
        <v>VENDIDO</v>
      </c>
      <c r="E413">
        <v>31614000</v>
      </c>
      <c r="F413">
        <v>4000000</v>
      </c>
      <c r="G413">
        <v>27614000</v>
      </c>
      <c r="H413">
        <v>5601800</v>
      </c>
      <c r="I413">
        <v>9601800</v>
      </c>
      <c r="J413">
        <v>22012200</v>
      </c>
    </row>
    <row r="414">
      <c r="B414">
        <v>412</v>
      </c>
      <c r="C414" t="str">
        <v xml:space="preserve">LC2 - 40 - 2 </v>
      </c>
      <c r="D414" t="str">
        <v>VENDIDO</v>
      </c>
      <c r="E414">
        <v>28000000</v>
      </c>
      <c r="F414">
        <v>4000000</v>
      </c>
      <c r="G414">
        <v>24000000</v>
      </c>
      <c r="H414">
        <v>0</v>
      </c>
      <c r="I414">
        <v>4000000</v>
      </c>
      <c r="J414">
        <v>24000000</v>
      </c>
    </row>
    <row r="415">
      <c r="B415">
        <v>413</v>
      </c>
      <c r="C415" t="str">
        <v xml:space="preserve">LC2 - 40 - 3 </v>
      </c>
      <c r="D415" t="str">
        <v>VENDIDO</v>
      </c>
      <c r="E415">
        <v>28000000</v>
      </c>
      <c r="F415">
        <v>0</v>
      </c>
      <c r="G415">
        <v>28000000</v>
      </c>
      <c r="H415">
        <v>0</v>
      </c>
      <c r="I415">
        <v>0</v>
      </c>
      <c r="J415">
        <v>28000000</v>
      </c>
    </row>
    <row r="416">
      <c r="B416">
        <v>414</v>
      </c>
      <c r="C416" t="str">
        <v xml:space="preserve">LC2 - 40 - 4 </v>
      </c>
      <c r="D416" t="str">
        <v>VENDIDO</v>
      </c>
      <c r="E416">
        <v>28000000</v>
      </c>
      <c r="F416">
        <v>4000000</v>
      </c>
      <c r="G416">
        <v>24000000</v>
      </c>
      <c r="H416">
        <v>1000000</v>
      </c>
      <c r="I416">
        <v>5000000</v>
      </c>
      <c r="J416">
        <v>23000000</v>
      </c>
    </row>
    <row r="417">
      <c r="B417">
        <v>415</v>
      </c>
      <c r="C417" t="str">
        <v xml:space="preserve">LC2 - 40 - 5 </v>
      </c>
      <c r="D417" t="str">
        <v>VENDIDO</v>
      </c>
      <c r="E417">
        <v>28000000</v>
      </c>
      <c r="F417">
        <v>4000000</v>
      </c>
      <c r="G417">
        <v>24000000</v>
      </c>
      <c r="H417">
        <v>4000000</v>
      </c>
      <c r="I417">
        <v>8000000</v>
      </c>
      <c r="J417">
        <v>20000000</v>
      </c>
    </row>
    <row r="418">
      <c r="B418">
        <v>416</v>
      </c>
      <c r="C418" t="str">
        <v>LC2 - 40 - 6</v>
      </c>
      <c r="D418" t="str">
        <v>VENDIDO</v>
      </c>
      <c r="E418">
        <v>28000000</v>
      </c>
      <c r="F418">
        <v>28000000</v>
      </c>
      <c r="G418">
        <v>0</v>
      </c>
      <c r="H418">
        <v>0</v>
      </c>
      <c r="I418">
        <v>28000000</v>
      </c>
      <c r="J418">
        <v>0</v>
      </c>
    </row>
    <row r="419">
      <c r="B419">
        <v>417</v>
      </c>
      <c r="C419" t="str">
        <v xml:space="preserve">LC2 - 40 - 7 </v>
      </c>
      <c r="D419" t="str">
        <v>VENDIDO</v>
      </c>
      <c r="E419">
        <v>28000000</v>
      </c>
      <c r="F419">
        <v>28000000</v>
      </c>
      <c r="G419">
        <v>0</v>
      </c>
      <c r="H419">
        <v>0</v>
      </c>
      <c r="I419">
        <v>28000000</v>
      </c>
      <c r="J419">
        <v>0</v>
      </c>
    </row>
    <row r="420">
      <c r="B420">
        <v>418</v>
      </c>
      <c r="C420" t="str">
        <v xml:space="preserve">LC2 - 40 - 8 </v>
      </c>
      <c r="D420" t="str">
        <v>VENDIDO</v>
      </c>
      <c r="E420">
        <v>28000000</v>
      </c>
      <c r="F420">
        <v>28000000</v>
      </c>
      <c r="G420">
        <v>0</v>
      </c>
      <c r="H420">
        <v>0</v>
      </c>
      <c r="I420">
        <v>28000000</v>
      </c>
      <c r="J420">
        <v>0</v>
      </c>
    </row>
    <row r="421">
      <c r="B421">
        <v>419</v>
      </c>
      <c r="C421" t="str">
        <v xml:space="preserve">LC2 - 40 - 9 </v>
      </c>
      <c r="D421" t="str">
        <v>VENDIDO</v>
      </c>
      <c r="E421">
        <v>27500000</v>
      </c>
      <c r="F421">
        <v>4000000</v>
      </c>
      <c r="G421">
        <v>23500000</v>
      </c>
      <c r="H421">
        <v>7833600</v>
      </c>
      <c r="I421">
        <v>11833600</v>
      </c>
      <c r="J421">
        <v>15666400</v>
      </c>
    </row>
    <row r="422">
      <c r="B422">
        <v>420</v>
      </c>
      <c r="C422" t="str">
        <v xml:space="preserve">LC2- 40 - 10 </v>
      </c>
      <c r="D422" t="str">
        <v>VENDIDO</v>
      </c>
      <c r="E422">
        <v>32500000</v>
      </c>
      <c r="F422">
        <v>4000000</v>
      </c>
      <c r="G422">
        <v>28500000</v>
      </c>
      <c r="H422">
        <v>0</v>
      </c>
      <c r="I422">
        <v>4000000</v>
      </c>
      <c r="J422">
        <v>28500000</v>
      </c>
    </row>
    <row r="423">
      <c r="B423">
        <v>421</v>
      </c>
      <c r="C423" t="str">
        <v xml:space="preserve">LC2 - 40 - 11 </v>
      </c>
      <c r="D423" t="str">
        <v>EN NEGOCIACIÓN</v>
      </c>
      <c r="E423">
        <v>33000000</v>
      </c>
      <c r="F423">
        <v>0</v>
      </c>
      <c r="G423">
        <v>33000000</v>
      </c>
      <c r="H423">
        <v>0</v>
      </c>
      <c r="I423">
        <v>0</v>
      </c>
      <c r="J423">
        <v>33000000</v>
      </c>
    </row>
    <row r="424">
      <c r="B424">
        <v>422</v>
      </c>
      <c r="C424" t="str">
        <v xml:space="preserve">LC2 - 40 - 12 </v>
      </c>
      <c r="D424" t="str">
        <v>VENDIDO</v>
      </c>
      <c r="E424">
        <v>28000000</v>
      </c>
      <c r="F424">
        <v>10000000</v>
      </c>
      <c r="G424">
        <v>18000000</v>
      </c>
      <c r="H424">
        <v>3750000</v>
      </c>
      <c r="I424">
        <v>13750000</v>
      </c>
      <c r="J424">
        <v>14250000</v>
      </c>
    </row>
    <row r="425">
      <c r="B425">
        <v>423</v>
      </c>
      <c r="C425" t="str">
        <v xml:space="preserve">LC2 - 40 - 13 </v>
      </c>
      <c r="D425" t="str">
        <v>VENDIDO</v>
      </c>
      <c r="E425">
        <v>28000000</v>
      </c>
      <c r="F425">
        <v>4000000</v>
      </c>
      <c r="G425">
        <v>24000000</v>
      </c>
      <c r="H425">
        <v>6000000</v>
      </c>
      <c r="I425">
        <v>10000000</v>
      </c>
      <c r="J425">
        <v>18000000</v>
      </c>
    </row>
    <row r="426">
      <c r="B426">
        <v>424</v>
      </c>
      <c r="C426" t="str">
        <v xml:space="preserve">LC2 - 40 - 14 </v>
      </c>
      <c r="D426" t="str">
        <v>VENDIDO</v>
      </c>
      <c r="E426">
        <v>28000000</v>
      </c>
      <c r="F426">
        <v>4000000</v>
      </c>
      <c r="G426">
        <v>24000000</v>
      </c>
      <c r="H426">
        <v>6000000</v>
      </c>
      <c r="I426">
        <v>10000000</v>
      </c>
      <c r="J426">
        <v>18000000</v>
      </c>
    </row>
    <row r="427">
      <c r="B427">
        <v>425</v>
      </c>
      <c r="C427" t="str">
        <v xml:space="preserve">LC2 - 40 - 15 </v>
      </c>
      <c r="D427" t="str">
        <v>VENDIDO</v>
      </c>
      <c r="E427">
        <v>23000000</v>
      </c>
      <c r="F427">
        <v>5000000</v>
      </c>
      <c r="G427">
        <v>18000000</v>
      </c>
      <c r="H427">
        <v>3600000</v>
      </c>
      <c r="I427">
        <v>8600000</v>
      </c>
      <c r="J427">
        <v>14400000</v>
      </c>
    </row>
    <row r="428">
      <c r="B428">
        <v>426</v>
      </c>
      <c r="C428" t="str">
        <v xml:space="preserve">LC2 - 40 - 16 </v>
      </c>
      <c r="D428" t="str">
        <v>VENDIDO</v>
      </c>
      <c r="E428">
        <v>28000000</v>
      </c>
      <c r="F428">
        <v>4000000</v>
      </c>
      <c r="G428">
        <v>24000000</v>
      </c>
      <c r="H428">
        <v>4000000</v>
      </c>
      <c r="I428">
        <v>8000000</v>
      </c>
      <c r="J428">
        <v>20000000</v>
      </c>
    </row>
    <row r="429">
      <c r="B429">
        <v>427</v>
      </c>
      <c r="C429" t="str">
        <v xml:space="preserve">LC2 - 40 - 17 </v>
      </c>
      <c r="D429" t="str">
        <v>VENDIDO</v>
      </c>
      <c r="E429">
        <v>28000000</v>
      </c>
      <c r="F429">
        <v>9000000</v>
      </c>
      <c r="G429">
        <v>19000000</v>
      </c>
      <c r="H429">
        <v>3957800</v>
      </c>
      <c r="I429">
        <v>12957800</v>
      </c>
      <c r="J429">
        <v>15042200</v>
      </c>
    </row>
    <row r="430">
      <c r="B430">
        <v>428</v>
      </c>
      <c r="C430" t="str">
        <v xml:space="preserve">LC2 - 40 - 18 </v>
      </c>
      <c r="D430" t="str">
        <v>VENDIDO</v>
      </c>
      <c r="E430">
        <v>28000000</v>
      </c>
      <c r="F430">
        <v>5000000</v>
      </c>
      <c r="G430">
        <v>23000000</v>
      </c>
      <c r="H430">
        <v>2500000</v>
      </c>
      <c r="I430">
        <v>7500000</v>
      </c>
      <c r="J430">
        <v>20500000</v>
      </c>
    </row>
    <row r="431">
      <c r="B431">
        <v>429</v>
      </c>
      <c r="C431" t="str">
        <v xml:space="preserve">LC2- 40 - 19 </v>
      </c>
      <c r="D431" t="str">
        <v>VENDIDO</v>
      </c>
      <c r="E431">
        <v>38672000</v>
      </c>
      <c r="F431">
        <v>1000000</v>
      </c>
      <c r="G431">
        <v>37672000</v>
      </c>
      <c r="H431">
        <v>7848000</v>
      </c>
      <c r="I431">
        <v>8848000</v>
      </c>
      <c r="J431">
        <v>29824000</v>
      </c>
    </row>
    <row r="432">
      <c r="B432">
        <v>430</v>
      </c>
      <c r="C432" t="str">
        <v xml:space="preserve">LC2 - 41 - 1 </v>
      </c>
      <c r="D432" t="str">
        <v>VENDIDO</v>
      </c>
      <c r="E432">
        <v>41556000</v>
      </c>
      <c r="F432">
        <v>4000000</v>
      </c>
      <c r="G432">
        <v>37556000</v>
      </c>
      <c r="H432">
        <v>15564900</v>
      </c>
      <c r="I432">
        <v>19564900</v>
      </c>
      <c r="J432">
        <v>21991100</v>
      </c>
    </row>
    <row r="433">
      <c r="B433">
        <v>431</v>
      </c>
      <c r="C433" t="str">
        <v xml:space="preserve">LC2 - 41 - 2 </v>
      </c>
      <c r="D433" t="str">
        <v>VENDIDO</v>
      </c>
      <c r="E433">
        <v>28000000</v>
      </c>
      <c r="F433">
        <v>4000000</v>
      </c>
      <c r="G433">
        <v>24000000</v>
      </c>
      <c r="H433">
        <v>1000000</v>
      </c>
      <c r="I433">
        <v>5000000</v>
      </c>
      <c r="J433">
        <v>23000000</v>
      </c>
    </row>
    <row r="434">
      <c r="B434">
        <v>432</v>
      </c>
      <c r="C434" t="str">
        <v xml:space="preserve">LC2 - 41 - 3 </v>
      </c>
      <c r="D434" t="str">
        <v>VENDIDO</v>
      </c>
      <c r="E434">
        <v>28000000</v>
      </c>
      <c r="F434">
        <v>4000000</v>
      </c>
      <c r="G434">
        <v>24000000</v>
      </c>
      <c r="H434">
        <v>1000000</v>
      </c>
      <c r="I434">
        <v>5000000</v>
      </c>
      <c r="J434">
        <v>23000000</v>
      </c>
    </row>
    <row r="435">
      <c r="B435">
        <v>433</v>
      </c>
      <c r="C435" t="str">
        <v xml:space="preserve">LC2 - 41 - 4 </v>
      </c>
      <c r="D435" t="str">
        <v>VENDIDO</v>
      </c>
      <c r="E435">
        <v>28000000</v>
      </c>
      <c r="F435">
        <v>4000000</v>
      </c>
      <c r="G435">
        <v>24000000</v>
      </c>
      <c r="H435">
        <v>3000000</v>
      </c>
      <c r="I435">
        <v>7000000</v>
      </c>
      <c r="J435">
        <v>21000000</v>
      </c>
    </row>
    <row r="436">
      <c r="B436">
        <v>434</v>
      </c>
      <c r="C436" t="str">
        <v>LC2 - 41 - 5 - 6 Y 7</v>
      </c>
      <c r="D436" t="str">
        <v>VENDIDO</v>
      </c>
      <c r="E436">
        <v>84000000</v>
      </c>
      <c r="F436">
        <v>84000000</v>
      </c>
      <c r="G436">
        <v>0</v>
      </c>
      <c r="H436">
        <v>0</v>
      </c>
      <c r="I436">
        <v>84000000</v>
      </c>
      <c r="J436">
        <v>0</v>
      </c>
    </row>
    <row r="437">
      <c r="B437">
        <v>435</v>
      </c>
      <c r="C437" t="str">
        <v xml:space="preserve">LC2 - 41 - 8 </v>
      </c>
      <c r="D437" t="str">
        <v>VENDIDO</v>
      </c>
      <c r="E437">
        <v>28000000</v>
      </c>
      <c r="F437">
        <v>4000000</v>
      </c>
      <c r="G437">
        <v>24000000</v>
      </c>
      <c r="H437">
        <v>6000000</v>
      </c>
      <c r="I437">
        <v>10000000</v>
      </c>
      <c r="J437">
        <v>18000000</v>
      </c>
    </row>
    <row r="438">
      <c r="B438">
        <v>436</v>
      </c>
      <c r="C438" t="str">
        <v xml:space="preserve">LC2 - 41 - 9 </v>
      </c>
      <c r="D438" t="str">
        <v>VENDIDO</v>
      </c>
      <c r="E438">
        <v>28000000</v>
      </c>
      <c r="F438">
        <v>4000000</v>
      </c>
      <c r="G438">
        <v>24000000</v>
      </c>
      <c r="H438">
        <v>6000000</v>
      </c>
      <c r="I438">
        <v>10000000</v>
      </c>
      <c r="J438">
        <v>18000000</v>
      </c>
    </row>
    <row r="439">
      <c r="B439">
        <v>437</v>
      </c>
      <c r="C439" t="str">
        <v xml:space="preserve">LC2 - 41 - 10 </v>
      </c>
      <c r="D439" t="str">
        <v>VENDIDO</v>
      </c>
      <c r="E439">
        <v>33000000</v>
      </c>
      <c r="F439">
        <v>4000000</v>
      </c>
      <c r="G439">
        <v>29000000</v>
      </c>
      <c r="H439">
        <v>15709200</v>
      </c>
      <c r="I439">
        <v>19709200</v>
      </c>
      <c r="J439">
        <v>13290800</v>
      </c>
    </row>
    <row r="440">
      <c r="B440">
        <v>438</v>
      </c>
      <c r="C440" t="str">
        <v xml:space="preserve">LC2 - 41 - 11 </v>
      </c>
      <c r="D440" t="str">
        <v>VENDIDO</v>
      </c>
      <c r="E440">
        <v>33000000</v>
      </c>
      <c r="F440">
        <v>4000000</v>
      </c>
      <c r="G440">
        <v>29000000</v>
      </c>
      <c r="H440">
        <v>10208000</v>
      </c>
      <c r="I440">
        <v>14208000</v>
      </c>
      <c r="J440">
        <v>18792000</v>
      </c>
    </row>
    <row r="441">
      <c r="B441">
        <v>439</v>
      </c>
      <c r="C441" t="str">
        <v xml:space="preserve">LC2 - 41 - 12 </v>
      </c>
      <c r="D441" t="str">
        <v>VENDIDO</v>
      </c>
      <c r="E441">
        <v>27000000</v>
      </c>
      <c r="F441">
        <v>4000000</v>
      </c>
      <c r="G441">
        <v>23000000</v>
      </c>
      <c r="H441">
        <v>2497350</v>
      </c>
      <c r="I441">
        <v>6497350</v>
      </c>
      <c r="J441">
        <v>20502650</v>
      </c>
    </row>
    <row r="442">
      <c r="B442">
        <v>440</v>
      </c>
      <c r="C442" t="str">
        <v xml:space="preserve">LC2 - 41 - 13 </v>
      </c>
      <c r="D442" t="str">
        <v>VENDIDO</v>
      </c>
      <c r="E442">
        <v>28000000</v>
      </c>
      <c r="F442">
        <v>4000000</v>
      </c>
      <c r="G442">
        <v>24000000</v>
      </c>
      <c r="H442">
        <v>5100000</v>
      </c>
      <c r="I442">
        <v>9100000</v>
      </c>
      <c r="J442">
        <v>18900000</v>
      </c>
    </row>
    <row r="443">
      <c r="B443">
        <v>441</v>
      </c>
      <c r="C443" t="str">
        <v xml:space="preserve">LC2 - 41 - 14 </v>
      </c>
      <c r="D443" t="str">
        <v>VENDIDO</v>
      </c>
      <c r="E443">
        <v>28000000</v>
      </c>
      <c r="F443">
        <v>4000000</v>
      </c>
      <c r="G443">
        <v>24000000</v>
      </c>
      <c r="H443">
        <v>6000000</v>
      </c>
      <c r="I443">
        <v>10000000</v>
      </c>
      <c r="J443">
        <v>18000000</v>
      </c>
    </row>
    <row r="444">
      <c r="B444">
        <v>442</v>
      </c>
      <c r="C444" t="str">
        <v xml:space="preserve">LC2 - 41 - 15 </v>
      </c>
      <c r="D444" t="str">
        <v>VENDIDO</v>
      </c>
      <c r="E444">
        <v>28000000</v>
      </c>
      <c r="F444">
        <v>4000000</v>
      </c>
      <c r="G444">
        <v>24000000</v>
      </c>
      <c r="H444">
        <v>6000000</v>
      </c>
      <c r="I444">
        <v>10000000</v>
      </c>
      <c r="J444">
        <v>18000000</v>
      </c>
    </row>
    <row r="445">
      <c r="B445">
        <v>443</v>
      </c>
      <c r="C445" t="str">
        <v xml:space="preserve">LC2 - 41 - 16 </v>
      </c>
      <c r="D445" t="str">
        <v>VENDIDO</v>
      </c>
      <c r="E445">
        <v>28000000</v>
      </c>
      <c r="F445">
        <v>4000000</v>
      </c>
      <c r="G445">
        <v>24000000</v>
      </c>
      <c r="H445">
        <v>6000000</v>
      </c>
      <c r="I445">
        <v>10000000</v>
      </c>
      <c r="J445">
        <v>18000000</v>
      </c>
    </row>
    <row r="446">
      <c r="B446">
        <v>444</v>
      </c>
      <c r="C446" t="str">
        <v xml:space="preserve">LC2 - 41 - 17 </v>
      </c>
      <c r="D446" t="str">
        <v>VENDIDO</v>
      </c>
      <c r="E446">
        <v>28000000</v>
      </c>
      <c r="F446">
        <v>4000000</v>
      </c>
      <c r="G446">
        <v>24000000</v>
      </c>
      <c r="H446">
        <v>6000000</v>
      </c>
      <c r="I446">
        <v>10000000</v>
      </c>
      <c r="J446">
        <v>18000000</v>
      </c>
    </row>
    <row r="447">
      <c r="B447">
        <v>445</v>
      </c>
      <c r="C447" t="str">
        <v xml:space="preserve">LC2 - 41 - 18 </v>
      </c>
      <c r="D447" t="str">
        <v>VENDIDO</v>
      </c>
      <c r="E447">
        <v>28000000</v>
      </c>
      <c r="F447">
        <v>28000000</v>
      </c>
      <c r="G447">
        <v>0</v>
      </c>
      <c r="H447">
        <v>0</v>
      </c>
      <c r="I447">
        <v>28000000</v>
      </c>
      <c r="J447">
        <v>0</v>
      </c>
    </row>
    <row r="448">
      <c r="B448">
        <v>446</v>
      </c>
      <c r="C448" t="str">
        <v>LC2 - 41 - 19</v>
      </c>
      <c r="D448" t="str">
        <v>VENDIDO</v>
      </c>
      <c r="E448">
        <v>27000000</v>
      </c>
      <c r="F448">
        <v>4000000</v>
      </c>
      <c r="G448">
        <v>23000000</v>
      </c>
      <c r="H448">
        <v>2875200</v>
      </c>
      <c r="I448">
        <v>6875200</v>
      </c>
      <c r="J448">
        <v>20124800</v>
      </c>
    </row>
    <row r="449">
      <c r="B449">
        <v>447</v>
      </c>
      <c r="C449" t="str">
        <v xml:space="preserve">LC2 - 41 - 20 </v>
      </c>
      <c r="D449" t="str">
        <v>VENDIDO</v>
      </c>
      <c r="E449">
        <v>37209000</v>
      </c>
      <c r="F449">
        <v>4000000</v>
      </c>
      <c r="G449">
        <v>33209000</v>
      </c>
      <c r="H449">
        <v>6920000</v>
      </c>
      <c r="I449">
        <v>10920000</v>
      </c>
      <c r="J449">
        <v>26289000</v>
      </c>
    </row>
    <row r="450">
      <c r="B450">
        <v>448</v>
      </c>
      <c r="C450" t="str">
        <v xml:space="preserve">LC2 - 42 - 1 </v>
      </c>
      <c r="D450" t="str">
        <v>VENDIDO</v>
      </c>
      <c r="E450">
        <v>33000000</v>
      </c>
      <c r="F450">
        <v>4000000</v>
      </c>
      <c r="G450">
        <v>29000000</v>
      </c>
      <c r="H450">
        <v>9664000</v>
      </c>
      <c r="I450">
        <v>13664000</v>
      </c>
      <c r="J450">
        <v>19336000</v>
      </c>
    </row>
    <row r="451">
      <c r="B451">
        <v>449</v>
      </c>
      <c r="C451" t="str">
        <v xml:space="preserve">LC2 - 42 - 2 </v>
      </c>
      <c r="D451" t="str">
        <v>VENDIDO</v>
      </c>
      <c r="E451">
        <v>28000000</v>
      </c>
      <c r="F451">
        <v>4000000</v>
      </c>
      <c r="G451">
        <v>24000000</v>
      </c>
      <c r="H451">
        <v>1000000</v>
      </c>
      <c r="I451">
        <v>5000000</v>
      </c>
      <c r="J451">
        <v>23000000</v>
      </c>
    </row>
    <row r="452">
      <c r="B452">
        <v>450</v>
      </c>
      <c r="C452" t="str">
        <v xml:space="preserve">LC2 - 42 - 3 </v>
      </c>
      <c r="D452" t="str">
        <v>VENDIDO</v>
      </c>
      <c r="E452">
        <v>33000000</v>
      </c>
      <c r="F452">
        <v>5500000</v>
      </c>
      <c r="G452">
        <v>27500000</v>
      </c>
      <c r="H452">
        <v>0</v>
      </c>
      <c r="I452">
        <v>5500000</v>
      </c>
      <c r="J452">
        <v>27500000</v>
      </c>
    </row>
    <row r="453">
      <c r="B453">
        <v>451</v>
      </c>
      <c r="C453" t="str">
        <v xml:space="preserve">LC2 - 42 - 4 </v>
      </c>
      <c r="D453" t="str">
        <v>VENDIDO</v>
      </c>
      <c r="E453">
        <v>28000000</v>
      </c>
      <c r="F453">
        <v>4000000</v>
      </c>
      <c r="G453">
        <v>24000000</v>
      </c>
      <c r="H453">
        <v>4000000</v>
      </c>
      <c r="I453">
        <v>8000000</v>
      </c>
      <c r="J453">
        <v>20000000</v>
      </c>
    </row>
    <row r="454">
      <c r="B454">
        <v>452</v>
      </c>
      <c r="C454" t="str">
        <v xml:space="preserve">LC2 - 42 - 5 </v>
      </c>
      <c r="D454" t="str">
        <v>VENDIDO</v>
      </c>
      <c r="E454">
        <v>28000000</v>
      </c>
      <c r="F454">
        <v>4000000</v>
      </c>
      <c r="G454">
        <v>24000000</v>
      </c>
      <c r="H454">
        <v>4000000</v>
      </c>
      <c r="I454">
        <v>8000000</v>
      </c>
      <c r="J454">
        <v>20000000</v>
      </c>
    </row>
    <row r="455">
      <c r="B455">
        <v>453</v>
      </c>
      <c r="C455" t="str">
        <v xml:space="preserve">LC2 - 42 - 6 </v>
      </c>
      <c r="D455" t="str">
        <v>VENDIDO</v>
      </c>
      <c r="E455">
        <v>28000000</v>
      </c>
      <c r="F455">
        <v>4000000</v>
      </c>
      <c r="G455">
        <v>24000000</v>
      </c>
      <c r="H455">
        <v>2000000</v>
      </c>
      <c r="I455">
        <v>6000000</v>
      </c>
      <c r="J455">
        <v>22000000</v>
      </c>
    </row>
    <row r="456">
      <c r="B456">
        <v>454</v>
      </c>
      <c r="C456" t="str">
        <v xml:space="preserve">LC2 - 42 - 7 </v>
      </c>
      <c r="D456" t="str">
        <v>VENDIDO</v>
      </c>
      <c r="E456">
        <v>28110000</v>
      </c>
      <c r="F456">
        <v>4000000</v>
      </c>
      <c r="G456">
        <v>24110000</v>
      </c>
      <c r="H456">
        <v>6000000</v>
      </c>
      <c r="I456">
        <v>10000000</v>
      </c>
      <c r="J456">
        <v>18110000</v>
      </c>
    </row>
    <row r="457">
      <c r="B457">
        <v>455</v>
      </c>
      <c r="C457" t="str">
        <v xml:space="preserve">LC2 - 42 - 8 </v>
      </c>
      <c r="D457" t="str">
        <v>EN NEGOCIACIÓN</v>
      </c>
      <c r="E457">
        <v>28000000</v>
      </c>
      <c r="F457">
        <v>0</v>
      </c>
      <c r="G457">
        <v>28000000</v>
      </c>
      <c r="H457">
        <v>0</v>
      </c>
      <c r="I457">
        <v>0</v>
      </c>
      <c r="J457">
        <v>28000000</v>
      </c>
    </row>
    <row r="458">
      <c r="B458">
        <v>456</v>
      </c>
      <c r="C458" t="str">
        <v xml:space="preserve">LC2 - 42 - 9 </v>
      </c>
      <c r="D458" t="str">
        <v>VENDIDO</v>
      </c>
      <c r="E458">
        <v>28000000</v>
      </c>
      <c r="F458">
        <v>4000000</v>
      </c>
      <c r="G458">
        <v>24000000</v>
      </c>
      <c r="H458">
        <v>0</v>
      </c>
      <c r="I458">
        <v>4000000</v>
      </c>
      <c r="J458">
        <v>24000000</v>
      </c>
    </row>
    <row r="459">
      <c r="B459">
        <v>457</v>
      </c>
      <c r="C459" t="str">
        <v xml:space="preserve">LC2 - 42 - 10 </v>
      </c>
      <c r="D459" t="str">
        <v>VENDIDO</v>
      </c>
      <c r="E459">
        <v>28000000</v>
      </c>
      <c r="F459">
        <v>4000000</v>
      </c>
      <c r="G459">
        <v>28000000</v>
      </c>
      <c r="H459">
        <v>2000000</v>
      </c>
      <c r="I459">
        <v>6000000</v>
      </c>
      <c r="J459">
        <v>26000000</v>
      </c>
    </row>
    <row r="460">
      <c r="B460">
        <v>458</v>
      </c>
      <c r="C460" t="str">
        <v xml:space="preserve">LC2 - 42 - 11 </v>
      </c>
      <c r="D460" t="str">
        <v>VENDIDO</v>
      </c>
      <c r="E460">
        <v>28000000</v>
      </c>
      <c r="F460">
        <v>5000000</v>
      </c>
      <c r="G460">
        <v>28000000</v>
      </c>
      <c r="H460">
        <v>2000000</v>
      </c>
      <c r="I460">
        <v>7000000</v>
      </c>
      <c r="J460">
        <v>26000000</v>
      </c>
    </row>
    <row r="461">
      <c r="B461">
        <v>459</v>
      </c>
      <c r="C461" t="str">
        <v xml:space="preserve">LC2 - 42 - 12 </v>
      </c>
      <c r="D461" t="str">
        <v>VENDIDO</v>
      </c>
      <c r="E461">
        <v>33000000</v>
      </c>
      <c r="F461">
        <v>4000000</v>
      </c>
      <c r="G461">
        <v>33000000</v>
      </c>
      <c r="H461">
        <v>4832600</v>
      </c>
      <c r="I461">
        <v>8832600</v>
      </c>
      <c r="J461">
        <v>28167400</v>
      </c>
    </row>
    <row r="462">
      <c r="B462">
        <v>460</v>
      </c>
      <c r="C462" t="str">
        <v>LC2 - 43 - 1</v>
      </c>
      <c r="D462" t="str">
        <v>EN NEGOCIACIÓN</v>
      </c>
      <c r="E462">
        <v>33000000</v>
      </c>
      <c r="F462">
        <v>0</v>
      </c>
      <c r="G462">
        <v>33000000</v>
      </c>
      <c r="H462">
        <v>0</v>
      </c>
      <c r="I462">
        <v>0</v>
      </c>
      <c r="J462">
        <v>33000000</v>
      </c>
    </row>
    <row r="463">
      <c r="B463">
        <v>461</v>
      </c>
      <c r="C463" t="str">
        <v xml:space="preserve">LC2 - 43 - 2 </v>
      </c>
      <c r="E463">
        <v>54000000</v>
      </c>
      <c r="F463">
        <v>0</v>
      </c>
      <c r="G463">
        <v>54000000</v>
      </c>
      <c r="H463">
        <v>0</v>
      </c>
      <c r="I463">
        <v>0</v>
      </c>
      <c r="J463">
        <v>54000000</v>
      </c>
    </row>
    <row r="464">
      <c r="B464">
        <v>462</v>
      </c>
      <c r="C464" t="str">
        <v xml:space="preserve">LC2 - 43 - 3 </v>
      </c>
      <c r="D464" t="str">
        <v>EN NEGOCIACIÓN</v>
      </c>
      <c r="E464">
        <v>28000000</v>
      </c>
      <c r="F464">
        <v>0</v>
      </c>
      <c r="G464">
        <v>28000000</v>
      </c>
      <c r="H464">
        <v>0</v>
      </c>
      <c r="I464">
        <v>0</v>
      </c>
      <c r="J464">
        <v>28000000</v>
      </c>
    </row>
    <row r="465">
      <c r="B465">
        <v>463</v>
      </c>
      <c r="C465" t="str">
        <v>LC2 - 43 - 4 Y 5</v>
      </c>
      <c r="D465" t="str">
        <v>VENDIDO</v>
      </c>
      <c r="E465">
        <v>54000000</v>
      </c>
      <c r="F465">
        <v>8000000</v>
      </c>
      <c r="G465">
        <v>46000000</v>
      </c>
      <c r="H465">
        <v>0</v>
      </c>
      <c r="I465">
        <v>8000000</v>
      </c>
      <c r="J465">
        <v>46000000</v>
      </c>
    </row>
    <row r="466">
      <c r="B466">
        <v>464</v>
      </c>
      <c r="C466" t="str">
        <v xml:space="preserve">LC2 - 43 - 6 </v>
      </c>
      <c r="D466" t="str">
        <v>EN NEGOCIACIÓN</v>
      </c>
      <c r="E466">
        <v>55000000</v>
      </c>
      <c r="F466">
        <v>0</v>
      </c>
      <c r="G466">
        <v>55000000</v>
      </c>
      <c r="H466">
        <v>0</v>
      </c>
      <c r="I466">
        <v>0</v>
      </c>
      <c r="J466">
        <v>55000000</v>
      </c>
    </row>
    <row r="467">
      <c r="B467">
        <v>465</v>
      </c>
      <c r="C467" t="str">
        <v xml:space="preserve">LC2 - 43 - 7 </v>
      </c>
      <c r="D467" t="str">
        <v>VENDIDO</v>
      </c>
      <c r="E467">
        <v>28000000</v>
      </c>
      <c r="F467">
        <v>4000000</v>
      </c>
      <c r="G467">
        <v>24000000</v>
      </c>
      <c r="H467">
        <v>4000000</v>
      </c>
      <c r="I467">
        <v>8000000</v>
      </c>
      <c r="J467">
        <v>20000000</v>
      </c>
    </row>
    <row r="468">
      <c r="B468">
        <v>466</v>
      </c>
      <c r="C468" t="str">
        <v>LC2 - 43 - 8 Y 9</v>
      </c>
      <c r="D468" t="str">
        <v>VENDIDO</v>
      </c>
      <c r="E468">
        <v>55000000</v>
      </c>
      <c r="F468">
        <v>8000000</v>
      </c>
      <c r="G468">
        <v>47000000</v>
      </c>
      <c r="H468">
        <v>0</v>
      </c>
      <c r="I468">
        <v>8000000</v>
      </c>
      <c r="J468">
        <v>47000000</v>
      </c>
    </row>
    <row r="469">
      <c r="B469">
        <v>467</v>
      </c>
      <c r="C469" t="str">
        <v xml:space="preserve">LC2 - 43 - 10 </v>
      </c>
      <c r="D469" t="str">
        <v>VENDIDO</v>
      </c>
      <c r="E469">
        <v>28000000</v>
      </c>
      <c r="F469">
        <v>4000000</v>
      </c>
      <c r="G469">
        <v>24000000</v>
      </c>
      <c r="H469">
        <v>5000000</v>
      </c>
      <c r="I469">
        <v>9000000</v>
      </c>
      <c r="J469">
        <v>19000000</v>
      </c>
    </row>
    <row r="470">
      <c r="B470">
        <v>468</v>
      </c>
      <c r="C470" t="str">
        <v>LC2 - 43 - 11</v>
      </c>
      <c r="D470" t="str">
        <v>VENDIDO</v>
      </c>
      <c r="E470">
        <v>27000000</v>
      </c>
      <c r="F470">
        <v>4000000</v>
      </c>
      <c r="G470">
        <v>23000000</v>
      </c>
      <c r="H470">
        <v>4792000</v>
      </c>
      <c r="I470">
        <v>8792000</v>
      </c>
      <c r="J470">
        <v>18208000</v>
      </c>
    </row>
    <row r="471">
      <c r="B471">
        <v>469</v>
      </c>
      <c r="C471" t="str">
        <v xml:space="preserve">LC2 - 43 - 12 </v>
      </c>
      <c r="D471" t="str">
        <v>VENDIDO</v>
      </c>
      <c r="E471">
        <v>33000000</v>
      </c>
      <c r="F471">
        <v>4000000</v>
      </c>
      <c r="G471">
        <v>29000000</v>
      </c>
      <c r="H471">
        <v>6250000</v>
      </c>
      <c r="I471">
        <v>10250000</v>
      </c>
      <c r="J471">
        <v>22750000</v>
      </c>
    </row>
    <row r="472">
      <c r="B472">
        <v>470</v>
      </c>
      <c r="C472" t="str">
        <v xml:space="preserve">LC2 - 44 - 1 </v>
      </c>
      <c r="D472" t="str">
        <v>VENDIDO</v>
      </c>
      <c r="E472">
        <v>48916000</v>
      </c>
      <c r="F472">
        <v>4000000</v>
      </c>
      <c r="G472">
        <v>44916000</v>
      </c>
      <c r="H472">
        <v>1800000</v>
      </c>
      <c r="I472">
        <v>5800000</v>
      </c>
      <c r="J472">
        <v>43116000</v>
      </c>
    </row>
    <row r="473">
      <c r="B473">
        <v>471</v>
      </c>
      <c r="C473" t="str">
        <v xml:space="preserve">LC2 - 44 - 2 </v>
      </c>
      <c r="D473" t="str">
        <v>VENDIDO</v>
      </c>
      <c r="E473">
        <v>28000000</v>
      </c>
      <c r="F473">
        <v>4000000</v>
      </c>
      <c r="G473">
        <v>24000000</v>
      </c>
      <c r="H473">
        <v>1000000</v>
      </c>
      <c r="I473">
        <v>5000000</v>
      </c>
      <c r="J473">
        <v>23000000</v>
      </c>
    </row>
    <row r="474">
      <c r="B474">
        <v>472</v>
      </c>
      <c r="C474" t="str">
        <v xml:space="preserve">LC2 - 44 - 3 </v>
      </c>
      <c r="D474" t="str">
        <v>DISPONIBLE</v>
      </c>
      <c r="E474">
        <v>56000000</v>
      </c>
      <c r="F474">
        <v>0</v>
      </c>
      <c r="G474">
        <v>56000000</v>
      </c>
      <c r="H474">
        <v>0</v>
      </c>
      <c r="I474">
        <v>0</v>
      </c>
      <c r="J474">
        <v>56000000</v>
      </c>
    </row>
    <row r="475">
      <c r="B475">
        <v>473</v>
      </c>
      <c r="C475" t="str">
        <v xml:space="preserve">LC2 - 44 - 4 </v>
      </c>
      <c r="D475" t="str">
        <v>VENDIDO</v>
      </c>
      <c r="E475">
        <v>28000000</v>
      </c>
      <c r="F475">
        <v>4000000</v>
      </c>
      <c r="G475">
        <v>24000000</v>
      </c>
      <c r="H475">
        <v>0</v>
      </c>
      <c r="I475">
        <v>4000000</v>
      </c>
      <c r="J475">
        <v>24000000</v>
      </c>
    </row>
    <row r="476">
      <c r="B476">
        <v>474</v>
      </c>
      <c r="C476" t="str">
        <v>LC2 - 44 - 5 Y 12</v>
      </c>
      <c r="D476" t="str">
        <v>VENDIDO</v>
      </c>
      <c r="E476">
        <v>56000000</v>
      </c>
      <c r="F476">
        <v>8000000</v>
      </c>
      <c r="G476">
        <v>48000000</v>
      </c>
      <c r="H476">
        <v>10000000</v>
      </c>
      <c r="I476">
        <v>18000000</v>
      </c>
      <c r="J476">
        <v>38000000</v>
      </c>
    </row>
    <row r="477">
      <c r="B477">
        <v>475</v>
      </c>
      <c r="C477" t="str">
        <v xml:space="preserve">LC2 - 44 - 6 </v>
      </c>
      <c r="D477" t="str">
        <v>VENDIDO</v>
      </c>
      <c r="E477">
        <v>28000000</v>
      </c>
      <c r="F477">
        <v>4000000</v>
      </c>
      <c r="G477">
        <v>24000000</v>
      </c>
      <c r="H477">
        <v>3000000</v>
      </c>
      <c r="I477">
        <v>7000000</v>
      </c>
      <c r="J477">
        <v>21000000</v>
      </c>
    </row>
    <row r="478">
      <c r="B478">
        <v>476</v>
      </c>
      <c r="C478" t="str">
        <v xml:space="preserve">LC2 - 44 - 7 </v>
      </c>
      <c r="D478" t="str">
        <v>VENDIDO</v>
      </c>
      <c r="E478">
        <v>28000000</v>
      </c>
      <c r="F478">
        <v>4000000</v>
      </c>
      <c r="G478">
        <v>24000000</v>
      </c>
      <c r="H478">
        <v>3000000</v>
      </c>
      <c r="I478">
        <v>7000000</v>
      </c>
      <c r="J478">
        <v>21000000</v>
      </c>
    </row>
    <row r="479">
      <c r="B479">
        <v>477</v>
      </c>
      <c r="C479" t="str">
        <v xml:space="preserve">LC2 - 44 - 8 </v>
      </c>
      <c r="D479" t="str">
        <v>VENDIDO</v>
      </c>
      <c r="E479">
        <v>33000000</v>
      </c>
      <c r="F479">
        <v>5500000</v>
      </c>
      <c r="G479">
        <v>27500000</v>
      </c>
      <c r="H479">
        <v>7145800</v>
      </c>
      <c r="I479">
        <v>12645800</v>
      </c>
      <c r="J479">
        <v>20354200</v>
      </c>
    </row>
    <row r="480">
      <c r="B480">
        <v>478</v>
      </c>
      <c r="C480" t="str">
        <v xml:space="preserve">LC2 - 44 - 9 </v>
      </c>
      <c r="D480" t="str">
        <v>VENDIDO</v>
      </c>
      <c r="E480">
        <v>31000000</v>
      </c>
      <c r="F480">
        <v>31000000</v>
      </c>
      <c r="G480">
        <v>0</v>
      </c>
      <c r="H480">
        <v>0</v>
      </c>
      <c r="I480">
        <v>31000000</v>
      </c>
      <c r="J480">
        <v>0</v>
      </c>
    </row>
    <row r="481">
      <c r="B481">
        <v>479</v>
      </c>
      <c r="C481" t="str">
        <v xml:space="preserve">LC2 - 44 - 10 </v>
      </c>
      <c r="D481" t="str">
        <v>VENDIDO</v>
      </c>
      <c r="E481">
        <v>28000000</v>
      </c>
      <c r="F481">
        <v>4000000</v>
      </c>
      <c r="G481">
        <v>24000000</v>
      </c>
      <c r="H481">
        <v>7000000</v>
      </c>
      <c r="I481">
        <v>11000000</v>
      </c>
      <c r="J481">
        <v>17000000</v>
      </c>
    </row>
    <row r="482">
      <c r="B482">
        <v>480</v>
      </c>
      <c r="C482" t="str">
        <v xml:space="preserve">LC2 - 44 - 11 </v>
      </c>
      <c r="D482" t="str">
        <v>VENDIDO</v>
      </c>
      <c r="E482">
        <v>26000000</v>
      </c>
      <c r="F482">
        <v>26000000</v>
      </c>
      <c r="G482">
        <v>26000000</v>
      </c>
      <c r="H482">
        <v>0</v>
      </c>
      <c r="I482">
        <v>26000000</v>
      </c>
      <c r="J482">
        <v>26000000</v>
      </c>
    </row>
    <row r="483">
      <c r="B483">
        <v>481</v>
      </c>
      <c r="C483" t="str">
        <v xml:space="preserve">LC2 - 44 - 13 </v>
      </c>
      <c r="D483" t="str">
        <v>EN NEGOCIACIÓN</v>
      </c>
      <c r="E483">
        <v>28000000</v>
      </c>
      <c r="F483">
        <v>0</v>
      </c>
      <c r="G483">
        <v>28000000</v>
      </c>
      <c r="H483">
        <v>0</v>
      </c>
      <c r="I483">
        <v>0</v>
      </c>
      <c r="J483">
        <v>28000000</v>
      </c>
    </row>
    <row r="484">
      <c r="B484">
        <v>482</v>
      </c>
      <c r="C484" t="str">
        <v xml:space="preserve">LC2 - 44 - 14 </v>
      </c>
      <c r="D484" t="str">
        <v>VENDIDO</v>
      </c>
      <c r="E484">
        <v>28000000</v>
      </c>
      <c r="F484">
        <v>4000000</v>
      </c>
      <c r="G484">
        <v>24000000</v>
      </c>
      <c r="H484">
        <v>6000000</v>
      </c>
      <c r="I484">
        <v>10000000</v>
      </c>
      <c r="J484">
        <v>18000000</v>
      </c>
    </row>
    <row r="485">
      <c r="B485">
        <v>483</v>
      </c>
      <c r="C485" t="str">
        <v xml:space="preserve">LC2 - 44 - 15 </v>
      </c>
      <c r="D485" t="str">
        <v>VENDIDO</v>
      </c>
      <c r="E485">
        <v>28000000</v>
      </c>
      <c r="F485">
        <v>4000000</v>
      </c>
      <c r="G485">
        <v>24000000</v>
      </c>
      <c r="H485">
        <v>6000000</v>
      </c>
      <c r="I485">
        <v>10000000</v>
      </c>
      <c r="J485">
        <v>18000000</v>
      </c>
    </row>
    <row r="486">
      <c r="B486">
        <v>484</v>
      </c>
      <c r="C486" t="str">
        <v xml:space="preserve">LC2 - 44 - 16 </v>
      </c>
      <c r="D486" t="str">
        <v>VENDIDO</v>
      </c>
      <c r="E486">
        <v>28000000</v>
      </c>
      <c r="F486">
        <v>4000000</v>
      </c>
      <c r="G486">
        <v>24000000</v>
      </c>
      <c r="H486">
        <v>6000000</v>
      </c>
      <c r="I486">
        <v>10000000</v>
      </c>
      <c r="J486">
        <v>18000000</v>
      </c>
    </row>
    <row r="487">
      <c r="B487">
        <v>485</v>
      </c>
      <c r="C487" t="str">
        <v xml:space="preserve">LC2 - 44 - 17 </v>
      </c>
      <c r="D487" t="str">
        <v>VENDIDO</v>
      </c>
      <c r="E487">
        <v>28000000</v>
      </c>
      <c r="F487">
        <v>4000000</v>
      </c>
      <c r="G487">
        <v>24000000</v>
      </c>
      <c r="H487">
        <v>13800000</v>
      </c>
      <c r="I487">
        <v>17800000</v>
      </c>
      <c r="J487">
        <v>10200000</v>
      </c>
    </row>
    <row r="488">
      <c r="B488">
        <v>486</v>
      </c>
      <c r="C488" t="str">
        <v xml:space="preserve">LC2 - 44 - 18 </v>
      </c>
      <c r="D488" t="str">
        <v>VENDIDO</v>
      </c>
      <c r="E488">
        <v>28000000</v>
      </c>
      <c r="F488">
        <v>4000000</v>
      </c>
      <c r="G488">
        <v>24000000</v>
      </c>
      <c r="H488">
        <v>5000000</v>
      </c>
      <c r="I488">
        <v>9000000</v>
      </c>
      <c r="J488">
        <v>19000000</v>
      </c>
    </row>
    <row r="489">
      <c r="B489">
        <v>487</v>
      </c>
      <c r="C489" t="str">
        <v>LC2 - 45 - 1</v>
      </c>
      <c r="D489" t="str">
        <v>VENDIDO</v>
      </c>
      <c r="E489">
        <v>34534000</v>
      </c>
      <c r="F489">
        <v>4050000</v>
      </c>
      <c r="G489">
        <v>30484000</v>
      </c>
      <c r="H489">
        <v>0</v>
      </c>
      <c r="I489">
        <v>4050000</v>
      </c>
      <c r="J489">
        <v>30484000</v>
      </c>
    </row>
    <row r="490">
      <c r="B490">
        <v>488</v>
      </c>
      <c r="C490" t="str">
        <v>LC2 -45 - 2</v>
      </c>
      <c r="D490" t="str">
        <v>VENDIDO</v>
      </c>
      <c r="E490">
        <v>28000000</v>
      </c>
      <c r="F490">
        <v>1500000</v>
      </c>
      <c r="G490">
        <v>26500000</v>
      </c>
      <c r="H490">
        <v>3300000</v>
      </c>
      <c r="I490">
        <v>4800000</v>
      </c>
      <c r="J490">
        <v>23200000</v>
      </c>
    </row>
    <row r="491">
      <c r="B491">
        <v>489</v>
      </c>
      <c r="C491" t="str">
        <v xml:space="preserve">LC2 - 45 - 3 </v>
      </c>
      <c r="D491" t="str">
        <v>EN NEGOCIACIÓN</v>
      </c>
      <c r="E491">
        <v>27000000</v>
      </c>
      <c r="F491">
        <v>0</v>
      </c>
      <c r="G491">
        <v>27000000</v>
      </c>
      <c r="H491">
        <v>0</v>
      </c>
      <c r="I491">
        <v>0</v>
      </c>
      <c r="J491">
        <v>27000000</v>
      </c>
    </row>
    <row r="492">
      <c r="B492">
        <v>490</v>
      </c>
      <c r="C492" t="str">
        <v xml:space="preserve">LC2 - 45 - 4 </v>
      </c>
      <c r="D492" t="str">
        <v>DISPONIBLE</v>
      </c>
      <c r="E492">
        <v>28000000</v>
      </c>
      <c r="F492">
        <v>0</v>
      </c>
      <c r="G492">
        <v>28000000</v>
      </c>
      <c r="H492">
        <v>0</v>
      </c>
      <c r="I492">
        <v>0</v>
      </c>
      <c r="J492">
        <v>28000000</v>
      </c>
    </row>
    <row r="493">
      <c r="B493">
        <v>491</v>
      </c>
      <c r="C493" t="str">
        <v xml:space="preserve">LC2 - 45 - 5 </v>
      </c>
      <c r="D493" t="str">
        <v>VENDIDO</v>
      </c>
      <c r="E493">
        <v>27000000</v>
      </c>
      <c r="F493">
        <v>4168000</v>
      </c>
      <c r="G493">
        <v>22832000</v>
      </c>
      <c r="H493">
        <v>3855460</v>
      </c>
      <c r="I493">
        <v>8023460</v>
      </c>
      <c r="J493">
        <v>18976540</v>
      </c>
    </row>
    <row r="494">
      <c r="B494">
        <v>492</v>
      </c>
      <c r="C494" t="str">
        <v xml:space="preserve">LC2 - 45 - 6 </v>
      </c>
      <c r="D494" t="str">
        <v>VENDIDO</v>
      </c>
      <c r="E494">
        <v>28000000</v>
      </c>
      <c r="F494">
        <v>4219000</v>
      </c>
      <c r="G494">
        <v>23781000</v>
      </c>
      <c r="H494">
        <v>3833000</v>
      </c>
      <c r="I494">
        <v>8052000</v>
      </c>
      <c r="J494">
        <v>19948000</v>
      </c>
    </row>
    <row r="495">
      <c r="B495">
        <v>493</v>
      </c>
      <c r="C495" t="str">
        <v xml:space="preserve">LC2 - 45 - 7 </v>
      </c>
      <c r="D495" t="str">
        <v>VENDIDO</v>
      </c>
      <c r="E495">
        <v>33000000</v>
      </c>
      <c r="F495">
        <v>6000000</v>
      </c>
      <c r="G495">
        <v>27000000</v>
      </c>
      <c r="H495">
        <v>4500000</v>
      </c>
      <c r="I495">
        <v>10500000</v>
      </c>
      <c r="J495">
        <v>22500000</v>
      </c>
    </row>
    <row r="496">
      <c r="B496">
        <v>494</v>
      </c>
      <c r="C496" t="str">
        <v xml:space="preserve">LC2 - 46 - 1 </v>
      </c>
      <c r="D496" t="str">
        <v>VENDIDO</v>
      </c>
      <c r="E496">
        <v>33000000</v>
      </c>
      <c r="F496">
        <v>4400000</v>
      </c>
      <c r="G496">
        <v>28600000</v>
      </c>
      <c r="H496">
        <v>5691700</v>
      </c>
      <c r="I496">
        <v>10091700</v>
      </c>
      <c r="J496">
        <v>22908300</v>
      </c>
    </row>
    <row r="497">
      <c r="B497">
        <v>495</v>
      </c>
      <c r="C497" t="str">
        <v xml:space="preserve">LC2 - 46 - 2 </v>
      </c>
      <c r="D497" t="str">
        <v>VENDIDO</v>
      </c>
      <c r="E497">
        <v>28000000</v>
      </c>
      <c r="F497">
        <v>0</v>
      </c>
      <c r="G497">
        <v>28000000</v>
      </c>
      <c r="H497">
        <v>0</v>
      </c>
      <c r="I497">
        <v>0</v>
      </c>
      <c r="J497">
        <v>28000000</v>
      </c>
    </row>
    <row r="498">
      <c r="B498">
        <v>496</v>
      </c>
      <c r="C498" t="str">
        <v xml:space="preserve">LC2 - 46 - 3 </v>
      </c>
      <c r="D498" t="str">
        <v>VENDIDO</v>
      </c>
      <c r="E498">
        <v>28000000</v>
      </c>
      <c r="F498">
        <v>4000000</v>
      </c>
      <c r="G498">
        <v>24000000</v>
      </c>
      <c r="H498">
        <v>3000000</v>
      </c>
      <c r="I498">
        <v>7000000</v>
      </c>
      <c r="J498">
        <v>21000000</v>
      </c>
    </row>
    <row r="499">
      <c r="B499">
        <v>497</v>
      </c>
      <c r="C499" t="str">
        <v xml:space="preserve">LC2 - 46 - 4 </v>
      </c>
      <c r="D499" t="str">
        <v>VENDIDO</v>
      </c>
      <c r="E499">
        <v>28000000</v>
      </c>
      <c r="F499">
        <v>4000000</v>
      </c>
      <c r="G499">
        <v>24000000</v>
      </c>
      <c r="H499">
        <v>0</v>
      </c>
      <c r="I499">
        <v>4000000</v>
      </c>
      <c r="J499">
        <v>24000000</v>
      </c>
    </row>
    <row r="500">
      <c r="B500">
        <v>498</v>
      </c>
      <c r="C500" t="str">
        <v xml:space="preserve">LC2 - 46 - 5 </v>
      </c>
      <c r="D500" t="str">
        <v>VENDIDO</v>
      </c>
      <c r="E500">
        <v>28000000</v>
      </c>
      <c r="F500">
        <v>15000000</v>
      </c>
      <c r="G500">
        <v>13000000</v>
      </c>
      <c r="H500">
        <v>1300000</v>
      </c>
      <c r="I500">
        <v>16300000</v>
      </c>
      <c r="J500">
        <v>11700000</v>
      </c>
    </row>
    <row r="501">
      <c r="B501">
        <v>499</v>
      </c>
      <c r="C501" t="str">
        <v xml:space="preserve">LC2 - 46 - 6 </v>
      </c>
      <c r="D501" t="str">
        <v>VENDIDO</v>
      </c>
      <c r="E501">
        <v>28000000</v>
      </c>
      <c r="F501">
        <v>11000000</v>
      </c>
      <c r="G501">
        <v>17000000</v>
      </c>
      <c r="H501">
        <v>5481000</v>
      </c>
      <c r="I501">
        <v>16481000</v>
      </c>
      <c r="J501">
        <v>11519000</v>
      </c>
    </row>
    <row r="502">
      <c r="B502">
        <v>500</v>
      </c>
      <c r="C502" t="str">
        <v xml:space="preserve">LC2 - 47 - 1 </v>
      </c>
      <c r="D502" t="str">
        <v>VENDIDO</v>
      </c>
      <c r="E502">
        <v>23733750</v>
      </c>
      <c r="F502">
        <v>4000000</v>
      </c>
      <c r="G502">
        <v>19733750</v>
      </c>
      <c r="H502">
        <v>3288600</v>
      </c>
      <c r="I502">
        <v>7288600</v>
      </c>
      <c r="J502">
        <v>16445150</v>
      </c>
    </row>
    <row r="503">
      <c r="B503">
        <v>501</v>
      </c>
      <c r="C503" t="str">
        <v xml:space="preserve">LC2 - 47 - 2 </v>
      </c>
      <c r="D503" t="str">
        <v>VENDIDO</v>
      </c>
      <c r="E503">
        <v>18791500</v>
      </c>
      <c r="F503">
        <v>7000000</v>
      </c>
      <c r="G503">
        <v>11791500</v>
      </c>
      <c r="H503">
        <v>3798000</v>
      </c>
      <c r="I503">
        <v>10798000</v>
      </c>
      <c r="J503">
        <v>7993500</v>
      </c>
    </row>
    <row r="504">
      <c r="B504">
        <v>502</v>
      </c>
      <c r="C504" t="str">
        <v xml:space="preserve">LC2 - 47 - 3 </v>
      </c>
      <c r="D504" t="str">
        <v>VENDIDO</v>
      </c>
      <c r="E504">
        <v>18791500</v>
      </c>
      <c r="F504">
        <v>2500000</v>
      </c>
      <c r="G504">
        <v>16291500</v>
      </c>
      <c r="H504">
        <v>0</v>
      </c>
      <c r="I504">
        <v>2500000</v>
      </c>
      <c r="J504">
        <v>16291500</v>
      </c>
    </row>
    <row r="505">
      <c r="B505">
        <v>503</v>
      </c>
      <c r="C505" t="str">
        <v xml:space="preserve">LC2 - 47 - 4 </v>
      </c>
      <c r="D505" t="str">
        <v>EN NEGOCIACIÓN</v>
      </c>
      <c r="E505">
        <v>18791300</v>
      </c>
      <c r="F505">
        <v>0</v>
      </c>
      <c r="G505">
        <v>18791300</v>
      </c>
      <c r="H505">
        <v>0</v>
      </c>
      <c r="I505">
        <v>0</v>
      </c>
      <c r="J505">
        <v>18791300</v>
      </c>
    </row>
    <row r="506">
      <c r="B506">
        <v>504</v>
      </c>
      <c r="C506" t="str">
        <v xml:space="preserve">LC2 - 47 - 5 </v>
      </c>
      <c r="D506" t="str">
        <v>DISPONIBLE</v>
      </c>
      <c r="E506">
        <v>18250400</v>
      </c>
      <c r="F506">
        <v>0</v>
      </c>
      <c r="G506">
        <v>18250400</v>
      </c>
      <c r="H506">
        <v>0</v>
      </c>
      <c r="I506">
        <v>0</v>
      </c>
      <c r="J506">
        <v>18250400</v>
      </c>
    </row>
    <row r="507">
      <c r="B507">
        <v>505</v>
      </c>
      <c r="C507" t="str">
        <v xml:space="preserve">LC2 - 47 - 6 </v>
      </c>
      <c r="D507" t="str">
        <v>DISPONIBLE</v>
      </c>
      <c r="E507">
        <v>18181300</v>
      </c>
      <c r="F507">
        <v>0</v>
      </c>
      <c r="G507">
        <v>18181300</v>
      </c>
      <c r="H507">
        <v>0</v>
      </c>
      <c r="I507">
        <v>0</v>
      </c>
      <c r="J507">
        <v>18181300</v>
      </c>
      <c r="O507">
        <v>6491821079</v>
      </c>
    </row>
    <row r="508">
      <c r="B508">
        <v>506</v>
      </c>
      <c r="C508" t="str">
        <v xml:space="preserve">LC2 - 48 - 1 </v>
      </c>
      <c r="D508" t="str">
        <v>VENDIDO</v>
      </c>
      <c r="E508">
        <v>21145950</v>
      </c>
      <c r="F508">
        <v>4000000</v>
      </c>
      <c r="G508">
        <v>17145950</v>
      </c>
      <c r="H508">
        <v>1429000</v>
      </c>
      <c r="I508">
        <v>5429000</v>
      </c>
      <c r="J508">
        <v>15716950</v>
      </c>
    </row>
    <row r="509">
      <c r="B509">
        <v>507</v>
      </c>
      <c r="C509" t="str">
        <v xml:space="preserve">LC2 - 48 - 2 </v>
      </c>
      <c r="D509" t="str">
        <v>DISPONIBLE</v>
      </c>
      <c r="E509">
        <v>18818600</v>
      </c>
      <c r="F509">
        <v>0</v>
      </c>
      <c r="G509">
        <v>18818600</v>
      </c>
      <c r="H509">
        <v>0</v>
      </c>
      <c r="I509">
        <v>0</v>
      </c>
      <c r="J509">
        <v>18818600</v>
      </c>
    </row>
    <row r="510">
      <c r="B510">
        <v>508</v>
      </c>
      <c r="C510" t="str">
        <v xml:space="preserve">LC2 - 48 - 3 </v>
      </c>
      <c r="D510" t="str">
        <v>VENDIDO</v>
      </c>
      <c r="E510">
        <v>18844500</v>
      </c>
      <c r="F510">
        <v>4000000</v>
      </c>
      <c r="G510">
        <v>14844500</v>
      </c>
      <c r="H510">
        <v>1236600</v>
      </c>
      <c r="I510">
        <v>5236600</v>
      </c>
      <c r="J510">
        <v>13607900</v>
      </c>
    </row>
    <row r="511">
      <c r="B511">
        <v>509</v>
      </c>
      <c r="C511" t="str">
        <v xml:space="preserve">LC2 - 48 - 4 </v>
      </c>
      <c r="D511" t="str">
        <v>VENDIDO</v>
      </c>
      <c r="E511">
        <v>18844900</v>
      </c>
      <c r="F511">
        <v>0</v>
      </c>
      <c r="G511">
        <v>18844900</v>
      </c>
      <c r="H511">
        <v>0</v>
      </c>
      <c r="I511">
        <v>0</v>
      </c>
      <c r="J511">
        <v>18844900</v>
      </c>
    </row>
    <row r="512">
      <c r="B512">
        <v>510</v>
      </c>
      <c r="C512" t="str">
        <v xml:space="preserve">LC2 - 48 - 5 </v>
      </c>
      <c r="D512" t="str">
        <v>VENDIDO</v>
      </c>
      <c r="E512">
        <v>18839800</v>
      </c>
      <c r="F512">
        <v>4000000</v>
      </c>
      <c r="G512">
        <v>14839800</v>
      </c>
      <c r="H512">
        <v>0</v>
      </c>
      <c r="I512">
        <v>4000000</v>
      </c>
      <c r="J512">
        <v>14839800</v>
      </c>
    </row>
    <row r="513">
      <c r="B513">
        <v>511</v>
      </c>
      <c r="C513" t="str">
        <v xml:space="preserve">LC2 - 48 - 6 </v>
      </c>
      <c r="D513" t="str">
        <v>VENDIDO</v>
      </c>
      <c r="E513">
        <v>23871825</v>
      </c>
      <c r="F513">
        <v>4000000</v>
      </c>
      <c r="G513">
        <v>19871825</v>
      </c>
      <c r="H513">
        <v>3310600</v>
      </c>
      <c r="I513">
        <v>7310600</v>
      </c>
      <c r="J513">
        <v>16561225</v>
      </c>
    </row>
  </sheetData>
  <ignoredErrors>
    <ignoredError numberStoredAsText="1" sqref="A1:AC513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B1:L1000"/>
  <sheetViews>
    <sheetView workbookViewId="0" rightToLeft="0"/>
  </sheetViews>
  <sheetData>
    <row r="1">
      <c r="B1" t="str">
        <v>ESTADO</v>
      </c>
      <c r="C1" t="str">
        <v>ESTADO DEL NEGOCIO</v>
      </c>
      <c r="D1" t="str">
        <v>VENDEDOR</v>
      </c>
      <c r="E1" t="str">
        <v>FECHAS DE VENCIMIENTO</v>
      </c>
      <c r="F1" t="str">
        <v>ESTADO CUOTA</v>
      </c>
      <c r="G1" t="str">
        <v>MEDIO DE PAGO</v>
      </c>
      <c r="H1" t="str">
        <v>PLAZO DE CUOTAS</v>
      </c>
      <c r="I1" t="str">
        <v>CIUDAD</v>
      </c>
      <c r="J1" t="str">
        <v>ID LOTES</v>
      </c>
      <c r="L1" t="str">
        <v>MES A ANALIZAR</v>
      </c>
    </row>
    <row r="2">
      <c r="B2" t="str">
        <v>VENDIDO</v>
      </c>
      <c r="C2" t="str">
        <v>ACTIVO</v>
      </c>
      <c r="D2" t="str">
        <v>CINDY</v>
      </c>
      <c r="E2" t="str">
        <v>5 DE CADA MES</v>
      </c>
      <c r="F2" t="str">
        <v>AL DÍA</v>
      </c>
      <c r="G2" t="str">
        <v>CHEQUE</v>
      </c>
      <c r="H2">
        <v>1</v>
      </c>
      <c r="I2" t="str">
        <v>Bogota</v>
      </c>
      <c r="J2" t="str">
        <f>LISTADO!D3</f>
        <v>LC1 - 1 - 1</v>
      </c>
      <c r="L2">
        <f>DATE(2024,8,1)</f>
        <v>45505</v>
      </c>
    </row>
    <row r="3">
      <c r="B3" t="str">
        <v>DISPONIBLE</v>
      </c>
      <c r="C3" t="str">
        <v>CANCELADO</v>
      </c>
      <c r="D3" t="str">
        <v>TITA</v>
      </c>
      <c r="E3" t="str">
        <v>10 DE CADA MES</v>
      </c>
      <c r="F3" t="str">
        <v>POR VENCER</v>
      </c>
      <c r="G3" t="str">
        <v>TRANSFERENCIA</v>
      </c>
      <c r="H3">
        <v>2</v>
      </c>
      <c r="I3" t="str">
        <v>Castilla La Nueva</v>
      </c>
      <c r="J3" t="str">
        <f>LISTADO!D4</f>
        <v xml:space="preserve">LC1 - 2 Y 3 </v>
      </c>
      <c r="L3">
        <f>DATE(2024,9,1)</f>
        <v>45536</v>
      </c>
    </row>
    <row r="4">
      <c r="B4" t="str">
        <v>EN NEGOCIACIÓN</v>
      </c>
      <c r="C4" t="str">
        <v>TERMINADO</v>
      </c>
      <c r="D4" t="str">
        <v>FERNANDA</v>
      </c>
      <c r="E4" t="str">
        <v>15 DE CADA MES</v>
      </c>
      <c r="F4" t="str">
        <v>VENCIDA</v>
      </c>
      <c r="G4" t="str">
        <v>LETRA DE CAMBIO</v>
      </c>
      <c r="H4">
        <v>3</v>
      </c>
      <c r="I4" t="str">
        <v>Cubarral</v>
      </c>
      <c r="J4" t="str">
        <f>LISTADO!D5</f>
        <v>LC1 - 1 - 4</v>
      </c>
      <c r="L4">
        <f>DATE(2024,10,1)</f>
        <v>45566</v>
      </c>
    </row>
    <row r="5">
      <c r="B5" t="str">
        <v>NO APTO PARA VENTA</v>
      </c>
      <c r="D5" t="str">
        <v>CALAMBAS</v>
      </c>
      <c r="E5" t="str">
        <v xml:space="preserve">20 DE CADA MES </v>
      </c>
      <c r="G5" t="str">
        <v>EFECTIVO</v>
      </c>
      <c r="H5">
        <v>4</v>
      </c>
      <c r="I5" t="str">
        <v>El Dorado</v>
      </c>
      <c r="J5" t="str">
        <f>LISTADO!D6</f>
        <v>LC1 - 1  - 5</v>
      </c>
      <c r="L5">
        <f>DATE(2024,11,1)</f>
        <v>45597</v>
      </c>
    </row>
    <row r="6">
      <c r="B6" t="str">
        <v xml:space="preserve">CEDIDO EN FORMA DE PAGO </v>
      </c>
      <c r="D6" t="str">
        <v>CAMILA</v>
      </c>
      <c r="E6" t="str">
        <v xml:space="preserve">30 DE CADA MES </v>
      </c>
      <c r="G6" t="str">
        <v xml:space="preserve">PERMUTA </v>
      </c>
      <c r="H6">
        <v>5</v>
      </c>
      <c r="I6" t="str">
        <v>Fuente de Oro</v>
      </c>
      <c r="J6" t="str">
        <f>LISTADO!D7</f>
        <v>LC1 - 2 - 1</v>
      </c>
      <c r="L6">
        <f>DATE(2024,12,1)</f>
        <v>45627</v>
      </c>
    </row>
    <row r="7">
      <c r="D7" t="str">
        <v xml:space="preserve">CRISTOBAL </v>
      </c>
      <c r="H7">
        <v>6</v>
      </c>
      <c r="I7" t="str">
        <v>Granada</v>
      </c>
      <c r="J7" t="str">
        <f>LISTADO!D8</f>
        <v xml:space="preserve">LC1 - 2 - 2 </v>
      </c>
      <c r="L7">
        <f>DATE(2025,1,1)</f>
        <v>45658</v>
      </c>
    </row>
    <row r="8">
      <c r="D8" t="str">
        <v>KAREN</v>
      </c>
      <c r="H8">
        <v>7</v>
      </c>
      <c r="I8" t="str">
        <v>Guamal</v>
      </c>
      <c r="J8" t="str">
        <f>LISTADO!D9</f>
        <v xml:space="preserve">LC1 - 2 - 3 </v>
      </c>
      <c r="L8">
        <f>DATE(2025,2,1)</f>
        <v>45689</v>
      </c>
    </row>
    <row r="9">
      <c r="D9" t="str">
        <v xml:space="preserve">MARCELA </v>
      </c>
      <c r="H9">
        <v>8</v>
      </c>
      <c r="I9" t="str">
        <v>Lejanías</v>
      </c>
      <c r="J9" t="str">
        <f>LISTADO!D10</f>
        <v xml:space="preserve">LC1 - 2 - 4 </v>
      </c>
      <c r="L9">
        <f>DATE(2025,3,1)</f>
        <v>45717</v>
      </c>
    </row>
    <row r="10">
      <c r="H10">
        <v>9</v>
      </c>
      <c r="I10" t="str">
        <v>Puerto López</v>
      </c>
      <c r="J10" t="str">
        <f>LISTADO!D11</f>
        <v>LC1 - 2 - 5</v>
      </c>
      <c r="L10">
        <f>DATE(2025,4,1)</f>
        <v>45748</v>
      </c>
    </row>
    <row r="11">
      <c r="H11">
        <v>10</v>
      </c>
      <c r="I11" t="str">
        <v>San Carlos de Guaroa</v>
      </c>
      <c r="J11" t="str">
        <f>LISTADO!D12</f>
        <v xml:space="preserve">LC1 - 2 - 6 </v>
      </c>
      <c r="L11">
        <f>DATE(2025,5,1)</f>
        <v>45778</v>
      </c>
    </row>
    <row r="12">
      <c r="H12">
        <v>11</v>
      </c>
      <c r="I12" t="str">
        <v>San Martín</v>
      </c>
      <c r="J12" t="str">
        <f>LISTADO!D13</f>
        <v xml:space="preserve">LC1 - 2 - 7 </v>
      </c>
      <c r="L12">
        <f>DATE(2025,6,1)</f>
        <v>45809</v>
      </c>
    </row>
    <row r="13">
      <c r="H13">
        <v>12</v>
      </c>
      <c r="I13" t="str">
        <v>Villavicencio</v>
      </c>
      <c r="J13" t="str">
        <f>LISTADO!D14</f>
        <v>LC1 - 2 - 8 Y 9</v>
      </c>
      <c r="L13">
        <f>DATE(2025,7,1)</f>
        <v>45839</v>
      </c>
    </row>
    <row r="14">
      <c r="H14">
        <v>13</v>
      </c>
      <c r="J14" t="str">
        <f>LISTADO!D15</f>
        <v>LC1 - 3 - 1</v>
      </c>
      <c r="L14">
        <f>DATE(2025,8,1)</f>
        <v>45870</v>
      </c>
    </row>
    <row r="15">
      <c r="H15">
        <v>14</v>
      </c>
      <c r="J15" t="str">
        <f>LISTADO!D16</f>
        <v xml:space="preserve">LC1  - 3 - 2 </v>
      </c>
      <c r="L15">
        <f>DATE(2025,9,1)</f>
        <v>45901</v>
      </c>
    </row>
    <row r="16">
      <c r="H16">
        <v>15</v>
      </c>
      <c r="J16" t="str">
        <f>LISTADO!D17</f>
        <v xml:space="preserve">LC1 - 3 - 3 </v>
      </c>
      <c r="L16">
        <f>DATE(2025,10,1)</f>
        <v>45931</v>
      </c>
    </row>
    <row r="17">
      <c r="H17">
        <v>16</v>
      </c>
      <c r="J17" t="str">
        <f>LISTADO!D18</f>
        <v xml:space="preserve">LC1 - 3 - 4 </v>
      </c>
      <c r="L17">
        <f>DATE(2025,11,1)</f>
        <v>45962</v>
      </c>
    </row>
    <row r="18">
      <c r="H18">
        <v>17</v>
      </c>
      <c r="J18" t="str">
        <f>LISTADO!D19</f>
        <v>LC1  - 3 - 5</v>
      </c>
      <c r="L18">
        <f>DATE(2025,12,1)</f>
        <v>45992</v>
      </c>
    </row>
    <row r="19">
      <c r="H19">
        <v>18</v>
      </c>
      <c r="J19" t="str">
        <f>LISTADO!D20</f>
        <v>LC1 - 3 - 6</v>
      </c>
      <c r="L19">
        <f>DATE(2026,1,1)</f>
        <v>46023</v>
      </c>
    </row>
    <row r="20">
      <c r="H20">
        <v>19</v>
      </c>
      <c r="J20" t="str">
        <f>LISTADO!D21</f>
        <v xml:space="preserve">LC1 - 3 - 7 </v>
      </c>
      <c r="L20">
        <f>DATE(2026,2,1)</f>
        <v>46054</v>
      </c>
    </row>
    <row r="21">
      <c r="H21">
        <v>20</v>
      </c>
      <c r="J21" t="str">
        <f>LISTADO!D22</f>
        <v xml:space="preserve">LC1 - 3 - 8 </v>
      </c>
      <c r="L21">
        <f>DATE(2026,3,1)</f>
        <v>46082</v>
      </c>
    </row>
    <row r="22">
      <c r="H22">
        <v>21</v>
      </c>
      <c r="J22" t="str">
        <f>LISTADO!D23</f>
        <v>LC1 - 3 - 9</v>
      </c>
      <c r="L22">
        <f>DATE(2026,4,1)</f>
        <v>46113</v>
      </c>
    </row>
    <row r="23">
      <c r="H23">
        <v>22</v>
      </c>
      <c r="J23" t="str">
        <f>LISTADO!D24</f>
        <v>LC1 - 3 - 10 Y 11</v>
      </c>
      <c r="L23">
        <f>DATE(2026,5,1)</f>
        <v>46143</v>
      </c>
    </row>
    <row r="24">
      <c r="H24">
        <v>23</v>
      </c>
      <c r="J24" t="str">
        <f>LISTADO!D25</f>
        <v>LC1 - 3 - 12</v>
      </c>
      <c r="L24">
        <f>DATE(2026,6,1)</f>
        <v>46174</v>
      </c>
    </row>
    <row r="25">
      <c r="H25">
        <v>24</v>
      </c>
      <c r="J25" t="str">
        <f>LISTADO!D26</f>
        <v>LC1 - 4 - 1</v>
      </c>
      <c r="L25">
        <f>DATE(2026,7,1)</f>
        <v>46204</v>
      </c>
    </row>
    <row r="26">
      <c r="H26">
        <v>25</v>
      </c>
      <c r="J26" t="str">
        <f>LISTADO!D27</f>
        <v xml:space="preserve">LC1 - 4 - 2 </v>
      </c>
      <c r="L26">
        <f>DATE(2026,8,1)</f>
        <v>46235</v>
      </c>
    </row>
    <row r="27">
      <c r="H27">
        <v>26</v>
      </c>
      <c r="J27" t="str">
        <f>LISTADO!D28</f>
        <v xml:space="preserve">LC1 - 4 - 3 </v>
      </c>
      <c r="L27">
        <f>DATE(2026,9,1)</f>
        <v>46266</v>
      </c>
    </row>
    <row r="28">
      <c r="H28">
        <v>27</v>
      </c>
      <c r="J28" t="str">
        <f>LISTADO!D29</f>
        <v xml:space="preserve">LC1 - 4 - 4 </v>
      </c>
      <c r="L28">
        <f>DATE(2026,10,1)</f>
        <v>46296</v>
      </c>
    </row>
    <row r="29">
      <c r="H29">
        <v>28</v>
      </c>
      <c r="J29" t="str">
        <f>LISTADO!D30</f>
        <v>LC1 - 4 - 5</v>
      </c>
      <c r="L29">
        <f>DATE(2026,11,1)</f>
        <v>46327</v>
      </c>
    </row>
    <row r="30">
      <c r="H30">
        <v>29</v>
      </c>
      <c r="J30" t="str">
        <f>LISTADO!D31</f>
        <v>LC1 - 4 - 6</v>
      </c>
      <c r="L30">
        <f>DATE(2026,12,1)</f>
        <v>46357</v>
      </c>
    </row>
    <row r="31">
      <c r="H31">
        <v>30</v>
      </c>
      <c r="J31" t="str">
        <f>LISTADO!D32</f>
        <v xml:space="preserve">LC1 - 4 - 7 </v>
      </c>
      <c r="L31">
        <f>DATE(2027,1,1)</f>
        <v>46388</v>
      </c>
    </row>
    <row r="32">
      <c r="H32">
        <v>31</v>
      </c>
      <c r="J32" t="str">
        <f>LISTADO!D33</f>
        <v xml:space="preserve">LC1- 5 - 1 </v>
      </c>
      <c r="L32">
        <f>DATE(2027,2,1)</f>
        <v>46419</v>
      </c>
    </row>
    <row r="33">
      <c r="H33">
        <v>32</v>
      </c>
      <c r="J33" t="str">
        <f>LISTADO!D34</f>
        <v xml:space="preserve">LC1 - 5 - 2 </v>
      </c>
      <c r="L33">
        <f>DATE(2027,3,1)</f>
        <v>46447</v>
      </c>
    </row>
    <row r="34">
      <c r="H34">
        <v>33</v>
      </c>
      <c r="J34" t="str">
        <f>LISTADO!D35</f>
        <v xml:space="preserve">LC1  - 5 - 3 </v>
      </c>
      <c r="L34">
        <f>DATE(2027,4,1)</f>
        <v>46478</v>
      </c>
    </row>
    <row r="35">
      <c r="H35">
        <v>34</v>
      </c>
      <c r="J35" t="str">
        <f>LISTADO!D36</f>
        <v xml:space="preserve">LC1 - 5 - 4 </v>
      </c>
      <c r="L35">
        <f>DATE(2027,5,1)</f>
        <v>46508</v>
      </c>
    </row>
    <row r="36">
      <c r="H36">
        <v>35</v>
      </c>
      <c r="J36" t="str">
        <f>LISTADO!D37</f>
        <v xml:space="preserve">LC1 - 5 - 5 </v>
      </c>
      <c r="L36">
        <f>DATE(2027,6,1)</f>
        <v>46539</v>
      </c>
    </row>
    <row r="37">
      <c r="H37">
        <v>36</v>
      </c>
      <c r="J37" t="str">
        <f>LISTADO!D38</f>
        <v xml:space="preserve">LC1 - 5 - 6 </v>
      </c>
      <c r="L37">
        <f>DATE(2027,7,1)</f>
        <v>46569</v>
      </c>
    </row>
    <row r="38">
      <c r="H38">
        <v>37</v>
      </c>
      <c r="J38" t="str">
        <f>LISTADO!D39</f>
        <v xml:space="preserve">LC1 - 6 - 1 </v>
      </c>
      <c r="L38">
        <f>DATE(2027,8,1)</f>
        <v>46600</v>
      </c>
    </row>
    <row r="39">
      <c r="H39">
        <v>38</v>
      </c>
      <c r="J39" t="str">
        <f>LISTADO!D40</f>
        <v xml:space="preserve">LC1 - 6 - 2 </v>
      </c>
    </row>
    <row r="40">
      <c r="H40">
        <v>39</v>
      </c>
      <c r="J40" t="str">
        <f>LISTADO!D41</f>
        <v xml:space="preserve">LC1 - 6 - 3 </v>
      </c>
    </row>
    <row r="41">
      <c r="H41">
        <v>40</v>
      </c>
      <c r="J41" t="str">
        <f>LISTADO!D42</f>
        <v xml:space="preserve">LC1 - 6 - 4 </v>
      </c>
    </row>
    <row r="42">
      <c r="H42">
        <v>41</v>
      </c>
      <c r="J42" t="str">
        <f>LISTADO!D43</f>
        <v xml:space="preserve">LC1 - 6 - 5 </v>
      </c>
    </row>
    <row r="43">
      <c r="H43">
        <v>42</v>
      </c>
      <c r="J43" t="str">
        <f>LISTADO!D44</f>
        <v xml:space="preserve">LC1 - 6 - 6 </v>
      </c>
    </row>
    <row r="44">
      <c r="H44">
        <v>43</v>
      </c>
      <c r="J44" t="str">
        <f>LISTADO!D45</f>
        <v xml:space="preserve">LC1 - 6 - 7 </v>
      </c>
    </row>
    <row r="45">
      <c r="H45">
        <v>44</v>
      </c>
      <c r="J45" t="str">
        <f>LISTADO!D46</f>
        <v>LC1 - 6 - 8</v>
      </c>
    </row>
    <row r="46">
      <c r="H46">
        <v>45</v>
      </c>
      <c r="J46" t="str">
        <f>LISTADO!D47</f>
        <v>LC1 - 7 - 1 Y 2 - LC1 - 8 - 7 Y 8</v>
      </c>
    </row>
    <row r="47">
      <c r="H47">
        <v>46</v>
      </c>
      <c r="J47" t="str">
        <f>LISTADO!D48</f>
        <v xml:space="preserve">LC1 - 7 - 3 </v>
      </c>
    </row>
    <row r="48">
      <c r="H48">
        <v>47</v>
      </c>
      <c r="J48" t="str">
        <f>LISTADO!D49</f>
        <v xml:space="preserve">LC1 - 7 - 4 </v>
      </c>
    </row>
    <row r="49">
      <c r="H49">
        <v>48</v>
      </c>
      <c r="J49" t="str">
        <f>LISTADO!D50</f>
        <v xml:space="preserve">LC1 - 7 - 5 </v>
      </c>
    </row>
    <row r="50">
      <c r="H50">
        <v>49</v>
      </c>
      <c r="J50" t="str">
        <f>LISTADO!D51</f>
        <v>LC1 - 7 - 6</v>
      </c>
    </row>
    <row r="51">
      <c r="H51">
        <v>50</v>
      </c>
      <c r="J51" t="str">
        <f>LISTADO!D52</f>
        <v xml:space="preserve">LC1 - 7 - 7 </v>
      </c>
    </row>
    <row r="52">
      <c r="H52">
        <v>51</v>
      </c>
      <c r="J52" t="str">
        <f>LISTADO!D53</f>
        <v>LC1 - 7 - 8</v>
      </c>
    </row>
    <row r="53">
      <c r="H53">
        <v>52</v>
      </c>
      <c r="J53" t="str">
        <f>LISTADO!D54</f>
        <v xml:space="preserve">LC1 - 7 - 9 </v>
      </c>
    </row>
    <row r="54">
      <c r="H54">
        <v>53</v>
      </c>
      <c r="J54" t="str">
        <f>LISTADO!D55</f>
        <v xml:space="preserve">LC1 - 7 - 10 </v>
      </c>
    </row>
    <row r="55">
      <c r="H55">
        <v>54</v>
      </c>
      <c r="J55" t="str">
        <f>LISTADO!D56</f>
        <v>LC1 - 7 - 11</v>
      </c>
    </row>
    <row r="56">
      <c r="H56">
        <v>55</v>
      </c>
      <c r="J56" t="str">
        <f>LISTADO!D57</f>
        <v xml:space="preserve">LC1 - 7 - 12 </v>
      </c>
    </row>
    <row r="57">
      <c r="H57">
        <v>56</v>
      </c>
      <c r="J57" t="str">
        <f>LISTADO!D58</f>
        <v xml:space="preserve">LC1 - 7 - 13 </v>
      </c>
    </row>
    <row r="58">
      <c r="H58">
        <v>57</v>
      </c>
      <c r="J58" t="str">
        <f>LISTADO!D59</f>
        <v>LC1 - 7 - 14</v>
      </c>
    </row>
    <row r="59">
      <c r="H59">
        <v>58</v>
      </c>
      <c r="J59" t="str">
        <f>LISTADO!D60</f>
        <v xml:space="preserve">LC1 - 7 - 15 </v>
      </c>
    </row>
    <row r="60">
      <c r="H60">
        <v>59</v>
      </c>
      <c r="J60" t="str">
        <f>LISTADO!D61</f>
        <v xml:space="preserve">LC1 - 7 - 16 </v>
      </c>
    </row>
    <row r="61">
      <c r="J61" t="str">
        <f>LISTADO!D62</f>
        <v xml:space="preserve">LC1 - 7 - 17 </v>
      </c>
    </row>
    <row r="62">
      <c r="J62" t="str">
        <f>LISTADO!D63</f>
        <v xml:space="preserve">LC1 - 7 - 18 </v>
      </c>
    </row>
    <row r="63">
      <c r="J63" t="str">
        <f>LISTADO!D64</f>
        <v xml:space="preserve">LC1 - 7 - 19 </v>
      </c>
    </row>
    <row r="64">
      <c r="J64" t="str">
        <f>LISTADO!D65</f>
        <v xml:space="preserve">LC1 - 7 - 20 </v>
      </c>
    </row>
    <row r="65">
      <c r="J65" t="str">
        <f>LISTADO!D66</f>
        <v xml:space="preserve">LC1 - 8 - 1 </v>
      </c>
    </row>
    <row r="66">
      <c r="J66" t="str">
        <f>LISTADO!D67</f>
        <v xml:space="preserve">LC1 - 8 - 2 </v>
      </c>
    </row>
    <row r="67">
      <c r="J67" t="str">
        <f>LISTADO!D68</f>
        <v>LC1 - 8 - 3   Y 4</v>
      </c>
    </row>
    <row r="68">
      <c r="J68" t="str">
        <f>LISTADO!D69</f>
        <v>LC1 - 8 - 4</v>
      </c>
    </row>
    <row r="69">
      <c r="J69" t="str">
        <f>LISTADO!D70</f>
        <v xml:space="preserve">LC1 - 8 - 5 </v>
      </c>
    </row>
    <row r="70">
      <c r="J70" t="str">
        <f>LISTADO!D71</f>
        <v xml:space="preserve">LC1 - 8 - 6 </v>
      </c>
    </row>
    <row r="71">
      <c r="J71" t="str">
        <f>LISTADO!D72</f>
        <v xml:space="preserve">LC1 - 9 - 1 </v>
      </c>
    </row>
    <row r="72">
      <c r="J72" t="str">
        <f>LISTADO!D73</f>
        <v xml:space="preserve">LC1 - 9 - 2 </v>
      </c>
    </row>
    <row r="73">
      <c r="J73" t="str">
        <f>LISTADO!D74</f>
        <v xml:space="preserve">LC1 - 9 - 3 </v>
      </c>
    </row>
    <row r="74">
      <c r="J74" t="str">
        <f>LISTADO!D75</f>
        <v xml:space="preserve">LC1 - 9 - 4 </v>
      </c>
    </row>
    <row r="75">
      <c r="J75" t="str">
        <f>LISTADO!D76</f>
        <v xml:space="preserve">LC1 - 9 - 5 </v>
      </c>
    </row>
    <row r="76">
      <c r="J76" t="str">
        <f>LISTADO!D77</f>
        <v xml:space="preserve">LC1 - 9 - 6 </v>
      </c>
    </row>
    <row r="77">
      <c r="J77" t="str">
        <f>LISTADO!D78</f>
        <v xml:space="preserve">LC1 - 9 - 7 </v>
      </c>
    </row>
    <row r="78">
      <c r="J78" t="str">
        <f>LISTADO!D79</f>
        <v>LC1 - 9 - 8 - LC1 - 12 - 11</v>
      </c>
    </row>
    <row r="79">
      <c r="J79" t="str">
        <f>LISTADO!D80</f>
        <v xml:space="preserve">LC1 - 10 - 1 </v>
      </c>
    </row>
    <row r="80">
      <c r="J80" t="str">
        <f>LISTADO!D81</f>
        <v xml:space="preserve">LC1 - 10 - 2 </v>
      </c>
    </row>
    <row r="81">
      <c r="J81" t="str">
        <f>LISTADO!D82</f>
        <v xml:space="preserve">LC1 - 10 - 3 </v>
      </c>
    </row>
    <row r="82">
      <c r="J82" t="str">
        <f>LISTADO!D83</f>
        <v xml:space="preserve">LC1 - 10 - 4 </v>
      </c>
    </row>
    <row r="83">
      <c r="J83" t="str">
        <f>LISTADO!D84</f>
        <v xml:space="preserve">LC1 - 10 - 5 </v>
      </c>
    </row>
    <row r="84">
      <c r="J84" t="str">
        <f>LISTADO!D85</f>
        <v xml:space="preserve">LC1 - 10 - 6 </v>
      </c>
    </row>
    <row r="85">
      <c r="J85" t="str">
        <f>LISTADO!D86</f>
        <v xml:space="preserve">LC1 - 10 - 7 </v>
      </c>
    </row>
    <row r="86">
      <c r="J86" t="str">
        <f>LISTADO!D87</f>
        <v xml:space="preserve">LC1 - 10 - 8 </v>
      </c>
    </row>
    <row r="87">
      <c r="J87" t="str">
        <f>LISTADO!D88</f>
        <v xml:space="preserve">LC1 - 11- 1 </v>
      </c>
    </row>
    <row r="88">
      <c r="J88" t="str">
        <f>LISTADO!D89</f>
        <v xml:space="preserve">LC1 - 11 - 2 </v>
      </c>
    </row>
    <row r="89">
      <c r="J89" t="str">
        <f>LISTADO!D90</f>
        <v xml:space="preserve">LC1 - 11 - 3 </v>
      </c>
    </row>
    <row r="90">
      <c r="J90" t="str">
        <f>LISTADO!D91</f>
        <v xml:space="preserve">LC1 - 11 - 4 </v>
      </c>
    </row>
    <row r="91">
      <c r="J91" t="str">
        <f>LISTADO!D92</f>
        <v xml:space="preserve">LC1 - 11 - 5 </v>
      </c>
    </row>
    <row r="92">
      <c r="J92" t="str">
        <f>LISTADO!D93</f>
        <v xml:space="preserve">LC1 - 11 - 6 Y 7 </v>
      </c>
    </row>
    <row r="93">
      <c r="J93" t="str">
        <f>LISTADO!D94</f>
        <v xml:space="preserve">LC1 - 11 - 8 </v>
      </c>
    </row>
    <row r="94">
      <c r="J94" t="str">
        <f>LISTADO!D95</f>
        <v xml:space="preserve">LC1 - 11 - 9 </v>
      </c>
    </row>
    <row r="95">
      <c r="J95" t="str">
        <f>LISTADO!D96</f>
        <v xml:space="preserve">LC1 - 11 - 10 </v>
      </c>
    </row>
    <row r="96">
      <c r="J96" t="str">
        <f>LISTADO!D97</f>
        <v xml:space="preserve">LC1 - 11 - 11 </v>
      </c>
    </row>
    <row r="97">
      <c r="J97" t="str">
        <f>LISTADO!D98</f>
        <v xml:space="preserve">LC1 - 11 - 12 </v>
      </c>
    </row>
    <row r="98">
      <c r="J98" t="str">
        <f>LISTADO!D99</f>
        <v xml:space="preserve">LC1 - 11 - 13 </v>
      </c>
    </row>
    <row r="99">
      <c r="J99" t="str">
        <f>LISTADO!D100</f>
        <v xml:space="preserve">LC1 - 11 - 14 </v>
      </c>
    </row>
    <row r="100">
      <c r="J100" t="str">
        <f>LISTADO!D101</f>
        <v xml:space="preserve">LC1 - 12 - 1 </v>
      </c>
    </row>
    <row r="101">
      <c r="J101" t="str">
        <f>LISTADO!D102</f>
        <v xml:space="preserve">LC1 - 12 - 2 </v>
      </c>
    </row>
    <row r="102">
      <c r="J102" t="str">
        <f>LISTADO!D103</f>
        <v xml:space="preserve">LC1 - 12 - 3 </v>
      </c>
    </row>
    <row r="103">
      <c r="J103" t="str">
        <f>LISTADO!D104</f>
        <v xml:space="preserve">LC1 - 12 - 4 </v>
      </c>
    </row>
    <row r="104">
      <c r="J104" t="str">
        <f>LISTADO!D105</f>
        <v xml:space="preserve">LC1 - 12 - 5 </v>
      </c>
    </row>
    <row r="105">
      <c r="J105" t="str">
        <f>LISTADO!D106</f>
        <v>LC1 - 12 - 6</v>
      </c>
    </row>
    <row r="106">
      <c r="J106" t="str">
        <f>LISTADO!D107</f>
        <v xml:space="preserve">LC1 - 12 - 7 </v>
      </c>
    </row>
    <row r="107">
      <c r="J107" t="str">
        <f>LISTADO!D108</f>
        <v xml:space="preserve">LC1 - 12 - 8 </v>
      </c>
    </row>
    <row r="108">
      <c r="J108" t="str">
        <f>LISTADO!D109</f>
        <v xml:space="preserve">LC1 - 12 - 9 </v>
      </c>
    </row>
    <row r="109">
      <c r="J109" t="str">
        <f>LISTADO!D110</f>
        <v xml:space="preserve">LC1 - 12 - 10 </v>
      </c>
    </row>
    <row r="110">
      <c r="J110" t="str">
        <f>LISTADO!D111</f>
        <v xml:space="preserve">LC1 - 13 - 1 </v>
      </c>
    </row>
    <row r="111">
      <c r="J111" t="str">
        <f>LISTADO!D112</f>
        <v xml:space="preserve">LC1 - 13 - 2 - 3 - 4 Y 5 </v>
      </c>
    </row>
    <row r="112">
      <c r="J112" t="str">
        <f>LISTADO!D113</f>
        <v xml:space="preserve">LC1 - 13 - 6 </v>
      </c>
    </row>
    <row r="113">
      <c r="J113" t="str">
        <f>LISTADO!D114</f>
        <v xml:space="preserve">LC1 - 13 - 7 </v>
      </c>
    </row>
    <row r="114">
      <c r="J114" t="str">
        <f>LISTADO!D115</f>
        <v xml:space="preserve">LC1 - 13 - 8 </v>
      </c>
    </row>
    <row r="115">
      <c r="J115" t="str">
        <f>LISTADO!D116</f>
        <v xml:space="preserve">LC1 - 13 - 9 </v>
      </c>
    </row>
    <row r="116">
      <c r="J116" t="str">
        <f>LISTADO!D117</f>
        <v xml:space="preserve">LC1 - 13 - 10 </v>
      </c>
    </row>
    <row r="117">
      <c r="J117" t="str">
        <f>LISTADO!D118</f>
        <v>LC1 - 14 - 1</v>
      </c>
    </row>
    <row r="118">
      <c r="J118" t="str">
        <f>LISTADO!D119</f>
        <v xml:space="preserve">LC1 - 14 - 2 </v>
      </c>
    </row>
    <row r="119">
      <c r="J119" t="str">
        <f>LISTADO!D120</f>
        <v xml:space="preserve">LC1 - 14 - 3 </v>
      </c>
    </row>
    <row r="120">
      <c r="J120" t="str">
        <f>LISTADO!D121</f>
        <v xml:space="preserve">LC1 - 14 - 4 </v>
      </c>
    </row>
    <row r="121">
      <c r="J121" t="str">
        <f>LISTADO!D122</f>
        <v xml:space="preserve">LC1 - 14 - 5 </v>
      </c>
    </row>
    <row r="122">
      <c r="J122" t="str">
        <f>LISTADO!D123</f>
        <v xml:space="preserve">LC1 - 14 - 6 </v>
      </c>
    </row>
    <row r="123">
      <c r="J123" t="str">
        <f>LISTADO!D124</f>
        <v xml:space="preserve">LC1 - 14 - 7 </v>
      </c>
    </row>
    <row r="124">
      <c r="J124" t="str">
        <f>LISTADO!D125</f>
        <v xml:space="preserve">LC1 - 14 - 8 </v>
      </c>
    </row>
    <row r="125">
      <c r="J125" t="str">
        <f>LISTADO!D126</f>
        <v xml:space="preserve">LC1 - 14 - 9 </v>
      </c>
    </row>
    <row r="126">
      <c r="J126" t="str">
        <f>LISTADO!D127</f>
        <v xml:space="preserve">LC1 - 14 - 10 </v>
      </c>
    </row>
    <row r="127">
      <c r="J127" t="str">
        <f>LISTADO!D128</f>
        <v xml:space="preserve">LC1 - 14 - 11 Y 12 </v>
      </c>
    </row>
    <row r="128">
      <c r="J128" t="str">
        <f>LISTADO!D129</f>
        <v xml:space="preserve">LC1 - 14 - 13 Y 14 </v>
      </c>
    </row>
    <row r="129">
      <c r="J129" t="str">
        <f>LISTADO!D130</f>
        <v xml:space="preserve">LC1 - 14 - 15 </v>
      </c>
    </row>
    <row r="130">
      <c r="J130" t="str">
        <f>LISTADO!D131</f>
        <v xml:space="preserve">LC1 - 14 - 16 </v>
      </c>
    </row>
    <row r="131">
      <c r="J131" t="str">
        <f>LISTADO!D132</f>
        <v xml:space="preserve">LC1 - 14 - 17 </v>
      </c>
    </row>
    <row r="132">
      <c r="J132" t="str">
        <f>LISTADO!D133</f>
        <v xml:space="preserve">LC1 - 14 - 18 - 19 Y 20 </v>
      </c>
    </row>
    <row r="133">
      <c r="J133" t="str">
        <f>LISTADO!D134</f>
        <v xml:space="preserve">LC1 - 14 - 21 </v>
      </c>
    </row>
    <row r="134">
      <c r="J134" t="str">
        <f>LISTADO!D135</f>
        <v xml:space="preserve">LC1 - 15 - 1 </v>
      </c>
    </row>
    <row r="135">
      <c r="J135" t="str">
        <f>LISTADO!D136</f>
        <v xml:space="preserve">LC1 - 15 - 2 </v>
      </c>
    </row>
    <row r="136">
      <c r="J136" t="str">
        <f>LISTADO!D137</f>
        <v xml:space="preserve">LC1 - 15 - 3 </v>
      </c>
    </row>
    <row r="137">
      <c r="J137" t="str">
        <f>LISTADO!D138</f>
        <v xml:space="preserve">LC1 - 15 - 4 </v>
      </c>
    </row>
    <row r="138">
      <c r="J138" t="str">
        <f>LISTADO!D139</f>
        <v xml:space="preserve">LC1 - 15 - 5 </v>
      </c>
    </row>
    <row r="139">
      <c r="J139" t="str">
        <f>LISTADO!D140</f>
        <v xml:space="preserve">LC1 - 15 - 6 </v>
      </c>
    </row>
    <row r="140">
      <c r="J140" t="str">
        <f>LISTADO!D141</f>
        <v xml:space="preserve">LC1 - 15 - 7 Y 20 </v>
      </c>
    </row>
    <row r="141">
      <c r="J141" t="str">
        <f>LISTADO!D142</f>
        <v>LC1 - 15 - 8</v>
      </c>
    </row>
    <row r="142">
      <c r="J142" t="str">
        <f>LISTADO!D143</f>
        <v>LC1 - 15 - 9</v>
      </c>
    </row>
    <row r="143">
      <c r="J143" t="str">
        <f>LISTADO!D144</f>
        <v xml:space="preserve">LC1 - 15 - 10 </v>
      </c>
    </row>
    <row r="144">
      <c r="J144" t="str">
        <f>LISTADO!D145</f>
        <v xml:space="preserve">LC1 - 15 - 11 </v>
      </c>
    </row>
    <row r="145">
      <c r="J145" t="str">
        <f>LISTADO!D146</f>
        <v xml:space="preserve">LC1 - 15 - 12 </v>
      </c>
    </row>
    <row r="146">
      <c r="J146" t="str">
        <f>LISTADO!D147</f>
        <v xml:space="preserve">LC1 - 15 - 13 </v>
      </c>
    </row>
    <row r="147">
      <c r="J147" t="str">
        <f>LISTADO!D148</f>
        <v xml:space="preserve">LC1 - 15 - 14 </v>
      </c>
    </row>
    <row r="148">
      <c r="J148" t="str">
        <f>LISTADO!D149</f>
        <v xml:space="preserve">LC1 - 15 - 15 </v>
      </c>
    </row>
    <row r="149">
      <c r="J149" t="str">
        <f>LISTADO!D150</f>
        <v xml:space="preserve">LC1 - 15 - 16 </v>
      </c>
    </row>
    <row r="150">
      <c r="J150" t="str">
        <f>LISTADO!D151</f>
        <v xml:space="preserve">LC1 - 15 - 17 </v>
      </c>
    </row>
    <row r="151">
      <c r="J151" t="str">
        <f>LISTADO!D152</f>
        <v xml:space="preserve">LC1 - 15 - 18 </v>
      </c>
    </row>
    <row r="152">
      <c r="J152" t="str">
        <f>LISTADO!D153</f>
        <v xml:space="preserve">LC1 - 15 - 19 </v>
      </c>
    </row>
    <row r="153">
      <c r="J153" t="str">
        <f>LISTADO!D154</f>
        <v xml:space="preserve">LC1 - 15 - 21 </v>
      </c>
    </row>
    <row r="154">
      <c r="J154" t="str">
        <f>LISTADO!D155</f>
        <v xml:space="preserve">LC1 - 15 - 22 </v>
      </c>
    </row>
    <row r="155">
      <c r="J155" t="str">
        <f>LISTADO!D156</f>
        <v>LC1 - 15 - 23</v>
      </c>
    </row>
    <row r="156">
      <c r="J156" t="str">
        <f>LISTADO!D157</f>
        <v xml:space="preserve">LC1 - 15 - 24 </v>
      </c>
    </row>
    <row r="157">
      <c r="J157" t="str">
        <f>LISTADO!D158</f>
        <v xml:space="preserve">LC1 - 15 - 25 </v>
      </c>
    </row>
    <row r="158">
      <c r="J158" t="str">
        <f>LISTADO!D159</f>
        <v xml:space="preserve">LC1 - 15 - 26 </v>
      </c>
    </row>
    <row r="159">
      <c r="J159" t="str">
        <f>LISTADO!D160</f>
        <v xml:space="preserve">LC1 - 15 - 27 </v>
      </c>
    </row>
    <row r="160">
      <c r="J160" t="str">
        <f>LISTADO!D161</f>
        <v xml:space="preserve">LC1 - 16 - 1 Y 2 </v>
      </c>
    </row>
    <row r="161">
      <c r="J161" t="str">
        <f>LISTADO!D162</f>
        <v xml:space="preserve">LC1 - 16 - 3 </v>
      </c>
    </row>
    <row r="162">
      <c r="J162" t="str">
        <f>LISTADO!D163</f>
        <v xml:space="preserve">LC1 - 16 - 4 </v>
      </c>
    </row>
    <row r="163">
      <c r="J163" t="str">
        <f>LISTADO!D164</f>
        <v xml:space="preserve">LC1 - 16 - 5 </v>
      </c>
    </row>
    <row r="164">
      <c r="J164" t="str">
        <f>LISTADO!D165</f>
        <v xml:space="preserve">LC1 - 16 - 6 </v>
      </c>
    </row>
    <row r="165">
      <c r="J165" t="str">
        <f>LISTADO!D166</f>
        <v xml:space="preserve">LC1 - 16 - 7 </v>
      </c>
    </row>
    <row r="166">
      <c r="J166" t="str">
        <f>LISTADO!D167</f>
        <v xml:space="preserve">LC1 - 16 - 8 </v>
      </c>
    </row>
    <row r="167">
      <c r="J167" t="str">
        <f>LISTADO!D168</f>
        <v xml:space="preserve">LC1 - 16 - 9 </v>
      </c>
    </row>
    <row r="168">
      <c r="J168" t="str">
        <f>LISTADO!D169</f>
        <v>LC1 - 16 - 10</v>
      </c>
    </row>
    <row r="169">
      <c r="J169" t="str">
        <f>LISTADO!D170</f>
        <v xml:space="preserve">LC1 - 17 -1 </v>
      </c>
    </row>
    <row r="170">
      <c r="J170" t="str">
        <f>LISTADO!D171</f>
        <v xml:space="preserve">LC1 - 17 - 2 </v>
      </c>
    </row>
    <row r="171">
      <c r="J171" t="str">
        <f>LISTADO!D172</f>
        <v xml:space="preserve">LC1 - 18 - 1 </v>
      </c>
    </row>
    <row r="172">
      <c r="J172" t="str">
        <f>LISTADO!D173</f>
        <v xml:space="preserve">LC1 - 18 - 2 </v>
      </c>
    </row>
    <row r="173">
      <c r="J173" t="str">
        <f>LISTADO!D174</f>
        <v xml:space="preserve">LC1 - 18 - 3 </v>
      </c>
    </row>
    <row r="174">
      <c r="J174" t="str">
        <f>LISTADO!D175</f>
        <v xml:space="preserve">LC1 - 18 - 4 </v>
      </c>
    </row>
    <row r="175">
      <c r="J175" t="str">
        <f>LISTADO!D176</f>
        <v xml:space="preserve">LC1 - 19 - 1 </v>
      </c>
    </row>
    <row r="176">
      <c r="J176" t="str">
        <f>LISTADO!D177</f>
        <v xml:space="preserve">LC1 - 19 - 2 </v>
      </c>
    </row>
    <row r="177">
      <c r="J177" t="str">
        <f>LISTADO!D178</f>
        <v xml:space="preserve">LC1 - 19 - 3 </v>
      </c>
    </row>
    <row r="178">
      <c r="J178" t="str">
        <f>LISTADO!D179</f>
        <v xml:space="preserve">LC1 - 19 - 4 </v>
      </c>
    </row>
    <row r="179">
      <c r="J179" t="str">
        <f>LISTADO!D180</f>
        <v xml:space="preserve">LC1 - 19 - 5 </v>
      </c>
    </row>
    <row r="180">
      <c r="J180" t="str">
        <f>LISTADO!D181</f>
        <v xml:space="preserve">LC1 - 19 - 6 </v>
      </c>
    </row>
    <row r="181">
      <c r="J181" t="str">
        <f>LISTADO!D182</f>
        <v xml:space="preserve">LC1 - 19 - 7 </v>
      </c>
    </row>
    <row r="182">
      <c r="J182" t="str">
        <f>LISTADO!D183</f>
        <v xml:space="preserve">LC1 - 19 - 8 </v>
      </c>
    </row>
    <row r="183">
      <c r="J183" t="str">
        <f>LISTADO!D184</f>
        <v xml:space="preserve">LC1 - 19 - 9 </v>
      </c>
    </row>
    <row r="184">
      <c r="J184" t="str">
        <f>LISTADO!D185</f>
        <v xml:space="preserve">LC1 - 19 - 10 </v>
      </c>
    </row>
    <row r="185">
      <c r="J185" t="str">
        <f>LISTADO!D186</f>
        <v xml:space="preserve">LC1 - 20 - 1 </v>
      </c>
    </row>
    <row r="186">
      <c r="J186" t="str">
        <f>LISTADO!D187</f>
        <v xml:space="preserve">LC1 - 20 - 2 </v>
      </c>
    </row>
    <row r="187">
      <c r="J187" t="str">
        <f>LISTADO!D188</f>
        <v xml:space="preserve">LC1 - 20 - 3 </v>
      </c>
    </row>
    <row r="188">
      <c r="J188" t="str">
        <f>LISTADO!D189</f>
        <v xml:space="preserve">LC1 - 20 - 4 </v>
      </c>
    </row>
    <row r="189">
      <c r="J189" t="str">
        <f>LISTADO!D190</f>
        <v xml:space="preserve">LC1 - 20 - 5 </v>
      </c>
    </row>
    <row r="190">
      <c r="J190" t="str">
        <f>LISTADO!D191</f>
        <v xml:space="preserve">LC1 - 20 - 6 Y 7 </v>
      </c>
    </row>
    <row r="191">
      <c r="J191" t="str">
        <f>LISTADO!D192</f>
        <v xml:space="preserve">LC1 - 20 - 8 </v>
      </c>
    </row>
    <row r="192">
      <c r="J192" t="str">
        <f>LISTADO!D193</f>
        <v xml:space="preserve">LC1 - 21 - 1 </v>
      </c>
    </row>
    <row r="193">
      <c r="J193" t="str">
        <f>LISTADO!D194</f>
        <v xml:space="preserve">LC1 - 21 - 2 </v>
      </c>
    </row>
    <row r="194">
      <c r="J194" t="str">
        <f>LISTADO!D195</f>
        <v xml:space="preserve">LC1 - 21 - 3 </v>
      </c>
    </row>
    <row r="195">
      <c r="J195" t="str">
        <f>LISTADO!D196</f>
        <v xml:space="preserve">LC1 - 21 - 4 </v>
      </c>
    </row>
    <row r="196">
      <c r="J196" t="str">
        <f>LISTADO!D197</f>
        <v>LC1 - 21 - 5</v>
      </c>
    </row>
    <row r="197">
      <c r="J197" t="str">
        <f>LISTADO!D198</f>
        <v>LC1 - 21 - 6</v>
      </c>
    </row>
    <row r="198">
      <c r="J198" t="str">
        <f>LISTADO!D199</f>
        <v>LC1 - 21 - 7</v>
      </c>
    </row>
    <row r="199">
      <c r="J199" t="str">
        <f>LISTADO!D200</f>
        <v>LC1 - 21 - 8</v>
      </c>
    </row>
    <row r="200">
      <c r="J200" t="str">
        <f>LISTADO!D201</f>
        <v xml:space="preserve">LC2 - 22 - 1 </v>
      </c>
    </row>
    <row r="201">
      <c r="J201" t="str">
        <f>LISTADO!D202</f>
        <v xml:space="preserve">LC2 - 22 - 2 </v>
      </c>
    </row>
    <row r="202">
      <c r="J202" t="str">
        <f>LISTADO!D203</f>
        <v xml:space="preserve">LC2 - 22 - 3 </v>
      </c>
    </row>
    <row r="203">
      <c r="J203" t="str">
        <f>LISTADO!D204</f>
        <v>LC2 - 22 - 4</v>
      </c>
    </row>
    <row r="204">
      <c r="J204" t="str">
        <f>LISTADO!D205</f>
        <v xml:space="preserve">LC2 - 22 - 5 </v>
      </c>
    </row>
    <row r="205">
      <c r="J205" t="str">
        <f>LISTADO!D206</f>
        <v xml:space="preserve">LC2 - 22 - 6 </v>
      </c>
    </row>
    <row r="206">
      <c r="J206" t="str">
        <f>LISTADO!D207</f>
        <v xml:space="preserve">LC2 - 22 - 7 </v>
      </c>
    </row>
    <row r="207">
      <c r="J207" t="str">
        <f>LISTADO!D208</f>
        <v xml:space="preserve">LC2 - 23 - 1 </v>
      </c>
    </row>
    <row r="208">
      <c r="J208" t="str">
        <f>LISTADO!D209</f>
        <v xml:space="preserve">LC2 - 23 - 2 </v>
      </c>
    </row>
    <row r="209">
      <c r="J209" t="str">
        <f>LISTADO!D210</f>
        <v xml:space="preserve">LC2 - 23 - 3 </v>
      </c>
    </row>
    <row r="210">
      <c r="J210" t="str">
        <f>LISTADO!D211</f>
        <v xml:space="preserve">LC2 - 23 - 4 </v>
      </c>
    </row>
    <row r="211">
      <c r="J211" t="str">
        <f>LISTADO!D212</f>
        <v xml:space="preserve">LC2 - 23 - 5 </v>
      </c>
    </row>
    <row r="212">
      <c r="J212" t="str">
        <f>LISTADO!D213</f>
        <v xml:space="preserve">LC2 - 23 - 6 </v>
      </c>
    </row>
    <row r="213">
      <c r="J213" t="str">
        <f>LISTADO!D214</f>
        <v xml:space="preserve">LC2 - 23 - 7 </v>
      </c>
    </row>
    <row r="214">
      <c r="J214" t="str">
        <f>LISTADO!D215</f>
        <v xml:space="preserve">LC2 - 24 - 1 </v>
      </c>
    </row>
    <row r="215">
      <c r="J215" t="str">
        <f>LISTADO!D216</f>
        <v xml:space="preserve">LC2 - 24 - 2 </v>
      </c>
    </row>
    <row r="216">
      <c r="J216" t="str">
        <f>LISTADO!D217</f>
        <v xml:space="preserve">LC2 - 24 - 3 </v>
      </c>
    </row>
    <row r="217">
      <c r="J217" t="str">
        <f>LISTADO!D218</f>
        <v xml:space="preserve">LC2 - 24 - 4 </v>
      </c>
    </row>
    <row r="218">
      <c r="J218" t="str">
        <f>LISTADO!D219</f>
        <v xml:space="preserve">LC2 - 24 - 5 </v>
      </c>
    </row>
    <row r="219">
      <c r="J219" t="str">
        <f>LISTADO!D220</f>
        <v xml:space="preserve">LC2 - 24 - 6 </v>
      </c>
    </row>
    <row r="220">
      <c r="J220" t="str">
        <f>LISTADO!D221</f>
        <v xml:space="preserve">LC2 - 24 - 7 </v>
      </c>
    </row>
    <row r="221">
      <c r="J221" t="str">
        <f>LISTADO!D222</f>
        <v xml:space="preserve">LC2 - 25 - 1 </v>
      </c>
    </row>
    <row r="222">
      <c r="J222" t="str">
        <f>LISTADO!D223</f>
        <v xml:space="preserve">LC2 - 25 - 2 </v>
      </c>
    </row>
    <row r="223">
      <c r="J223" t="str">
        <f>LISTADO!D224</f>
        <v xml:space="preserve">LC2 - 25 - 3 </v>
      </c>
    </row>
    <row r="224">
      <c r="J224" t="str">
        <f>LISTADO!D225</f>
        <v xml:space="preserve">LC2 - 25 - 4 </v>
      </c>
    </row>
    <row r="225">
      <c r="J225" t="str">
        <f>LISTADO!D226</f>
        <v xml:space="preserve">LC2 - 25 - 5 </v>
      </c>
    </row>
    <row r="226">
      <c r="J226" t="str">
        <f>LISTADO!D227</f>
        <v xml:space="preserve">LC2 - 25 - 6 </v>
      </c>
    </row>
    <row r="227">
      <c r="J227" t="str">
        <f>LISTADO!D228</f>
        <v xml:space="preserve">LC2 - 25 - 7 </v>
      </c>
    </row>
    <row r="228">
      <c r="J228" t="str">
        <f>LISTADO!D229</f>
        <v xml:space="preserve">LC2 - 25 - 8 </v>
      </c>
    </row>
    <row r="229">
      <c r="J229" t="str">
        <f>LISTADO!D230</f>
        <v xml:space="preserve">LC2 - 25 - 9 </v>
      </c>
    </row>
    <row r="230">
      <c r="J230" t="str">
        <f>LISTADO!D231</f>
        <v xml:space="preserve">LC2 - 25 - 10 </v>
      </c>
    </row>
    <row r="231">
      <c r="J231" t="str">
        <f>LISTADO!D232</f>
        <v xml:space="preserve">LC2 - 25 - 11 </v>
      </c>
    </row>
    <row r="232">
      <c r="J232" t="str">
        <f>LISTADO!D233</f>
        <v xml:space="preserve">LC2 - 25 - 12 </v>
      </c>
    </row>
    <row r="233">
      <c r="J233" t="str">
        <f>LISTADO!D234</f>
        <v xml:space="preserve">LC2 - 25 - 13 </v>
      </c>
    </row>
    <row r="234">
      <c r="J234" t="str">
        <f>LISTADO!D235</f>
        <v xml:space="preserve">LC2 - 25 - 14 </v>
      </c>
    </row>
    <row r="235">
      <c r="J235" t="str">
        <f>LISTADO!D236</f>
        <v xml:space="preserve">LC2 - 26 - 1 </v>
      </c>
    </row>
    <row r="236">
      <c r="J236" t="str">
        <f>LISTADO!D237</f>
        <v xml:space="preserve">LC2 - 26 - 2 </v>
      </c>
    </row>
    <row r="237">
      <c r="J237" t="str">
        <f>LISTADO!D238</f>
        <v xml:space="preserve">LC2 - 26 - 3 </v>
      </c>
    </row>
    <row r="238">
      <c r="J238" t="str">
        <f>LISTADO!D239</f>
        <v xml:space="preserve">LC2 - 26 - 4 </v>
      </c>
    </row>
    <row r="239">
      <c r="J239" t="str">
        <f>LISTADO!D240</f>
        <v xml:space="preserve">LC2 - 26 - 5 </v>
      </c>
    </row>
    <row r="240">
      <c r="J240" t="str">
        <f>LISTADO!D241</f>
        <v xml:space="preserve">LC2 - 26 - 6 </v>
      </c>
    </row>
    <row r="241">
      <c r="J241" t="str">
        <f>LISTADO!D242</f>
        <v xml:space="preserve">LC2 - 26 - 7 </v>
      </c>
    </row>
    <row r="242">
      <c r="J242" t="str">
        <f>LISTADO!D243</f>
        <v xml:space="preserve">LC2 - 26 - 8 </v>
      </c>
    </row>
    <row r="243">
      <c r="J243" t="str">
        <f>LISTADO!D244</f>
        <v xml:space="preserve">LC2 - 26 - 9 </v>
      </c>
    </row>
    <row r="244">
      <c r="J244" t="str">
        <f>LISTADO!D245</f>
        <v xml:space="preserve">LC2 - 26 - 10 </v>
      </c>
    </row>
    <row r="245">
      <c r="J245" t="str">
        <f>LISTADO!D246</f>
        <v xml:space="preserve">LC2 - 26 - 11 </v>
      </c>
    </row>
    <row r="246">
      <c r="J246" t="str">
        <f>LISTADO!D247</f>
        <v xml:space="preserve">LC2 - 26 - 12 </v>
      </c>
    </row>
    <row r="247">
      <c r="J247" t="str">
        <f>LISTADO!D248</f>
        <v xml:space="preserve">LC2 - 27 - 1 </v>
      </c>
    </row>
    <row r="248">
      <c r="J248" t="str">
        <f>LISTADO!D249</f>
        <v xml:space="preserve">LC2 - 27 - 2 </v>
      </c>
    </row>
    <row r="249">
      <c r="J249" t="str">
        <f>LISTADO!D250</f>
        <v xml:space="preserve">LC2 - 27 - 3 </v>
      </c>
    </row>
    <row r="250">
      <c r="J250" t="str">
        <f>LISTADO!D251</f>
        <v xml:space="preserve">LC2 - 27 - 4 </v>
      </c>
    </row>
    <row r="251">
      <c r="J251" t="str">
        <f>LISTADO!D252</f>
        <v xml:space="preserve">LC2 - 27 - 5 </v>
      </c>
    </row>
    <row r="252">
      <c r="J252" t="str">
        <f>LISTADO!D253</f>
        <v xml:space="preserve">LC2 - 27 - 6 </v>
      </c>
    </row>
    <row r="253">
      <c r="J253" t="str">
        <f>LISTADO!D254</f>
        <v xml:space="preserve">LC2 - 27 - 7 </v>
      </c>
    </row>
    <row r="254">
      <c r="J254" t="str">
        <f>LISTADO!D255</f>
        <v xml:space="preserve">LC2 - 27 - 8 </v>
      </c>
    </row>
    <row r="255">
      <c r="J255" t="str">
        <f>LISTADO!D256</f>
        <v xml:space="preserve">LC2 - 27 - 9 </v>
      </c>
    </row>
    <row r="256">
      <c r="J256" t="str">
        <f>LISTADO!D257</f>
        <v xml:space="preserve">LC2 - 27 - 10 Y 11 </v>
      </c>
    </row>
    <row r="257">
      <c r="J257" t="str">
        <f>LISTADO!D258</f>
        <v xml:space="preserve">LC2 - 27 - 12 </v>
      </c>
    </row>
    <row r="258">
      <c r="J258" t="str">
        <f>LISTADO!D259</f>
        <v xml:space="preserve">LC2 - 28 - 1 </v>
      </c>
    </row>
    <row r="259">
      <c r="J259" t="str">
        <f>LISTADO!D260</f>
        <v xml:space="preserve">LC2 - 28 - 2 </v>
      </c>
    </row>
    <row r="260">
      <c r="J260" t="str">
        <f>LISTADO!D261</f>
        <v xml:space="preserve">LC2 - 28 - 3 </v>
      </c>
    </row>
    <row r="261">
      <c r="J261" t="str">
        <f>LISTADO!D262</f>
        <v xml:space="preserve">LC2 - 28 - 4 </v>
      </c>
    </row>
    <row r="262">
      <c r="J262" t="str">
        <f>LISTADO!D263</f>
        <v xml:space="preserve">LC2 - 28 - 5 </v>
      </c>
    </row>
    <row r="263">
      <c r="J263" t="str">
        <f>LISTADO!D264</f>
        <v>LC2 - 28 - 6</v>
      </c>
    </row>
    <row r="264">
      <c r="J264" t="str">
        <f>LISTADO!D265</f>
        <v xml:space="preserve">LC2 - 28 - 7 </v>
      </c>
    </row>
    <row r="265">
      <c r="J265" t="str">
        <f>LISTADO!D266</f>
        <v xml:space="preserve">LC2 - 28 - 8 </v>
      </c>
    </row>
    <row r="266">
      <c r="J266" t="str">
        <f>LISTADO!D267</f>
        <v xml:space="preserve">LC2 - 28 - 9 Y 10 </v>
      </c>
    </row>
    <row r="267">
      <c r="J267" t="str">
        <f>LISTADO!D268</f>
        <v xml:space="preserve">LC2 - 28 - 11 </v>
      </c>
    </row>
    <row r="268">
      <c r="J268" t="str">
        <f>LISTADO!D269</f>
        <v xml:space="preserve">LC2 - 28 - 12 </v>
      </c>
    </row>
    <row r="269">
      <c r="J269" t="str">
        <f>LISTADO!D270</f>
        <v xml:space="preserve">LC2 - 29 - 1 </v>
      </c>
    </row>
    <row r="270">
      <c r="J270" t="str">
        <f>LISTADO!D271</f>
        <v xml:space="preserve">LC2 - 29 - 2 </v>
      </c>
    </row>
    <row r="271">
      <c r="J271" t="str">
        <f>LISTADO!D272</f>
        <v xml:space="preserve">LC2 - 29 - 3 </v>
      </c>
    </row>
    <row r="272">
      <c r="J272" t="str">
        <f>LISTADO!D273</f>
        <v xml:space="preserve">LC2 - 29 - 4 </v>
      </c>
    </row>
    <row r="273">
      <c r="J273" t="str">
        <f>LISTADO!D274</f>
        <v xml:space="preserve">LC2 - 29 - 5 </v>
      </c>
    </row>
    <row r="274">
      <c r="J274" t="str">
        <f>LISTADO!D275</f>
        <v xml:space="preserve">LC2 - 29 - 6 </v>
      </c>
    </row>
    <row r="275">
      <c r="J275" t="str">
        <f>LISTADO!D276</f>
        <v xml:space="preserve">LC2 - 29 - 7 </v>
      </c>
    </row>
    <row r="276">
      <c r="J276" t="str">
        <f>LISTADO!D277</f>
        <v xml:space="preserve">LC2 - 29 - 8 </v>
      </c>
    </row>
    <row r="277">
      <c r="J277" t="str">
        <f>LISTADO!D278</f>
        <v xml:space="preserve">LC2 - 29 - 9 </v>
      </c>
    </row>
    <row r="278">
      <c r="J278" t="str">
        <f>LISTADO!D279</f>
        <v xml:space="preserve">LC2 - 29 - 10 </v>
      </c>
    </row>
    <row r="279">
      <c r="J279" t="str">
        <f>LISTADO!D280</f>
        <v xml:space="preserve">LC2 - 29 - 11 </v>
      </c>
    </row>
    <row r="280">
      <c r="J280" t="str">
        <f>LISTADO!D281</f>
        <v xml:space="preserve">LC2 - 29 - 12 </v>
      </c>
    </row>
    <row r="281">
      <c r="J281" t="str">
        <f>LISTADO!D282</f>
        <v>LC2 - 29 - 13 Y 14</v>
      </c>
    </row>
    <row r="282">
      <c r="J282" t="str">
        <f>LISTADO!D283</f>
        <v>LC2 - 30 - 1</v>
      </c>
    </row>
    <row r="283">
      <c r="J283" t="str">
        <f>LISTADO!D284</f>
        <v xml:space="preserve">LC2 - 30 - 2 </v>
      </c>
    </row>
    <row r="284">
      <c r="J284" t="str">
        <f>LISTADO!D285</f>
        <v xml:space="preserve">LC2 - 30 - 3 </v>
      </c>
    </row>
    <row r="285">
      <c r="J285" t="str">
        <f>LISTADO!D286</f>
        <v xml:space="preserve">LC2 - 30 - 4 </v>
      </c>
    </row>
    <row r="286">
      <c r="J286" t="str">
        <f>LISTADO!D287</f>
        <v xml:space="preserve">LC2 - 30 - 5 Y 6 </v>
      </c>
    </row>
    <row r="287">
      <c r="J287" t="str">
        <f>LISTADO!D288</f>
        <v xml:space="preserve">LC2 - 30 - 7 </v>
      </c>
    </row>
    <row r="288">
      <c r="J288" t="str">
        <f>LISTADO!D289</f>
        <v xml:space="preserve">LC2 - 30 - 8 </v>
      </c>
    </row>
    <row r="289">
      <c r="J289" t="str">
        <f>LISTADO!D290</f>
        <v xml:space="preserve">LC2 - 30 - 9 </v>
      </c>
    </row>
    <row r="290">
      <c r="J290" t="str">
        <f>LISTADO!D291</f>
        <v xml:space="preserve">LC2 - 30 - 10 </v>
      </c>
    </row>
    <row r="291">
      <c r="J291" t="str">
        <f>LISTADO!D292</f>
        <v>LC2 - 30 - 11</v>
      </c>
    </row>
    <row r="292">
      <c r="J292" t="str">
        <f>LISTADO!D293</f>
        <v xml:space="preserve">LC2 - 30 - 12 </v>
      </c>
    </row>
    <row r="293">
      <c r="J293" t="str">
        <f>LISTADO!D294</f>
        <v xml:space="preserve">LC2 - 31 - 1 - 2 - 11 Y 12 </v>
      </c>
    </row>
    <row r="294">
      <c r="J294" t="str">
        <f>LISTADO!D295</f>
        <v xml:space="preserve">LC2 - 31 - 3 </v>
      </c>
    </row>
    <row r="295">
      <c r="J295" t="str">
        <f>LISTADO!D296</f>
        <v xml:space="preserve">LC2 - 31 - 4 </v>
      </c>
    </row>
    <row r="296">
      <c r="J296" t="str">
        <f>LISTADO!D297</f>
        <v xml:space="preserve">LC2 - 31 - 5 </v>
      </c>
    </row>
    <row r="297">
      <c r="J297" t="str">
        <f>LISTADO!D298</f>
        <v xml:space="preserve">LC2 - 31 - 6 </v>
      </c>
    </row>
    <row r="298">
      <c r="J298" t="str">
        <f>LISTADO!D299</f>
        <v xml:space="preserve">LC2 - 31 - 7 </v>
      </c>
    </row>
    <row r="299">
      <c r="J299" t="str">
        <f>LISTADO!D300</f>
        <v xml:space="preserve">LC2 - 31 - 8 </v>
      </c>
    </row>
    <row r="300">
      <c r="J300" t="str">
        <f>LISTADO!D301</f>
        <v xml:space="preserve">LC2 - 31 - 9 </v>
      </c>
    </row>
    <row r="301">
      <c r="J301" t="str">
        <f>LISTADO!D302</f>
        <v xml:space="preserve">LC2 - 31 - 10 </v>
      </c>
    </row>
    <row r="302">
      <c r="J302" t="str">
        <f>LISTADO!D303</f>
        <v xml:space="preserve">LC2 - 32 - 1 </v>
      </c>
    </row>
    <row r="303">
      <c r="J303" t="str">
        <f>LISTADO!D304</f>
        <v xml:space="preserve">LC2 - 32 - 2 </v>
      </c>
    </row>
    <row r="304">
      <c r="J304" t="str">
        <f>LISTADO!D305</f>
        <v xml:space="preserve">LC2 - 32 - 3 </v>
      </c>
    </row>
    <row r="305">
      <c r="J305" t="str">
        <f>LISTADO!D306</f>
        <v xml:space="preserve">LC2 - 32 - 4 </v>
      </c>
    </row>
    <row r="306">
      <c r="J306" t="str">
        <f>LISTADO!D307</f>
        <v>LC2 - 32 - 5</v>
      </c>
    </row>
    <row r="307">
      <c r="J307" t="str">
        <f>LISTADO!D308</f>
        <v xml:space="preserve">LC2 - 32 - 6 </v>
      </c>
    </row>
    <row r="308">
      <c r="J308" t="str">
        <f>LISTADO!D309</f>
        <v xml:space="preserve">LC2 - 32 - 7 </v>
      </c>
    </row>
    <row r="309">
      <c r="J309" t="str">
        <f>LISTADO!D310</f>
        <v xml:space="preserve">LC2 - 32 - 8 </v>
      </c>
    </row>
    <row r="310">
      <c r="J310" t="str">
        <f>LISTADO!D311</f>
        <v xml:space="preserve">LC2 - 32 - 9 </v>
      </c>
    </row>
    <row r="311">
      <c r="J311" t="str">
        <f>LISTADO!D312</f>
        <v xml:space="preserve">LC2 - 32 - 10 </v>
      </c>
    </row>
    <row r="312">
      <c r="J312" t="str">
        <f>LISTADO!D313</f>
        <v xml:space="preserve">LC2 - 32 - 11 </v>
      </c>
    </row>
    <row r="313">
      <c r="J313" t="str">
        <f>LISTADO!D314</f>
        <v xml:space="preserve">LC2 - 32 - 12 </v>
      </c>
    </row>
    <row r="314">
      <c r="J314" t="str">
        <f>LISTADO!D315</f>
        <v xml:space="preserve">LC2 - 32 - 13 </v>
      </c>
    </row>
    <row r="315">
      <c r="J315" t="str">
        <f>LISTADO!D316</f>
        <v xml:space="preserve">LC2 - 32 - 14 </v>
      </c>
    </row>
    <row r="316">
      <c r="J316" t="str">
        <f>LISTADO!D317</f>
        <v xml:space="preserve">LC2 - 32 - 15 </v>
      </c>
    </row>
    <row r="317">
      <c r="J317" t="str">
        <f>LISTADO!D318</f>
        <v>LC2 - 32 - 16 y 17</v>
      </c>
    </row>
    <row r="318">
      <c r="J318" t="str">
        <f>LISTADO!D319</f>
        <v xml:space="preserve">LC2 - 33 - 1 </v>
      </c>
    </row>
    <row r="319">
      <c r="J319" t="str">
        <f>LISTADO!D320</f>
        <v xml:space="preserve">LC2 - 33 - 2 </v>
      </c>
    </row>
    <row r="320">
      <c r="J320" t="str">
        <f>LISTADO!D321</f>
        <v xml:space="preserve">LC2 - 33 - 3 </v>
      </c>
    </row>
    <row r="321">
      <c r="J321" t="str">
        <f>LISTADO!D322</f>
        <v xml:space="preserve">LC2 - 33 - 4 </v>
      </c>
    </row>
    <row r="322">
      <c r="J322" t="str">
        <f>LISTADO!D323</f>
        <v xml:space="preserve">LC2 - 33 - 5 </v>
      </c>
    </row>
    <row r="323">
      <c r="J323" t="str">
        <f>LISTADO!D324</f>
        <v xml:space="preserve">LC2 - 33 - 6 </v>
      </c>
    </row>
    <row r="324">
      <c r="J324" t="str">
        <f>LISTADO!D325</f>
        <v xml:space="preserve">LC2 - 33 - 7 </v>
      </c>
    </row>
    <row r="325">
      <c r="J325" t="str">
        <f>LISTADO!D326</f>
        <v xml:space="preserve">LC2 - 33 - 8 </v>
      </c>
    </row>
    <row r="326">
      <c r="J326" t="str">
        <f>LISTADO!D327</f>
        <v xml:space="preserve">LC2 - 33 - 9 </v>
      </c>
    </row>
    <row r="327">
      <c r="J327" t="str">
        <f>LISTADO!D328</f>
        <v xml:space="preserve">LC2 - 33 - 10 </v>
      </c>
    </row>
    <row r="328">
      <c r="J328" t="str">
        <f>LISTADO!D329</f>
        <v xml:space="preserve">LC2 - 33 - 11 </v>
      </c>
    </row>
    <row r="329">
      <c r="J329" t="str">
        <f>LISTADO!D330</f>
        <v xml:space="preserve">LC2 - 33 - 12 </v>
      </c>
    </row>
    <row r="330">
      <c r="J330" t="str">
        <f>LISTADO!D331</f>
        <v>LC2 - 33 - 13</v>
      </c>
    </row>
    <row r="331">
      <c r="J331" t="str">
        <f>LISTADO!D332</f>
        <v xml:space="preserve">LC2 - 33 - 14 </v>
      </c>
    </row>
    <row r="332">
      <c r="J332" t="str">
        <f>LISTADO!D333</f>
        <v xml:space="preserve">LC2 - 33 - 15 </v>
      </c>
    </row>
    <row r="333">
      <c r="J333" t="str">
        <f>LISTADO!D334</f>
        <v xml:space="preserve">LC2 - 33 - 16 </v>
      </c>
    </row>
    <row r="334">
      <c r="J334" t="str">
        <f>LISTADO!D335</f>
        <v xml:space="preserve">LC2 - 33 - 17 </v>
      </c>
    </row>
    <row r="335">
      <c r="J335" t="str">
        <f>LISTADO!D336</f>
        <v xml:space="preserve">LC2 - 33 - 18 Y 19 </v>
      </c>
    </row>
    <row r="336">
      <c r="J336" t="str">
        <f>LISTADO!D337</f>
        <v>LC2 - 34 - 1</v>
      </c>
    </row>
    <row r="337">
      <c r="J337" t="str">
        <f>LISTADO!D338</f>
        <v>LC2 - 34 - 2</v>
      </c>
    </row>
    <row r="338">
      <c r="J338" t="str">
        <f>LISTADO!D339</f>
        <v xml:space="preserve">LC2 - 34 - 3 </v>
      </c>
    </row>
    <row r="339">
      <c r="J339" t="str">
        <f>LISTADO!D340</f>
        <v xml:space="preserve">LC2 - 34 - 4 </v>
      </c>
    </row>
    <row r="340">
      <c r="J340" t="str">
        <f>LISTADO!D341</f>
        <v xml:space="preserve">LC2 - 34 - 5 </v>
      </c>
    </row>
    <row r="341">
      <c r="J341" t="str">
        <f>LISTADO!D342</f>
        <v xml:space="preserve">LC2 - 34 - 6 </v>
      </c>
    </row>
    <row r="342">
      <c r="J342" t="str">
        <f>LISTADO!D343</f>
        <v xml:space="preserve">LC2 - 34 - 7 Y 8 </v>
      </c>
    </row>
    <row r="343">
      <c r="J343" t="str">
        <f>LISTADO!D344</f>
        <v xml:space="preserve">LC2 - 34 - 9 </v>
      </c>
    </row>
    <row r="344">
      <c r="J344" t="str">
        <f>LISTADO!D345</f>
        <v xml:space="preserve">LC2 - 34 - 10 </v>
      </c>
    </row>
    <row r="345">
      <c r="J345" t="str">
        <f>LISTADO!D346</f>
        <v xml:space="preserve">LC2 - 34 - 11 </v>
      </c>
    </row>
    <row r="346">
      <c r="J346" t="str">
        <f>LISTADO!D347</f>
        <v xml:space="preserve">LC2 - 34 - 12 </v>
      </c>
    </row>
    <row r="347">
      <c r="J347" t="str">
        <f>LISTADO!D348</f>
        <v xml:space="preserve">LC2 - 35 - 1 </v>
      </c>
    </row>
    <row r="348">
      <c r="J348" t="str">
        <f>LISTADO!D349</f>
        <v xml:space="preserve">LC2 - 35 - 2 </v>
      </c>
    </row>
    <row r="349">
      <c r="J349" t="str">
        <f>LISTADO!D350</f>
        <v xml:space="preserve">LC2 - 35 - 3 </v>
      </c>
    </row>
    <row r="350">
      <c r="J350" t="str">
        <f>LISTADO!D351</f>
        <v xml:space="preserve">LC2 - 35 - 4 </v>
      </c>
    </row>
    <row r="351">
      <c r="J351" t="str">
        <f>LISTADO!D352</f>
        <v xml:space="preserve">LC2 - 35 - 5 </v>
      </c>
    </row>
    <row r="352">
      <c r="J352" t="str">
        <f>LISTADO!D353</f>
        <v xml:space="preserve">LC2 - 35 - 6 </v>
      </c>
    </row>
    <row r="353">
      <c r="J353" t="str">
        <f>LISTADO!D354</f>
        <v xml:space="preserve">LC2 - 35 - 7 </v>
      </c>
    </row>
    <row r="354">
      <c r="J354" t="str">
        <f>LISTADO!D355</f>
        <v xml:space="preserve">LC2 - 35 - 8 </v>
      </c>
    </row>
    <row r="355">
      <c r="J355" t="str">
        <f>LISTADO!D356</f>
        <v xml:space="preserve">LC2 - 35 - 9 </v>
      </c>
    </row>
    <row r="356">
      <c r="J356" t="str">
        <f>LISTADO!D357</f>
        <v xml:space="preserve">LC2 - 35 - 10 Y 11 </v>
      </c>
    </row>
    <row r="357">
      <c r="J357" t="str">
        <f>LISTADO!D358</f>
        <v xml:space="preserve">LC2 - 35 - 12 </v>
      </c>
    </row>
    <row r="358">
      <c r="J358" t="str">
        <f>LISTADO!D359</f>
        <v xml:space="preserve">LC2 - 36 - 1 </v>
      </c>
    </row>
    <row r="359">
      <c r="J359" t="str">
        <f>LISTADO!D360</f>
        <v xml:space="preserve">LC2 - 36 - 2 </v>
      </c>
    </row>
    <row r="360">
      <c r="J360" t="str">
        <f>LISTADO!D361</f>
        <v xml:space="preserve">LC2 - 36 - 3 </v>
      </c>
    </row>
    <row r="361">
      <c r="J361" t="str">
        <f>LISTADO!D362</f>
        <v xml:space="preserve">LC2 - 36 - 4 </v>
      </c>
    </row>
    <row r="362">
      <c r="J362" t="str">
        <f>LISTADO!D363</f>
        <v xml:space="preserve">LC2 - 36 - 5 </v>
      </c>
    </row>
    <row r="363">
      <c r="J363" t="str">
        <f>LISTADO!D364</f>
        <v xml:space="preserve">LC2 - 36 - 6 </v>
      </c>
    </row>
    <row r="364">
      <c r="J364" t="str">
        <f>LISTADO!D365</f>
        <v xml:space="preserve">LC2 - 36 - 7 </v>
      </c>
    </row>
    <row r="365">
      <c r="J365" t="str">
        <f>LISTADO!D366</f>
        <v xml:space="preserve">LC2 - 36 - 8 </v>
      </c>
    </row>
    <row r="366">
      <c r="J366" t="str">
        <f>LISTADO!D367</f>
        <v xml:space="preserve">LC2 - 36 - 9 </v>
      </c>
    </row>
    <row r="367">
      <c r="J367" t="str">
        <f>LISTADO!D368</f>
        <v xml:space="preserve">LC2 - 36 - 10 </v>
      </c>
    </row>
    <row r="368">
      <c r="J368" t="str">
        <f>LISTADO!D369</f>
        <v>LC2 - 36 - 11</v>
      </c>
    </row>
    <row r="369">
      <c r="J369" t="str">
        <f>LISTADO!D370</f>
        <v xml:space="preserve">LC2 - 36 - 12 </v>
      </c>
    </row>
    <row r="370">
      <c r="J370" t="str">
        <f>LISTADO!D371</f>
        <v xml:space="preserve">LC2 - 36 - 13 </v>
      </c>
    </row>
    <row r="371">
      <c r="J371" t="str">
        <f>LISTADO!D372</f>
        <v xml:space="preserve">LC2 - 36 - 14 </v>
      </c>
    </row>
    <row r="372">
      <c r="J372" t="str">
        <f>LISTADO!D373</f>
        <v xml:space="preserve">LC2 - 36 - 15 </v>
      </c>
    </row>
    <row r="373">
      <c r="J373" t="str">
        <f>LISTADO!D374</f>
        <v xml:space="preserve">LC2 - 36 - 16 </v>
      </c>
    </row>
    <row r="374">
      <c r="J374" t="str">
        <f>LISTADO!D375</f>
        <v xml:space="preserve">LC2 - 37 - 1 </v>
      </c>
    </row>
    <row r="375">
      <c r="J375" t="str">
        <f>LISTADO!D376</f>
        <v xml:space="preserve">LC2 - 37 - 2 Y 3 </v>
      </c>
    </row>
    <row r="376">
      <c r="J376" t="str">
        <f>LISTADO!D377</f>
        <v xml:space="preserve">LC2 - 37 - 4 </v>
      </c>
    </row>
    <row r="377">
      <c r="J377" t="str">
        <f>LISTADO!D378</f>
        <v xml:space="preserve">LC2 - 37 - 5 </v>
      </c>
    </row>
    <row r="378">
      <c r="J378" t="str">
        <f>LISTADO!D379</f>
        <v xml:space="preserve">LC2 - 37 - 6 </v>
      </c>
    </row>
    <row r="379">
      <c r="J379" t="str">
        <f>LISTADO!D380</f>
        <v xml:space="preserve">LC2 - 37 - 7 </v>
      </c>
    </row>
    <row r="380">
      <c r="J380" t="str">
        <f>LISTADO!D381</f>
        <v xml:space="preserve">LC2 - 37 - 8 </v>
      </c>
    </row>
    <row r="381">
      <c r="J381" t="str">
        <f>LISTADO!D382</f>
        <v xml:space="preserve">LC2 - 37 - 9 </v>
      </c>
    </row>
    <row r="382">
      <c r="J382" t="str">
        <f>LISTADO!D383</f>
        <v xml:space="preserve">LC2 - 37 - 10 </v>
      </c>
    </row>
    <row r="383">
      <c r="J383" t="str">
        <f>LISTADO!D384</f>
        <v>LC2 - 37 - 11</v>
      </c>
    </row>
    <row r="384">
      <c r="J384" t="str">
        <f>LISTADO!D385</f>
        <v>LC2 - 37 - 12 Y 13</v>
      </c>
    </row>
    <row r="385">
      <c r="J385" t="str">
        <f>LISTADO!D386</f>
        <v xml:space="preserve">LC2 - 37 - 14 </v>
      </c>
    </row>
    <row r="386">
      <c r="J386" t="str">
        <f>LISTADO!D387</f>
        <v xml:space="preserve">LC2 - 37 - 15 </v>
      </c>
    </row>
    <row r="387">
      <c r="J387" t="str">
        <f>LISTADO!D388</f>
        <v xml:space="preserve">LC2 - 37 - 16 </v>
      </c>
    </row>
    <row r="388">
      <c r="J388" t="str">
        <f>LISTADO!D389</f>
        <v xml:space="preserve">LC2 - 37 - 17 </v>
      </c>
    </row>
    <row r="389">
      <c r="J389" t="str">
        <f>LISTADO!D390</f>
        <v xml:space="preserve">LC2 - 38 - 1 </v>
      </c>
    </row>
    <row r="390">
      <c r="J390" t="str">
        <f>LISTADO!D391</f>
        <v xml:space="preserve">LC2 - 38 - 2 </v>
      </c>
    </row>
    <row r="391">
      <c r="J391" t="str">
        <f>LISTADO!D392</f>
        <v xml:space="preserve">LC2 - 38 - 3 </v>
      </c>
    </row>
    <row r="392">
      <c r="J392" t="str">
        <f>LISTADO!D393</f>
        <v xml:space="preserve">LC2 - 38 - 4 </v>
      </c>
    </row>
    <row r="393">
      <c r="J393" t="str">
        <f>LISTADO!D394</f>
        <v xml:space="preserve">LC2 - 38 - 5 </v>
      </c>
    </row>
    <row r="394">
      <c r="J394" t="str">
        <f>LISTADO!D395</f>
        <v xml:space="preserve">LC2 - 38 - 6 </v>
      </c>
    </row>
    <row r="395">
      <c r="J395" t="str">
        <f>LISTADO!D396</f>
        <v xml:space="preserve">LC2 - 38 - 7 </v>
      </c>
    </row>
    <row r="396">
      <c r="J396" t="str">
        <f>LISTADO!D397</f>
        <v xml:space="preserve">LC2 - 38 - 8 </v>
      </c>
    </row>
    <row r="397">
      <c r="J397" t="str">
        <f>LISTADO!D398</f>
        <v xml:space="preserve">LC2 - 38 - 9 </v>
      </c>
    </row>
    <row r="398">
      <c r="J398" t="str">
        <f>LISTADO!D399</f>
        <v xml:space="preserve">LC2 - 38 - 10 </v>
      </c>
    </row>
    <row r="399">
      <c r="J399" t="str">
        <f>LISTADO!D400</f>
        <v xml:space="preserve">LC2 - 38 - 11 </v>
      </c>
    </row>
    <row r="400">
      <c r="J400" t="str">
        <f>LISTADO!D401</f>
        <v xml:space="preserve">LC2 - 38 - 12 </v>
      </c>
    </row>
    <row r="401">
      <c r="J401" t="str">
        <f>LISTADO!D402</f>
        <v xml:space="preserve">LC2 - 39 - 1 Y 12 </v>
      </c>
    </row>
    <row r="402">
      <c r="J402" t="str">
        <f>LISTADO!D403</f>
        <v xml:space="preserve">LC2 - 39 - 2 </v>
      </c>
    </row>
    <row r="403">
      <c r="J403" t="str">
        <f>LISTADO!D404</f>
        <v xml:space="preserve">LC2 - 39 - 3 </v>
      </c>
    </row>
    <row r="404">
      <c r="J404" t="str">
        <f>LISTADO!D405</f>
        <v xml:space="preserve">LC2 - 39 - 4 </v>
      </c>
    </row>
    <row r="405">
      <c r="J405" t="str">
        <f>LISTADO!D406</f>
        <v xml:space="preserve">LC2 - 39 - 5 </v>
      </c>
    </row>
    <row r="406">
      <c r="J406" t="str">
        <f>LISTADO!D407</f>
        <v xml:space="preserve">LC2 - 39 - 6 </v>
      </c>
    </row>
    <row r="407">
      <c r="J407" t="str">
        <f>LISTADO!D408</f>
        <v xml:space="preserve">LC2 - 39 - 7 </v>
      </c>
    </row>
    <row r="408">
      <c r="J408" t="str">
        <f>LISTADO!D409</f>
        <v xml:space="preserve">LC2 - 39 - 8 </v>
      </c>
    </row>
    <row r="409">
      <c r="J409" t="str">
        <f>LISTADO!D410</f>
        <v xml:space="preserve">LC2 - 39 - 9 </v>
      </c>
    </row>
    <row r="410">
      <c r="J410" t="str">
        <f>LISTADO!D411</f>
        <v xml:space="preserve">LC2 - 39 - 10  </v>
      </c>
    </row>
    <row r="411">
      <c r="J411" t="str">
        <f>LISTADO!D412</f>
        <v xml:space="preserve">LC2 - 39 - 11 </v>
      </c>
    </row>
    <row r="412">
      <c r="J412" t="str">
        <f>LISTADO!D413</f>
        <v xml:space="preserve">LC2 - 40 - 1 </v>
      </c>
    </row>
    <row r="413">
      <c r="J413" t="str">
        <f>LISTADO!D414</f>
        <v xml:space="preserve">LC2 - 40 - 2 </v>
      </c>
    </row>
    <row r="414">
      <c r="J414" t="str">
        <f>LISTADO!D415</f>
        <v xml:space="preserve">LC2 - 40 - 3 </v>
      </c>
    </row>
    <row r="415">
      <c r="J415" t="str">
        <f>LISTADO!D416</f>
        <v xml:space="preserve">LC2 - 40 - 4 </v>
      </c>
    </row>
    <row r="416">
      <c r="J416" t="str">
        <f>LISTADO!D417</f>
        <v xml:space="preserve">LC2 - 40 - 5 </v>
      </c>
    </row>
    <row r="417">
      <c r="J417" t="str">
        <f>LISTADO!D418</f>
        <v xml:space="preserve">LC2 - 40 - 6 </v>
      </c>
    </row>
    <row r="418">
      <c r="J418" t="str">
        <f>LISTADO!D419</f>
        <v xml:space="preserve">LC2 - 40 - 7 </v>
      </c>
    </row>
    <row r="419">
      <c r="J419" t="str">
        <f>LISTADO!D420</f>
        <v xml:space="preserve">LC2 - 40 - 8 </v>
      </c>
    </row>
    <row r="420">
      <c r="J420" t="str">
        <f>LISTADO!D421</f>
        <v xml:space="preserve">LC2 - 40 - 9 </v>
      </c>
    </row>
    <row r="421">
      <c r="J421" t="str">
        <f>LISTADO!D422</f>
        <v xml:space="preserve">LC2 - 40 - 10 </v>
      </c>
    </row>
    <row r="422">
      <c r="J422" t="str">
        <f>LISTADO!D423</f>
        <v xml:space="preserve">LC2 - 40 - 11 </v>
      </c>
    </row>
    <row r="423">
      <c r="J423" t="str">
        <f>LISTADO!D424</f>
        <v xml:space="preserve">LC2 - 40 - 12 </v>
      </c>
    </row>
    <row r="424">
      <c r="J424" t="str">
        <f>LISTADO!D425</f>
        <v xml:space="preserve">LC2 - 40 - 13 </v>
      </c>
    </row>
    <row r="425">
      <c r="J425" t="str">
        <f>LISTADO!D426</f>
        <v xml:space="preserve">LC2 - 40 - 14 </v>
      </c>
    </row>
    <row r="426">
      <c r="J426" t="str">
        <f>LISTADO!D427</f>
        <v xml:space="preserve">LC2 - 40 - 15 </v>
      </c>
    </row>
    <row r="427">
      <c r="J427" t="str">
        <f>LISTADO!D428</f>
        <v xml:space="preserve">LC2 - 40 - 16 </v>
      </c>
    </row>
    <row r="428">
      <c r="J428" t="str">
        <f>LISTADO!D429</f>
        <v xml:space="preserve">LC2 - 40 - 17 </v>
      </c>
    </row>
    <row r="429">
      <c r="J429" t="str">
        <f>LISTADO!D430</f>
        <v xml:space="preserve">LC2 - 40 - 18 </v>
      </c>
    </row>
    <row r="430">
      <c r="J430" t="str">
        <f>LISTADO!D431</f>
        <v xml:space="preserve">LC2 - 40 - 19 </v>
      </c>
    </row>
    <row r="431">
      <c r="J431" t="str">
        <f>LISTADO!D432</f>
        <v xml:space="preserve">LC2 - 41 - 1 </v>
      </c>
    </row>
    <row r="432">
      <c r="J432" t="str">
        <f>LISTADO!D433</f>
        <v xml:space="preserve">LC2 - 41 - 2 </v>
      </c>
    </row>
    <row r="433">
      <c r="J433" t="str">
        <f>LISTADO!D434</f>
        <v xml:space="preserve">LC2 - 41 - 3 </v>
      </c>
    </row>
    <row r="434">
      <c r="J434" t="str">
        <f>LISTADO!D435</f>
        <v xml:space="preserve">LC2 - 41 - 4 </v>
      </c>
    </row>
    <row r="435">
      <c r="J435" t="str">
        <f>LISTADO!D436</f>
        <v>LC2 - 41 - 5 - 6 Y 7</v>
      </c>
    </row>
    <row r="436">
      <c r="J436" t="str">
        <f>LISTADO!D437</f>
        <v xml:space="preserve">LC2 - 41 - 8 </v>
      </c>
    </row>
    <row r="437">
      <c r="J437" t="str">
        <f>LISTADO!D438</f>
        <v xml:space="preserve">LC2 - 41 - 9 </v>
      </c>
    </row>
    <row r="438">
      <c r="J438" t="str">
        <f>LISTADO!D439</f>
        <v xml:space="preserve">LC2 - 41 - 10 </v>
      </c>
    </row>
    <row r="439">
      <c r="J439" t="str">
        <f>LISTADO!D440</f>
        <v xml:space="preserve">LC2 - 41 - 11 </v>
      </c>
    </row>
    <row r="440">
      <c r="J440" t="str">
        <f>LISTADO!D441</f>
        <v xml:space="preserve">LC2 - 41 - 12 </v>
      </c>
    </row>
    <row r="441">
      <c r="J441" t="str">
        <f>LISTADO!D442</f>
        <v xml:space="preserve">LC2 - 41 - 13 </v>
      </c>
    </row>
    <row r="442">
      <c r="J442" t="str">
        <f>LISTADO!D443</f>
        <v xml:space="preserve">LC2 - 41 - 14 </v>
      </c>
    </row>
    <row r="443">
      <c r="J443" t="str">
        <f>LISTADO!D444</f>
        <v xml:space="preserve">LC2 - 41 - 15 </v>
      </c>
    </row>
    <row r="444">
      <c r="J444" t="str">
        <f>LISTADO!D445</f>
        <v xml:space="preserve">LC2 - 41 - 16 </v>
      </c>
    </row>
    <row r="445">
      <c r="J445" t="str">
        <f>LISTADO!D446</f>
        <v xml:space="preserve">LC2 - 41 - 17 </v>
      </c>
    </row>
    <row r="446">
      <c r="J446" t="str">
        <f>LISTADO!D447</f>
        <v xml:space="preserve">LC2 - 41 - 18 </v>
      </c>
    </row>
    <row r="447">
      <c r="J447" t="str">
        <f>LISTADO!D448</f>
        <v xml:space="preserve">LC2 - 41 - 19 </v>
      </c>
    </row>
    <row r="448">
      <c r="J448" t="str">
        <f>LISTADO!D449</f>
        <v xml:space="preserve">LC2 - 41 - 20 </v>
      </c>
    </row>
    <row r="449">
      <c r="J449" t="str">
        <f>LISTADO!D450</f>
        <v xml:space="preserve">LC2 - 42 - 1 </v>
      </c>
    </row>
    <row r="450">
      <c r="J450" t="str">
        <f>LISTADO!D451</f>
        <v xml:space="preserve">LC2 - 42 - 2 </v>
      </c>
    </row>
    <row r="451">
      <c r="J451" t="str">
        <f>LISTADO!D452</f>
        <v xml:space="preserve">LC2 - 42 - 3 </v>
      </c>
    </row>
    <row r="452">
      <c r="J452" t="str">
        <f>LISTADO!D453</f>
        <v xml:space="preserve">LC2 - 42 - 4 </v>
      </c>
    </row>
    <row r="453">
      <c r="J453" t="str">
        <f>LISTADO!D454</f>
        <v xml:space="preserve">LC2 - 42 - 5 </v>
      </c>
    </row>
    <row r="454">
      <c r="J454" t="str">
        <f>LISTADO!D455</f>
        <v xml:space="preserve">LC2 - 42 - 6 </v>
      </c>
    </row>
    <row r="455">
      <c r="J455" t="str">
        <f>LISTADO!D456</f>
        <v xml:space="preserve">LC2 - 42 - 7 </v>
      </c>
    </row>
    <row r="456">
      <c r="J456" t="str">
        <f>LISTADO!D457</f>
        <v xml:space="preserve">LC2 - 42 - 8 </v>
      </c>
    </row>
    <row r="457">
      <c r="J457" t="str">
        <f>LISTADO!D458</f>
        <v xml:space="preserve">LC2 - 42 - 9 </v>
      </c>
    </row>
    <row r="458">
      <c r="J458" t="str">
        <f>LISTADO!D459</f>
        <v xml:space="preserve">LC2 - 42 - 10 </v>
      </c>
    </row>
    <row r="459">
      <c r="J459" t="str">
        <f>LISTADO!D460</f>
        <v xml:space="preserve">LC2 - 42 - 11 </v>
      </c>
    </row>
    <row r="460">
      <c r="J460" t="str">
        <f>LISTADO!D461</f>
        <v>LC2 - 42 - 12</v>
      </c>
    </row>
    <row r="461">
      <c r="J461" t="str">
        <f>LISTADO!D462</f>
        <v xml:space="preserve">LC2 - 43 - 1 </v>
      </c>
    </row>
    <row r="462">
      <c r="J462" t="str">
        <f>LISTADO!D463</f>
        <v xml:space="preserve">LC2 - 43 - 2 </v>
      </c>
    </row>
    <row r="463">
      <c r="J463" t="str">
        <f>LISTADO!D464</f>
        <v xml:space="preserve">LC2 - 43 - 3 </v>
      </c>
    </row>
    <row r="464">
      <c r="J464" t="str">
        <f>LISTADO!D465</f>
        <v>LC2 - 43 - 4 Y 5</v>
      </c>
    </row>
    <row r="465">
      <c r="J465" t="str">
        <f>LISTADO!D466</f>
        <v>LC2 - 43 - 6</v>
      </c>
    </row>
    <row r="466">
      <c r="J466" t="str">
        <f>LISTADO!D467</f>
        <v xml:space="preserve">LC2 - 43 - 7 </v>
      </c>
    </row>
    <row r="467">
      <c r="J467" t="str">
        <f>LISTADO!D468</f>
        <v>LC2 - 43 - 8  Y 9</v>
      </c>
    </row>
    <row r="468">
      <c r="J468" t="str">
        <f>LISTADO!D469</f>
        <v xml:space="preserve">LC2 - 43 - 10 </v>
      </c>
    </row>
    <row r="469">
      <c r="J469" t="str">
        <f>LISTADO!D470</f>
        <v xml:space="preserve">LC2 - 43 - 11 </v>
      </c>
    </row>
    <row r="470">
      <c r="J470" t="str">
        <f>LISTADO!D471</f>
        <v xml:space="preserve">LC2 - 43 - 12 </v>
      </c>
    </row>
    <row r="471">
      <c r="J471" t="str">
        <f>LISTADO!D472</f>
        <v xml:space="preserve">LC2 - 44 - 1 </v>
      </c>
    </row>
    <row r="472">
      <c r="J472" t="str">
        <f>LISTADO!D473</f>
        <v xml:space="preserve">LC2 - 44 - 2 </v>
      </c>
    </row>
    <row r="473">
      <c r="J473" t="str">
        <f>LISTADO!D474</f>
        <v xml:space="preserve">LC2 - 44 - 3 </v>
      </c>
    </row>
    <row r="474">
      <c r="J474" t="str">
        <f>LISTADO!D475</f>
        <v xml:space="preserve">LC2 - 44 - 4 </v>
      </c>
    </row>
    <row r="475">
      <c r="J475" t="str">
        <f>LISTADO!D476</f>
        <v>LC2 - 44 - 5 Y 12</v>
      </c>
    </row>
    <row r="476">
      <c r="J476" t="str">
        <f>LISTADO!D477</f>
        <v xml:space="preserve">LC2 - 44 - 6 </v>
      </c>
    </row>
    <row r="477">
      <c r="J477" t="str">
        <f>LISTADO!D478</f>
        <v xml:space="preserve">LC2 - 44 - 7 </v>
      </c>
    </row>
    <row r="478">
      <c r="J478" t="str">
        <f>LISTADO!D479</f>
        <v xml:space="preserve">LC2 - 44 - 8 </v>
      </c>
    </row>
    <row r="479">
      <c r="J479" t="str">
        <f>LISTADO!D480</f>
        <v xml:space="preserve">LC2 - 44 - 9 </v>
      </c>
    </row>
    <row r="480">
      <c r="J480" t="str">
        <f>LISTADO!D481</f>
        <v xml:space="preserve">LC2 - 44 - 10 </v>
      </c>
    </row>
    <row r="481">
      <c r="J481" t="str">
        <f>LISTADO!D482</f>
        <v xml:space="preserve">LC2 - 44 - 11 </v>
      </c>
    </row>
    <row r="482">
      <c r="J482" t="str">
        <f>LISTADO!D483</f>
        <v xml:space="preserve">LC2 - 44 - 13 </v>
      </c>
    </row>
    <row r="483">
      <c r="J483" t="str">
        <f>LISTADO!D484</f>
        <v xml:space="preserve">LC2 - 44 - 14 </v>
      </c>
    </row>
    <row r="484">
      <c r="J484" t="str">
        <f>LISTADO!D485</f>
        <v xml:space="preserve">LC2 - 44 - 15 </v>
      </c>
    </row>
    <row r="485">
      <c r="J485" t="str">
        <f>LISTADO!D486</f>
        <v xml:space="preserve">LC2 - 44 - 16 </v>
      </c>
    </row>
    <row r="486">
      <c r="J486" t="str">
        <f>LISTADO!D487</f>
        <v xml:space="preserve">LC2 - 44 - 17 </v>
      </c>
    </row>
    <row r="487">
      <c r="J487" t="str">
        <f>LISTADO!D488</f>
        <v xml:space="preserve">LC2 - 44 - 18 </v>
      </c>
    </row>
    <row r="488">
      <c r="J488" t="str">
        <f>LISTADO!D489</f>
        <v xml:space="preserve">LC2 - 45 - 1 </v>
      </c>
    </row>
    <row r="489">
      <c r="J489" t="str">
        <f>LISTADO!D490</f>
        <v xml:space="preserve">LC2 - 45 - 2 </v>
      </c>
    </row>
    <row r="490">
      <c r="J490" t="str">
        <f>LISTADO!D491</f>
        <v xml:space="preserve">LC2 - 45 - 3 </v>
      </c>
    </row>
    <row r="491">
      <c r="J491" t="str">
        <f>LISTADO!D492</f>
        <v xml:space="preserve">LC2 - 45 - 4 </v>
      </c>
    </row>
    <row r="492">
      <c r="J492" t="str">
        <f>LISTADO!D493</f>
        <v xml:space="preserve">LC2 - 45 - 5 </v>
      </c>
    </row>
    <row r="493">
      <c r="J493" t="str">
        <f>LISTADO!D494</f>
        <v xml:space="preserve">LC2 - 45 - 6 </v>
      </c>
    </row>
    <row r="494">
      <c r="J494" t="str">
        <f>LISTADO!D495</f>
        <v xml:space="preserve">LC2 - 45 - 7 </v>
      </c>
    </row>
    <row r="495">
      <c r="J495" t="str">
        <f>LISTADO!D496</f>
        <v xml:space="preserve">LC2 - 46 - 1 </v>
      </c>
    </row>
    <row r="496">
      <c r="J496" t="str">
        <f>LISTADO!D497</f>
        <v xml:space="preserve">LC2 - 46 - 2 </v>
      </c>
    </row>
    <row r="497">
      <c r="J497" t="str">
        <f>LISTADO!D498</f>
        <v xml:space="preserve">LC2 - 46 - 3 </v>
      </c>
    </row>
    <row r="498">
      <c r="J498" t="str">
        <f>LISTADO!D499</f>
        <v xml:space="preserve">LC2 - 46 - 4 </v>
      </c>
    </row>
    <row r="499">
      <c r="J499" t="str">
        <f>LISTADO!D500</f>
        <v xml:space="preserve">LC2 - 46 - 5 </v>
      </c>
    </row>
    <row r="500">
      <c r="J500" t="str">
        <f>LISTADO!D501</f>
        <v xml:space="preserve">LC2 - 46 - 6 </v>
      </c>
    </row>
    <row r="501">
      <c r="J501" t="str">
        <f>LISTADO!D502</f>
        <v xml:space="preserve">LC2 - 47 - 1 </v>
      </c>
    </row>
    <row r="502">
      <c r="J502" t="str">
        <f>LISTADO!D503</f>
        <v xml:space="preserve">LC2 - 47 - 2 </v>
      </c>
    </row>
    <row r="503">
      <c r="J503" t="str">
        <f>LISTADO!D504</f>
        <v xml:space="preserve">LC2 - 47 - 3 </v>
      </c>
    </row>
    <row r="504">
      <c r="J504" t="str">
        <f>LISTADO!D505</f>
        <v xml:space="preserve">LC2 - 47 - 4 </v>
      </c>
    </row>
    <row r="505">
      <c r="J505" t="str">
        <f>LISTADO!D506</f>
        <v xml:space="preserve">LC2 - 47 - 5 </v>
      </c>
    </row>
    <row r="506">
      <c r="J506" t="str">
        <f>LISTADO!D507</f>
        <v xml:space="preserve">LC2 - 47 - 6 </v>
      </c>
    </row>
    <row r="507">
      <c r="J507" t="str">
        <f>LISTADO!D508</f>
        <v xml:space="preserve">LC2 - 48 - 1 </v>
      </c>
    </row>
    <row r="508">
      <c r="J508" t="str">
        <f>LISTADO!D509</f>
        <v xml:space="preserve">LC2 - 48 - 2 </v>
      </c>
    </row>
    <row r="509">
      <c r="J509" t="str">
        <f>LISTADO!D510</f>
        <v>LC2 - 48 - 3</v>
      </c>
    </row>
    <row r="510">
      <c r="J510" t="str">
        <f>LISTADO!D511</f>
        <v xml:space="preserve">LC2 - 48 - 4 </v>
      </c>
    </row>
    <row r="511">
      <c r="J511" t="str">
        <f>LISTADO!D512</f>
        <v xml:space="preserve">LC2 - 48 - 5 </v>
      </c>
    </row>
    <row r="512">
      <c r="J512" t="str">
        <f>LISTADO!D513</f>
        <v xml:space="preserve">LC2 - 48 - 6 </v>
      </c>
    </row>
    <row r="513">
      <c r="J513">
        <f>LISTADO!D514</f>
        <v>0</v>
      </c>
    </row>
    <row r="514">
      <c r="J514">
        <f>LISTADO!D515</f>
        <v>0</v>
      </c>
    </row>
    <row r="515">
      <c r="J515">
        <f>LISTADO!D516</f>
        <v>0</v>
      </c>
    </row>
    <row r="516">
      <c r="J516">
        <f>LISTADO!D517</f>
        <v>0</v>
      </c>
    </row>
    <row r="517">
      <c r="J517">
        <f>LISTADO!D518</f>
        <v>0</v>
      </c>
    </row>
    <row r="518">
      <c r="J518">
        <f>LISTADO!D519</f>
        <v>0</v>
      </c>
    </row>
    <row r="519">
      <c r="J519">
        <f>LISTADO!D520</f>
        <v>0</v>
      </c>
    </row>
    <row r="520">
      <c r="J520">
        <f>LISTADO!D521</f>
        <v>0</v>
      </c>
    </row>
    <row r="521">
      <c r="J521">
        <f>LISTADO!D522</f>
        <v>0</v>
      </c>
    </row>
    <row r="522">
      <c r="J522">
        <f>LISTADO!D523</f>
        <v>0</v>
      </c>
    </row>
    <row r="523">
      <c r="J523">
        <f>LISTADO!D524</f>
        <v>0</v>
      </c>
    </row>
    <row r="524">
      <c r="J524">
        <f>LISTADO!D525</f>
        <v>0</v>
      </c>
    </row>
    <row r="525">
      <c r="J525">
        <f>LISTADO!D526</f>
        <v>0</v>
      </c>
    </row>
    <row r="526">
      <c r="J526">
        <f>LISTADO!D527</f>
        <v>0</v>
      </c>
    </row>
    <row r="527">
      <c r="J527">
        <f>LISTADO!D528</f>
        <v>0</v>
      </c>
    </row>
    <row r="528">
      <c r="J528">
        <f>LISTADO!D529</f>
        <v>0</v>
      </c>
    </row>
    <row r="529">
      <c r="J529">
        <f>LISTADO!D530</f>
        <v>0</v>
      </c>
    </row>
    <row r="530">
      <c r="J530">
        <f>LISTADO!D531</f>
        <v>0</v>
      </c>
    </row>
    <row r="531">
      <c r="J531">
        <f>LISTADO!D532</f>
        <v>0</v>
      </c>
    </row>
    <row r="532">
      <c r="J532">
        <f>LISTADO!D533</f>
        <v>0</v>
      </c>
    </row>
    <row r="533">
      <c r="J533">
        <f>LISTADO!D534</f>
        <v>0</v>
      </c>
    </row>
    <row r="534">
      <c r="J534">
        <f>LISTADO!D535</f>
        <v>0</v>
      </c>
    </row>
    <row r="535">
      <c r="J535">
        <f>LISTADO!D536</f>
        <v>0</v>
      </c>
    </row>
    <row r="536">
      <c r="J536">
        <f>LISTADO!D537</f>
        <v>0</v>
      </c>
    </row>
    <row r="537">
      <c r="J537">
        <f>LISTADO!D538</f>
        <v>0</v>
      </c>
    </row>
    <row r="538">
      <c r="J538">
        <f>LISTADO!D539</f>
        <v>0</v>
      </c>
    </row>
    <row r="539">
      <c r="J539">
        <f>LISTADO!D540</f>
        <v>0</v>
      </c>
    </row>
  </sheetData>
  <pageMargins left="0.7" right="0.7" top="0.75" bottom="0.75" header="0" footer="0"/>
  <ignoredErrors>
    <ignoredError numberStoredAsText="1" sqref="B1:L1000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B1:F1000"/>
  <sheetViews>
    <sheetView workbookViewId="0" rightToLeft="0"/>
  </sheetViews>
  <sheetData>
    <row r="2">
      <c r="B2" t="str">
        <v>RESUMEN  ESTADO DE LOTES</v>
      </c>
    </row>
    <row r="4">
      <c r="B4" t="str">
        <v>ESTADO</v>
      </c>
      <c r="C4" t="str">
        <v>N° LOTES</v>
      </c>
      <c r="D4" t="str">
        <v>% DEL TOTAL</v>
      </c>
      <c r="E4" t="str">
        <v>VALOR DE VENTA</v>
      </c>
    </row>
    <row r="5">
      <c r="B5" t="str">
        <f>DATOS!B2</f>
        <v>VENDIDO</v>
      </c>
      <c r="C5">
        <f>SUMIF(LISTADO!$L$3:$L$513,$B5,LISTADO!$F$3:$F$513)</f>
        <v>490</v>
      </c>
      <c r="D5">
        <f>IFERROR(C5/$C$10,0)</f>
        <v>0.8941605839416058</v>
      </c>
      <c r="E5">
        <f>SUMIF(LISTADO!$L$3:$L$513,$B5,LISTADO!$N$3:$N$513)</f>
        <v>14136050075</v>
      </c>
    </row>
    <row r="6">
      <c r="B6" t="str">
        <f>DATOS!B3</f>
        <v>DISPONIBLE</v>
      </c>
      <c r="C6">
        <f>SUMIF(LISTADO!$L$3:$L$513,$B6,LISTADO!$F$3:$F$513)</f>
        <v>15</v>
      </c>
      <c r="D6">
        <f>IFERROR(C6/$C$10,0)</f>
        <v>0.02737226277372263</v>
      </c>
      <c r="E6">
        <f>SUMIF(LISTADO!$L$3:$L$513,$B6,LISTADO!$N$3:$N$513)</f>
        <v>498038250</v>
      </c>
    </row>
    <row r="7">
      <c r="B7" t="str">
        <f>DATOS!B4</f>
        <v>EN NEGOCIACIÓN</v>
      </c>
      <c r="C7">
        <f>SUMIF(LISTADO!$L$3:$L$513,$B7,LISTADO!$F$3:$F$513)</f>
        <v>28</v>
      </c>
      <c r="D7">
        <f>IFERROR(C7/$C$10,0)</f>
        <v>0.051094890510948905</v>
      </c>
      <c r="E7">
        <f>SUMIF(LISTADO!$L$3:$L$513,$B7,LISTADO!$N$3:$N$513)</f>
        <v>810341300</v>
      </c>
    </row>
    <row r="8">
      <c r="B8" t="str">
        <f>DATOS!B5</f>
        <v>NO APTO PARA VENTA</v>
      </c>
      <c r="C8">
        <f>SUMIF(LISTADO!$L$3:$L$513,$B8,LISTADO!$F$3:$F$513)</f>
        <v>3</v>
      </c>
      <c r="D8">
        <f>IFERROR(C8/$C$10,0)</f>
        <v>0.005474452554744526</v>
      </c>
      <c r="E8">
        <f>SUMIF(LISTADO!$L$3:$L$513,$B8,LISTADO!$N$3:$N$513)</f>
        <v>0</v>
      </c>
    </row>
    <row r="9">
      <c r="B9" t="str">
        <f>DATOS!B6</f>
        <v xml:space="preserve">CEDIDO EN FORMA DE PAGO </v>
      </c>
      <c r="C9">
        <f>SUMIF(LISTADO!$L$3:$L$513,$B9,LISTADO!$F$3:$F$513)</f>
        <v>12</v>
      </c>
      <c r="D9">
        <f>IFERROR(C9/$C$10,0)</f>
        <v>0.021897810218978103</v>
      </c>
      <c r="E9">
        <f>SUMIF(LISTADO!$L$3:$L$513,$B9,LISTADO!$N$3:$N$513)</f>
        <v>352783000</v>
      </c>
    </row>
    <row r="10">
      <c r="B10" t="str">
        <v>TOTAL</v>
      </c>
      <c r="C10">
        <f>SUM(C5:C9)</f>
        <v>548</v>
      </c>
      <c r="D10">
        <f>SUM(D5:D9)</f>
        <v>1</v>
      </c>
      <c r="E10">
        <f>SUM(E5:E9)</f>
        <v>15797212625</v>
      </c>
    </row>
    <row r="14">
      <c r="B14" t="str">
        <v>RESUMEN DE CUOTAS POR ESTADO</v>
      </c>
    </row>
    <row r="15">
      <c r="B15" t="str">
        <v>ESTADO CUOTA</v>
      </c>
      <c r="C15" t="str">
        <v>N° CUOTAS</v>
      </c>
      <c r="D15" t="str">
        <v>% DEL TOTAL</v>
      </c>
      <c r="E15" t="str">
        <v>LOTES (ESTADO GENERAL)</v>
      </c>
    </row>
    <row r="16">
      <c r="B16" t="str">
        <v>PAGA</v>
      </c>
      <c r="C16">
        <f>COUNTIF(COBRANZA!$G$3:$AP$513,$B16)</f>
        <v>2997</v>
      </c>
      <c r="D16">
        <f>IFERROR(C16/$C$20,0)</f>
        <v>0.30684959557694275</v>
      </c>
      <c r="E16">
        <f>COUNTIF(COBRANZA!$F$3:$F$513,$B16)</f>
        <v>14</v>
      </c>
    </row>
    <row r="17">
      <c r="B17" t="str">
        <v>AL DÍA</v>
      </c>
      <c r="C17">
        <f>COUNTIF(COBRANZA!$G$3:$AP$513,$B17)</f>
        <v>5793</v>
      </c>
      <c r="D17">
        <f>IFERROR(C17/$C$20,0)</f>
        <v>0.5931196887478243</v>
      </c>
      <c r="E17">
        <f>COUNTIF(COBRANZA!$F$3:$F$513,$B17)</f>
        <v>132</v>
      </c>
    </row>
    <row r="18">
      <c r="B18" t="str">
        <v>POR VENCER</v>
      </c>
      <c r="C18">
        <f>COUNTIF(COBRANZA!$G$3:$AP$513,$B18)</f>
        <v>68</v>
      </c>
      <c r="D18">
        <f>IFERROR(C18/$C$20,0)</f>
        <v>0.0069622197194635</v>
      </c>
      <c r="E18">
        <f>COUNTIF(COBRANZA!$F$3:$F$513,$B18)</f>
        <v>28</v>
      </c>
      <c r="F18" t="str">
        <v>pendiente actualizar el estado de las cuotas que se realizan de manera multiple.</v>
      </c>
    </row>
    <row r="19">
      <c r="B19" t="str">
        <v>VENCIDA</v>
      </c>
      <c r="C19">
        <f>COUNTIF(COBRANZA!$G$3:$AP$513,$B19)</f>
        <v>909</v>
      </c>
      <c r="D19">
        <f>IFERROR(C19/$C$20,0)</f>
        <v>0.09306849595576942</v>
      </c>
      <c r="E19">
        <f>COUNTIF(COBRANZA!$F$3:$F$513,$B19)</f>
        <v>253</v>
      </c>
    </row>
    <row r="20">
      <c r="B20" t="str">
        <v>TOTAL</v>
      </c>
      <c r="C20">
        <f>SUM(C16:C19)</f>
        <v>9767</v>
      </c>
      <c r="D20">
        <f>SUM(D16:D19)</f>
        <v>1</v>
      </c>
      <c r="E20">
        <f>SUM(E16:E19)</f>
        <v>427</v>
      </c>
    </row>
    <row r="23">
      <c r="B23" t="str">
        <v>RECAUDO DEL MES</v>
      </c>
    </row>
    <row r="25">
      <c r="B25" t="str">
        <v>Mes a analizar</v>
      </c>
      <c r="C25">
        <v>46235</v>
      </c>
    </row>
    <row r="26">
      <c r="B26" t="str">
        <v>Desde</v>
      </c>
      <c r="C26">
        <f>DATE(YEAR($C$25),MONTH($C$25),1)</f>
        <v>46235</v>
      </c>
    </row>
    <row r="27">
      <c r="B27" t="str">
        <v>Hasta</v>
      </c>
      <c r="C27">
        <f>EOMONTH($C$25,0)</f>
        <v>46265</v>
      </c>
    </row>
    <row r="29">
      <c r="B29" t="str">
        <v>CONCEPTO</v>
      </c>
      <c r="C29" t="str">
        <v>N° CUOTAS</v>
      </c>
      <c r="D29" t="str">
        <v>VALOR</v>
      </c>
    </row>
    <row r="30">
      <c r="B30" t="str">
        <v>(a) Cuotas que vencen en el mes (proyectado)</v>
      </c>
      <c r="C30">
        <f>SUMPRODUCT((MOD(COLUMN(PROYECCIÓN!$K$4:$HP$514)-COLUMN(PROYECCIÓN!$K$4),6)=0)*(ISNUMBER(PROYECCIÓN!$K$4:$HP$514))*(PROYECCIÓN!$K$4:$HP$514&gt;=$C$26)*(PROYECCIÓN!$K$4:$HP$514&lt;=$C$27))</f>
        <v>389</v>
      </c>
      <c r="D30">
        <f>SUMPRODUCT((MOD(COLUMN(PROYECCIÓN!$K$4:$HP$514)-COLUMN(PROYECCIÓN!$K$4),6)=0)*(ISNUMBER(PROYECCIÓN!$K$4:$HP$514))*(PROYECCIÓN!$K$4:$HP$514&gt;=$C$26)*(PROYECCIÓN!$K$4:$HP$514&lt;=$C$27)*PROYECCIÓN!$HU$4:$HU$514)</f>
        <v>426528264.121739</v>
      </c>
    </row>
    <row r="31">
      <c r="B31" t="str">
        <v>(b) Saldo vencido de meses anteriores (sin pago)</v>
      </c>
      <c r="C31">
        <f>SUMPRODUCT((MOD(COLUMN(PROYECCIÓN!$K$4:$HP$514)-COLUMN(PROYECCIÓN!$K$4),6)=0)*(ISNUMBER(PROYECCIÓN!$K$4:$HP$514))*(PROYECCIÓN!$K$4:$HP$514&lt;$C$26)*(PROYECCIÓN!$M$4:$HR$514=""))</f>
        <v>429</v>
      </c>
      <c r="D31">
        <f>SUMPRODUCT((MOD(COLUMN(PROYECCIÓN!$K$4:$HP$514)-COLUMN(PROYECCIÓN!$K$4),6)=0)*(ISNUMBER(PROYECCIÓN!$K$4:$HP$514))*(PROYECCIÓN!$K$4:$HP$514&lt;$C$26)*(PROYECCIÓN!$M$4:$HR$514="")*PROYECCIÓN!$HU$4:$HU$514)</f>
        <v>685574875.0000001</v>
      </c>
      <c r="E31" t="str">
        <v>pendiente actualizar el estado de las cuotas que se realizan de manera multiple.</v>
      </c>
    </row>
    <row r="32">
      <c r="B32" t="str">
        <v>META TOTAL DE RECAUDO (a+b)</v>
      </c>
      <c r="C32">
        <f>C30+C31</f>
        <v>818</v>
      </c>
      <c r="D32">
        <f>D30+D31</f>
        <v>1112103139.1217391</v>
      </c>
    </row>
    <row r="33">
      <c r="B33" t="str">
        <v>RECAUDADO EN EL MES (por fecha de pago)</v>
      </c>
      <c r="C33">
        <f>SUM(PROYECCIÓN!$HX$4:$HX$514)</f>
        <v>273</v>
      </c>
      <c r="D33">
        <f>SUM(PROYECCIÓN!$HW$4:$HW$514)</f>
        <v>341276502</v>
      </c>
    </row>
    <row r="34">
      <c r="B34" t="str">
        <v>% Cumplimiento vs cuota del mes</v>
      </c>
      <c r="D34">
        <f>IFERROR(D33/D30,0)</f>
        <v>0.8001263473189046</v>
      </c>
    </row>
    <row r="35">
      <c r="B35" t="str">
        <v>% Cumplimiento vs meta total</v>
      </c>
      <c r="D35">
        <f>IFERROR(D33/D32,0)</f>
        <v>0.3068748661832896</v>
      </c>
    </row>
    <row r="36">
      <c r="B36" t="str">
        <v>Desviación vs cuota del mes</v>
      </c>
      <c r="D36">
        <f>D33-D30</f>
        <v>-85251762.12173897</v>
      </c>
    </row>
    <row r="38">
      <c r="B38" t="str">
        <v>VENTAS DEL PERIODO</v>
      </c>
    </row>
    <row r="40">
      <c r="B40" t="str">
        <v>INDICADOR</v>
      </c>
      <c r="C40" t="str">
        <v>N° LOTES</v>
      </c>
      <c r="D40" t="str">
        <v>VALOR</v>
      </c>
    </row>
    <row r="41">
      <c r="B41" t="str">
        <v>Lotes vendidos en el mes</v>
      </c>
      <c r="C41">
        <f>COUNTIFS(VENTAS!$F$3:$F$513,"&gt;="&amp;$C$26,VENTAS!$F$3:$F$513,"&lt;="&amp;$C$27)</f>
        <v>9</v>
      </c>
      <c r="D41">
        <f>SUMIFS(VENTAS!$D$3:$D$513,VENTAS!$F$3:$F$513,"&gt;="&amp;$C$26,VENTAS!$F$3:$F$513,"&lt;="&amp;$C$27)</f>
        <v>251145950</v>
      </c>
    </row>
    <row r="42">
      <c r="B42" t="str">
        <v>Cuota inicial pactada</v>
      </c>
      <c r="D42">
        <f>SUMIFS(VENTAS!$G$3:$G$513,VENTAS!$F$3:$F$513,"&gt;="&amp;$C$26,VENTAS!$F$3:$F$513,"&lt;="&amp;$C$27)</f>
        <v>92500000</v>
      </c>
    </row>
    <row r="43">
      <c r="B43" t="str">
        <v>Saldo financiado generado</v>
      </c>
      <c r="D43">
        <f>SUMIFS(VENTAS!$J$3:$J$513,VENTAS!$F$3:$F$513,"&gt;="&amp;$C$26,VENTAS!$F$3:$F$513,"&lt;="&amp;$C$27)</f>
        <v>158645950</v>
      </c>
    </row>
    <row r="45">
      <c r="B45" t="str">
        <v>Ventas del mes por vendedor (solo con ventas en el periodo)</v>
      </c>
    </row>
    <row r="46">
      <c r="B46" t="str">
        <v>VENDEDOR</v>
      </c>
      <c r="C46" t="str">
        <v>N° LOTES</v>
      </c>
      <c r="D46" t="str">
        <v>VALOR VENDIDO</v>
      </c>
    </row>
    <row r="47">
      <c r="B47" t="str">
        <v>ARIEL</v>
      </c>
      <c r="C47">
        <f>COUNTIFS(VENTAS!$S$3:$S$513,$B47,VENTAS!$F$3:$F$513,"&gt;="&amp;$C$26,VENTAS!$F$3:$F$513,"&lt;="&amp;$C$27)</f>
        <v>0</v>
      </c>
      <c r="D47">
        <f>SUMIFS(VENTAS!$D$3:$D$513,VENTAS!$S$3:$S$513,$B47,VENTAS!$F$3:$F$513,"&gt;="&amp;$C$26,VENTAS!$F$3:$F$513,"&lt;="&amp;$C$27)</f>
        <v>0</v>
      </c>
    </row>
    <row r="48">
      <c r="B48" t="str">
        <v>ARLEY HERNANDEZ</v>
      </c>
      <c r="C48">
        <f>COUNTIFS(VENTAS!$S$3:$S$513,$B48,VENTAS!$F$3:$F$513,"&gt;="&amp;$C$26,VENTAS!$F$3:$F$513,"&lt;="&amp;$C$27)</f>
        <v>0</v>
      </c>
      <c r="D48">
        <f>SUMIFS(VENTAS!$D$3:$D$513,VENTAS!$S$3:$S$513,$B48,VENTAS!$F$3:$F$513,"&gt;="&amp;$C$26,VENTAS!$F$3:$F$513,"&lt;="&amp;$C$27)</f>
        <v>0</v>
      </c>
    </row>
    <row r="49">
      <c r="B49" t="str">
        <v>BAIRON FLOREZ</v>
      </c>
      <c r="C49">
        <f>COUNTIFS(VENTAS!$S$3:$S$513,$B49,VENTAS!$F$3:$F$513,"&gt;="&amp;$C$26,VENTAS!$F$3:$F$513,"&lt;="&amp;$C$27)</f>
        <v>0</v>
      </c>
      <c r="D49">
        <f>SUMIFS(VENTAS!$D$3:$D$513,VENTAS!$S$3:$S$513,$B49,VENTAS!$F$3:$F$513,"&gt;="&amp;$C$26,VENTAS!$F$3:$F$513,"&lt;="&amp;$C$27)</f>
        <v>0</v>
      </c>
    </row>
    <row r="50">
      <c r="B50" t="str">
        <v>CAMILA</v>
      </c>
      <c r="C50">
        <f>COUNTIFS(VENTAS!$S$3:$S$513,$B50,VENTAS!$F$3:$F$513,"&gt;="&amp;$C$26,VENTAS!$F$3:$F$513,"&lt;="&amp;$C$27)</f>
        <v>0</v>
      </c>
      <c r="D50">
        <f>SUMIFS(VENTAS!$D$3:$D$513,VENTAS!$S$3:$S$513,$B50,VENTAS!$F$3:$F$513,"&gt;="&amp;$C$26,VENTAS!$F$3:$F$513,"&lt;="&amp;$C$27)</f>
        <v>0</v>
      </c>
    </row>
    <row r="51">
      <c r="B51" t="str">
        <v>CAMILA ZAMBRANO</v>
      </c>
      <c r="C51">
        <f>COUNTIFS(VENTAS!$S$3:$S$513,$B51,VENTAS!$F$3:$F$513,"&gt;="&amp;$C$26,VENTAS!$F$3:$F$513,"&lt;="&amp;$C$27)</f>
        <v>0</v>
      </c>
      <c r="D51">
        <f>SUMIFS(VENTAS!$D$3:$D$513,VENTAS!$S$3:$S$513,$B51,VENTAS!$F$3:$F$513,"&gt;="&amp;$C$26,VENTAS!$F$3:$F$513,"&lt;="&amp;$C$27)</f>
        <v>0</v>
      </c>
    </row>
    <row r="52">
      <c r="B52" t="str">
        <v>CARLOS JULIAN</v>
      </c>
      <c r="C52">
        <f>COUNTIFS(VENTAS!$S$3:$S$513,$B52,VENTAS!$F$3:$F$513,"&gt;="&amp;$C$26,VENTAS!$F$3:$F$513,"&lt;="&amp;$C$27)</f>
        <v>0</v>
      </c>
      <c r="D52">
        <f>SUMIFS(VENTAS!$D$3:$D$513,VENTAS!$S$3:$S$513,$B52,VENTAS!$F$3:$F$513,"&gt;="&amp;$C$26,VENTAS!$F$3:$F$513,"&lt;="&amp;$C$27)</f>
        <v>0</v>
      </c>
    </row>
    <row r="53">
      <c r="B53" t="str">
        <v>COCO</v>
      </c>
      <c r="C53">
        <f>COUNTIFS(VENTAS!$S$3:$S$513,$B53,VENTAS!$F$3:$F$513,"&gt;="&amp;$C$26,VENTAS!$F$3:$F$513,"&lt;="&amp;$C$27)</f>
        <v>0</v>
      </c>
      <c r="D53">
        <f>SUMIFS(VENTAS!$D$3:$D$513,VENTAS!$S$3:$S$513,$B53,VENTAS!$F$3:$F$513,"&gt;="&amp;$C$26,VENTAS!$F$3:$F$513,"&lt;="&amp;$C$27)</f>
        <v>0</v>
      </c>
    </row>
    <row r="54">
      <c r="B54" t="str">
        <v>DANIA</v>
      </c>
      <c r="C54">
        <f>COUNTIFS(VENTAS!$S$3:$S$513,$B54,VENTAS!$F$3:$F$513,"&gt;="&amp;$C$26,VENTAS!$F$3:$F$513,"&lt;="&amp;$C$27)</f>
        <v>0</v>
      </c>
      <c r="D54">
        <f>SUMIFS(VENTAS!$D$3:$D$513,VENTAS!$S$3:$S$513,$B54,VENTAS!$F$3:$F$513,"&gt;="&amp;$C$26,VENTAS!$F$3:$F$513,"&lt;="&amp;$C$27)</f>
        <v>0</v>
      </c>
    </row>
    <row r="55">
      <c r="B55" t="str">
        <v>DANIEL</v>
      </c>
      <c r="C55">
        <f>COUNTIFS(VENTAS!$S$3:$S$513,$B55,VENTAS!$F$3:$F$513,"&gt;="&amp;$C$26,VENTAS!$F$3:$F$513,"&lt;="&amp;$C$27)</f>
        <v>0</v>
      </c>
      <c r="D55">
        <f>SUMIFS(VENTAS!$D$3:$D$513,VENTAS!$S$3:$S$513,$B55,VENTAS!$F$3:$F$513,"&gt;="&amp;$C$26,VENTAS!$F$3:$F$513,"&lt;="&amp;$C$27)</f>
        <v>0</v>
      </c>
    </row>
    <row r="56">
      <c r="B56" t="str">
        <v>DANIEL BARRETO</v>
      </c>
      <c r="C56">
        <f>COUNTIFS(VENTAS!$S$3:$S$513,$B56,VENTAS!$F$3:$F$513,"&gt;="&amp;$C$26,VENTAS!$F$3:$F$513,"&lt;="&amp;$C$27)</f>
        <v>0</v>
      </c>
      <c r="D56">
        <f>SUMIFS(VENTAS!$D$3:$D$513,VENTAS!$S$3:$S$513,$B56,VENTAS!$F$3:$F$513,"&gt;="&amp;$C$26,VENTAS!$F$3:$F$513,"&lt;="&amp;$C$27)</f>
        <v>0</v>
      </c>
    </row>
    <row r="57">
      <c r="B57" t="str">
        <v>DAVID FELIPE</v>
      </c>
      <c r="C57">
        <f>COUNTIFS(VENTAS!$S$3:$S$513,$B57,VENTAS!$F$3:$F$513,"&gt;="&amp;$C$26,VENTAS!$F$3:$F$513,"&lt;="&amp;$C$27)</f>
        <v>0</v>
      </c>
      <c r="D57">
        <f>SUMIFS(VENTAS!$D$3:$D$513,VENTAS!$S$3:$S$513,$B57,VENTAS!$F$3:$F$513,"&gt;="&amp;$C$26,VENTAS!$F$3:$F$513,"&lt;="&amp;$C$27)</f>
        <v>0</v>
      </c>
    </row>
    <row r="58">
      <c r="B58" t="str">
        <v>DIANA</v>
      </c>
      <c r="C58">
        <f>COUNTIFS(VENTAS!$S$3:$S$513,$B58,VENTAS!$F$3:$F$513,"&gt;="&amp;$C$26,VENTAS!$F$3:$F$513,"&lt;="&amp;$C$27)</f>
        <v>0</v>
      </c>
      <c r="D58">
        <f>SUMIFS(VENTAS!$D$3:$D$513,VENTAS!$S$3:$S$513,$B58,VENTAS!$F$3:$F$513,"&gt;="&amp;$C$26,VENTAS!$F$3:$F$513,"&lt;="&amp;$C$27)</f>
        <v>0</v>
      </c>
    </row>
    <row r="59">
      <c r="B59" t="str">
        <v>EIDER PARDO</v>
      </c>
      <c r="C59">
        <f>COUNTIFS(VENTAS!$S$3:$S$513,$B59,VENTAS!$F$3:$F$513,"&gt;="&amp;$C$26,VENTAS!$F$3:$F$513,"&lt;="&amp;$C$27)</f>
        <v>0</v>
      </c>
      <c r="D59">
        <f>SUMIFS(VENTAS!$D$3:$D$513,VENTAS!$S$3:$S$513,$B59,VENTAS!$F$3:$F$513,"&gt;="&amp;$C$26,VENTAS!$F$3:$F$513,"&lt;="&amp;$C$27)</f>
        <v>0</v>
      </c>
    </row>
    <row r="60">
      <c r="B60" t="str">
        <v>ERIK TACHA</v>
      </c>
      <c r="C60">
        <f>COUNTIFS(VENTAS!$S$3:$S$513,$B60,VENTAS!$F$3:$F$513,"&gt;="&amp;$C$26,VENTAS!$F$3:$F$513,"&lt;="&amp;$C$27)</f>
        <v>0</v>
      </c>
      <c r="D60">
        <f>SUMIFS(VENTAS!$D$3:$D$513,VENTAS!$S$3:$S$513,$B60,VENTAS!$F$3:$F$513,"&gt;="&amp;$C$26,VENTAS!$F$3:$F$513,"&lt;="&amp;$C$27)</f>
        <v>0</v>
      </c>
    </row>
    <row r="61">
      <c r="B61" t="str">
        <v>ESTIVEN CARVAJAL</v>
      </c>
      <c r="C61">
        <f>COUNTIFS(VENTAS!$S$3:$S$513,$B61,VENTAS!$F$3:$F$513,"&gt;="&amp;$C$26,VENTAS!$F$3:$F$513,"&lt;="&amp;$C$27)</f>
        <v>0</v>
      </c>
      <c r="D61">
        <f>SUMIFS(VENTAS!$D$3:$D$513,VENTAS!$S$3:$S$513,$B61,VENTAS!$F$3:$F$513,"&gt;="&amp;$C$26,VENTAS!$F$3:$F$513,"&lt;="&amp;$C$27)</f>
        <v>0</v>
      </c>
    </row>
    <row r="62">
      <c r="B62" t="str">
        <v>GINA RUIZ</v>
      </c>
      <c r="C62">
        <f>COUNTIFS(VENTAS!$S$3:$S$513,$B62,VENTAS!$F$3:$F$513,"&gt;="&amp;$C$26,VENTAS!$F$3:$F$513,"&lt;="&amp;$C$27)</f>
        <v>0</v>
      </c>
      <c r="D62">
        <f>SUMIFS(VENTAS!$D$3:$D$513,VENTAS!$S$3:$S$513,$B62,VENTAS!$F$3:$F$513,"&gt;="&amp;$C$26,VENTAS!$F$3:$F$513,"&lt;="&amp;$C$27)</f>
        <v>0</v>
      </c>
    </row>
    <row r="63">
      <c r="B63" t="str">
        <v>GUSTAVO</v>
      </c>
      <c r="C63">
        <f>COUNTIFS(VENTAS!$S$3:$S$513,$B63,VENTAS!$F$3:$F$513,"&gt;="&amp;$C$26,VENTAS!$F$3:$F$513,"&lt;="&amp;$C$27)</f>
        <v>0</v>
      </c>
      <c r="D63">
        <f>SUMIFS(VENTAS!$D$3:$D$513,VENTAS!$S$3:$S$513,$B63,VENTAS!$F$3:$F$513,"&gt;="&amp;$C$26,VENTAS!$F$3:$F$513,"&lt;="&amp;$C$27)</f>
        <v>0</v>
      </c>
    </row>
    <row r="64">
      <c r="B64" t="str">
        <v>INGRID</v>
      </c>
      <c r="C64">
        <f>COUNTIFS(VENTAS!$S$3:$S$513,$B64,VENTAS!$F$3:$F$513,"&gt;="&amp;$C$26,VENTAS!$F$3:$F$513,"&lt;="&amp;$C$27)</f>
        <v>2</v>
      </c>
      <c r="D64">
        <f>SUMIFS(VENTAS!$D$3:$D$513,VENTAS!$S$3:$S$513,$B64,VENTAS!$F$3:$F$513,"&gt;="&amp;$C$26,VENTAS!$F$3:$F$513,"&lt;="&amp;$C$27)</f>
        <v>61000000</v>
      </c>
    </row>
    <row r="65">
      <c r="B65" t="str">
        <v>JAVIER</v>
      </c>
      <c r="C65">
        <f>COUNTIFS(VENTAS!$S$3:$S$513,$B65,VENTAS!$F$3:$F$513,"&gt;="&amp;$C$26,VENTAS!$F$3:$F$513,"&lt;="&amp;$C$27)</f>
        <v>0</v>
      </c>
      <c r="D65">
        <f>SUMIFS(VENTAS!$D$3:$D$513,VENTAS!$S$3:$S$513,$B65,VENTAS!$F$3:$F$513,"&gt;="&amp;$C$26,VENTAS!$F$3:$F$513,"&lt;="&amp;$C$27)</f>
        <v>0</v>
      </c>
    </row>
    <row r="66">
      <c r="B66" t="str">
        <v>JEFFERSON</v>
      </c>
      <c r="C66">
        <f>COUNTIFS(VENTAS!$S$3:$S$513,$B66,VENTAS!$F$3:$F$513,"&gt;="&amp;$C$26,VENTAS!$F$3:$F$513,"&lt;="&amp;$C$27)</f>
        <v>0</v>
      </c>
      <c r="D66">
        <f>SUMIFS(VENTAS!$D$3:$D$513,VENTAS!$S$3:$S$513,$B66,VENTAS!$F$3:$F$513,"&gt;="&amp;$C$26,VENTAS!$F$3:$F$513,"&lt;="&amp;$C$27)</f>
        <v>0</v>
      </c>
    </row>
    <row r="67">
      <c r="B67" t="str">
        <v>JHON ALBERTO</v>
      </c>
      <c r="C67">
        <f>COUNTIFS(VENTAS!$S$3:$S$513,$B67,VENTAS!$F$3:$F$513,"&gt;="&amp;$C$26,VENTAS!$F$3:$F$513,"&lt;="&amp;$C$27)</f>
        <v>0</v>
      </c>
      <c r="D67">
        <f>SUMIFS(VENTAS!$D$3:$D$513,VENTAS!$S$3:$S$513,$B67,VENTAS!$F$3:$F$513,"&gt;="&amp;$C$26,VENTAS!$F$3:$F$513,"&lt;="&amp;$C$27)</f>
        <v>0</v>
      </c>
    </row>
    <row r="68">
      <c r="B68" t="str">
        <v>JHON CARVAJAL</v>
      </c>
      <c r="C68">
        <f>COUNTIFS(VENTAS!$S$3:$S$513,$B68,VENTAS!$F$3:$F$513,"&gt;="&amp;$C$26,VENTAS!$F$3:$F$513,"&lt;="&amp;$C$27)</f>
        <v>0</v>
      </c>
      <c r="D68">
        <f>SUMIFS(VENTAS!$D$3:$D$513,VENTAS!$S$3:$S$513,$B68,VENTAS!$F$3:$F$513,"&gt;="&amp;$C$26,VENTAS!$F$3:$F$513,"&lt;="&amp;$C$27)</f>
        <v>0</v>
      </c>
    </row>
    <row r="69">
      <c r="B69" t="str">
        <v>JHON JAIRO  RINCON</v>
      </c>
      <c r="C69">
        <f>COUNTIFS(VENTAS!$S$3:$S$513,$B69,VENTAS!$F$3:$F$513,"&gt;="&amp;$C$26,VENTAS!$F$3:$F$513,"&lt;="&amp;$C$27)</f>
        <v>0</v>
      </c>
      <c r="D69">
        <f>SUMIFS(VENTAS!$D$3:$D$513,VENTAS!$S$3:$S$513,$B69,VENTAS!$F$3:$F$513,"&gt;="&amp;$C$26,VENTAS!$F$3:$F$513,"&lt;="&amp;$C$27)</f>
        <v>0</v>
      </c>
    </row>
    <row r="70">
      <c r="B70" t="str">
        <v>JHON JAIRO RINCON</v>
      </c>
      <c r="C70">
        <f>COUNTIFS(VENTAS!$S$3:$S$513,$B70,VENTAS!$F$3:$F$513,"&gt;="&amp;$C$26,VENTAS!$F$3:$F$513,"&lt;="&amp;$C$27)</f>
        <v>0</v>
      </c>
      <c r="D70">
        <f>SUMIFS(VENTAS!$D$3:$D$513,VENTAS!$S$3:$S$513,$B70,VENTAS!$F$3:$F$513,"&gt;="&amp;$C$26,VENTAS!$F$3:$F$513,"&lt;="&amp;$C$27)</f>
        <v>0</v>
      </c>
    </row>
    <row r="71">
      <c r="B71" t="str">
        <v>JOSE PEREZ</v>
      </c>
      <c r="C71">
        <f>COUNTIFS(VENTAS!$S$3:$S$513,$B71,VENTAS!$F$3:$F$513,"&gt;="&amp;$C$26,VENTAS!$F$3:$F$513,"&lt;="&amp;$C$27)</f>
        <v>0</v>
      </c>
      <c r="D71">
        <f>SUMIFS(VENTAS!$D$3:$D$513,VENTAS!$S$3:$S$513,$B71,VENTAS!$F$3:$F$513,"&gt;="&amp;$C$26,VENTAS!$F$3:$F$513,"&lt;="&amp;$C$27)</f>
        <v>0</v>
      </c>
    </row>
    <row r="72">
      <c r="B72" t="str">
        <v>JUAN DAVID</v>
      </c>
      <c r="C72">
        <f>COUNTIFS(VENTAS!$S$3:$S$513,$B72,VENTAS!$F$3:$F$513,"&gt;="&amp;$C$26,VENTAS!$F$3:$F$513,"&lt;="&amp;$C$27)</f>
        <v>0</v>
      </c>
      <c r="D72">
        <f>SUMIFS(VENTAS!$D$3:$D$513,VENTAS!$S$3:$S$513,$B72,VENTAS!$F$3:$F$513,"&gt;="&amp;$C$26,VENTAS!$F$3:$F$513,"&lt;="&amp;$C$27)</f>
        <v>0</v>
      </c>
    </row>
    <row r="73">
      <c r="B73" t="str">
        <v>JULIAN AGUILERA</v>
      </c>
      <c r="C73">
        <f>COUNTIFS(VENTAS!$S$3:$S$513,$B73,VENTAS!$F$3:$F$513,"&gt;="&amp;$C$26,VENTAS!$F$3:$F$513,"&lt;="&amp;$C$27)</f>
        <v>0</v>
      </c>
      <c r="D73">
        <f>SUMIFS(VENTAS!$D$3:$D$513,VENTAS!$S$3:$S$513,$B73,VENTAS!$F$3:$F$513,"&gt;="&amp;$C$26,VENTAS!$F$3:$F$513,"&lt;="&amp;$C$27)</f>
        <v>0</v>
      </c>
    </row>
    <row r="74">
      <c r="B74" t="str">
        <v>JULIAN CARDENAS</v>
      </c>
      <c r="C74">
        <f>COUNTIFS(VENTAS!$S$3:$S$513,$B74,VENTAS!$F$3:$F$513,"&gt;="&amp;$C$26,VENTAS!$F$3:$F$513,"&lt;="&amp;$C$27)</f>
        <v>1</v>
      </c>
      <c r="D74">
        <f>SUMIFS(VENTAS!$D$3:$D$513,VENTAS!$S$3:$S$513,$B74,VENTAS!$F$3:$F$513,"&gt;="&amp;$C$26,VENTAS!$F$3:$F$513,"&lt;="&amp;$C$27)</f>
        <v>28000000</v>
      </c>
    </row>
    <row r="75">
      <c r="B75" t="str">
        <v>KATHERINE TACHA</v>
      </c>
      <c r="C75">
        <f>COUNTIFS(VENTAS!$S$3:$S$513,$B75,VENTAS!$F$3:$F$513,"&gt;="&amp;$C$26,VENTAS!$F$3:$F$513,"&lt;="&amp;$C$27)</f>
        <v>0</v>
      </c>
      <c r="D75">
        <f>SUMIFS(VENTAS!$D$3:$D$513,VENTAS!$S$3:$S$513,$B75,VENTAS!$F$3:$F$513,"&gt;="&amp;$C$26,VENTAS!$F$3:$F$513,"&lt;="&amp;$C$27)</f>
        <v>0</v>
      </c>
    </row>
    <row r="76">
      <c r="B76" t="str">
        <v>LAURA CAMACHO</v>
      </c>
      <c r="C76">
        <f>COUNTIFS(VENTAS!$S$3:$S$513,$B76,VENTAS!$F$3:$F$513,"&gt;="&amp;$C$26,VENTAS!$F$3:$F$513,"&lt;="&amp;$C$27)</f>
        <v>0</v>
      </c>
      <c r="D76">
        <f>SUMIFS(VENTAS!$D$3:$D$513,VENTAS!$S$3:$S$513,$B76,VENTAS!$F$3:$F$513,"&gt;="&amp;$C$26,VENTAS!$F$3:$F$513,"&lt;="&amp;$C$27)</f>
        <v>0</v>
      </c>
    </row>
    <row r="77">
      <c r="B77" t="str">
        <v>LUBIN DIAZ</v>
      </c>
      <c r="C77">
        <f>COUNTIFS(VENTAS!$S$3:$S$513,$B77,VENTAS!$F$3:$F$513,"&gt;="&amp;$C$26,VENTAS!$F$3:$F$513,"&lt;="&amp;$C$27)</f>
        <v>0</v>
      </c>
      <c r="D77">
        <f>SUMIFS(VENTAS!$D$3:$D$513,VENTAS!$S$3:$S$513,$B77,VENTAS!$F$3:$F$513,"&gt;="&amp;$C$26,VENTAS!$F$3:$F$513,"&lt;="&amp;$C$27)</f>
        <v>0</v>
      </c>
    </row>
    <row r="78">
      <c r="B78" t="str">
        <v>MAGALY ACERO</v>
      </c>
      <c r="C78">
        <f>COUNTIFS(VENTAS!$S$3:$S$513,$B78,VENTAS!$F$3:$F$513,"&gt;="&amp;$C$26,VENTAS!$F$3:$F$513,"&lt;="&amp;$C$27)</f>
        <v>0</v>
      </c>
      <c r="D78">
        <f>SUMIFS(VENTAS!$D$3:$D$513,VENTAS!$S$3:$S$513,$B78,VENTAS!$F$3:$F$513,"&gt;="&amp;$C$26,VENTAS!$F$3:$F$513,"&lt;="&amp;$C$27)</f>
        <v>0</v>
      </c>
    </row>
    <row r="79">
      <c r="B79" t="str">
        <v>MARLON</v>
      </c>
      <c r="C79">
        <f>COUNTIFS(VENTAS!$S$3:$S$513,$B79,VENTAS!$F$3:$F$513,"&gt;="&amp;$C$26,VENTAS!$F$3:$F$513,"&lt;="&amp;$C$27)</f>
        <v>0</v>
      </c>
      <c r="D79">
        <f>SUMIFS(VENTAS!$D$3:$D$513,VENTAS!$S$3:$S$513,$B79,VENTAS!$F$3:$F$513,"&gt;="&amp;$C$26,VENTAS!$F$3:$F$513,"&lt;="&amp;$C$27)</f>
        <v>0</v>
      </c>
    </row>
    <row r="80">
      <c r="B80" t="str">
        <v>MAYERLY</v>
      </c>
      <c r="C80">
        <f>COUNTIFS(VENTAS!$S$3:$S$513,$B80,VENTAS!$F$3:$F$513,"&gt;="&amp;$C$26,VENTAS!$F$3:$F$513,"&lt;="&amp;$C$27)</f>
        <v>0</v>
      </c>
      <c r="D80">
        <f>SUMIFS(VENTAS!$D$3:$D$513,VENTAS!$S$3:$S$513,$B80,VENTAS!$F$3:$F$513,"&gt;="&amp;$C$26,VENTAS!$F$3:$F$513,"&lt;="&amp;$C$27)</f>
        <v>0</v>
      </c>
    </row>
    <row r="81">
      <c r="B81" t="str">
        <v>SAMUEL</v>
      </c>
      <c r="C81">
        <f>COUNTIFS(VENTAS!$S$3:$S$513,$B81,VENTAS!$F$3:$F$513,"&gt;="&amp;$C$26,VENTAS!$F$3:$F$513,"&lt;="&amp;$C$27)</f>
        <v>0</v>
      </c>
      <c r="D81">
        <f>SUMIFS(VENTAS!$D$3:$D$513,VENTAS!$S$3:$S$513,$B81,VENTAS!$F$3:$F$513,"&gt;="&amp;$C$26,VENTAS!$F$3:$F$513,"&lt;="&amp;$C$27)</f>
        <v>0</v>
      </c>
    </row>
    <row r="82">
      <c r="B82" t="str">
        <v>SNEIDER</v>
      </c>
      <c r="C82">
        <f>COUNTIFS(VENTAS!$S$3:$S$513,$B82,VENTAS!$F$3:$F$513,"&gt;="&amp;$C$26,VENTAS!$F$3:$F$513,"&lt;="&amp;$C$27)</f>
        <v>0</v>
      </c>
      <c r="D82">
        <f>SUMIFS(VENTAS!$D$3:$D$513,VENTAS!$S$3:$S$513,$B82,VENTAS!$F$3:$F$513,"&gt;="&amp;$C$26,VENTAS!$F$3:$F$513,"&lt;="&amp;$C$27)</f>
        <v>0</v>
      </c>
    </row>
    <row r="83">
      <c r="B83" t="str">
        <v>STIVEN CARVAJAL</v>
      </c>
      <c r="C83">
        <f>COUNTIFS(VENTAS!$S$3:$S$513,$B83,VENTAS!$F$3:$F$513,"&gt;="&amp;$C$26,VENTAS!$F$3:$F$513,"&lt;="&amp;$C$27)</f>
        <v>0</v>
      </c>
      <c r="D83">
        <f>SUMIFS(VENTAS!$D$3:$D$513,VENTAS!$S$3:$S$513,$B83,VENTAS!$F$3:$F$513,"&gt;="&amp;$C$26,VENTAS!$F$3:$F$513,"&lt;="&amp;$C$27)</f>
        <v>0</v>
      </c>
    </row>
    <row r="84">
      <c r="B84" t="str">
        <v>WILMER</v>
      </c>
      <c r="C84">
        <f>COUNTIFS(VENTAS!$S$3:$S$513,$B84,VENTAS!$F$3:$F$513,"&gt;="&amp;$C$26,VENTAS!$F$3:$F$513,"&lt;="&amp;$C$27)</f>
        <v>1</v>
      </c>
      <c r="D84">
        <f>SUMIFS(VENTAS!$D$3:$D$513,VENTAS!$S$3:$S$513,$B84,VENTAS!$F$3:$F$513,"&gt;="&amp;$C$26,VENTAS!$F$3:$F$513,"&lt;="&amp;$C$27)</f>
        <v>35000000</v>
      </c>
    </row>
    <row r="85">
      <c r="B85" t="str">
        <v>YADIRA RIVERA</v>
      </c>
      <c r="C85">
        <f>COUNTIFS(VENTAS!$S$3:$S$513,$B85,VENTAS!$F$3:$F$513,"&gt;="&amp;$C$26,VENTAS!$F$3:$F$513,"&lt;="&amp;$C$27)</f>
        <v>1</v>
      </c>
      <c r="D85">
        <f>SUMIFS(VENTAS!$D$3:$D$513,VENTAS!$S$3:$S$513,$B85,VENTAS!$F$3:$F$513,"&gt;="&amp;$C$26,VENTAS!$F$3:$F$513,"&lt;="&amp;$C$27)</f>
        <v>28000000</v>
      </c>
    </row>
    <row r="86">
      <c r="B86" t="str">
        <v>YANIRA</v>
      </c>
      <c r="C86">
        <f>COUNTIFS(VENTAS!$S$3:$S$513,$B86,VENTAS!$F$3:$F$513,"&gt;="&amp;$C$26,VENTAS!$F$3:$F$513,"&lt;="&amp;$C$27)</f>
        <v>0</v>
      </c>
      <c r="D86">
        <f>SUMIFS(VENTAS!$D$3:$D$513,VENTAS!$S$3:$S$513,$B86,VENTAS!$F$3:$F$513,"&gt;="&amp;$C$26,VENTAS!$F$3:$F$513,"&lt;="&amp;$C$27)</f>
        <v>0</v>
      </c>
    </row>
    <row r="87">
      <c r="B87" t="str">
        <v>YANIRA OCHOA</v>
      </c>
      <c r="C87">
        <f>COUNTIFS(VENTAS!$S$3:$S$513,$B87,VENTAS!$F$3:$F$513,"&gt;="&amp;$C$26,VENTAS!$F$3:$F$513,"&lt;="&amp;$C$27)</f>
        <v>0</v>
      </c>
      <c r="D87">
        <f>SUMIFS(VENTAS!$D$3:$D$513,VENTAS!$S$3:$S$513,$B87,VENTAS!$F$3:$F$513,"&gt;="&amp;$C$26,VENTAS!$F$3:$F$513,"&lt;="&amp;$C$27)</f>
        <v>0</v>
      </c>
    </row>
    <row r="88">
      <c r="B88" t="str">
        <v>YEISON GARNICA</v>
      </c>
      <c r="C88">
        <f>COUNTIFS(VENTAS!$S$3:$S$513,$B88,VENTAS!$F$3:$F$513,"&gt;="&amp;$C$26,VENTAS!$F$3:$F$513,"&lt;="&amp;$C$27)</f>
        <v>0</v>
      </c>
      <c r="D88">
        <f>SUMIFS(VENTAS!$D$3:$D$513,VENTAS!$S$3:$S$513,$B88,VENTAS!$F$3:$F$513,"&gt;="&amp;$C$26,VENTAS!$F$3:$F$513,"&lt;="&amp;$C$27)</f>
        <v>0</v>
      </c>
    </row>
    <row r="89">
      <c r="B89" t="str">
        <v>YEISON ROJAS</v>
      </c>
      <c r="C89">
        <f>COUNTIFS(VENTAS!$S$3:$S$513,$B89,VENTAS!$F$3:$F$513,"&gt;="&amp;$C$26,VENTAS!$F$3:$F$513,"&lt;="&amp;$C$27)</f>
        <v>0</v>
      </c>
      <c r="D89">
        <f>SUMIFS(VENTAS!$D$3:$D$513,VENTAS!$S$3:$S$513,$B89,VENTAS!$F$3:$F$513,"&gt;="&amp;$C$26,VENTAS!$F$3:$F$513,"&lt;="&amp;$C$27)</f>
        <v>0</v>
      </c>
    </row>
    <row r="90">
      <c r="B90" t="str">
        <v>YULIAN CARDENAS</v>
      </c>
      <c r="C90">
        <f>COUNTIFS(VENTAS!$S$3:$S$513,$B90,VENTAS!$F$3:$F$513,"&gt;="&amp;$C$26,VENTAS!$F$3:$F$513,"&lt;="&amp;$C$27)</f>
        <v>0</v>
      </c>
      <c r="D90">
        <f>SUMIFS(VENTAS!$D$3:$D$513,VENTAS!$S$3:$S$513,$B90,VENTAS!$F$3:$F$513,"&gt;="&amp;$C$26,VENTAS!$F$3:$F$513,"&lt;="&amp;$C$27)</f>
        <v>0</v>
      </c>
    </row>
    <row r="91">
      <c r="B91" t="str">
        <v>YULIAN PARDO</v>
      </c>
      <c r="C91">
        <f>COUNTIFS(VENTAS!$S$3:$S$513,$B91,VENTAS!$F$3:$F$513,"&gt;="&amp;$C$26,VENTAS!$F$3:$F$513,"&lt;="&amp;$C$27)</f>
        <v>1</v>
      </c>
      <c r="D91">
        <f>SUMIFS(VENTAS!$D$3:$D$513,VENTAS!$S$3:$S$513,$B91,VENTAS!$F$3:$F$513,"&gt;="&amp;$C$26,VENTAS!$F$3:$F$513,"&lt;="&amp;$C$27)</f>
        <v>25000000</v>
      </c>
    </row>
    <row r="92">
      <c r="B92" t="str">
        <v>YURANY PEREZ</v>
      </c>
      <c r="C92">
        <f>COUNTIFS(VENTAS!$S$3:$S$513,$B92,VENTAS!$F$3:$F$513,"&gt;="&amp;$C$26,VENTAS!$F$3:$F$513,"&lt;="&amp;$C$27)</f>
        <v>3</v>
      </c>
      <c r="D92">
        <f>SUMIFS(VENTAS!$D$3:$D$513,VENTAS!$S$3:$S$513,$B92,VENTAS!$F$3:$F$513,"&gt;="&amp;$C$26,VENTAS!$F$3:$F$513,"&lt;="&amp;$C$27)</f>
        <v>74145950</v>
      </c>
    </row>
    <row r="93">
      <c r="B93" t="str">
        <v>TOTAL</v>
      </c>
      <c r="C93">
        <f>SUM(C47:C92)</f>
        <v>9</v>
      </c>
      <c r="D93">
        <f>SUM(D47:D92)</f>
        <v>251145950</v>
      </c>
    </row>
  </sheetData>
  <mergeCells count="1">
    <mergeCell ref="E31:E33"/>
  </mergeCells>
  <pageMargins left="0.7" right="0.7" top="0.75" bottom="0.75" header="0" footer="0"/>
  <ignoredErrors>
    <ignoredError numberStoredAsText="1" sqref="B1:F1000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2:JN3987"/>
  <sheetViews>
    <sheetView workbookViewId="0" rightToLeft="0"/>
  </sheetViews>
  <sheetData>
    <row r="2">
      <c r="K2" t="str">
        <v>CUOTA 1</v>
      </c>
      <c r="L2" t="str">
        <v>CUOTA 1</v>
      </c>
      <c r="M2" t="str">
        <v>CUOTA 1</v>
      </c>
      <c r="N2" t="str">
        <v>CUOTA 1</v>
      </c>
      <c r="O2" t="str">
        <v>CUOTA 1</v>
      </c>
      <c r="P2" t="str">
        <v>CUOTA 1</v>
      </c>
      <c r="Q2" t="str">
        <v>CUOTA 2</v>
      </c>
      <c r="R2" t="str">
        <v>CUOTA 2</v>
      </c>
      <c r="S2" t="str">
        <v>CUOTA 2</v>
      </c>
      <c r="T2" t="str">
        <v>CUOTA 2</v>
      </c>
      <c r="U2" t="str">
        <v>CUOTA 2</v>
      </c>
      <c r="V2" t="str">
        <v>CUOTA 2</v>
      </c>
      <c r="W2" t="str">
        <v>CUOTA 3</v>
      </c>
      <c r="X2" t="str">
        <v>CUOTA 3</v>
      </c>
      <c r="Y2" t="str">
        <v>CUOTA 3</v>
      </c>
      <c r="Z2" t="str">
        <v>CUOTA 3</v>
      </c>
      <c r="AA2" t="str">
        <v>CUOTA 3</v>
      </c>
      <c r="AB2" t="str">
        <v>CUOTA 3</v>
      </c>
      <c r="AC2" t="str">
        <v>CUOTA 4</v>
      </c>
      <c r="AD2" t="str">
        <v>CUOTA 4</v>
      </c>
      <c r="AE2" t="str">
        <v>CUOTA 4</v>
      </c>
      <c r="AF2" t="str">
        <v>CUOTA 4</v>
      </c>
      <c r="AG2" t="str">
        <v>CUOTA 4</v>
      </c>
      <c r="AH2" t="str">
        <v>CUOTA 4</v>
      </c>
      <c r="AI2" t="str">
        <v>CUOTA 5</v>
      </c>
      <c r="AJ2" t="str">
        <v>CUOTA 5</v>
      </c>
      <c r="AK2" t="str">
        <v>CUOTA 5</v>
      </c>
      <c r="AL2" t="str">
        <v>CUOTA 5</v>
      </c>
      <c r="AM2" t="str">
        <v>CUOTA 5</v>
      </c>
      <c r="AN2" t="str">
        <v>CUOTA 5</v>
      </c>
      <c r="AO2" t="str">
        <v>CUOTA 6</v>
      </c>
      <c r="AP2" t="str">
        <v>CUOTA 6</v>
      </c>
      <c r="AQ2" t="str">
        <v>CUOTA 6</v>
      </c>
      <c r="AR2" t="str">
        <v>CUOTA 6</v>
      </c>
      <c r="AS2" t="str">
        <v>CUOTA 6</v>
      </c>
      <c r="AT2" t="str">
        <v>CUOTA 6</v>
      </c>
      <c r="AU2" t="str">
        <v>CUOTA 7</v>
      </c>
      <c r="AV2" t="str">
        <v>CUOTA 7</v>
      </c>
      <c r="AW2" t="str">
        <v>CUOTA 7</v>
      </c>
      <c r="AX2" t="str">
        <v>CUOTA 7</v>
      </c>
      <c r="AY2" t="str">
        <v>CUOTA 7</v>
      </c>
      <c r="AZ2" t="str">
        <v>CUOTA 7</v>
      </c>
      <c r="BA2" t="str">
        <v>CUOTA 8</v>
      </c>
      <c r="BB2" t="str">
        <v>CUOTA 8</v>
      </c>
      <c r="BC2" t="str">
        <v>CUOTA 8</v>
      </c>
      <c r="BD2" t="str">
        <v>CUOTA 8</v>
      </c>
      <c r="BE2" t="str">
        <v>CUOTA 8</v>
      </c>
      <c r="BF2" t="str">
        <v>CUOTA 8</v>
      </c>
      <c r="BG2" t="str">
        <v>CUOTA 9</v>
      </c>
      <c r="BH2" t="str">
        <v>CUOTA 9</v>
      </c>
      <c r="BI2" t="str">
        <v>CUOTA 9</v>
      </c>
      <c r="BJ2" t="str">
        <v>CUOTA 9</v>
      </c>
      <c r="BK2" t="str">
        <v>CUOTA 9</v>
      </c>
      <c r="BL2" t="str">
        <v>CUOTA 9</v>
      </c>
      <c r="BM2" t="str">
        <v>CUOTA 10</v>
      </c>
      <c r="BN2" t="str">
        <v>CUOTA 10</v>
      </c>
      <c r="BO2" t="str">
        <v>CUOTA 10</v>
      </c>
      <c r="BP2" t="str">
        <v>CUOTA 10</v>
      </c>
      <c r="BQ2" t="str">
        <v>CUOTA 10</v>
      </c>
      <c r="BR2" t="str">
        <v>CUOTA 10</v>
      </c>
      <c r="BS2" t="str">
        <v>CUOTA 11</v>
      </c>
      <c r="BT2" t="str">
        <v>CUOTA 11</v>
      </c>
      <c r="BU2" t="str">
        <v>CUOTA 11</v>
      </c>
      <c r="BV2" t="str">
        <v>CUOTA 11</v>
      </c>
      <c r="BW2" t="str">
        <v>CUOTA 11</v>
      </c>
      <c r="BX2" t="str">
        <v>CUOTA 11</v>
      </c>
      <c r="BY2" t="str">
        <v>CUOTA 12</v>
      </c>
      <c r="BZ2" t="str">
        <v>CUOTA 12</v>
      </c>
      <c r="CA2" t="str">
        <v>CUOTA 12</v>
      </c>
      <c r="CB2" t="str">
        <v>CUOTA 12</v>
      </c>
      <c r="CC2" t="str">
        <v>CUOTA 12</v>
      </c>
      <c r="CD2" t="str">
        <v>CUOTA 12</v>
      </c>
      <c r="CE2" t="str">
        <v>CUOTA 13</v>
      </c>
      <c r="CF2" t="str">
        <v>CUOTA 13</v>
      </c>
      <c r="CG2" t="str">
        <v>CUOTA 13</v>
      </c>
      <c r="CH2" t="str">
        <v>CUOTA 13</v>
      </c>
      <c r="CI2" t="str">
        <v>CUOTA 13</v>
      </c>
      <c r="CJ2" t="str">
        <v>CUOTA 13</v>
      </c>
      <c r="CK2" t="str">
        <v>CUOTA 14</v>
      </c>
      <c r="CL2" t="str">
        <v>CUOTA 14</v>
      </c>
      <c r="CM2" t="str">
        <v>CUOTA 14</v>
      </c>
      <c r="CN2" t="str">
        <v>CUOTA 14</v>
      </c>
      <c r="CO2" t="str">
        <v>CUOTA 14</v>
      </c>
      <c r="CP2" t="str">
        <v>CUOTA 14</v>
      </c>
      <c r="CQ2" t="str">
        <v>CUOTA 15</v>
      </c>
      <c r="CR2" t="str">
        <v>CUOTA 15</v>
      </c>
      <c r="CS2" t="str">
        <v>CUOTA 15</v>
      </c>
      <c r="CT2" t="str">
        <v>CUOTA 15</v>
      </c>
      <c r="CU2" t="str">
        <v>CUOTA 15</v>
      </c>
      <c r="CV2" t="str">
        <v>CUOTA 15</v>
      </c>
      <c r="CW2" t="str">
        <v>CUOTA 16</v>
      </c>
      <c r="CX2" t="str">
        <v>CUOTA 16</v>
      </c>
      <c r="CY2" t="str">
        <v>CUOTA 16</v>
      </c>
      <c r="CZ2" t="str">
        <v>CUOTA 16</v>
      </c>
      <c r="DA2" t="str">
        <v>CUOTA 16</v>
      </c>
      <c r="DB2" t="str">
        <v>CUOTA 16</v>
      </c>
      <c r="DC2" t="str">
        <v>CUOTA 17</v>
      </c>
      <c r="DD2" t="str">
        <v>CUOTA 17</v>
      </c>
      <c r="DE2" t="str">
        <v>CUOTA 17</v>
      </c>
      <c r="DF2" t="str">
        <v>CUOTA 17</v>
      </c>
      <c r="DG2" t="str">
        <v>CUOTA 17</v>
      </c>
      <c r="DH2" t="str">
        <v>CUOTA 17</v>
      </c>
      <c r="DI2" t="str">
        <v>CUOTA 18</v>
      </c>
      <c r="DJ2" t="str">
        <v>CUOTA 18</v>
      </c>
      <c r="DK2" t="str">
        <v>CUOTA 18</v>
      </c>
      <c r="DL2" t="str">
        <v>CUOTA 18</v>
      </c>
      <c r="DM2" t="str">
        <v>CUOTA 18</v>
      </c>
      <c r="DN2" t="str">
        <v>CUOTA 18</v>
      </c>
      <c r="DO2" t="str">
        <v>CUOTA 19</v>
      </c>
      <c r="DP2" t="str">
        <v>CUOTA 19</v>
      </c>
      <c r="DQ2" t="str">
        <v>CUOTA 19</v>
      </c>
      <c r="DR2" t="str">
        <v>CUOTA 19</v>
      </c>
      <c r="DS2" t="str">
        <v>CUOTA 19</v>
      </c>
      <c r="DT2" t="str">
        <v>CUOTA 19</v>
      </c>
      <c r="DU2" t="str">
        <v>CUOTA 20</v>
      </c>
      <c r="DV2" t="str">
        <v>CUOTA 20</v>
      </c>
      <c r="DW2" t="str">
        <v>CUOTA 20</v>
      </c>
      <c r="DX2" t="str">
        <v>CUOTA 20</v>
      </c>
      <c r="DY2" t="str">
        <v>CUOTA 20</v>
      </c>
      <c r="DZ2" t="str">
        <v>CUOTA 20</v>
      </c>
      <c r="EA2" t="str">
        <v>CUOTA 21</v>
      </c>
      <c r="EB2" t="str">
        <v>CUOTA 21</v>
      </c>
      <c r="EC2" t="str">
        <v>CUOTA 21</v>
      </c>
      <c r="ED2" t="str">
        <v>CUOTA 21</v>
      </c>
      <c r="EE2" t="str">
        <v>CUOTA 21</v>
      </c>
      <c r="EF2" t="str">
        <v>CUOTA 21</v>
      </c>
      <c r="EG2" t="str">
        <v>CUOTA 22</v>
      </c>
      <c r="EH2" t="str">
        <v>CUOTA 22</v>
      </c>
      <c r="EI2" t="str">
        <v>CUOTA 22</v>
      </c>
      <c r="EJ2" t="str">
        <v>CUOTA 22</v>
      </c>
      <c r="EK2" t="str">
        <v>CUOTA 22</v>
      </c>
      <c r="EL2" t="str">
        <v>CUOTA 22</v>
      </c>
      <c r="EM2" t="str">
        <v>CUOTA 23</v>
      </c>
      <c r="EN2" t="str">
        <v>CUOTA 23</v>
      </c>
      <c r="EO2" t="str">
        <v>CUOTA 23</v>
      </c>
      <c r="EP2" t="str">
        <v>CUOTA 23</v>
      </c>
      <c r="EQ2" t="str">
        <v>CUOTA 23</v>
      </c>
      <c r="ER2" t="str">
        <v>CUOTA 23</v>
      </c>
      <c r="ES2" t="str">
        <v>CUOTA 24</v>
      </c>
      <c r="ET2" t="str">
        <v>CUOTA 24</v>
      </c>
      <c r="EU2" t="str">
        <v>CUOTA 24</v>
      </c>
      <c r="EV2" t="str">
        <v>CUOTA 24</v>
      </c>
      <c r="EW2" t="str">
        <v>CUOTA 24</v>
      </c>
      <c r="EX2" t="str">
        <v>CUOTA 24</v>
      </c>
      <c r="EY2" t="str">
        <v>CUOTA 25</v>
      </c>
      <c r="EZ2" t="str">
        <v>CUOTA 25</v>
      </c>
      <c r="FA2" t="str">
        <v>CUOTA 25</v>
      </c>
      <c r="FB2" t="str">
        <v>CUOTA 25</v>
      </c>
      <c r="FC2" t="str">
        <v>CUOTA 25</v>
      </c>
      <c r="FD2" t="str">
        <v>CUOTA 25</v>
      </c>
      <c r="FE2" t="str">
        <v>CUOTA 26</v>
      </c>
      <c r="FF2" t="str">
        <v>CUOTA 26</v>
      </c>
      <c r="FG2" t="str">
        <v>CUOTA 26</v>
      </c>
      <c r="FH2" t="str">
        <v>CUOTA 26</v>
      </c>
      <c r="FI2" t="str">
        <v>CUOTA 26</v>
      </c>
      <c r="FJ2" t="str">
        <v>CUOTA 26</v>
      </c>
      <c r="FK2" t="str">
        <v>CUOTA 27</v>
      </c>
      <c r="FL2" t="str">
        <v>CUOTA 27</v>
      </c>
      <c r="FM2" t="str">
        <v>CUOTA 27</v>
      </c>
      <c r="FN2" t="str">
        <v>CUOTA 27</v>
      </c>
      <c r="FO2" t="str">
        <v>CUOTA 27</v>
      </c>
      <c r="FP2" t="str">
        <v>CUOTA 27</v>
      </c>
      <c r="FQ2" t="str">
        <v>CUOTA 28</v>
      </c>
      <c r="FR2" t="str">
        <v>CUOTA 28</v>
      </c>
      <c r="FS2" t="str">
        <v>CUOTA 28</v>
      </c>
      <c r="FT2" t="str">
        <v>CUOTA 28</v>
      </c>
      <c r="FU2" t="str">
        <v>CUOTA 28</v>
      </c>
      <c r="FV2" t="str">
        <v>CUOTA 28</v>
      </c>
      <c r="FW2" t="str">
        <v>CUOTA 29</v>
      </c>
      <c r="FX2" t="str">
        <v>CUOTA 29</v>
      </c>
      <c r="FY2" t="str">
        <v>CUOTA 29</v>
      </c>
      <c r="FZ2" t="str">
        <v>CUOTA 29</v>
      </c>
      <c r="GA2" t="str">
        <v>CUOTA 29</v>
      </c>
      <c r="GB2" t="str">
        <v>CUOTA 29</v>
      </c>
      <c r="GC2" t="str">
        <v>CUOTA 30</v>
      </c>
      <c r="GD2" t="str">
        <v>CUOTA 30</v>
      </c>
      <c r="GE2" t="str">
        <v>CUOTA 30</v>
      </c>
      <c r="GF2" t="str">
        <v>CUOTA 30</v>
      </c>
      <c r="GG2" t="str">
        <v>CUOTA 30</v>
      </c>
      <c r="GH2" t="str">
        <v>CUOTA 30</v>
      </c>
      <c r="GI2" t="str">
        <v>CUOTA 31</v>
      </c>
      <c r="GJ2" t="str">
        <v>CUOTA 31</v>
      </c>
      <c r="GK2" t="str">
        <v>CUOTA 31</v>
      </c>
      <c r="GL2" t="str">
        <v>CUOTA 31</v>
      </c>
      <c r="GM2" t="str">
        <v>CUOTA 31</v>
      </c>
      <c r="GN2" t="str">
        <v>CUOTA 31</v>
      </c>
      <c r="GO2" t="str">
        <v>CUOTA 32</v>
      </c>
      <c r="GP2" t="str">
        <v>CUOTA 32</v>
      </c>
      <c r="GQ2" t="str">
        <v>CUOTA 32</v>
      </c>
      <c r="GR2" t="str">
        <v>CUOTA 32</v>
      </c>
      <c r="GS2" t="str">
        <v>CUOTA 32</v>
      </c>
      <c r="GT2" t="str">
        <v>CUOTA 32</v>
      </c>
      <c r="GU2" t="str">
        <v>CUOTA 33</v>
      </c>
      <c r="GV2" t="str">
        <v>CUOTA 33</v>
      </c>
      <c r="GW2" t="str">
        <v>CUOTA 33</v>
      </c>
      <c r="GX2" t="str">
        <v>CUOTA 33</v>
      </c>
      <c r="GY2" t="str">
        <v>CUOTA 33</v>
      </c>
      <c r="GZ2" t="str">
        <v>CUOTA 33</v>
      </c>
      <c r="HA2" t="str">
        <v>CUOTA 34</v>
      </c>
      <c r="HB2" t="str">
        <v>CUOTA 34</v>
      </c>
      <c r="HC2" t="str">
        <v>CUOTA 34</v>
      </c>
      <c r="HD2" t="str">
        <v>CUOTA 34</v>
      </c>
      <c r="HE2" t="str">
        <v>CUOTA 34</v>
      </c>
      <c r="HF2" t="str">
        <v>CUOTA 34</v>
      </c>
      <c r="HG2" t="str">
        <v>CUOTA 35</v>
      </c>
      <c r="HH2" t="str">
        <v>CUOTA 35</v>
      </c>
      <c r="HI2" t="str">
        <v>CUOTA 35</v>
      </c>
      <c r="HJ2" t="str">
        <v>CUOTA 35</v>
      </c>
      <c r="HK2" t="str">
        <v>CUOTA 35</v>
      </c>
      <c r="HL2" t="str">
        <v>CUOTA 35</v>
      </c>
      <c r="HM2" t="str">
        <v>CUOTA 36</v>
      </c>
      <c r="HN2" t="str">
        <v>CUOTA 36</v>
      </c>
      <c r="HO2" t="str">
        <v>CUOTA 36</v>
      </c>
      <c r="HP2" t="str">
        <v>CUOTA 36</v>
      </c>
      <c r="HQ2" t="str">
        <v>CUOTA 36</v>
      </c>
      <c r="HR2" t="str">
        <v>CUOTA 36</v>
      </c>
    </row>
    <row r="3">
      <c r="B3" t="str">
        <v>ITEM</v>
      </c>
      <c r="C3" t="str">
        <v xml:space="preserve">ID LOTE </v>
      </c>
      <c r="D3" t="str">
        <v>ESTADO</v>
      </c>
      <c r="E3" t="str">
        <v>PRECIO DE VENTA</v>
      </c>
      <c r="F3" t="str">
        <v>SALDO FINANCIADO</v>
      </c>
      <c r="G3" t="str">
        <v>FECHA DE VENTA</v>
      </c>
      <c r="H3" t="str">
        <v>PLAZO/CUOTAS</v>
      </c>
      <c r="I3" t="str">
        <v>FECHAS DE VENCIMIENTO</v>
      </c>
      <c r="J3" t="str">
        <v>VALOR CUOTA</v>
      </c>
      <c r="K3" t="str">
        <v>FECHA VENCIMIENTO</v>
      </c>
      <c r="L3" t="str">
        <v>DÍAS DE VENCIMIENTO</v>
      </c>
      <c r="M3" t="str">
        <v>FECHA DE PAGO</v>
      </c>
      <c r="N3" t="str">
        <v>VALOR</v>
      </c>
      <c r="O3" t="str">
        <v>ESTADO CUOTA</v>
      </c>
      <c r="P3" t="str">
        <v>MEDIO DE PAGO</v>
      </c>
      <c r="Q3" t="str">
        <v>FECHA VENCIMIENTO</v>
      </c>
      <c r="R3" t="str">
        <v>DÍAS DE VENCIMIENTO</v>
      </c>
      <c r="S3" t="str">
        <v>FECHA DE PAGO</v>
      </c>
      <c r="T3" t="str">
        <v>VALOR</v>
      </c>
      <c r="U3" t="str">
        <v>ESTADO CUOTA</v>
      </c>
      <c r="V3" t="str">
        <v>MEDIO DE PAGO</v>
      </c>
      <c r="W3" t="str">
        <v>FECHA VENCIMIENTO</v>
      </c>
      <c r="X3" t="str">
        <v>DÍAS DE VENCIMIENTO</v>
      </c>
      <c r="Y3" t="str">
        <v>FECHA DE PAGO</v>
      </c>
      <c r="Z3" t="str">
        <v>VALOR</v>
      </c>
      <c r="AA3" t="str">
        <v>ESTADO CUOTA</v>
      </c>
      <c r="AB3" t="str">
        <v>MEDIO DE PAGO</v>
      </c>
      <c r="AC3" t="str">
        <v>FECHA VENCIMIENTO</v>
      </c>
      <c r="AD3" t="str">
        <v>DÍAS DE VENCIMIENTO</v>
      </c>
      <c r="AE3" t="str">
        <v>FECHA DE PAGO</v>
      </c>
      <c r="AF3" t="str">
        <v>VALOR</v>
      </c>
      <c r="AG3" t="str">
        <v>ESTADO CUOTA</v>
      </c>
      <c r="AH3" t="str">
        <v>MEDIO DE PAGO</v>
      </c>
      <c r="AI3" t="str">
        <v>FECHA VENCIMIENTO</v>
      </c>
      <c r="AJ3" t="str">
        <v>DÍAS DE VENCIMIENTO</v>
      </c>
      <c r="AK3" t="str">
        <v>FECHA DE PAGO</v>
      </c>
      <c r="AL3" t="str">
        <v>VALOR</v>
      </c>
      <c r="AM3" t="str">
        <v>ESTADO CUOTA</v>
      </c>
      <c r="AN3" t="str">
        <v>MEDIO DE PAGO</v>
      </c>
      <c r="AO3" t="str">
        <v>FECHA VENCIMIENTO</v>
      </c>
      <c r="AP3" t="str">
        <v>DÍAS DE VENCIMIENTO</v>
      </c>
      <c r="AQ3" t="str">
        <v>FECHA DE PAGO</v>
      </c>
      <c r="AR3" t="str">
        <v>VALOR</v>
      </c>
      <c r="AS3" t="str">
        <v>ESTADO CUOTA</v>
      </c>
      <c r="AT3" t="str">
        <v>MEDIO DE PAGO</v>
      </c>
      <c r="AU3" t="str">
        <v>FECHA VENCIMIENTO</v>
      </c>
      <c r="AV3" t="str">
        <v>DÍAS DE VENCIMIENTO</v>
      </c>
      <c r="AW3" t="str">
        <v>FECHA DE PAGO</v>
      </c>
      <c r="AX3" t="str">
        <v>VALOR</v>
      </c>
      <c r="AY3" t="str">
        <v>ESTADO CUOTA</v>
      </c>
      <c r="AZ3" t="str">
        <v>MEDIO DE PAGO</v>
      </c>
      <c r="BA3" t="str">
        <v>FECHA VENCIMIENTO</v>
      </c>
      <c r="BB3" t="str">
        <v>DÍAS DE VENCIMIENTO</v>
      </c>
      <c r="BC3" t="str">
        <v>FECHA DE PAGO</v>
      </c>
      <c r="BD3" t="str">
        <v>VALOR</v>
      </c>
      <c r="BE3" t="str">
        <v>ESTADO CUOTA</v>
      </c>
      <c r="BF3" t="str">
        <v>MEDIO DE PAGO</v>
      </c>
      <c r="BG3" t="str">
        <v>FECHA VENCIMIENTO</v>
      </c>
      <c r="BH3" t="str">
        <v>DÍAS DE VENCIMIENTO</v>
      </c>
      <c r="BI3" t="str">
        <v>FECHA DE PAGO</v>
      </c>
      <c r="BJ3" t="str">
        <v>VALOR</v>
      </c>
      <c r="BK3" t="str">
        <v>ESTADO CUOTA</v>
      </c>
      <c r="BL3" t="str">
        <v>MEDIO DE PAGO</v>
      </c>
      <c r="BM3" t="str">
        <v>FECHA VENCIMIENTO</v>
      </c>
      <c r="BN3" t="str">
        <v>DÍAS DE VENCIMIENTO</v>
      </c>
      <c r="BO3" t="str">
        <v>FECHA DE PAGO</v>
      </c>
      <c r="BP3" t="str">
        <v>VALOR</v>
      </c>
      <c r="BQ3" t="str">
        <v>ESTADO CUOTA</v>
      </c>
      <c r="BR3" t="str">
        <v>MEDIO DE PAGO</v>
      </c>
      <c r="BS3" t="str">
        <v>FECHA VENCIMIENTO</v>
      </c>
      <c r="BT3" t="str">
        <v>DÍAS DE VENCIMIENTO</v>
      </c>
      <c r="BU3" t="str">
        <v>FECHA DE PAGO</v>
      </c>
      <c r="BV3" t="str">
        <v>VALOR</v>
      </c>
      <c r="BW3" t="str">
        <v>ESTADO CUOTA</v>
      </c>
      <c r="BX3" t="str">
        <v>MEDIO DE PAGO</v>
      </c>
      <c r="BY3" t="str">
        <v>FECHA VENCIMIENTO</v>
      </c>
      <c r="BZ3" t="str">
        <v>DÍAS DE VENCIMIENTO</v>
      </c>
      <c r="CA3" t="str">
        <v>FECHA DE PAGO</v>
      </c>
      <c r="CB3" t="str">
        <v>VALOR</v>
      </c>
      <c r="CC3" t="str">
        <v>ESTADO CUOTA</v>
      </c>
      <c r="CD3" t="str">
        <v>MEDIO DE PAGO</v>
      </c>
      <c r="CE3" t="str">
        <v>FECHA VENCIMIENTO</v>
      </c>
      <c r="CF3" t="str">
        <v>DÍAS DE VENCIMIENTO</v>
      </c>
      <c r="CG3" t="str">
        <v>FECHA DE PAGO</v>
      </c>
      <c r="CH3" t="str">
        <v>VALOR</v>
      </c>
      <c r="CI3" t="str">
        <v>ESTADO CUOTA</v>
      </c>
      <c r="CJ3" t="str">
        <v>MEDIO DE PAGO</v>
      </c>
      <c r="CK3" t="str">
        <v>FECHA VENCIMIENTO</v>
      </c>
      <c r="CL3" t="str">
        <v>DÍAS DE VENCIMIENTO</v>
      </c>
      <c r="CM3" t="str">
        <v>FECHA DE PAGO</v>
      </c>
      <c r="CN3" t="str">
        <v>VALOR</v>
      </c>
      <c r="CO3" t="str">
        <v>ESTADO CUOTA</v>
      </c>
      <c r="CP3" t="str">
        <v>MEDIO DE PAGO</v>
      </c>
      <c r="CQ3" t="str">
        <v>FECHA VENCIMIENTO</v>
      </c>
      <c r="CR3" t="str">
        <v>DÍAS DE VENCIMIENTO</v>
      </c>
      <c r="CS3" t="str">
        <v>FECHA DE PAGO</v>
      </c>
      <c r="CT3" t="str">
        <v>VALOR</v>
      </c>
      <c r="CU3" t="str">
        <v>ESTADO CUOTA</v>
      </c>
      <c r="CV3" t="str">
        <v>MEDIO DE PAGO</v>
      </c>
      <c r="CW3" t="str">
        <v>FECHA VENCIMIENTO</v>
      </c>
      <c r="CX3" t="str">
        <v>DÍAS DE VENCIMIENTO</v>
      </c>
      <c r="CY3" t="str">
        <v>FECHA DE PAGO</v>
      </c>
      <c r="CZ3" t="str">
        <v>VALOR</v>
      </c>
      <c r="DA3" t="str">
        <v>ESTADO CUOTA</v>
      </c>
      <c r="DB3" t="str">
        <v>MEDIO DE PAGO</v>
      </c>
      <c r="DC3" t="str">
        <v>FECHA VENCIMIENTO</v>
      </c>
      <c r="DD3" t="str">
        <v>DÍAS DE VENCIMIENTO</v>
      </c>
      <c r="DE3" t="str">
        <v>FECHA DE PAGO</v>
      </c>
      <c r="DF3" t="str">
        <v>VALOR</v>
      </c>
      <c r="DG3" t="str">
        <v>ESTADO CUOTA</v>
      </c>
      <c r="DH3" t="str">
        <v>MEDIO DE PAGO</v>
      </c>
      <c r="DI3" t="str">
        <v>FECHA VENCIMIENTO</v>
      </c>
      <c r="DJ3" t="str">
        <v>DÍAS DE VENCIMIENTO</v>
      </c>
      <c r="DK3" t="str">
        <v>FECHA DE PAGO</v>
      </c>
      <c r="DL3" t="str">
        <v>VALOR</v>
      </c>
      <c r="DM3" t="str">
        <v>ESTADO CUOTA</v>
      </c>
      <c r="DN3" t="str">
        <v>MEDIO DE PAGO</v>
      </c>
      <c r="DO3" t="str">
        <v>FECHA VENCIMIENTO</v>
      </c>
      <c r="DP3" t="str">
        <v>DÍAS DE VENCIMIENTO</v>
      </c>
      <c r="DQ3" t="str">
        <v>FECHA DE PAGO</v>
      </c>
      <c r="DR3" t="str">
        <v>VALOR</v>
      </c>
      <c r="DS3" t="str">
        <v>ESTADO CUOTA</v>
      </c>
      <c r="DT3" t="str">
        <v>MEDIO DE PAGO</v>
      </c>
      <c r="DU3" t="str">
        <v>FECHA VENCIMIENTO</v>
      </c>
      <c r="DV3" t="str">
        <v>DÍAS DE VENCIMIENTO</v>
      </c>
      <c r="DW3" t="str">
        <v>FECHA DE PAGO</v>
      </c>
      <c r="DX3" t="str">
        <v>VALOR</v>
      </c>
      <c r="DY3" t="str">
        <v>ESTADO CUOTA</v>
      </c>
      <c r="DZ3" t="str">
        <v>MEDIO DE PAGO</v>
      </c>
      <c r="EA3" t="str">
        <v>FECHA VENCIMIENTO</v>
      </c>
      <c r="EB3" t="str">
        <v>DÍAS DE VENCIMIENTO</v>
      </c>
      <c r="EC3" t="str">
        <v>FECHA DE PAGO</v>
      </c>
      <c r="ED3" t="str">
        <v>VALOR</v>
      </c>
      <c r="EE3" t="str">
        <v>ESTADO CUOTA</v>
      </c>
      <c r="EF3" t="str">
        <v>MEDIO DE PAGO</v>
      </c>
      <c r="EG3" t="str">
        <v>FECHA VENCIMIENTO</v>
      </c>
      <c r="EH3" t="str">
        <v>DÍAS DE VENCIMIENTO</v>
      </c>
      <c r="EI3" t="str">
        <v>FECHA DE PAGO</v>
      </c>
      <c r="EJ3" t="str">
        <v>VALOR</v>
      </c>
      <c r="EK3" t="str">
        <v>ESTADO CUOTA</v>
      </c>
      <c r="EL3" t="str">
        <v>MEDIO DE PAGO</v>
      </c>
      <c r="EM3" t="str">
        <v>FECHA VENCIMIENTO</v>
      </c>
      <c r="EN3" t="str">
        <v>DÍAS DE VENCIMIENTO</v>
      </c>
      <c r="EO3" t="str">
        <v>FECHA DE PAGO</v>
      </c>
      <c r="EP3" t="str">
        <v>VALOR</v>
      </c>
      <c r="EQ3" t="str">
        <v>ESTADO CUOTA</v>
      </c>
      <c r="ER3" t="str">
        <v>MEDIO DE PAGO</v>
      </c>
      <c r="ES3" t="str">
        <v>FECHA VENCIMIENTO</v>
      </c>
      <c r="ET3" t="str">
        <v>DÍAS DE VENCIMIENTO</v>
      </c>
      <c r="EU3" t="str">
        <v>FECHA DE PAGO</v>
      </c>
      <c r="EV3" t="str">
        <v>VALOR</v>
      </c>
      <c r="EW3" t="str">
        <v>ESTADO CUOTA</v>
      </c>
      <c r="EX3" t="str">
        <v>MEDIO DE PAGO</v>
      </c>
      <c r="EY3" t="str">
        <v>FECHA VENCIMIENTO</v>
      </c>
      <c r="EZ3" t="str">
        <v>DÍAS DE VENCIMIENTO</v>
      </c>
      <c r="FA3" t="str">
        <v>FECHA DE PAGO</v>
      </c>
      <c r="FB3" t="str">
        <v>VALOR</v>
      </c>
      <c r="FC3" t="str">
        <v>ESTADO CUOTA</v>
      </c>
      <c r="FD3" t="str">
        <v>MEDIO DE PAGO</v>
      </c>
      <c r="FE3" t="str">
        <v>FECHA VENCIMIENTO</v>
      </c>
      <c r="FF3" t="str">
        <v>DÍAS DE VENCIMIENTO</v>
      </c>
      <c r="FG3" t="str">
        <v>FECHA DE PAGO</v>
      </c>
      <c r="FH3" t="str">
        <v>VALOR</v>
      </c>
      <c r="FI3" t="str">
        <v>ESTADO CUOTA</v>
      </c>
      <c r="FJ3" t="str">
        <v>MEDIO DE PAGO</v>
      </c>
      <c r="FK3" t="str">
        <v>FECHA VENCIMIENTO</v>
      </c>
      <c r="FL3" t="str">
        <v>DÍAS DE VENCIMIENTO</v>
      </c>
      <c r="FM3" t="str">
        <v>FECHA DE PAGO</v>
      </c>
      <c r="FN3" t="str">
        <v>VALOR</v>
      </c>
      <c r="FO3" t="str">
        <v>ESTADO CUOTA</v>
      </c>
      <c r="FP3" t="str">
        <v>MEDIO DE PAGO</v>
      </c>
      <c r="FQ3" t="str">
        <v>FECHA VENCIMIENTO</v>
      </c>
      <c r="FR3" t="str">
        <v>DÍAS DE VENCIMIENTO</v>
      </c>
      <c r="FS3" t="str">
        <v>FECHA DE PAGO</v>
      </c>
      <c r="FT3" t="str">
        <v>VALOR</v>
      </c>
      <c r="FU3" t="str">
        <v>ESTADO CUOTA</v>
      </c>
      <c r="FV3" t="str">
        <v>MEDIO DE PAGO</v>
      </c>
      <c r="FW3" t="str">
        <v>FECHA VENCIMIENTO</v>
      </c>
      <c r="FX3" t="str">
        <v>DÍAS DE VENCIMIENTO</v>
      </c>
      <c r="FY3" t="str">
        <v>FECHA DE PAGO</v>
      </c>
      <c r="FZ3" t="str">
        <v>VALOR</v>
      </c>
      <c r="GA3" t="str">
        <v>ESTADO CUOTA</v>
      </c>
      <c r="GB3" t="str">
        <v>MEDIO DE PAGO</v>
      </c>
      <c r="GC3" t="str">
        <v>FECHA VENCIMIENTO</v>
      </c>
      <c r="GD3" t="str">
        <v>DÍAS DE VENCIMIENTO</v>
      </c>
      <c r="GE3" t="str">
        <v>FECHA DE PAGO</v>
      </c>
      <c r="GF3" t="str">
        <v>VALOR</v>
      </c>
      <c r="GG3" t="str">
        <v>ESTADO CUOTA</v>
      </c>
      <c r="GH3" t="str">
        <v>MEDIO DE PAGO</v>
      </c>
      <c r="GI3" t="str">
        <v>FECHA VENCIMIENTO</v>
      </c>
      <c r="GJ3" t="str">
        <v>DÍAS DE VENCIMIENTO</v>
      </c>
      <c r="GK3" t="str">
        <v>FECHA DE PAGO</v>
      </c>
      <c r="GL3" t="str">
        <v>VALOR</v>
      </c>
      <c r="GM3" t="str">
        <v>ESTADO CUOTA</v>
      </c>
      <c r="GN3" t="str">
        <v>MEDIO DE PAGO</v>
      </c>
      <c r="GO3" t="str">
        <v>FECHA VENCIMIENTO</v>
      </c>
      <c r="GP3" t="str">
        <v>DÍAS DE VENCIMIENTO</v>
      </c>
      <c r="GQ3" t="str">
        <v>FECHA DE PAGO</v>
      </c>
      <c r="GR3" t="str">
        <v>VALOR</v>
      </c>
      <c r="GS3" t="str">
        <v>ESTADO CUOTA</v>
      </c>
      <c r="GT3" t="str">
        <v>MEDIO DE PAGO</v>
      </c>
      <c r="GU3" t="str">
        <v>FECHA VENCIMIENTO</v>
      </c>
      <c r="GV3" t="str">
        <v>DÍAS DE VENCIMIENTO</v>
      </c>
      <c r="GW3" t="str">
        <v>FECHA DE PAGO</v>
      </c>
      <c r="GX3" t="str">
        <v>VALOR</v>
      </c>
      <c r="GY3" t="str">
        <v>ESTADO CUOTA</v>
      </c>
      <c r="GZ3" t="str">
        <v>MEDIO DE PAGO</v>
      </c>
      <c r="HA3" t="str">
        <v>FECHA VENCIMIENTO</v>
      </c>
      <c r="HB3" t="str">
        <v>DÍAS DE VENCIMIENTO</v>
      </c>
      <c r="HC3" t="str">
        <v>FECHA DE PAGO</v>
      </c>
      <c r="HD3" t="str">
        <v>VALOR</v>
      </c>
      <c r="HE3" t="str">
        <v>ESTADO CUOTA</v>
      </c>
      <c r="HF3" t="str">
        <v>MEDIO DE PAGO</v>
      </c>
      <c r="HG3" t="str">
        <v>FECHA VENCIMIENTO</v>
      </c>
      <c r="HH3" t="str">
        <v>DÍAS DE VENCIMIENTO</v>
      </c>
      <c r="HI3" t="str">
        <v>FECHA DE PAGO</v>
      </c>
      <c r="HJ3" t="str">
        <v>VALOR</v>
      </c>
      <c r="HK3" t="str">
        <v>ESTADO CUOTA</v>
      </c>
      <c r="HL3" t="str">
        <v>MEDIO DE PAGO</v>
      </c>
      <c r="HM3" t="str">
        <v>FECHA VENCIMIENTO</v>
      </c>
      <c r="HN3" t="str">
        <v>DÍAS DE VENCIMIENTO</v>
      </c>
      <c r="HO3" t="str">
        <v>FECHA DE PAGO</v>
      </c>
      <c r="HP3" t="str">
        <v>VALOR</v>
      </c>
      <c r="HQ3" t="str">
        <v>ESTADO CUOTA</v>
      </c>
      <c r="HR3" t="str">
        <v>MEDIO DE PAGO</v>
      </c>
      <c r="HS3" t="str">
        <v>TOTAL PAGADO</v>
      </c>
      <c r="HU3" t="str">
        <v>VALOR CUOTA (LIMPIO)</v>
      </c>
      <c r="HW3" t="str">
        <v>RECAUDO MES (VALOR)</v>
      </c>
      <c r="HX3" t="str">
        <v>RECAUDO MES (N° CUOTAS)</v>
      </c>
    </row>
    <row r="4">
      <c r="B4">
        <f>VENTAS!A3</f>
        <v>1</v>
      </c>
      <c r="C4" t="str">
        <f>VENTAS!B3</f>
        <v>LC1 - 1 - 1</v>
      </c>
      <c r="D4" t="str">
        <f>VENTAS!C3</f>
        <v>NO APTO PARA VENTA</v>
      </c>
      <c r="E4">
        <f>VENTAS!D3</f>
        <v>0</v>
      </c>
      <c r="F4">
        <f>VENTAS!J3</f>
        <v>0</v>
      </c>
      <c r="G4">
        <f>VENTAS!F3</f>
        <v>0</v>
      </c>
      <c r="H4">
        <f>VENTAS!K3</f>
        <v>0</v>
      </c>
      <c r="I4">
        <f>VENTAS!M3</f>
        <v>0</v>
      </c>
      <c r="J4">
        <f>VENTAS!L3</f>
        <v>0</v>
      </c>
      <c r="K4" t="str">
        <f>IF(N($H4)&lt;1,"",$G4+31)</f>
        <v/>
      </c>
      <c r="L4" t="str">
        <f>IF(K4="","",TODAY()-K4)</f>
        <v/>
      </c>
      <c r="O4" t="str">
        <f>IF(K4="","SIN ESTADO",IF(M4&lt;&gt;"","PAGA",IF(L4&gt;0,"VENCIDA",IF(L4&gt;=-5,"POR VENCER","AL DÍA"))))</f>
        <v>SIN ESTADO</v>
      </c>
      <c r="Q4" t="str">
        <f>IF(N($H4)&lt;2,"",IF(K4="","",K4+31))</f>
        <v/>
      </c>
      <c r="R4" t="str">
        <f>IF(Q4="","",TODAY()-Q4)</f>
        <v/>
      </c>
      <c r="U4" t="str">
        <f>IF(Q4="","SIN ESTADO",IF(S4&lt;&gt;"","PAGA",IF(R4&gt;0,"VENCIDA",IF(R4&gt;=-5,"POR VENCER","AL DÍA"))))</f>
        <v>SIN ESTADO</v>
      </c>
      <c r="W4" t="str">
        <f>IF(N($H4)&lt;3,"",IF(Q4="","",Q4+31))</f>
        <v/>
      </c>
      <c r="X4" t="str">
        <f>IF(W4="","",TODAY()-W4)</f>
        <v/>
      </c>
      <c r="AA4" t="str">
        <f>IF(W4="","SIN ESTADO",IF(Y4&lt;&gt;"","PAGA",IF(X4&gt;0,"VENCIDA",IF(X4&gt;=-5,"POR VENCER","AL DÍA"))))</f>
        <v>SIN ESTADO</v>
      </c>
      <c r="AC4" t="str">
        <f>IF(N($H4)&lt;4,"",IF(W4="","",W4+31))</f>
        <v/>
      </c>
      <c r="AD4" t="str">
        <f>IF(AC4="","",TODAY()-AC4)</f>
        <v/>
      </c>
      <c r="AG4" t="str">
        <f>IF(AC4="","SIN ESTADO",IF(AE4&lt;&gt;"","PAGA",IF(AD4&gt;0,"VENCIDA",IF(AD4&gt;=-5,"POR VENCER","AL DÍA"))))</f>
        <v>SIN ESTADO</v>
      </c>
      <c r="AI4" t="str">
        <f>IF(N($H4)&lt;5,"",IF(AC4="","",AC4+31))</f>
        <v/>
      </c>
      <c r="AJ4" t="str">
        <f>IF(AI4="","",TODAY()-AI4)</f>
        <v/>
      </c>
      <c r="AM4" t="str">
        <f>IF(AI4="","SIN ESTADO",IF(AK4&lt;&gt;"","PAGA",IF(AJ4&gt;0,"VENCIDA",IF(AJ4&gt;=-5,"POR VENCER","AL DÍA"))))</f>
        <v>SIN ESTADO</v>
      </c>
      <c r="AO4" t="str">
        <f>IF(N($H4)&lt;6,"",IF(AI4="","",AI4+31))</f>
        <v/>
      </c>
      <c r="AP4" t="str">
        <f>IF(AO4="","",TODAY()-AO4)</f>
        <v/>
      </c>
      <c r="AS4" t="str">
        <f>IF(AO4="","SIN ESTADO",IF(AQ4&lt;&gt;"","PAGA",IF(AP4&gt;0,"VENCIDA",IF(AP4&gt;=-5,"POR VENCER","AL DÍA"))))</f>
        <v>SIN ESTADO</v>
      </c>
      <c r="AU4" t="str">
        <f>IF(N($H4)&lt;7,"",IF(AO4="","",AO4+31))</f>
        <v/>
      </c>
      <c r="AV4" t="str">
        <f>IF(AU4="","",TODAY()-AU4)</f>
        <v/>
      </c>
      <c r="AY4" t="str">
        <f>IF(AU4="","SIN ESTADO",IF(AW4&lt;&gt;"","PAGA",IF(AV4&gt;0,"VENCIDA",IF(AV4&gt;=-5,"POR VENCER","AL DÍA"))))</f>
        <v>SIN ESTADO</v>
      </c>
      <c r="BA4" t="str">
        <f>IF(N($H4)&lt;8,"",IF(AU4="","",AU4+31))</f>
        <v/>
      </c>
      <c r="BB4" t="str">
        <f>IF(BA4="","",TODAY()-BA4)</f>
        <v/>
      </c>
      <c r="BE4" t="str">
        <f>IF(BA4="","SIN ESTADO",IF(BC4&lt;&gt;"","PAGA",IF(BB4&gt;0,"VENCIDA",IF(BB4&gt;=-5,"POR VENCER","AL DÍA"))))</f>
        <v>SIN ESTADO</v>
      </c>
      <c r="BG4" t="str">
        <f>IF(N($H4)&lt;9,"",IF(BA4="","",BA4+31))</f>
        <v/>
      </c>
      <c r="BH4" t="str">
        <f>IF(BG4="","",TODAY()-BG4)</f>
        <v/>
      </c>
      <c r="BK4" t="str">
        <f>IF(BG4="","SIN ESTADO",IF(BI4&lt;&gt;"","PAGA",IF(BH4&gt;0,"VENCIDA",IF(BH4&gt;=-5,"POR VENCER","AL DÍA"))))</f>
        <v>SIN ESTADO</v>
      </c>
      <c r="BM4" t="str">
        <f>IF(N($H4)&lt;10,"",IF(BG4="","",BG4+31))</f>
        <v/>
      </c>
      <c r="BN4" t="str">
        <f>IF(BM4="","",TODAY()-BM4)</f>
        <v/>
      </c>
      <c r="BQ4" t="str">
        <f>IF(BM4="","SIN ESTADO",IF(BO4&lt;&gt;"","PAGA",IF(BN4&gt;0,"VENCIDA",IF(BN4&gt;=-5,"POR VENCER","AL DÍA"))))</f>
        <v>SIN ESTADO</v>
      </c>
      <c r="BS4" t="str">
        <f>IF(N($H4)&lt;11,"",IF(BM4="","",BM4+31))</f>
        <v/>
      </c>
      <c r="BT4" t="str">
        <f>IF(BS4="","",TODAY()-BS4)</f>
        <v/>
      </c>
      <c r="BW4" t="str">
        <f>IF(BS4="","SIN ESTADO",IF(BU4&lt;&gt;"","PAGA",IF(BT4&gt;0,"VENCIDA",IF(BT4&gt;=-5,"POR VENCER","AL DÍA"))))</f>
        <v>SIN ESTADO</v>
      </c>
      <c r="BY4" t="str">
        <f>IF(N($H4)&lt;12,"",IF(BS4="","",BS4+31))</f>
        <v/>
      </c>
      <c r="BZ4" t="str">
        <f>IF(BY4="","",TODAY()-BY4)</f>
        <v/>
      </c>
      <c r="CC4" t="str">
        <f>IF(BY4="","SIN ESTADO",IF(CA4&lt;&gt;"","PAGA",IF(BZ4&gt;0,"VENCIDA",IF(BZ4&gt;=-5,"POR VENCER","AL DÍA"))))</f>
        <v>SIN ESTADO</v>
      </c>
      <c r="CE4" t="str">
        <f>IF(N($H4)&lt;13,"",IF(BY4="","",BY4+31))</f>
        <v/>
      </c>
      <c r="CF4" t="str">
        <f>IF(CE4="","",TODAY()-CE4)</f>
        <v/>
      </c>
      <c r="CI4" t="str">
        <f>IF(CE4="","SIN ESTADO",IF(CG4&lt;&gt;"","PAGA",IF(CF4&gt;0,"VENCIDA",IF(CF4&gt;=-5,"POR VENCER","AL DÍA"))))</f>
        <v>SIN ESTADO</v>
      </c>
      <c r="CK4" t="str">
        <f>IF(N($H4)&lt;14,"",IF(CE4="","",CE4+31))</f>
        <v/>
      </c>
      <c r="CL4" t="str">
        <f>IF(CK4="","",TODAY()-CK4)</f>
        <v/>
      </c>
      <c r="CO4" t="str">
        <f>IF(CK4="","SIN ESTADO",IF(CM4&lt;&gt;"","PAGA",IF(CL4&gt;0,"VENCIDA",IF(CL4&gt;=-5,"POR VENCER","AL DÍA"))))</f>
        <v>SIN ESTADO</v>
      </c>
      <c r="CQ4" t="str">
        <f>IF(N($H4)&lt;15,"",IF(CK4="","",CK4+31))</f>
        <v/>
      </c>
      <c r="CR4" t="str">
        <f>IF(CQ4="","",TODAY()-CQ4)</f>
        <v/>
      </c>
      <c r="CU4" t="str">
        <f>IF(CQ4="","SIN ESTADO",IF(CS4&lt;&gt;"","PAGA",IF(CR4&gt;0,"VENCIDA",IF(CR4&gt;=-5,"POR VENCER","AL DÍA"))))</f>
        <v>SIN ESTADO</v>
      </c>
      <c r="CW4" t="str">
        <f>IF(N($H4)&lt;16,"",IF(CQ4="","",CQ4+31))</f>
        <v/>
      </c>
      <c r="CX4" t="str">
        <f>IF(CW4="","",TODAY()-CW4)</f>
        <v/>
      </c>
      <c r="DA4" t="str">
        <f>IF(CW4="","SIN ESTADO",IF(CY4&lt;&gt;"","PAGA",IF(CX4&gt;0,"VENCIDA",IF(CX4&gt;=-5,"POR VENCER","AL DÍA"))))</f>
        <v>SIN ESTADO</v>
      </c>
      <c r="DC4" t="str">
        <f>IF(N($H4)&lt;17,"",IF(CW4="","",CW4+31))</f>
        <v/>
      </c>
      <c r="DD4" t="str">
        <f>IF(DC4="","",TODAY()-DC4)</f>
        <v/>
      </c>
      <c r="DG4" t="str">
        <f>IF(DC4="","SIN ESTADO",IF(DE4&lt;&gt;"","PAGA",IF(DD4&gt;0,"VENCIDA",IF(DD4&gt;=-5,"POR VENCER","AL DÍA"))))</f>
        <v>SIN ESTADO</v>
      </c>
      <c r="DI4" t="str">
        <f>IF(N($H4)&lt;18,"",IF(DC4="","",DC4+31))</f>
        <v/>
      </c>
      <c r="DJ4" t="str">
        <f>IF(DI4="","",TODAY()-DI4)</f>
        <v/>
      </c>
      <c r="DM4" t="str">
        <f>IF(DI4="","SIN ESTADO",IF(DK4&lt;&gt;"","PAGA",IF(DJ4&gt;0,"VENCIDA",IF(DJ4&gt;=-5,"POR VENCER","AL DÍA"))))</f>
        <v>SIN ESTADO</v>
      </c>
      <c r="DO4" t="str">
        <f>IF(N($H4)&lt;19,"",IF(DI4="","",DI4+31))</f>
        <v/>
      </c>
      <c r="DP4" t="str">
        <f>IF(DO4="","",TODAY()-DO4)</f>
        <v/>
      </c>
      <c r="DS4" t="str">
        <f>IF(DO4="","SIN ESTADO",IF(DQ4&lt;&gt;"","PAGA",IF(DP4&gt;0,"VENCIDA",IF(DP4&gt;=-5,"POR VENCER","AL DÍA"))))</f>
        <v>SIN ESTADO</v>
      </c>
      <c r="DU4" t="str">
        <f>IF(N($H4)&lt;20,"",IF(DO4="","",DO4+31))</f>
        <v/>
      </c>
      <c r="DV4" t="str">
        <f>IF(DU4="","",TODAY()-DU4)</f>
        <v/>
      </c>
      <c r="DY4" t="str">
        <f>IF(DU4="","SIN ESTADO",IF(DW4&lt;&gt;"","PAGA",IF(DV4&gt;0,"VENCIDA",IF(DV4&gt;=-5,"POR VENCER","AL DÍA"))))</f>
        <v>SIN ESTADO</v>
      </c>
      <c r="EA4" t="str">
        <f>IF(N($H4)&lt;21,"",IF(DU4="","",DU4+31))</f>
        <v/>
      </c>
      <c r="EB4" t="str">
        <f>IF(EA4="","",TODAY()-EA4)</f>
        <v/>
      </c>
      <c r="EE4" t="str">
        <f>IF(EA4="","SIN ESTADO",IF(EC4&lt;&gt;"","PAGA",IF(EB4&gt;0,"VENCIDA",IF(EB4&gt;=-5,"POR VENCER","AL DÍA"))))</f>
        <v>SIN ESTADO</v>
      </c>
      <c r="EG4" t="str">
        <f>IF(N($H4)&lt;22,"",IF(EA4="","",EA4+31))</f>
        <v/>
      </c>
      <c r="EH4" t="str">
        <f>IF(EG4="","",TODAY()-EG4)</f>
        <v/>
      </c>
      <c r="EK4" t="str">
        <f>IF(EG4="","SIN ESTADO",IF(EI4&lt;&gt;"","PAGA",IF(EH4&gt;0,"VENCIDA",IF(EH4&gt;=-5,"POR VENCER","AL DÍA"))))</f>
        <v>SIN ESTADO</v>
      </c>
      <c r="EM4" t="str">
        <f>IF(N($H4)&lt;23,"",IF(EG4="","",EG4+31))</f>
        <v/>
      </c>
      <c r="EN4" t="str">
        <f>IF(EM4="","",TODAY()-EM4)</f>
        <v/>
      </c>
      <c r="EQ4" t="str">
        <f>IF(EM4="","SIN ESTADO",IF(EO4&lt;&gt;"","PAGA",IF(EN4&gt;0,"VENCIDA",IF(EN4&gt;=-5,"POR VENCER","AL DÍA"))))</f>
        <v>SIN ESTADO</v>
      </c>
      <c r="ES4" t="str">
        <f>IF(N($H4)&lt;24,"",IF(EM4="","",EM4+31))</f>
        <v/>
      </c>
      <c r="ET4" t="str">
        <f>IF(ES4="","",TODAY()-ES4)</f>
        <v/>
      </c>
      <c r="EW4" t="str">
        <f>IF(ES4="","SIN ESTADO",IF(EU4&lt;&gt;"","PAGA",IF(ET4&gt;0,"VENCIDA",IF(ET4&gt;=-5,"POR VENCER","AL DÍA"))))</f>
        <v>SIN ESTADO</v>
      </c>
      <c r="EY4" t="str">
        <f>IF(N($H4)&lt;25,"",IF(ES4="","",ES4+31))</f>
        <v/>
      </c>
      <c r="EZ4" t="str">
        <f>IF(EY4="","",TODAY()-EY4)</f>
        <v/>
      </c>
      <c r="FC4" t="str">
        <f>IF(EY4="","SIN ESTADO",IF(FA4&lt;&gt;"","PAGA",IF(EZ4&gt;0,"VENCIDA",IF(EZ4&gt;=-5,"POR VENCER","AL DÍA"))))</f>
        <v>SIN ESTADO</v>
      </c>
      <c r="FE4" t="str">
        <f>IF(N($H4)&lt;26,"",IF(EY4="","",EY4+31))</f>
        <v/>
      </c>
      <c r="FF4" t="str">
        <f>IF(FE4="","",TODAY()-FE4)</f>
        <v/>
      </c>
      <c r="FI4" t="str">
        <f>IF(FE4="","SIN ESTADO",IF(FG4&lt;&gt;"","PAGA",IF(FF4&gt;0,"VENCIDA",IF(FF4&gt;=-5,"POR VENCER","AL DÍA"))))</f>
        <v>SIN ESTADO</v>
      </c>
      <c r="FK4" t="str">
        <f>IF(N($H4)&lt;27,"",IF(FE4="","",FE4+31))</f>
        <v/>
      </c>
      <c r="FL4" t="str">
        <f>IF(FK4="","",TODAY()-FK4)</f>
        <v/>
      </c>
      <c r="FO4" t="str">
        <f>IF(FK4="","SIN ESTADO",IF(FM4&lt;&gt;"","PAGA",IF(FL4&gt;0,"VENCIDA",IF(FL4&gt;=-5,"POR VENCER","AL DÍA"))))</f>
        <v>SIN ESTADO</v>
      </c>
      <c r="FQ4" t="str">
        <f>IF(N($H4)&lt;28,"",IF(FK4="","",FK4+31))</f>
        <v/>
      </c>
      <c r="FR4" t="str">
        <f>IF(FQ4="","",TODAY()-FQ4)</f>
        <v/>
      </c>
      <c r="FU4" t="str">
        <f>IF(FQ4="","SIN ESTADO",IF(FS4&lt;&gt;"","PAGA",IF(FR4&gt;0,"VENCIDA",IF(FR4&gt;=-5,"POR VENCER","AL DÍA"))))</f>
        <v>SIN ESTADO</v>
      </c>
      <c r="FW4" t="str">
        <f>IF(N($H4)&lt;29,"",IF(FQ4="","",FQ4+31))</f>
        <v/>
      </c>
      <c r="FX4" t="str">
        <f>IF(FW4="","",TODAY()-FW4)</f>
        <v/>
      </c>
      <c r="GA4" t="str">
        <f>IF(FW4="","SIN ESTADO",IF(FY4&lt;&gt;"","PAGA",IF(FX4&gt;0,"VENCIDA",IF(FX4&gt;=-5,"POR VENCER","AL DÍA"))))</f>
        <v>SIN ESTADO</v>
      </c>
      <c r="GC4" t="str">
        <f>IF(N($H4)&lt;30,"",IF(FW4="","",FW4+31))</f>
        <v/>
      </c>
      <c r="GD4" t="str">
        <f>IF(GC4="","",TODAY()-GC4)</f>
        <v/>
      </c>
      <c r="GG4" t="str">
        <f>IF(GC4="","SIN ESTADO",IF(GE4&lt;&gt;"","PAGA",IF(GD4&gt;0,"VENCIDA",IF(GD4&gt;=-5,"POR VENCER","AL DÍA"))))</f>
        <v>SIN ESTADO</v>
      </c>
      <c r="GI4" t="str">
        <f>IF(N($H4)&lt;31,"",IF(GC4="","",GC4+31))</f>
        <v/>
      </c>
      <c r="GJ4" t="str">
        <f>IF(GI4="","",TODAY()-GI4)</f>
        <v/>
      </c>
      <c r="GM4" t="str">
        <f>IF(GI4="","SIN ESTADO",IF(GK4&lt;&gt;"","PAGA",IF(GJ4&gt;0,"VENCIDA",IF(GJ4&gt;=-5,"POR VENCER","AL DÍA"))))</f>
        <v>SIN ESTADO</v>
      </c>
      <c r="GO4" t="str">
        <f>IF(N($H4)&lt;32,"",IF(GI4="","",GI4+31))</f>
        <v/>
      </c>
      <c r="GP4" t="str">
        <f>IF(GO4="","",TODAY()-GO4)</f>
        <v/>
      </c>
      <c r="GS4" t="str">
        <f>IF(GO4="","SIN ESTADO",IF(GQ4&lt;&gt;"","PAGA",IF(GP4&gt;0,"VENCIDA",IF(GP4&gt;=-5,"POR VENCER","AL DÍA"))))</f>
        <v>SIN ESTADO</v>
      </c>
      <c r="GU4" t="str">
        <f>IF(N($H4)&lt;33,"",IF(GO4="","",GO4+31))</f>
        <v/>
      </c>
      <c r="GV4" t="str">
        <f>IF(GU4="","",TODAY()-GU4)</f>
        <v/>
      </c>
      <c r="GY4" t="str">
        <f>IF(GU4="","SIN ESTADO",IF(GW4&lt;&gt;"","PAGA",IF(GV4&gt;0,"VENCIDA",IF(GV4&gt;=-5,"POR VENCER","AL DÍA"))))</f>
        <v>SIN ESTADO</v>
      </c>
      <c r="HA4" t="str">
        <f>IF(N($H4)&lt;34,"",IF(GU4="","",GU4+31))</f>
        <v/>
      </c>
      <c r="HB4" t="str">
        <f>IF(HA4="","",TODAY()-HA4)</f>
        <v/>
      </c>
      <c r="HE4" t="str">
        <f>IF(HA4="","SIN ESTADO",IF(HC4&lt;&gt;"","PAGA",IF(HB4&gt;0,"VENCIDA",IF(HB4&gt;=-5,"POR VENCER","AL DÍA"))))</f>
        <v>SIN ESTADO</v>
      </c>
      <c r="HG4" t="str">
        <f>IF(N($H4)&lt;35,"",IF(HA4="","",HA4+31))</f>
        <v/>
      </c>
      <c r="HH4" t="str">
        <f>IF(HG4="","",TODAY()-HG4)</f>
        <v/>
      </c>
      <c r="HK4" t="str">
        <f>IF(HG4="","SIN ESTADO",IF(HI4&lt;&gt;"","PAGA",IF(HH4&gt;0,"VENCIDA",IF(HH4&gt;=-5,"POR VENCER","AL DÍA"))))</f>
        <v>SIN ESTADO</v>
      </c>
      <c r="HM4" t="str">
        <f>IF(N($H4)&lt;36,"",IF(HG4="","",HG4+31))</f>
        <v/>
      </c>
      <c r="HN4" t="str">
        <f>IF(HM4="","",TODAY()-HM4)</f>
        <v/>
      </c>
      <c r="HQ4" t="str">
        <f>IF(HM4="","SIN ESTADO",IF(HO4&lt;&gt;"","PAGA",IF(HN4&gt;0,"VENCIDA",IF(HN4&gt;=-5,"POR VENCER","AL DÍA"))))</f>
        <v>SIN ESTADO</v>
      </c>
      <c r="HS4">
        <f>N4+T4+Z4+AF4+AL4+AR4+AX4+BD4+BJ4+BP4+BV4+CB4+CH4+CN4+CT4+CZ4+DF4+DL4+DR4+DX4+ED4+EJ4+EP4+EV4+FB4+FH4+FN4+FT4+FZ4+GF4+GL4+GR4+GX4+HD4+HJ4+HP4</f>
        <v>0</v>
      </c>
      <c r="HU4">
        <f>IFERROR(N($J4),0)</f>
        <v>0</v>
      </c>
      <c r="HW4">
        <f>SUMPRODUCT((MOD(COLUMN($M4:$HR4)-COLUMN($M4),6)=0)*ISNUMBER($M4:$HR4)*($M4:$HR4&gt;=RESUMEN!$C$26)*($M4:$HR4&lt;=RESUMEN!$C$27)*IFERROR(N($N4:$HS4),0))</f>
        <v>0</v>
      </c>
      <c r="HX4">
        <f>SUMPRODUCT((MOD(COLUMN($M4:$HR4)-COLUMN($M4),6)=0)*ISNUMBER($M4:$HR4)*($M4:$HR4&gt;=RESUMEN!$C$26)*($M4:$HR4&lt;=RESUMEN!$C$27))</f>
        <v>0</v>
      </c>
    </row>
    <row r="5">
      <c r="B5">
        <f>VENTAS!A4</f>
        <v>2</v>
      </c>
      <c r="C5" t="str">
        <f>VENTAS!B4</f>
        <v xml:space="preserve">LC1 - 2 Y 3 </v>
      </c>
      <c r="D5" t="str">
        <f>VENTAS!C4</f>
        <v>VENDIDO</v>
      </c>
      <c r="E5">
        <f>VENTAS!D4</f>
        <v>55000000</v>
      </c>
      <c r="F5">
        <f>VENTAS!J4</f>
        <v>47000000</v>
      </c>
      <c r="G5">
        <f>VENTAS!F4</f>
        <v>45839</v>
      </c>
      <c r="H5">
        <f>VENTAS!K4</f>
        <v>24</v>
      </c>
      <c r="I5" t="str">
        <f>VENTAS!M4</f>
        <v xml:space="preserve">01 DE CADA MES </v>
      </c>
      <c r="J5">
        <f>VENTAS!L4</f>
        <v>1958333.3333333333</v>
      </c>
      <c r="K5">
        <f>IF(N($H5)&lt;1,"",$G5+31)</f>
        <v>45870</v>
      </c>
      <c r="L5">
        <f>IF(K5="","",TODAY()-K5)</f>
        <v>448</v>
      </c>
      <c r="M5">
        <v>45879</v>
      </c>
      <c r="N5">
        <v>1958000</v>
      </c>
      <c r="O5" t="str">
        <f>IF(K5="","SIN ESTADO",IF(M5&lt;&gt;"","PAGA",IF(L5&gt;0,"VENCIDA",IF(L5&gt;=-5,"POR VENCER","AL DÍA"))))</f>
        <v>PAGA</v>
      </c>
      <c r="P5" t="str">
        <v>TRANSFERENCIA</v>
      </c>
      <c r="Q5">
        <f>IF(N($H5)&lt;2,"",IF(K5="","",K5+31))</f>
        <v>45901</v>
      </c>
      <c r="R5">
        <f>IF(Q5="","",TODAY()-Q5)</f>
        <v>417</v>
      </c>
      <c r="S5">
        <v>45911</v>
      </c>
      <c r="T5">
        <v>1958000</v>
      </c>
      <c r="U5" t="str">
        <f>IF(Q5="","SIN ESTADO",IF(S5&lt;&gt;"","PAGA",IF(R5&gt;0,"VENCIDA",IF(R5&gt;=-5,"POR VENCER","AL DÍA"))))</f>
        <v>PAGA</v>
      </c>
      <c r="V5" t="str">
        <v>TRANSFERENCIA</v>
      </c>
      <c r="W5">
        <f>IF(N($H5)&lt;3,"",IF(Q5="","",Q5+31))</f>
        <v>45932</v>
      </c>
      <c r="X5">
        <f>IF(W5="","",TODAY()-W5)</f>
        <v>386</v>
      </c>
      <c r="Y5">
        <v>45906</v>
      </c>
      <c r="Z5">
        <v>1958000</v>
      </c>
      <c r="AA5" t="str">
        <f>IF(W5="","SIN ESTADO",IF(Y5&lt;&gt;"","PAGA",IF(X5&gt;0,"VENCIDA",IF(X5&gt;=-5,"POR VENCER","AL DÍA"))))</f>
        <v>PAGA</v>
      </c>
      <c r="AB5" t="str">
        <v>TRANSFERENCIA</v>
      </c>
      <c r="AC5">
        <f>IF(N($H5)&lt;4,"",IF(W5="","",W5+31))</f>
        <v>45963</v>
      </c>
      <c r="AD5">
        <f>IF(AC5="","",TODAY()-AC5)</f>
        <v>355</v>
      </c>
      <c r="AE5">
        <v>45955</v>
      </c>
      <c r="AF5">
        <v>1958000</v>
      </c>
      <c r="AG5" t="str">
        <f>IF(AC5="","SIN ESTADO",IF(AE5&lt;&gt;"","PAGA",IF(AD5&gt;0,"VENCIDA",IF(AD5&gt;=-5,"POR VENCER","AL DÍA"))))</f>
        <v>PAGA</v>
      </c>
      <c r="AH5" t="str">
        <v>TRANSFERENCIA</v>
      </c>
      <c r="AI5">
        <f>IF(N($H5)&lt;5,"",IF(AC5="","",AC5+31))</f>
        <v>45994</v>
      </c>
      <c r="AJ5">
        <f>IF(AI5="","",TODAY()-AI5)</f>
        <v>324</v>
      </c>
      <c r="AK5">
        <v>45991</v>
      </c>
      <c r="AL5">
        <v>1958000</v>
      </c>
      <c r="AM5" t="str">
        <f>IF(AI5="","SIN ESTADO",IF(AK5&lt;&gt;"","PAGA",IF(AJ5&gt;0,"VENCIDA",IF(AJ5&gt;=-5,"POR VENCER","AL DÍA"))))</f>
        <v>PAGA</v>
      </c>
      <c r="AN5" t="str">
        <v>TRANSFERENCIA</v>
      </c>
      <c r="AO5">
        <f>IF(N($H5)&lt;6,"",IF(AI5="","",AI5+31))</f>
        <v>46025</v>
      </c>
      <c r="AP5">
        <f>IF(AO5="","",TODAY()-AO5)</f>
        <v>293</v>
      </c>
      <c r="AQ5">
        <v>46386</v>
      </c>
      <c r="AR5">
        <v>1958000</v>
      </c>
      <c r="AS5" t="str">
        <f>IF(AO5="","SIN ESTADO",IF(AQ5&lt;&gt;"","PAGA",IF(AP5&gt;0,"VENCIDA",IF(AP5&gt;=-5,"POR VENCER","AL DÍA"))))</f>
        <v>PAGA</v>
      </c>
      <c r="AT5" t="str">
        <v>TRANSFERENCIA</v>
      </c>
      <c r="AU5">
        <f>IF(N($H5)&lt;7,"",IF(AO5="","",AO5+31))</f>
        <v>46056</v>
      </c>
      <c r="AV5">
        <f>IF(AU5="","",TODAY()-AU5)</f>
        <v>262</v>
      </c>
      <c r="AW5">
        <v>46058</v>
      </c>
      <c r="AX5">
        <v>1958000</v>
      </c>
      <c r="AY5" t="str">
        <f>IF(AU5="","SIN ESTADO",IF(AW5&lt;&gt;"","PAGA",IF(AV5&gt;0,"VENCIDA",IF(AV5&gt;=-5,"POR VENCER","AL DÍA"))))</f>
        <v>PAGA</v>
      </c>
      <c r="AZ5" t="str">
        <v>TRANSFERENCIA</v>
      </c>
      <c r="BA5">
        <f>IF(N($H5)&lt;8,"",IF(AU5="","",AU5+31))</f>
        <v>46087</v>
      </c>
      <c r="BB5">
        <f>IF(BA5="","",TODAY()-BA5)</f>
        <v>231</v>
      </c>
      <c r="BC5">
        <v>46094</v>
      </c>
      <c r="BD5">
        <v>3000000</v>
      </c>
      <c r="BE5" t="str">
        <f>IF(BA5="","SIN ESTADO",IF(BC5&lt;&gt;"","PAGA",IF(BB5&gt;0,"VENCIDA",IF(BB5&gt;=-5,"POR VENCER","AL DÍA"))))</f>
        <v>PAGA</v>
      </c>
      <c r="BF5" t="str">
        <v>TRANSFERENCIA</v>
      </c>
      <c r="BG5">
        <f>IF(N($H5)&lt;9,"",IF(BA5="","",BA5+31))</f>
        <v>46118</v>
      </c>
      <c r="BH5">
        <f>IF(BG5="","",TODAY()-BG5)</f>
        <v>200</v>
      </c>
      <c r="BI5">
        <v>46096</v>
      </c>
      <c r="BJ5">
        <v>3000000</v>
      </c>
      <c r="BK5" t="str">
        <f>IF(BG5="","SIN ESTADO",IF(BI5&lt;&gt;"","PAGA",IF(BH5&gt;0,"VENCIDA",IF(BH5&gt;=-5,"POR VENCER","AL DÍA"))))</f>
        <v>PAGA</v>
      </c>
      <c r="BL5" t="str">
        <v>TRANSFERENCIA</v>
      </c>
      <c r="BM5">
        <f>IF(N($H5)&lt;10,"",IF(BG5="","",BG5+31))</f>
        <v>46149</v>
      </c>
      <c r="BN5">
        <f>IF(BM5="","",TODAY()-BM5)</f>
        <v>169</v>
      </c>
      <c r="BO5">
        <v>46131</v>
      </c>
      <c r="BP5">
        <v>5000000</v>
      </c>
      <c r="BQ5" t="str">
        <f>IF(BM5="","SIN ESTADO",IF(BO5&lt;&gt;"","PAGA",IF(BN5&gt;0,"VENCIDA",IF(BN5&gt;=-5,"POR VENCER","AL DÍA"))))</f>
        <v>PAGA</v>
      </c>
      <c r="BR5" t="str">
        <v>TRANSFERENCIA</v>
      </c>
      <c r="BS5">
        <f>IF(N($H5)&lt;11,"",IF(BM5="","",BM5+31))</f>
        <v>46180</v>
      </c>
      <c r="BT5">
        <f>IF(BS5="","",TODAY()-BS5)</f>
        <v>138</v>
      </c>
      <c r="BU5">
        <v>46177</v>
      </c>
      <c r="BV5">
        <v>5000000</v>
      </c>
      <c r="BW5" t="str">
        <f>IF(BS5="","SIN ESTADO",IF(BU5&lt;&gt;"","PAGA",IF(BT5&gt;0,"VENCIDA",IF(BT5&gt;=-5,"POR VENCER","AL DÍA"))))</f>
        <v>PAGA</v>
      </c>
      <c r="BX5" t="str">
        <v>TRANSFERENCIA</v>
      </c>
      <c r="BY5">
        <f>IF(N($H5)&lt;12,"",IF(BS5="","",BS5+31))</f>
        <v>46211</v>
      </c>
      <c r="BZ5">
        <f>IF(BY5="","",TODAY()-BY5)</f>
        <v>107</v>
      </c>
      <c r="CA5">
        <v>46223</v>
      </c>
      <c r="CB5">
        <v>3000000</v>
      </c>
      <c r="CC5" t="str">
        <f>IF(BY5="","SIN ESTADO",IF(CA5&lt;&gt;"","PAGA",IF(BZ5&gt;0,"VENCIDA",IF(BZ5&gt;=-5,"POR VENCER","AL DÍA"))))</f>
        <v>PAGA</v>
      </c>
      <c r="CD5" t="str">
        <v>TRANSFERENCIA</v>
      </c>
      <c r="CE5">
        <f>IF(N($H5)&lt;13,"",IF(BY5="","",BY5+31))</f>
        <v>46242</v>
      </c>
      <c r="CF5">
        <f>IF(CE5="","",TODAY()-CE5)</f>
        <v>76</v>
      </c>
      <c r="CG5">
        <v>46251</v>
      </c>
      <c r="CH5">
        <v>2500000</v>
      </c>
      <c r="CI5" t="str">
        <f>IF(CE5="","SIN ESTADO",IF(CG5&lt;&gt;"","PAGA",IF(CF5&gt;0,"VENCIDA",IF(CF5&gt;=-5,"POR VENCER","AL DÍA"))))</f>
        <v>PAGA</v>
      </c>
      <c r="CJ5" t="str">
        <v>TRANSFERENCIA</v>
      </c>
      <c r="CK5">
        <f>IF(N($H5)&lt;14,"",IF(CE5="","",CE5+31))</f>
        <v>46273</v>
      </c>
      <c r="CL5">
        <f>IF(CK5="","",TODAY()-CK5)</f>
        <v>45</v>
      </c>
      <c r="CM5">
        <v>46259</v>
      </c>
      <c r="CN5">
        <v>5000000</v>
      </c>
      <c r="CO5" t="str">
        <f>IF(CK5="","SIN ESTADO",IF(CM5&lt;&gt;"","PAGA",IF(CL5&gt;0,"VENCIDA",IF(CL5&gt;=-5,"POR VENCER","AL DÍA"))))</f>
        <v>PAGA</v>
      </c>
      <c r="CP5" t="str">
        <v>TRANSFERENCIA</v>
      </c>
      <c r="CQ5">
        <f>IF(N($H5)&lt;15,"",IF(CK5="","",CK5+31))</f>
        <v>46304</v>
      </c>
      <c r="CR5">
        <f>IF(CQ5="","",TODAY()-CQ5)</f>
        <v>14</v>
      </c>
      <c r="CS5">
        <v>46259</v>
      </c>
      <c r="CU5" t="str">
        <f>IF(CQ5="","SIN ESTADO",IF(CS5&lt;&gt;"","PAGA",IF(CR5&gt;0,"VENCIDA",IF(CR5&gt;=-5,"POR VENCER","AL DÍA"))))</f>
        <v>PAGA</v>
      </c>
      <c r="CW5">
        <f>IF(N($H5)&lt;16,"",IF(CQ5="","",CQ5+31))</f>
        <v>46335</v>
      </c>
      <c r="CX5">
        <f>IF(CW5="","",TODAY()-CW5)</f>
        <v>-17</v>
      </c>
      <c r="CY5">
        <v>46259</v>
      </c>
      <c r="DA5" t="str">
        <f>IF(CW5="","SIN ESTADO",IF(CY5&lt;&gt;"","PAGA",IF(CX5&gt;0,"VENCIDA",IF(CX5&gt;=-5,"POR VENCER","AL DÍA"))))</f>
        <v>PAGA</v>
      </c>
      <c r="DC5">
        <f>IF(N($H5)&lt;17,"",IF(CW5="","",CW5+31))</f>
        <v>46366</v>
      </c>
      <c r="DD5">
        <f>IF(DC5="","",TODAY()-DC5)</f>
        <v>-48</v>
      </c>
      <c r="DE5">
        <v>46259</v>
      </c>
      <c r="DG5" t="str">
        <f>IF(DC5="","SIN ESTADO",IF(DE5&lt;&gt;"","PAGA",IF(DD5&gt;0,"VENCIDA",IF(DD5&gt;=-5,"POR VENCER","AL DÍA"))))</f>
        <v>PAGA</v>
      </c>
      <c r="DI5">
        <f>IF(N($H5)&lt;18,"",IF(DC5="","",DC5+31))</f>
        <v>46397</v>
      </c>
      <c r="DJ5">
        <f>IF(DI5="","",TODAY()-DI5)</f>
        <v>-79</v>
      </c>
      <c r="DK5">
        <v>46259</v>
      </c>
      <c r="DM5" t="str">
        <f>IF(DI5="","SIN ESTADO",IF(DK5&lt;&gt;"","PAGA",IF(DJ5&gt;0,"VENCIDA",IF(DJ5&gt;=-5,"POR VENCER","AL DÍA"))))</f>
        <v>PAGA</v>
      </c>
      <c r="DO5">
        <f>IF(N($H5)&lt;19,"",IF(DI5="","",DI5+31))</f>
        <v>46428</v>
      </c>
      <c r="DP5">
        <f>IF(DO5="","",TODAY()-DO5)</f>
        <v>-110</v>
      </c>
      <c r="DQ5">
        <v>46259</v>
      </c>
      <c r="DS5" t="str">
        <f>IF(DO5="","SIN ESTADO",IF(DQ5&lt;&gt;"","PAGA",IF(DP5&gt;0,"VENCIDA",IF(DP5&gt;=-5,"POR VENCER","AL DÍA"))))</f>
        <v>PAGA</v>
      </c>
      <c r="DU5">
        <f>IF(N($H5)&lt;20,"",IF(DO5="","",DO5+31))</f>
        <v>46459</v>
      </c>
      <c r="DV5">
        <f>IF(DU5="","",TODAY()-DU5)</f>
        <v>-141</v>
      </c>
      <c r="DW5">
        <v>46259</v>
      </c>
      <c r="DY5" t="str">
        <f>IF(DU5="","SIN ESTADO",IF(DW5&lt;&gt;"","PAGA",IF(DV5&gt;0,"VENCIDA",IF(DV5&gt;=-5,"POR VENCER","AL DÍA"))))</f>
        <v>PAGA</v>
      </c>
      <c r="EA5">
        <f>IF(N($H5)&lt;21,"",IF(DU5="","",DU5+31))</f>
        <v>46490</v>
      </c>
      <c r="EB5">
        <f>IF(EA5="","",TODAY()-EA5)</f>
        <v>-172</v>
      </c>
      <c r="EE5" t="str">
        <f>IF(EA5="","SIN ESTADO",IF(EC5&lt;&gt;"","PAGA",IF(EB5&gt;0,"VENCIDA",IF(EB5&gt;=-5,"POR VENCER","AL DÍA"))))</f>
        <v>AL DÍA</v>
      </c>
      <c r="EG5">
        <f>IF(N($H5)&lt;22,"",IF(EA5="","",EA5+31))</f>
        <v>46521</v>
      </c>
      <c r="EH5">
        <f>IF(EG5="","",TODAY()-EG5)</f>
        <v>-203</v>
      </c>
      <c r="EK5" t="str">
        <f>IF(EG5="","SIN ESTADO",IF(EI5&lt;&gt;"","PAGA",IF(EH5&gt;0,"VENCIDA",IF(EH5&gt;=-5,"POR VENCER","AL DÍA"))))</f>
        <v>AL DÍA</v>
      </c>
      <c r="EM5">
        <f>IF(N($H5)&lt;23,"",IF(EG5="","",EG5+31))</f>
        <v>46552</v>
      </c>
      <c r="EN5">
        <f>IF(EM5="","",TODAY()-EM5)</f>
        <v>-234</v>
      </c>
      <c r="EQ5" t="str">
        <f>IF(EM5="","SIN ESTADO",IF(EO5&lt;&gt;"","PAGA",IF(EN5&gt;0,"VENCIDA",IF(EN5&gt;=-5,"POR VENCER","AL DÍA"))))</f>
        <v>AL DÍA</v>
      </c>
      <c r="ES5">
        <f>IF(N($H5)&lt;24,"",IF(EM5="","",EM5+31))</f>
        <v>46583</v>
      </c>
      <c r="ET5">
        <f>IF(ES5="","",TODAY()-ES5)</f>
        <v>-265</v>
      </c>
      <c r="EW5" t="str">
        <f>IF(ES5="","SIN ESTADO",IF(EU5&lt;&gt;"","PAGA",IF(ET5&gt;0,"VENCIDA",IF(ET5&gt;=-5,"POR VENCER","AL DÍA"))))</f>
        <v>AL DÍA</v>
      </c>
      <c r="EY5" t="str">
        <f>IF(N($H5)&lt;25,"",IF(ES5="","",ES5+31))</f>
        <v/>
      </c>
      <c r="EZ5" t="str">
        <f>IF(EY5="","",TODAY()-EY5)</f>
        <v/>
      </c>
      <c r="FC5" t="str">
        <f>IF(EY5="","SIN ESTADO",IF(FA5&lt;&gt;"","PAGA",IF(EZ5&gt;0,"VENCIDA",IF(EZ5&gt;=-5,"POR VENCER","AL DÍA"))))</f>
        <v>SIN ESTADO</v>
      </c>
      <c r="FE5" t="str">
        <f>IF(N($H5)&lt;26,"",IF(EY5="","",EY5+31))</f>
        <v/>
      </c>
      <c r="FF5" t="str">
        <f>IF(FE5="","",TODAY()-FE5)</f>
        <v/>
      </c>
      <c r="FI5" t="str">
        <f>IF(FE5="","SIN ESTADO",IF(FG5&lt;&gt;"","PAGA",IF(FF5&gt;0,"VENCIDA",IF(FF5&gt;=-5,"POR VENCER","AL DÍA"))))</f>
        <v>SIN ESTADO</v>
      </c>
      <c r="FK5" t="str">
        <f>IF(N($H5)&lt;27,"",IF(FE5="","",FE5+31))</f>
        <v/>
      </c>
      <c r="FL5" t="str">
        <f>IF(FK5="","",TODAY()-FK5)</f>
        <v/>
      </c>
      <c r="FO5" t="str">
        <f>IF(FK5="","SIN ESTADO",IF(FM5&lt;&gt;"","PAGA",IF(FL5&gt;0,"VENCIDA",IF(FL5&gt;=-5,"POR VENCER","AL DÍA"))))</f>
        <v>SIN ESTADO</v>
      </c>
      <c r="FQ5" t="str">
        <f>IF(N($H5)&lt;28,"",IF(FK5="","",FK5+31))</f>
        <v/>
      </c>
      <c r="FR5" t="str">
        <f>IF(FQ5="","",TODAY()-FQ5)</f>
        <v/>
      </c>
      <c r="FU5" t="str">
        <f>IF(FQ5="","SIN ESTADO",IF(FS5&lt;&gt;"","PAGA",IF(FR5&gt;0,"VENCIDA",IF(FR5&gt;=-5,"POR VENCER","AL DÍA"))))</f>
        <v>SIN ESTADO</v>
      </c>
      <c r="FW5" t="str">
        <f>IF(N($H5)&lt;29,"",IF(FQ5="","",FQ5+31))</f>
        <v/>
      </c>
      <c r="FX5" t="str">
        <f>IF(FW5="","",TODAY()-FW5)</f>
        <v/>
      </c>
      <c r="GA5" t="str">
        <f>IF(FW5="","SIN ESTADO",IF(FY5&lt;&gt;"","PAGA",IF(FX5&gt;0,"VENCIDA",IF(FX5&gt;=-5,"POR VENCER","AL DÍA"))))</f>
        <v>SIN ESTADO</v>
      </c>
      <c r="GC5" t="str">
        <f>IF(N($H5)&lt;30,"",IF(FW5="","",FW5+31))</f>
        <v/>
      </c>
      <c r="GD5" t="str">
        <f>IF(GC5="","",TODAY()-GC5)</f>
        <v/>
      </c>
      <c r="GG5" t="str">
        <f>IF(GC5="","SIN ESTADO",IF(GE5&lt;&gt;"","PAGA",IF(GD5&gt;0,"VENCIDA",IF(GD5&gt;=-5,"POR VENCER","AL DÍA"))))</f>
        <v>SIN ESTADO</v>
      </c>
      <c r="GI5" t="str">
        <f>IF(N($H5)&lt;31,"",IF(GC5="","",GC5+31))</f>
        <v/>
      </c>
      <c r="GJ5" t="str">
        <f>IF(GI5="","",TODAY()-GI5)</f>
        <v/>
      </c>
      <c r="GM5" t="str">
        <f>IF(GI5="","SIN ESTADO",IF(GK5&lt;&gt;"","PAGA",IF(GJ5&gt;0,"VENCIDA",IF(GJ5&gt;=-5,"POR VENCER","AL DÍA"))))</f>
        <v>SIN ESTADO</v>
      </c>
      <c r="GO5" t="str">
        <f>IF(N($H5)&lt;32,"",IF(GI5="","",GI5+31))</f>
        <v/>
      </c>
      <c r="GP5" t="str">
        <f>IF(GO5="","",TODAY()-GO5)</f>
        <v/>
      </c>
      <c r="GS5" t="str">
        <f>IF(GO5="","SIN ESTADO",IF(GQ5&lt;&gt;"","PAGA",IF(GP5&gt;0,"VENCIDA",IF(GP5&gt;=-5,"POR VENCER","AL DÍA"))))</f>
        <v>SIN ESTADO</v>
      </c>
      <c r="GU5" t="str">
        <f>IF(N($H5)&lt;33,"",IF(GO5="","",GO5+31))</f>
        <v/>
      </c>
      <c r="GV5" t="str">
        <f>IF(GU5="","",TODAY()-GU5)</f>
        <v/>
      </c>
      <c r="GY5" t="str">
        <f>IF(GU5="","SIN ESTADO",IF(GW5&lt;&gt;"","PAGA",IF(GV5&gt;0,"VENCIDA",IF(GV5&gt;=-5,"POR VENCER","AL DÍA"))))</f>
        <v>SIN ESTADO</v>
      </c>
      <c r="HA5" t="str">
        <f>IF(N($H5)&lt;34,"",IF(GU5="","",GU5+31))</f>
        <v/>
      </c>
      <c r="HB5" t="str">
        <f>IF(HA5="","",TODAY()-HA5)</f>
        <v/>
      </c>
      <c r="HE5" t="str">
        <f>IF(HA5="","SIN ESTADO",IF(HC5&lt;&gt;"","PAGA",IF(HB5&gt;0,"VENCIDA",IF(HB5&gt;=-5,"POR VENCER","AL DÍA"))))</f>
        <v>SIN ESTADO</v>
      </c>
      <c r="HG5" t="str">
        <f>IF(N($H5)&lt;35,"",IF(HA5="","",HA5+31))</f>
        <v/>
      </c>
      <c r="HH5" t="str">
        <f>IF(HG5="","",TODAY()-HG5)</f>
        <v/>
      </c>
      <c r="HK5" t="str">
        <f>IF(HG5="","SIN ESTADO",IF(HI5&lt;&gt;"","PAGA",IF(HH5&gt;0,"VENCIDA",IF(HH5&gt;=-5,"POR VENCER","AL DÍA"))))</f>
        <v>SIN ESTADO</v>
      </c>
      <c r="HM5" t="str">
        <f>IF(N($H5)&lt;36,"",IF(HG5="","",HG5+31))</f>
        <v/>
      </c>
      <c r="HN5" t="str">
        <f>IF(HM5="","",TODAY()-HM5)</f>
        <v/>
      </c>
      <c r="HQ5" t="str">
        <f>IF(HM5="","SIN ESTADO",IF(HO5&lt;&gt;"","PAGA",IF(HN5&gt;0,"VENCIDA",IF(HN5&gt;=-5,"POR VENCER","AL DÍA"))))</f>
        <v>SIN ESTADO</v>
      </c>
      <c r="HS5">
        <f>N5+T5+Z5+AF5+AL5+AR5+AX5+BD5+BJ5+BP5+BV5+CB5+CH5+CN5+CT5+CZ5+DF5+DL5+DR5+DX5+ED5+EJ5+EP5+EV5+FB5+FH5+FN5+FT5+FZ5+GF5+GL5+GR5+GX5+HD5+HJ5+HP5</f>
        <v>40206000</v>
      </c>
      <c r="HU5">
        <f>IFERROR(N($J5),0)</f>
        <v>1958333.3333333333</v>
      </c>
      <c r="HW5">
        <f>SUMPRODUCT((MOD(COLUMN($M5:$HR5)-COLUMN($M5),6)=0)*ISNUMBER($M5:$HR5)*($M5:$HR5&gt;=RESUMEN!$C$26)*($M5:$HR5&lt;=RESUMEN!$C$27)*IFERROR(N($N5:$HS5),0))</f>
        <v>15664000</v>
      </c>
      <c r="HX5">
        <f>SUMPRODUCT((MOD(COLUMN($M5:$HR5)-COLUMN($M5),6)=0)*ISNUMBER($M5:$HR5)*($M5:$HR5&gt;=RESUMEN!$C$26)*($M5:$HR5&lt;=RESUMEN!$C$27))</f>
        <v>8</v>
      </c>
    </row>
    <row r="6">
      <c r="B6">
        <f>VENTAS!A5</f>
        <v>3</v>
      </c>
      <c r="C6" t="str">
        <f>VENTAS!B5</f>
        <v>LC1 - 1 - 4</v>
      </c>
      <c r="D6" t="str">
        <f>VENTAS!C5</f>
        <v>VENDIDO</v>
      </c>
      <c r="E6">
        <f>VENTAS!D5</f>
        <v>25000000</v>
      </c>
      <c r="F6">
        <f>VENTAS!J5</f>
        <v>21000000</v>
      </c>
      <c r="G6">
        <f>VENTAS!F5</f>
        <v>45890</v>
      </c>
      <c r="H6">
        <f>VENTAS!K5</f>
        <v>24</v>
      </c>
      <c r="I6" t="str">
        <f>VENTAS!M5</f>
        <v xml:space="preserve">21 DE CADA MES </v>
      </c>
      <c r="J6">
        <f>VENTAS!L5</f>
        <v>875000</v>
      </c>
      <c r="K6">
        <f>IF(N($H6)&lt;1,"",$G6+31)</f>
        <v>45921</v>
      </c>
      <c r="L6">
        <f>IF(K6="","",TODAY()-K6)</f>
        <v>397</v>
      </c>
      <c r="M6">
        <v>45920</v>
      </c>
      <c r="N6">
        <v>850000</v>
      </c>
      <c r="O6" t="str">
        <f>IF(K6="","SIN ESTADO",IF(M6&lt;&gt;"","PAGA",IF(L6&gt;0,"VENCIDA",IF(L6&gt;=-5,"POR VENCER","AL DÍA"))))</f>
        <v>PAGA</v>
      </c>
      <c r="P6" t="str">
        <v>TRANSFERENCIA</v>
      </c>
      <c r="Q6">
        <f>IF(N($H6)&lt;2,"",IF(K6="","",K6+31))</f>
        <v>45952</v>
      </c>
      <c r="R6">
        <f>IF(Q6="","",TODAY()-Q6)</f>
        <v>366</v>
      </c>
      <c r="S6">
        <v>45951</v>
      </c>
      <c r="T6">
        <v>850000</v>
      </c>
      <c r="U6" t="str">
        <f>IF(Q6="","SIN ESTADO",IF(S6&lt;&gt;"","PAGA",IF(R6&gt;0,"VENCIDA",IF(R6&gt;=-5,"POR VENCER","AL DÍA"))))</f>
        <v>PAGA</v>
      </c>
      <c r="V6" t="str">
        <v>TRANSFERENCIA</v>
      </c>
      <c r="W6">
        <f>IF(N($H6)&lt;3,"",IF(Q6="","",Q6+31))</f>
        <v>45983</v>
      </c>
      <c r="X6">
        <f>IF(W6="","",TODAY()-W6)</f>
        <v>335</v>
      </c>
      <c r="Y6">
        <v>45982</v>
      </c>
      <c r="Z6">
        <v>850000</v>
      </c>
      <c r="AA6" t="str">
        <f>IF(W6="","SIN ESTADO",IF(Y6&lt;&gt;"","PAGA",IF(X6&gt;0,"VENCIDA",IF(X6&gt;=-5,"POR VENCER","AL DÍA"))))</f>
        <v>PAGA</v>
      </c>
      <c r="AB6" t="str">
        <v>TRANSFERENCIA</v>
      </c>
      <c r="AC6">
        <f>IF(N($H6)&lt;4,"",IF(W6="","",W6+31))</f>
        <v>46014</v>
      </c>
      <c r="AD6">
        <f>IF(AC6="","",TODAY()-AC6)</f>
        <v>304</v>
      </c>
      <c r="AE6">
        <v>45997</v>
      </c>
      <c r="AF6">
        <v>8000000</v>
      </c>
      <c r="AG6" t="str">
        <f>IF(AC6="","SIN ESTADO",IF(AE6&lt;&gt;"","PAGA",IF(AD6&gt;0,"VENCIDA",IF(AD6&gt;=-5,"POR VENCER","AL DÍA"))))</f>
        <v>PAGA</v>
      </c>
      <c r="AH6" t="str">
        <v>EFECTIVO</v>
      </c>
      <c r="AI6">
        <f>IF(N($H6)&lt;5,"",IF(AC6="","",AC6+31))</f>
        <v>46045</v>
      </c>
      <c r="AJ6">
        <f>IF(AI6="","",TODAY()-AI6)</f>
        <v>273</v>
      </c>
      <c r="AK6">
        <v>46013</v>
      </c>
      <c r="AL6">
        <v>850000</v>
      </c>
      <c r="AM6" t="str">
        <f>IF(AI6="","SIN ESTADO",IF(AK6&lt;&gt;"","PAGA",IF(AJ6&gt;0,"VENCIDA",IF(AJ6&gt;=-5,"POR VENCER","AL DÍA"))))</f>
        <v>PAGA</v>
      </c>
      <c r="AN6" t="str">
        <v>TRANSFERENCIA</v>
      </c>
      <c r="AO6">
        <f>IF(N($H6)&lt;6,"",IF(AI6="","",AI6+31))</f>
        <v>46076</v>
      </c>
      <c r="AP6">
        <f>IF(AO6="","",TODAY()-AO6)</f>
        <v>242</v>
      </c>
      <c r="AQ6">
        <v>46014</v>
      </c>
      <c r="AR6">
        <v>5600000</v>
      </c>
      <c r="AS6" t="str">
        <f>IF(AO6="","SIN ESTADO",IF(AQ6&lt;&gt;"","PAGA",IF(AP6&gt;0,"VENCIDA",IF(AP6&gt;=-5,"POR VENCER","AL DÍA"))))</f>
        <v>PAGA</v>
      </c>
      <c r="AT6" t="str">
        <v>EFECTIVO</v>
      </c>
      <c r="AU6">
        <f>IF(N($H6)&lt;7,"",IF(AO6="","",AO6+31))</f>
        <v>46107</v>
      </c>
      <c r="AV6">
        <f>IF(AU6="","",TODAY()-AU6)</f>
        <v>211</v>
      </c>
      <c r="AY6" t="str">
        <f>IF(AU6="","SIN ESTADO",IF(AW6&lt;&gt;"","PAGA",IF(AV6&gt;0,"VENCIDA",IF(AV6&gt;=-5,"POR VENCER","AL DÍA"))))</f>
        <v>VENCIDA</v>
      </c>
      <c r="BA6">
        <f>IF(N($H6)&lt;8,"",IF(AU6="","",AU6+31))</f>
        <v>46138</v>
      </c>
      <c r="BB6">
        <f>IF(BA6="","",TODAY()-BA6)</f>
        <v>180</v>
      </c>
      <c r="BE6" t="str">
        <f>IF(BA6="","SIN ESTADO",IF(BC6&lt;&gt;"","PAGA",IF(BB6&gt;0,"VENCIDA",IF(BB6&gt;=-5,"POR VENCER","AL DÍA"))))</f>
        <v>VENCIDA</v>
      </c>
      <c r="BG6">
        <f>IF(N($H6)&lt;9,"",IF(BA6="","",BA6+31))</f>
        <v>46169</v>
      </c>
      <c r="BH6">
        <f>IF(BG6="","",TODAY()-BG6)</f>
        <v>149</v>
      </c>
      <c r="BK6" t="str">
        <f>IF(BG6="","SIN ESTADO",IF(BI6&lt;&gt;"","PAGA",IF(BH6&gt;0,"VENCIDA",IF(BH6&gt;=-5,"POR VENCER","AL DÍA"))))</f>
        <v>VENCIDA</v>
      </c>
      <c r="BM6">
        <f>IF(N($H6)&lt;10,"",IF(BG6="","",BG6+31))</f>
        <v>46200</v>
      </c>
      <c r="BN6">
        <f>IF(BM6="","",TODAY()-BM6)</f>
        <v>118</v>
      </c>
      <c r="BQ6" t="str">
        <f>IF(BM6="","SIN ESTADO",IF(BO6&lt;&gt;"","PAGA",IF(BN6&gt;0,"VENCIDA",IF(BN6&gt;=-5,"POR VENCER","AL DÍA"))))</f>
        <v>VENCIDA</v>
      </c>
      <c r="BS6">
        <f>IF(N($H6)&lt;11,"",IF(BM6="","",BM6+31))</f>
        <v>46231</v>
      </c>
      <c r="BT6">
        <f>IF(BS6="","",TODAY()-BS6)</f>
        <v>87</v>
      </c>
      <c r="BW6" t="str">
        <f>IF(BS6="","SIN ESTADO",IF(BU6&lt;&gt;"","PAGA",IF(BT6&gt;0,"VENCIDA",IF(BT6&gt;=-5,"POR VENCER","AL DÍA"))))</f>
        <v>VENCIDA</v>
      </c>
      <c r="BY6">
        <f>IF(N($H6)&lt;12,"",IF(BS6="","",BS6+31))</f>
        <v>46262</v>
      </c>
      <c r="BZ6">
        <f>IF(BY6="","",TODAY()-BY6)</f>
        <v>56</v>
      </c>
      <c r="CC6" t="str">
        <f>IF(BY6="","SIN ESTADO",IF(CA6&lt;&gt;"","PAGA",IF(BZ6&gt;0,"VENCIDA",IF(BZ6&gt;=-5,"POR VENCER","AL DÍA"))))</f>
        <v>VENCIDA</v>
      </c>
      <c r="CE6">
        <f>IF(N($H6)&lt;13,"",IF(BY6="","",BY6+31))</f>
        <v>46293</v>
      </c>
      <c r="CF6">
        <f>IF(CE6="","",TODAY()-CE6)</f>
        <v>25</v>
      </c>
      <c r="CI6" t="str">
        <f>IF(CE6="","SIN ESTADO",IF(CG6&lt;&gt;"","PAGA",IF(CF6&gt;0,"VENCIDA",IF(CF6&gt;=-5,"POR VENCER","AL DÍA"))))</f>
        <v>VENCIDA</v>
      </c>
      <c r="CK6">
        <f>IF(N($H6)&lt;14,"",IF(CE6="","",CE6+31))</f>
        <v>46324</v>
      </c>
      <c r="CL6">
        <f>IF(CK6="","",TODAY()-CK6)</f>
        <v>-6</v>
      </c>
      <c r="CO6" t="str">
        <f>IF(CK6="","SIN ESTADO",IF(CM6&lt;&gt;"","PAGA",IF(CL6&gt;0,"VENCIDA",IF(CL6&gt;=-5,"POR VENCER","AL DÍA"))))</f>
        <v>AL DÍA</v>
      </c>
      <c r="CQ6">
        <f>IF(N($H6)&lt;15,"",IF(CK6="","",CK6+31))</f>
        <v>46355</v>
      </c>
      <c r="CR6">
        <f>IF(CQ6="","",TODAY()-CQ6)</f>
        <v>-37</v>
      </c>
      <c r="CU6" t="str">
        <f>IF(CQ6="","SIN ESTADO",IF(CS6&lt;&gt;"","PAGA",IF(CR6&gt;0,"VENCIDA",IF(CR6&gt;=-5,"POR VENCER","AL DÍA"))))</f>
        <v>AL DÍA</v>
      </c>
      <c r="CW6">
        <f>IF(N($H6)&lt;16,"",IF(CQ6="","",CQ6+31))</f>
        <v>46386</v>
      </c>
      <c r="CX6">
        <f>IF(CW6="","",TODAY()-CW6)</f>
        <v>-68</v>
      </c>
      <c r="DA6" t="str">
        <f>IF(CW6="","SIN ESTADO",IF(CY6&lt;&gt;"","PAGA",IF(CX6&gt;0,"VENCIDA",IF(CX6&gt;=-5,"POR VENCER","AL DÍA"))))</f>
        <v>AL DÍA</v>
      </c>
      <c r="DC6">
        <f>IF(N($H6)&lt;17,"",IF(CW6="","",CW6+31))</f>
        <v>46417</v>
      </c>
      <c r="DD6">
        <f>IF(DC6="","",TODAY()-DC6)</f>
        <v>-99</v>
      </c>
      <c r="DG6" t="str">
        <f>IF(DC6="","SIN ESTADO",IF(DE6&lt;&gt;"","PAGA",IF(DD6&gt;0,"VENCIDA",IF(DD6&gt;=-5,"POR VENCER","AL DÍA"))))</f>
        <v>AL DÍA</v>
      </c>
      <c r="DI6">
        <f>IF(N($H6)&lt;18,"",IF(DC6="","",DC6+31))</f>
        <v>46448</v>
      </c>
      <c r="DJ6">
        <f>IF(DI6="","",TODAY()-DI6)</f>
        <v>-130</v>
      </c>
      <c r="DM6" t="str">
        <f>IF(DI6="","SIN ESTADO",IF(DK6&lt;&gt;"","PAGA",IF(DJ6&gt;0,"VENCIDA",IF(DJ6&gt;=-5,"POR VENCER","AL DÍA"))))</f>
        <v>AL DÍA</v>
      </c>
      <c r="DO6">
        <f>IF(N($H6)&lt;19,"",IF(DI6="","",DI6+31))</f>
        <v>46479</v>
      </c>
      <c r="DP6">
        <f>IF(DO6="","",TODAY()-DO6)</f>
        <v>-161</v>
      </c>
      <c r="DS6" t="str">
        <f>IF(DO6="","SIN ESTADO",IF(DQ6&lt;&gt;"","PAGA",IF(DP6&gt;0,"VENCIDA",IF(DP6&gt;=-5,"POR VENCER","AL DÍA"))))</f>
        <v>AL DÍA</v>
      </c>
      <c r="DU6">
        <f>IF(N($H6)&lt;20,"",IF(DO6="","",DO6+31))</f>
        <v>46510</v>
      </c>
      <c r="DV6">
        <f>IF(DU6="","",TODAY()-DU6)</f>
        <v>-192</v>
      </c>
      <c r="DY6" t="str">
        <f>IF(DU6="","SIN ESTADO",IF(DW6&lt;&gt;"","PAGA",IF(DV6&gt;0,"VENCIDA",IF(DV6&gt;=-5,"POR VENCER","AL DÍA"))))</f>
        <v>AL DÍA</v>
      </c>
      <c r="EA6">
        <f>IF(N($H6)&lt;21,"",IF(DU6="","",DU6+31))</f>
        <v>46541</v>
      </c>
      <c r="EB6">
        <f>IF(EA6="","",TODAY()-EA6)</f>
        <v>-223</v>
      </c>
      <c r="EE6" t="str">
        <f>IF(EA6="","SIN ESTADO",IF(EC6&lt;&gt;"","PAGA",IF(EB6&gt;0,"VENCIDA",IF(EB6&gt;=-5,"POR VENCER","AL DÍA"))))</f>
        <v>AL DÍA</v>
      </c>
      <c r="EG6">
        <f>IF(N($H6)&lt;22,"",IF(EA6="","",EA6+31))</f>
        <v>46572</v>
      </c>
      <c r="EH6">
        <f>IF(EG6="","",TODAY()-EG6)</f>
        <v>-254</v>
      </c>
      <c r="EK6" t="str">
        <f>IF(EG6="","SIN ESTADO",IF(EI6&lt;&gt;"","PAGA",IF(EH6&gt;0,"VENCIDA",IF(EH6&gt;=-5,"POR VENCER","AL DÍA"))))</f>
        <v>AL DÍA</v>
      </c>
      <c r="EM6">
        <f>IF(N($H6)&lt;23,"",IF(EG6="","",EG6+31))</f>
        <v>46603</v>
      </c>
      <c r="EN6">
        <f>IF(EM6="","",TODAY()-EM6)</f>
        <v>-285</v>
      </c>
      <c r="EQ6" t="str">
        <f>IF(EM6="","SIN ESTADO",IF(EO6&lt;&gt;"","PAGA",IF(EN6&gt;0,"VENCIDA",IF(EN6&gt;=-5,"POR VENCER","AL DÍA"))))</f>
        <v>AL DÍA</v>
      </c>
      <c r="ES6">
        <f>IF(N($H6)&lt;24,"",IF(EM6="","",EM6+31))</f>
        <v>46634</v>
      </c>
      <c r="ET6">
        <f>IF(ES6="","",TODAY()-ES6)</f>
        <v>-316</v>
      </c>
      <c r="EW6" t="str">
        <f>IF(ES6="","SIN ESTADO",IF(EU6&lt;&gt;"","PAGA",IF(ET6&gt;0,"VENCIDA",IF(ET6&gt;=-5,"POR VENCER","AL DÍA"))))</f>
        <v>AL DÍA</v>
      </c>
      <c r="EY6" t="str">
        <f>IF(N($H6)&lt;25,"",IF(ES6="","",ES6+31))</f>
        <v/>
      </c>
      <c r="EZ6" t="str">
        <f>IF(EY6="","",TODAY()-EY6)</f>
        <v/>
      </c>
      <c r="FC6" t="str">
        <f>IF(EY6="","SIN ESTADO",IF(FA6&lt;&gt;"","PAGA",IF(EZ6&gt;0,"VENCIDA",IF(EZ6&gt;=-5,"POR VENCER","AL DÍA"))))</f>
        <v>SIN ESTADO</v>
      </c>
      <c r="FE6" t="str">
        <f>IF(N($H6)&lt;26,"",IF(EY6="","",EY6+31))</f>
        <v/>
      </c>
      <c r="FF6" t="str">
        <f>IF(FE6="","",TODAY()-FE6)</f>
        <v/>
      </c>
      <c r="FI6" t="str">
        <f>IF(FE6="","SIN ESTADO",IF(FG6&lt;&gt;"","PAGA",IF(FF6&gt;0,"VENCIDA",IF(FF6&gt;=-5,"POR VENCER","AL DÍA"))))</f>
        <v>SIN ESTADO</v>
      </c>
      <c r="FK6" t="str">
        <f>IF(N($H6)&lt;27,"",IF(FE6="","",FE6+31))</f>
        <v/>
      </c>
      <c r="FL6" t="str">
        <f>IF(FK6="","",TODAY()-FK6)</f>
        <v/>
      </c>
      <c r="FO6" t="str">
        <f>IF(FK6="","SIN ESTADO",IF(FM6&lt;&gt;"","PAGA",IF(FL6&gt;0,"VENCIDA",IF(FL6&gt;=-5,"POR VENCER","AL DÍA"))))</f>
        <v>SIN ESTADO</v>
      </c>
      <c r="FQ6" t="str">
        <f>IF(N($H6)&lt;28,"",IF(FK6="","",FK6+31))</f>
        <v/>
      </c>
      <c r="FR6" t="str">
        <f>IF(FQ6="","",TODAY()-FQ6)</f>
        <v/>
      </c>
      <c r="FU6" t="str">
        <f>IF(FQ6="","SIN ESTADO",IF(FS6&lt;&gt;"","PAGA",IF(FR6&gt;0,"VENCIDA",IF(FR6&gt;=-5,"POR VENCER","AL DÍA"))))</f>
        <v>SIN ESTADO</v>
      </c>
      <c r="FW6" t="str">
        <f>IF(N($H6)&lt;29,"",IF(FQ6="","",FQ6+31))</f>
        <v/>
      </c>
      <c r="FX6" t="str">
        <f>IF(FW6="","",TODAY()-FW6)</f>
        <v/>
      </c>
      <c r="GA6" t="str">
        <f>IF(FW6="","SIN ESTADO",IF(FY6&lt;&gt;"","PAGA",IF(FX6&gt;0,"VENCIDA",IF(FX6&gt;=-5,"POR VENCER","AL DÍA"))))</f>
        <v>SIN ESTADO</v>
      </c>
      <c r="GC6" t="str">
        <f>IF(N($H6)&lt;30,"",IF(FW6="","",FW6+31))</f>
        <v/>
      </c>
      <c r="GD6" t="str">
        <f>IF(GC6="","",TODAY()-GC6)</f>
        <v/>
      </c>
      <c r="GG6" t="str">
        <f>IF(GC6="","SIN ESTADO",IF(GE6&lt;&gt;"","PAGA",IF(GD6&gt;0,"VENCIDA",IF(GD6&gt;=-5,"POR VENCER","AL DÍA"))))</f>
        <v>SIN ESTADO</v>
      </c>
      <c r="GI6" t="str">
        <f>IF(N($H6)&lt;31,"",IF(GC6="","",GC6+31))</f>
        <v/>
      </c>
      <c r="GJ6" t="str">
        <f>IF(GI6="","",TODAY()-GI6)</f>
        <v/>
      </c>
      <c r="GM6" t="str">
        <f>IF(GI6="","SIN ESTADO",IF(GK6&lt;&gt;"","PAGA",IF(GJ6&gt;0,"VENCIDA",IF(GJ6&gt;=-5,"POR VENCER","AL DÍA"))))</f>
        <v>SIN ESTADO</v>
      </c>
      <c r="GO6" t="str">
        <f>IF(N($H6)&lt;32,"",IF(GI6="","",GI6+31))</f>
        <v/>
      </c>
      <c r="GP6" t="str">
        <f>IF(GO6="","",TODAY()-GO6)</f>
        <v/>
      </c>
      <c r="GS6" t="str">
        <f>IF(GO6="","SIN ESTADO",IF(GQ6&lt;&gt;"","PAGA",IF(GP6&gt;0,"VENCIDA",IF(GP6&gt;=-5,"POR VENCER","AL DÍA"))))</f>
        <v>SIN ESTADO</v>
      </c>
      <c r="GU6" t="str">
        <f>IF(N($H6)&lt;33,"",IF(GO6="","",GO6+31))</f>
        <v/>
      </c>
      <c r="GV6" t="str">
        <f>IF(GU6="","",TODAY()-GU6)</f>
        <v/>
      </c>
      <c r="GY6" t="str">
        <f>IF(GU6="","SIN ESTADO",IF(GW6&lt;&gt;"","PAGA",IF(GV6&gt;0,"VENCIDA",IF(GV6&gt;=-5,"POR VENCER","AL DÍA"))))</f>
        <v>SIN ESTADO</v>
      </c>
      <c r="HA6" t="str">
        <f>IF(N($H6)&lt;34,"",IF(GU6="","",GU6+31))</f>
        <v/>
      </c>
      <c r="HB6" t="str">
        <f>IF(HA6="","",TODAY()-HA6)</f>
        <v/>
      </c>
      <c r="HE6" t="str">
        <f>IF(HA6="","SIN ESTADO",IF(HC6&lt;&gt;"","PAGA",IF(HB6&gt;0,"VENCIDA",IF(HB6&gt;=-5,"POR VENCER","AL DÍA"))))</f>
        <v>SIN ESTADO</v>
      </c>
      <c r="HG6" t="str">
        <f>IF(N($H6)&lt;35,"",IF(HA6="","",HA6+31))</f>
        <v/>
      </c>
      <c r="HH6" t="str">
        <f>IF(HG6="","",TODAY()-HG6)</f>
        <v/>
      </c>
      <c r="HK6" t="str">
        <f>IF(HG6="","SIN ESTADO",IF(HI6&lt;&gt;"","PAGA",IF(HH6&gt;0,"VENCIDA",IF(HH6&gt;=-5,"POR VENCER","AL DÍA"))))</f>
        <v>SIN ESTADO</v>
      </c>
      <c r="HM6" t="str">
        <f>IF(N($H6)&lt;36,"",IF(HG6="","",HG6+31))</f>
        <v/>
      </c>
      <c r="HN6" t="str">
        <f>IF(HM6="","",TODAY()-HM6)</f>
        <v/>
      </c>
      <c r="HQ6" t="str">
        <f>IF(HM6="","SIN ESTADO",IF(HO6&lt;&gt;"","PAGA",IF(HN6&gt;0,"VENCIDA",IF(HN6&gt;=-5,"POR VENCER","AL DÍA"))))</f>
        <v>SIN ESTADO</v>
      </c>
      <c r="HS6">
        <f>N6+T6+Z6+AF6+AL6+AR6+AX6+BD6+BJ6+BP6+BV6+CB6+CH6+CN6+CT6+CZ6+DF6+DL6+DR6+DX6+ED6+EJ6+EP6+EV6+FB6+FH6+FN6+FT6+FZ6+GF6+GL6+GR6+GX6+HD6+HJ6+HP6</f>
        <v>17000000</v>
      </c>
      <c r="HU6">
        <f>IFERROR(N($J6),0)</f>
        <v>875000</v>
      </c>
      <c r="HW6">
        <f>SUMPRODUCT((MOD(COLUMN($M6:$HR6)-COLUMN($M6),6)=0)*ISNUMBER($M6:$HR6)*($M6:$HR6&gt;=RESUMEN!$C$26)*($M6:$HR6&lt;=RESUMEN!$C$27)*IFERROR(N($N6:$HS6),0))</f>
        <v>0</v>
      </c>
      <c r="HX6">
        <f>SUMPRODUCT((MOD(COLUMN($M6:$HR6)-COLUMN($M6),6)=0)*ISNUMBER($M6:$HR6)*($M6:$HR6&gt;=RESUMEN!$C$26)*($M6:$HR6&lt;=RESUMEN!$C$27))</f>
        <v>0</v>
      </c>
    </row>
    <row r="7">
      <c r="B7">
        <f>VENTAS!A6</f>
        <v>4</v>
      </c>
      <c r="C7" t="str">
        <f>VENTAS!B6</f>
        <v>LC1 - 1  - 5</v>
      </c>
      <c r="D7" t="str">
        <f>VENTAS!C6</f>
        <v>VENDIDO</v>
      </c>
      <c r="E7">
        <f>VENTAS!D6</f>
        <v>29500000</v>
      </c>
      <c r="F7">
        <f>VENTAS!J6</f>
        <v>24100000</v>
      </c>
      <c r="G7">
        <f>VENTAS!F6</f>
        <v>46002</v>
      </c>
      <c r="H7">
        <f>VENTAS!K6</f>
        <v>24</v>
      </c>
      <c r="I7" t="str">
        <f>VENTAS!M6</f>
        <v xml:space="preserve">11 DE CADA MES </v>
      </c>
      <c r="J7">
        <f>VENTAS!L6</f>
        <v>1004166.6666666666</v>
      </c>
      <c r="K7">
        <f>IF(N($H7)&lt;1,"",$G7+31)</f>
        <v>46033</v>
      </c>
      <c r="L7">
        <f>IF(K7="","",TODAY()-K7)</f>
        <v>285</v>
      </c>
      <c r="M7">
        <v>46229</v>
      </c>
      <c r="N7">
        <v>2000000</v>
      </c>
      <c r="O7" t="str">
        <f>IF(K7="","SIN ESTADO",IF(M7&lt;&gt;"","PAGA",IF(L7&gt;0,"VENCIDA",IF(L7&gt;=-5,"POR VENCER","AL DÍA"))))</f>
        <v>PAGA</v>
      </c>
      <c r="P7" t="str">
        <v>TRANSFERENCIA</v>
      </c>
      <c r="Q7">
        <f>IF(N($H7)&lt;2,"",IF(K7="","",K7+31))</f>
        <v>46064</v>
      </c>
      <c r="R7">
        <f>IF(Q7="","",TODAY()-Q7)</f>
        <v>254</v>
      </c>
      <c r="U7" t="str">
        <f>IF(Q7="","SIN ESTADO",IF(S7&lt;&gt;"","PAGA",IF(R7&gt;0,"VENCIDA",IF(R7&gt;=-5,"POR VENCER","AL DÍA"))))</f>
        <v>VENCIDA</v>
      </c>
      <c r="W7">
        <f>IF(N($H7)&lt;3,"",IF(Q7="","",Q7+31))</f>
        <v>46095</v>
      </c>
      <c r="X7">
        <f>IF(W7="","",TODAY()-W7)</f>
        <v>223</v>
      </c>
      <c r="AA7" t="str">
        <f>IF(W7="","SIN ESTADO",IF(Y7&lt;&gt;"","PAGA",IF(X7&gt;0,"VENCIDA",IF(X7&gt;=-5,"POR VENCER","AL DÍA"))))</f>
        <v>VENCIDA</v>
      </c>
      <c r="AC7">
        <f>IF(N($H7)&lt;4,"",IF(W7="","",W7+31))</f>
        <v>46126</v>
      </c>
      <c r="AD7">
        <f>IF(AC7="","",TODAY()-AC7)</f>
        <v>192</v>
      </c>
      <c r="AG7" t="str">
        <f>IF(AC7="","SIN ESTADO",IF(AE7&lt;&gt;"","PAGA",IF(AD7&gt;0,"VENCIDA",IF(AD7&gt;=-5,"POR VENCER","AL DÍA"))))</f>
        <v>VENCIDA</v>
      </c>
      <c r="AI7">
        <f>IF(N($H7)&lt;5,"",IF(AC7="","",AC7+31))</f>
        <v>46157</v>
      </c>
      <c r="AJ7">
        <f>IF(AI7="","",TODAY()-AI7)</f>
        <v>161</v>
      </c>
      <c r="AM7" t="str">
        <f>IF(AI7="","SIN ESTADO",IF(AK7&lt;&gt;"","PAGA",IF(AJ7&gt;0,"VENCIDA",IF(AJ7&gt;=-5,"POR VENCER","AL DÍA"))))</f>
        <v>VENCIDA</v>
      </c>
      <c r="AO7">
        <f>IF(N($H7)&lt;6,"",IF(AI7="","",AI7+31))</f>
        <v>46188</v>
      </c>
      <c r="AP7">
        <f>IF(AO7="","",TODAY()-AO7)</f>
        <v>130</v>
      </c>
      <c r="AS7" t="str">
        <f>IF(AO7="","SIN ESTADO",IF(AQ7&lt;&gt;"","PAGA",IF(AP7&gt;0,"VENCIDA",IF(AP7&gt;=-5,"POR VENCER","AL DÍA"))))</f>
        <v>VENCIDA</v>
      </c>
      <c r="AU7">
        <f>IF(N($H7)&lt;7,"",IF(AO7="","",AO7+31))</f>
        <v>46219</v>
      </c>
      <c r="AV7">
        <f>IF(AU7="","",TODAY()-AU7)</f>
        <v>99</v>
      </c>
      <c r="AY7" t="str">
        <f>IF(AU7="","SIN ESTADO",IF(AW7&lt;&gt;"","PAGA",IF(AV7&gt;0,"VENCIDA",IF(AV7&gt;=-5,"POR VENCER","AL DÍA"))))</f>
        <v>VENCIDA</v>
      </c>
      <c r="BA7">
        <f>IF(N($H7)&lt;8,"",IF(AU7="","",AU7+31))</f>
        <v>46250</v>
      </c>
      <c r="BB7">
        <f>IF(BA7="","",TODAY()-BA7)</f>
        <v>68</v>
      </c>
      <c r="BE7" t="str">
        <f>IF(BA7="","SIN ESTADO",IF(BC7&lt;&gt;"","PAGA",IF(BB7&gt;0,"VENCIDA",IF(BB7&gt;=-5,"POR VENCER","AL DÍA"))))</f>
        <v>VENCIDA</v>
      </c>
      <c r="BG7">
        <f>IF(N($H7)&lt;9,"",IF(BA7="","",BA7+31))</f>
        <v>46281</v>
      </c>
      <c r="BH7">
        <f>IF(BG7="","",TODAY()-BG7)</f>
        <v>37</v>
      </c>
      <c r="BK7" t="str">
        <f>IF(BG7="","SIN ESTADO",IF(BI7&lt;&gt;"","PAGA",IF(BH7&gt;0,"VENCIDA",IF(BH7&gt;=-5,"POR VENCER","AL DÍA"))))</f>
        <v>VENCIDA</v>
      </c>
      <c r="BM7">
        <f>IF(N($H7)&lt;10,"",IF(BG7="","",BG7+31))</f>
        <v>46312</v>
      </c>
      <c r="BN7">
        <f>IF(BM7="","",TODAY()-BM7)</f>
        <v>6</v>
      </c>
      <c r="BQ7" t="str">
        <f>IF(BM7="","SIN ESTADO",IF(BO7&lt;&gt;"","PAGA",IF(BN7&gt;0,"VENCIDA",IF(BN7&gt;=-5,"POR VENCER","AL DÍA"))))</f>
        <v>VENCIDA</v>
      </c>
      <c r="BS7">
        <f>IF(N($H7)&lt;11,"",IF(BM7="","",BM7+31))</f>
        <v>46343</v>
      </c>
      <c r="BT7">
        <f>IF(BS7="","",TODAY()-BS7)</f>
        <v>-25</v>
      </c>
      <c r="BW7" t="str">
        <f>IF(BS7="","SIN ESTADO",IF(BU7&lt;&gt;"","PAGA",IF(BT7&gt;0,"VENCIDA",IF(BT7&gt;=-5,"POR VENCER","AL DÍA"))))</f>
        <v>AL DÍA</v>
      </c>
      <c r="BY7">
        <f>IF(N($H7)&lt;12,"",IF(BS7="","",BS7+31))</f>
        <v>46374</v>
      </c>
      <c r="BZ7">
        <f>IF(BY7="","",TODAY()-BY7)</f>
        <v>-56</v>
      </c>
      <c r="CC7" t="str">
        <f>IF(BY7="","SIN ESTADO",IF(CA7&lt;&gt;"","PAGA",IF(BZ7&gt;0,"VENCIDA",IF(BZ7&gt;=-5,"POR VENCER","AL DÍA"))))</f>
        <v>AL DÍA</v>
      </c>
      <c r="CE7">
        <f>IF(N($H7)&lt;13,"",IF(BY7="","",BY7+31))</f>
        <v>46405</v>
      </c>
      <c r="CF7">
        <f>IF(CE7="","",TODAY()-CE7)</f>
        <v>-87</v>
      </c>
      <c r="CI7" t="str">
        <f>IF(CE7="","SIN ESTADO",IF(CG7&lt;&gt;"","PAGA",IF(CF7&gt;0,"VENCIDA",IF(CF7&gt;=-5,"POR VENCER","AL DÍA"))))</f>
        <v>AL DÍA</v>
      </c>
      <c r="CK7">
        <f>IF(N($H7)&lt;14,"",IF(CE7="","",CE7+31))</f>
        <v>46436</v>
      </c>
      <c r="CL7">
        <f>IF(CK7="","",TODAY()-CK7)</f>
        <v>-118</v>
      </c>
      <c r="CO7" t="str">
        <f>IF(CK7="","SIN ESTADO",IF(CM7&lt;&gt;"","PAGA",IF(CL7&gt;0,"VENCIDA",IF(CL7&gt;=-5,"POR VENCER","AL DÍA"))))</f>
        <v>AL DÍA</v>
      </c>
      <c r="CQ7">
        <f>IF(N($H7)&lt;15,"",IF(CK7="","",CK7+31))</f>
        <v>46467</v>
      </c>
      <c r="CR7">
        <f>IF(CQ7="","",TODAY()-CQ7)</f>
        <v>-149</v>
      </c>
      <c r="CU7" t="str">
        <f>IF(CQ7="","SIN ESTADO",IF(CS7&lt;&gt;"","PAGA",IF(CR7&gt;0,"VENCIDA",IF(CR7&gt;=-5,"POR VENCER","AL DÍA"))))</f>
        <v>AL DÍA</v>
      </c>
      <c r="CW7">
        <f>IF(N($H7)&lt;16,"",IF(CQ7="","",CQ7+31))</f>
        <v>46498</v>
      </c>
      <c r="CX7">
        <f>IF(CW7="","",TODAY()-CW7)</f>
        <v>-180</v>
      </c>
      <c r="DA7" t="str">
        <f>IF(CW7="","SIN ESTADO",IF(CY7&lt;&gt;"","PAGA",IF(CX7&gt;0,"VENCIDA",IF(CX7&gt;=-5,"POR VENCER","AL DÍA"))))</f>
        <v>AL DÍA</v>
      </c>
      <c r="DC7">
        <f>IF(N($H7)&lt;17,"",IF(CW7="","",CW7+31))</f>
        <v>46529</v>
      </c>
      <c r="DD7">
        <f>IF(DC7="","",TODAY()-DC7)</f>
        <v>-211</v>
      </c>
      <c r="DG7" t="str">
        <f>IF(DC7="","SIN ESTADO",IF(DE7&lt;&gt;"","PAGA",IF(DD7&gt;0,"VENCIDA",IF(DD7&gt;=-5,"POR VENCER","AL DÍA"))))</f>
        <v>AL DÍA</v>
      </c>
      <c r="DI7">
        <f>IF(N($H7)&lt;18,"",IF(DC7="","",DC7+31))</f>
        <v>46560</v>
      </c>
      <c r="DJ7">
        <f>IF(DI7="","",TODAY()-DI7)</f>
        <v>-242</v>
      </c>
      <c r="DM7" t="str">
        <f>IF(DI7="","SIN ESTADO",IF(DK7&lt;&gt;"","PAGA",IF(DJ7&gt;0,"VENCIDA",IF(DJ7&gt;=-5,"POR VENCER","AL DÍA"))))</f>
        <v>AL DÍA</v>
      </c>
      <c r="DO7">
        <f>IF(N($H7)&lt;19,"",IF(DI7="","",DI7+31))</f>
        <v>46591</v>
      </c>
      <c r="DP7">
        <f>IF(DO7="","",TODAY()-DO7)</f>
        <v>-273</v>
      </c>
      <c r="DS7" t="str">
        <f>IF(DO7="","SIN ESTADO",IF(DQ7&lt;&gt;"","PAGA",IF(DP7&gt;0,"VENCIDA",IF(DP7&gt;=-5,"POR VENCER","AL DÍA"))))</f>
        <v>AL DÍA</v>
      </c>
      <c r="DU7">
        <f>IF(N($H7)&lt;20,"",IF(DO7="","",DO7+31))</f>
        <v>46622</v>
      </c>
      <c r="DV7">
        <f>IF(DU7="","",TODAY()-DU7)</f>
        <v>-304</v>
      </c>
      <c r="DY7" t="str">
        <f>IF(DU7="","SIN ESTADO",IF(DW7&lt;&gt;"","PAGA",IF(DV7&gt;0,"VENCIDA",IF(DV7&gt;=-5,"POR VENCER","AL DÍA"))))</f>
        <v>AL DÍA</v>
      </c>
      <c r="EA7">
        <f>IF(N($H7)&lt;21,"",IF(DU7="","",DU7+31))</f>
        <v>46653</v>
      </c>
      <c r="EB7">
        <f>IF(EA7="","",TODAY()-EA7)</f>
        <v>-335</v>
      </c>
      <c r="EE7" t="str">
        <f>IF(EA7="","SIN ESTADO",IF(EC7&lt;&gt;"","PAGA",IF(EB7&gt;0,"VENCIDA",IF(EB7&gt;=-5,"POR VENCER","AL DÍA"))))</f>
        <v>AL DÍA</v>
      </c>
      <c r="EG7">
        <f>IF(N($H7)&lt;22,"",IF(EA7="","",EA7+31))</f>
        <v>46684</v>
      </c>
      <c r="EH7">
        <f>IF(EG7="","",TODAY()-EG7)</f>
        <v>-366</v>
      </c>
      <c r="EK7" t="str">
        <f>IF(EG7="","SIN ESTADO",IF(EI7&lt;&gt;"","PAGA",IF(EH7&gt;0,"VENCIDA",IF(EH7&gt;=-5,"POR VENCER","AL DÍA"))))</f>
        <v>AL DÍA</v>
      </c>
      <c r="EM7">
        <f>IF(N($H7)&lt;23,"",IF(EG7="","",EG7+31))</f>
        <v>46715</v>
      </c>
      <c r="EN7">
        <f>IF(EM7="","",TODAY()-EM7)</f>
        <v>-397</v>
      </c>
      <c r="EQ7" t="str">
        <f>IF(EM7="","SIN ESTADO",IF(EO7&lt;&gt;"","PAGA",IF(EN7&gt;0,"VENCIDA",IF(EN7&gt;=-5,"POR VENCER","AL DÍA"))))</f>
        <v>AL DÍA</v>
      </c>
      <c r="ES7">
        <f>IF(N($H7)&lt;24,"",IF(EM7="","",EM7+31))</f>
        <v>46746</v>
      </c>
      <c r="ET7">
        <f>IF(ES7="","",TODAY()-ES7)</f>
        <v>-428</v>
      </c>
      <c r="EW7" t="str">
        <f>IF(ES7="","SIN ESTADO",IF(EU7&lt;&gt;"","PAGA",IF(ET7&gt;0,"VENCIDA",IF(ET7&gt;=-5,"POR VENCER","AL DÍA"))))</f>
        <v>AL DÍA</v>
      </c>
      <c r="EY7" t="str">
        <f>IF(N($H7)&lt;25,"",IF(ES7="","",ES7+31))</f>
        <v/>
      </c>
      <c r="EZ7" t="str">
        <f>IF(EY7="","",TODAY()-EY7)</f>
        <v/>
      </c>
      <c r="FC7" t="str">
        <f>IF(EY7="","SIN ESTADO",IF(FA7&lt;&gt;"","PAGA",IF(EZ7&gt;0,"VENCIDA",IF(EZ7&gt;=-5,"POR VENCER","AL DÍA"))))</f>
        <v>SIN ESTADO</v>
      </c>
      <c r="FE7" t="str">
        <f>IF(N($H7)&lt;26,"",IF(EY7="","",EY7+31))</f>
        <v/>
      </c>
      <c r="FF7" t="str">
        <f>IF(FE7="","",TODAY()-FE7)</f>
        <v/>
      </c>
      <c r="FI7" t="str">
        <f>IF(FE7="","SIN ESTADO",IF(FG7&lt;&gt;"","PAGA",IF(FF7&gt;0,"VENCIDA",IF(FF7&gt;=-5,"POR VENCER","AL DÍA"))))</f>
        <v>SIN ESTADO</v>
      </c>
      <c r="FK7" t="str">
        <f>IF(N($H7)&lt;27,"",IF(FE7="","",FE7+31))</f>
        <v/>
      </c>
      <c r="FL7" t="str">
        <f>IF(FK7="","",TODAY()-FK7)</f>
        <v/>
      </c>
      <c r="FO7" t="str">
        <f>IF(FK7="","SIN ESTADO",IF(FM7&lt;&gt;"","PAGA",IF(FL7&gt;0,"VENCIDA",IF(FL7&gt;=-5,"POR VENCER","AL DÍA"))))</f>
        <v>SIN ESTADO</v>
      </c>
      <c r="FQ7" t="str">
        <f>IF(N($H7)&lt;28,"",IF(FK7="","",FK7+31))</f>
        <v/>
      </c>
      <c r="FR7" t="str">
        <f>IF(FQ7="","",TODAY()-FQ7)</f>
        <v/>
      </c>
      <c r="FU7" t="str">
        <f>IF(FQ7="","SIN ESTADO",IF(FS7&lt;&gt;"","PAGA",IF(FR7&gt;0,"VENCIDA",IF(FR7&gt;=-5,"POR VENCER","AL DÍA"))))</f>
        <v>SIN ESTADO</v>
      </c>
      <c r="FW7" t="str">
        <f>IF(N($H7)&lt;29,"",IF(FQ7="","",FQ7+31))</f>
        <v/>
      </c>
      <c r="FX7" t="str">
        <f>IF(FW7="","",TODAY()-FW7)</f>
        <v/>
      </c>
      <c r="GA7" t="str">
        <f>IF(FW7="","SIN ESTADO",IF(FY7&lt;&gt;"","PAGA",IF(FX7&gt;0,"VENCIDA",IF(FX7&gt;=-5,"POR VENCER","AL DÍA"))))</f>
        <v>SIN ESTADO</v>
      </c>
      <c r="GC7" t="str">
        <f>IF(N($H7)&lt;30,"",IF(FW7="","",FW7+31))</f>
        <v/>
      </c>
      <c r="GD7" t="str">
        <f>IF(GC7="","",TODAY()-GC7)</f>
        <v/>
      </c>
      <c r="GG7" t="str">
        <f>IF(GC7="","SIN ESTADO",IF(GE7&lt;&gt;"","PAGA",IF(GD7&gt;0,"VENCIDA",IF(GD7&gt;=-5,"POR VENCER","AL DÍA"))))</f>
        <v>SIN ESTADO</v>
      </c>
      <c r="GI7" t="str">
        <f>IF(N($H7)&lt;31,"",IF(GC7="","",GC7+31))</f>
        <v/>
      </c>
      <c r="GJ7" t="str">
        <f>IF(GI7="","",TODAY()-GI7)</f>
        <v/>
      </c>
      <c r="GM7" t="str">
        <f>IF(GI7="","SIN ESTADO",IF(GK7&lt;&gt;"","PAGA",IF(GJ7&gt;0,"VENCIDA",IF(GJ7&gt;=-5,"POR VENCER","AL DÍA"))))</f>
        <v>SIN ESTADO</v>
      </c>
      <c r="GO7" t="str">
        <f>IF(N($H7)&lt;32,"",IF(GI7="","",GI7+31))</f>
        <v/>
      </c>
      <c r="GP7" t="str">
        <f>IF(GO7="","",TODAY()-GO7)</f>
        <v/>
      </c>
      <c r="GS7" t="str">
        <f>IF(GO7="","SIN ESTADO",IF(GQ7&lt;&gt;"","PAGA",IF(GP7&gt;0,"VENCIDA",IF(GP7&gt;=-5,"POR VENCER","AL DÍA"))))</f>
        <v>SIN ESTADO</v>
      </c>
      <c r="GU7" t="str">
        <f>IF(N($H7)&lt;33,"",IF(GO7="","",GO7+31))</f>
        <v/>
      </c>
      <c r="GV7" t="str">
        <f>IF(GU7="","",TODAY()-GU7)</f>
        <v/>
      </c>
      <c r="GY7" t="str">
        <f>IF(GU7="","SIN ESTADO",IF(GW7&lt;&gt;"","PAGA",IF(GV7&gt;0,"VENCIDA",IF(GV7&gt;=-5,"POR VENCER","AL DÍA"))))</f>
        <v>SIN ESTADO</v>
      </c>
      <c r="HA7" t="str">
        <f>IF(N($H7)&lt;34,"",IF(GU7="","",GU7+31))</f>
        <v/>
      </c>
      <c r="HB7" t="str">
        <f>IF(HA7="","",TODAY()-HA7)</f>
        <v/>
      </c>
      <c r="HE7" t="str">
        <f>IF(HA7="","SIN ESTADO",IF(HC7&lt;&gt;"","PAGA",IF(HB7&gt;0,"VENCIDA",IF(HB7&gt;=-5,"POR VENCER","AL DÍA"))))</f>
        <v>SIN ESTADO</v>
      </c>
      <c r="HG7" t="str">
        <f>IF(N($H7)&lt;35,"",IF(HA7="","",HA7+31))</f>
        <v/>
      </c>
      <c r="HH7" t="str">
        <f>IF(HG7="","",TODAY()-HG7)</f>
        <v/>
      </c>
      <c r="HK7" t="str">
        <f>IF(HG7="","SIN ESTADO",IF(HI7&lt;&gt;"","PAGA",IF(HH7&gt;0,"VENCIDA",IF(HH7&gt;=-5,"POR VENCER","AL DÍA"))))</f>
        <v>SIN ESTADO</v>
      </c>
      <c r="HM7" t="str">
        <f>IF(N($H7)&lt;36,"",IF(HG7="","",HG7+31))</f>
        <v/>
      </c>
      <c r="HN7" t="str">
        <f>IF(HM7="","",TODAY()-HM7)</f>
        <v/>
      </c>
      <c r="HQ7" t="str">
        <f>IF(HM7="","SIN ESTADO",IF(HO7&lt;&gt;"","PAGA",IF(HN7&gt;0,"VENCIDA",IF(HN7&gt;=-5,"POR VENCER","AL DÍA"))))</f>
        <v>SIN ESTADO</v>
      </c>
      <c r="HS7">
        <f>N7+T7+Z7+AF7+AL7+AR7+AX7+BD7+BJ7+BP7+BV7+CB7+CH7+CN7+CT7+CZ7+DF7+DL7+DR7+DX7+ED7+EJ7+EP7+EV7+FB7+FH7+FN7+FT7+FZ7+GF7+GL7+GR7+GX7+HD7+HJ7+HP7</f>
        <v>2000000</v>
      </c>
      <c r="HU7">
        <f>IFERROR(N($J7),0)</f>
        <v>1004166.6666666666</v>
      </c>
      <c r="HW7">
        <f>SUMPRODUCT((MOD(COLUMN($M7:$HR7)-COLUMN($M7),6)=0)*ISNUMBER($M7:$HR7)*($M7:$HR7&gt;=RESUMEN!$C$26)*($M7:$HR7&lt;=RESUMEN!$C$27)*IFERROR(N($N7:$HS7),0))</f>
        <v>0</v>
      </c>
      <c r="HX7">
        <f>SUMPRODUCT((MOD(COLUMN($M7:$HR7)-COLUMN($M7),6)=0)*ISNUMBER($M7:$HR7)*($M7:$HR7&gt;=RESUMEN!$C$26)*($M7:$HR7&lt;=RESUMEN!$C$27))</f>
        <v>0</v>
      </c>
    </row>
    <row r="8">
      <c r="B8">
        <f>VENTAS!A7</f>
        <v>5</v>
      </c>
      <c r="C8" t="str">
        <f>VENTAS!B7</f>
        <v>LC1 - 2 - 1</v>
      </c>
      <c r="D8" t="str">
        <f>VENTAS!C7</f>
        <v>VENDIDO</v>
      </c>
      <c r="E8">
        <f>VENTAS!D7</f>
        <v>30000000</v>
      </c>
      <c r="F8">
        <f>VENTAS!J7</f>
        <v>26000000</v>
      </c>
      <c r="G8">
        <f>VENTAS!F7</f>
        <v>45845</v>
      </c>
      <c r="H8">
        <f>VENTAS!K7</f>
        <v>24</v>
      </c>
      <c r="I8" t="str">
        <f>VENTAS!M7</f>
        <v xml:space="preserve">07 DE CADA MES </v>
      </c>
      <c r="J8">
        <f>VENTAS!L7</f>
        <v>1083333.3333333333</v>
      </c>
      <c r="K8">
        <f>IF(N($H8)&lt;1,"",$G8+31)</f>
        <v>45876</v>
      </c>
      <c r="L8">
        <f>IF(K8="","",TODAY()-K8)</f>
        <v>442</v>
      </c>
      <c r="M8">
        <v>45880</v>
      </c>
      <c r="N8">
        <v>1083000</v>
      </c>
      <c r="O8" t="str">
        <f>IF(K8="","SIN ESTADO",IF(M8&lt;&gt;"","PAGA",IF(L8&gt;0,"VENCIDA",IF(L8&gt;=-5,"POR VENCER","AL DÍA"))))</f>
        <v>PAGA</v>
      </c>
      <c r="P8" t="str">
        <v>EFECTIVO</v>
      </c>
      <c r="Q8">
        <f>IF(N($H8)&lt;2,"",IF(K8="","",K8+31))</f>
        <v>45907</v>
      </c>
      <c r="R8">
        <f>IF(Q8="","",TODAY()-Q8)</f>
        <v>411</v>
      </c>
      <c r="S8">
        <v>45912</v>
      </c>
      <c r="T8">
        <v>1083000</v>
      </c>
      <c r="U8" t="str">
        <f>IF(Q8="","SIN ESTADO",IF(S8&lt;&gt;"","PAGA",IF(R8&gt;0,"VENCIDA",IF(R8&gt;=-5,"POR VENCER","AL DÍA"))))</f>
        <v>PAGA</v>
      </c>
      <c r="V8" t="str">
        <v>TRANSFERENCIA</v>
      </c>
      <c r="W8">
        <f>IF(N($H8)&lt;3,"",IF(Q8="","",Q8+31))</f>
        <v>45938</v>
      </c>
      <c r="X8">
        <f>IF(W8="","",TODAY()-W8)</f>
        <v>380</v>
      </c>
      <c r="Y8">
        <v>45934</v>
      </c>
      <c r="Z8">
        <v>1083000</v>
      </c>
      <c r="AA8" t="str">
        <f>IF(W8="","SIN ESTADO",IF(Y8&lt;&gt;"","PAGA",IF(X8&gt;0,"VENCIDA",IF(X8&gt;=-5,"POR VENCER","AL DÍA"))))</f>
        <v>PAGA</v>
      </c>
      <c r="AB8" t="str">
        <v>TRANSFERENCIA</v>
      </c>
      <c r="AC8">
        <f>IF(N($H8)&lt;4,"",IF(W8="","",W8+31))</f>
        <v>45969</v>
      </c>
      <c r="AD8">
        <f>IF(AC8="","",TODAY()-AC8)</f>
        <v>349</v>
      </c>
      <c r="AE8">
        <v>45972</v>
      </c>
      <c r="AF8">
        <v>1083000</v>
      </c>
      <c r="AG8" t="str">
        <f>IF(AC8="","SIN ESTADO",IF(AE8&lt;&gt;"","PAGA",IF(AD8&gt;0,"VENCIDA",IF(AD8&gt;=-5,"POR VENCER","AL DÍA"))))</f>
        <v>PAGA</v>
      </c>
      <c r="AH8" t="str">
        <v>TRANSFERENCIA</v>
      </c>
      <c r="AI8">
        <f>IF(N($H8)&lt;5,"",IF(AC8="","",AC8+31))</f>
        <v>46000</v>
      </c>
      <c r="AJ8">
        <f>IF(AI8="","",TODAY()-AI8)</f>
        <v>318</v>
      </c>
      <c r="AK8">
        <v>46008</v>
      </c>
      <c r="AL8">
        <v>1083000</v>
      </c>
      <c r="AM8" t="str">
        <f>IF(AI8="","SIN ESTADO",IF(AK8&lt;&gt;"","PAGA",IF(AJ8&gt;0,"VENCIDA",IF(AJ8&gt;=-5,"POR VENCER","AL DÍA"))))</f>
        <v>PAGA</v>
      </c>
      <c r="AN8" t="str">
        <v>TRANSFERENCIA</v>
      </c>
      <c r="AO8">
        <f>IF(N($H8)&lt;6,"",IF(AI8="","",AI8+31))</f>
        <v>46031</v>
      </c>
      <c r="AP8">
        <f>IF(AO8="","",TODAY()-AO8)</f>
        <v>287</v>
      </c>
      <c r="AQ8">
        <v>46038</v>
      </c>
      <c r="AR8">
        <v>1083000</v>
      </c>
      <c r="AS8" t="str">
        <f>IF(AO8="","SIN ESTADO",IF(AQ8&lt;&gt;"","PAGA",IF(AP8&gt;0,"VENCIDA",IF(AP8&gt;=-5,"POR VENCER","AL DÍA"))))</f>
        <v>PAGA</v>
      </c>
      <c r="AT8" t="str">
        <v>TRANSFERENCIA</v>
      </c>
      <c r="AU8">
        <f>IF(N($H8)&lt;7,"",IF(AO8="","",AO8+31))</f>
        <v>46062</v>
      </c>
      <c r="AV8">
        <f>IF(AU8="","",TODAY()-AU8)</f>
        <v>256</v>
      </c>
      <c r="AW8">
        <v>46073</v>
      </c>
      <c r="AX8">
        <v>1083000</v>
      </c>
      <c r="AY8" t="str">
        <f>IF(AU8="","SIN ESTADO",IF(AW8&lt;&gt;"","PAGA",IF(AV8&gt;0,"VENCIDA",IF(AV8&gt;=-5,"POR VENCER","AL DÍA"))))</f>
        <v>PAGA</v>
      </c>
      <c r="AZ8" t="str">
        <v>TRANSFERENCIA</v>
      </c>
      <c r="BA8">
        <f>IF(N($H8)&lt;8,"",IF(AU8="","",AU8+31))</f>
        <v>46093</v>
      </c>
      <c r="BB8">
        <f>IF(BA8="","",TODAY()-BA8)</f>
        <v>225</v>
      </c>
      <c r="BC8">
        <v>46095</v>
      </c>
      <c r="BD8">
        <v>1083000</v>
      </c>
      <c r="BE8" t="str">
        <f>IF(BA8="","SIN ESTADO",IF(BC8&lt;&gt;"","PAGA",IF(BB8&gt;0,"VENCIDA",IF(BB8&gt;=-5,"POR VENCER","AL DÍA"))))</f>
        <v>PAGA</v>
      </c>
      <c r="BF8" t="str">
        <v>TRANSFERENCIA</v>
      </c>
      <c r="BG8">
        <f>IF(N($H8)&lt;9,"",IF(BA8="","",BA8+31))</f>
        <v>46124</v>
      </c>
      <c r="BH8">
        <f>IF(BG8="","",TODAY()-BG8)</f>
        <v>194</v>
      </c>
      <c r="BI8">
        <v>46169</v>
      </c>
      <c r="BJ8">
        <v>16500000</v>
      </c>
      <c r="BK8" t="str">
        <f>IF(BG8="","SIN ESTADO",IF(BI8&lt;&gt;"","PAGA",IF(BH8&gt;0,"VENCIDA",IF(BH8&gt;=-5,"POR VENCER","AL DÍA"))))</f>
        <v>PAGA</v>
      </c>
      <c r="BL8" t="str">
        <v>TRANSFERENCIA</v>
      </c>
      <c r="BM8">
        <f>IF(N($H8)&lt;10,"",IF(BG8="","",BG8+31))</f>
        <v>46155</v>
      </c>
      <c r="BN8">
        <f>IF(BM8="","",TODAY()-BM8)</f>
        <v>163</v>
      </c>
      <c r="BO8">
        <v>46169</v>
      </c>
      <c r="BQ8" t="str">
        <f>IF(BM8="","SIN ESTADO",IF(BO8&lt;&gt;"","PAGA",IF(BN8&gt;0,"VENCIDA",IF(BN8&gt;=-5,"POR VENCER","AL DÍA"))))</f>
        <v>PAGA</v>
      </c>
      <c r="BS8">
        <f>IF(N($H8)&lt;11,"",IF(BM8="","",BM8+31))</f>
        <v>46186</v>
      </c>
      <c r="BT8">
        <f>IF(BS8="","",TODAY()-BS8)</f>
        <v>132</v>
      </c>
      <c r="BU8">
        <v>46163</v>
      </c>
      <c r="BW8" t="str">
        <f>IF(BS8="","SIN ESTADO",IF(BU8&lt;&gt;"","PAGA",IF(BT8&gt;0,"VENCIDA",IF(BT8&gt;=-5,"POR VENCER","AL DÍA"))))</f>
        <v>PAGA</v>
      </c>
      <c r="BY8">
        <f>IF(N($H8)&lt;12,"",IF(BS8="","",BS8+31))</f>
        <v>46217</v>
      </c>
      <c r="BZ8">
        <f>IF(BY8="","",TODAY()-BY8)</f>
        <v>101</v>
      </c>
      <c r="CA8">
        <v>46169</v>
      </c>
      <c r="CC8" t="str">
        <f>IF(BY8="","SIN ESTADO",IF(CA8&lt;&gt;"","PAGA",IF(BZ8&gt;0,"VENCIDA",IF(BZ8&gt;=-5,"POR VENCER","AL DÍA"))))</f>
        <v>PAGA</v>
      </c>
      <c r="CE8">
        <f>IF(N($H8)&lt;13,"",IF(BY8="","",BY8+31))</f>
        <v>46248</v>
      </c>
      <c r="CF8">
        <f>IF(CE8="","",TODAY()-CE8)</f>
        <v>70</v>
      </c>
      <c r="CG8">
        <v>46169</v>
      </c>
      <c r="CI8" t="str">
        <f>IF(CE8="","SIN ESTADO",IF(CG8&lt;&gt;"","PAGA",IF(CF8&gt;0,"VENCIDA",IF(CF8&gt;=-5,"POR VENCER","AL DÍA"))))</f>
        <v>PAGA</v>
      </c>
      <c r="CK8">
        <f>IF(N($H8)&lt;14,"",IF(CE8="","",CE8+31))</f>
        <v>46279</v>
      </c>
      <c r="CL8">
        <f>IF(CK8="","",TODAY()-CK8)</f>
        <v>39</v>
      </c>
      <c r="CM8">
        <v>46169</v>
      </c>
      <c r="CO8" t="str">
        <f>IF(CK8="","SIN ESTADO",IF(CM8&lt;&gt;"","PAGA",IF(CL8&gt;0,"VENCIDA",IF(CL8&gt;=-5,"POR VENCER","AL DÍA"))))</f>
        <v>PAGA</v>
      </c>
      <c r="CQ8">
        <f>IF(N($H8)&lt;15,"",IF(CK8="","",CK8+31))</f>
        <v>46310</v>
      </c>
      <c r="CR8">
        <f>IF(CQ8="","",TODAY()-CQ8)</f>
        <v>8</v>
      </c>
      <c r="CS8">
        <v>46169</v>
      </c>
      <c r="CU8" t="str">
        <f>IF(CQ8="","SIN ESTADO",IF(CS8&lt;&gt;"","PAGA",IF(CR8&gt;0,"VENCIDA",IF(CR8&gt;=-5,"POR VENCER","AL DÍA"))))</f>
        <v>PAGA</v>
      </c>
      <c r="CW8">
        <f>IF(N($H8)&lt;16,"",IF(CQ8="","",CQ8+31))</f>
        <v>46341</v>
      </c>
      <c r="CX8">
        <f>IF(CW8="","",TODAY()-CW8)</f>
        <v>-23</v>
      </c>
      <c r="CY8">
        <v>46169</v>
      </c>
      <c r="DA8" t="str">
        <f>IF(CW8="","SIN ESTADO",IF(CY8&lt;&gt;"","PAGA",IF(CX8&gt;0,"VENCIDA",IF(CX8&gt;=-5,"POR VENCER","AL DÍA"))))</f>
        <v>PAGA</v>
      </c>
      <c r="DC8">
        <f>IF(N($H8)&lt;17,"",IF(CW8="","",CW8+31))</f>
        <v>46372</v>
      </c>
      <c r="DD8">
        <f>IF(DC8="","",TODAY()-DC8)</f>
        <v>-54</v>
      </c>
      <c r="DE8">
        <v>46169</v>
      </c>
      <c r="DG8" t="str">
        <f>IF(DC8="","SIN ESTADO",IF(DE8&lt;&gt;"","PAGA",IF(DD8&gt;0,"VENCIDA",IF(DD8&gt;=-5,"POR VENCER","AL DÍA"))))</f>
        <v>PAGA</v>
      </c>
      <c r="DI8">
        <f>IF(N($H8)&lt;18,"",IF(DC8="","",DC8+31))</f>
        <v>46403</v>
      </c>
      <c r="DJ8">
        <f>IF(DI8="","",TODAY()-DI8)</f>
        <v>-85</v>
      </c>
      <c r="DK8">
        <v>46169</v>
      </c>
      <c r="DM8" t="str">
        <f>IF(DI8="","SIN ESTADO",IF(DK8&lt;&gt;"","PAGA",IF(DJ8&gt;0,"VENCIDA",IF(DJ8&gt;=-5,"POR VENCER","AL DÍA"))))</f>
        <v>PAGA</v>
      </c>
      <c r="DO8">
        <f>IF(N($H8)&lt;19,"",IF(DI8="","",DI8+31))</f>
        <v>46434</v>
      </c>
      <c r="DP8">
        <f>IF(DO8="","",TODAY()-DO8)</f>
        <v>-116</v>
      </c>
      <c r="DQ8">
        <v>46169</v>
      </c>
      <c r="DS8" t="str">
        <f>IF(DO8="","SIN ESTADO",IF(DQ8&lt;&gt;"","PAGA",IF(DP8&gt;0,"VENCIDA",IF(DP8&gt;=-5,"POR VENCER","AL DÍA"))))</f>
        <v>PAGA</v>
      </c>
      <c r="DU8">
        <f>IF(N($H8)&lt;20,"",IF(DO8="","",DO8+31))</f>
        <v>46465</v>
      </c>
      <c r="DV8">
        <f>IF(DU8="","",TODAY()-DU8)</f>
        <v>-147</v>
      </c>
      <c r="DW8">
        <v>46169</v>
      </c>
      <c r="DY8" t="str">
        <f>IF(DU8="","SIN ESTADO",IF(DW8&lt;&gt;"","PAGA",IF(DV8&gt;0,"VENCIDA",IF(DV8&gt;=-5,"POR VENCER","AL DÍA"))))</f>
        <v>PAGA</v>
      </c>
      <c r="EA8">
        <f>IF(N($H8)&lt;21,"",IF(DU8="","",DU8+31))</f>
        <v>46496</v>
      </c>
      <c r="EB8">
        <f>IF(EA8="","",TODAY()-EA8)</f>
        <v>-178</v>
      </c>
      <c r="EC8">
        <v>46169</v>
      </c>
      <c r="EE8" t="str">
        <f>IF(EA8="","SIN ESTADO",IF(EC8&lt;&gt;"","PAGA",IF(EB8&gt;0,"VENCIDA",IF(EB8&gt;=-5,"POR VENCER","AL DÍA"))))</f>
        <v>PAGA</v>
      </c>
      <c r="EG8">
        <f>IF(N($H8)&lt;22,"",IF(EA8="","",EA8+31))</f>
        <v>46527</v>
      </c>
      <c r="EH8">
        <f>IF(EG8="","",TODAY()-EG8)</f>
        <v>-209</v>
      </c>
      <c r="EI8" t="str">
        <v>5/27/2026</v>
      </c>
      <c r="EK8" t="str">
        <f>IF(EG8="","SIN ESTADO",IF(EI8&lt;&gt;"","PAGA",IF(EH8&gt;0,"VENCIDA",IF(EH8&gt;=-5,"POR VENCER","AL DÍA"))))</f>
        <v>PAGA</v>
      </c>
      <c r="EM8">
        <f>IF(N($H8)&lt;23,"",IF(EG8="","",EG8+31))</f>
        <v>46558</v>
      </c>
      <c r="EN8">
        <f>IF(EM8="","",TODAY()-EM8)</f>
        <v>-240</v>
      </c>
      <c r="EO8">
        <v>46169</v>
      </c>
      <c r="EQ8" t="str">
        <f>IF(EM8="","SIN ESTADO",IF(EO8&lt;&gt;"","PAGA",IF(EN8&gt;0,"VENCIDA",IF(EN8&gt;=-5,"POR VENCER","AL DÍA"))))</f>
        <v>PAGA</v>
      </c>
      <c r="ES8">
        <f>IF(N($H8)&lt;24,"",IF(EM8="","",EM8+31))</f>
        <v>46589</v>
      </c>
      <c r="ET8">
        <f>IF(ES8="","",TODAY()-ES8)</f>
        <v>-271</v>
      </c>
      <c r="EU8">
        <v>46169</v>
      </c>
      <c r="EW8" t="str">
        <f>IF(ES8="","SIN ESTADO",IF(EU8&lt;&gt;"","PAGA",IF(ET8&gt;0,"VENCIDA",IF(ET8&gt;=-5,"POR VENCER","AL DÍA"))))</f>
        <v>PAGA</v>
      </c>
      <c r="EY8" t="str">
        <f>IF(N($H8)&lt;25,"",IF(ES8="","",ES8+31))</f>
        <v/>
      </c>
      <c r="EZ8" t="str">
        <f>IF(EY8="","",TODAY()-EY8)</f>
        <v/>
      </c>
      <c r="FC8" t="str">
        <f>IF(EY8="","SIN ESTADO",IF(FA8&lt;&gt;"","PAGA",IF(EZ8&gt;0,"VENCIDA",IF(EZ8&gt;=-5,"POR VENCER","AL DÍA"))))</f>
        <v>SIN ESTADO</v>
      </c>
      <c r="FE8" t="str">
        <f>IF(N($H8)&lt;26,"",IF(EY8="","",EY8+31))</f>
        <v/>
      </c>
      <c r="FF8" t="str">
        <f>IF(FE8="","",TODAY()-FE8)</f>
        <v/>
      </c>
      <c r="FI8" t="str">
        <f>IF(FE8="","SIN ESTADO",IF(FG8&lt;&gt;"","PAGA",IF(FF8&gt;0,"VENCIDA",IF(FF8&gt;=-5,"POR VENCER","AL DÍA"))))</f>
        <v>SIN ESTADO</v>
      </c>
      <c r="FK8" t="str">
        <f>IF(N($H8)&lt;27,"",IF(FE8="","",FE8+31))</f>
        <v/>
      </c>
      <c r="FL8" t="str">
        <f>IF(FK8="","",TODAY()-FK8)</f>
        <v/>
      </c>
      <c r="FO8" t="str">
        <f>IF(FK8="","SIN ESTADO",IF(FM8&lt;&gt;"","PAGA",IF(FL8&gt;0,"VENCIDA",IF(FL8&gt;=-5,"POR VENCER","AL DÍA"))))</f>
        <v>SIN ESTADO</v>
      </c>
      <c r="FQ8" t="str">
        <f>IF(N($H8)&lt;28,"",IF(FK8="","",FK8+31))</f>
        <v/>
      </c>
      <c r="FR8" t="str">
        <f>IF(FQ8="","",TODAY()-FQ8)</f>
        <v/>
      </c>
      <c r="FU8" t="str">
        <f>IF(FQ8="","SIN ESTADO",IF(FS8&lt;&gt;"","PAGA",IF(FR8&gt;0,"VENCIDA",IF(FR8&gt;=-5,"POR VENCER","AL DÍA"))))</f>
        <v>SIN ESTADO</v>
      </c>
      <c r="FW8" t="str">
        <f>IF(N($H8)&lt;29,"",IF(FQ8="","",FQ8+31))</f>
        <v/>
      </c>
      <c r="FX8" t="str">
        <f>IF(FW8="","",TODAY()-FW8)</f>
        <v/>
      </c>
      <c r="GA8" t="str">
        <f>IF(FW8="","SIN ESTADO",IF(FY8&lt;&gt;"","PAGA",IF(FX8&gt;0,"VENCIDA",IF(FX8&gt;=-5,"POR VENCER","AL DÍA"))))</f>
        <v>SIN ESTADO</v>
      </c>
      <c r="GC8" t="str">
        <f>IF(N($H8)&lt;30,"",IF(FW8="","",FW8+31))</f>
        <v/>
      </c>
      <c r="GD8" t="str">
        <f>IF(GC8="","",TODAY()-GC8)</f>
        <v/>
      </c>
      <c r="GG8" t="str">
        <f>IF(GC8="","SIN ESTADO",IF(GE8&lt;&gt;"","PAGA",IF(GD8&gt;0,"VENCIDA",IF(GD8&gt;=-5,"POR VENCER","AL DÍA"))))</f>
        <v>SIN ESTADO</v>
      </c>
      <c r="GI8" t="str">
        <f>IF(N($H8)&lt;31,"",IF(GC8="","",GC8+31))</f>
        <v/>
      </c>
      <c r="GJ8" t="str">
        <f>IF(GI8="","",TODAY()-GI8)</f>
        <v/>
      </c>
      <c r="GM8" t="str">
        <f>IF(GI8="","SIN ESTADO",IF(GK8&lt;&gt;"","PAGA",IF(GJ8&gt;0,"VENCIDA",IF(GJ8&gt;=-5,"POR VENCER","AL DÍA"))))</f>
        <v>SIN ESTADO</v>
      </c>
      <c r="GO8" t="str">
        <f>IF(N($H8)&lt;32,"",IF(GI8="","",GI8+31))</f>
        <v/>
      </c>
      <c r="GP8" t="str">
        <f>IF(GO8="","",TODAY()-GO8)</f>
        <v/>
      </c>
      <c r="GS8" t="str">
        <f>IF(GO8="","SIN ESTADO",IF(GQ8&lt;&gt;"","PAGA",IF(GP8&gt;0,"VENCIDA",IF(GP8&gt;=-5,"POR VENCER","AL DÍA"))))</f>
        <v>SIN ESTADO</v>
      </c>
      <c r="GU8" t="str">
        <f>IF(N($H8)&lt;33,"",IF(GO8="","",GO8+31))</f>
        <v/>
      </c>
      <c r="GV8" t="str">
        <f>IF(GU8="","",TODAY()-GU8)</f>
        <v/>
      </c>
      <c r="GY8" t="str">
        <f>IF(GU8="","SIN ESTADO",IF(GW8&lt;&gt;"","PAGA",IF(GV8&gt;0,"VENCIDA",IF(GV8&gt;=-5,"POR VENCER","AL DÍA"))))</f>
        <v>SIN ESTADO</v>
      </c>
      <c r="HA8" t="str">
        <f>IF(N($H8)&lt;34,"",IF(GU8="","",GU8+31))</f>
        <v/>
      </c>
      <c r="HB8" t="str">
        <f>IF(HA8="","",TODAY()-HA8)</f>
        <v/>
      </c>
      <c r="HE8" t="str">
        <f>IF(HA8="","SIN ESTADO",IF(HC8&lt;&gt;"","PAGA",IF(HB8&gt;0,"VENCIDA",IF(HB8&gt;=-5,"POR VENCER","AL DÍA"))))</f>
        <v>SIN ESTADO</v>
      </c>
      <c r="HG8" t="str">
        <f>IF(N($H8)&lt;35,"",IF(HA8="","",HA8+31))</f>
        <v/>
      </c>
      <c r="HH8" t="str">
        <f>IF(HG8="","",TODAY()-HG8)</f>
        <v/>
      </c>
      <c r="HK8" t="str">
        <f>IF(HG8="","SIN ESTADO",IF(HI8&lt;&gt;"","PAGA",IF(HH8&gt;0,"VENCIDA",IF(HH8&gt;=-5,"POR VENCER","AL DÍA"))))</f>
        <v>SIN ESTADO</v>
      </c>
      <c r="HM8" t="str">
        <f>IF(N($H8)&lt;36,"",IF(HG8="","",HG8+31))</f>
        <v/>
      </c>
      <c r="HN8" t="str">
        <f>IF(HM8="","",TODAY()-HM8)</f>
        <v/>
      </c>
      <c r="HQ8" t="str">
        <f>IF(HM8="","SIN ESTADO",IF(HO8&lt;&gt;"","PAGA",IF(HN8&gt;0,"VENCIDA",IF(HN8&gt;=-5,"POR VENCER","AL DÍA"))))</f>
        <v>SIN ESTADO</v>
      </c>
      <c r="HS8">
        <f>N8+T8+Z8+AF8+AL8+AR8+AX8+BD8+BJ8+BP8+BV8+CB8+CH8+CN8+CT8+CZ8+DF8+DL8+DR8+DX8+ED8+EJ8+EP8+EV8+FB8+FH8+FN8+FT8+FZ8+GF8+GL8+GR8+GX8+HD8+HJ8+HP8</f>
        <v>25164000</v>
      </c>
      <c r="HU8">
        <f>IFERROR(N($J8),0)</f>
        <v>1083333.3333333333</v>
      </c>
      <c r="HW8">
        <f>SUMPRODUCT((MOD(COLUMN($M8:$HR8)-COLUMN($M8),6)=0)*ISNUMBER($M8:$HR8)*($M8:$HR8&gt;=RESUMEN!$C$26)*($M8:$HR8&lt;=RESUMEN!$C$27)*IFERROR(N($N8:$HS8),0))</f>
        <v>0</v>
      </c>
      <c r="HX8">
        <f>SUMPRODUCT((MOD(COLUMN($M8:$HR8)-COLUMN($M8),6)=0)*ISNUMBER($M8:$HR8)*($M8:$HR8&gt;=RESUMEN!$C$26)*($M8:$HR8&lt;=RESUMEN!$C$27))</f>
        <v>0</v>
      </c>
    </row>
    <row r="9">
      <c r="B9">
        <f>VENTAS!A8</f>
        <v>6</v>
      </c>
      <c r="C9" t="str">
        <f>VENTAS!B8</f>
        <v xml:space="preserve">LC1 - 2 - 2 </v>
      </c>
      <c r="D9" t="str">
        <f>VENTAS!C8</f>
        <v>VENDIDO</v>
      </c>
      <c r="E9">
        <f>VENTAS!D8</f>
        <v>25000000</v>
      </c>
      <c r="F9">
        <f>VENTAS!J8</f>
        <v>21000000</v>
      </c>
      <c r="G9">
        <f>VENTAS!F8</f>
        <v>45855</v>
      </c>
      <c r="H9">
        <f>VENTAS!K8</f>
        <v>24</v>
      </c>
      <c r="I9" t="str">
        <f>VENTAS!M8</f>
        <v xml:space="preserve">17 DE CADA MES </v>
      </c>
      <c r="J9">
        <f>VENTAS!L8</f>
        <v>875000</v>
      </c>
      <c r="K9">
        <f>IF(N($H9)&lt;1,"",$G9+31)</f>
        <v>45886</v>
      </c>
      <c r="L9">
        <f>IF(K9="","",TODAY()-K9)</f>
        <v>432</v>
      </c>
      <c r="M9">
        <v>45880</v>
      </c>
      <c r="N9">
        <v>875000</v>
      </c>
      <c r="O9" t="str">
        <f>IF(K9="","SIN ESTADO",IF(M9&lt;&gt;"","PAGA",IF(L9&gt;0,"VENCIDA",IF(L9&gt;=-5,"POR VENCER","AL DÍA"))))</f>
        <v>PAGA</v>
      </c>
      <c r="P9" t="str">
        <v>TRANSFERENCIA</v>
      </c>
      <c r="Q9">
        <f>IF(N($H9)&lt;2,"",IF(K9="","",K9+31))</f>
        <v>45917</v>
      </c>
      <c r="R9">
        <f>IF(Q9="","",TODAY()-Q9)</f>
        <v>401</v>
      </c>
      <c r="S9">
        <v>45908</v>
      </c>
      <c r="T9">
        <v>875000</v>
      </c>
      <c r="U9" t="str">
        <f>IF(Q9="","SIN ESTADO",IF(S9&lt;&gt;"","PAGA",IF(R9&gt;0,"VENCIDA",IF(R9&gt;=-5,"POR VENCER","AL DÍA"))))</f>
        <v>PAGA</v>
      </c>
      <c r="V9" t="str">
        <v>TRANSFERENCIA</v>
      </c>
      <c r="W9">
        <f>IF(N($H9)&lt;3,"",IF(Q9="","",Q9+31))</f>
        <v>45948</v>
      </c>
      <c r="X9">
        <f>IF(W9="","",TODAY()-W9)</f>
        <v>370</v>
      </c>
      <c r="Y9">
        <v>45938</v>
      </c>
      <c r="Z9">
        <v>875000</v>
      </c>
      <c r="AA9" t="str">
        <f>IF(W9="","SIN ESTADO",IF(Y9&lt;&gt;"","PAGA",IF(X9&gt;0,"VENCIDA",IF(X9&gt;=-5,"POR VENCER","AL DÍA"))))</f>
        <v>PAGA</v>
      </c>
      <c r="AB9" t="str">
        <v>TRANSFERENCIA</v>
      </c>
      <c r="AC9">
        <f>IF(N($H9)&lt;4,"",IF(W9="","",W9+31))</f>
        <v>45979</v>
      </c>
      <c r="AD9">
        <f>IF(AC9="","",TODAY()-AC9)</f>
        <v>339</v>
      </c>
      <c r="AE9">
        <v>45972</v>
      </c>
      <c r="AF9">
        <v>875000</v>
      </c>
      <c r="AG9" t="str">
        <f>IF(AC9="","SIN ESTADO",IF(AE9&lt;&gt;"","PAGA",IF(AD9&gt;0,"VENCIDA",IF(AD9&gt;=-5,"POR VENCER","AL DÍA"))))</f>
        <v>PAGA</v>
      </c>
      <c r="AH9" t="str">
        <v>TRANSFERENCIA</v>
      </c>
      <c r="AI9">
        <f>IF(N($H9)&lt;5,"",IF(AC9="","",AC9+31))</f>
        <v>46010</v>
      </c>
      <c r="AJ9">
        <f>IF(AI9="","",TODAY()-AI9)</f>
        <v>308</v>
      </c>
      <c r="AK9">
        <v>46004</v>
      </c>
      <c r="AL9">
        <v>875000</v>
      </c>
      <c r="AM9" t="str">
        <f>IF(AI9="","SIN ESTADO",IF(AK9&lt;&gt;"","PAGA",IF(AJ9&gt;0,"VENCIDA",IF(AJ9&gt;=-5,"POR VENCER","AL DÍA"))))</f>
        <v>PAGA</v>
      </c>
      <c r="AN9" t="str">
        <v>TRANSFERENCIA</v>
      </c>
      <c r="AO9">
        <f>IF(N($H9)&lt;6,"",IF(AI9="","",AI9+31))</f>
        <v>46041</v>
      </c>
      <c r="AP9">
        <f>IF(AO9="","",TODAY()-AO9)</f>
        <v>277</v>
      </c>
      <c r="AQ9">
        <v>46063</v>
      </c>
      <c r="AR9">
        <v>875000</v>
      </c>
      <c r="AS9" t="str">
        <f>IF(AO9="","SIN ESTADO",IF(AQ9&lt;&gt;"","PAGA",IF(AP9&gt;0,"VENCIDA",IF(AP9&gt;=-5,"POR VENCER","AL DÍA"))))</f>
        <v>PAGA</v>
      </c>
      <c r="AT9" t="str">
        <v>TRANSFERENCIA</v>
      </c>
      <c r="AU9">
        <f>IF(N($H9)&lt;7,"",IF(AO9="","",AO9+31))</f>
        <v>46072</v>
      </c>
      <c r="AV9">
        <f>IF(AU9="","",TODAY()-AU9)</f>
        <v>246</v>
      </c>
      <c r="AW9">
        <v>46063</v>
      </c>
      <c r="AX9">
        <v>875000</v>
      </c>
      <c r="AY9" t="str">
        <f>IF(AU9="","SIN ESTADO",IF(AW9&lt;&gt;"","PAGA",IF(AV9&gt;0,"VENCIDA",IF(AV9&gt;=-5,"POR VENCER","AL DÍA"))))</f>
        <v>PAGA</v>
      </c>
      <c r="AZ9" t="str">
        <v>TRANSFERENCIA</v>
      </c>
      <c r="BA9">
        <f>IF(N($H9)&lt;8,"",IF(AU9="","",AU9+31))</f>
        <v>46103</v>
      </c>
      <c r="BB9">
        <f>IF(BA9="","",TODAY()-BA9)</f>
        <v>215</v>
      </c>
      <c r="BC9">
        <v>46091</v>
      </c>
      <c r="BD9">
        <v>875000</v>
      </c>
      <c r="BE9" t="str">
        <f>IF(BA9="","SIN ESTADO",IF(BC9&lt;&gt;"","PAGA",IF(BB9&gt;0,"VENCIDA",IF(BB9&gt;=-5,"POR VENCER","AL DÍA"))))</f>
        <v>PAGA</v>
      </c>
      <c r="BF9" t="str">
        <v>TRANSFERENCIA</v>
      </c>
      <c r="BG9">
        <f>IF(N($H9)&lt;9,"",IF(BA9="","",BA9+31))</f>
        <v>46134</v>
      </c>
      <c r="BH9">
        <f>IF(BG9="","",TODAY()-BG9)</f>
        <v>184</v>
      </c>
      <c r="BI9">
        <v>46123</v>
      </c>
      <c r="BJ9">
        <v>875000</v>
      </c>
      <c r="BK9" t="str">
        <f>IF(BG9="","SIN ESTADO",IF(BI9&lt;&gt;"","PAGA",IF(BH9&gt;0,"VENCIDA",IF(BH9&gt;=-5,"POR VENCER","AL DÍA"))))</f>
        <v>PAGA</v>
      </c>
      <c r="BL9" t="str">
        <v>TRANSFERENCIA</v>
      </c>
      <c r="BM9">
        <f>IF(N($H9)&lt;10,"",IF(BG9="","",BG9+31))</f>
        <v>46165</v>
      </c>
      <c r="BN9">
        <f>IF(BM9="","",TODAY()-BM9)</f>
        <v>153</v>
      </c>
      <c r="BO9">
        <v>46150</v>
      </c>
      <c r="BP9">
        <v>875000</v>
      </c>
      <c r="BQ9" t="str">
        <f>IF(BM9="","SIN ESTADO",IF(BO9&lt;&gt;"","PAGA",IF(BN9&gt;0,"VENCIDA",IF(BN9&gt;=-5,"POR VENCER","AL DÍA"))))</f>
        <v>PAGA</v>
      </c>
      <c r="BR9" t="str">
        <v>TRANSFERENCIA</v>
      </c>
      <c r="BS9">
        <f>IF(N($H9)&lt;11,"",IF(BM9="","",BM9+31))</f>
        <v>46196</v>
      </c>
      <c r="BT9">
        <f>IF(BS9="","",TODAY()-BS9)</f>
        <v>122</v>
      </c>
      <c r="BU9">
        <v>46183</v>
      </c>
      <c r="BV9">
        <v>875000</v>
      </c>
      <c r="BW9" t="str">
        <f>IF(BS9="","SIN ESTADO",IF(BU9&lt;&gt;"","PAGA",IF(BT9&gt;0,"VENCIDA",IF(BT9&gt;=-5,"POR VENCER","AL DÍA"))))</f>
        <v>PAGA</v>
      </c>
      <c r="BX9" t="str">
        <v>TRANSFERENCIA</v>
      </c>
      <c r="BY9">
        <f>IF(N($H9)&lt;12,"",IF(BS9="","",BS9+31))</f>
        <v>46227</v>
      </c>
      <c r="BZ9">
        <f>IF(BY9="","",TODAY()-BY9)</f>
        <v>91</v>
      </c>
      <c r="CA9">
        <v>46214</v>
      </c>
      <c r="CB9">
        <v>875000</v>
      </c>
      <c r="CC9" t="str">
        <f>IF(BY9="","SIN ESTADO",IF(CA9&lt;&gt;"","PAGA",IF(BZ9&gt;0,"VENCIDA",IF(BZ9&gt;=-5,"POR VENCER","AL DÍA"))))</f>
        <v>PAGA</v>
      </c>
      <c r="CD9" t="str">
        <v>TRANSFERENCIA</v>
      </c>
      <c r="CE9">
        <f>IF(N($H9)&lt;13,"",IF(BY9="","",BY9+31))</f>
        <v>46258</v>
      </c>
      <c r="CF9">
        <f>IF(CE9="","",TODAY()-CE9)</f>
        <v>60</v>
      </c>
      <c r="CG9">
        <v>46244</v>
      </c>
      <c r="CH9">
        <v>875000</v>
      </c>
      <c r="CI9" t="str">
        <f>IF(CE9="","SIN ESTADO",IF(CG9&lt;&gt;"","PAGA",IF(CF9&gt;0,"VENCIDA",IF(CF9&gt;=-5,"POR VENCER","AL DÍA"))))</f>
        <v>PAGA</v>
      </c>
      <c r="CJ9" t="str">
        <v>TRANSFERENCIA</v>
      </c>
      <c r="CK9">
        <f>IF(N($H9)&lt;14,"",IF(CE9="","",CE9+31))</f>
        <v>46289</v>
      </c>
      <c r="CL9">
        <f>IF(CK9="","",TODAY()-CK9)</f>
        <v>29</v>
      </c>
      <c r="CM9">
        <v>46279</v>
      </c>
      <c r="CN9">
        <v>875000</v>
      </c>
      <c r="CO9" t="str">
        <f>IF(CK9="","SIN ESTADO",IF(CM9&lt;&gt;"","PAGA",IF(CL9&gt;0,"VENCIDA",IF(CL9&gt;=-5,"POR VENCER","AL DÍA"))))</f>
        <v>PAGA</v>
      </c>
      <c r="CP9" t="str">
        <v>TRANSFERENCIA</v>
      </c>
      <c r="CQ9">
        <f>IF(N($H9)&lt;15,"",IF(CK9="","",CK9+31))</f>
        <v>46320</v>
      </c>
      <c r="CR9">
        <f>IF(CQ9="","",TODAY()-CQ9)</f>
        <v>-2</v>
      </c>
      <c r="CS9">
        <v>46305</v>
      </c>
      <c r="CT9">
        <v>875000</v>
      </c>
      <c r="CU9" t="str">
        <f>IF(CQ9="","SIN ESTADO",IF(CS9&lt;&gt;"","PAGA",IF(CR9&gt;0,"VENCIDA",IF(CR9&gt;=-5,"POR VENCER","AL DÍA"))))</f>
        <v>PAGA</v>
      </c>
      <c r="CV9" t="str">
        <v>TRANSFERENCIA</v>
      </c>
      <c r="CW9">
        <f>IF(N($H9)&lt;16,"",IF(CQ9="","",CQ9+31))</f>
        <v>46351</v>
      </c>
      <c r="CX9">
        <f>IF(CW9="","",TODAY()-CW9)</f>
        <v>-33</v>
      </c>
      <c r="DA9" t="str">
        <f>IF(CW9="","SIN ESTADO",IF(CY9&lt;&gt;"","PAGA",IF(CX9&gt;0,"VENCIDA",IF(CX9&gt;=-5,"POR VENCER","AL DÍA"))))</f>
        <v>AL DÍA</v>
      </c>
      <c r="DC9">
        <f>IF(N($H9)&lt;17,"",IF(CW9="","",CW9+31))</f>
        <v>46382</v>
      </c>
      <c r="DD9">
        <f>IF(DC9="","",TODAY()-DC9)</f>
        <v>-64</v>
      </c>
      <c r="DG9" t="str">
        <f>IF(DC9="","SIN ESTADO",IF(DE9&lt;&gt;"","PAGA",IF(DD9&gt;0,"VENCIDA",IF(DD9&gt;=-5,"POR VENCER","AL DÍA"))))</f>
        <v>AL DÍA</v>
      </c>
      <c r="DI9">
        <f>IF(N($H9)&lt;18,"",IF(DC9="","",DC9+31))</f>
        <v>46413</v>
      </c>
      <c r="DJ9">
        <f>IF(DI9="","",TODAY()-DI9)</f>
        <v>-95</v>
      </c>
      <c r="DM9" t="str">
        <f>IF(DI9="","SIN ESTADO",IF(DK9&lt;&gt;"","PAGA",IF(DJ9&gt;0,"VENCIDA",IF(DJ9&gt;=-5,"POR VENCER","AL DÍA"))))</f>
        <v>AL DÍA</v>
      </c>
      <c r="DO9">
        <f>IF(N($H9)&lt;19,"",IF(DI9="","",DI9+31))</f>
        <v>46444</v>
      </c>
      <c r="DP9">
        <f>IF(DO9="","",TODAY()-DO9)</f>
        <v>-126</v>
      </c>
      <c r="DS9" t="str">
        <f>IF(DO9="","SIN ESTADO",IF(DQ9&lt;&gt;"","PAGA",IF(DP9&gt;0,"VENCIDA",IF(DP9&gt;=-5,"POR VENCER","AL DÍA"))))</f>
        <v>AL DÍA</v>
      </c>
      <c r="DU9">
        <f>IF(N($H9)&lt;20,"",IF(DO9="","",DO9+31))</f>
        <v>46475</v>
      </c>
      <c r="DV9">
        <f>IF(DU9="","",TODAY()-DU9)</f>
        <v>-157</v>
      </c>
      <c r="DY9" t="str">
        <f>IF(DU9="","SIN ESTADO",IF(DW9&lt;&gt;"","PAGA",IF(DV9&gt;0,"VENCIDA",IF(DV9&gt;=-5,"POR VENCER","AL DÍA"))))</f>
        <v>AL DÍA</v>
      </c>
      <c r="EA9">
        <f>IF(N($H9)&lt;21,"",IF(DU9="","",DU9+31))</f>
        <v>46506</v>
      </c>
      <c r="EB9">
        <f>IF(EA9="","",TODAY()-EA9)</f>
        <v>-188</v>
      </c>
      <c r="EE9" t="str">
        <f>IF(EA9="","SIN ESTADO",IF(EC9&lt;&gt;"","PAGA",IF(EB9&gt;0,"VENCIDA",IF(EB9&gt;=-5,"POR VENCER","AL DÍA"))))</f>
        <v>AL DÍA</v>
      </c>
      <c r="EG9">
        <f>IF(N($H9)&lt;22,"",IF(EA9="","",EA9+31))</f>
        <v>46537</v>
      </c>
      <c r="EH9">
        <f>IF(EG9="","",TODAY()-EG9)</f>
        <v>-219</v>
      </c>
      <c r="EK9" t="str">
        <f>IF(EG9="","SIN ESTADO",IF(EI9&lt;&gt;"","PAGA",IF(EH9&gt;0,"VENCIDA",IF(EH9&gt;=-5,"POR VENCER","AL DÍA"))))</f>
        <v>AL DÍA</v>
      </c>
      <c r="EM9">
        <f>IF(N($H9)&lt;23,"",IF(EG9="","",EG9+31))</f>
        <v>46568</v>
      </c>
      <c r="EN9">
        <f>IF(EM9="","",TODAY()-EM9)</f>
        <v>-250</v>
      </c>
      <c r="EQ9" t="str">
        <f>IF(EM9="","SIN ESTADO",IF(EO9&lt;&gt;"","PAGA",IF(EN9&gt;0,"VENCIDA",IF(EN9&gt;=-5,"POR VENCER","AL DÍA"))))</f>
        <v>AL DÍA</v>
      </c>
      <c r="ES9">
        <f>IF(N($H9)&lt;24,"",IF(EM9="","",EM9+31))</f>
        <v>46599</v>
      </c>
      <c r="ET9">
        <f>IF(ES9="","",TODAY()-ES9)</f>
        <v>-281</v>
      </c>
      <c r="EW9" t="str">
        <f>IF(ES9="","SIN ESTADO",IF(EU9&lt;&gt;"","PAGA",IF(ET9&gt;0,"VENCIDA",IF(ET9&gt;=-5,"POR VENCER","AL DÍA"))))</f>
        <v>AL DÍA</v>
      </c>
      <c r="EY9" t="str">
        <f>IF(N($H9)&lt;25,"",IF(ES9="","",ES9+31))</f>
        <v/>
      </c>
      <c r="EZ9" t="str">
        <f>IF(EY9="","",TODAY()-EY9)</f>
        <v/>
      </c>
      <c r="FC9" t="str">
        <f>IF(EY9="","SIN ESTADO",IF(FA9&lt;&gt;"","PAGA",IF(EZ9&gt;0,"VENCIDA",IF(EZ9&gt;=-5,"POR VENCER","AL DÍA"))))</f>
        <v>SIN ESTADO</v>
      </c>
      <c r="FE9" t="str">
        <f>IF(N($H9)&lt;26,"",IF(EY9="","",EY9+31))</f>
        <v/>
      </c>
      <c r="FF9" t="str">
        <f>IF(FE9="","",TODAY()-FE9)</f>
        <v/>
      </c>
      <c r="FI9" t="str">
        <f>IF(FE9="","SIN ESTADO",IF(FG9&lt;&gt;"","PAGA",IF(FF9&gt;0,"VENCIDA",IF(FF9&gt;=-5,"POR VENCER","AL DÍA"))))</f>
        <v>SIN ESTADO</v>
      </c>
      <c r="FK9" t="str">
        <f>IF(N($H9)&lt;27,"",IF(FE9="","",FE9+31))</f>
        <v/>
      </c>
      <c r="FL9" t="str">
        <f>IF(FK9="","",TODAY()-FK9)</f>
        <v/>
      </c>
      <c r="FO9" t="str">
        <f>IF(FK9="","SIN ESTADO",IF(FM9&lt;&gt;"","PAGA",IF(FL9&gt;0,"VENCIDA",IF(FL9&gt;=-5,"POR VENCER","AL DÍA"))))</f>
        <v>SIN ESTADO</v>
      </c>
      <c r="FQ9" t="str">
        <f>IF(N($H9)&lt;28,"",IF(FK9="","",FK9+31))</f>
        <v/>
      </c>
      <c r="FR9" t="str">
        <f>IF(FQ9="","",TODAY()-FQ9)</f>
        <v/>
      </c>
      <c r="FU9" t="str">
        <f>IF(FQ9="","SIN ESTADO",IF(FS9&lt;&gt;"","PAGA",IF(FR9&gt;0,"VENCIDA",IF(FR9&gt;=-5,"POR VENCER","AL DÍA"))))</f>
        <v>SIN ESTADO</v>
      </c>
      <c r="FW9" t="str">
        <f>IF(N($H9)&lt;29,"",IF(FQ9="","",FQ9+31))</f>
        <v/>
      </c>
      <c r="FX9" t="str">
        <f>IF(FW9="","",TODAY()-FW9)</f>
        <v/>
      </c>
      <c r="GA9" t="str">
        <f>IF(FW9="","SIN ESTADO",IF(FY9&lt;&gt;"","PAGA",IF(FX9&gt;0,"VENCIDA",IF(FX9&gt;=-5,"POR VENCER","AL DÍA"))))</f>
        <v>SIN ESTADO</v>
      </c>
      <c r="GC9" t="str">
        <f>IF(N($H9)&lt;30,"",IF(FW9="","",FW9+31))</f>
        <v/>
      </c>
      <c r="GD9" t="str">
        <f>IF(GC9="","",TODAY()-GC9)</f>
        <v/>
      </c>
      <c r="GG9" t="str">
        <f>IF(GC9="","SIN ESTADO",IF(GE9&lt;&gt;"","PAGA",IF(GD9&gt;0,"VENCIDA",IF(GD9&gt;=-5,"POR VENCER","AL DÍA"))))</f>
        <v>SIN ESTADO</v>
      </c>
      <c r="GI9" t="str">
        <f>IF(N($H9)&lt;31,"",IF(GC9="","",GC9+31))</f>
        <v/>
      </c>
      <c r="GJ9" t="str">
        <f>IF(GI9="","",TODAY()-GI9)</f>
        <v/>
      </c>
      <c r="GM9" t="str">
        <f>IF(GI9="","SIN ESTADO",IF(GK9&lt;&gt;"","PAGA",IF(GJ9&gt;0,"VENCIDA",IF(GJ9&gt;=-5,"POR VENCER","AL DÍA"))))</f>
        <v>SIN ESTADO</v>
      </c>
      <c r="GO9" t="str">
        <f>IF(N($H9)&lt;32,"",IF(GI9="","",GI9+31))</f>
        <v/>
      </c>
      <c r="GP9" t="str">
        <f>IF(GO9="","",TODAY()-GO9)</f>
        <v/>
      </c>
      <c r="GS9" t="str">
        <f>IF(GO9="","SIN ESTADO",IF(GQ9&lt;&gt;"","PAGA",IF(GP9&gt;0,"VENCIDA",IF(GP9&gt;=-5,"POR VENCER","AL DÍA"))))</f>
        <v>SIN ESTADO</v>
      </c>
      <c r="GU9" t="str">
        <f>IF(N($H9)&lt;33,"",IF(GO9="","",GO9+31))</f>
        <v/>
      </c>
      <c r="GV9" t="str">
        <f>IF(GU9="","",TODAY()-GU9)</f>
        <v/>
      </c>
      <c r="GY9" t="str">
        <f>IF(GU9="","SIN ESTADO",IF(GW9&lt;&gt;"","PAGA",IF(GV9&gt;0,"VENCIDA",IF(GV9&gt;=-5,"POR VENCER","AL DÍA"))))</f>
        <v>SIN ESTADO</v>
      </c>
      <c r="HA9" t="str">
        <f>IF(N($H9)&lt;34,"",IF(GU9="","",GU9+31))</f>
        <v/>
      </c>
      <c r="HB9" t="str">
        <f>IF(HA9="","",TODAY()-HA9)</f>
        <v/>
      </c>
      <c r="HE9" t="str">
        <f>IF(HA9="","SIN ESTADO",IF(HC9&lt;&gt;"","PAGA",IF(HB9&gt;0,"VENCIDA",IF(HB9&gt;=-5,"POR VENCER","AL DÍA"))))</f>
        <v>SIN ESTADO</v>
      </c>
      <c r="HG9" t="str">
        <f>IF(N($H9)&lt;35,"",IF(HA9="","",HA9+31))</f>
        <v/>
      </c>
      <c r="HH9" t="str">
        <f>IF(HG9="","",TODAY()-HG9)</f>
        <v/>
      </c>
      <c r="HK9" t="str">
        <f>IF(HG9="","SIN ESTADO",IF(HI9&lt;&gt;"","PAGA",IF(HH9&gt;0,"VENCIDA",IF(HH9&gt;=-5,"POR VENCER","AL DÍA"))))</f>
        <v>SIN ESTADO</v>
      </c>
      <c r="HM9" t="str">
        <f>IF(N($H9)&lt;36,"",IF(HG9="","",HG9+31))</f>
        <v/>
      </c>
      <c r="HN9" t="str">
        <f>IF(HM9="","",TODAY()-HM9)</f>
        <v/>
      </c>
      <c r="HQ9" t="str">
        <f>IF(HM9="","SIN ESTADO",IF(HO9&lt;&gt;"","PAGA",IF(HN9&gt;0,"VENCIDA",IF(HN9&gt;=-5,"POR VENCER","AL DÍA"))))</f>
        <v>SIN ESTADO</v>
      </c>
      <c r="HS9">
        <f>N9+T9+Z9+AF9+AL9+AR9+AX9+BD9+BJ9+BP9+BV9+CB9+CH9+CN9+CT9+CZ9+DF9+DL9+DR9+DX9+ED9+EJ9+EP9+EV9+FB9+FH9+FN9+FT9+FZ9+GF9+GL9+GR9+GX9+HD9+HJ9+HP9</f>
        <v>13125000</v>
      </c>
      <c r="HU9">
        <f>IFERROR(N($J9),0)</f>
        <v>875000</v>
      </c>
      <c r="HW9">
        <f>SUMPRODUCT((MOD(COLUMN($M9:$HR9)-COLUMN($M9),6)=0)*ISNUMBER($M9:$HR9)*($M9:$HR9&gt;=RESUMEN!$C$26)*($M9:$HR9&lt;=RESUMEN!$C$27)*IFERROR(N($N9:$HS9),0))</f>
        <v>875000</v>
      </c>
      <c r="HX9">
        <f>SUMPRODUCT((MOD(COLUMN($M9:$HR9)-COLUMN($M9),6)=0)*ISNUMBER($M9:$HR9)*($M9:$HR9&gt;=RESUMEN!$C$26)*($M9:$HR9&lt;=RESUMEN!$C$27))</f>
        <v>1</v>
      </c>
    </row>
    <row r="10">
      <c r="B10">
        <f>VENTAS!A9</f>
        <v>7</v>
      </c>
      <c r="C10" t="str">
        <f>VENTAS!B9</f>
        <v xml:space="preserve">LC1 - 2 - 3 </v>
      </c>
      <c r="D10" t="str">
        <f>VENTAS!C9</f>
        <v xml:space="preserve">CEDIDO EN FORMA DE PAGO </v>
      </c>
      <c r="E10">
        <f>VENTAS!D9</f>
        <v>25000000</v>
      </c>
      <c r="F10">
        <f>VENTAS!J9</f>
        <v>25000000</v>
      </c>
      <c r="G10">
        <f>VENTAS!F9</f>
        <v>0</v>
      </c>
      <c r="H10">
        <f>VENTAS!K9</f>
        <v>1</v>
      </c>
      <c r="I10">
        <f>VENTAS!M9</f>
        <v>0</v>
      </c>
      <c r="J10">
        <f>VENTAS!L9</f>
        <v>25000000</v>
      </c>
      <c r="K10">
        <f>IF(N($H10)&lt;1,"",$G10+31)</f>
        <v>31</v>
      </c>
      <c r="L10">
        <f>IF(K10="","",TODAY()-K10)</f>
        <v>46287</v>
      </c>
      <c r="O10" t="str">
        <f>IF(K10="","SIN ESTADO",IF(M10&lt;&gt;"","PAGA",IF(L10&gt;0,"VENCIDA",IF(L10&gt;=-5,"POR VENCER","AL DÍA"))))</f>
        <v>VENCIDA</v>
      </c>
      <c r="Q10" t="str">
        <f>IF(N($H10)&lt;2,"",IF(K10="","",K10+31))</f>
        <v/>
      </c>
      <c r="R10" t="str">
        <f>IF(Q10="","",TODAY()-Q10)</f>
        <v/>
      </c>
      <c r="U10" t="str">
        <f>IF(Q10="","SIN ESTADO",IF(S10&lt;&gt;"","PAGA",IF(R10&gt;0,"VENCIDA",IF(R10&gt;=-5,"POR VENCER","AL DÍA"))))</f>
        <v>SIN ESTADO</v>
      </c>
      <c r="W10" t="str">
        <f>IF(N($H10)&lt;3,"",IF(Q10="","",Q10+31))</f>
        <v/>
      </c>
      <c r="X10" t="str">
        <f>IF(W10="","",TODAY()-W10)</f>
        <v/>
      </c>
      <c r="AA10" t="str">
        <f>IF(W10="","SIN ESTADO",IF(Y10&lt;&gt;"","PAGA",IF(X10&gt;0,"VENCIDA",IF(X10&gt;=-5,"POR VENCER","AL DÍA"))))</f>
        <v>SIN ESTADO</v>
      </c>
      <c r="AC10" t="str">
        <f>IF(N($H10)&lt;4,"",IF(W10="","",W10+31))</f>
        <v/>
      </c>
      <c r="AD10" t="str">
        <f>IF(AC10="","",TODAY()-AC10)</f>
        <v/>
      </c>
      <c r="AG10" t="str">
        <f>IF(AC10="","SIN ESTADO",IF(AE10&lt;&gt;"","PAGA",IF(AD10&gt;0,"VENCIDA",IF(AD10&gt;=-5,"POR VENCER","AL DÍA"))))</f>
        <v>SIN ESTADO</v>
      </c>
      <c r="AI10" t="str">
        <f>IF(N($H10)&lt;5,"",IF(AC10="","",AC10+31))</f>
        <v/>
      </c>
      <c r="AJ10" t="str">
        <f>IF(AI10="","",TODAY()-AI10)</f>
        <v/>
      </c>
      <c r="AM10" t="str">
        <f>IF(AI10="","SIN ESTADO",IF(AK10&lt;&gt;"","PAGA",IF(AJ10&gt;0,"VENCIDA",IF(AJ10&gt;=-5,"POR VENCER","AL DÍA"))))</f>
        <v>SIN ESTADO</v>
      </c>
      <c r="AO10" t="str">
        <f>IF(N($H10)&lt;6,"",IF(AI10="","",AI10+31))</f>
        <v/>
      </c>
      <c r="AP10" t="str">
        <f>IF(AO10="","",TODAY()-AO10)</f>
        <v/>
      </c>
      <c r="AS10" t="str">
        <f>IF(AO10="","SIN ESTADO",IF(AQ10&lt;&gt;"","PAGA",IF(AP10&gt;0,"VENCIDA",IF(AP10&gt;=-5,"POR VENCER","AL DÍA"))))</f>
        <v>SIN ESTADO</v>
      </c>
      <c r="AU10" t="str">
        <f>IF(N($H10)&lt;7,"",IF(AO10="","",AO10+31))</f>
        <v/>
      </c>
      <c r="AV10" t="str">
        <f>IF(AU10="","",TODAY()-AU10)</f>
        <v/>
      </c>
      <c r="AY10" t="str">
        <f>IF(AU10="","SIN ESTADO",IF(AW10&lt;&gt;"","PAGA",IF(AV10&gt;0,"VENCIDA",IF(AV10&gt;=-5,"POR VENCER","AL DÍA"))))</f>
        <v>SIN ESTADO</v>
      </c>
      <c r="BA10" t="str">
        <f>IF(N($H10)&lt;8,"",IF(AU10="","",AU10+31))</f>
        <v/>
      </c>
      <c r="BB10" t="str">
        <f>IF(BA10="","",TODAY()-BA10)</f>
        <v/>
      </c>
      <c r="BE10" t="str">
        <f>IF(BA10="","SIN ESTADO",IF(BC10&lt;&gt;"","PAGA",IF(BB10&gt;0,"VENCIDA",IF(BB10&gt;=-5,"POR VENCER","AL DÍA"))))</f>
        <v>SIN ESTADO</v>
      </c>
      <c r="BG10" t="str">
        <f>IF(N($H10)&lt;9,"",IF(BA10="","",BA10+31))</f>
        <v/>
      </c>
      <c r="BH10" t="str">
        <f>IF(BG10="","",TODAY()-BG10)</f>
        <v/>
      </c>
      <c r="BK10" t="str">
        <f>IF(BG10="","SIN ESTADO",IF(BI10&lt;&gt;"","PAGA",IF(BH10&gt;0,"VENCIDA",IF(BH10&gt;=-5,"POR VENCER","AL DÍA"))))</f>
        <v>SIN ESTADO</v>
      </c>
      <c r="BM10" t="str">
        <f>IF(N($H10)&lt;10,"",IF(BG10="","",BG10+31))</f>
        <v/>
      </c>
      <c r="BN10" t="str">
        <f>IF(BM10="","",TODAY()-BM10)</f>
        <v/>
      </c>
      <c r="BQ10" t="str">
        <f>IF(BM10="","SIN ESTADO",IF(BO10&lt;&gt;"","PAGA",IF(BN10&gt;0,"VENCIDA",IF(BN10&gt;=-5,"POR VENCER","AL DÍA"))))</f>
        <v>SIN ESTADO</v>
      </c>
      <c r="BS10" t="str">
        <f>IF(N($H10)&lt;11,"",IF(BM10="","",BM10+31))</f>
        <v/>
      </c>
      <c r="BT10" t="str">
        <f>IF(BS10="","",TODAY()-BS10)</f>
        <v/>
      </c>
      <c r="BW10" t="str">
        <f>IF(BS10="","SIN ESTADO",IF(BU10&lt;&gt;"","PAGA",IF(BT10&gt;0,"VENCIDA",IF(BT10&gt;=-5,"POR VENCER","AL DÍA"))))</f>
        <v>SIN ESTADO</v>
      </c>
      <c r="BY10" t="str">
        <f>IF(N($H10)&lt;12,"",IF(BS10="","",BS10+31))</f>
        <v/>
      </c>
      <c r="BZ10" t="str">
        <f>IF(BY10="","",TODAY()-BY10)</f>
        <v/>
      </c>
      <c r="CC10" t="str">
        <f>IF(BY10="","SIN ESTADO",IF(CA10&lt;&gt;"","PAGA",IF(BZ10&gt;0,"VENCIDA",IF(BZ10&gt;=-5,"POR VENCER","AL DÍA"))))</f>
        <v>SIN ESTADO</v>
      </c>
      <c r="CE10" t="str">
        <f>IF(N($H10)&lt;13,"",IF(BY10="","",BY10+31))</f>
        <v/>
      </c>
      <c r="CF10" t="str">
        <f>IF(CE10="","",TODAY()-CE10)</f>
        <v/>
      </c>
      <c r="CI10" t="str">
        <f>IF(CE10="","SIN ESTADO",IF(CG10&lt;&gt;"","PAGA",IF(CF10&gt;0,"VENCIDA",IF(CF10&gt;=-5,"POR VENCER","AL DÍA"))))</f>
        <v>SIN ESTADO</v>
      </c>
      <c r="CK10" t="str">
        <f>IF(N($H10)&lt;14,"",IF(CE10="","",CE10+31))</f>
        <v/>
      </c>
      <c r="CL10" t="str">
        <f>IF(CK10="","",TODAY()-CK10)</f>
        <v/>
      </c>
      <c r="CO10" t="str">
        <f>IF(CK10="","SIN ESTADO",IF(CM10&lt;&gt;"","PAGA",IF(CL10&gt;0,"VENCIDA",IF(CL10&gt;=-5,"POR VENCER","AL DÍA"))))</f>
        <v>SIN ESTADO</v>
      </c>
      <c r="CQ10" t="str">
        <f>IF(N($H10)&lt;15,"",IF(CK10="","",CK10+31))</f>
        <v/>
      </c>
      <c r="CR10" t="str">
        <f>IF(CQ10="","",TODAY()-CQ10)</f>
        <v/>
      </c>
      <c r="CU10" t="str">
        <f>IF(CQ10="","SIN ESTADO",IF(CS10&lt;&gt;"","PAGA",IF(CR10&gt;0,"VENCIDA",IF(CR10&gt;=-5,"POR VENCER","AL DÍA"))))</f>
        <v>SIN ESTADO</v>
      </c>
      <c r="CW10" t="str">
        <f>IF(N($H10)&lt;16,"",IF(CQ10="","",CQ10+31))</f>
        <v/>
      </c>
      <c r="CX10" t="str">
        <f>IF(CW10="","",TODAY()-CW10)</f>
        <v/>
      </c>
      <c r="DA10" t="str">
        <f>IF(CW10="","SIN ESTADO",IF(CY10&lt;&gt;"","PAGA",IF(CX10&gt;0,"VENCIDA",IF(CX10&gt;=-5,"POR VENCER","AL DÍA"))))</f>
        <v>SIN ESTADO</v>
      </c>
      <c r="DC10" t="str">
        <f>IF(N($H10)&lt;17,"",IF(CW10="","",CW10+31))</f>
        <v/>
      </c>
      <c r="DD10" t="str">
        <f>IF(DC10="","",TODAY()-DC10)</f>
        <v/>
      </c>
      <c r="DG10" t="str">
        <f>IF(DC10="","SIN ESTADO",IF(DE10&lt;&gt;"","PAGA",IF(DD10&gt;0,"VENCIDA",IF(DD10&gt;=-5,"POR VENCER","AL DÍA"))))</f>
        <v>SIN ESTADO</v>
      </c>
      <c r="DI10" t="str">
        <f>IF(N($H10)&lt;18,"",IF(DC10="","",DC10+31))</f>
        <v/>
      </c>
      <c r="DJ10" t="str">
        <f>IF(DI10="","",TODAY()-DI10)</f>
        <v/>
      </c>
      <c r="DM10" t="str">
        <f>IF(DI10="","SIN ESTADO",IF(DK10&lt;&gt;"","PAGA",IF(DJ10&gt;0,"VENCIDA",IF(DJ10&gt;=-5,"POR VENCER","AL DÍA"))))</f>
        <v>SIN ESTADO</v>
      </c>
      <c r="DO10" t="str">
        <f>IF(N($H10)&lt;19,"",IF(DI10="","",DI10+31))</f>
        <v/>
      </c>
      <c r="DP10" t="str">
        <f>IF(DO10="","",TODAY()-DO10)</f>
        <v/>
      </c>
      <c r="DS10" t="str">
        <f>IF(DO10="","SIN ESTADO",IF(DQ10&lt;&gt;"","PAGA",IF(DP10&gt;0,"VENCIDA",IF(DP10&gt;=-5,"POR VENCER","AL DÍA"))))</f>
        <v>SIN ESTADO</v>
      </c>
      <c r="DU10" t="str">
        <f>IF(N($H10)&lt;20,"",IF(DO10="","",DO10+31))</f>
        <v/>
      </c>
      <c r="DV10" t="str">
        <f>IF(DU10="","",TODAY()-DU10)</f>
        <v/>
      </c>
      <c r="DY10" t="str">
        <f>IF(DU10="","SIN ESTADO",IF(DW10&lt;&gt;"","PAGA",IF(DV10&gt;0,"VENCIDA",IF(DV10&gt;=-5,"POR VENCER","AL DÍA"))))</f>
        <v>SIN ESTADO</v>
      </c>
      <c r="EA10" t="str">
        <f>IF(N($H10)&lt;21,"",IF(DU10="","",DU10+31))</f>
        <v/>
      </c>
      <c r="EB10" t="str">
        <f>IF(EA10="","",TODAY()-EA10)</f>
        <v/>
      </c>
      <c r="EE10" t="str">
        <f>IF(EA10="","SIN ESTADO",IF(EC10&lt;&gt;"","PAGA",IF(EB10&gt;0,"VENCIDA",IF(EB10&gt;=-5,"POR VENCER","AL DÍA"))))</f>
        <v>SIN ESTADO</v>
      </c>
      <c r="EG10" t="str">
        <f>IF(N($H10)&lt;22,"",IF(EA10="","",EA10+31))</f>
        <v/>
      </c>
      <c r="EH10" t="str">
        <f>IF(EG10="","",TODAY()-EG10)</f>
        <v/>
      </c>
      <c r="EK10" t="str">
        <f>IF(EG10="","SIN ESTADO",IF(EI10&lt;&gt;"","PAGA",IF(EH10&gt;0,"VENCIDA",IF(EH10&gt;=-5,"POR VENCER","AL DÍA"))))</f>
        <v>SIN ESTADO</v>
      </c>
      <c r="EM10" t="str">
        <f>IF(N($H10)&lt;23,"",IF(EG10="","",EG10+31))</f>
        <v/>
      </c>
      <c r="EN10" t="str">
        <f>IF(EM10="","",TODAY()-EM10)</f>
        <v/>
      </c>
      <c r="EQ10" t="str">
        <f>IF(EM10="","SIN ESTADO",IF(EO10&lt;&gt;"","PAGA",IF(EN10&gt;0,"VENCIDA",IF(EN10&gt;=-5,"POR VENCER","AL DÍA"))))</f>
        <v>SIN ESTADO</v>
      </c>
      <c r="ES10" t="str">
        <f>IF(N($H10)&lt;24,"",IF(EM10="","",EM10+31))</f>
        <v/>
      </c>
      <c r="ET10" t="str">
        <f>IF(ES10="","",TODAY()-ES10)</f>
        <v/>
      </c>
      <c r="EW10" t="str">
        <f>IF(ES10="","SIN ESTADO",IF(EU10&lt;&gt;"","PAGA",IF(ET10&gt;0,"VENCIDA",IF(ET10&gt;=-5,"POR VENCER","AL DÍA"))))</f>
        <v>SIN ESTADO</v>
      </c>
      <c r="EY10" t="str">
        <f>IF(N($H10)&lt;25,"",IF(ES10="","",ES10+31))</f>
        <v/>
      </c>
      <c r="EZ10" t="str">
        <f>IF(EY10="","",TODAY()-EY10)</f>
        <v/>
      </c>
      <c r="FC10" t="str">
        <f>IF(EY10="","SIN ESTADO",IF(FA10&lt;&gt;"","PAGA",IF(EZ10&gt;0,"VENCIDA",IF(EZ10&gt;=-5,"POR VENCER","AL DÍA"))))</f>
        <v>SIN ESTADO</v>
      </c>
      <c r="FE10" t="str">
        <f>IF(N($H10)&lt;26,"",IF(EY10="","",EY10+31))</f>
        <v/>
      </c>
      <c r="FF10" t="str">
        <f>IF(FE10="","",TODAY()-FE10)</f>
        <v/>
      </c>
      <c r="FI10" t="str">
        <f>IF(FE10="","SIN ESTADO",IF(FG10&lt;&gt;"","PAGA",IF(FF10&gt;0,"VENCIDA",IF(FF10&gt;=-5,"POR VENCER","AL DÍA"))))</f>
        <v>SIN ESTADO</v>
      </c>
      <c r="FK10" t="str">
        <f>IF(N($H10)&lt;27,"",IF(FE10="","",FE10+31))</f>
        <v/>
      </c>
      <c r="FL10" t="str">
        <f>IF(FK10="","",TODAY()-FK10)</f>
        <v/>
      </c>
      <c r="FO10" t="str">
        <f>IF(FK10="","SIN ESTADO",IF(FM10&lt;&gt;"","PAGA",IF(FL10&gt;0,"VENCIDA",IF(FL10&gt;=-5,"POR VENCER","AL DÍA"))))</f>
        <v>SIN ESTADO</v>
      </c>
      <c r="FQ10" t="str">
        <f>IF(N($H10)&lt;28,"",IF(FK10="","",FK10+31))</f>
        <v/>
      </c>
      <c r="FR10" t="str">
        <f>IF(FQ10="","",TODAY()-FQ10)</f>
        <v/>
      </c>
      <c r="FU10" t="str">
        <f>IF(FQ10="","SIN ESTADO",IF(FS10&lt;&gt;"","PAGA",IF(FR10&gt;0,"VENCIDA",IF(FR10&gt;=-5,"POR VENCER","AL DÍA"))))</f>
        <v>SIN ESTADO</v>
      </c>
      <c r="FW10" t="str">
        <f>IF(N($H10)&lt;29,"",IF(FQ10="","",FQ10+31))</f>
        <v/>
      </c>
      <c r="FX10" t="str">
        <f>IF(FW10="","",TODAY()-FW10)</f>
        <v/>
      </c>
      <c r="GA10" t="str">
        <f>IF(FW10="","SIN ESTADO",IF(FY10&lt;&gt;"","PAGA",IF(FX10&gt;0,"VENCIDA",IF(FX10&gt;=-5,"POR VENCER","AL DÍA"))))</f>
        <v>SIN ESTADO</v>
      </c>
      <c r="GC10" t="str">
        <f>IF(N($H10)&lt;30,"",IF(FW10="","",FW10+31))</f>
        <v/>
      </c>
      <c r="GD10" t="str">
        <f>IF(GC10="","",TODAY()-GC10)</f>
        <v/>
      </c>
      <c r="GG10" t="str">
        <f>IF(GC10="","SIN ESTADO",IF(GE10&lt;&gt;"","PAGA",IF(GD10&gt;0,"VENCIDA",IF(GD10&gt;=-5,"POR VENCER","AL DÍA"))))</f>
        <v>SIN ESTADO</v>
      </c>
      <c r="GI10" t="str">
        <f>IF(N($H10)&lt;31,"",IF(GC10="","",GC10+31))</f>
        <v/>
      </c>
      <c r="GJ10" t="str">
        <f>IF(GI10="","",TODAY()-GI10)</f>
        <v/>
      </c>
      <c r="GM10" t="str">
        <f>IF(GI10="","SIN ESTADO",IF(GK10&lt;&gt;"","PAGA",IF(GJ10&gt;0,"VENCIDA",IF(GJ10&gt;=-5,"POR VENCER","AL DÍA"))))</f>
        <v>SIN ESTADO</v>
      </c>
      <c r="GO10" t="str">
        <f>IF(N($H10)&lt;32,"",IF(GI10="","",GI10+31))</f>
        <v/>
      </c>
      <c r="GP10" t="str">
        <f>IF(GO10="","",TODAY()-GO10)</f>
        <v/>
      </c>
      <c r="GS10" t="str">
        <f>IF(GO10="","SIN ESTADO",IF(GQ10&lt;&gt;"","PAGA",IF(GP10&gt;0,"VENCIDA",IF(GP10&gt;=-5,"POR VENCER","AL DÍA"))))</f>
        <v>SIN ESTADO</v>
      </c>
      <c r="GU10" t="str">
        <f>IF(N($H10)&lt;33,"",IF(GO10="","",GO10+31))</f>
        <v/>
      </c>
      <c r="GV10" t="str">
        <f>IF(GU10="","",TODAY()-GU10)</f>
        <v/>
      </c>
      <c r="GY10" t="str">
        <f>IF(GU10="","SIN ESTADO",IF(GW10&lt;&gt;"","PAGA",IF(GV10&gt;0,"VENCIDA",IF(GV10&gt;=-5,"POR VENCER","AL DÍA"))))</f>
        <v>SIN ESTADO</v>
      </c>
      <c r="HA10" t="str">
        <f>IF(N($H10)&lt;34,"",IF(GU10="","",GU10+31))</f>
        <v/>
      </c>
      <c r="HB10" t="str">
        <f>IF(HA10="","",TODAY()-HA10)</f>
        <v/>
      </c>
      <c r="HE10" t="str">
        <f>IF(HA10="","SIN ESTADO",IF(HC10&lt;&gt;"","PAGA",IF(HB10&gt;0,"VENCIDA",IF(HB10&gt;=-5,"POR VENCER","AL DÍA"))))</f>
        <v>SIN ESTADO</v>
      </c>
      <c r="HG10" t="str">
        <f>IF(N($H10)&lt;35,"",IF(HA10="","",HA10+31))</f>
        <v/>
      </c>
      <c r="HH10" t="str">
        <f>IF(HG10="","",TODAY()-HG10)</f>
        <v/>
      </c>
      <c r="HK10" t="str">
        <f>IF(HG10="","SIN ESTADO",IF(HI10&lt;&gt;"","PAGA",IF(HH10&gt;0,"VENCIDA",IF(HH10&gt;=-5,"POR VENCER","AL DÍA"))))</f>
        <v>SIN ESTADO</v>
      </c>
      <c r="HM10" t="str">
        <f>IF(N($H10)&lt;36,"",IF(HG10="","",HG10+31))</f>
        <v/>
      </c>
      <c r="HN10" t="str">
        <f>IF(HM10="","",TODAY()-HM10)</f>
        <v/>
      </c>
      <c r="HQ10" t="str">
        <f>IF(HM10="","SIN ESTADO",IF(HO10&lt;&gt;"","PAGA",IF(HN10&gt;0,"VENCIDA",IF(HN10&gt;=-5,"POR VENCER","AL DÍA"))))</f>
        <v>SIN ESTADO</v>
      </c>
      <c r="HS10">
        <f>N10+T10+Z10+AF10+AL10+AR10+AX10+BD10+BJ10+BP10+BV10+CB10+CH10+CN10+CT10+CZ10+DF10+DL10+DR10+DX10+ED10+EJ10+EP10+EV10+FB10+FH10+FN10+FT10+FZ10+GF10+GL10+GR10+GX10+HD10+HJ10+HP10</f>
        <v>0</v>
      </c>
      <c r="HU10">
        <f>IFERROR(N($J10),0)</f>
        <v>25000000</v>
      </c>
      <c r="HW10">
        <f>SUMPRODUCT((MOD(COLUMN($M10:$HR10)-COLUMN($M10),6)=0)*ISNUMBER($M10:$HR10)*($M10:$HR10&gt;=RESUMEN!$C$26)*($M10:$HR10&lt;=RESUMEN!$C$27)*IFERROR(N($N10:$HS10),0))</f>
        <v>0</v>
      </c>
      <c r="HX10">
        <f>SUMPRODUCT((MOD(COLUMN($M10:$HR10)-COLUMN($M10),6)=0)*ISNUMBER($M10:$HR10)*($M10:$HR10&gt;=RESUMEN!$C$26)*($M10:$HR10&lt;=RESUMEN!$C$27))</f>
        <v>0</v>
      </c>
    </row>
    <row r="11">
      <c r="B11">
        <f>VENTAS!A10</f>
        <v>8</v>
      </c>
      <c r="C11" t="str">
        <f>VENTAS!B10</f>
        <v xml:space="preserve">LC1 - 2 - 4 </v>
      </c>
      <c r="D11" t="str">
        <f>VENTAS!C10</f>
        <v xml:space="preserve">CEDIDO EN FORMA DE PAGO </v>
      </c>
      <c r="E11">
        <f>VENTAS!D10</f>
        <v>25000000</v>
      </c>
      <c r="F11">
        <f>VENTAS!J10</f>
        <v>25000000</v>
      </c>
      <c r="G11">
        <f>VENTAS!F10</f>
        <v>0</v>
      </c>
      <c r="H11">
        <f>VENTAS!K10</f>
        <v>1</v>
      </c>
      <c r="I11">
        <f>VENTAS!M10</f>
        <v>0</v>
      </c>
      <c r="J11">
        <f>VENTAS!L10</f>
        <v>25000000</v>
      </c>
      <c r="K11">
        <f>IF(N($H11)&lt;1,"",$G11+31)</f>
        <v>31</v>
      </c>
      <c r="L11">
        <f>IF(K11="","",TODAY()-K11)</f>
        <v>46287</v>
      </c>
      <c r="O11" t="str">
        <f>IF(K11="","SIN ESTADO",IF(M11&lt;&gt;"","PAGA",IF(L11&gt;0,"VENCIDA",IF(L11&gt;=-5,"POR VENCER","AL DÍA"))))</f>
        <v>VENCIDA</v>
      </c>
      <c r="Q11" t="str">
        <f>IF(N($H11)&lt;2,"",IF(K11="","",K11+31))</f>
        <v/>
      </c>
      <c r="R11" t="str">
        <f>IF(Q11="","",TODAY()-Q11)</f>
        <v/>
      </c>
      <c r="U11" t="str">
        <f>IF(Q11="","SIN ESTADO",IF(S11&lt;&gt;"","PAGA",IF(R11&gt;0,"VENCIDA",IF(R11&gt;=-5,"POR VENCER","AL DÍA"))))</f>
        <v>SIN ESTADO</v>
      </c>
      <c r="W11" t="str">
        <f>IF(N($H11)&lt;3,"",IF(Q11="","",Q11+31))</f>
        <v/>
      </c>
      <c r="X11" t="str">
        <f>IF(W11="","",TODAY()-W11)</f>
        <v/>
      </c>
      <c r="AA11" t="str">
        <f>IF(W11="","SIN ESTADO",IF(Y11&lt;&gt;"","PAGA",IF(X11&gt;0,"VENCIDA",IF(X11&gt;=-5,"POR VENCER","AL DÍA"))))</f>
        <v>SIN ESTADO</v>
      </c>
      <c r="AC11" t="str">
        <f>IF(N($H11)&lt;4,"",IF(W11="","",W11+31))</f>
        <v/>
      </c>
      <c r="AD11" t="str">
        <f>IF(AC11="","",TODAY()-AC11)</f>
        <v/>
      </c>
      <c r="AG11" t="str">
        <f>IF(AC11="","SIN ESTADO",IF(AE11&lt;&gt;"","PAGA",IF(AD11&gt;0,"VENCIDA",IF(AD11&gt;=-5,"POR VENCER","AL DÍA"))))</f>
        <v>SIN ESTADO</v>
      </c>
      <c r="AI11" t="str">
        <f>IF(N($H11)&lt;5,"",IF(AC11="","",AC11+31))</f>
        <v/>
      </c>
      <c r="AJ11" t="str">
        <f>IF(AI11="","",TODAY()-AI11)</f>
        <v/>
      </c>
      <c r="AM11" t="str">
        <f>IF(AI11="","SIN ESTADO",IF(AK11&lt;&gt;"","PAGA",IF(AJ11&gt;0,"VENCIDA",IF(AJ11&gt;=-5,"POR VENCER","AL DÍA"))))</f>
        <v>SIN ESTADO</v>
      </c>
      <c r="AO11" t="str">
        <f>IF(N($H11)&lt;6,"",IF(AI11="","",AI11+31))</f>
        <v/>
      </c>
      <c r="AP11" t="str">
        <f>IF(AO11="","",TODAY()-AO11)</f>
        <v/>
      </c>
      <c r="AS11" t="str">
        <f>IF(AO11="","SIN ESTADO",IF(AQ11&lt;&gt;"","PAGA",IF(AP11&gt;0,"VENCIDA",IF(AP11&gt;=-5,"POR VENCER","AL DÍA"))))</f>
        <v>SIN ESTADO</v>
      </c>
      <c r="AU11" t="str">
        <f>IF(N($H11)&lt;7,"",IF(AO11="","",AO11+31))</f>
        <v/>
      </c>
      <c r="AV11" t="str">
        <f>IF(AU11="","",TODAY()-AU11)</f>
        <v/>
      </c>
      <c r="AY11" t="str">
        <f>IF(AU11="","SIN ESTADO",IF(AW11&lt;&gt;"","PAGA",IF(AV11&gt;0,"VENCIDA",IF(AV11&gt;=-5,"POR VENCER","AL DÍA"))))</f>
        <v>SIN ESTADO</v>
      </c>
      <c r="BA11" t="str">
        <f>IF(N($H11)&lt;8,"",IF(AU11="","",AU11+31))</f>
        <v/>
      </c>
      <c r="BB11" t="str">
        <f>IF(BA11="","",TODAY()-BA11)</f>
        <v/>
      </c>
      <c r="BE11" t="str">
        <f>IF(BA11="","SIN ESTADO",IF(BC11&lt;&gt;"","PAGA",IF(BB11&gt;0,"VENCIDA",IF(BB11&gt;=-5,"POR VENCER","AL DÍA"))))</f>
        <v>SIN ESTADO</v>
      </c>
      <c r="BG11" t="str">
        <f>IF(N($H11)&lt;9,"",IF(BA11="","",BA11+31))</f>
        <v/>
      </c>
      <c r="BH11" t="str">
        <f>IF(BG11="","",TODAY()-BG11)</f>
        <v/>
      </c>
      <c r="BK11" t="str">
        <f>IF(BG11="","SIN ESTADO",IF(BI11&lt;&gt;"","PAGA",IF(BH11&gt;0,"VENCIDA",IF(BH11&gt;=-5,"POR VENCER","AL DÍA"))))</f>
        <v>SIN ESTADO</v>
      </c>
      <c r="BM11" t="str">
        <f>IF(N($H11)&lt;10,"",IF(BG11="","",BG11+31))</f>
        <v/>
      </c>
      <c r="BN11" t="str">
        <f>IF(BM11="","",TODAY()-BM11)</f>
        <v/>
      </c>
      <c r="BQ11" t="str">
        <f>IF(BM11="","SIN ESTADO",IF(BO11&lt;&gt;"","PAGA",IF(BN11&gt;0,"VENCIDA",IF(BN11&gt;=-5,"POR VENCER","AL DÍA"))))</f>
        <v>SIN ESTADO</v>
      </c>
      <c r="BS11" t="str">
        <f>IF(N($H11)&lt;11,"",IF(BM11="","",BM11+31))</f>
        <v/>
      </c>
      <c r="BT11" t="str">
        <f>IF(BS11="","",TODAY()-BS11)</f>
        <v/>
      </c>
      <c r="BW11" t="str">
        <f>IF(BS11="","SIN ESTADO",IF(BU11&lt;&gt;"","PAGA",IF(BT11&gt;0,"VENCIDA",IF(BT11&gt;=-5,"POR VENCER","AL DÍA"))))</f>
        <v>SIN ESTADO</v>
      </c>
      <c r="BY11" t="str">
        <f>IF(N($H11)&lt;12,"",IF(BS11="","",BS11+31))</f>
        <v/>
      </c>
      <c r="BZ11" t="str">
        <f>IF(BY11="","",TODAY()-BY11)</f>
        <v/>
      </c>
      <c r="CC11" t="str">
        <f>IF(BY11="","SIN ESTADO",IF(CA11&lt;&gt;"","PAGA",IF(BZ11&gt;0,"VENCIDA",IF(BZ11&gt;=-5,"POR VENCER","AL DÍA"))))</f>
        <v>SIN ESTADO</v>
      </c>
      <c r="CE11" t="str">
        <f>IF(N($H11)&lt;13,"",IF(BY11="","",BY11+31))</f>
        <v/>
      </c>
      <c r="CF11" t="str">
        <f>IF(CE11="","",TODAY()-CE11)</f>
        <v/>
      </c>
      <c r="CI11" t="str">
        <f>IF(CE11="","SIN ESTADO",IF(CG11&lt;&gt;"","PAGA",IF(CF11&gt;0,"VENCIDA",IF(CF11&gt;=-5,"POR VENCER","AL DÍA"))))</f>
        <v>SIN ESTADO</v>
      </c>
      <c r="CK11" t="str">
        <f>IF(N($H11)&lt;14,"",IF(CE11="","",CE11+31))</f>
        <v/>
      </c>
      <c r="CL11" t="str">
        <f>IF(CK11="","",TODAY()-CK11)</f>
        <v/>
      </c>
      <c r="CO11" t="str">
        <f>IF(CK11="","SIN ESTADO",IF(CM11&lt;&gt;"","PAGA",IF(CL11&gt;0,"VENCIDA",IF(CL11&gt;=-5,"POR VENCER","AL DÍA"))))</f>
        <v>SIN ESTADO</v>
      </c>
      <c r="CQ11" t="str">
        <f>IF(N($H11)&lt;15,"",IF(CK11="","",CK11+31))</f>
        <v/>
      </c>
      <c r="CR11" t="str">
        <f>IF(CQ11="","",TODAY()-CQ11)</f>
        <v/>
      </c>
      <c r="CU11" t="str">
        <f>IF(CQ11="","SIN ESTADO",IF(CS11&lt;&gt;"","PAGA",IF(CR11&gt;0,"VENCIDA",IF(CR11&gt;=-5,"POR VENCER","AL DÍA"))))</f>
        <v>SIN ESTADO</v>
      </c>
      <c r="CW11" t="str">
        <f>IF(N($H11)&lt;16,"",IF(CQ11="","",CQ11+31))</f>
        <v/>
      </c>
      <c r="CX11" t="str">
        <f>IF(CW11="","",TODAY()-CW11)</f>
        <v/>
      </c>
      <c r="DA11" t="str">
        <f>IF(CW11="","SIN ESTADO",IF(CY11&lt;&gt;"","PAGA",IF(CX11&gt;0,"VENCIDA",IF(CX11&gt;=-5,"POR VENCER","AL DÍA"))))</f>
        <v>SIN ESTADO</v>
      </c>
      <c r="DC11" t="str">
        <f>IF(N($H11)&lt;17,"",IF(CW11="","",CW11+31))</f>
        <v/>
      </c>
      <c r="DD11" t="str">
        <f>IF(DC11="","",TODAY()-DC11)</f>
        <v/>
      </c>
      <c r="DG11" t="str">
        <f>IF(DC11="","SIN ESTADO",IF(DE11&lt;&gt;"","PAGA",IF(DD11&gt;0,"VENCIDA",IF(DD11&gt;=-5,"POR VENCER","AL DÍA"))))</f>
        <v>SIN ESTADO</v>
      </c>
      <c r="DI11" t="str">
        <f>IF(N($H11)&lt;18,"",IF(DC11="","",DC11+31))</f>
        <v/>
      </c>
      <c r="DJ11" t="str">
        <f>IF(DI11="","",TODAY()-DI11)</f>
        <v/>
      </c>
      <c r="DM11" t="str">
        <f>IF(DI11="","SIN ESTADO",IF(DK11&lt;&gt;"","PAGA",IF(DJ11&gt;0,"VENCIDA",IF(DJ11&gt;=-5,"POR VENCER","AL DÍA"))))</f>
        <v>SIN ESTADO</v>
      </c>
      <c r="DO11" t="str">
        <f>IF(N($H11)&lt;19,"",IF(DI11="","",DI11+31))</f>
        <v/>
      </c>
      <c r="DP11" t="str">
        <f>IF(DO11="","",TODAY()-DO11)</f>
        <v/>
      </c>
      <c r="DS11" t="str">
        <f>IF(DO11="","SIN ESTADO",IF(DQ11&lt;&gt;"","PAGA",IF(DP11&gt;0,"VENCIDA",IF(DP11&gt;=-5,"POR VENCER","AL DÍA"))))</f>
        <v>SIN ESTADO</v>
      </c>
      <c r="DU11" t="str">
        <f>IF(N($H11)&lt;20,"",IF(DO11="","",DO11+31))</f>
        <v/>
      </c>
      <c r="DV11" t="str">
        <f>IF(DU11="","",TODAY()-DU11)</f>
        <v/>
      </c>
      <c r="DY11" t="str">
        <f>IF(DU11="","SIN ESTADO",IF(DW11&lt;&gt;"","PAGA",IF(DV11&gt;0,"VENCIDA",IF(DV11&gt;=-5,"POR VENCER","AL DÍA"))))</f>
        <v>SIN ESTADO</v>
      </c>
      <c r="EA11" t="str">
        <f>IF(N($H11)&lt;21,"",IF(DU11="","",DU11+31))</f>
        <v/>
      </c>
      <c r="EB11" t="str">
        <f>IF(EA11="","",TODAY()-EA11)</f>
        <v/>
      </c>
      <c r="EE11" t="str">
        <f>IF(EA11="","SIN ESTADO",IF(EC11&lt;&gt;"","PAGA",IF(EB11&gt;0,"VENCIDA",IF(EB11&gt;=-5,"POR VENCER","AL DÍA"))))</f>
        <v>SIN ESTADO</v>
      </c>
      <c r="EG11" t="str">
        <f>IF(N($H11)&lt;22,"",IF(EA11="","",EA11+31))</f>
        <v/>
      </c>
      <c r="EH11" t="str">
        <f>IF(EG11="","",TODAY()-EG11)</f>
        <v/>
      </c>
      <c r="EK11" t="str">
        <f>IF(EG11="","SIN ESTADO",IF(EI11&lt;&gt;"","PAGA",IF(EH11&gt;0,"VENCIDA",IF(EH11&gt;=-5,"POR VENCER","AL DÍA"))))</f>
        <v>SIN ESTADO</v>
      </c>
      <c r="EM11" t="str">
        <f>IF(N($H11)&lt;23,"",IF(EG11="","",EG11+31))</f>
        <v/>
      </c>
      <c r="EN11" t="str">
        <f>IF(EM11="","",TODAY()-EM11)</f>
        <v/>
      </c>
      <c r="EQ11" t="str">
        <f>IF(EM11="","SIN ESTADO",IF(EO11&lt;&gt;"","PAGA",IF(EN11&gt;0,"VENCIDA",IF(EN11&gt;=-5,"POR VENCER","AL DÍA"))))</f>
        <v>SIN ESTADO</v>
      </c>
      <c r="ES11" t="str">
        <f>IF(N($H11)&lt;24,"",IF(EM11="","",EM11+31))</f>
        <v/>
      </c>
      <c r="ET11" t="str">
        <f>IF(ES11="","",TODAY()-ES11)</f>
        <v/>
      </c>
      <c r="EW11" t="str">
        <f>IF(ES11="","SIN ESTADO",IF(EU11&lt;&gt;"","PAGA",IF(ET11&gt;0,"VENCIDA",IF(ET11&gt;=-5,"POR VENCER","AL DÍA"))))</f>
        <v>SIN ESTADO</v>
      </c>
      <c r="EY11" t="str">
        <f>IF(N($H11)&lt;25,"",IF(ES11="","",ES11+31))</f>
        <v/>
      </c>
      <c r="EZ11" t="str">
        <f>IF(EY11="","",TODAY()-EY11)</f>
        <v/>
      </c>
      <c r="FC11" t="str">
        <f>IF(EY11="","SIN ESTADO",IF(FA11&lt;&gt;"","PAGA",IF(EZ11&gt;0,"VENCIDA",IF(EZ11&gt;=-5,"POR VENCER","AL DÍA"))))</f>
        <v>SIN ESTADO</v>
      </c>
      <c r="FE11" t="str">
        <f>IF(N($H11)&lt;26,"",IF(EY11="","",EY11+31))</f>
        <v/>
      </c>
      <c r="FF11" t="str">
        <f>IF(FE11="","",TODAY()-FE11)</f>
        <v/>
      </c>
      <c r="FI11" t="str">
        <f>IF(FE11="","SIN ESTADO",IF(FG11&lt;&gt;"","PAGA",IF(FF11&gt;0,"VENCIDA",IF(FF11&gt;=-5,"POR VENCER","AL DÍA"))))</f>
        <v>SIN ESTADO</v>
      </c>
      <c r="FK11" t="str">
        <f>IF(N($H11)&lt;27,"",IF(FE11="","",FE11+31))</f>
        <v/>
      </c>
      <c r="FL11" t="str">
        <f>IF(FK11="","",TODAY()-FK11)</f>
        <v/>
      </c>
      <c r="FO11" t="str">
        <f>IF(FK11="","SIN ESTADO",IF(FM11&lt;&gt;"","PAGA",IF(FL11&gt;0,"VENCIDA",IF(FL11&gt;=-5,"POR VENCER","AL DÍA"))))</f>
        <v>SIN ESTADO</v>
      </c>
      <c r="FQ11" t="str">
        <f>IF(N($H11)&lt;28,"",IF(FK11="","",FK11+31))</f>
        <v/>
      </c>
      <c r="FR11" t="str">
        <f>IF(FQ11="","",TODAY()-FQ11)</f>
        <v/>
      </c>
      <c r="FU11" t="str">
        <f>IF(FQ11="","SIN ESTADO",IF(FS11&lt;&gt;"","PAGA",IF(FR11&gt;0,"VENCIDA",IF(FR11&gt;=-5,"POR VENCER","AL DÍA"))))</f>
        <v>SIN ESTADO</v>
      </c>
      <c r="FW11" t="str">
        <f>IF(N($H11)&lt;29,"",IF(FQ11="","",FQ11+31))</f>
        <v/>
      </c>
      <c r="FX11" t="str">
        <f>IF(FW11="","",TODAY()-FW11)</f>
        <v/>
      </c>
      <c r="GA11" t="str">
        <f>IF(FW11="","SIN ESTADO",IF(FY11&lt;&gt;"","PAGA",IF(FX11&gt;0,"VENCIDA",IF(FX11&gt;=-5,"POR VENCER","AL DÍA"))))</f>
        <v>SIN ESTADO</v>
      </c>
      <c r="GC11" t="str">
        <f>IF(N($H11)&lt;30,"",IF(FW11="","",FW11+31))</f>
        <v/>
      </c>
      <c r="GD11" t="str">
        <f>IF(GC11="","",TODAY()-GC11)</f>
        <v/>
      </c>
      <c r="GG11" t="str">
        <f>IF(GC11="","SIN ESTADO",IF(GE11&lt;&gt;"","PAGA",IF(GD11&gt;0,"VENCIDA",IF(GD11&gt;=-5,"POR VENCER","AL DÍA"))))</f>
        <v>SIN ESTADO</v>
      </c>
      <c r="GI11" t="str">
        <f>IF(N($H11)&lt;31,"",IF(GC11="","",GC11+31))</f>
        <v/>
      </c>
      <c r="GJ11" t="str">
        <f>IF(GI11="","",TODAY()-GI11)</f>
        <v/>
      </c>
      <c r="GM11" t="str">
        <f>IF(GI11="","SIN ESTADO",IF(GK11&lt;&gt;"","PAGA",IF(GJ11&gt;0,"VENCIDA",IF(GJ11&gt;=-5,"POR VENCER","AL DÍA"))))</f>
        <v>SIN ESTADO</v>
      </c>
      <c r="GO11" t="str">
        <f>IF(N($H11)&lt;32,"",IF(GI11="","",GI11+31))</f>
        <v/>
      </c>
      <c r="GP11" t="str">
        <f>IF(GO11="","",TODAY()-GO11)</f>
        <v/>
      </c>
      <c r="GS11" t="str">
        <f>IF(GO11="","SIN ESTADO",IF(GQ11&lt;&gt;"","PAGA",IF(GP11&gt;0,"VENCIDA",IF(GP11&gt;=-5,"POR VENCER","AL DÍA"))))</f>
        <v>SIN ESTADO</v>
      </c>
      <c r="GU11" t="str">
        <f>IF(N($H11)&lt;33,"",IF(GO11="","",GO11+31))</f>
        <v/>
      </c>
      <c r="GV11" t="str">
        <f>IF(GU11="","",TODAY()-GU11)</f>
        <v/>
      </c>
      <c r="GY11" t="str">
        <f>IF(GU11="","SIN ESTADO",IF(GW11&lt;&gt;"","PAGA",IF(GV11&gt;0,"VENCIDA",IF(GV11&gt;=-5,"POR VENCER","AL DÍA"))))</f>
        <v>SIN ESTADO</v>
      </c>
      <c r="HA11" t="str">
        <f>IF(N($H11)&lt;34,"",IF(GU11="","",GU11+31))</f>
        <v/>
      </c>
      <c r="HB11" t="str">
        <f>IF(HA11="","",TODAY()-HA11)</f>
        <v/>
      </c>
      <c r="HE11" t="str">
        <f>IF(HA11="","SIN ESTADO",IF(HC11&lt;&gt;"","PAGA",IF(HB11&gt;0,"VENCIDA",IF(HB11&gt;=-5,"POR VENCER","AL DÍA"))))</f>
        <v>SIN ESTADO</v>
      </c>
      <c r="HG11" t="str">
        <f>IF(N($H11)&lt;35,"",IF(HA11="","",HA11+31))</f>
        <v/>
      </c>
      <c r="HH11" t="str">
        <f>IF(HG11="","",TODAY()-HG11)</f>
        <v/>
      </c>
      <c r="HK11" t="str">
        <f>IF(HG11="","SIN ESTADO",IF(HI11&lt;&gt;"","PAGA",IF(HH11&gt;0,"VENCIDA",IF(HH11&gt;=-5,"POR VENCER","AL DÍA"))))</f>
        <v>SIN ESTADO</v>
      </c>
      <c r="HM11" t="str">
        <f>IF(N($H11)&lt;36,"",IF(HG11="","",HG11+31))</f>
        <v/>
      </c>
      <c r="HN11" t="str">
        <f>IF(HM11="","",TODAY()-HM11)</f>
        <v/>
      </c>
      <c r="HQ11" t="str">
        <f>IF(HM11="","SIN ESTADO",IF(HO11&lt;&gt;"","PAGA",IF(HN11&gt;0,"VENCIDA",IF(HN11&gt;=-5,"POR VENCER","AL DÍA"))))</f>
        <v>SIN ESTADO</v>
      </c>
      <c r="HS11">
        <f>N11+T11+Z11+AF11+AL11+AR11+AX11+BD11+BJ11+BP11+BV11+CB11+CH11+CN11+CT11+CZ11+DF11+DL11+DR11+DX11+ED11+EJ11+EP11+EV11+FB11+FH11+FN11+FT11+FZ11+GF11+GL11+GR11+GX11+HD11+HJ11+HP11</f>
        <v>0</v>
      </c>
      <c r="HU11">
        <f>IFERROR(N($J11),0)</f>
        <v>25000000</v>
      </c>
      <c r="HW11">
        <f>SUMPRODUCT((MOD(COLUMN($M11:$HR11)-COLUMN($M11),6)=0)*ISNUMBER($M11:$HR11)*($M11:$HR11&gt;=RESUMEN!$C$26)*($M11:$HR11&lt;=RESUMEN!$C$27)*IFERROR(N($N11:$HS11),0))</f>
        <v>0</v>
      </c>
      <c r="HX11">
        <f>SUMPRODUCT((MOD(COLUMN($M11:$HR11)-COLUMN($M11),6)=0)*ISNUMBER($M11:$HR11)*($M11:$HR11&gt;=RESUMEN!$C$26)*($M11:$HR11&lt;=RESUMEN!$C$27))</f>
        <v>0</v>
      </c>
    </row>
    <row r="12">
      <c r="B12">
        <f>VENTAS!A11</f>
        <v>9</v>
      </c>
      <c r="C12" t="str">
        <f>VENTAS!B11</f>
        <v>LC1 - 2 - 5</v>
      </c>
      <c r="D12" t="str">
        <f>VENTAS!C11</f>
        <v xml:space="preserve">CEDIDO EN FORMA DE PAGO </v>
      </c>
      <c r="E12">
        <f>VENTAS!D11</f>
        <v>30783000</v>
      </c>
      <c r="F12">
        <f>VENTAS!J11</f>
        <v>30783000</v>
      </c>
      <c r="G12">
        <f>VENTAS!F11</f>
        <v>0</v>
      </c>
      <c r="H12">
        <f>VENTAS!K11</f>
        <v>1</v>
      </c>
      <c r="I12">
        <f>VENTAS!M11</f>
        <v>0</v>
      </c>
      <c r="J12">
        <f>VENTAS!L11</f>
        <v>30783000</v>
      </c>
      <c r="K12">
        <f>IF(N($H12)&lt;1,"",$G12+31)</f>
        <v>31</v>
      </c>
      <c r="L12">
        <f>IF(K12="","",TODAY()-K12)</f>
        <v>46287</v>
      </c>
      <c r="O12" t="str">
        <f>IF(K12="","SIN ESTADO",IF(M12&lt;&gt;"","PAGA",IF(L12&gt;0,"VENCIDA",IF(L12&gt;=-5,"POR VENCER","AL DÍA"))))</f>
        <v>VENCIDA</v>
      </c>
      <c r="Q12" t="str">
        <f>IF(N($H12)&lt;2,"",IF(K12="","",K12+31))</f>
        <v/>
      </c>
      <c r="R12" t="str">
        <f>IF(Q12="","",TODAY()-Q12)</f>
        <v/>
      </c>
      <c r="U12" t="str">
        <f>IF(Q12="","SIN ESTADO",IF(S12&lt;&gt;"","PAGA",IF(R12&gt;0,"VENCIDA",IF(R12&gt;=-5,"POR VENCER","AL DÍA"))))</f>
        <v>SIN ESTADO</v>
      </c>
      <c r="W12" t="str">
        <f>IF(N($H12)&lt;3,"",IF(Q12="","",Q12+31))</f>
        <v/>
      </c>
      <c r="X12" t="str">
        <f>IF(W12="","",TODAY()-W12)</f>
        <v/>
      </c>
      <c r="AA12" t="str">
        <f>IF(W12="","SIN ESTADO",IF(Y12&lt;&gt;"","PAGA",IF(X12&gt;0,"VENCIDA",IF(X12&gt;=-5,"POR VENCER","AL DÍA"))))</f>
        <v>SIN ESTADO</v>
      </c>
      <c r="AC12" t="str">
        <f>IF(N($H12)&lt;4,"",IF(W12="","",W12+31))</f>
        <v/>
      </c>
      <c r="AD12" t="str">
        <f>IF(AC12="","",TODAY()-AC12)</f>
        <v/>
      </c>
      <c r="AG12" t="str">
        <f>IF(AC12="","SIN ESTADO",IF(AE12&lt;&gt;"","PAGA",IF(AD12&gt;0,"VENCIDA",IF(AD12&gt;=-5,"POR VENCER","AL DÍA"))))</f>
        <v>SIN ESTADO</v>
      </c>
      <c r="AI12" t="str">
        <f>IF(N($H12)&lt;5,"",IF(AC12="","",AC12+31))</f>
        <v/>
      </c>
      <c r="AJ12" t="str">
        <f>IF(AI12="","",TODAY()-AI12)</f>
        <v/>
      </c>
      <c r="AM12" t="str">
        <f>IF(AI12="","SIN ESTADO",IF(AK12&lt;&gt;"","PAGA",IF(AJ12&gt;0,"VENCIDA",IF(AJ12&gt;=-5,"POR VENCER","AL DÍA"))))</f>
        <v>SIN ESTADO</v>
      </c>
      <c r="AO12" t="str">
        <f>IF(N($H12)&lt;6,"",IF(AI12="","",AI12+31))</f>
        <v/>
      </c>
      <c r="AP12" t="str">
        <f>IF(AO12="","",TODAY()-AO12)</f>
        <v/>
      </c>
      <c r="AS12" t="str">
        <f>IF(AO12="","SIN ESTADO",IF(AQ12&lt;&gt;"","PAGA",IF(AP12&gt;0,"VENCIDA",IF(AP12&gt;=-5,"POR VENCER","AL DÍA"))))</f>
        <v>SIN ESTADO</v>
      </c>
      <c r="AU12" t="str">
        <f>IF(N($H12)&lt;7,"",IF(AO12="","",AO12+31))</f>
        <v/>
      </c>
      <c r="AV12" t="str">
        <f>IF(AU12="","",TODAY()-AU12)</f>
        <v/>
      </c>
      <c r="AY12" t="str">
        <f>IF(AU12="","SIN ESTADO",IF(AW12&lt;&gt;"","PAGA",IF(AV12&gt;0,"VENCIDA",IF(AV12&gt;=-5,"POR VENCER","AL DÍA"))))</f>
        <v>SIN ESTADO</v>
      </c>
      <c r="BA12" t="str">
        <f>IF(N($H12)&lt;8,"",IF(AU12="","",AU12+31))</f>
        <v/>
      </c>
      <c r="BB12" t="str">
        <f>IF(BA12="","",TODAY()-BA12)</f>
        <v/>
      </c>
      <c r="BE12" t="str">
        <f>IF(BA12="","SIN ESTADO",IF(BC12&lt;&gt;"","PAGA",IF(BB12&gt;0,"VENCIDA",IF(BB12&gt;=-5,"POR VENCER","AL DÍA"))))</f>
        <v>SIN ESTADO</v>
      </c>
      <c r="BG12" t="str">
        <f>IF(N($H12)&lt;9,"",IF(BA12="","",BA12+31))</f>
        <v/>
      </c>
      <c r="BH12" t="str">
        <f>IF(BG12="","",TODAY()-BG12)</f>
        <v/>
      </c>
      <c r="BK12" t="str">
        <f>IF(BG12="","SIN ESTADO",IF(BI12&lt;&gt;"","PAGA",IF(BH12&gt;0,"VENCIDA",IF(BH12&gt;=-5,"POR VENCER","AL DÍA"))))</f>
        <v>SIN ESTADO</v>
      </c>
      <c r="BM12" t="str">
        <f>IF(N($H12)&lt;10,"",IF(BG12="","",BG12+31))</f>
        <v/>
      </c>
      <c r="BN12" t="str">
        <f>IF(BM12="","",TODAY()-BM12)</f>
        <v/>
      </c>
      <c r="BQ12" t="str">
        <f>IF(BM12="","SIN ESTADO",IF(BO12&lt;&gt;"","PAGA",IF(BN12&gt;0,"VENCIDA",IF(BN12&gt;=-5,"POR VENCER","AL DÍA"))))</f>
        <v>SIN ESTADO</v>
      </c>
      <c r="BS12" t="str">
        <f>IF(N($H12)&lt;11,"",IF(BM12="","",BM12+31))</f>
        <v/>
      </c>
      <c r="BT12" t="str">
        <f>IF(BS12="","",TODAY()-BS12)</f>
        <v/>
      </c>
      <c r="BW12" t="str">
        <f>IF(BS12="","SIN ESTADO",IF(BU12&lt;&gt;"","PAGA",IF(BT12&gt;0,"VENCIDA",IF(BT12&gt;=-5,"POR VENCER","AL DÍA"))))</f>
        <v>SIN ESTADO</v>
      </c>
      <c r="BY12" t="str">
        <f>IF(N($H12)&lt;12,"",IF(BS12="","",BS12+31))</f>
        <v/>
      </c>
      <c r="BZ12" t="str">
        <f>IF(BY12="","",TODAY()-BY12)</f>
        <v/>
      </c>
      <c r="CC12" t="str">
        <f>IF(BY12="","SIN ESTADO",IF(CA12&lt;&gt;"","PAGA",IF(BZ12&gt;0,"VENCIDA",IF(BZ12&gt;=-5,"POR VENCER","AL DÍA"))))</f>
        <v>SIN ESTADO</v>
      </c>
      <c r="CE12" t="str">
        <f>IF(N($H12)&lt;13,"",IF(BY12="","",BY12+31))</f>
        <v/>
      </c>
      <c r="CF12" t="str">
        <f>IF(CE12="","",TODAY()-CE12)</f>
        <v/>
      </c>
      <c r="CI12" t="str">
        <f>IF(CE12="","SIN ESTADO",IF(CG12&lt;&gt;"","PAGA",IF(CF12&gt;0,"VENCIDA",IF(CF12&gt;=-5,"POR VENCER","AL DÍA"))))</f>
        <v>SIN ESTADO</v>
      </c>
      <c r="CK12" t="str">
        <f>IF(N($H12)&lt;14,"",IF(CE12="","",CE12+31))</f>
        <v/>
      </c>
      <c r="CL12" t="str">
        <f>IF(CK12="","",TODAY()-CK12)</f>
        <v/>
      </c>
      <c r="CO12" t="str">
        <f>IF(CK12="","SIN ESTADO",IF(CM12&lt;&gt;"","PAGA",IF(CL12&gt;0,"VENCIDA",IF(CL12&gt;=-5,"POR VENCER","AL DÍA"))))</f>
        <v>SIN ESTADO</v>
      </c>
      <c r="CQ12" t="str">
        <f>IF(N($H12)&lt;15,"",IF(CK12="","",CK12+31))</f>
        <v/>
      </c>
      <c r="CR12" t="str">
        <f>IF(CQ12="","",TODAY()-CQ12)</f>
        <v/>
      </c>
      <c r="CU12" t="str">
        <f>IF(CQ12="","SIN ESTADO",IF(CS12&lt;&gt;"","PAGA",IF(CR12&gt;0,"VENCIDA",IF(CR12&gt;=-5,"POR VENCER","AL DÍA"))))</f>
        <v>SIN ESTADO</v>
      </c>
      <c r="CW12" t="str">
        <f>IF(N($H12)&lt;16,"",IF(CQ12="","",CQ12+31))</f>
        <v/>
      </c>
      <c r="CX12" t="str">
        <f>IF(CW12="","",TODAY()-CW12)</f>
        <v/>
      </c>
      <c r="DA12" t="str">
        <f>IF(CW12="","SIN ESTADO",IF(CY12&lt;&gt;"","PAGA",IF(CX12&gt;0,"VENCIDA",IF(CX12&gt;=-5,"POR VENCER","AL DÍA"))))</f>
        <v>SIN ESTADO</v>
      </c>
      <c r="DC12" t="str">
        <f>IF(N($H12)&lt;17,"",IF(CW12="","",CW12+31))</f>
        <v/>
      </c>
      <c r="DD12" t="str">
        <f>IF(DC12="","",TODAY()-DC12)</f>
        <v/>
      </c>
      <c r="DG12" t="str">
        <f>IF(DC12="","SIN ESTADO",IF(DE12&lt;&gt;"","PAGA",IF(DD12&gt;0,"VENCIDA",IF(DD12&gt;=-5,"POR VENCER","AL DÍA"))))</f>
        <v>SIN ESTADO</v>
      </c>
      <c r="DI12" t="str">
        <f>IF(N($H12)&lt;18,"",IF(DC12="","",DC12+31))</f>
        <v/>
      </c>
      <c r="DJ12" t="str">
        <f>IF(DI12="","",TODAY()-DI12)</f>
        <v/>
      </c>
      <c r="DM12" t="str">
        <f>IF(DI12="","SIN ESTADO",IF(DK12&lt;&gt;"","PAGA",IF(DJ12&gt;0,"VENCIDA",IF(DJ12&gt;=-5,"POR VENCER","AL DÍA"))))</f>
        <v>SIN ESTADO</v>
      </c>
      <c r="DO12" t="str">
        <f>IF(N($H12)&lt;19,"",IF(DI12="","",DI12+31))</f>
        <v/>
      </c>
      <c r="DP12" t="str">
        <f>IF(DO12="","",TODAY()-DO12)</f>
        <v/>
      </c>
      <c r="DS12" t="str">
        <f>IF(DO12="","SIN ESTADO",IF(DQ12&lt;&gt;"","PAGA",IF(DP12&gt;0,"VENCIDA",IF(DP12&gt;=-5,"POR VENCER","AL DÍA"))))</f>
        <v>SIN ESTADO</v>
      </c>
      <c r="DU12" t="str">
        <f>IF(N($H12)&lt;20,"",IF(DO12="","",DO12+31))</f>
        <v/>
      </c>
      <c r="DV12" t="str">
        <f>IF(DU12="","",TODAY()-DU12)</f>
        <v/>
      </c>
      <c r="DY12" t="str">
        <f>IF(DU12="","SIN ESTADO",IF(DW12&lt;&gt;"","PAGA",IF(DV12&gt;0,"VENCIDA",IF(DV12&gt;=-5,"POR VENCER","AL DÍA"))))</f>
        <v>SIN ESTADO</v>
      </c>
      <c r="EA12" t="str">
        <f>IF(N($H12)&lt;21,"",IF(DU12="","",DU12+31))</f>
        <v/>
      </c>
      <c r="EB12" t="str">
        <f>IF(EA12="","",TODAY()-EA12)</f>
        <v/>
      </c>
      <c r="EE12" t="str">
        <f>IF(EA12="","SIN ESTADO",IF(EC12&lt;&gt;"","PAGA",IF(EB12&gt;0,"VENCIDA",IF(EB12&gt;=-5,"POR VENCER","AL DÍA"))))</f>
        <v>SIN ESTADO</v>
      </c>
      <c r="EG12" t="str">
        <f>IF(N($H12)&lt;22,"",IF(EA12="","",EA12+31))</f>
        <v/>
      </c>
      <c r="EH12" t="str">
        <f>IF(EG12="","",TODAY()-EG12)</f>
        <v/>
      </c>
      <c r="EK12" t="str">
        <f>IF(EG12="","SIN ESTADO",IF(EI12&lt;&gt;"","PAGA",IF(EH12&gt;0,"VENCIDA",IF(EH12&gt;=-5,"POR VENCER","AL DÍA"))))</f>
        <v>SIN ESTADO</v>
      </c>
      <c r="EM12" t="str">
        <f>IF(N($H12)&lt;23,"",IF(EG12="","",EG12+31))</f>
        <v/>
      </c>
      <c r="EN12" t="str">
        <f>IF(EM12="","",TODAY()-EM12)</f>
        <v/>
      </c>
      <c r="EQ12" t="str">
        <f>IF(EM12="","SIN ESTADO",IF(EO12&lt;&gt;"","PAGA",IF(EN12&gt;0,"VENCIDA",IF(EN12&gt;=-5,"POR VENCER","AL DÍA"))))</f>
        <v>SIN ESTADO</v>
      </c>
      <c r="ES12" t="str">
        <f>IF(N($H12)&lt;24,"",IF(EM12="","",EM12+31))</f>
        <v/>
      </c>
      <c r="ET12" t="str">
        <f>IF(ES12="","",TODAY()-ES12)</f>
        <v/>
      </c>
      <c r="EW12" t="str">
        <f>IF(ES12="","SIN ESTADO",IF(EU12&lt;&gt;"","PAGA",IF(ET12&gt;0,"VENCIDA",IF(ET12&gt;=-5,"POR VENCER","AL DÍA"))))</f>
        <v>SIN ESTADO</v>
      </c>
      <c r="EY12" t="str">
        <f>IF(N($H12)&lt;25,"",IF(ES12="","",ES12+31))</f>
        <v/>
      </c>
      <c r="EZ12" t="str">
        <f>IF(EY12="","",TODAY()-EY12)</f>
        <v/>
      </c>
      <c r="FC12" t="str">
        <f>IF(EY12="","SIN ESTADO",IF(FA12&lt;&gt;"","PAGA",IF(EZ12&gt;0,"VENCIDA",IF(EZ12&gt;=-5,"POR VENCER","AL DÍA"))))</f>
        <v>SIN ESTADO</v>
      </c>
      <c r="FE12" t="str">
        <f>IF(N($H12)&lt;26,"",IF(EY12="","",EY12+31))</f>
        <v/>
      </c>
      <c r="FF12" t="str">
        <f>IF(FE12="","",TODAY()-FE12)</f>
        <v/>
      </c>
      <c r="FI12" t="str">
        <f>IF(FE12="","SIN ESTADO",IF(FG12&lt;&gt;"","PAGA",IF(FF12&gt;0,"VENCIDA",IF(FF12&gt;=-5,"POR VENCER","AL DÍA"))))</f>
        <v>SIN ESTADO</v>
      </c>
      <c r="FK12" t="str">
        <f>IF(N($H12)&lt;27,"",IF(FE12="","",FE12+31))</f>
        <v/>
      </c>
      <c r="FL12" t="str">
        <f>IF(FK12="","",TODAY()-FK12)</f>
        <v/>
      </c>
      <c r="FO12" t="str">
        <f>IF(FK12="","SIN ESTADO",IF(FM12&lt;&gt;"","PAGA",IF(FL12&gt;0,"VENCIDA",IF(FL12&gt;=-5,"POR VENCER","AL DÍA"))))</f>
        <v>SIN ESTADO</v>
      </c>
      <c r="FQ12" t="str">
        <f>IF(N($H12)&lt;28,"",IF(FK12="","",FK12+31))</f>
        <v/>
      </c>
      <c r="FR12" t="str">
        <f>IF(FQ12="","",TODAY()-FQ12)</f>
        <v/>
      </c>
      <c r="FU12" t="str">
        <f>IF(FQ12="","SIN ESTADO",IF(FS12&lt;&gt;"","PAGA",IF(FR12&gt;0,"VENCIDA",IF(FR12&gt;=-5,"POR VENCER","AL DÍA"))))</f>
        <v>SIN ESTADO</v>
      </c>
      <c r="FW12" t="str">
        <f>IF(N($H12)&lt;29,"",IF(FQ12="","",FQ12+31))</f>
        <v/>
      </c>
      <c r="FX12" t="str">
        <f>IF(FW12="","",TODAY()-FW12)</f>
        <v/>
      </c>
      <c r="GA12" t="str">
        <f>IF(FW12="","SIN ESTADO",IF(FY12&lt;&gt;"","PAGA",IF(FX12&gt;0,"VENCIDA",IF(FX12&gt;=-5,"POR VENCER","AL DÍA"))))</f>
        <v>SIN ESTADO</v>
      </c>
      <c r="GC12" t="str">
        <f>IF(N($H12)&lt;30,"",IF(FW12="","",FW12+31))</f>
        <v/>
      </c>
      <c r="GD12" t="str">
        <f>IF(GC12="","",TODAY()-GC12)</f>
        <v/>
      </c>
      <c r="GG12" t="str">
        <f>IF(GC12="","SIN ESTADO",IF(GE12&lt;&gt;"","PAGA",IF(GD12&gt;0,"VENCIDA",IF(GD12&gt;=-5,"POR VENCER","AL DÍA"))))</f>
        <v>SIN ESTADO</v>
      </c>
      <c r="GI12" t="str">
        <f>IF(N($H12)&lt;31,"",IF(GC12="","",GC12+31))</f>
        <v/>
      </c>
      <c r="GJ12" t="str">
        <f>IF(GI12="","",TODAY()-GI12)</f>
        <v/>
      </c>
      <c r="GM12" t="str">
        <f>IF(GI12="","SIN ESTADO",IF(GK12&lt;&gt;"","PAGA",IF(GJ12&gt;0,"VENCIDA",IF(GJ12&gt;=-5,"POR VENCER","AL DÍA"))))</f>
        <v>SIN ESTADO</v>
      </c>
      <c r="GO12" t="str">
        <f>IF(N($H12)&lt;32,"",IF(GI12="","",GI12+31))</f>
        <v/>
      </c>
      <c r="GP12" t="str">
        <f>IF(GO12="","",TODAY()-GO12)</f>
        <v/>
      </c>
      <c r="GS12" t="str">
        <f>IF(GO12="","SIN ESTADO",IF(GQ12&lt;&gt;"","PAGA",IF(GP12&gt;0,"VENCIDA",IF(GP12&gt;=-5,"POR VENCER","AL DÍA"))))</f>
        <v>SIN ESTADO</v>
      </c>
      <c r="GU12" t="str">
        <f>IF(N($H12)&lt;33,"",IF(GO12="","",GO12+31))</f>
        <v/>
      </c>
      <c r="GV12" t="str">
        <f>IF(GU12="","",TODAY()-GU12)</f>
        <v/>
      </c>
      <c r="GY12" t="str">
        <f>IF(GU12="","SIN ESTADO",IF(GW12&lt;&gt;"","PAGA",IF(GV12&gt;0,"VENCIDA",IF(GV12&gt;=-5,"POR VENCER","AL DÍA"))))</f>
        <v>SIN ESTADO</v>
      </c>
      <c r="HA12" t="str">
        <f>IF(N($H12)&lt;34,"",IF(GU12="","",GU12+31))</f>
        <v/>
      </c>
      <c r="HB12" t="str">
        <f>IF(HA12="","",TODAY()-HA12)</f>
        <v/>
      </c>
      <c r="HE12" t="str">
        <f>IF(HA12="","SIN ESTADO",IF(HC12&lt;&gt;"","PAGA",IF(HB12&gt;0,"VENCIDA",IF(HB12&gt;=-5,"POR VENCER","AL DÍA"))))</f>
        <v>SIN ESTADO</v>
      </c>
      <c r="HG12" t="str">
        <f>IF(N($H12)&lt;35,"",IF(HA12="","",HA12+31))</f>
        <v/>
      </c>
      <c r="HH12" t="str">
        <f>IF(HG12="","",TODAY()-HG12)</f>
        <v/>
      </c>
      <c r="HK12" t="str">
        <f>IF(HG12="","SIN ESTADO",IF(HI12&lt;&gt;"","PAGA",IF(HH12&gt;0,"VENCIDA",IF(HH12&gt;=-5,"POR VENCER","AL DÍA"))))</f>
        <v>SIN ESTADO</v>
      </c>
      <c r="HM12" t="str">
        <f>IF(N($H12)&lt;36,"",IF(HG12="","",HG12+31))</f>
        <v/>
      </c>
      <c r="HN12" t="str">
        <f>IF(HM12="","",TODAY()-HM12)</f>
        <v/>
      </c>
      <c r="HQ12" t="str">
        <f>IF(HM12="","SIN ESTADO",IF(HO12&lt;&gt;"","PAGA",IF(HN12&gt;0,"VENCIDA",IF(HN12&gt;=-5,"POR VENCER","AL DÍA"))))</f>
        <v>SIN ESTADO</v>
      </c>
      <c r="HS12">
        <f>N12+T12+Z12+AF12+AL12+AR12+AX12+BD12+BJ12+BP12+BV12+CB12+CH12+CN12+CT12+CZ12+DF12+DL12+DR12+DX12+ED12+EJ12+EP12+EV12+FB12+FH12+FN12+FT12+FZ12+GF12+GL12+GR12+GX12+HD12+HJ12+HP12</f>
        <v>0</v>
      </c>
      <c r="HU12">
        <f>IFERROR(N($J12),0)</f>
        <v>30783000</v>
      </c>
      <c r="HW12">
        <f>SUMPRODUCT((MOD(COLUMN($M12:$HR12)-COLUMN($M12),6)=0)*ISNUMBER($M12:$HR12)*($M12:$HR12&gt;=RESUMEN!$C$26)*($M12:$HR12&lt;=RESUMEN!$C$27)*IFERROR(N($N12:$HS12),0))</f>
        <v>0</v>
      </c>
      <c r="HX12">
        <f>SUMPRODUCT((MOD(COLUMN($M12:$HR12)-COLUMN($M12),6)=0)*ISNUMBER($M12:$HR12)*($M12:$HR12&gt;=RESUMEN!$C$26)*($M12:$HR12&lt;=RESUMEN!$C$27))</f>
        <v>0</v>
      </c>
    </row>
    <row r="13">
      <c r="B13">
        <f>VENTAS!A12</f>
        <v>10</v>
      </c>
      <c r="C13" t="str">
        <f>VENTAS!B12</f>
        <v xml:space="preserve">LC1 - 2 - 6 </v>
      </c>
      <c r="D13" t="str">
        <f>VENTAS!C12</f>
        <v>VENDIDO</v>
      </c>
      <c r="E13">
        <f>VENTAS!D12</f>
        <v>43385000</v>
      </c>
      <c r="F13">
        <f>VENTAS!J12</f>
        <v>39385000</v>
      </c>
      <c r="G13">
        <f>VENTAS!F12</f>
        <v>46041</v>
      </c>
      <c r="H13">
        <f>VENTAS!K12</f>
        <v>24</v>
      </c>
      <c r="I13" t="str">
        <f>VENTAS!M12</f>
        <v xml:space="preserve">19 DE CADA MES </v>
      </c>
      <c r="J13">
        <f>VENTAS!L12</f>
        <v>1641041.6666666667</v>
      </c>
      <c r="K13">
        <f>IF(N($H13)&lt;1,"",$G13+31)</f>
        <v>46072</v>
      </c>
      <c r="L13">
        <f>IF(K13="","",TODAY()-K13)</f>
        <v>246</v>
      </c>
      <c r="M13">
        <v>46077</v>
      </c>
      <c r="N13">
        <v>1641000</v>
      </c>
      <c r="O13" t="str">
        <f>IF(K13="","SIN ESTADO",IF(M13&lt;&gt;"","PAGA",IF(L13&gt;0,"VENCIDA",IF(L13&gt;=-5,"POR VENCER","AL DÍA"))))</f>
        <v>PAGA</v>
      </c>
      <c r="P13" t="str">
        <v>TRANSFERENCIA</v>
      </c>
      <c r="Q13">
        <f>IF(N($H13)&lt;2,"",IF(K13="","",K13+31))</f>
        <v>46103</v>
      </c>
      <c r="R13">
        <f>IF(Q13="","",TODAY()-Q13)</f>
        <v>215</v>
      </c>
      <c r="S13">
        <v>46111</v>
      </c>
      <c r="T13">
        <v>1641000</v>
      </c>
      <c r="U13" t="str">
        <f>IF(Q13="","SIN ESTADO",IF(S13&lt;&gt;"","PAGA",IF(R13&gt;0,"VENCIDA",IF(R13&gt;=-5,"POR VENCER","AL DÍA"))))</f>
        <v>PAGA</v>
      </c>
      <c r="V13" t="str">
        <v>TRANSFERENCIA</v>
      </c>
      <c r="W13">
        <f>IF(N($H13)&lt;3,"",IF(Q13="","",Q13+31))</f>
        <v>46134</v>
      </c>
      <c r="X13">
        <f>IF(W13="","",TODAY()-W13)</f>
        <v>184</v>
      </c>
      <c r="Y13">
        <v>45946</v>
      </c>
      <c r="Z13">
        <v>875000</v>
      </c>
      <c r="AA13" t="str">
        <f>IF(W13="","SIN ESTADO",IF(Y13&lt;&gt;"","PAGA",IF(X13&gt;0,"VENCIDA",IF(X13&gt;=-5,"POR VENCER","AL DÍA"))))</f>
        <v>PAGA</v>
      </c>
      <c r="AB13" t="str">
        <v>TRANSFERENCIA</v>
      </c>
      <c r="AC13">
        <f>IF(N($H13)&lt;4,"",IF(W13="","",W13+31))</f>
        <v>46165</v>
      </c>
      <c r="AD13">
        <f>IF(AC13="","",TODAY()-AC13)</f>
        <v>153</v>
      </c>
      <c r="AE13">
        <v>45975</v>
      </c>
      <c r="AF13">
        <v>875000</v>
      </c>
      <c r="AG13" t="str">
        <f>IF(AC13="","SIN ESTADO",IF(AE13&lt;&gt;"","PAGA",IF(AD13&gt;0,"VENCIDA",IF(AD13&gt;=-5,"POR VENCER","AL DÍA"))))</f>
        <v>PAGA</v>
      </c>
      <c r="AH13" t="str">
        <v>TRANSFERENCIA</v>
      </c>
      <c r="AI13">
        <f>IF(N($H13)&lt;5,"",IF(AC13="","",AC13+31))</f>
        <v>46196</v>
      </c>
      <c r="AJ13">
        <f>IF(AI13="","",TODAY()-AI13)</f>
        <v>122</v>
      </c>
      <c r="AK13">
        <v>46010</v>
      </c>
      <c r="AL13">
        <v>875000</v>
      </c>
      <c r="AM13" t="str">
        <f>IF(AI13="","SIN ESTADO",IF(AK13&lt;&gt;"","PAGA",IF(AJ13&gt;0,"VENCIDA",IF(AJ13&gt;=-5,"POR VENCER","AL DÍA"))))</f>
        <v>PAGA</v>
      </c>
      <c r="AN13" t="str">
        <v>TRANSFERENCIA</v>
      </c>
      <c r="AO13">
        <f>IF(N($H13)&lt;6,"",IF(AI13="","",AI13+31))</f>
        <v>46227</v>
      </c>
      <c r="AP13">
        <f>IF(AO13="","",TODAY()-AO13)</f>
        <v>91</v>
      </c>
      <c r="AQ13">
        <v>46039</v>
      </c>
      <c r="AR13">
        <v>875000</v>
      </c>
      <c r="AS13" t="str">
        <f>IF(AO13="","SIN ESTADO",IF(AQ13&lt;&gt;"","PAGA",IF(AP13&gt;0,"VENCIDA",IF(AP13&gt;=-5,"POR VENCER","AL DÍA"))))</f>
        <v>PAGA</v>
      </c>
      <c r="AT13" t="str">
        <v>TRANSFERENCIA</v>
      </c>
      <c r="AU13">
        <f>IF(N($H13)&lt;7,"",IF(AO13="","",AO13+31))</f>
        <v>46258</v>
      </c>
      <c r="AV13">
        <f>IF(AU13="","",TODAY()-AU13)</f>
        <v>60</v>
      </c>
      <c r="AW13">
        <v>46097</v>
      </c>
      <c r="AX13">
        <v>875000</v>
      </c>
      <c r="AY13" t="str">
        <f>IF(AU13="","SIN ESTADO",IF(AW13&lt;&gt;"","PAGA",IF(AV13&gt;0,"VENCIDA",IF(AV13&gt;=-5,"POR VENCER","AL DÍA"))))</f>
        <v>PAGA</v>
      </c>
      <c r="AZ13" t="str">
        <v>TRANSFERENCIA</v>
      </c>
      <c r="BA13">
        <f>IF(N($H13)&lt;8,"",IF(AU13="","",AU13+31))</f>
        <v>46289</v>
      </c>
      <c r="BB13">
        <f>IF(BA13="","",TODAY()-BA13)</f>
        <v>29</v>
      </c>
      <c r="BC13">
        <v>46162</v>
      </c>
      <c r="BD13">
        <v>3282000</v>
      </c>
      <c r="BE13" t="str">
        <f>IF(BA13="","SIN ESTADO",IF(BC13&lt;&gt;"","PAGA",IF(BB13&gt;0,"VENCIDA",IF(BB13&gt;=-5,"POR VENCER","AL DÍA"))))</f>
        <v>PAGA</v>
      </c>
      <c r="BF13" t="str">
        <v>TRANSFERENCIA</v>
      </c>
      <c r="BG13">
        <f>IF(N($H13)&lt;9,"",IF(BA13="","",BA13+31))</f>
        <v>46320</v>
      </c>
      <c r="BH13">
        <f>IF(BG13="","",TODAY()-BG13)</f>
        <v>-2</v>
      </c>
      <c r="BI13">
        <v>46240</v>
      </c>
      <c r="BJ13">
        <v>1641000</v>
      </c>
      <c r="BK13" t="str">
        <f>IF(BG13="","SIN ESTADO",IF(BI13&lt;&gt;"","PAGA",IF(BH13&gt;0,"VENCIDA",IF(BH13&gt;=-5,"POR VENCER","AL DÍA"))))</f>
        <v>PAGA</v>
      </c>
      <c r="BL13" t="str">
        <v>TRANSFERENCIA</v>
      </c>
      <c r="BM13">
        <f>IF(N($H13)&lt;10,"",IF(BG13="","",BG13+31))</f>
        <v>46351</v>
      </c>
      <c r="BN13">
        <f>IF(BM13="","",TODAY()-BM13)</f>
        <v>-33</v>
      </c>
      <c r="BQ13" t="str">
        <f>IF(BM13="","SIN ESTADO",IF(BO13&lt;&gt;"","PAGA",IF(BN13&gt;0,"VENCIDA",IF(BN13&gt;=-5,"POR VENCER","AL DÍA"))))</f>
        <v>AL DÍA</v>
      </c>
      <c r="BS13">
        <f>IF(N($H13)&lt;11,"",IF(BM13="","",BM13+31))</f>
        <v>46382</v>
      </c>
      <c r="BT13">
        <f>IF(BS13="","",TODAY()-BS13)</f>
        <v>-64</v>
      </c>
      <c r="BW13" t="str">
        <f>IF(BS13="","SIN ESTADO",IF(BU13&lt;&gt;"","PAGA",IF(BT13&gt;0,"VENCIDA",IF(BT13&gt;=-5,"POR VENCER","AL DÍA"))))</f>
        <v>AL DÍA</v>
      </c>
      <c r="BY13">
        <f>IF(N($H13)&lt;12,"",IF(BS13="","",BS13+31))</f>
        <v>46413</v>
      </c>
      <c r="BZ13">
        <f>IF(BY13="","",TODAY()-BY13)</f>
        <v>-95</v>
      </c>
      <c r="CC13" t="str">
        <f>IF(BY13="","SIN ESTADO",IF(CA13&lt;&gt;"","PAGA",IF(BZ13&gt;0,"VENCIDA",IF(BZ13&gt;=-5,"POR VENCER","AL DÍA"))))</f>
        <v>AL DÍA</v>
      </c>
      <c r="CE13">
        <f>IF(N($H13)&lt;13,"",IF(BY13="","",BY13+31))</f>
        <v>46444</v>
      </c>
      <c r="CF13">
        <f>IF(CE13="","",TODAY()-CE13)</f>
        <v>-126</v>
      </c>
      <c r="CI13" t="str">
        <f>IF(CE13="","SIN ESTADO",IF(CG13&lt;&gt;"","PAGA",IF(CF13&gt;0,"VENCIDA",IF(CF13&gt;=-5,"POR VENCER","AL DÍA"))))</f>
        <v>AL DÍA</v>
      </c>
      <c r="CK13">
        <f>IF(N($H13)&lt;14,"",IF(CE13="","",CE13+31))</f>
        <v>46475</v>
      </c>
      <c r="CL13">
        <f>IF(CK13="","",TODAY()-CK13)</f>
        <v>-157</v>
      </c>
      <c r="CO13" t="str">
        <f>IF(CK13="","SIN ESTADO",IF(CM13&lt;&gt;"","PAGA",IF(CL13&gt;0,"VENCIDA",IF(CL13&gt;=-5,"POR VENCER","AL DÍA"))))</f>
        <v>AL DÍA</v>
      </c>
      <c r="CQ13">
        <f>IF(N($H13)&lt;15,"",IF(CK13="","",CK13+31))</f>
        <v>46506</v>
      </c>
      <c r="CR13">
        <f>IF(CQ13="","",TODAY()-CQ13)</f>
        <v>-188</v>
      </c>
      <c r="CU13" t="str">
        <f>IF(CQ13="","SIN ESTADO",IF(CS13&lt;&gt;"","PAGA",IF(CR13&gt;0,"VENCIDA",IF(CR13&gt;=-5,"POR VENCER","AL DÍA"))))</f>
        <v>AL DÍA</v>
      </c>
      <c r="CW13">
        <f>IF(N($H13)&lt;16,"",IF(CQ13="","",CQ13+31))</f>
        <v>46537</v>
      </c>
      <c r="CX13">
        <f>IF(CW13="","",TODAY()-CW13)</f>
        <v>-219</v>
      </c>
      <c r="DA13" t="str">
        <f>IF(CW13="","SIN ESTADO",IF(CY13&lt;&gt;"","PAGA",IF(CX13&gt;0,"VENCIDA",IF(CX13&gt;=-5,"POR VENCER","AL DÍA"))))</f>
        <v>AL DÍA</v>
      </c>
      <c r="DC13">
        <f>IF(N($H13)&lt;17,"",IF(CW13="","",CW13+31))</f>
        <v>46568</v>
      </c>
      <c r="DD13">
        <f>IF(DC13="","",TODAY()-DC13)</f>
        <v>-250</v>
      </c>
      <c r="DG13" t="str">
        <f>IF(DC13="","SIN ESTADO",IF(DE13&lt;&gt;"","PAGA",IF(DD13&gt;0,"VENCIDA",IF(DD13&gt;=-5,"POR VENCER","AL DÍA"))))</f>
        <v>AL DÍA</v>
      </c>
      <c r="DI13">
        <f>IF(N($H13)&lt;18,"",IF(DC13="","",DC13+31))</f>
        <v>46599</v>
      </c>
      <c r="DJ13">
        <f>IF(DI13="","",TODAY()-DI13)</f>
        <v>-281</v>
      </c>
      <c r="DM13" t="str">
        <f>IF(DI13="","SIN ESTADO",IF(DK13&lt;&gt;"","PAGA",IF(DJ13&gt;0,"VENCIDA",IF(DJ13&gt;=-5,"POR VENCER","AL DÍA"))))</f>
        <v>AL DÍA</v>
      </c>
      <c r="DO13">
        <f>IF(N($H13)&lt;19,"",IF(DI13="","",DI13+31))</f>
        <v>46630</v>
      </c>
      <c r="DP13">
        <f>IF(DO13="","",TODAY()-DO13)</f>
        <v>-312</v>
      </c>
      <c r="DS13" t="str">
        <f>IF(DO13="","SIN ESTADO",IF(DQ13&lt;&gt;"","PAGA",IF(DP13&gt;0,"VENCIDA",IF(DP13&gt;=-5,"POR VENCER","AL DÍA"))))</f>
        <v>AL DÍA</v>
      </c>
      <c r="DU13">
        <f>IF(N($H13)&lt;20,"",IF(DO13="","",DO13+31))</f>
        <v>46661</v>
      </c>
      <c r="DV13">
        <f>IF(DU13="","",TODAY()-DU13)</f>
        <v>-343</v>
      </c>
      <c r="DY13" t="str">
        <f>IF(DU13="","SIN ESTADO",IF(DW13&lt;&gt;"","PAGA",IF(DV13&gt;0,"VENCIDA",IF(DV13&gt;=-5,"POR VENCER","AL DÍA"))))</f>
        <v>AL DÍA</v>
      </c>
      <c r="EA13">
        <f>IF(N($H13)&lt;21,"",IF(DU13="","",DU13+31))</f>
        <v>46692</v>
      </c>
      <c r="EB13">
        <f>IF(EA13="","",TODAY()-EA13)</f>
        <v>-374</v>
      </c>
      <c r="EE13" t="str">
        <f>IF(EA13="","SIN ESTADO",IF(EC13&lt;&gt;"","PAGA",IF(EB13&gt;0,"VENCIDA",IF(EB13&gt;=-5,"POR VENCER","AL DÍA"))))</f>
        <v>AL DÍA</v>
      </c>
      <c r="EG13">
        <f>IF(N($H13)&lt;22,"",IF(EA13="","",EA13+31))</f>
        <v>46723</v>
      </c>
      <c r="EH13">
        <f>IF(EG13="","",TODAY()-EG13)</f>
        <v>-405</v>
      </c>
      <c r="EK13" t="str">
        <f>IF(EG13="","SIN ESTADO",IF(EI13&lt;&gt;"","PAGA",IF(EH13&gt;0,"VENCIDA",IF(EH13&gt;=-5,"POR VENCER","AL DÍA"))))</f>
        <v>AL DÍA</v>
      </c>
      <c r="EM13">
        <f>IF(N($H13)&lt;23,"",IF(EG13="","",EG13+31))</f>
        <v>46754</v>
      </c>
      <c r="EN13">
        <f>IF(EM13="","",TODAY()-EM13)</f>
        <v>-436</v>
      </c>
      <c r="EQ13" t="str">
        <f>IF(EM13="","SIN ESTADO",IF(EO13&lt;&gt;"","PAGA",IF(EN13&gt;0,"VENCIDA",IF(EN13&gt;=-5,"POR VENCER","AL DÍA"))))</f>
        <v>AL DÍA</v>
      </c>
      <c r="ES13">
        <f>IF(N($H13)&lt;24,"",IF(EM13="","",EM13+31))</f>
        <v>46785</v>
      </c>
      <c r="ET13">
        <f>IF(ES13="","",TODAY()-ES13)</f>
        <v>-467</v>
      </c>
      <c r="EW13" t="str">
        <f>IF(ES13="","SIN ESTADO",IF(EU13&lt;&gt;"","PAGA",IF(ET13&gt;0,"VENCIDA",IF(ET13&gt;=-5,"POR VENCER","AL DÍA"))))</f>
        <v>AL DÍA</v>
      </c>
      <c r="EY13" t="str">
        <f>IF(N($H13)&lt;25,"",IF(ES13="","",ES13+31))</f>
        <v/>
      </c>
      <c r="EZ13" t="str">
        <f>IF(EY13="","",TODAY()-EY13)</f>
        <v/>
      </c>
      <c r="FC13" t="str">
        <f>IF(EY13="","SIN ESTADO",IF(FA13&lt;&gt;"","PAGA",IF(EZ13&gt;0,"VENCIDA",IF(EZ13&gt;=-5,"POR VENCER","AL DÍA"))))</f>
        <v>SIN ESTADO</v>
      </c>
      <c r="FE13" t="str">
        <f>IF(N($H13)&lt;26,"",IF(EY13="","",EY13+31))</f>
        <v/>
      </c>
      <c r="FF13" t="str">
        <f>IF(FE13="","",TODAY()-FE13)</f>
        <v/>
      </c>
      <c r="FI13" t="str">
        <f>IF(FE13="","SIN ESTADO",IF(FG13&lt;&gt;"","PAGA",IF(FF13&gt;0,"VENCIDA",IF(FF13&gt;=-5,"POR VENCER","AL DÍA"))))</f>
        <v>SIN ESTADO</v>
      </c>
      <c r="FK13" t="str">
        <f>IF(N($H13)&lt;27,"",IF(FE13="","",FE13+31))</f>
        <v/>
      </c>
      <c r="FL13" t="str">
        <f>IF(FK13="","",TODAY()-FK13)</f>
        <v/>
      </c>
      <c r="FO13" t="str">
        <f>IF(FK13="","SIN ESTADO",IF(FM13&lt;&gt;"","PAGA",IF(FL13&gt;0,"VENCIDA",IF(FL13&gt;=-5,"POR VENCER","AL DÍA"))))</f>
        <v>SIN ESTADO</v>
      </c>
      <c r="FQ13" t="str">
        <f>IF(N($H13)&lt;28,"",IF(FK13="","",FK13+31))</f>
        <v/>
      </c>
      <c r="FR13" t="str">
        <f>IF(FQ13="","",TODAY()-FQ13)</f>
        <v/>
      </c>
      <c r="FU13" t="str">
        <f>IF(FQ13="","SIN ESTADO",IF(FS13&lt;&gt;"","PAGA",IF(FR13&gt;0,"VENCIDA",IF(FR13&gt;=-5,"POR VENCER","AL DÍA"))))</f>
        <v>SIN ESTADO</v>
      </c>
      <c r="FW13" t="str">
        <f>IF(N($H13)&lt;29,"",IF(FQ13="","",FQ13+31))</f>
        <v/>
      </c>
      <c r="FX13" t="str">
        <f>IF(FW13="","",TODAY()-FW13)</f>
        <v/>
      </c>
      <c r="GA13" t="str">
        <f>IF(FW13="","SIN ESTADO",IF(FY13&lt;&gt;"","PAGA",IF(FX13&gt;0,"VENCIDA",IF(FX13&gt;=-5,"POR VENCER","AL DÍA"))))</f>
        <v>SIN ESTADO</v>
      </c>
      <c r="GC13" t="str">
        <f>IF(N($H13)&lt;30,"",IF(FW13="","",FW13+31))</f>
        <v/>
      </c>
      <c r="GD13" t="str">
        <f>IF(GC13="","",TODAY()-GC13)</f>
        <v/>
      </c>
      <c r="GG13" t="str">
        <f>IF(GC13="","SIN ESTADO",IF(GE13&lt;&gt;"","PAGA",IF(GD13&gt;0,"VENCIDA",IF(GD13&gt;=-5,"POR VENCER","AL DÍA"))))</f>
        <v>SIN ESTADO</v>
      </c>
      <c r="GI13" t="str">
        <f>IF(N($H13)&lt;31,"",IF(GC13="","",GC13+31))</f>
        <v/>
      </c>
      <c r="GJ13" t="str">
        <f>IF(GI13="","",TODAY()-GI13)</f>
        <v/>
      </c>
      <c r="GM13" t="str">
        <f>IF(GI13="","SIN ESTADO",IF(GK13&lt;&gt;"","PAGA",IF(GJ13&gt;0,"VENCIDA",IF(GJ13&gt;=-5,"POR VENCER","AL DÍA"))))</f>
        <v>SIN ESTADO</v>
      </c>
      <c r="GO13" t="str">
        <f>IF(N($H13)&lt;32,"",IF(GI13="","",GI13+31))</f>
        <v/>
      </c>
      <c r="GP13" t="str">
        <f>IF(GO13="","",TODAY()-GO13)</f>
        <v/>
      </c>
      <c r="GS13" t="str">
        <f>IF(GO13="","SIN ESTADO",IF(GQ13&lt;&gt;"","PAGA",IF(GP13&gt;0,"VENCIDA",IF(GP13&gt;=-5,"POR VENCER","AL DÍA"))))</f>
        <v>SIN ESTADO</v>
      </c>
      <c r="GU13" t="str">
        <f>IF(N($H13)&lt;33,"",IF(GO13="","",GO13+31))</f>
        <v/>
      </c>
      <c r="GV13" t="str">
        <f>IF(GU13="","",TODAY()-GU13)</f>
        <v/>
      </c>
      <c r="GY13" t="str">
        <f>IF(GU13="","SIN ESTADO",IF(GW13&lt;&gt;"","PAGA",IF(GV13&gt;0,"VENCIDA",IF(GV13&gt;=-5,"POR VENCER","AL DÍA"))))</f>
        <v>SIN ESTADO</v>
      </c>
      <c r="HA13" t="str">
        <f>IF(N($H13)&lt;34,"",IF(GU13="","",GU13+31))</f>
        <v/>
      </c>
      <c r="HB13" t="str">
        <f>IF(HA13="","",TODAY()-HA13)</f>
        <v/>
      </c>
      <c r="HE13" t="str">
        <f>IF(HA13="","SIN ESTADO",IF(HC13&lt;&gt;"","PAGA",IF(HB13&gt;0,"VENCIDA",IF(HB13&gt;=-5,"POR VENCER","AL DÍA"))))</f>
        <v>SIN ESTADO</v>
      </c>
      <c r="HG13" t="str">
        <f>IF(N($H13)&lt;35,"",IF(HA13="","",HA13+31))</f>
        <v/>
      </c>
      <c r="HH13" t="str">
        <f>IF(HG13="","",TODAY()-HG13)</f>
        <v/>
      </c>
      <c r="HK13" t="str">
        <f>IF(HG13="","SIN ESTADO",IF(HI13&lt;&gt;"","PAGA",IF(HH13&gt;0,"VENCIDA",IF(HH13&gt;=-5,"POR VENCER","AL DÍA"))))</f>
        <v>SIN ESTADO</v>
      </c>
      <c r="HM13" t="str">
        <f>IF(N($H13)&lt;36,"",IF(HG13="","",HG13+31))</f>
        <v/>
      </c>
      <c r="HN13" t="str">
        <f>IF(HM13="","",TODAY()-HM13)</f>
        <v/>
      </c>
      <c r="HQ13" t="str">
        <f>IF(HM13="","SIN ESTADO",IF(HO13&lt;&gt;"","PAGA",IF(HN13&gt;0,"VENCIDA",IF(HN13&gt;=-5,"POR VENCER","AL DÍA"))))</f>
        <v>SIN ESTADO</v>
      </c>
      <c r="HS13">
        <f>N13+T13+Z13+AF13+AL13+AR13+AX13+BD13+BJ13+BP13+BV13+CB13+CH13+CN13+CT13+CZ13+DF13+DL13+DR13+DX13+ED13+EJ13+EP13+EV13+FB13+FH13+FN13+FT13+FZ13+GF13+GL13+GR13+GX13+HD13+HJ13+HP13</f>
        <v>12580000</v>
      </c>
      <c r="HU13">
        <f>IFERROR(N($J13),0)</f>
        <v>1641041.6666666667</v>
      </c>
      <c r="HW13">
        <f>SUMPRODUCT((MOD(COLUMN($M13:$HR13)-COLUMN($M13),6)=0)*ISNUMBER($M13:$HR13)*($M13:$HR13&gt;=RESUMEN!$C$26)*($M13:$HR13&lt;=RESUMEN!$C$27)*IFERROR(N($N13:$HS13),0))</f>
        <v>1641000</v>
      </c>
      <c r="HX13">
        <f>SUMPRODUCT((MOD(COLUMN($M13:$HR13)-COLUMN($M13),6)=0)*ISNUMBER($M13:$HR13)*($M13:$HR13&gt;=RESUMEN!$C$26)*($M13:$HR13&lt;=RESUMEN!$C$27))</f>
        <v>1</v>
      </c>
    </row>
    <row r="14">
      <c r="B14">
        <f>VENTAS!A13</f>
        <v>11</v>
      </c>
      <c r="C14" t="str">
        <f>VENTAS!B13</f>
        <v xml:space="preserve">LC1 - 2 - 7 </v>
      </c>
      <c r="D14" t="str">
        <f>VENTAS!C13</f>
        <v>VENDIDO</v>
      </c>
      <c r="E14">
        <f>VENTAS!D13</f>
        <v>25000000</v>
      </c>
      <c r="F14">
        <f>VENTAS!J13</f>
        <v>21000000</v>
      </c>
      <c r="G14">
        <f>VENTAS!F13</f>
        <v>45855</v>
      </c>
      <c r="H14">
        <f>VENTAS!K13</f>
        <v>24</v>
      </c>
      <c r="I14" t="str">
        <f>VENTAS!M13</f>
        <v xml:space="preserve">17 DE CADA MES </v>
      </c>
      <c r="J14">
        <f>VENTAS!L13</f>
        <v>875000</v>
      </c>
      <c r="K14">
        <f>IF(N($H14)&lt;1,"",$G14+31)</f>
        <v>45886</v>
      </c>
      <c r="L14">
        <f>IF(K14="","",TODAY()-K14)</f>
        <v>432</v>
      </c>
      <c r="M14">
        <v>45886</v>
      </c>
      <c r="N14">
        <v>875000</v>
      </c>
      <c r="O14" t="str">
        <f>IF(K14="","SIN ESTADO",IF(M14&lt;&gt;"","PAGA",IF(L14&gt;0,"VENCIDA",IF(L14&gt;=-5,"POR VENCER","AL DÍA"))))</f>
        <v>PAGA</v>
      </c>
      <c r="P14" t="str">
        <v>EFECTIVO</v>
      </c>
      <c r="Q14">
        <f>IF(N($H14)&lt;2,"",IF(K14="","",K14+31))</f>
        <v>45917</v>
      </c>
      <c r="R14">
        <f>IF(Q14="","",TODAY()-Q14)</f>
        <v>401</v>
      </c>
      <c r="S14">
        <v>46280</v>
      </c>
      <c r="T14">
        <v>875000</v>
      </c>
      <c r="U14" t="str">
        <f>IF(Q14="","SIN ESTADO",IF(S14&lt;&gt;"","PAGA",IF(R14&gt;0,"VENCIDA",IF(R14&gt;=-5,"POR VENCER","AL DÍA"))))</f>
        <v>PAGA</v>
      </c>
      <c r="V14" t="str">
        <v>TRANSFERENCIA</v>
      </c>
      <c r="W14">
        <f>IF(N($H14)&lt;3,"",IF(Q14="","",Q14+31))</f>
        <v>45948</v>
      </c>
      <c r="X14">
        <f>IF(W14="","",TODAY()-W14)</f>
        <v>370</v>
      </c>
      <c r="Y14">
        <v>45946</v>
      </c>
      <c r="Z14">
        <v>875000</v>
      </c>
      <c r="AA14" t="str">
        <f>IF(W14="","SIN ESTADO",IF(Y14&lt;&gt;"","PAGA",IF(X14&gt;0,"VENCIDA",IF(X14&gt;=-5,"POR VENCER","AL DÍA"))))</f>
        <v>PAGA</v>
      </c>
      <c r="AB14" t="str">
        <v>TRANSFERENCIA</v>
      </c>
      <c r="AC14">
        <f>IF(N($H14)&lt;4,"",IF(W14="","",W14+31))</f>
        <v>45979</v>
      </c>
      <c r="AD14">
        <f>IF(AC14="","",TODAY()-AC14)</f>
        <v>339</v>
      </c>
      <c r="AE14">
        <v>45975</v>
      </c>
      <c r="AF14">
        <v>875000</v>
      </c>
      <c r="AG14" t="str">
        <f>IF(AC14="","SIN ESTADO",IF(AE14&lt;&gt;"","PAGA",IF(AD14&gt;0,"VENCIDA",IF(AD14&gt;=-5,"POR VENCER","AL DÍA"))))</f>
        <v>PAGA</v>
      </c>
      <c r="AH14" t="str">
        <v>TRANSFERENCIA</v>
      </c>
      <c r="AI14">
        <f>IF(N($H14)&lt;5,"",IF(AC14="","",AC14+31))</f>
        <v>46010</v>
      </c>
      <c r="AJ14">
        <f>IF(AI14="","",TODAY()-AI14)</f>
        <v>308</v>
      </c>
      <c r="AK14">
        <v>46010</v>
      </c>
      <c r="AL14">
        <v>875000</v>
      </c>
      <c r="AM14" t="str">
        <f>IF(AI14="","SIN ESTADO",IF(AK14&lt;&gt;"","PAGA",IF(AJ14&gt;0,"VENCIDA",IF(AJ14&gt;=-5,"POR VENCER","AL DÍA"))))</f>
        <v>PAGA</v>
      </c>
      <c r="AN14" t="str">
        <v>TRANSFERENCIA</v>
      </c>
      <c r="AO14">
        <f>IF(N($H14)&lt;6,"",IF(AI14="","",AI14+31))</f>
        <v>46041</v>
      </c>
      <c r="AP14">
        <f>IF(AO14="","",TODAY()-AO14)</f>
        <v>277</v>
      </c>
      <c r="AQ14">
        <v>46039</v>
      </c>
      <c r="AR14">
        <v>875000</v>
      </c>
      <c r="AS14" t="str">
        <f>IF(AO14="","SIN ESTADO",IF(AQ14&lt;&gt;"","PAGA",IF(AP14&gt;0,"VENCIDA",IF(AP14&gt;=-5,"POR VENCER","AL DÍA"))))</f>
        <v>PAGA</v>
      </c>
      <c r="AT14" t="str">
        <v>TRANSFERENCIA</v>
      </c>
      <c r="AU14">
        <f>IF(N($H14)&lt;7,"",IF(AO14="","",AO14+31))</f>
        <v>46072</v>
      </c>
      <c r="AV14">
        <f>IF(AU14="","",TODAY()-AU14)</f>
        <v>246</v>
      </c>
      <c r="AW14">
        <v>46070</v>
      </c>
      <c r="AX14">
        <v>875000</v>
      </c>
      <c r="AY14" t="str">
        <f>IF(AU14="","SIN ESTADO",IF(AW14&lt;&gt;"","PAGA",IF(AV14&gt;0,"VENCIDA",IF(AV14&gt;=-5,"POR VENCER","AL DÍA"))))</f>
        <v>PAGA</v>
      </c>
      <c r="AZ14" t="str">
        <v>TRANSFERENCIA</v>
      </c>
      <c r="BA14">
        <f>IF(N($H14)&lt;8,"",IF(AU14="","",AU14+31))</f>
        <v>46103</v>
      </c>
      <c r="BB14">
        <f>IF(BA14="","",TODAY()-BA14)</f>
        <v>215</v>
      </c>
      <c r="BC14">
        <v>46097</v>
      </c>
      <c r="BD14">
        <v>875000</v>
      </c>
      <c r="BE14" t="str">
        <f>IF(BA14="","SIN ESTADO",IF(BC14&lt;&gt;"","PAGA",IF(BB14&gt;0,"VENCIDA",IF(BB14&gt;=-5,"POR VENCER","AL DÍA"))))</f>
        <v>PAGA</v>
      </c>
      <c r="BF14" t="str">
        <v>TRANSFERENCIA</v>
      </c>
      <c r="BG14">
        <f>IF(N($H14)&lt;9,"",IF(BA14="","",BA14+31))</f>
        <v>46134</v>
      </c>
      <c r="BH14">
        <f>IF(BG14="","",TODAY()-BG14)</f>
        <v>184</v>
      </c>
      <c r="BI14">
        <v>46128</v>
      </c>
      <c r="BJ14">
        <v>875000</v>
      </c>
      <c r="BK14" t="str">
        <f>IF(BG14="","SIN ESTADO",IF(BI14&lt;&gt;"","PAGA",IF(BH14&gt;0,"VENCIDA",IF(BH14&gt;=-5,"POR VENCER","AL DÍA"))))</f>
        <v>PAGA</v>
      </c>
      <c r="BL14" t="str">
        <v>TRANSFERENCIA</v>
      </c>
      <c r="BM14">
        <f>IF(N($H14)&lt;10,"",IF(BG14="","",BG14+31))</f>
        <v>46165</v>
      </c>
      <c r="BN14">
        <f>IF(BM14="","",TODAY()-BM14)</f>
        <v>153</v>
      </c>
      <c r="BO14">
        <v>46148</v>
      </c>
      <c r="BP14">
        <v>875000</v>
      </c>
      <c r="BQ14" t="str">
        <f>IF(BM14="","SIN ESTADO",IF(BO14&lt;&gt;"","PAGA",IF(BN14&gt;0,"VENCIDA",IF(BN14&gt;=-5,"POR VENCER","AL DÍA"))))</f>
        <v>PAGA</v>
      </c>
      <c r="BR14" t="str">
        <v>TRANSFERENCIA</v>
      </c>
      <c r="BS14">
        <f>IF(N($H14)&lt;11,"",IF(BM14="","",BM14+31))</f>
        <v>46196</v>
      </c>
      <c r="BT14">
        <f>IF(BS14="","",TODAY()-BS14)</f>
        <v>122</v>
      </c>
      <c r="BU14">
        <v>46190</v>
      </c>
      <c r="BV14">
        <v>875000</v>
      </c>
      <c r="BW14" t="str">
        <f>IF(BS14="","SIN ESTADO",IF(BU14&lt;&gt;"","PAGA",IF(BT14&gt;0,"VENCIDA",IF(BT14&gt;=-5,"POR VENCER","AL DÍA"))))</f>
        <v>PAGA</v>
      </c>
      <c r="BX14" t="str">
        <v>TRANSFERENCIA</v>
      </c>
      <c r="BY14">
        <f>IF(N($H14)&lt;12,"",IF(BS14="","",BS14+31))</f>
        <v>46227</v>
      </c>
      <c r="BZ14">
        <f>IF(BY14="","",TODAY()-BY14)</f>
        <v>91</v>
      </c>
      <c r="CA14">
        <v>46216</v>
      </c>
      <c r="CB14">
        <v>875000</v>
      </c>
      <c r="CC14" t="str">
        <f>IF(BY14="","SIN ESTADO",IF(CA14&lt;&gt;"","PAGA",IF(BZ14&gt;0,"VENCIDA",IF(BZ14&gt;=-5,"POR VENCER","AL DÍA"))))</f>
        <v>PAGA</v>
      </c>
      <c r="CD14" t="str">
        <v>TRANSFERENCIA</v>
      </c>
      <c r="CE14">
        <f>IF(N($H14)&lt;13,"",IF(BY14="","",BY14+31))</f>
        <v>46258</v>
      </c>
      <c r="CF14">
        <f>IF(CE14="","",TODAY()-CE14)</f>
        <v>60</v>
      </c>
      <c r="CG14">
        <v>46249</v>
      </c>
      <c r="CH14">
        <v>875000</v>
      </c>
      <c r="CI14" t="str">
        <f>IF(CE14="","SIN ESTADO",IF(CG14&lt;&gt;"","PAGA",IF(CF14&gt;0,"VENCIDA",IF(CF14&gt;=-5,"POR VENCER","AL DÍA"))))</f>
        <v>PAGA</v>
      </c>
      <c r="CJ14" t="str">
        <v>TRANSFERENCIA</v>
      </c>
      <c r="CK14">
        <f>IF(N($H14)&lt;14,"",IF(CE14="","",CE14+31))</f>
        <v>46289</v>
      </c>
      <c r="CL14">
        <f>IF(CK14="","",TODAY()-CK14)</f>
        <v>29</v>
      </c>
      <c r="CM14">
        <v>46281</v>
      </c>
      <c r="CN14">
        <v>875000</v>
      </c>
      <c r="CO14" t="str">
        <f>IF(CK14="","SIN ESTADO",IF(CM14&lt;&gt;"","PAGA",IF(CL14&gt;0,"VENCIDA",IF(CL14&gt;=-5,"POR VENCER","AL DÍA"))))</f>
        <v>PAGA</v>
      </c>
      <c r="CP14" t="str">
        <v>TRANSFERENCIA</v>
      </c>
      <c r="CQ14">
        <f>IF(N($H14)&lt;15,"",IF(CK14="","",CK14+31))</f>
        <v>46320</v>
      </c>
      <c r="CR14">
        <f>IF(CQ14="","",TODAY()-CQ14)</f>
        <v>-2</v>
      </c>
      <c r="CU14" t="str">
        <f>IF(CQ14="","SIN ESTADO",IF(CS14&lt;&gt;"","PAGA",IF(CR14&gt;0,"VENCIDA",IF(CR14&gt;=-5,"POR VENCER","AL DÍA"))))</f>
        <v>POR VENCER</v>
      </c>
      <c r="CW14">
        <f>IF(N($H14)&lt;16,"",IF(CQ14="","",CQ14+31))</f>
        <v>46351</v>
      </c>
      <c r="CX14">
        <f>IF(CW14="","",TODAY()-CW14)</f>
        <v>-33</v>
      </c>
      <c r="DA14" t="str">
        <f>IF(CW14="","SIN ESTADO",IF(CY14&lt;&gt;"","PAGA",IF(CX14&gt;0,"VENCIDA",IF(CX14&gt;=-5,"POR VENCER","AL DÍA"))))</f>
        <v>AL DÍA</v>
      </c>
      <c r="DC14">
        <f>IF(N($H14)&lt;17,"",IF(CW14="","",CW14+31))</f>
        <v>46382</v>
      </c>
      <c r="DD14">
        <f>IF(DC14="","",TODAY()-DC14)</f>
        <v>-64</v>
      </c>
      <c r="DG14" t="str">
        <f>IF(DC14="","SIN ESTADO",IF(DE14&lt;&gt;"","PAGA",IF(DD14&gt;0,"VENCIDA",IF(DD14&gt;=-5,"POR VENCER","AL DÍA"))))</f>
        <v>AL DÍA</v>
      </c>
      <c r="DI14">
        <f>IF(N($H14)&lt;18,"",IF(DC14="","",DC14+31))</f>
        <v>46413</v>
      </c>
      <c r="DJ14">
        <f>IF(DI14="","",TODAY()-DI14)</f>
        <v>-95</v>
      </c>
      <c r="DM14" t="str">
        <f>IF(DI14="","SIN ESTADO",IF(DK14&lt;&gt;"","PAGA",IF(DJ14&gt;0,"VENCIDA",IF(DJ14&gt;=-5,"POR VENCER","AL DÍA"))))</f>
        <v>AL DÍA</v>
      </c>
      <c r="DO14">
        <f>IF(N($H14)&lt;19,"",IF(DI14="","",DI14+31))</f>
        <v>46444</v>
      </c>
      <c r="DP14">
        <f>IF(DO14="","",TODAY()-DO14)</f>
        <v>-126</v>
      </c>
      <c r="DS14" t="str">
        <f>IF(DO14="","SIN ESTADO",IF(DQ14&lt;&gt;"","PAGA",IF(DP14&gt;0,"VENCIDA",IF(DP14&gt;=-5,"POR VENCER","AL DÍA"))))</f>
        <v>AL DÍA</v>
      </c>
      <c r="DU14">
        <f>IF(N($H14)&lt;20,"",IF(DO14="","",DO14+31))</f>
        <v>46475</v>
      </c>
      <c r="DV14">
        <f>IF(DU14="","",TODAY()-DU14)</f>
        <v>-157</v>
      </c>
      <c r="DY14" t="str">
        <f>IF(DU14="","SIN ESTADO",IF(DW14&lt;&gt;"","PAGA",IF(DV14&gt;0,"VENCIDA",IF(DV14&gt;=-5,"POR VENCER","AL DÍA"))))</f>
        <v>AL DÍA</v>
      </c>
      <c r="EA14">
        <f>IF(N($H14)&lt;21,"",IF(DU14="","",DU14+31))</f>
        <v>46506</v>
      </c>
      <c r="EB14">
        <f>IF(EA14="","",TODAY()-EA14)</f>
        <v>-188</v>
      </c>
      <c r="EE14" t="str">
        <f>IF(EA14="","SIN ESTADO",IF(EC14&lt;&gt;"","PAGA",IF(EB14&gt;0,"VENCIDA",IF(EB14&gt;=-5,"POR VENCER","AL DÍA"))))</f>
        <v>AL DÍA</v>
      </c>
      <c r="EG14">
        <f>IF(N($H14)&lt;22,"",IF(EA14="","",EA14+31))</f>
        <v>46537</v>
      </c>
      <c r="EH14">
        <f>IF(EG14="","",TODAY()-EG14)</f>
        <v>-219</v>
      </c>
      <c r="EK14" t="str">
        <f>IF(EG14="","SIN ESTADO",IF(EI14&lt;&gt;"","PAGA",IF(EH14&gt;0,"VENCIDA",IF(EH14&gt;=-5,"POR VENCER","AL DÍA"))))</f>
        <v>AL DÍA</v>
      </c>
      <c r="EM14">
        <f>IF(N($H14)&lt;23,"",IF(EG14="","",EG14+31))</f>
        <v>46568</v>
      </c>
      <c r="EN14">
        <f>IF(EM14="","",TODAY()-EM14)</f>
        <v>-250</v>
      </c>
      <c r="EQ14" t="str">
        <f>IF(EM14="","SIN ESTADO",IF(EO14&lt;&gt;"","PAGA",IF(EN14&gt;0,"VENCIDA",IF(EN14&gt;=-5,"POR VENCER","AL DÍA"))))</f>
        <v>AL DÍA</v>
      </c>
      <c r="ES14">
        <f>IF(N($H14)&lt;24,"",IF(EM14="","",EM14+31))</f>
        <v>46599</v>
      </c>
      <c r="ET14">
        <f>IF(ES14="","",TODAY()-ES14)</f>
        <v>-281</v>
      </c>
      <c r="EW14" t="str">
        <f>IF(ES14="","SIN ESTADO",IF(EU14&lt;&gt;"","PAGA",IF(ET14&gt;0,"VENCIDA",IF(ET14&gt;=-5,"POR VENCER","AL DÍA"))))</f>
        <v>AL DÍA</v>
      </c>
      <c r="EY14" t="str">
        <f>IF(N($H14)&lt;25,"",IF(ES14="","",ES14+31))</f>
        <v/>
      </c>
      <c r="EZ14" t="str">
        <f>IF(EY14="","",TODAY()-EY14)</f>
        <v/>
      </c>
      <c r="FC14" t="str">
        <f>IF(EY14="","SIN ESTADO",IF(FA14&lt;&gt;"","PAGA",IF(EZ14&gt;0,"VENCIDA",IF(EZ14&gt;=-5,"POR VENCER","AL DÍA"))))</f>
        <v>SIN ESTADO</v>
      </c>
      <c r="FE14" t="str">
        <f>IF(N($H14)&lt;26,"",IF(EY14="","",EY14+31))</f>
        <v/>
      </c>
      <c r="FF14" t="str">
        <f>IF(FE14="","",TODAY()-FE14)</f>
        <v/>
      </c>
      <c r="FI14" t="str">
        <f>IF(FE14="","SIN ESTADO",IF(FG14&lt;&gt;"","PAGA",IF(FF14&gt;0,"VENCIDA",IF(FF14&gt;=-5,"POR VENCER","AL DÍA"))))</f>
        <v>SIN ESTADO</v>
      </c>
      <c r="FK14" t="str">
        <f>IF(N($H14)&lt;27,"",IF(FE14="","",FE14+31))</f>
        <v/>
      </c>
      <c r="FL14" t="str">
        <f>IF(FK14="","",TODAY()-FK14)</f>
        <v/>
      </c>
      <c r="FO14" t="str">
        <f>IF(FK14="","SIN ESTADO",IF(FM14&lt;&gt;"","PAGA",IF(FL14&gt;0,"VENCIDA",IF(FL14&gt;=-5,"POR VENCER","AL DÍA"))))</f>
        <v>SIN ESTADO</v>
      </c>
      <c r="FQ14" t="str">
        <f>IF(N($H14)&lt;28,"",IF(FK14="","",FK14+31))</f>
        <v/>
      </c>
      <c r="FR14" t="str">
        <f>IF(FQ14="","",TODAY()-FQ14)</f>
        <v/>
      </c>
      <c r="FU14" t="str">
        <f>IF(FQ14="","SIN ESTADO",IF(FS14&lt;&gt;"","PAGA",IF(FR14&gt;0,"VENCIDA",IF(FR14&gt;=-5,"POR VENCER","AL DÍA"))))</f>
        <v>SIN ESTADO</v>
      </c>
      <c r="FW14" t="str">
        <f>IF(N($H14)&lt;29,"",IF(FQ14="","",FQ14+31))</f>
        <v/>
      </c>
      <c r="FX14" t="str">
        <f>IF(FW14="","",TODAY()-FW14)</f>
        <v/>
      </c>
      <c r="GA14" t="str">
        <f>IF(FW14="","SIN ESTADO",IF(FY14&lt;&gt;"","PAGA",IF(FX14&gt;0,"VENCIDA",IF(FX14&gt;=-5,"POR VENCER","AL DÍA"))))</f>
        <v>SIN ESTADO</v>
      </c>
      <c r="GC14" t="str">
        <f>IF(N($H14)&lt;30,"",IF(FW14="","",FW14+31))</f>
        <v/>
      </c>
      <c r="GD14" t="str">
        <f>IF(GC14="","",TODAY()-GC14)</f>
        <v/>
      </c>
      <c r="GG14" t="str">
        <f>IF(GC14="","SIN ESTADO",IF(GE14&lt;&gt;"","PAGA",IF(GD14&gt;0,"VENCIDA",IF(GD14&gt;=-5,"POR VENCER","AL DÍA"))))</f>
        <v>SIN ESTADO</v>
      </c>
      <c r="GI14" t="str">
        <f>IF(N($H14)&lt;31,"",IF(GC14="","",GC14+31))</f>
        <v/>
      </c>
      <c r="GJ14" t="str">
        <f>IF(GI14="","",TODAY()-GI14)</f>
        <v/>
      </c>
      <c r="GM14" t="str">
        <f>IF(GI14="","SIN ESTADO",IF(GK14&lt;&gt;"","PAGA",IF(GJ14&gt;0,"VENCIDA",IF(GJ14&gt;=-5,"POR VENCER","AL DÍA"))))</f>
        <v>SIN ESTADO</v>
      </c>
      <c r="GO14" t="str">
        <f>IF(N($H14)&lt;32,"",IF(GI14="","",GI14+31))</f>
        <v/>
      </c>
      <c r="GP14" t="str">
        <f>IF(GO14="","",TODAY()-GO14)</f>
        <v/>
      </c>
      <c r="GS14" t="str">
        <f>IF(GO14="","SIN ESTADO",IF(GQ14&lt;&gt;"","PAGA",IF(GP14&gt;0,"VENCIDA",IF(GP14&gt;=-5,"POR VENCER","AL DÍA"))))</f>
        <v>SIN ESTADO</v>
      </c>
      <c r="GU14" t="str">
        <f>IF(N($H14)&lt;33,"",IF(GO14="","",GO14+31))</f>
        <v/>
      </c>
      <c r="GV14" t="str">
        <f>IF(GU14="","",TODAY()-GU14)</f>
        <v/>
      </c>
      <c r="GY14" t="str">
        <f>IF(GU14="","SIN ESTADO",IF(GW14&lt;&gt;"","PAGA",IF(GV14&gt;0,"VENCIDA",IF(GV14&gt;=-5,"POR VENCER","AL DÍA"))))</f>
        <v>SIN ESTADO</v>
      </c>
      <c r="HA14" t="str">
        <f>IF(N($H14)&lt;34,"",IF(GU14="","",GU14+31))</f>
        <v/>
      </c>
      <c r="HB14" t="str">
        <f>IF(HA14="","",TODAY()-HA14)</f>
        <v/>
      </c>
      <c r="HE14" t="str">
        <f>IF(HA14="","SIN ESTADO",IF(HC14&lt;&gt;"","PAGA",IF(HB14&gt;0,"VENCIDA",IF(HB14&gt;=-5,"POR VENCER","AL DÍA"))))</f>
        <v>SIN ESTADO</v>
      </c>
      <c r="HG14" t="str">
        <f>IF(N($H14)&lt;35,"",IF(HA14="","",HA14+31))</f>
        <v/>
      </c>
      <c r="HH14" t="str">
        <f>IF(HG14="","",TODAY()-HG14)</f>
        <v/>
      </c>
      <c r="HK14" t="str">
        <f>IF(HG14="","SIN ESTADO",IF(HI14&lt;&gt;"","PAGA",IF(HH14&gt;0,"VENCIDA",IF(HH14&gt;=-5,"POR VENCER","AL DÍA"))))</f>
        <v>SIN ESTADO</v>
      </c>
      <c r="HM14" t="str">
        <f>IF(N($H14)&lt;36,"",IF(HG14="","",HG14+31))</f>
        <v/>
      </c>
      <c r="HN14" t="str">
        <f>IF(HM14="","",TODAY()-HM14)</f>
        <v/>
      </c>
      <c r="HQ14" t="str">
        <f>IF(HM14="","SIN ESTADO",IF(HO14&lt;&gt;"","PAGA",IF(HN14&gt;0,"VENCIDA",IF(HN14&gt;=-5,"POR VENCER","AL DÍA"))))</f>
        <v>SIN ESTADO</v>
      </c>
      <c r="HS14">
        <f>N14+T14+Z14+AF14+AL14+AR14+AX14+BD14+BJ14+BP14+BV14+CB14+CH14+CN14+CT14+CZ14+DF14+DL14+DR14+DX14+ED14+EJ14+EP14+EV14+FB14+FH14+FN14+FT14+FZ14+GF14+GL14+GR14+GX14+HD14+HJ14+HP14</f>
        <v>12250000</v>
      </c>
      <c r="HU14">
        <f>IFERROR(N($J14),0)</f>
        <v>875000</v>
      </c>
      <c r="HW14">
        <f>SUMPRODUCT((MOD(COLUMN($M14:$HR14)-COLUMN($M14),6)=0)*ISNUMBER($M14:$HR14)*($M14:$HR14&gt;=RESUMEN!$C$26)*($M14:$HR14&lt;=RESUMEN!$C$27)*IFERROR(N($N14:$HS14),0))</f>
        <v>875000</v>
      </c>
      <c r="HX14">
        <f>SUMPRODUCT((MOD(COLUMN($M14:$HR14)-COLUMN($M14),6)=0)*ISNUMBER($M14:$HR14)*($M14:$HR14&gt;=RESUMEN!$C$26)*($M14:$HR14&lt;=RESUMEN!$C$27))</f>
        <v>1</v>
      </c>
    </row>
    <row r="15">
      <c r="B15">
        <f>VENTAS!A14</f>
        <v>12</v>
      </c>
      <c r="C15" t="str">
        <f>VENTAS!B14</f>
        <v>LC1 - 2 - 8 Y 9</v>
      </c>
      <c r="D15" t="str">
        <f>VENTAS!C14</f>
        <v>VENDIDO</v>
      </c>
      <c r="E15">
        <f>VENTAS!D14</f>
        <v>55000000</v>
      </c>
      <c r="F15">
        <f>VENTAS!J14</f>
        <v>47000000</v>
      </c>
      <c r="G15">
        <f>VENTAS!F14</f>
        <v>45865</v>
      </c>
      <c r="H15">
        <f>VENTAS!K14</f>
        <v>24</v>
      </c>
      <c r="I15" t="str">
        <f>VENTAS!M14</f>
        <v xml:space="preserve">27 DE CADA MES </v>
      </c>
      <c r="J15">
        <f>VENTAS!L14</f>
        <v>1958333.3333333333</v>
      </c>
      <c r="K15">
        <f>IF(N($H15)&lt;1,"",$G15+31)</f>
        <v>45896</v>
      </c>
      <c r="L15">
        <f>IF(K15="","",TODAY()-K15)</f>
        <v>422</v>
      </c>
      <c r="M15">
        <v>45936</v>
      </c>
      <c r="N15">
        <v>958300</v>
      </c>
      <c r="O15" t="str">
        <f>IF(K15="","SIN ESTADO",IF(M15&lt;&gt;"","PAGA",IF(L15&gt;0,"VENCIDA",IF(L15&gt;=-5,"POR VENCER","AL DÍA"))))</f>
        <v>PAGA</v>
      </c>
      <c r="P15" t="str">
        <v>TRANSFERENCIA</v>
      </c>
      <c r="Q15">
        <f>IF(N($H15)&lt;2,"",IF(K15="","",K15+31))</f>
        <v>45927</v>
      </c>
      <c r="R15">
        <f>IF(Q15="","",TODAY()-Q15)</f>
        <v>391</v>
      </c>
      <c r="S15">
        <v>45941</v>
      </c>
      <c r="T15">
        <v>1000000</v>
      </c>
      <c r="U15" t="str">
        <f>IF(Q15="","SIN ESTADO",IF(S15&lt;&gt;"","PAGA",IF(R15&gt;0,"VENCIDA",IF(R15&gt;=-5,"POR VENCER","AL DÍA"))))</f>
        <v>PAGA</v>
      </c>
      <c r="V15" t="str">
        <v>TRANSFERENCIA</v>
      </c>
      <c r="W15">
        <f>IF(N($H15)&lt;3,"",IF(Q15="","",Q15+31))</f>
        <v>45958</v>
      </c>
      <c r="X15">
        <f>IF(W15="","",TODAY()-W15)</f>
        <v>360</v>
      </c>
      <c r="Y15">
        <v>46338</v>
      </c>
      <c r="Z15">
        <v>3000000</v>
      </c>
      <c r="AA15" t="str">
        <f>IF(W15="","SIN ESTADO",IF(Y15&lt;&gt;"","PAGA",IF(X15&gt;0,"VENCIDA",IF(X15&gt;=-5,"POR VENCER","AL DÍA"))))</f>
        <v>PAGA</v>
      </c>
      <c r="AB15" t="str">
        <v>TRANSFERENCIA</v>
      </c>
      <c r="AC15">
        <f>IF(N($H15)&lt;4,"",IF(W15="","",W15+31))</f>
        <v>45989</v>
      </c>
      <c r="AD15">
        <f>IF(AC15="","",TODAY()-AC15)</f>
        <v>329</v>
      </c>
      <c r="AE15">
        <v>46368</v>
      </c>
      <c r="AF15">
        <v>1000000</v>
      </c>
      <c r="AG15" t="str">
        <f>IF(AC15="","SIN ESTADO",IF(AE15&lt;&gt;"","PAGA",IF(AD15&gt;0,"VENCIDA",IF(AD15&gt;=-5,"POR VENCER","AL DÍA"))))</f>
        <v>PAGA</v>
      </c>
      <c r="AI15">
        <f>IF(N($H15)&lt;5,"",IF(AC15="","",AC15+31))</f>
        <v>46020</v>
      </c>
      <c r="AJ15">
        <f>IF(AI15="","",TODAY()-AI15)</f>
        <v>298</v>
      </c>
      <c r="AM15" t="str">
        <f>IF(AI15="","SIN ESTADO",IF(AK15&lt;&gt;"","PAGA",IF(AJ15&gt;0,"VENCIDA",IF(AJ15&gt;=-5,"POR VENCER","AL DÍA"))))</f>
        <v>VENCIDA</v>
      </c>
      <c r="AO15">
        <f>IF(N($H15)&lt;6,"",IF(AI15="","",AI15+31))</f>
        <v>46051</v>
      </c>
      <c r="AP15">
        <f>IF(AO15="","",TODAY()-AO15)</f>
        <v>267</v>
      </c>
      <c r="AS15" t="str">
        <f>IF(AO15="","SIN ESTADO",IF(AQ15&lt;&gt;"","PAGA",IF(AP15&gt;0,"VENCIDA",IF(AP15&gt;=-5,"POR VENCER","AL DÍA"))))</f>
        <v>VENCIDA</v>
      </c>
      <c r="AU15">
        <f>IF(N($H15)&lt;7,"",IF(AO15="","",AO15+31))</f>
        <v>46082</v>
      </c>
      <c r="AV15">
        <f>IF(AU15="","",TODAY()-AU15)</f>
        <v>236</v>
      </c>
      <c r="AY15" t="str">
        <f>IF(AU15="","SIN ESTADO",IF(AW15&lt;&gt;"","PAGA",IF(AV15&gt;0,"VENCIDA",IF(AV15&gt;=-5,"POR VENCER","AL DÍA"))))</f>
        <v>VENCIDA</v>
      </c>
      <c r="BA15">
        <f>IF(N($H15)&lt;8,"",IF(AU15="","",AU15+31))</f>
        <v>46113</v>
      </c>
      <c r="BB15">
        <f>IF(BA15="","",TODAY()-BA15)</f>
        <v>205</v>
      </c>
      <c r="BE15" t="str">
        <f>IF(BA15="","SIN ESTADO",IF(BC15&lt;&gt;"","PAGA",IF(BB15&gt;0,"VENCIDA",IF(BB15&gt;=-5,"POR VENCER","AL DÍA"))))</f>
        <v>VENCIDA</v>
      </c>
      <c r="BG15">
        <f>IF(N($H15)&lt;9,"",IF(BA15="","",BA15+31))</f>
        <v>46144</v>
      </c>
      <c r="BH15">
        <f>IF(BG15="","",TODAY()-BG15)</f>
        <v>174</v>
      </c>
      <c r="BK15" t="str">
        <f>IF(BG15="","SIN ESTADO",IF(BI15&lt;&gt;"","PAGA",IF(BH15&gt;0,"VENCIDA",IF(BH15&gt;=-5,"POR VENCER","AL DÍA"))))</f>
        <v>VENCIDA</v>
      </c>
      <c r="BM15">
        <f>IF(N($H15)&lt;10,"",IF(BG15="","",BG15+31))</f>
        <v>46175</v>
      </c>
      <c r="BN15">
        <f>IF(BM15="","",TODAY()-BM15)</f>
        <v>143</v>
      </c>
      <c r="BQ15" t="str">
        <f>IF(BM15="","SIN ESTADO",IF(BO15&lt;&gt;"","PAGA",IF(BN15&gt;0,"VENCIDA",IF(BN15&gt;=-5,"POR VENCER","AL DÍA"))))</f>
        <v>VENCIDA</v>
      </c>
      <c r="BS15">
        <f>IF(N($H15)&lt;11,"",IF(BM15="","",BM15+31))</f>
        <v>46206</v>
      </c>
      <c r="BT15">
        <f>IF(BS15="","",TODAY()-BS15)</f>
        <v>112</v>
      </c>
      <c r="BW15" t="str">
        <f>IF(BS15="","SIN ESTADO",IF(BU15&lt;&gt;"","PAGA",IF(BT15&gt;0,"VENCIDA",IF(BT15&gt;=-5,"POR VENCER","AL DÍA"))))</f>
        <v>VENCIDA</v>
      </c>
      <c r="BY15">
        <f>IF(N($H15)&lt;12,"",IF(BS15="","",BS15+31))</f>
        <v>46237</v>
      </c>
      <c r="BZ15">
        <f>IF(BY15="","",TODAY()-BY15)</f>
        <v>81</v>
      </c>
      <c r="CC15" t="str">
        <f>IF(BY15="","SIN ESTADO",IF(CA15&lt;&gt;"","PAGA",IF(BZ15&gt;0,"VENCIDA",IF(BZ15&gt;=-5,"POR VENCER","AL DÍA"))))</f>
        <v>VENCIDA</v>
      </c>
      <c r="CE15">
        <f>IF(N($H15)&lt;13,"",IF(BY15="","",BY15+31))</f>
        <v>46268</v>
      </c>
      <c r="CF15">
        <f>IF(CE15="","",TODAY()-CE15)</f>
        <v>50</v>
      </c>
      <c r="CI15" t="str">
        <f>IF(CE15="","SIN ESTADO",IF(CG15&lt;&gt;"","PAGA",IF(CF15&gt;0,"VENCIDA",IF(CF15&gt;=-5,"POR VENCER","AL DÍA"))))</f>
        <v>VENCIDA</v>
      </c>
      <c r="CK15">
        <f>IF(N($H15)&lt;14,"",IF(CE15="","",CE15+31))</f>
        <v>46299</v>
      </c>
      <c r="CL15">
        <f>IF(CK15="","",TODAY()-CK15)</f>
        <v>19</v>
      </c>
      <c r="CO15" t="str">
        <f>IF(CK15="","SIN ESTADO",IF(CM15&lt;&gt;"","PAGA",IF(CL15&gt;0,"VENCIDA",IF(CL15&gt;=-5,"POR VENCER","AL DÍA"))))</f>
        <v>VENCIDA</v>
      </c>
      <c r="CQ15">
        <f>IF(N($H15)&lt;15,"",IF(CK15="","",CK15+31))</f>
        <v>46330</v>
      </c>
      <c r="CR15">
        <f>IF(CQ15="","",TODAY()-CQ15)</f>
        <v>-12</v>
      </c>
      <c r="CU15" t="str">
        <f>IF(CQ15="","SIN ESTADO",IF(CS15&lt;&gt;"","PAGA",IF(CR15&gt;0,"VENCIDA",IF(CR15&gt;=-5,"POR VENCER","AL DÍA"))))</f>
        <v>AL DÍA</v>
      </c>
      <c r="CW15">
        <f>IF(N($H15)&lt;16,"",IF(CQ15="","",CQ15+31))</f>
        <v>46361</v>
      </c>
      <c r="CX15">
        <f>IF(CW15="","",TODAY()-CW15)</f>
        <v>-43</v>
      </c>
      <c r="DA15" t="str">
        <f>IF(CW15="","SIN ESTADO",IF(CY15&lt;&gt;"","PAGA",IF(CX15&gt;0,"VENCIDA",IF(CX15&gt;=-5,"POR VENCER","AL DÍA"))))</f>
        <v>AL DÍA</v>
      </c>
      <c r="DC15">
        <f>IF(N($H15)&lt;17,"",IF(CW15="","",CW15+31))</f>
        <v>46392</v>
      </c>
      <c r="DD15">
        <f>IF(DC15="","",TODAY()-DC15)</f>
        <v>-74</v>
      </c>
      <c r="DG15" t="str">
        <f>IF(DC15="","SIN ESTADO",IF(DE15&lt;&gt;"","PAGA",IF(DD15&gt;0,"VENCIDA",IF(DD15&gt;=-5,"POR VENCER","AL DÍA"))))</f>
        <v>AL DÍA</v>
      </c>
      <c r="DI15">
        <f>IF(N($H15)&lt;18,"",IF(DC15="","",DC15+31))</f>
        <v>46423</v>
      </c>
      <c r="DJ15">
        <f>IF(DI15="","",TODAY()-DI15)</f>
        <v>-105</v>
      </c>
      <c r="DM15" t="str">
        <f>IF(DI15="","SIN ESTADO",IF(DK15&lt;&gt;"","PAGA",IF(DJ15&gt;0,"VENCIDA",IF(DJ15&gt;=-5,"POR VENCER","AL DÍA"))))</f>
        <v>AL DÍA</v>
      </c>
      <c r="DO15">
        <f>IF(N($H15)&lt;19,"",IF(DI15="","",DI15+31))</f>
        <v>46454</v>
      </c>
      <c r="DP15">
        <f>IF(DO15="","",TODAY()-DO15)</f>
        <v>-136</v>
      </c>
      <c r="DS15" t="str">
        <f>IF(DO15="","SIN ESTADO",IF(DQ15&lt;&gt;"","PAGA",IF(DP15&gt;0,"VENCIDA",IF(DP15&gt;=-5,"POR VENCER","AL DÍA"))))</f>
        <v>AL DÍA</v>
      </c>
      <c r="DU15">
        <f>IF(N($H15)&lt;20,"",IF(DO15="","",DO15+31))</f>
        <v>46485</v>
      </c>
      <c r="DV15">
        <f>IF(DU15="","",TODAY()-DU15)</f>
        <v>-167</v>
      </c>
      <c r="DY15" t="str">
        <f>IF(DU15="","SIN ESTADO",IF(DW15&lt;&gt;"","PAGA",IF(DV15&gt;0,"VENCIDA",IF(DV15&gt;=-5,"POR VENCER","AL DÍA"))))</f>
        <v>AL DÍA</v>
      </c>
      <c r="EA15">
        <f>IF(N($H15)&lt;21,"",IF(DU15="","",DU15+31))</f>
        <v>46516</v>
      </c>
      <c r="EB15">
        <f>IF(EA15="","",TODAY()-EA15)</f>
        <v>-198</v>
      </c>
      <c r="EE15" t="str">
        <f>IF(EA15="","SIN ESTADO",IF(EC15&lt;&gt;"","PAGA",IF(EB15&gt;0,"VENCIDA",IF(EB15&gt;=-5,"POR VENCER","AL DÍA"))))</f>
        <v>AL DÍA</v>
      </c>
      <c r="EG15">
        <f>IF(N($H15)&lt;22,"",IF(EA15="","",EA15+31))</f>
        <v>46547</v>
      </c>
      <c r="EH15">
        <f>IF(EG15="","",TODAY()-EG15)</f>
        <v>-229</v>
      </c>
      <c r="EK15" t="str">
        <f>IF(EG15="","SIN ESTADO",IF(EI15&lt;&gt;"","PAGA",IF(EH15&gt;0,"VENCIDA",IF(EH15&gt;=-5,"POR VENCER","AL DÍA"))))</f>
        <v>AL DÍA</v>
      </c>
      <c r="EM15">
        <f>IF(N($H15)&lt;23,"",IF(EG15="","",EG15+31))</f>
        <v>46578</v>
      </c>
      <c r="EN15">
        <f>IF(EM15="","",TODAY()-EM15)</f>
        <v>-260</v>
      </c>
      <c r="EQ15" t="str">
        <f>IF(EM15="","SIN ESTADO",IF(EO15&lt;&gt;"","PAGA",IF(EN15&gt;0,"VENCIDA",IF(EN15&gt;=-5,"POR VENCER","AL DÍA"))))</f>
        <v>AL DÍA</v>
      </c>
      <c r="ES15">
        <f>IF(N($H15)&lt;24,"",IF(EM15="","",EM15+31))</f>
        <v>46609</v>
      </c>
      <c r="ET15">
        <f>IF(ES15="","",TODAY()-ES15)</f>
        <v>-291</v>
      </c>
      <c r="EW15" t="str">
        <f>IF(ES15="","SIN ESTADO",IF(EU15&lt;&gt;"","PAGA",IF(ET15&gt;0,"VENCIDA",IF(ET15&gt;=-5,"POR VENCER","AL DÍA"))))</f>
        <v>AL DÍA</v>
      </c>
      <c r="EY15" t="str">
        <f>IF(N($H15)&lt;25,"",IF(ES15="","",ES15+31))</f>
        <v/>
      </c>
      <c r="EZ15" t="str">
        <f>IF(EY15="","",TODAY()-EY15)</f>
        <v/>
      </c>
      <c r="FC15" t="str">
        <f>IF(EY15="","SIN ESTADO",IF(FA15&lt;&gt;"","PAGA",IF(EZ15&gt;0,"VENCIDA",IF(EZ15&gt;=-5,"POR VENCER","AL DÍA"))))</f>
        <v>SIN ESTADO</v>
      </c>
      <c r="FE15" t="str">
        <f>IF(N($H15)&lt;26,"",IF(EY15="","",EY15+31))</f>
        <v/>
      </c>
      <c r="FF15" t="str">
        <f>IF(FE15="","",TODAY()-FE15)</f>
        <v/>
      </c>
      <c r="FI15" t="str">
        <f>IF(FE15="","SIN ESTADO",IF(FG15&lt;&gt;"","PAGA",IF(FF15&gt;0,"VENCIDA",IF(FF15&gt;=-5,"POR VENCER","AL DÍA"))))</f>
        <v>SIN ESTADO</v>
      </c>
      <c r="FK15" t="str">
        <f>IF(N($H15)&lt;27,"",IF(FE15="","",FE15+31))</f>
        <v/>
      </c>
      <c r="FL15" t="str">
        <f>IF(FK15="","",TODAY()-FK15)</f>
        <v/>
      </c>
      <c r="FO15" t="str">
        <f>IF(FK15="","SIN ESTADO",IF(FM15&lt;&gt;"","PAGA",IF(FL15&gt;0,"VENCIDA",IF(FL15&gt;=-5,"POR VENCER","AL DÍA"))))</f>
        <v>SIN ESTADO</v>
      </c>
      <c r="FQ15" t="str">
        <f>IF(N($H15)&lt;28,"",IF(FK15="","",FK15+31))</f>
        <v/>
      </c>
      <c r="FR15" t="str">
        <f>IF(FQ15="","",TODAY()-FQ15)</f>
        <v/>
      </c>
      <c r="FU15" t="str">
        <f>IF(FQ15="","SIN ESTADO",IF(FS15&lt;&gt;"","PAGA",IF(FR15&gt;0,"VENCIDA",IF(FR15&gt;=-5,"POR VENCER","AL DÍA"))))</f>
        <v>SIN ESTADO</v>
      </c>
      <c r="FW15" t="str">
        <f>IF(N($H15)&lt;29,"",IF(FQ15="","",FQ15+31))</f>
        <v/>
      </c>
      <c r="FX15" t="str">
        <f>IF(FW15="","",TODAY()-FW15)</f>
        <v/>
      </c>
      <c r="GA15" t="str">
        <f>IF(FW15="","SIN ESTADO",IF(FY15&lt;&gt;"","PAGA",IF(FX15&gt;0,"VENCIDA",IF(FX15&gt;=-5,"POR VENCER","AL DÍA"))))</f>
        <v>SIN ESTADO</v>
      </c>
      <c r="GC15" t="str">
        <f>IF(N($H15)&lt;30,"",IF(FW15="","",FW15+31))</f>
        <v/>
      </c>
      <c r="GD15" t="str">
        <f>IF(GC15="","",TODAY()-GC15)</f>
        <v/>
      </c>
      <c r="GG15" t="str">
        <f>IF(GC15="","SIN ESTADO",IF(GE15&lt;&gt;"","PAGA",IF(GD15&gt;0,"VENCIDA",IF(GD15&gt;=-5,"POR VENCER","AL DÍA"))))</f>
        <v>SIN ESTADO</v>
      </c>
      <c r="GI15" t="str">
        <f>IF(N($H15)&lt;31,"",IF(GC15="","",GC15+31))</f>
        <v/>
      </c>
      <c r="GJ15" t="str">
        <f>IF(GI15="","",TODAY()-GI15)</f>
        <v/>
      </c>
      <c r="GM15" t="str">
        <f>IF(GI15="","SIN ESTADO",IF(GK15&lt;&gt;"","PAGA",IF(GJ15&gt;0,"VENCIDA",IF(GJ15&gt;=-5,"POR VENCER","AL DÍA"))))</f>
        <v>SIN ESTADO</v>
      </c>
      <c r="GO15" t="str">
        <f>IF(N($H15)&lt;32,"",IF(GI15="","",GI15+31))</f>
        <v/>
      </c>
      <c r="GP15" t="str">
        <f>IF(GO15="","",TODAY()-GO15)</f>
        <v/>
      </c>
      <c r="GS15" t="str">
        <f>IF(GO15="","SIN ESTADO",IF(GQ15&lt;&gt;"","PAGA",IF(GP15&gt;0,"VENCIDA",IF(GP15&gt;=-5,"POR VENCER","AL DÍA"))))</f>
        <v>SIN ESTADO</v>
      </c>
      <c r="GU15" t="str">
        <f>IF(N($H15)&lt;33,"",IF(GO15="","",GO15+31))</f>
        <v/>
      </c>
      <c r="GV15" t="str">
        <f>IF(GU15="","",TODAY()-GU15)</f>
        <v/>
      </c>
      <c r="GY15" t="str">
        <f>IF(GU15="","SIN ESTADO",IF(GW15&lt;&gt;"","PAGA",IF(GV15&gt;0,"VENCIDA",IF(GV15&gt;=-5,"POR VENCER","AL DÍA"))))</f>
        <v>SIN ESTADO</v>
      </c>
      <c r="HA15" t="str">
        <f>IF(N($H15)&lt;34,"",IF(GU15="","",GU15+31))</f>
        <v/>
      </c>
      <c r="HB15" t="str">
        <f>IF(HA15="","",TODAY()-HA15)</f>
        <v/>
      </c>
      <c r="HE15" t="str">
        <f>IF(HA15="","SIN ESTADO",IF(HC15&lt;&gt;"","PAGA",IF(HB15&gt;0,"VENCIDA",IF(HB15&gt;=-5,"POR VENCER","AL DÍA"))))</f>
        <v>SIN ESTADO</v>
      </c>
      <c r="HG15" t="str">
        <f>IF(N($H15)&lt;35,"",IF(HA15="","",HA15+31))</f>
        <v/>
      </c>
      <c r="HH15" t="str">
        <f>IF(HG15="","",TODAY()-HG15)</f>
        <v/>
      </c>
      <c r="HK15" t="str">
        <f>IF(HG15="","SIN ESTADO",IF(HI15&lt;&gt;"","PAGA",IF(HH15&gt;0,"VENCIDA",IF(HH15&gt;=-5,"POR VENCER","AL DÍA"))))</f>
        <v>SIN ESTADO</v>
      </c>
      <c r="HM15" t="str">
        <f>IF(N($H15)&lt;36,"",IF(HG15="","",HG15+31))</f>
        <v/>
      </c>
      <c r="HN15" t="str">
        <f>IF(HM15="","",TODAY()-HM15)</f>
        <v/>
      </c>
      <c r="HQ15" t="str">
        <f>IF(HM15="","SIN ESTADO",IF(HO15&lt;&gt;"","PAGA",IF(HN15&gt;0,"VENCIDA",IF(HN15&gt;=-5,"POR VENCER","AL DÍA"))))</f>
        <v>SIN ESTADO</v>
      </c>
      <c r="HS15">
        <f>N15+T15+Z15+AF15+AL15+AR15+AX15+BD15+BJ15+BP15+BV15+CB15+CH15+CN15+CT15+CZ15+DF15+DL15+DR15+DX15+ED15+EJ15+EP15+EV15+FB15+FH15+FN15+FT15+FZ15+GF15+GL15+GR15+GX15+HD15+HJ15+HP15</f>
        <v>5958300</v>
      </c>
      <c r="HU15">
        <f>IFERROR(N($J15),0)</f>
        <v>1958333.3333333333</v>
      </c>
      <c r="HW15">
        <f>SUMPRODUCT((MOD(COLUMN($M15:$HR15)-COLUMN($M15),6)=0)*ISNUMBER($M15:$HR15)*($M15:$HR15&gt;=RESUMEN!$C$26)*($M15:$HR15&lt;=RESUMEN!$C$27)*IFERROR(N($N15:$HS15),0))</f>
        <v>0</v>
      </c>
      <c r="HX15">
        <f>SUMPRODUCT((MOD(COLUMN($M15:$HR15)-COLUMN($M15),6)=0)*ISNUMBER($M15:$HR15)*($M15:$HR15&gt;=RESUMEN!$C$26)*($M15:$HR15&lt;=RESUMEN!$C$27))</f>
        <v>0</v>
      </c>
    </row>
    <row r="16">
      <c r="B16">
        <f>VENTAS!A15</f>
        <v>13</v>
      </c>
      <c r="C16" t="str">
        <f>VENTAS!B15</f>
        <v>LC1 - 3 - 1</v>
      </c>
      <c r="D16" t="str">
        <f>VENTAS!C15</f>
        <v xml:space="preserve">CEDIDO EN FORMA DE PAGO </v>
      </c>
      <c r="E16">
        <f>VENTAS!D15</f>
        <v>30000000</v>
      </c>
      <c r="F16">
        <f>VENTAS!J15</f>
        <v>30000000</v>
      </c>
      <c r="G16">
        <f>VENTAS!F15</f>
        <v>0</v>
      </c>
      <c r="H16">
        <f>VENTAS!K15</f>
        <v>1</v>
      </c>
      <c r="I16">
        <f>VENTAS!M15</f>
        <v>0</v>
      </c>
      <c r="J16">
        <f>VENTAS!L15</f>
        <v>30000000</v>
      </c>
      <c r="K16">
        <f>IF(N($H16)&lt;1,"",$G16+31)</f>
        <v>31</v>
      </c>
      <c r="L16">
        <f>IF(K16="","",TODAY()-K16)</f>
        <v>46287</v>
      </c>
      <c r="O16" t="str">
        <f>IF(K16="","SIN ESTADO",IF(M16&lt;&gt;"","PAGA",IF(L16&gt;0,"VENCIDA",IF(L16&gt;=-5,"POR VENCER","AL DÍA"))))</f>
        <v>VENCIDA</v>
      </c>
      <c r="Q16" t="str">
        <f>IF(N($H16)&lt;2,"",IF(K16="","",K16+31))</f>
        <v/>
      </c>
      <c r="R16" t="str">
        <f>IF(Q16="","",TODAY()-Q16)</f>
        <v/>
      </c>
      <c r="U16" t="str">
        <f>IF(Q16="","SIN ESTADO",IF(S16&lt;&gt;"","PAGA",IF(R16&gt;0,"VENCIDA",IF(R16&gt;=-5,"POR VENCER","AL DÍA"))))</f>
        <v>SIN ESTADO</v>
      </c>
      <c r="W16" t="str">
        <f>IF(N($H16)&lt;3,"",IF(Q16="","",Q16+31))</f>
        <v/>
      </c>
      <c r="X16" t="str">
        <f>IF(W16="","",TODAY()-W16)</f>
        <v/>
      </c>
      <c r="AA16" t="str">
        <f>IF(W16="","SIN ESTADO",IF(Y16&lt;&gt;"","PAGA",IF(X16&gt;0,"VENCIDA",IF(X16&gt;=-5,"POR VENCER","AL DÍA"))))</f>
        <v>SIN ESTADO</v>
      </c>
      <c r="AC16" t="str">
        <f>IF(N($H16)&lt;4,"",IF(W16="","",W16+31))</f>
        <v/>
      </c>
      <c r="AD16" t="str">
        <f>IF(AC16="","",TODAY()-AC16)</f>
        <v/>
      </c>
      <c r="AG16" t="str">
        <f>IF(AC16="","SIN ESTADO",IF(AE16&lt;&gt;"","PAGA",IF(AD16&gt;0,"VENCIDA",IF(AD16&gt;=-5,"POR VENCER","AL DÍA"))))</f>
        <v>SIN ESTADO</v>
      </c>
      <c r="AI16" t="str">
        <f>IF(N($H16)&lt;5,"",IF(AC16="","",AC16+31))</f>
        <v/>
      </c>
      <c r="AJ16" t="str">
        <f>IF(AI16="","",TODAY()-AI16)</f>
        <v/>
      </c>
      <c r="AM16" t="str">
        <f>IF(AI16="","SIN ESTADO",IF(AK16&lt;&gt;"","PAGA",IF(AJ16&gt;0,"VENCIDA",IF(AJ16&gt;=-5,"POR VENCER","AL DÍA"))))</f>
        <v>SIN ESTADO</v>
      </c>
      <c r="AO16" t="str">
        <f>IF(N($H16)&lt;6,"",IF(AI16="","",AI16+31))</f>
        <v/>
      </c>
      <c r="AP16" t="str">
        <f>IF(AO16="","",TODAY()-AO16)</f>
        <v/>
      </c>
      <c r="AS16" t="str">
        <f>IF(AO16="","SIN ESTADO",IF(AQ16&lt;&gt;"","PAGA",IF(AP16&gt;0,"VENCIDA",IF(AP16&gt;=-5,"POR VENCER","AL DÍA"))))</f>
        <v>SIN ESTADO</v>
      </c>
      <c r="AU16" t="str">
        <f>IF(N($H16)&lt;7,"",IF(AO16="","",AO16+31))</f>
        <v/>
      </c>
      <c r="AV16" t="str">
        <f>IF(AU16="","",TODAY()-AU16)</f>
        <v/>
      </c>
      <c r="AY16" t="str">
        <f>IF(AU16="","SIN ESTADO",IF(AW16&lt;&gt;"","PAGA",IF(AV16&gt;0,"VENCIDA",IF(AV16&gt;=-5,"POR VENCER","AL DÍA"))))</f>
        <v>SIN ESTADO</v>
      </c>
      <c r="BA16" t="str">
        <f>IF(N($H16)&lt;8,"",IF(AU16="","",AU16+31))</f>
        <v/>
      </c>
      <c r="BB16" t="str">
        <f>IF(BA16="","",TODAY()-BA16)</f>
        <v/>
      </c>
      <c r="BE16" t="str">
        <f>IF(BA16="","SIN ESTADO",IF(BC16&lt;&gt;"","PAGA",IF(BB16&gt;0,"VENCIDA",IF(BB16&gt;=-5,"POR VENCER","AL DÍA"))))</f>
        <v>SIN ESTADO</v>
      </c>
      <c r="BG16" t="str">
        <f>IF(N($H16)&lt;9,"",IF(BA16="","",BA16+31))</f>
        <v/>
      </c>
      <c r="BH16" t="str">
        <f>IF(BG16="","",TODAY()-BG16)</f>
        <v/>
      </c>
      <c r="BK16" t="str">
        <f>IF(BG16="","SIN ESTADO",IF(BI16&lt;&gt;"","PAGA",IF(BH16&gt;0,"VENCIDA",IF(BH16&gt;=-5,"POR VENCER","AL DÍA"))))</f>
        <v>SIN ESTADO</v>
      </c>
      <c r="BM16" t="str">
        <f>IF(N($H16)&lt;10,"",IF(BG16="","",BG16+31))</f>
        <v/>
      </c>
      <c r="BN16" t="str">
        <f>IF(BM16="","",TODAY()-BM16)</f>
        <v/>
      </c>
      <c r="BQ16" t="str">
        <f>IF(BM16="","SIN ESTADO",IF(BO16&lt;&gt;"","PAGA",IF(BN16&gt;0,"VENCIDA",IF(BN16&gt;=-5,"POR VENCER","AL DÍA"))))</f>
        <v>SIN ESTADO</v>
      </c>
      <c r="BS16" t="str">
        <f>IF(N($H16)&lt;11,"",IF(BM16="","",BM16+31))</f>
        <v/>
      </c>
      <c r="BT16" t="str">
        <f>IF(BS16="","",TODAY()-BS16)</f>
        <v/>
      </c>
      <c r="BW16" t="str">
        <f>IF(BS16="","SIN ESTADO",IF(BU16&lt;&gt;"","PAGA",IF(BT16&gt;0,"VENCIDA",IF(BT16&gt;=-5,"POR VENCER","AL DÍA"))))</f>
        <v>SIN ESTADO</v>
      </c>
      <c r="BY16" t="str">
        <f>IF(N($H16)&lt;12,"",IF(BS16="","",BS16+31))</f>
        <v/>
      </c>
      <c r="BZ16" t="str">
        <f>IF(BY16="","",TODAY()-BY16)</f>
        <v/>
      </c>
      <c r="CC16" t="str">
        <f>IF(BY16="","SIN ESTADO",IF(CA16&lt;&gt;"","PAGA",IF(BZ16&gt;0,"VENCIDA",IF(BZ16&gt;=-5,"POR VENCER","AL DÍA"))))</f>
        <v>SIN ESTADO</v>
      </c>
      <c r="CE16" t="str">
        <f>IF(N($H16)&lt;13,"",IF(BY16="","",BY16+31))</f>
        <v/>
      </c>
      <c r="CF16" t="str">
        <f>IF(CE16="","",TODAY()-CE16)</f>
        <v/>
      </c>
      <c r="CI16" t="str">
        <f>IF(CE16="","SIN ESTADO",IF(CG16&lt;&gt;"","PAGA",IF(CF16&gt;0,"VENCIDA",IF(CF16&gt;=-5,"POR VENCER","AL DÍA"))))</f>
        <v>SIN ESTADO</v>
      </c>
      <c r="CK16" t="str">
        <f>IF(N($H16)&lt;14,"",IF(CE16="","",CE16+31))</f>
        <v/>
      </c>
      <c r="CL16" t="str">
        <f>IF(CK16="","",TODAY()-CK16)</f>
        <v/>
      </c>
      <c r="CO16" t="str">
        <f>IF(CK16="","SIN ESTADO",IF(CM16&lt;&gt;"","PAGA",IF(CL16&gt;0,"VENCIDA",IF(CL16&gt;=-5,"POR VENCER","AL DÍA"))))</f>
        <v>SIN ESTADO</v>
      </c>
      <c r="CQ16" t="str">
        <f>IF(N($H16)&lt;15,"",IF(CK16="","",CK16+31))</f>
        <v/>
      </c>
      <c r="CR16" t="str">
        <f>IF(CQ16="","",TODAY()-CQ16)</f>
        <v/>
      </c>
      <c r="CU16" t="str">
        <f>IF(CQ16="","SIN ESTADO",IF(CS16&lt;&gt;"","PAGA",IF(CR16&gt;0,"VENCIDA",IF(CR16&gt;=-5,"POR VENCER","AL DÍA"))))</f>
        <v>SIN ESTADO</v>
      </c>
      <c r="CW16" t="str">
        <f>IF(N($H16)&lt;16,"",IF(CQ16="","",CQ16+31))</f>
        <v/>
      </c>
      <c r="CX16" t="str">
        <f>IF(CW16="","",TODAY()-CW16)</f>
        <v/>
      </c>
      <c r="DA16" t="str">
        <f>IF(CW16="","SIN ESTADO",IF(CY16&lt;&gt;"","PAGA",IF(CX16&gt;0,"VENCIDA",IF(CX16&gt;=-5,"POR VENCER","AL DÍA"))))</f>
        <v>SIN ESTADO</v>
      </c>
      <c r="DC16" t="str">
        <f>IF(N($H16)&lt;17,"",IF(CW16="","",CW16+31))</f>
        <v/>
      </c>
      <c r="DD16" t="str">
        <f>IF(DC16="","",TODAY()-DC16)</f>
        <v/>
      </c>
      <c r="DG16" t="str">
        <f>IF(DC16="","SIN ESTADO",IF(DE16&lt;&gt;"","PAGA",IF(DD16&gt;0,"VENCIDA",IF(DD16&gt;=-5,"POR VENCER","AL DÍA"))))</f>
        <v>SIN ESTADO</v>
      </c>
      <c r="DI16" t="str">
        <f>IF(N($H16)&lt;18,"",IF(DC16="","",DC16+31))</f>
        <v/>
      </c>
      <c r="DJ16" t="str">
        <f>IF(DI16="","",TODAY()-DI16)</f>
        <v/>
      </c>
      <c r="DM16" t="str">
        <f>IF(DI16="","SIN ESTADO",IF(DK16&lt;&gt;"","PAGA",IF(DJ16&gt;0,"VENCIDA",IF(DJ16&gt;=-5,"POR VENCER","AL DÍA"))))</f>
        <v>SIN ESTADO</v>
      </c>
      <c r="DO16" t="str">
        <f>IF(N($H16)&lt;19,"",IF(DI16="","",DI16+31))</f>
        <v/>
      </c>
      <c r="DP16" t="str">
        <f>IF(DO16="","",TODAY()-DO16)</f>
        <v/>
      </c>
      <c r="DS16" t="str">
        <f>IF(DO16="","SIN ESTADO",IF(DQ16&lt;&gt;"","PAGA",IF(DP16&gt;0,"VENCIDA",IF(DP16&gt;=-5,"POR VENCER","AL DÍA"))))</f>
        <v>SIN ESTADO</v>
      </c>
      <c r="DU16" t="str">
        <f>IF(N($H16)&lt;20,"",IF(DO16="","",DO16+31))</f>
        <v/>
      </c>
      <c r="DV16" t="str">
        <f>IF(DU16="","",TODAY()-DU16)</f>
        <v/>
      </c>
      <c r="DY16" t="str">
        <f>IF(DU16="","SIN ESTADO",IF(DW16&lt;&gt;"","PAGA",IF(DV16&gt;0,"VENCIDA",IF(DV16&gt;=-5,"POR VENCER","AL DÍA"))))</f>
        <v>SIN ESTADO</v>
      </c>
      <c r="EA16" t="str">
        <f>IF(N($H16)&lt;21,"",IF(DU16="","",DU16+31))</f>
        <v/>
      </c>
      <c r="EB16" t="str">
        <f>IF(EA16="","",TODAY()-EA16)</f>
        <v/>
      </c>
      <c r="EE16" t="str">
        <f>IF(EA16="","SIN ESTADO",IF(EC16&lt;&gt;"","PAGA",IF(EB16&gt;0,"VENCIDA",IF(EB16&gt;=-5,"POR VENCER","AL DÍA"))))</f>
        <v>SIN ESTADO</v>
      </c>
      <c r="EG16" t="str">
        <f>IF(N($H16)&lt;22,"",IF(EA16="","",EA16+31))</f>
        <v/>
      </c>
      <c r="EH16" t="str">
        <f>IF(EG16="","",TODAY()-EG16)</f>
        <v/>
      </c>
      <c r="EK16" t="str">
        <f>IF(EG16="","SIN ESTADO",IF(EI16&lt;&gt;"","PAGA",IF(EH16&gt;0,"VENCIDA",IF(EH16&gt;=-5,"POR VENCER","AL DÍA"))))</f>
        <v>SIN ESTADO</v>
      </c>
      <c r="EM16" t="str">
        <f>IF(N($H16)&lt;23,"",IF(EG16="","",EG16+31))</f>
        <v/>
      </c>
      <c r="EN16" t="str">
        <f>IF(EM16="","",TODAY()-EM16)</f>
        <v/>
      </c>
      <c r="EQ16" t="str">
        <f>IF(EM16="","SIN ESTADO",IF(EO16&lt;&gt;"","PAGA",IF(EN16&gt;0,"VENCIDA",IF(EN16&gt;=-5,"POR VENCER","AL DÍA"))))</f>
        <v>SIN ESTADO</v>
      </c>
      <c r="ES16" t="str">
        <f>IF(N($H16)&lt;24,"",IF(EM16="","",EM16+31))</f>
        <v/>
      </c>
      <c r="ET16" t="str">
        <f>IF(ES16="","",TODAY()-ES16)</f>
        <v/>
      </c>
      <c r="EW16" t="str">
        <f>IF(ES16="","SIN ESTADO",IF(EU16&lt;&gt;"","PAGA",IF(ET16&gt;0,"VENCIDA",IF(ET16&gt;=-5,"POR VENCER","AL DÍA"))))</f>
        <v>SIN ESTADO</v>
      </c>
      <c r="EY16" t="str">
        <f>IF(N($H16)&lt;25,"",IF(ES16="","",ES16+31))</f>
        <v/>
      </c>
      <c r="EZ16" t="str">
        <f>IF(EY16="","",TODAY()-EY16)</f>
        <v/>
      </c>
      <c r="FC16" t="str">
        <f>IF(EY16="","SIN ESTADO",IF(FA16&lt;&gt;"","PAGA",IF(EZ16&gt;0,"VENCIDA",IF(EZ16&gt;=-5,"POR VENCER","AL DÍA"))))</f>
        <v>SIN ESTADO</v>
      </c>
      <c r="FE16" t="str">
        <f>IF(N($H16)&lt;26,"",IF(EY16="","",EY16+31))</f>
        <v/>
      </c>
      <c r="FF16" t="str">
        <f>IF(FE16="","",TODAY()-FE16)</f>
        <v/>
      </c>
      <c r="FI16" t="str">
        <f>IF(FE16="","SIN ESTADO",IF(FG16&lt;&gt;"","PAGA",IF(FF16&gt;0,"VENCIDA",IF(FF16&gt;=-5,"POR VENCER","AL DÍA"))))</f>
        <v>SIN ESTADO</v>
      </c>
      <c r="FK16" t="str">
        <f>IF(N($H16)&lt;27,"",IF(FE16="","",FE16+31))</f>
        <v/>
      </c>
      <c r="FL16" t="str">
        <f>IF(FK16="","",TODAY()-FK16)</f>
        <v/>
      </c>
      <c r="FO16" t="str">
        <f>IF(FK16="","SIN ESTADO",IF(FM16&lt;&gt;"","PAGA",IF(FL16&gt;0,"VENCIDA",IF(FL16&gt;=-5,"POR VENCER","AL DÍA"))))</f>
        <v>SIN ESTADO</v>
      </c>
      <c r="FQ16" t="str">
        <f>IF(N($H16)&lt;28,"",IF(FK16="","",FK16+31))</f>
        <v/>
      </c>
      <c r="FR16" t="str">
        <f>IF(FQ16="","",TODAY()-FQ16)</f>
        <v/>
      </c>
      <c r="FU16" t="str">
        <f>IF(FQ16="","SIN ESTADO",IF(FS16&lt;&gt;"","PAGA",IF(FR16&gt;0,"VENCIDA",IF(FR16&gt;=-5,"POR VENCER","AL DÍA"))))</f>
        <v>SIN ESTADO</v>
      </c>
      <c r="FW16" t="str">
        <f>IF(N($H16)&lt;29,"",IF(FQ16="","",FQ16+31))</f>
        <v/>
      </c>
      <c r="FX16" t="str">
        <f>IF(FW16="","",TODAY()-FW16)</f>
        <v/>
      </c>
      <c r="GA16" t="str">
        <f>IF(FW16="","SIN ESTADO",IF(FY16&lt;&gt;"","PAGA",IF(FX16&gt;0,"VENCIDA",IF(FX16&gt;=-5,"POR VENCER","AL DÍA"))))</f>
        <v>SIN ESTADO</v>
      </c>
      <c r="GC16" t="str">
        <f>IF(N($H16)&lt;30,"",IF(FW16="","",FW16+31))</f>
        <v/>
      </c>
      <c r="GD16" t="str">
        <f>IF(GC16="","",TODAY()-GC16)</f>
        <v/>
      </c>
      <c r="GG16" t="str">
        <f>IF(GC16="","SIN ESTADO",IF(GE16&lt;&gt;"","PAGA",IF(GD16&gt;0,"VENCIDA",IF(GD16&gt;=-5,"POR VENCER","AL DÍA"))))</f>
        <v>SIN ESTADO</v>
      </c>
      <c r="GI16" t="str">
        <f>IF(N($H16)&lt;31,"",IF(GC16="","",GC16+31))</f>
        <v/>
      </c>
      <c r="GJ16" t="str">
        <f>IF(GI16="","",TODAY()-GI16)</f>
        <v/>
      </c>
      <c r="GM16" t="str">
        <f>IF(GI16="","SIN ESTADO",IF(GK16&lt;&gt;"","PAGA",IF(GJ16&gt;0,"VENCIDA",IF(GJ16&gt;=-5,"POR VENCER","AL DÍA"))))</f>
        <v>SIN ESTADO</v>
      </c>
      <c r="GO16" t="str">
        <f>IF(N($H16)&lt;32,"",IF(GI16="","",GI16+31))</f>
        <v/>
      </c>
      <c r="GP16" t="str">
        <f>IF(GO16="","",TODAY()-GO16)</f>
        <v/>
      </c>
      <c r="GS16" t="str">
        <f>IF(GO16="","SIN ESTADO",IF(GQ16&lt;&gt;"","PAGA",IF(GP16&gt;0,"VENCIDA",IF(GP16&gt;=-5,"POR VENCER","AL DÍA"))))</f>
        <v>SIN ESTADO</v>
      </c>
      <c r="GU16" t="str">
        <f>IF(N($H16)&lt;33,"",IF(GO16="","",GO16+31))</f>
        <v/>
      </c>
      <c r="GV16" t="str">
        <f>IF(GU16="","",TODAY()-GU16)</f>
        <v/>
      </c>
      <c r="GY16" t="str">
        <f>IF(GU16="","SIN ESTADO",IF(GW16&lt;&gt;"","PAGA",IF(GV16&gt;0,"VENCIDA",IF(GV16&gt;=-5,"POR VENCER","AL DÍA"))))</f>
        <v>SIN ESTADO</v>
      </c>
      <c r="HA16" t="str">
        <f>IF(N($H16)&lt;34,"",IF(GU16="","",GU16+31))</f>
        <v/>
      </c>
      <c r="HB16" t="str">
        <f>IF(HA16="","",TODAY()-HA16)</f>
        <v/>
      </c>
      <c r="HE16" t="str">
        <f>IF(HA16="","SIN ESTADO",IF(HC16&lt;&gt;"","PAGA",IF(HB16&gt;0,"VENCIDA",IF(HB16&gt;=-5,"POR VENCER","AL DÍA"))))</f>
        <v>SIN ESTADO</v>
      </c>
      <c r="HG16" t="str">
        <f>IF(N($H16)&lt;35,"",IF(HA16="","",HA16+31))</f>
        <v/>
      </c>
      <c r="HH16" t="str">
        <f>IF(HG16="","",TODAY()-HG16)</f>
        <v/>
      </c>
      <c r="HK16" t="str">
        <f>IF(HG16="","SIN ESTADO",IF(HI16&lt;&gt;"","PAGA",IF(HH16&gt;0,"VENCIDA",IF(HH16&gt;=-5,"POR VENCER","AL DÍA"))))</f>
        <v>SIN ESTADO</v>
      </c>
      <c r="HM16" t="str">
        <f>IF(N($H16)&lt;36,"",IF(HG16="","",HG16+31))</f>
        <v/>
      </c>
      <c r="HN16" t="str">
        <f>IF(HM16="","",TODAY()-HM16)</f>
        <v/>
      </c>
      <c r="HQ16" t="str">
        <f>IF(HM16="","SIN ESTADO",IF(HO16&lt;&gt;"","PAGA",IF(HN16&gt;0,"VENCIDA",IF(HN16&gt;=-5,"POR VENCER","AL DÍA"))))</f>
        <v>SIN ESTADO</v>
      </c>
      <c r="HS16">
        <f>N16+T16+Z16+AF16+AL16+AR16+AX16+BD16+BJ16+BP16+BV16+CB16+CH16+CN16+CT16+CZ16+DF16+DL16+DR16+DX16+ED16+EJ16+EP16+EV16+FB16+FH16+FN16+FT16+FZ16+GF16+GL16+GR16+GX16+HD16+HJ16+HP16</f>
        <v>0</v>
      </c>
      <c r="HU16">
        <f>IFERROR(N($J16),0)</f>
        <v>30000000</v>
      </c>
      <c r="HW16">
        <f>SUMPRODUCT((MOD(COLUMN($M16:$HR16)-COLUMN($M16),6)=0)*ISNUMBER($M16:$HR16)*($M16:$HR16&gt;=RESUMEN!$C$26)*($M16:$HR16&lt;=RESUMEN!$C$27)*IFERROR(N($N16:$HS16),0))</f>
        <v>0</v>
      </c>
      <c r="HX16">
        <f>SUMPRODUCT((MOD(COLUMN($M16:$HR16)-COLUMN($M16),6)=0)*ISNUMBER($M16:$HR16)*($M16:$HR16&gt;=RESUMEN!$C$26)*($M16:$HR16&lt;=RESUMEN!$C$27))</f>
        <v>0</v>
      </c>
    </row>
    <row r="17">
      <c r="B17">
        <f>VENTAS!A16</f>
        <v>14</v>
      </c>
      <c r="C17" t="str">
        <f>VENTAS!B16</f>
        <v xml:space="preserve">LC1  - 3 - 2 </v>
      </c>
      <c r="D17" t="str">
        <f>VENTAS!C16</f>
        <v>EN NEGOCIACIÓN</v>
      </c>
      <c r="E17">
        <f>VENTAS!D16</f>
        <v>25000000</v>
      </c>
      <c r="F17">
        <f>VENTAS!J16</f>
        <v>25000000</v>
      </c>
      <c r="G17">
        <f>VENTAS!F16</f>
        <v>0</v>
      </c>
      <c r="H17">
        <f>VENTAS!K16</f>
        <v>0</v>
      </c>
      <c r="I17">
        <f>VENTAS!M16</f>
        <v>0</v>
      </c>
      <c r="J17" t="e">
        <f>VENTAS!L16</f>
        <v>#DIV/0!</v>
      </c>
      <c r="K17" t="str">
        <f>IF(N($H17)&lt;1,"",$G17+31)</f>
        <v/>
      </c>
      <c r="L17" t="str">
        <f>IF(K17="","",TODAY()-K17)</f>
        <v/>
      </c>
      <c r="O17" t="str">
        <f>IF(K17="","SIN ESTADO",IF(M17&lt;&gt;"","PAGA",IF(L17&gt;0,"VENCIDA",IF(L17&gt;=-5,"POR VENCER","AL DÍA"))))</f>
        <v>SIN ESTADO</v>
      </c>
      <c r="Q17" t="str">
        <f>IF(N($H17)&lt;2,"",IF(K17="","",K17+31))</f>
        <v/>
      </c>
      <c r="R17" t="str">
        <f>IF(Q17="","",TODAY()-Q17)</f>
        <v/>
      </c>
      <c r="U17" t="str">
        <f>IF(Q17="","SIN ESTADO",IF(S17&lt;&gt;"","PAGA",IF(R17&gt;0,"VENCIDA",IF(R17&gt;=-5,"POR VENCER","AL DÍA"))))</f>
        <v>SIN ESTADO</v>
      </c>
      <c r="W17" t="str">
        <f>IF(N($H17)&lt;3,"",IF(Q17="","",Q17+31))</f>
        <v/>
      </c>
      <c r="X17" t="str">
        <f>IF(W17="","",TODAY()-W17)</f>
        <v/>
      </c>
      <c r="AA17" t="str">
        <f>IF(W17="","SIN ESTADO",IF(Y17&lt;&gt;"","PAGA",IF(X17&gt;0,"VENCIDA",IF(X17&gt;=-5,"POR VENCER","AL DÍA"))))</f>
        <v>SIN ESTADO</v>
      </c>
      <c r="AC17" t="str">
        <f>IF(N($H17)&lt;4,"",IF(W17="","",W17+31))</f>
        <v/>
      </c>
      <c r="AD17" t="str">
        <f>IF(AC17="","",TODAY()-AC17)</f>
        <v/>
      </c>
      <c r="AG17" t="str">
        <f>IF(AC17="","SIN ESTADO",IF(AE17&lt;&gt;"","PAGA",IF(AD17&gt;0,"VENCIDA",IF(AD17&gt;=-5,"POR VENCER","AL DÍA"))))</f>
        <v>SIN ESTADO</v>
      </c>
      <c r="AI17" t="str">
        <f>IF(N($H17)&lt;5,"",IF(AC17="","",AC17+31))</f>
        <v/>
      </c>
      <c r="AJ17" t="str">
        <f>IF(AI17="","",TODAY()-AI17)</f>
        <v/>
      </c>
      <c r="AM17" t="str">
        <f>IF(AI17="","SIN ESTADO",IF(AK17&lt;&gt;"","PAGA",IF(AJ17&gt;0,"VENCIDA",IF(AJ17&gt;=-5,"POR VENCER","AL DÍA"))))</f>
        <v>SIN ESTADO</v>
      </c>
      <c r="AO17" t="str">
        <f>IF(N($H17)&lt;6,"",IF(AI17="","",AI17+31))</f>
        <v/>
      </c>
      <c r="AP17" t="str">
        <f>IF(AO17="","",TODAY()-AO17)</f>
        <v/>
      </c>
      <c r="AS17" t="str">
        <f>IF(AO17="","SIN ESTADO",IF(AQ17&lt;&gt;"","PAGA",IF(AP17&gt;0,"VENCIDA",IF(AP17&gt;=-5,"POR VENCER","AL DÍA"))))</f>
        <v>SIN ESTADO</v>
      </c>
      <c r="AU17" t="str">
        <f>IF(N($H17)&lt;7,"",IF(AO17="","",AO17+31))</f>
        <v/>
      </c>
      <c r="AV17" t="str">
        <f>IF(AU17="","",TODAY()-AU17)</f>
        <v/>
      </c>
      <c r="AY17" t="str">
        <f>IF(AU17="","SIN ESTADO",IF(AW17&lt;&gt;"","PAGA",IF(AV17&gt;0,"VENCIDA",IF(AV17&gt;=-5,"POR VENCER","AL DÍA"))))</f>
        <v>SIN ESTADO</v>
      </c>
      <c r="BA17" t="str">
        <f>IF(N($H17)&lt;8,"",IF(AU17="","",AU17+31))</f>
        <v/>
      </c>
      <c r="BB17" t="str">
        <f>IF(BA17="","",TODAY()-BA17)</f>
        <v/>
      </c>
      <c r="BE17" t="str">
        <f>IF(BA17="","SIN ESTADO",IF(BC17&lt;&gt;"","PAGA",IF(BB17&gt;0,"VENCIDA",IF(BB17&gt;=-5,"POR VENCER","AL DÍA"))))</f>
        <v>SIN ESTADO</v>
      </c>
      <c r="BG17" t="str">
        <f>IF(N($H17)&lt;9,"",IF(BA17="","",BA17+31))</f>
        <v/>
      </c>
      <c r="BH17" t="str">
        <f>IF(BG17="","",TODAY()-BG17)</f>
        <v/>
      </c>
      <c r="BK17" t="str">
        <f>IF(BG17="","SIN ESTADO",IF(BI17&lt;&gt;"","PAGA",IF(BH17&gt;0,"VENCIDA",IF(BH17&gt;=-5,"POR VENCER","AL DÍA"))))</f>
        <v>SIN ESTADO</v>
      </c>
      <c r="BM17" t="str">
        <f>IF(N($H17)&lt;10,"",IF(BG17="","",BG17+31))</f>
        <v/>
      </c>
      <c r="BN17" t="str">
        <f>IF(BM17="","",TODAY()-BM17)</f>
        <v/>
      </c>
      <c r="BQ17" t="str">
        <f>IF(BM17="","SIN ESTADO",IF(BO17&lt;&gt;"","PAGA",IF(BN17&gt;0,"VENCIDA",IF(BN17&gt;=-5,"POR VENCER","AL DÍA"))))</f>
        <v>SIN ESTADO</v>
      </c>
      <c r="BS17" t="str">
        <f>IF(N($H17)&lt;11,"",IF(BM17="","",BM17+31))</f>
        <v/>
      </c>
      <c r="BT17" t="str">
        <f>IF(BS17="","",TODAY()-BS17)</f>
        <v/>
      </c>
      <c r="BW17" t="str">
        <f>IF(BS17="","SIN ESTADO",IF(BU17&lt;&gt;"","PAGA",IF(BT17&gt;0,"VENCIDA",IF(BT17&gt;=-5,"POR VENCER","AL DÍA"))))</f>
        <v>SIN ESTADO</v>
      </c>
      <c r="BY17" t="str">
        <f>IF(N($H17)&lt;12,"",IF(BS17="","",BS17+31))</f>
        <v/>
      </c>
      <c r="BZ17" t="str">
        <f>IF(BY17="","",TODAY()-BY17)</f>
        <v/>
      </c>
      <c r="CC17" t="str">
        <f>IF(BY17="","SIN ESTADO",IF(CA17&lt;&gt;"","PAGA",IF(BZ17&gt;0,"VENCIDA",IF(BZ17&gt;=-5,"POR VENCER","AL DÍA"))))</f>
        <v>SIN ESTADO</v>
      </c>
      <c r="CE17" t="str">
        <f>IF(N($H17)&lt;13,"",IF(BY17="","",BY17+31))</f>
        <v/>
      </c>
      <c r="CF17" t="str">
        <f>IF(CE17="","",TODAY()-CE17)</f>
        <v/>
      </c>
      <c r="CI17" t="str">
        <f>IF(CE17="","SIN ESTADO",IF(CG17&lt;&gt;"","PAGA",IF(CF17&gt;0,"VENCIDA",IF(CF17&gt;=-5,"POR VENCER","AL DÍA"))))</f>
        <v>SIN ESTADO</v>
      </c>
      <c r="CK17" t="str">
        <f>IF(N($H17)&lt;14,"",IF(CE17="","",CE17+31))</f>
        <v/>
      </c>
      <c r="CL17" t="str">
        <f>IF(CK17="","",TODAY()-CK17)</f>
        <v/>
      </c>
      <c r="CO17" t="str">
        <f>IF(CK17="","SIN ESTADO",IF(CM17&lt;&gt;"","PAGA",IF(CL17&gt;0,"VENCIDA",IF(CL17&gt;=-5,"POR VENCER","AL DÍA"))))</f>
        <v>SIN ESTADO</v>
      </c>
      <c r="CQ17" t="str">
        <f>IF(N($H17)&lt;15,"",IF(CK17="","",CK17+31))</f>
        <v/>
      </c>
      <c r="CR17" t="str">
        <f>IF(CQ17="","",TODAY()-CQ17)</f>
        <v/>
      </c>
      <c r="CU17" t="str">
        <f>IF(CQ17="","SIN ESTADO",IF(CS17&lt;&gt;"","PAGA",IF(CR17&gt;0,"VENCIDA",IF(CR17&gt;=-5,"POR VENCER","AL DÍA"))))</f>
        <v>SIN ESTADO</v>
      </c>
      <c r="CW17" t="str">
        <f>IF(N($H17)&lt;16,"",IF(CQ17="","",CQ17+31))</f>
        <v/>
      </c>
      <c r="CX17" t="str">
        <f>IF(CW17="","",TODAY()-CW17)</f>
        <v/>
      </c>
      <c r="DA17" t="str">
        <f>IF(CW17="","SIN ESTADO",IF(CY17&lt;&gt;"","PAGA",IF(CX17&gt;0,"VENCIDA",IF(CX17&gt;=-5,"POR VENCER","AL DÍA"))))</f>
        <v>SIN ESTADO</v>
      </c>
      <c r="DC17" t="str">
        <f>IF(N($H17)&lt;17,"",IF(CW17="","",CW17+31))</f>
        <v/>
      </c>
      <c r="DD17" t="str">
        <f>IF(DC17="","",TODAY()-DC17)</f>
        <v/>
      </c>
      <c r="DG17" t="str">
        <f>IF(DC17="","SIN ESTADO",IF(DE17&lt;&gt;"","PAGA",IF(DD17&gt;0,"VENCIDA",IF(DD17&gt;=-5,"POR VENCER","AL DÍA"))))</f>
        <v>SIN ESTADO</v>
      </c>
      <c r="DI17" t="str">
        <f>IF(N($H17)&lt;18,"",IF(DC17="","",DC17+31))</f>
        <v/>
      </c>
      <c r="DJ17" t="str">
        <f>IF(DI17="","",TODAY()-DI17)</f>
        <v/>
      </c>
      <c r="DM17" t="str">
        <f>IF(DI17="","SIN ESTADO",IF(DK17&lt;&gt;"","PAGA",IF(DJ17&gt;0,"VENCIDA",IF(DJ17&gt;=-5,"POR VENCER","AL DÍA"))))</f>
        <v>SIN ESTADO</v>
      </c>
      <c r="DO17" t="str">
        <f>IF(N($H17)&lt;19,"",IF(DI17="","",DI17+31))</f>
        <v/>
      </c>
      <c r="DP17" t="str">
        <f>IF(DO17="","",TODAY()-DO17)</f>
        <v/>
      </c>
      <c r="DS17" t="str">
        <f>IF(DO17="","SIN ESTADO",IF(DQ17&lt;&gt;"","PAGA",IF(DP17&gt;0,"VENCIDA",IF(DP17&gt;=-5,"POR VENCER","AL DÍA"))))</f>
        <v>SIN ESTADO</v>
      </c>
      <c r="DU17" t="str">
        <f>IF(N($H17)&lt;20,"",IF(DO17="","",DO17+31))</f>
        <v/>
      </c>
      <c r="DV17" t="str">
        <f>IF(DU17="","",TODAY()-DU17)</f>
        <v/>
      </c>
      <c r="DY17" t="str">
        <f>IF(DU17="","SIN ESTADO",IF(DW17&lt;&gt;"","PAGA",IF(DV17&gt;0,"VENCIDA",IF(DV17&gt;=-5,"POR VENCER","AL DÍA"))))</f>
        <v>SIN ESTADO</v>
      </c>
      <c r="EA17" t="str">
        <f>IF(N($H17)&lt;21,"",IF(DU17="","",DU17+31))</f>
        <v/>
      </c>
      <c r="EB17" t="str">
        <f>IF(EA17="","",TODAY()-EA17)</f>
        <v/>
      </c>
      <c r="EE17" t="str">
        <f>IF(EA17="","SIN ESTADO",IF(EC17&lt;&gt;"","PAGA",IF(EB17&gt;0,"VENCIDA",IF(EB17&gt;=-5,"POR VENCER","AL DÍA"))))</f>
        <v>SIN ESTADO</v>
      </c>
      <c r="EG17" t="str">
        <f>IF(N($H17)&lt;22,"",IF(EA17="","",EA17+31))</f>
        <v/>
      </c>
      <c r="EH17" t="str">
        <f>IF(EG17="","",TODAY()-EG17)</f>
        <v/>
      </c>
      <c r="EK17" t="str">
        <f>IF(EG17="","SIN ESTADO",IF(EI17&lt;&gt;"","PAGA",IF(EH17&gt;0,"VENCIDA",IF(EH17&gt;=-5,"POR VENCER","AL DÍA"))))</f>
        <v>SIN ESTADO</v>
      </c>
      <c r="EM17" t="str">
        <f>IF(N($H17)&lt;23,"",IF(EG17="","",EG17+31))</f>
        <v/>
      </c>
      <c r="EN17" t="str">
        <f>IF(EM17="","",TODAY()-EM17)</f>
        <v/>
      </c>
      <c r="EQ17" t="str">
        <f>IF(EM17="","SIN ESTADO",IF(EO17&lt;&gt;"","PAGA",IF(EN17&gt;0,"VENCIDA",IF(EN17&gt;=-5,"POR VENCER","AL DÍA"))))</f>
        <v>SIN ESTADO</v>
      </c>
      <c r="ES17" t="str">
        <f>IF(N($H17)&lt;24,"",IF(EM17="","",EM17+31))</f>
        <v/>
      </c>
      <c r="ET17" t="str">
        <f>IF(ES17="","",TODAY()-ES17)</f>
        <v/>
      </c>
      <c r="EW17" t="str">
        <f>IF(ES17="","SIN ESTADO",IF(EU17&lt;&gt;"","PAGA",IF(ET17&gt;0,"VENCIDA",IF(ET17&gt;=-5,"POR VENCER","AL DÍA"))))</f>
        <v>SIN ESTADO</v>
      </c>
      <c r="EY17" t="str">
        <f>IF(N($H17)&lt;25,"",IF(ES17="","",ES17+31))</f>
        <v/>
      </c>
      <c r="EZ17" t="str">
        <f>IF(EY17="","",TODAY()-EY17)</f>
        <v/>
      </c>
      <c r="FC17" t="str">
        <f>IF(EY17="","SIN ESTADO",IF(FA17&lt;&gt;"","PAGA",IF(EZ17&gt;0,"VENCIDA",IF(EZ17&gt;=-5,"POR VENCER","AL DÍA"))))</f>
        <v>SIN ESTADO</v>
      </c>
      <c r="FE17" t="str">
        <f>IF(N($H17)&lt;26,"",IF(EY17="","",EY17+31))</f>
        <v/>
      </c>
      <c r="FF17" t="str">
        <f>IF(FE17="","",TODAY()-FE17)</f>
        <v/>
      </c>
      <c r="FI17" t="str">
        <f>IF(FE17="","SIN ESTADO",IF(FG17&lt;&gt;"","PAGA",IF(FF17&gt;0,"VENCIDA",IF(FF17&gt;=-5,"POR VENCER","AL DÍA"))))</f>
        <v>SIN ESTADO</v>
      </c>
      <c r="FK17" t="str">
        <f>IF(N($H17)&lt;27,"",IF(FE17="","",FE17+31))</f>
        <v/>
      </c>
      <c r="FL17" t="str">
        <f>IF(FK17="","",TODAY()-FK17)</f>
        <v/>
      </c>
      <c r="FO17" t="str">
        <f>IF(FK17="","SIN ESTADO",IF(FM17&lt;&gt;"","PAGA",IF(FL17&gt;0,"VENCIDA",IF(FL17&gt;=-5,"POR VENCER","AL DÍA"))))</f>
        <v>SIN ESTADO</v>
      </c>
      <c r="FQ17" t="str">
        <f>IF(N($H17)&lt;28,"",IF(FK17="","",FK17+31))</f>
        <v/>
      </c>
      <c r="FR17" t="str">
        <f>IF(FQ17="","",TODAY()-FQ17)</f>
        <v/>
      </c>
      <c r="FU17" t="str">
        <f>IF(FQ17="","SIN ESTADO",IF(FS17&lt;&gt;"","PAGA",IF(FR17&gt;0,"VENCIDA",IF(FR17&gt;=-5,"POR VENCER","AL DÍA"))))</f>
        <v>SIN ESTADO</v>
      </c>
      <c r="FW17" t="str">
        <f>IF(N($H17)&lt;29,"",IF(FQ17="","",FQ17+31))</f>
        <v/>
      </c>
      <c r="FX17" t="str">
        <f>IF(FW17="","",TODAY()-FW17)</f>
        <v/>
      </c>
      <c r="GA17" t="str">
        <f>IF(FW17="","SIN ESTADO",IF(FY17&lt;&gt;"","PAGA",IF(FX17&gt;0,"VENCIDA",IF(FX17&gt;=-5,"POR VENCER","AL DÍA"))))</f>
        <v>SIN ESTADO</v>
      </c>
      <c r="GC17" t="str">
        <f>IF(N($H17)&lt;30,"",IF(FW17="","",FW17+31))</f>
        <v/>
      </c>
      <c r="GD17" t="str">
        <f>IF(GC17="","",TODAY()-GC17)</f>
        <v/>
      </c>
      <c r="GG17" t="str">
        <f>IF(GC17="","SIN ESTADO",IF(GE17&lt;&gt;"","PAGA",IF(GD17&gt;0,"VENCIDA",IF(GD17&gt;=-5,"POR VENCER","AL DÍA"))))</f>
        <v>SIN ESTADO</v>
      </c>
      <c r="GI17" t="str">
        <f>IF(N($H17)&lt;31,"",IF(GC17="","",GC17+31))</f>
        <v/>
      </c>
      <c r="GJ17" t="str">
        <f>IF(GI17="","",TODAY()-GI17)</f>
        <v/>
      </c>
      <c r="GM17" t="str">
        <f>IF(GI17="","SIN ESTADO",IF(GK17&lt;&gt;"","PAGA",IF(GJ17&gt;0,"VENCIDA",IF(GJ17&gt;=-5,"POR VENCER","AL DÍA"))))</f>
        <v>SIN ESTADO</v>
      </c>
      <c r="GO17" t="str">
        <f>IF(N($H17)&lt;32,"",IF(GI17="","",GI17+31))</f>
        <v/>
      </c>
      <c r="GP17" t="str">
        <f>IF(GO17="","",TODAY()-GO17)</f>
        <v/>
      </c>
      <c r="GS17" t="str">
        <f>IF(GO17="","SIN ESTADO",IF(GQ17&lt;&gt;"","PAGA",IF(GP17&gt;0,"VENCIDA",IF(GP17&gt;=-5,"POR VENCER","AL DÍA"))))</f>
        <v>SIN ESTADO</v>
      </c>
      <c r="GU17" t="str">
        <f>IF(N($H17)&lt;33,"",IF(GO17="","",GO17+31))</f>
        <v/>
      </c>
      <c r="GV17" t="str">
        <f>IF(GU17="","",TODAY()-GU17)</f>
        <v/>
      </c>
      <c r="GY17" t="str">
        <f>IF(GU17="","SIN ESTADO",IF(GW17&lt;&gt;"","PAGA",IF(GV17&gt;0,"VENCIDA",IF(GV17&gt;=-5,"POR VENCER","AL DÍA"))))</f>
        <v>SIN ESTADO</v>
      </c>
      <c r="HA17" t="str">
        <f>IF(N($H17)&lt;34,"",IF(GU17="","",GU17+31))</f>
        <v/>
      </c>
      <c r="HB17" t="str">
        <f>IF(HA17="","",TODAY()-HA17)</f>
        <v/>
      </c>
      <c r="HE17" t="str">
        <f>IF(HA17="","SIN ESTADO",IF(HC17&lt;&gt;"","PAGA",IF(HB17&gt;0,"VENCIDA",IF(HB17&gt;=-5,"POR VENCER","AL DÍA"))))</f>
        <v>SIN ESTADO</v>
      </c>
      <c r="HG17" t="str">
        <f>IF(N($H17)&lt;35,"",IF(HA17="","",HA17+31))</f>
        <v/>
      </c>
      <c r="HH17" t="str">
        <f>IF(HG17="","",TODAY()-HG17)</f>
        <v/>
      </c>
      <c r="HK17" t="str">
        <f>IF(HG17="","SIN ESTADO",IF(HI17&lt;&gt;"","PAGA",IF(HH17&gt;0,"VENCIDA",IF(HH17&gt;=-5,"POR VENCER","AL DÍA"))))</f>
        <v>SIN ESTADO</v>
      </c>
      <c r="HM17" t="str">
        <f>IF(N($H17)&lt;36,"",IF(HG17="","",HG17+31))</f>
        <v/>
      </c>
      <c r="HN17" t="str">
        <f>IF(HM17="","",TODAY()-HM17)</f>
        <v/>
      </c>
      <c r="HQ17" t="str">
        <f>IF(HM17="","SIN ESTADO",IF(HO17&lt;&gt;"","PAGA",IF(HN17&gt;0,"VENCIDA",IF(HN17&gt;=-5,"POR VENCER","AL DÍA"))))</f>
        <v>SIN ESTADO</v>
      </c>
      <c r="HS17">
        <f>N17+T17+Z17+AF17+AL17+AR17+AX17+BD17+BJ17+BP17+BV17+CB17+CH17+CN17+CT17+CZ17+DF17+DL17+DR17+DX17+ED17+EJ17+EP17+EV17+FB17+FH17+FN17+FT17+FZ17+GF17+GL17+GR17+GX17+HD17+HJ17+HP17</f>
        <v>0</v>
      </c>
      <c r="HU17">
        <f>IFERROR(N($J17),0)</f>
        <v>0</v>
      </c>
      <c r="HW17">
        <f>SUMPRODUCT((MOD(COLUMN($M17:$HR17)-COLUMN($M17),6)=0)*ISNUMBER($M17:$HR17)*($M17:$HR17&gt;=RESUMEN!$C$26)*($M17:$HR17&lt;=RESUMEN!$C$27)*IFERROR(N($N17:$HS17),0))</f>
        <v>0</v>
      </c>
      <c r="HX17">
        <f>SUMPRODUCT((MOD(COLUMN($M17:$HR17)-COLUMN($M17),6)=0)*ISNUMBER($M17:$HR17)*($M17:$HR17&gt;=RESUMEN!$C$26)*($M17:$HR17&lt;=RESUMEN!$C$27))</f>
        <v>0</v>
      </c>
    </row>
    <row r="18">
      <c r="B18">
        <f>VENTAS!A17</f>
        <v>15</v>
      </c>
      <c r="C18" t="str">
        <f>VENTAS!B17</f>
        <v xml:space="preserve">LC1 - 3 - 3 </v>
      </c>
      <c r="D18" t="str">
        <f>VENTAS!C17</f>
        <v>VENDIDO</v>
      </c>
      <c r="E18">
        <f>VENTAS!D17</f>
        <v>25000000</v>
      </c>
      <c r="F18">
        <f>VENTAS!J17</f>
        <v>21000000</v>
      </c>
      <c r="G18">
        <f>VENTAS!F17</f>
        <v>45936</v>
      </c>
      <c r="H18">
        <f>VENTAS!K17</f>
        <v>24</v>
      </c>
      <c r="I18" t="str">
        <f>VENTAS!M17</f>
        <v xml:space="preserve">06 DE CADA MES </v>
      </c>
      <c r="J18">
        <f>VENTAS!L17</f>
        <v>875000</v>
      </c>
      <c r="K18">
        <f>IF(N($H18)&lt;1,"",$G18+31)</f>
        <v>45967</v>
      </c>
      <c r="L18">
        <f>IF(K18="","",TODAY()-K18)</f>
        <v>351</v>
      </c>
      <c r="M18">
        <v>45960</v>
      </c>
      <c r="N18">
        <v>1000000</v>
      </c>
      <c r="O18" t="str">
        <f>IF(K18="","SIN ESTADO",IF(M18&lt;&gt;"","PAGA",IF(L18&gt;0,"VENCIDA",IF(L18&gt;=-5,"POR VENCER","AL DÍA"))))</f>
        <v>PAGA</v>
      </c>
      <c r="P18" t="str">
        <v>TRANSFERENCIA</v>
      </c>
      <c r="Q18">
        <f>IF(N($H18)&lt;2,"",IF(K18="","",K18+31))</f>
        <v>45998</v>
      </c>
      <c r="R18">
        <f>IF(Q18="","",TODAY()-Q18)</f>
        <v>320</v>
      </c>
      <c r="S18">
        <v>46000</v>
      </c>
      <c r="T18">
        <v>1000000</v>
      </c>
      <c r="U18" t="str">
        <f>IF(Q18="","SIN ESTADO",IF(S18&lt;&gt;"","PAGA",IF(R18&gt;0,"VENCIDA",IF(R18&gt;=-5,"POR VENCER","AL DÍA"))))</f>
        <v>PAGA</v>
      </c>
      <c r="V18" t="str">
        <v>TRANSFERENCIA</v>
      </c>
      <c r="W18">
        <f>IF(N($H18)&lt;3,"",IF(Q18="","",Q18+31))</f>
        <v>46029</v>
      </c>
      <c r="X18">
        <f>IF(W18="","",TODAY()-W18)</f>
        <v>289</v>
      </c>
      <c r="Y18">
        <v>45664</v>
      </c>
      <c r="Z18">
        <v>1000000</v>
      </c>
      <c r="AA18" t="str">
        <f>IF(W18="","SIN ESTADO",IF(Y18&lt;&gt;"","PAGA",IF(X18&gt;0,"VENCIDA",IF(X18&gt;=-5,"POR VENCER","AL DÍA"))))</f>
        <v>PAGA</v>
      </c>
      <c r="AB18" t="str">
        <v>TRANSFERENCIA</v>
      </c>
      <c r="AC18">
        <f>IF(N($H18)&lt;4,"",IF(W18="","",W18+31))</f>
        <v>46060</v>
      </c>
      <c r="AD18">
        <f>IF(AC18="","",TODAY()-AC18)</f>
        <v>258</v>
      </c>
      <c r="AE18">
        <v>46039</v>
      </c>
      <c r="AF18">
        <v>3000000</v>
      </c>
      <c r="AG18" t="str">
        <f>IF(AC18="","SIN ESTADO",IF(AE18&lt;&gt;"","PAGA",IF(AD18&gt;0,"VENCIDA",IF(AD18&gt;=-5,"POR VENCER","AL DÍA"))))</f>
        <v>PAGA</v>
      </c>
      <c r="AH18" t="str">
        <v>TRANSFERENCIA</v>
      </c>
      <c r="AI18">
        <f>IF(N($H18)&lt;5,"",IF(AC18="","",AC18+31))</f>
        <v>46091</v>
      </c>
      <c r="AJ18">
        <f>IF(AI18="","",TODAY()-AI18)</f>
        <v>227</v>
      </c>
      <c r="AK18">
        <v>46060</v>
      </c>
      <c r="AL18">
        <v>5000000</v>
      </c>
      <c r="AM18" t="str">
        <f>IF(AI18="","SIN ESTADO",IF(AK18&lt;&gt;"","PAGA",IF(AJ18&gt;0,"VENCIDA",IF(AJ18&gt;=-5,"POR VENCER","AL DÍA"))))</f>
        <v>PAGA</v>
      </c>
      <c r="AN18" t="str">
        <v>TRANSFERENCIA</v>
      </c>
      <c r="AO18">
        <f>IF(N($H18)&lt;6,"",IF(AI18="","",AI18+31))</f>
        <v>46122</v>
      </c>
      <c r="AP18">
        <f>IF(AO18="","",TODAY()-AO18)</f>
        <v>196</v>
      </c>
      <c r="AQ18">
        <v>46088</v>
      </c>
      <c r="AR18">
        <v>5000000</v>
      </c>
      <c r="AS18" t="str">
        <f>IF(AO18="","SIN ESTADO",IF(AQ18&lt;&gt;"","PAGA",IF(AP18&gt;0,"VENCIDA",IF(AP18&gt;=-5,"POR VENCER","AL DÍA"))))</f>
        <v>PAGA</v>
      </c>
      <c r="AT18" t="str">
        <v>TRANSFERENCIA</v>
      </c>
      <c r="AU18">
        <f>IF(N($H18)&lt;7,"",IF(AO18="","",AO18+31))</f>
        <v>46153</v>
      </c>
      <c r="AV18">
        <f>IF(AU18="","",TODAY()-AU18)</f>
        <v>165</v>
      </c>
      <c r="AW18">
        <v>46123</v>
      </c>
      <c r="AX18">
        <v>5000000</v>
      </c>
      <c r="AY18" t="str">
        <f>IF(AU18="","SIN ESTADO",IF(AW18&lt;&gt;"","PAGA",IF(AV18&gt;0,"VENCIDA",IF(AV18&gt;=-5,"POR VENCER","AL DÍA"))))</f>
        <v>PAGA</v>
      </c>
      <c r="AZ18" t="str">
        <v>TRANSFERENCIA</v>
      </c>
      <c r="BA18">
        <f>IF(N($H18)&lt;8,"",IF(AU18="","",AU18+31))</f>
        <v>46184</v>
      </c>
      <c r="BB18">
        <f>IF(BA18="","",TODAY()-BA18)</f>
        <v>134</v>
      </c>
      <c r="BC18">
        <v>46123</v>
      </c>
      <c r="BE18" t="str">
        <f>IF(BA18="","SIN ESTADO",IF(BC18&lt;&gt;"","PAGA",IF(BB18&gt;0,"VENCIDA",IF(BB18&gt;=-5,"POR VENCER","AL DÍA"))))</f>
        <v>PAGA</v>
      </c>
      <c r="BG18">
        <f>IF(N($H18)&lt;9,"",IF(BA18="","",BA18+31))</f>
        <v>46215</v>
      </c>
      <c r="BH18">
        <f>IF(BG18="","",TODAY()-BG18)</f>
        <v>103</v>
      </c>
      <c r="BI18">
        <v>46123</v>
      </c>
      <c r="BK18" t="str">
        <f>IF(BG18="","SIN ESTADO",IF(BI18&lt;&gt;"","PAGA",IF(BH18&gt;0,"VENCIDA",IF(BH18&gt;=-5,"POR VENCER","AL DÍA"))))</f>
        <v>PAGA</v>
      </c>
      <c r="BM18">
        <f>IF(N($H18)&lt;10,"",IF(BG18="","",BG18+31))</f>
        <v>46246</v>
      </c>
      <c r="BN18">
        <f>IF(BM18="","",TODAY()-BM18)</f>
        <v>72</v>
      </c>
      <c r="BO18">
        <v>46330</v>
      </c>
      <c r="BQ18" t="str">
        <f>IF(BM18="","SIN ESTADO",IF(BO18&lt;&gt;"","PAGA",IF(BN18&gt;0,"VENCIDA",IF(BN18&gt;=-5,"POR VENCER","AL DÍA"))))</f>
        <v>PAGA</v>
      </c>
      <c r="BS18">
        <f>IF(N($H18)&lt;11,"",IF(BM18="","",BM18+31))</f>
        <v>46277</v>
      </c>
      <c r="BT18">
        <f>IF(BS18="","",TODAY()-BS18)</f>
        <v>41</v>
      </c>
      <c r="BU18">
        <v>46123</v>
      </c>
      <c r="BW18" t="str">
        <f>IF(BS18="","SIN ESTADO",IF(BU18&lt;&gt;"","PAGA",IF(BT18&gt;0,"VENCIDA",IF(BT18&gt;=-5,"POR VENCER","AL DÍA"))))</f>
        <v>PAGA</v>
      </c>
      <c r="BY18">
        <f>IF(N($H18)&lt;12,"",IF(BS18="","",BS18+31))</f>
        <v>46308</v>
      </c>
      <c r="BZ18">
        <f>IF(BY18="","",TODAY()-BY18)</f>
        <v>10</v>
      </c>
      <c r="CA18">
        <v>46330</v>
      </c>
      <c r="CC18" t="str">
        <f>IF(BY18="","SIN ESTADO",IF(CA18&lt;&gt;"","PAGA",IF(BZ18&gt;0,"VENCIDA",IF(BZ18&gt;=-5,"POR VENCER","AL DÍA"))))</f>
        <v>PAGA</v>
      </c>
      <c r="CE18">
        <f>IF(N($H18)&lt;13,"",IF(BY18="","",BY18+31))</f>
        <v>46339</v>
      </c>
      <c r="CF18">
        <f>IF(CE18="","",TODAY()-CE18)</f>
        <v>-21</v>
      </c>
      <c r="CG18">
        <v>46123</v>
      </c>
      <c r="CI18" t="str">
        <f>IF(CE18="","SIN ESTADO",IF(CG18&lt;&gt;"","PAGA",IF(CF18&gt;0,"VENCIDA",IF(CF18&gt;=-5,"POR VENCER","AL DÍA"))))</f>
        <v>PAGA</v>
      </c>
      <c r="CK18">
        <f>IF(N($H18)&lt;14,"",IF(CE18="","",CE18+31))</f>
        <v>46370</v>
      </c>
      <c r="CL18">
        <f>IF(CK18="","",TODAY()-CK18)</f>
        <v>-52</v>
      </c>
      <c r="CM18">
        <v>46123</v>
      </c>
      <c r="CO18" t="str">
        <f>IF(CK18="","SIN ESTADO",IF(CM18&lt;&gt;"","PAGA",IF(CL18&gt;0,"VENCIDA",IF(CL18&gt;=-5,"POR VENCER","AL DÍA"))))</f>
        <v>PAGA</v>
      </c>
      <c r="CQ18">
        <f>IF(N($H18)&lt;15,"",IF(CK18="","",CK18+31))</f>
        <v>46401</v>
      </c>
      <c r="CR18">
        <f>IF(CQ18="","",TODAY()-CQ18)</f>
        <v>-83</v>
      </c>
      <c r="CS18">
        <v>46123</v>
      </c>
      <c r="CU18" t="str">
        <f>IF(CQ18="","SIN ESTADO",IF(CS18&lt;&gt;"","PAGA",IF(CR18&gt;0,"VENCIDA",IF(CR18&gt;=-5,"POR VENCER","AL DÍA"))))</f>
        <v>PAGA</v>
      </c>
      <c r="CW18">
        <f>IF(N($H18)&lt;16,"",IF(CQ18="","",CQ18+31))</f>
        <v>46432</v>
      </c>
      <c r="CX18">
        <f>IF(CW18="","",TODAY()-CW18)</f>
        <v>-114</v>
      </c>
      <c r="CY18">
        <v>46123</v>
      </c>
      <c r="DA18" t="str">
        <f>IF(CW18="","SIN ESTADO",IF(CY18&lt;&gt;"","PAGA",IF(CX18&gt;0,"VENCIDA",IF(CX18&gt;=-5,"POR VENCER","AL DÍA"))))</f>
        <v>PAGA</v>
      </c>
      <c r="DC18">
        <f>IF(N($H18)&lt;17,"",IF(CW18="","",CW18+31))</f>
        <v>46463</v>
      </c>
      <c r="DD18">
        <f>IF(DC18="","",TODAY()-DC18)</f>
        <v>-145</v>
      </c>
      <c r="DE18">
        <v>46123</v>
      </c>
      <c r="DG18" t="str">
        <f>IF(DC18="","SIN ESTADO",IF(DE18&lt;&gt;"","PAGA",IF(DD18&gt;0,"VENCIDA",IF(DD18&gt;=-5,"POR VENCER","AL DÍA"))))</f>
        <v>PAGA</v>
      </c>
      <c r="DI18">
        <f>IF(N($H18)&lt;18,"",IF(DC18="","",DC18+31))</f>
        <v>46494</v>
      </c>
      <c r="DJ18">
        <f>IF(DI18="","",TODAY()-DI18)</f>
        <v>-176</v>
      </c>
      <c r="DK18">
        <v>46123</v>
      </c>
      <c r="DM18" t="str">
        <f>IF(DI18="","SIN ESTADO",IF(DK18&lt;&gt;"","PAGA",IF(DJ18&gt;0,"VENCIDA",IF(DJ18&gt;=-5,"POR VENCER","AL DÍA"))))</f>
        <v>PAGA</v>
      </c>
      <c r="DO18">
        <f>IF(N($H18)&lt;19,"",IF(DI18="","",DI18+31))</f>
        <v>46525</v>
      </c>
      <c r="DP18">
        <f>IF(DO18="","",TODAY()-DO18)</f>
        <v>-207</v>
      </c>
      <c r="DQ18">
        <v>46123</v>
      </c>
      <c r="DS18" t="str">
        <f>IF(DO18="","SIN ESTADO",IF(DQ18&lt;&gt;"","PAGA",IF(DP18&gt;0,"VENCIDA",IF(DP18&gt;=-5,"POR VENCER","AL DÍA"))))</f>
        <v>PAGA</v>
      </c>
      <c r="DU18">
        <f>IF(N($H18)&lt;20,"",IF(DO18="","",DO18+31))</f>
        <v>46556</v>
      </c>
      <c r="DV18">
        <f>IF(DU18="","",TODAY()-DU18)</f>
        <v>-238</v>
      </c>
      <c r="DW18">
        <v>46123</v>
      </c>
      <c r="DY18" t="str">
        <f>IF(DU18="","SIN ESTADO",IF(DW18&lt;&gt;"","PAGA",IF(DV18&gt;0,"VENCIDA",IF(DV18&gt;=-5,"POR VENCER","AL DÍA"))))</f>
        <v>PAGA</v>
      </c>
      <c r="EA18">
        <f>IF(N($H18)&lt;21,"",IF(DU18="","",DU18+31))</f>
        <v>46587</v>
      </c>
      <c r="EB18">
        <f>IF(EA18="","",TODAY()-EA18)</f>
        <v>-269</v>
      </c>
      <c r="EC18">
        <v>46123</v>
      </c>
      <c r="EE18" t="str">
        <f>IF(EA18="","SIN ESTADO",IF(EC18&lt;&gt;"","PAGA",IF(EB18&gt;0,"VENCIDA",IF(EB18&gt;=-5,"POR VENCER","AL DÍA"))))</f>
        <v>PAGA</v>
      </c>
      <c r="EG18">
        <f>IF(N($H18)&lt;22,"",IF(EA18="","",EA18+31))</f>
        <v>46618</v>
      </c>
      <c r="EH18">
        <f>IF(EG18="","",TODAY()-EG18)</f>
        <v>-300</v>
      </c>
      <c r="EI18">
        <v>46123</v>
      </c>
      <c r="EK18" t="str">
        <f>IF(EG18="","SIN ESTADO",IF(EI18&lt;&gt;"","PAGA",IF(EH18&gt;0,"VENCIDA",IF(EH18&gt;=-5,"POR VENCER","AL DÍA"))))</f>
        <v>PAGA</v>
      </c>
      <c r="EM18">
        <f>IF(N($H18)&lt;23,"",IF(EG18="","",EG18+31))</f>
        <v>46649</v>
      </c>
      <c r="EN18">
        <f>IF(EM18="","",TODAY()-EM18)</f>
        <v>-331</v>
      </c>
      <c r="EO18">
        <v>46123</v>
      </c>
      <c r="EQ18" t="str">
        <f>IF(EM18="","SIN ESTADO",IF(EO18&lt;&gt;"","PAGA",IF(EN18&gt;0,"VENCIDA",IF(EN18&gt;=-5,"POR VENCER","AL DÍA"))))</f>
        <v>PAGA</v>
      </c>
      <c r="ES18">
        <f>IF(N($H18)&lt;24,"",IF(EM18="","",EM18+31))</f>
        <v>46680</v>
      </c>
      <c r="ET18">
        <f>IF(ES18="","",TODAY()-ES18)</f>
        <v>-362</v>
      </c>
      <c r="EU18">
        <v>46123</v>
      </c>
      <c r="EW18" t="str">
        <f>IF(ES18="","SIN ESTADO",IF(EU18&lt;&gt;"","PAGA",IF(ET18&gt;0,"VENCIDA",IF(ET18&gt;=-5,"POR VENCER","AL DÍA"))))</f>
        <v>PAGA</v>
      </c>
      <c r="EY18" t="str">
        <f>IF(N($H18)&lt;25,"",IF(ES18="","",ES18+31))</f>
        <v/>
      </c>
      <c r="EZ18" t="str">
        <f>IF(EY18="","",TODAY()-EY18)</f>
        <v/>
      </c>
      <c r="FC18" t="str">
        <f>IF(EY18="","SIN ESTADO",IF(FA18&lt;&gt;"","PAGA",IF(EZ18&gt;0,"VENCIDA",IF(EZ18&gt;=-5,"POR VENCER","AL DÍA"))))</f>
        <v>SIN ESTADO</v>
      </c>
      <c r="FE18" t="str">
        <f>IF(N($H18)&lt;26,"",IF(EY18="","",EY18+31))</f>
        <v/>
      </c>
      <c r="FF18" t="str">
        <f>IF(FE18="","",TODAY()-FE18)</f>
        <v/>
      </c>
      <c r="FI18" t="str">
        <f>IF(FE18="","SIN ESTADO",IF(FG18&lt;&gt;"","PAGA",IF(FF18&gt;0,"VENCIDA",IF(FF18&gt;=-5,"POR VENCER","AL DÍA"))))</f>
        <v>SIN ESTADO</v>
      </c>
      <c r="FK18" t="str">
        <f>IF(N($H18)&lt;27,"",IF(FE18="","",FE18+31))</f>
        <v/>
      </c>
      <c r="FL18" t="str">
        <f>IF(FK18="","",TODAY()-FK18)</f>
        <v/>
      </c>
      <c r="FO18" t="str">
        <f>IF(FK18="","SIN ESTADO",IF(FM18&lt;&gt;"","PAGA",IF(FL18&gt;0,"VENCIDA",IF(FL18&gt;=-5,"POR VENCER","AL DÍA"))))</f>
        <v>SIN ESTADO</v>
      </c>
      <c r="FQ18" t="str">
        <f>IF(N($H18)&lt;28,"",IF(FK18="","",FK18+31))</f>
        <v/>
      </c>
      <c r="FR18" t="str">
        <f>IF(FQ18="","",TODAY()-FQ18)</f>
        <v/>
      </c>
      <c r="FU18" t="str">
        <f>IF(FQ18="","SIN ESTADO",IF(FS18&lt;&gt;"","PAGA",IF(FR18&gt;0,"VENCIDA",IF(FR18&gt;=-5,"POR VENCER","AL DÍA"))))</f>
        <v>SIN ESTADO</v>
      </c>
      <c r="FW18" t="str">
        <f>IF(N($H18)&lt;29,"",IF(FQ18="","",FQ18+31))</f>
        <v/>
      </c>
      <c r="FX18" t="str">
        <f>IF(FW18="","",TODAY()-FW18)</f>
        <v/>
      </c>
      <c r="GA18" t="str">
        <f>IF(FW18="","SIN ESTADO",IF(FY18&lt;&gt;"","PAGA",IF(FX18&gt;0,"VENCIDA",IF(FX18&gt;=-5,"POR VENCER","AL DÍA"))))</f>
        <v>SIN ESTADO</v>
      </c>
      <c r="GC18" t="str">
        <f>IF(N($H18)&lt;30,"",IF(FW18="","",FW18+31))</f>
        <v/>
      </c>
      <c r="GD18" t="str">
        <f>IF(GC18="","",TODAY()-GC18)</f>
        <v/>
      </c>
      <c r="GG18" t="str">
        <f>IF(GC18="","SIN ESTADO",IF(GE18&lt;&gt;"","PAGA",IF(GD18&gt;0,"VENCIDA",IF(GD18&gt;=-5,"POR VENCER","AL DÍA"))))</f>
        <v>SIN ESTADO</v>
      </c>
      <c r="GI18" t="str">
        <f>IF(N($H18)&lt;31,"",IF(GC18="","",GC18+31))</f>
        <v/>
      </c>
      <c r="GJ18" t="str">
        <f>IF(GI18="","",TODAY()-GI18)</f>
        <v/>
      </c>
      <c r="GM18" t="str">
        <f>IF(GI18="","SIN ESTADO",IF(GK18&lt;&gt;"","PAGA",IF(GJ18&gt;0,"VENCIDA",IF(GJ18&gt;=-5,"POR VENCER","AL DÍA"))))</f>
        <v>SIN ESTADO</v>
      </c>
      <c r="GO18" t="str">
        <f>IF(N($H18)&lt;32,"",IF(GI18="","",GI18+31))</f>
        <v/>
      </c>
      <c r="GP18" t="str">
        <f>IF(GO18="","",TODAY()-GO18)</f>
        <v/>
      </c>
      <c r="GS18" t="str">
        <f>IF(GO18="","SIN ESTADO",IF(GQ18&lt;&gt;"","PAGA",IF(GP18&gt;0,"VENCIDA",IF(GP18&gt;=-5,"POR VENCER","AL DÍA"))))</f>
        <v>SIN ESTADO</v>
      </c>
      <c r="GU18" t="str">
        <f>IF(N($H18)&lt;33,"",IF(GO18="","",GO18+31))</f>
        <v/>
      </c>
      <c r="GV18" t="str">
        <f>IF(GU18="","",TODAY()-GU18)</f>
        <v/>
      </c>
      <c r="GY18" t="str">
        <f>IF(GU18="","SIN ESTADO",IF(GW18&lt;&gt;"","PAGA",IF(GV18&gt;0,"VENCIDA",IF(GV18&gt;=-5,"POR VENCER","AL DÍA"))))</f>
        <v>SIN ESTADO</v>
      </c>
      <c r="HA18" t="str">
        <f>IF(N($H18)&lt;34,"",IF(GU18="","",GU18+31))</f>
        <v/>
      </c>
      <c r="HB18" t="str">
        <f>IF(HA18="","",TODAY()-HA18)</f>
        <v/>
      </c>
      <c r="HE18" t="str">
        <f>IF(HA18="","SIN ESTADO",IF(HC18&lt;&gt;"","PAGA",IF(HB18&gt;0,"VENCIDA",IF(HB18&gt;=-5,"POR VENCER","AL DÍA"))))</f>
        <v>SIN ESTADO</v>
      </c>
      <c r="HG18" t="str">
        <f>IF(N($H18)&lt;35,"",IF(HA18="","",HA18+31))</f>
        <v/>
      </c>
      <c r="HH18" t="str">
        <f>IF(HG18="","",TODAY()-HG18)</f>
        <v/>
      </c>
      <c r="HK18" t="str">
        <f>IF(HG18="","SIN ESTADO",IF(HI18&lt;&gt;"","PAGA",IF(HH18&gt;0,"VENCIDA",IF(HH18&gt;=-5,"POR VENCER","AL DÍA"))))</f>
        <v>SIN ESTADO</v>
      </c>
      <c r="HM18" t="str">
        <f>IF(N($H18)&lt;36,"",IF(HG18="","",HG18+31))</f>
        <v/>
      </c>
      <c r="HN18" t="str">
        <f>IF(HM18="","",TODAY()-HM18)</f>
        <v/>
      </c>
      <c r="HQ18" t="str">
        <f>IF(HM18="","SIN ESTADO",IF(HO18&lt;&gt;"","PAGA",IF(HN18&gt;0,"VENCIDA",IF(HN18&gt;=-5,"POR VENCER","AL DÍA"))))</f>
        <v>SIN ESTADO</v>
      </c>
      <c r="HS18">
        <f>N18+T18+Z18+AF18+AL18+AR18+AX18+BD18+BJ18+BP18+BV18+CB18+CH18+CN18+CT18+CZ18+DF18+DL18+DR18+DX18+ED18+EJ18+EP18+EV18+FB18+FH18+FN18+FT18+FZ18+GF18+GL18+GR18+GX18+HD18+HJ18+HP18</f>
        <v>21000000</v>
      </c>
      <c r="HU18">
        <f>IFERROR(N($J18),0)</f>
        <v>875000</v>
      </c>
      <c r="HW18">
        <f>SUMPRODUCT((MOD(COLUMN($M18:$HR18)-COLUMN($M18),6)=0)*ISNUMBER($M18:$HR18)*($M18:$HR18&gt;=RESUMEN!$C$26)*($M18:$HR18&lt;=RESUMEN!$C$27)*IFERROR(N($N18:$HS18),0))</f>
        <v>0</v>
      </c>
      <c r="HX18">
        <f>SUMPRODUCT((MOD(COLUMN($M18:$HR18)-COLUMN($M18),6)=0)*ISNUMBER($M18:$HR18)*($M18:$HR18&gt;=RESUMEN!$C$26)*($M18:$HR18&lt;=RESUMEN!$C$27))</f>
        <v>0</v>
      </c>
    </row>
    <row r="19">
      <c r="B19">
        <f>VENTAS!A18</f>
        <v>16</v>
      </c>
      <c r="C19" t="str">
        <f>VENTAS!B18</f>
        <v xml:space="preserve">LC1 - 3 - 4 </v>
      </c>
      <c r="D19" t="str">
        <f>VENTAS!C18</f>
        <v>VENDIDO</v>
      </c>
      <c r="E19">
        <f>VENTAS!D18</f>
        <v>24500000</v>
      </c>
      <c r="F19">
        <f>VENTAS!J18</f>
        <v>20500000</v>
      </c>
      <c r="G19">
        <f>VENTAS!F18</f>
        <v>46102</v>
      </c>
      <c r="H19">
        <f>VENTAS!K18</f>
        <v>24</v>
      </c>
      <c r="I19" t="str">
        <f>VENTAS!M18</f>
        <v xml:space="preserve">05 DE CADA MES </v>
      </c>
      <c r="J19">
        <f>VENTAS!L18</f>
        <v>854166.6666666666</v>
      </c>
      <c r="K19">
        <f>IF(N($H19)&lt;1,"",$G19+31)</f>
        <v>46133</v>
      </c>
      <c r="L19">
        <f>IF(K19="","",TODAY()-K19)</f>
        <v>185</v>
      </c>
      <c r="M19">
        <v>46127</v>
      </c>
      <c r="N19">
        <v>854000</v>
      </c>
      <c r="O19" t="str">
        <f>IF(K19="","SIN ESTADO",IF(M19&lt;&gt;"","PAGA",IF(L19&gt;0,"VENCIDA",IF(L19&gt;=-5,"POR VENCER","AL DÍA"))))</f>
        <v>PAGA</v>
      </c>
      <c r="P19" t="str">
        <v>TRANSFERENCIA</v>
      </c>
      <c r="Q19">
        <f>IF(N($H19)&lt;2,"",IF(K19="","",K19+31))</f>
        <v>46164</v>
      </c>
      <c r="R19">
        <f>IF(Q19="","",TODAY()-Q19)</f>
        <v>154</v>
      </c>
      <c r="S19">
        <v>46135</v>
      </c>
      <c r="T19">
        <v>854000</v>
      </c>
      <c r="U19" t="str">
        <f>IF(Q19="","SIN ESTADO",IF(S19&lt;&gt;"","PAGA",IF(R19&gt;0,"VENCIDA",IF(R19&gt;=-5,"POR VENCER","AL DÍA"))))</f>
        <v>PAGA</v>
      </c>
      <c r="V19" t="str">
        <v>TRANSFERENCIA</v>
      </c>
      <c r="W19">
        <f>IF(N($H19)&lt;3,"",IF(Q19="","",Q19+31))</f>
        <v>46195</v>
      </c>
      <c r="X19">
        <f>IF(W19="","",TODAY()-W19)</f>
        <v>123</v>
      </c>
      <c r="Y19">
        <v>46164</v>
      </c>
      <c r="Z19">
        <v>854000</v>
      </c>
      <c r="AA19" t="str">
        <f>IF(W19="","SIN ESTADO",IF(Y19&lt;&gt;"","PAGA",IF(X19&gt;0,"VENCIDA",IF(X19&gt;=-5,"POR VENCER","AL DÍA"))))</f>
        <v>PAGA</v>
      </c>
      <c r="AB19" t="str">
        <v>TRANSFERENCIA</v>
      </c>
      <c r="AC19">
        <f>IF(N($H19)&lt;4,"",IF(W19="","",W19+31))</f>
        <v>46226</v>
      </c>
      <c r="AD19">
        <f>IF(AC19="","",TODAY()-AC19)</f>
        <v>92</v>
      </c>
      <c r="AE19">
        <v>46195</v>
      </c>
      <c r="AF19">
        <v>854000</v>
      </c>
      <c r="AG19" t="str">
        <f>IF(AC19="","SIN ESTADO",IF(AE19&lt;&gt;"","PAGA",IF(AD19&gt;0,"VENCIDA",IF(AD19&gt;=-5,"POR VENCER","AL DÍA"))))</f>
        <v>PAGA</v>
      </c>
      <c r="AH19" t="str">
        <v>TRANSFERENCIA</v>
      </c>
      <c r="AI19">
        <f>IF(N($H19)&lt;5,"",IF(AC19="","",AC19+31))</f>
        <v>46257</v>
      </c>
      <c r="AJ19">
        <f>IF(AI19="","",TODAY()-AI19)</f>
        <v>61</v>
      </c>
      <c r="AK19">
        <v>46225</v>
      </c>
      <c r="AL19">
        <v>854000</v>
      </c>
      <c r="AM19" t="str">
        <f>IF(AI19="","SIN ESTADO",IF(AK19&lt;&gt;"","PAGA",IF(AJ19&gt;0,"VENCIDA",IF(AJ19&gt;=-5,"POR VENCER","AL DÍA"))))</f>
        <v>PAGA</v>
      </c>
      <c r="AN19" t="str">
        <v>TRANSFERENCIA</v>
      </c>
      <c r="AO19">
        <f>IF(N($H19)&lt;6,"",IF(AI19="","",AI19+31))</f>
        <v>46288</v>
      </c>
      <c r="AP19">
        <f>IF(AO19="","",TODAY()-AO19)</f>
        <v>30</v>
      </c>
      <c r="AQ19">
        <v>46255</v>
      </c>
      <c r="AR19">
        <v>854000</v>
      </c>
      <c r="AS19" t="str">
        <f>IF(AO19="","SIN ESTADO",IF(AQ19&lt;&gt;"","PAGA",IF(AP19&gt;0,"VENCIDA",IF(AP19&gt;=-5,"POR VENCER","AL DÍA"))))</f>
        <v>PAGA</v>
      </c>
      <c r="AT19" t="str">
        <v>TRANSFERENCIA</v>
      </c>
      <c r="AU19">
        <f>IF(N($H19)&lt;7,"",IF(AO19="","",AO19+31))</f>
        <v>46319</v>
      </c>
      <c r="AV19">
        <f>IF(AU19="","",TODAY()-AU19)</f>
        <v>-1</v>
      </c>
      <c r="AW19">
        <v>46255</v>
      </c>
      <c r="AX19">
        <v>854000</v>
      </c>
      <c r="AY19" t="str">
        <f>IF(AU19="","SIN ESTADO",IF(AW19&lt;&gt;"","PAGA",IF(AV19&gt;0,"VENCIDA",IF(AV19&gt;=-5,"POR VENCER","AL DÍA"))))</f>
        <v>PAGA</v>
      </c>
      <c r="AZ19" t="str">
        <v>TRANSFERENCIA</v>
      </c>
      <c r="BA19">
        <f>IF(N($H19)&lt;8,"",IF(AU19="","",AU19+31))</f>
        <v>46350</v>
      </c>
      <c r="BB19">
        <f>IF(BA19="","",TODAY()-BA19)</f>
        <v>-32</v>
      </c>
      <c r="BC19">
        <v>46287</v>
      </c>
      <c r="BD19">
        <v>854000</v>
      </c>
      <c r="BE19" t="str">
        <f>IF(BA19="","SIN ESTADO",IF(BC19&lt;&gt;"","PAGA",IF(BB19&gt;0,"VENCIDA",IF(BB19&gt;=-5,"POR VENCER","AL DÍA"))))</f>
        <v>PAGA</v>
      </c>
      <c r="BF19" t="str">
        <v>TRANSFERENCIA</v>
      </c>
      <c r="BG19">
        <f>IF(N($H19)&lt;9,"",IF(BA19="","",BA19+31))</f>
        <v>46381</v>
      </c>
      <c r="BH19">
        <f>IF(BG19="","",TODAY()-BG19)</f>
        <v>-63</v>
      </c>
      <c r="BK19" t="str">
        <f>IF(BG19="","SIN ESTADO",IF(BI19&lt;&gt;"","PAGA",IF(BH19&gt;0,"VENCIDA",IF(BH19&gt;=-5,"POR VENCER","AL DÍA"))))</f>
        <v>AL DÍA</v>
      </c>
      <c r="BM19">
        <f>IF(N($H19)&lt;10,"",IF(BG19="","",BG19+31))</f>
        <v>46412</v>
      </c>
      <c r="BN19">
        <f>IF(BM19="","",TODAY()-BM19)</f>
        <v>-94</v>
      </c>
      <c r="BQ19" t="str">
        <f>IF(BM19="","SIN ESTADO",IF(BO19&lt;&gt;"","PAGA",IF(BN19&gt;0,"VENCIDA",IF(BN19&gt;=-5,"POR VENCER","AL DÍA"))))</f>
        <v>AL DÍA</v>
      </c>
      <c r="BS19">
        <f>IF(N($H19)&lt;11,"",IF(BM19="","",BM19+31))</f>
        <v>46443</v>
      </c>
      <c r="BT19">
        <f>IF(BS19="","",TODAY()-BS19)</f>
        <v>-125</v>
      </c>
      <c r="BW19" t="str">
        <f>IF(BS19="","SIN ESTADO",IF(BU19&lt;&gt;"","PAGA",IF(BT19&gt;0,"VENCIDA",IF(BT19&gt;=-5,"POR VENCER","AL DÍA"))))</f>
        <v>AL DÍA</v>
      </c>
      <c r="BY19">
        <f>IF(N($H19)&lt;12,"",IF(BS19="","",BS19+31))</f>
        <v>46474</v>
      </c>
      <c r="BZ19">
        <f>IF(BY19="","",TODAY()-BY19)</f>
        <v>-156</v>
      </c>
      <c r="CC19" t="str">
        <f>IF(BY19="","SIN ESTADO",IF(CA19&lt;&gt;"","PAGA",IF(BZ19&gt;0,"VENCIDA",IF(BZ19&gt;=-5,"POR VENCER","AL DÍA"))))</f>
        <v>AL DÍA</v>
      </c>
      <c r="CE19">
        <f>IF(N($H19)&lt;13,"",IF(BY19="","",BY19+31))</f>
        <v>46505</v>
      </c>
      <c r="CF19">
        <f>IF(CE19="","",TODAY()-CE19)</f>
        <v>-187</v>
      </c>
      <c r="CI19" t="str">
        <f>IF(CE19="","SIN ESTADO",IF(CG19&lt;&gt;"","PAGA",IF(CF19&gt;0,"VENCIDA",IF(CF19&gt;=-5,"POR VENCER","AL DÍA"))))</f>
        <v>AL DÍA</v>
      </c>
      <c r="CK19">
        <f>IF(N($H19)&lt;14,"",IF(CE19="","",CE19+31))</f>
        <v>46536</v>
      </c>
      <c r="CL19">
        <f>IF(CK19="","",TODAY()-CK19)</f>
        <v>-218</v>
      </c>
      <c r="CO19" t="str">
        <f>IF(CK19="","SIN ESTADO",IF(CM19&lt;&gt;"","PAGA",IF(CL19&gt;0,"VENCIDA",IF(CL19&gt;=-5,"POR VENCER","AL DÍA"))))</f>
        <v>AL DÍA</v>
      </c>
      <c r="CQ19">
        <f>IF(N($H19)&lt;15,"",IF(CK19="","",CK19+31))</f>
        <v>46567</v>
      </c>
      <c r="CR19">
        <f>IF(CQ19="","",TODAY()-CQ19)</f>
        <v>-249</v>
      </c>
      <c r="CU19" t="str">
        <f>IF(CQ19="","SIN ESTADO",IF(CS19&lt;&gt;"","PAGA",IF(CR19&gt;0,"VENCIDA",IF(CR19&gt;=-5,"POR VENCER","AL DÍA"))))</f>
        <v>AL DÍA</v>
      </c>
      <c r="CW19">
        <f>IF(N($H19)&lt;16,"",IF(CQ19="","",CQ19+31))</f>
        <v>46598</v>
      </c>
      <c r="CX19">
        <f>IF(CW19="","",TODAY()-CW19)</f>
        <v>-280</v>
      </c>
      <c r="DA19" t="str">
        <f>IF(CW19="","SIN ESTADO",IF(CY19&lt;&gt;"","PAGA",IF(CX19&gt;0,"VENCIDA",IF(CX19&gt;=-5,"POR VENCER","AL DÍA"))))</f>
        <v>AL DÍA</v>
      </c>
      <c r="DC19">
        <f>IF(N($H19)&lt;17,"",IF(CW19="","",CW19+31))</f>
        <v>46629</v>
      </c>
      <c r="DD19">
        <f>IF(DC19="","",TODAY()-DC19)</f>
        <v>-311</v>
      </c>
      <c r="DG19" t="str">
        <f>IF(DC19="","SIN ESTADO",IF(DE19&lt;&gt;"","PAGA",IF(DD19&gt;0,"VENCIDA",IF(DD19&gt;=-5,"POR VENCER","AL DÍA"))))</f>
        <v>AL DÍA</v>
      </c>
      <c r="DI19">
        <f>IF(N($H19)&lt;18,"",IF(DC19="","",DC19+31))</f>
        <v>46660</v>
      </c>
      <c r="DJ19">
        <f>IF(DI19="","",TODAY()-DI19)</f>
        <v>-342</v>
      </c>
      <c r="DM19" t="str">
        <f>IF(DI19="","SIN ESTADO",IF(DK19&lt;&gt;"","PAGA",IF(DJ19&gt;0,"VENCIDA",IF(DJ19&gt;=-5,"POR VENCER","AL DÍA"))))</f>
        <v>AL DÍA</v>
      </c>
      <c r="DO19">
        <f>IF(N($H19)&lt;19,"",IF(DI19="","",DI19+31))</f>
        <v>46691</v>
      </c>
      <c r="DP19">
        <f>IF(DO19="","",TODAY()-DO19)</f>
        <v>-373</v>
      </c>
      <c r="DS19" t="str">
        <f>IF(DO19="","SIN ESTADO",IF(DQ19&lt;&gt;"","PAGA",IF(DP19&gt;0,"VENCIDA",IF(DP19&gt;=-5,"POR VENCER","AL DÍA"))))</f>
        <v>AL DÍA</v>
      </c>
      <c r="DU19">
        <f>IF(N($H19)&lt;20,"",IF(DO19="","",DO19+31))</f>
        <v>46722</v>
      </c>
      <c r="DV19">
        <f>IF(DU19="","",TODAY()-DU19)</f>
        <v>-404</v>
      </c>
      <c r="DY19" t="str">
        <f>IF(DU19="","SIN ESTADO",IF(DW19&lt;&gt;"","PAGA",IF(DV19&gt;0,"VENCIDA",IF(DV19&gt;=-5,"POR VENCER","AL DÍA"))))</f>
        <v>AL DÍA</v>
      </c>
      <c r="EA19">
        <f>IF(N($H19)&lt;21,"",IF(DU19="","",DU19+31))</f>
        <v>46753</v>
      </c>
      <c r="EB19">
        <f>IF(EA19="","",TODAY()-EA19)</f>
        <v>-435</v>
      </c>
      <c r="EE19" t="str">
        <f>IF(EA19="","SIN ESTADO",IF(EC19&lt;&gt;"","PAGA",IF(EB19&gt;0,"VENCIDA",IF(EB19&gt;=-5,"POR VENCER","AL DÍA"))))</f>
        <v>AL DÍA</v>
      </c>
      <c r="EG19">
        <f>IF(N($H19)&lt;22,"",IF(EA19="","",EA19+31))</f>
        <v>46784</v>
      </c>
      <c r="EH19">
        <f>IF(EG19="","",TODAY()-EG19)</f>
        <v>-466</v>
      </c>
      <c r="EK19" t="str">
        <f>IF(EG19="","SIN ESTADO",IF(EI19&lt;&gt;"","PAGA",IF(EH19&gt;0,"VENCIDA",IF(EH19&gt;=-5,"POR VENCER","AL DÍA"))))</f>
        <v>AL DÍA</v>
      </c>
      <c r="EM19">
        <f>IF(N($H19)&lt;23,"",IF(EG19="","",EG19+31))</f>
        <v>46815</v>
      </c>
      <c r="EN19">
        <f>IF(EM19="","",TODAY()-EM19)</f>
        <v>-497</v>
      </c>
      <c r="EQ19" t="str">
        <f>IF(EM19="","SIN ESTADO",IF(EO19&lt;&gt;"","PAGA",IF(EN19&gt;0,"VENCIDA",IF(EN19&gt;=-5,"POR VENCER","AL DÍA"))))</f>
        <v>AL DÍA</v>
      </c>
      <c r="ES19">
        <f>IF(N($H19)&lt;24,"",IF(EM19="","",EM19+31))</f>
        <v>46846</v>
      </c>
      <c r="ET19">
        <f>IF(ES19="","",TODAY()-ES19)</f>
        <v>-528</v>
      </c>
      <c r="EW19" t="str">
        <f>IF(ES19="","SIN ESTADO",IF(EU19&lt;&gt;"","PAGA",IF(ET19&gt;0,"VENCIDA",IF(ET19&gt;=-5,"POR VENCER","AL DÍA"))))</f>
        <v>AL DÍA</v>
      </c>
      <c r="EY19" t="str">
        <f>IF(N($H19)&lt;25,"",IF(ES19="","",ES19+31))</f>
        <v/>
      </c>
      <c r="EZ19" t="str">
        <f>IF(EY19="","",TODAY()-EY19)</f>
        <v/>
      </c>
      <c r="FC19" t="str">
        <f>IF(EY19="","SIN ESTADO",IF(FA19&lt;&gt;"","PAGA",IF(EZ19&gt;0,"VENCIDA",IF(EZ19&gt;=-5,"POR VENCER","AL DÍA"))))</f>
        <v>SIN ESTADO</v>
      </c>
      <c r="FE19" t="str">
        <f>IF(N($H19)&lt;26,"",IF(EY19="","",EY19+31))</f>
        <v/>
      </c>
      <c r="FF19" t="str">
        <f>IF(FE19="","",TODAY()-FE19)</f>
        <v/>
      </c>
      <c r="FI19" t="str">
        <f>IF(FE19="","SIN ESTADO",IF(FG19&lt;&gt;"","PAGA",IF(FF19&gt;0,"VENCIDA",IF(FF19&gt;=-5,"POR VENCER","AL DÍA"))))</f>
        <v>SIN ESTADO</v>
      </c>
      <c r="FK19" t="str">
        <f>IF(N($H19)&lt;27,"",IF(FE19="","",FE19+31))</f>
        <v/>
      </c>
      <c r="FL19" t="str">
        <f>IF(FK19="","",TODAY()-FK19)</f>
        <v/>
      </c>
      <c r="FO19" t="str">
        <f>IF(FK19="","SIN ESTADO",IF(FM19&lt;&gt;"","PAGA",IF(FL19&gt;0,"VENCIDA",IF(FL19&gt;=-5,"POR VENCER","AL DÍA"))))</f>
        <v>SIN ESTADO</v>
      </c>
      <c r="FQ19" t="str">
        <f>IF(N($H19)&lt;28,"",IF(FK19="","",FK19+31))</f>
        <v/>
      </c>
      <c r="FR19" t="str">
        <f>IF(FQ19="","",TODAY()-FQ19)</f>
        <v/>
      </c>
      <c r="FU19" t="str">
        <f>IF(FQ19="","SIN ESTADO",IF(FS19&lt;&gt;"","PAGA",IF(FR19&gt;0,"VENCIDA",IF(FR19&gt;=-5,"POR VENCER","AL DÍA"))))</f>
        <v>SIN ESTADO</v>
      </c>
      <c r="FW19" t="str">
        <f>IF(N($H19)&lt;29,"",IF(FQ19="","",FQ19+31))</f>
        <v/>
      </c>
      <c r="FX19" t="str">
        <f>IF(FW19="","",TODAY()-FW19)</f>
        <v/>
      </c>
      <c r="GA19" t="str">
        <f>IF(FW19="","SIN ESTADO",IF(FY19&lt;&gt;"","PAGA",IF(FX19&gt;0,"VENCIDA",IF(FX19&gt;=-5,"POR VENCER","AL DÍA"))))</f>
        <v>SIN ESTADO</v>
      </c>
      <c r="GC19" t="str">
        <f>IF(N($H19)&lt;30,"",IF(FW19="","",FW19+31))</f>
        <v/>
      </c>
      <c r="GD19" t="str">
        <f>IF(GC19="","",TODAY()-GC19)</f>
        <v/>
      </c>
      <c r="GG19" t="str">
        <f>IF(GC19="","SIN ESTADO",IF(GE19&lt;&gt;"","PAGA",IF(GD19&gt;0,"VENCIDA",IF(GD19&gt;=-5,"POR VENCER","AL DÍA"))))</f>
        <v>SIN ESTADO</v>
      </c>
      <c r="GI19" t="str">
        <f>IF(N($H19)&lt;31,"",IF(GC19="","",GC19+31))</f>
        <v/>
      </c>
      <c r="GJ19" t="str">
        <f>IF(GI19="","",TODAY()-GI19)</f>
        <v/>
      </c>
      <c r="GM19" t="str">
        <f>IF(GI19="","SIN ESTADO",IF(GK19&lt;&gt;"","PAGA",IF(GJ19&gt;0,"VENCIDA",IF(GJ19&gt;=-5,"POR VENCER","AL DÍA"))))</f>
        <v>SIN ESTADO</v>
      </c>
      <c r="GO19" t="str">
        <f>IF(N($H19)&lt;32,"",IF(GI19="","",GI19+31))</f>
        <v/>
      </c>
      <c r="GP19" t="str">
        <f>IF(GO19="","",TODAY()-GO19)</f>
        <v/>
      </c>
      <c r="GS19" t="str">
        <f>IF(GO19="","SIN ESTADO",IF(GQ19&lt;&gt;"","PAGA",IF(GP19&gt;0,"VENCIDA",IF(GP19&gt;=-5,"POR VENCER","AL DÍA"))))</f>
        <v>SIN ESTADO</v>
      </c>
      <c r="GU19" t="str">
        <f>IF(N($H19)&lt;33,"",IF(GO19="","",GO19+31))</f>
        <v/>
      </c>
      <c r="GV19" t="str">
        <f>IF(GU19="","",TODAY()-GU19)</f>
        <v/>
      </c>
      <c r="GY19" t="str">
        <f>IF(GU19="","SIN ESTADO",IF(GW19&lt;&gt;"","PAGA",IF(GV19&gt;0,"VENCIDA",IF(GV19&gt;=-5,"POR VENCER","AL DÍA"))))</f>
        <v>SIN ESTADO</v>
      </c>
      <c r="HA19" t="str">
        <f>IF(N($H19)&lt;34,"",IF(GU19="","",GU19+31))</f>
        <v/>
      </c>
      <c r="HB19" t="str">
        <f>IF(HA19="","",TODAY()-HA19)</f>
        <v/>
      </c>
      <c r="HE19" t="str">
        <f>IF(HA19="","SIN ESTADO",IF(HC19&lt;&gt;"","PAGA",IF(HB19&gt;0,"VENCIDA",IF(HB19&gt;=-5,"POR VENCER","AL DÍA"))))</f>
        <v>SIN ESTADO</v>
      </c>
      <c r="HG19" t="str">
        <f>IF(N($H19)&lt;35,"",IF(HA19="","",HA19+31))</f>
        <v/>
      </c>
      <c r="HH19" t="str">
        <f>IF(HG19="","",TODAY()-HG19)</f>
        <v/>
      </c>
      <c r="HK19" t="str">
        <f>IF(HG19="","SIN ESTADO",IF(HI19&lt;&gt;"","PAGA",IF(HH19&gt;0,"VENCIDA",IF(HH19&gt;=-5,"POR VENCER","AL DÍA"))))</f>
        <v>SIN ESTADO</v>
      </c>
      <c r="HM19" t="str">
        <f>IF(N($H19)&lt;36,"",IF(HG19="","",HG19+31))</f>
        <v/>
      </c>
      <c r="HN19" t="str">
        <f>IF(HM19="","",TODAY()-HM19)</f>
        <v/>
      </c>
      <c r="HQ19" t="str">
        <f>IF(HM19="","SIN ESTADO",IF(HO19&lt;&gt;"","PAGA",IF(HN19&gt;0,"VENCIDA",IF(HN19&gt;=-5,"POR VENCER","AL DÍA"))))</f>
        <v>SIN ESTADO</v>
      </c>
      <c r="HS19">
        <f>N19+T19+Z19+AF19+AL19+AR19+AX19+BD19+BJ19+BP19+BV19+CB19+CH19+CN19+CT19+CZ19+DF19+DL19+DR19+DX19+ED19+EJ19+EP19+EV19+FB19+FH19+FN19+FT19+FZ19+GF19+GL19+GR19+GX19+HD19+HJ19+HP19</f>
        <v>6832000</v>
      </c>
      <c r="HU19">
        <f>IFERROR(N($J19),0)</f>
        <v>854166.6666666666</v>
      </c>
      <c r="HW19">
        <f>SUMPRODUCT((MOD(COLUMN($M19:$HR19)-COLUMN($M19),6)=0)*ISNUMBER($M19:$HR19)*($M19:$HR19&gt;=RESUMEN!$C$26)*($M19:$HR19&lt;=RESUMEN!$C$27)*IFERROR(N($N19:$HS19),0))</f>
        <v>1708000</v>
      </c>
      <c r="HX19">
        <f>SUMPRODUCT((MOD(COLUMN($M19:$HR19)-COLUMN($M19),6)=0)*ISNUMBER($M19:$HR19)*($M19:$HR19&gt;=RESUMEN!$C$26)*($M19:$HR19&lt;=RESUMEN!$C$27))</f>
        <v>2</v>
      </c>
    </row>
    <row r="20">
      <c r="B20">
        <f>VENTAS!A19</f>
        <v>17</v>
      </c>
      <c r="C20" t="str">
        <f>VENTAS!B19</f>
        <v>LC1  - 3 - 5</v>
      </c>
      <c r="D20" t="str">
        <f>VENTAS!C19</f>
        <v>VENDIDO</v>
      </c>
      <c r="E20">
        <f>VENTAS!D19</f>
        <v>24500000</v>
      </c>
      <c r="F20">
        <f>VENTAS!J19</f>
        <v>20500000</v>
      </c>
      <c r="G20">
        <f>VENTAS!F19</f>
        <v>46102</v>
      </c>
      <c r="H20">
        <f>VENTAS!K19</f>
        <v>24</v>
      </c>
      <c r="I20" t="str">
        <f>VENTAS!M19</f>
        <v xml:space="preserve">05 DE CADA MES </v>
      </c>
      <c r="J20">
        <f>VENTAS!L19</f>
        <v>854166.6666666666</v>
      </c>
      <c r="K20">
        <f>IF(N($H20)&lt;1,"",$G20+31)</f>
        <v>46133</v>
      </c>
      <c r="L20">
        <f>IF(K20="","",TODAY()-K20)</f>
        <v>185</v>
      </c>
      <c r="M20">
        <v>46128</v>
      </c>
      <c r="N20">
        <v>854000</v>
      </c>
      <c r="O20" t="str">
        <f>IF(K20="","SIN ESTADO",IF(M20&lt;&gt;"","PAGA",IF(L20&gt;0,"VENCIDA",IF(L20&gt;=-5,"POR VENCER","AL DÍA"))))</f>
        <v>PAGA</v>
      </c>
      <c r="P20" t="str">
        <v>TRANSFERENCIA</v>
      </c>
      <c r="Q20">
        <f>IF(N($H20)&lt;2,"",IF(K20="","",K20+31))</f>
        <v>46164</v>
      </c>
      <c r="R20">
        <f>IF(Q20="","",TODAY()-Q20)</f>
        <v>154</v>
      </c>
      <c r="S20">
        <v>46136</v>
      </c>
      <c r="T20">
        <v>854000</v>
      </c>
      <c r="U20" t="str">
        <f>IF(Q20="","SIN ESTADO",IF(S20&lt;&gt;"","PAGA",IF(R20&gt;0,"VENCIDA",IF(R20&gt;=-5,"POR VENCER","AL DÍA"))))</f>
        <v>PAGA</v>
      </c>
      <c r="V20" t="str">
        <v>TRANSFERENCIA</v>
      </c>
      <c r="W20">
        <f>IF(N($H20)&lt;3,"",IF(Q20="","",Q20+31))</f>
        <v>46195</v>
      </c>
      <c r="X20">
        <f>IF(W20="","",TODAY()-W20)</f>
        <v>123</v>
      </c>
      <c r="Y20">
        <v>46165</v>
      </c>
      <c r="Z20">
        <v>854000</v>
      </c>
      <c r="AA20" t="str">
        <f>IF(W20="","SIN ESTADO",IF(Y20&lt;&gt;"","PAGA",IF(X20&gt;0,"VENCIDA",IF(X20&gt;=-5,"POR VENCER","AL DÍA"))))</f>
        <v>PAGA</v>
      </c>
      <c r="AB20" t="str">
        <v>TRANSFERENCIA</v>
      </c>
      <c r="AC20">
        <f>IF(N($H20)&lt;4,"",IF(W20="","",W20+31))</f>
        <v>46226</v>
      </c>
      <c r="AD20">
        <f>IF(AC20="","",TODAY()-AC20)</f>
        <v>92</v>
      </c>
      <c r="AE20">
        <v>46196</v>
      </c>
      <c r="AF20">
        <v>854000</v>
      </c>
      <c r="AG20" t="str">
        <f>IF(AC20="","SIN ESTADO",IF(AE20&lt;&gt;"","PAGA",IF(AD20&gt;0,"VENCIDA",IF(AD20&gt;=-5,"POR VENCER","AL DÍA"))))</f>
        <v>PAGA</v>
      </c>
      <c r="AH20" t="str">
        <v>TRANSFERENCIA</v>
      </c>
      <c r="AI20">
        <f>IF(N($H20)&lt;5,"",IF(AC20="","",AC20+31))</f>
        <v>46257</v>
      </c>
      <c r="AJ20">
        <f>IF(AI20="","",TODAY()-AI20)</f>
        <v>61</v>
      </c>
      <c r="AK20">
        <v>46225</v>
      </c>
      <c r="AL20">
        <v>854000</v>
      </c>
      <c r="AM20" t="str">
        <f>IF(AI20="","SIN ESTADO",IF(AK20&lt;&gt;"","PAGA",IF(AJ20&gt;0,"VENCIDA",IF(AJ20&gt;=-5,"POR VENCER","AL DÍA"))))</f>
        <v>PAGA</v>
      </c>
      <c r="AN20" t="str">
        <v>TRANSFERENCIA</v>
      </c>
      <c r="AO20">
        <f>IF(N($H20)&lt;6,"",IF(AI20="","",AI20+31))</f>
        <v>46288</v>
      </c>
      <c r="AP20">
        <f>IF(AO20="","",TODAY()-AO20)</f>
        <v>30</v>
      </c>
      <c r="AQ20">
        <v>46255</v>
      </c>
      <c r="AR20">
        <v>854000</v>
      </c>
      <c r="AS20" t="str">
        <f>IF(AO20="","SIN ESTADO",IF(AQ20&lt;&gt;"","PAGA",IF(AP20&gt;0,"VENCIDA",IF(AP20&gt;=-5,"POR VENCER","AL DÍA"))))</f>
        <v>PAGA</v>
      </c>
      <c r="AT20" t="str">
        <v>TRANSFERENCIA</v>
      </c>
      <c r="AU20">
        <f>IF(N($H20)&lt;7,"",IF(AO20="","",AO20+31))</f>
        <v>46319</v>
      </c>
      <c r="AV20">
        <f>IF(AU20="","",TODAY()-AU20)</f>
        <v>-1</v>
      </c>
      <c r="AW20">
        <v>46255</v>
      </c>
      <c r="AX20">
        <v>854000</v>
      </c>
      <c r="AY20" t="str">
        <f>IF(AU20="","SIN ESTADO",IF(AW20&lt;&gt;"","PAGA",IF(AV20&gt;0,"VENCIDA",IF(AV20&gt;=-5,"POR VENCER","AL DÍA"))))</f>
        <v>PAGA</v>
      </c>
      <c r="AZ20" t="str">
        <v>TRANSFERENCIA</v>
      </c>
      <c r="BA20">
        <f>IF(N($H20)&lt;8,"",IF(AU20="","",AU20+31))</f>
        <v>46350</v>
      </c>
      <c r="BB20">
        <f>IF(BA20="","",TODAY()-BA20)</f>
        <v>-32</v>
      </c>
      <c r="BC20">
        <v>46287</v>
      </c>
      <c r="BD20">
        <v>854000</v>
      </c>
      <c r="BE20" t="str">
        <f>IF(BA20="","SIN ESTADO",IF(BC20&lt;&gt;"","PAGA",IF(BB20&gt;0,"VENCIDA",IF(BB20&gt;=-5,"POR VENCER","AL DÍA"))))</f>
        <v>PAGA</v>
      </c>
      <c r="BF20" t="str">
        <v>TRANSFERENCIA</v>
      </c>
      <c r="BG20">
        <f>IF(N($H20)&lt;9,"",IF(BA20="","",BA20+31))</f>
        <v>46381</v>
      </c>
      <c r="BH20">
        <f>IF(BG20="","",TODAY()-BG20)</f>
        <v>-63</v>
      </c>
      <c r="BK20" t="str">
        <f>IF(BG20="","SIN ESTADO",IF(BI20&lt;&gt;"","PAGA",IF(BH20&gt;0,"VENCIDA",IF(BH20&gt;=-5,"POR VENCER","AL DÍA"))))</f>
        <v>AL DÍA</v>
      </c>
      <c r="BM20">
        <f>IF(N($H20)&lt;10,"",IF(BG20="","",BG20+31))</f>
        <v>46412</v>
      </c>
      <c r="BN20">
        <f>IF(BM20="","",TODAY()-BM20)</f>
        <v>-94</v>
      </c>
      <c r="BQ20" t="str">
        <f>IF(BM20="","SIN ESTADO",IF(BO20&lt;&gt;"","PAGA",IF(BN20&gt;0,"VENCIDA",IF(BN20&gt;=-5,"POR VENCER","AL DÍA"))))</f>
        <v>AL DÍA</v>
      </c>
      <c r="BS20">
        <f>IF(N($H20)&lt;11,"",IF(BM20="","",BM20+31))</f>
        <v>46443</v>
      </c>
      <c r="BT20">
        <f>IF(BS20="","",TODAY()-BS20)</f>
        <v>-125</v>
      </c>
      <c r="BW20" t="str">
        <f>IF(BS20="","SIN ESTADO",IF(BU20&lt;&gt;"","PAGA",IF(BT20&gt;0,"VENCIDA",IF(BT20&gt;=-5,"POR VENCER","AL DÍA"))))</f>
        <v>AL DÍA</v>
      </c>
      <c r="BY20">
        <f>IF(N($H20)&lt;12,"",IF(BS20="","",BS20+31))</f>
        <v>46474</v>
      </c>
      <c r="BZ20">
        <f>IF(BY20="","",TODAY()-BY20)</f>
        <v>-156</v>
      </c>
      <c r="CC20" t="str">
        <f>IF(BY20="","SIN ESTADO",IF(CA20&lt;&gt;"","PAGA",IF(BZ20&gt;0,"VENCIDA",IF(BZ20&gt;=-5,"POR VENCER","AL DÍA"))))</f>
        <v>AL DÍA</v>
      </c>
      <c r="CE20">
        <f>IF(N($H20)&lt;13,"",IF(BY20="","",BY20+31))</f>
        <v>46505</v>
      </c>
      <c r="CF20">
        <f>IF(CE20="","",TODAY()-CE20)</f>
        <v>-187</v>
      </c>
      <c r="CI20" t="str">
        <f>IF(CE20="","SIN ESTADO",IF(CG20&lt;&gt;"","PAGA",IF(CF20&gt;0,"VENCIDA",IF(CF20&gt;=-5,"POR VENCER","AL DÍA"))))</f>
        <v>AL DÍA</v>
      </c>
      <c r="CK20">
        <f>IF(N($H20)&lt;14,"",IF(CE20="","",CE20+31))</f>
        <v>46536</v>
      </c>
      <c r="CL20">
        <f>IF(CK20="","",TODAY()-CK20)</f>
        <v>-218</v>
      </c>
      <c r="CO20" t="str">
        <f>IF(CK20="","SIN ESTADO",IF(CM20&lt;&gt;"","PAGA",IF(CL20&gt;0,"VENCIDA",IF(CL20&gt;=-5,"POR VENCER","AL DÍA"))))</f>
        <v>AL DÍA</v>
      </c>
      <c r="CQ20">
        <f>IF(N($H20)&lt;15,"",IF(CK20="","",CK20+31))</f>
        <v>46567</v>
      </c>
      <c r="CR20">
        <f>IF(CQ20="","",TODAY()-CQ20)</f>
        <v>-249</v>
      </c>
      <c r="CU20" t="str">
        <f>IF(CQ20="","SIN ESTADO",IF(CS20&lt;&gt;"","PAGA",IF(CR20&gt;0,"VENCIDA",IF(CR20&gt;=-5,"POR VENCER","AL DÍA"))))</f>
        <v>AL DÍA</v>
      </c>
      <c r="CW20">
        <f>IF(N($H20)&lt;16,"",IF(CQ20="","",CQ20+31))</f>
        <v>46598</v>
      </c>
      <c r="CX20">
        <f>IF(CW20="","",TODAY()-CW20)</f>
        <v>-280</v>
      </c>
      <c r="DA20" t="str">
        <f>IF(CW20="","SIN ESTADO",IF(CY20&lt;&gt;"","PAGA",IF(CX20&gt;0,"VENCIDA",IF(CX20&gt;=-5,"POR VENCER","AL DÍA"))))</f>
        <v>AL DÍA</v>
      </c>
      <c r="DC20">
        <f>IF(N($H20)&lt;17,"",IF(CW20="","",CW20+31))</f>
        <v>46629</v>
      </c>
      <c r="DD20">
        <f>IF(DC20="","",TODAY()-DC20)</f>
        <v>-311</v>
      </c>
      <c r="DG20" t="str">
        <f>IF(DC20="","SIN ESTADO",IF(DE20&lt;&gt;"","PAGA",IF(DD20&gt;0,"VENCIDA",IF(DD20&gt;=-5,"POR VENCER","AL DÍA"))))</f>
        <v>AL DÍA</v>
      </c>
      <c r="DI20">
        <f>IF(N($H20)&lt;18,"",IF(DC20="","",DC20+31))</f>
        <v>46660</v>
      </c>
      <c r="DJ20">
        <f>IF(DI20="","",TODAY()-DI20)</f>
        <v>-342</v>
      </c>
      <c r="DM20" t="str">
        <f>IF(DI20="","SIN ESTADO",IF(DK20&lt;&gt;"","PAGA",IF(DJ20&gt;0,"VENCIDA",IF(DJ20&gt;=-5,"POR VENCER","AL DÍA"))))</f>
        <v>AL DÍA</v>
      </c>
      <c r="DO20">
        <f>IF(N($H20)&lt;19,"",IF(DI20="","",DI20+31))</f>
        <v>46691</v>
      </c>
      <c r="DP20">
        <f>IF(DO20="","",TODAY()-DO20)</f>
        <v>-373</v>
      </c>
      <c r="DS20" t="str">
        <f>IF(DO20="","SIN ESTADO",IF(DQ20&lt;&gt;"","PAGA",IF(DP20&gt;0,"VENCIDA",IF(DP20&gt;=-5,"POR VENCER","AL DÍA"))))</f>
        <v>AL DÍA</v>
      </c>
      <c r="DU20">
        <f>IF(N($H20)&lt;20,"",IF(DO20="","",DO20+31))</f>
        <v>46722</v>
      </c>
      <c r="DV20">
        <f>IF(DU20="","",TODAY()-DU20)</f>
        <v>-404</v>
      </c>
      <c r="DY20" t="str">
        <f>IF(DU20="","SIN ESTADO",IF(DW20&lt;&gt;"","PAGA",IF(DV20&gt;0,"VENCIDA",IF(DV20&gt;=-5,"POR VENCER","AL DÍA"))))</f>
        <v>AL DÍA</v>
      </c>
      <c r="EA20">
        <f>IF(N($H20)&lt;21,"",IF(DU20="","",DU20+31))</f>
        <v>46753</v>
      </c>
      <c r="EB20">
        <f>IF(EA20="","",TODAY()-EA20)</f>
        <v>-435</v>
      </c>
      <c r="EE20" t="str">
        <f>IF(EA20="","SIN ESTADO",IF(EC20&lt;&gt;"","PAGA",IF(EB20&gt;0,"VENCIDA",IF(EB20&gt;=-5,"POR VENCER","AL DÍA"))))</f>
        <v>AL DÍA</v>
      </c>
      <c r="EG20">
        <f>IF(N($H20)&lt;22,"",IF(EA20="","",EA20+31))</f>
        <v>46784</v>
      </c>
      <c r="EH20">
        <f>IF(EG20="","",TODAY()-EG20)</f>
        <v>-466</v>
      </c>
      <c r="EK20" t="str">
        <f>IF(EG20="","SIN ESTADO",IF(EI20&lt;&gt;"","PAGA",IF(EH20&gt;0,"VENCIDA",IF(EH20&gt;=-5,"POR VENCER","AL DÍA"))))</f>
        <v>AL DÍA</v>
      </c>
      <c r="EM20">
        <f>IF(N($H20)&lt;23,"",IF(EG20="","",EG20+31))</f>
        <v>46815</v>
      </c>
      <c r="EN20">
        <f>IF(EM20="","",TODAY()-EM20)</f>
        <v>-497</v>
      </c>
      <c r="EQ20" t="str">
        <f>IF(EM20="","SIN ESTADO",IF(EO20&lt;&gt;"","PAGA",IF(EN20&gt;0,"VENCIDA",IF(EN20&gt;=-5,"POR VENCER","AL DÍA"))))</f>
        <v>AL DÍA</v>
      </c>
      <c r="ES20">
        <f>IF(N($H20)&lt;24,"",IF(EM20="","",EM20+31))</f>
        <v>46846</v>
      </c>
      <c r="ET20">
        <f>IF(ES20="","",TODAY()-ES20)</f>
        <v>-528</v>
      </c>
      <c r="EW20" t="str">
        <f>IF(ES20="","SIN ESTADO",IF(EU20&lt;&gt;"","PAGA",IF(ET20&gt;0,"VENCIDA",IF(ET20&gt;=-5,"POR VENCER","AL DÍA"))))</f>
        <v>AL DÍA</v>
      </c>
      <c r="EY20" t="str">
        <f>IF(N($H20)&lt;25,"",IF(ES20="","",ES20+31))</f>
        <v/>
      </c>
      <c r="EZ20" t="str">
        <f>IF(EY20="","",TODAY()-EY20)</f>
        <v/>
      </c>
      <c r="FC20" t="str">
        <f>IF(EY20="","SIN ESTADO",IF(FA20&lt;&gt;"","PAGA",IF(EZ20&gt;0,"VENCIDA",IF(EZ20&gt;=-5,"POR VENCER","AL DÍA"))))</f>
        <v>SIN ESTADO</v>
      </c>
      <c r="FE20" t="str">
        <f>IF(N($H20)&lt;26,"",IF(EY20="","",EY20+31))</f>
        <v/>
      </c>
      <c r="FF20" t="str">
        <f>IF(FE20="","",TODAY()-FE20)</f>
        <v/>
      </c>
      <c r="FI20" t="str">
        <f>IF(FE20="","SIN ESTADO",IF(FG20&lt;&gt;"","PAGA",IF(FF20&gt;0,"VENCIDA",IF(FF20&gt;=-5,"POR VENCER","AL DÍA"))))</f>
        <v>SIN ESTADO</v>
      </c>
      <c r="FK20" t="str">
        <f>IF(N($H20)&lt;27,"",IF(FE20="","",FE20+31))</f>
        <v/>
      </c>
      <c r="FL20" t="str">
        <f>IF(FK20="","",TODAY()-FK20)</f>
        <v/>
      </c>
      <c r="FO20" t="str">
        <f>IF(FK20="","SIN ESTADO",IF(FM20&lt;&gt;"","PAGA",IF(FL20&gt;0,"VENCIDA",IF(FL20&gt;=-5,"POR VENCER","AL DÍA"))))</f>
        <v>SIN ESTADO</v>
      </c>
      <c r="FQ20" t="str">
        <f>IF(N($H20)&lt;28,"",IF(FK20="","",FK20+31))</f>
        <v/>
      </c>
      <c r="FR20" t="str">
        <f>IF(FQ20="","",TODAY()-FQ20)</f>
        <v/>
      </c>
      <c r="FU20" t="str">
        <f>IF(FQ20="","SIN ESTADO",IF(FS20&lt;&gt;"","PAGA",IF(FR20&gt;0,"VENCIDA",IF(FR20&gt;=-5,"POR VENCER","AL DÍA"))))</f>
        <v>SIN ESTADO</v>
      </c>
      <c r="FW20" t="str">
        <f>IF(N($H20)&lt;29,"",IF(FQ20="","",FQ20+31))</f>
        <v/>
      </c>
      <c r="FX20" t="str">
        <f>IF(FW20="","",TODAY()-FW20)</f>
        <v/>
      </c>
      <c r="GA20" t="str">
        <f>IF(FW20="","SIN ESTADO",IF(FY20&lt;&gt;"","PAGA",IF(FX20&gt;0,"VENCIDA",IF(FX20&gt;=-5,"POR VENCER","AL DÍA"))))</f>
        <v>SIN ESTADO</v>
      </c>
      <c r="GC20" t="str">
        <f>IF(N($H20)&lt;30,"",IF(FW20="","",FW20+31))</f>
        <v/>
      </c>
      <c r="GD20" t="str">
        <f>IF(GC20="","",TODAY()-GC20)</f>
        <v/>
      </c>
      <c r="GG20" t="str">
        <f>IF(GC20="","SIN ESTADO",IF(GE20&lt;&gt;"","PAGA",IF(GD20&gt;0,"VENCIDA",IF(GD20&gt;=-5,"POR VENCER","AL DÍA"))))</f>
        <v>SIN ESTADO</v>
      </c>
      <c r="GI20" t="str">
        <f>IF(N($H20)&lt;31,"",IF(GC20="","",GC20+31))</f>
        <v/>
      </c>
      <c r="GJ20" t="str">
        <f>IF(GI20="","",TODAY()-GI20)</f>
        <v/>
      </c>
      <c r="GM20" t="str">
        <f>IF(GI20="","SIN ESTADO",IF(GK20&lt;&gt;"","PAGA",IF(GJ20&gt;0,"VENCIDA",IF(GJ20&gt;=-5,"POR VENCER","AL DÍA"))))</f>
        <v>SIN ESTADO</v>
      </c>
      <c r="GO20" t="str">
        <f>IF(N($H20)&lt;32,"",IF(GI20="","",GI20+31))</f>
        <v/>
      </c>
      <c r="GP20" t="str">
        <f>IF(GO20="","",TODAY()-GO20)</f>
        <v/>
      </c>
      <c r="GS20" t="str">
        <f>IF(GO20="","SIN ESTADO",IF(GQ20&lt;&gt;"","PAGA",IF(GP20&gt;0,"VENCIDA",IF(GP20&gt;=-5,"POR VENCER","AL DÍA"))))</f>
        <v>SIN ESTADO</v>
      </c>
      <c r="GU20" t="str">
        <f>IF(N($H20)&lt;33,"",IF(GO20="","",GO20+31))</f>
        <v/>
      </c>
      <c r="GV20" t="str">
        <f>IF(GU20="","",TODAY()-GU20)</f>
        <v/>
      </c>
      <c r="GY20" t="str">
        <f>IF(GU20="","SIN ESTADO",IF(GW20&lt;&gt;"","PAGA",IF(GV20&gt;0,"VENCIDA",IF(GV20&gt;=-5,"POR VENCER","AL DÍA"))))</f>
        <v>SIN ESTADO</v>
      </c>
      <c r="HA20" t="str">
        <f>IF(N($H20)&lt;34,"",IF(GU20="","",GU20+31))</f>
        <v/>
      </c>
      <c r="HB20" t="str">
        <f>IF(HA20="","",TODAY()-HA20)</f>
        <v/>
      </c>
      <c r="HE20" t="str">
        <f>IF(HA20="","SIN ESTADO",IF(HC20&lt;&gt;"","PAGA",IF(HB20&gt;0,"VENCIDA",IF(HB20&gt;=-5,"POR VENCER","AL DÍA"))))</f>
        <v>SIN ESTADO</v>
      </c>
      <c r="HG20" t="str">
        <f>IF(N($H20)&lt;35,"",IF(HA20="","",HA20+31))</f>
        <v/>
      </c>
      <c r="HH20" t="str">
        <f>IF(HG20="","",TODAY()-HG20)</f>
        <v/>
      </c>
      <c r="HK20" t="str">
        <f>IF(HG20="","SIN ESTADO",IF(HI20&lt;&gt;"","PAGA",IF(HH20&gt;0,"VENCIDA",IF(HH20&gt;=-5,"POR VENCER","AL DÍA"))))</f>
        <v>SIN ESTADO</v>
      </c>
      <c r="HM20" t="str">
        <f>IF(N($H20)&lt;36,"",IF(HG20="","",HG20+31))</f>
        <v/>
      </c>
      <c r="HN20" t="str">
        <f>IF(HM20="","",TODAY()-HM20)</f>
        <v/>
      </c>
      <c r="HQ20" t="str">
        <f>IF(HM20="","SIN ESTADO",IF(HO20&lt;&gt;"","PAGA",IF(HN20&gt;0,"VENCIDA",IF(HN20&gt;=-5,"POR VENCER","AL DÍA"))))</f>
        <v>SIN ESTADO</v>
      </c>
      <c r="HS20">
        <f>N20+T20+Z20+AF20+AL20+AR20+AX20+BD20+BJ20+BP20+BV20+CB20+CH20+CN20+CT20+CZ20+DF20+DL20+DR20+DX20+ED20+EJ20+EP20+EV20+FB20+FH20+FN20+FT20+FZ20+GF20+GL20+GR20+GX20+HD20+HJ20+HP20</f>
        <v>6832000</v>
      </c>
      <c r="HU20">
        <f>IFERROR(N($J20),0)</f>
        <v>854166.6666666666</v>
      </c>
      <c r="HW20">
        <f>SUMPRODUCT((MOD(COLUMN($M20:$HR20)-COLUMN($M20),6)=0)*ISNUMBER($M20:$HR20)*($M20:$HR20&gt;=RESUMEN!$C$26)*($M20:$HR20&lt;=RESUMEN!$C$27)*IFERROR(N($N20:$HS20),0))</f>
        <v>1708000</v>
      </c>
      <c r="HX20">
        <f>SUMPRODUCT((MOD(COLUMN($M20:$HR20)-COLUMN($M20),6)=0)*ISNUMBER($M20:$HR20)*($M20:$HR20&gt;=RESUMEN!$C$26)*($M20:$HR20&lt;=RESUMEN!$C$27))</f>
        <v>2</v>
      </c>
    </row>
    <row r="21">
      <c r="B21">
        <f>VENTAS!A20</f>
        <v>18</v>
      </c>
      <c r="C21" t="str">
        <f>VENTAS!B20</f>
        <v>LC1 - 3 - 6</v>
      </c>
      <c r="D21" t="str">
        <f>VENTAS!C20</f>
        <v>VENDIDO</v>
      </c>
      <c r="E21">
        <f>VENTAS!D20</f>
        <v>38058000</v>
      </c>
      <c r="F21">
        <f>VENTAS!J20</f>
        <v>34058000</v>
      </c>
      <c r="G21">
        <f>VENTAS!F20</f>
        <v>46128</v>
      </c>
      <c r="H21">
        <f>VENTAS!K20</f>
        <v>24</v>
      </c>
      <c r="I21" t="str">
        <f>VENTAS!M20</f>
        <v>16 DE CADA MES</v>
      </c>
      <c r="J21">
        <f>VENTAS!L20</f>
        <v>1419083.3333333333</v>
      </c>
      <c r="K21">
        <v>46154</v>
      </c>
      <c r="L21">
        <f>IF(K21="","",TODAY()-K21)</f>
        <v>164</v>
      </c>
      <c r="M21">
        <v>46154</v>
      </c>
      <c r="N21">
        <v>1419100</v>
      </c>
      <c r="O21" t="str">
        <f>IF(K21="","SIN ESTADO",IF(M21&lt;&gt;"","PAGA",IF(L21&gt;0,"VENCIDA",IF(L21&gt;=-5,"POR VENCER","AL DÍA"))))</f>
        <v>PAGA</v>
      </c>
      <c r="P21" t="str">
        <v>TRANSFERENCIA</v>
      </c>
      <c r="Q21">
        <f>IF(N($H21)&lt;2,"",IF(K21="","",K21+31))</f>
        <v>46185</v>
      </c>
      <c r="R21">
        <f>IF(Q21="","",TODAY()-Q21)</f>
        <v>133</v>
      </c>
      <c r="S21">
        <v>46187</v>
      </c>
      <c r="T21">
        <v>1419100</v>
      </c>
      <c r="U21" t="str">
        <f>IF(Q21="","SIN ESTADO",IF(S21&lt;&gt;"","PAGA",IF(R21&gt;0,"VENCIDA",IF(R21&gt;=-5,"POR VENCER","AL DÍA"))))</f>
        <v>PAGA</v>
      </c>
      <c r="V21" t="str">
        <v>TRANSFERENCIA</v>
      </c>
      <c r="W21">
        <f>IF(N($H21)&lt;3,"",IF(Q21="","",Q21+31))</f>
        <v>46216</v>
      </c>
      <c r="X21">
        <f>IF(W21="","",TODAY()-W21)</f>
        <v>102</v>
      </c>
      <c r="Y21">
        <v>46212</v>
      </c>
      <c r="Z21">
        <v>1419100</v>
      </c>
      <c r="AA21" t="str">
        <f>IF(W21="","SIN ESTADO",IF(Y21&lt;&gt;"","PAGA",IF(X21&gt;0,"VENCIDA",IF(X21&gt;=-5,"POR VENCER","AL DÍA"))))</f>
        <v>PAGA</v>
      </c>
      <c r="AB21" t="str">
        <v>TRANSFERENCIA</v>
      </c>
      <c r="AC21">
        <f>IF(N($H21)&lt;4,"",IF(W21="","",W21+31))</f>
        <v>46247</v>
      </c>
      <c r="AD21">
        <f>IF(AC21="","",TODAY()-AC21)</f>
        <v>71</v>
      </c>
      <c r="AE21">
        <v>46247</v>
      </c>
      <c r="AF21">
        <v>1419000</v>
      </c>
      <c r="AG21" t="str">
        <f>IF(AC21="","SIN ESTADO",IF(AE21&lt;&gt;"","PAGA",IF(AD21&gt;0,"VENCIDA",IF(AD21&gt;=-5,"POR VENCER","AL DÍA"))))</f>
        <v>PAGA</v>
      </c>
      <c r="AH21" t="str">
        <v>TRANSFERENCIA</v>
      </c>
      <c r="AI21">
        <f>IF(N($H21)&lt;5,"",IF(AC21="","",AC21+31))</f>
        <v>46278</v>
      </c>
      <c r="AJ21">
        <f>IF(AI21="","",TODAY()-AI21)</f>
        <v>40</v>
      </c>
      <c r="AM21" t="str">
        <f>IF(AI21="","SIN ESTADO",IF(AK21&lt;&gt;"","PAGA",IF(AJ21&gt;0,"VENCIDA",IF(AJ21&gt;=-5,"POR VENCER","AL DÍA"))))</f>
        <v>VENCIDA</v>
      </c>
      <c r="AO21">
        <f>IF(N($H21)&lt;6,"",IF(AI21="","",AI21+31))</f>
        <v>46309</v>
      </c>
      <c r="AP21">
        <f>IF(AO21="","",TODAY()-AO21)</f>
        <v>9</v>
      </c>
      <c r="AS21" t="str">
        <f>IF(AO21="","SIN ESTADO",IF(AQ21&lt;&gt;"","PAGA",IF(AP21&gt;0,"VENCIDA",IF(AP21&gt;=-5,"POR VENCER","AL DÍA"))))</f>
        <v>VENCIDA</v>
      </c>
      <c r="AU21">
        <f>IF(N($H21)&lt;7,"",IF(AO21="","",AO21+31))</f>
        <v>46340</v>
      </c>
      <c r="AV21">
        <f>IF(AU21="","",TODAY()-AU21)</f>
        <v>-22</v>
      </c>
      <c r="AY21" t="str">
        <f>IF(AU21="","SIN ESTADO",IF(AW21&lt;&gt;"","PAGA",IF(AV21&gt;0,"VENCIDA",IF(AV21&gt;=-5,"POR VENCER","AL DÍA"))))</f>
        <v>AL DÍA</v>
      </c>
      <c r="BA21">
        <f>IF(N($H21)&lt;8,"",IF(AU21="","",AU21+31))</f>
        <v>46371</v>
      </c>
      <c r="BB21">
        <f>IF(BA21="","",TODAY()-BA21)</f>
        <v>-53</v>
      </c>
      <c r="BE21" t="str">
        <f>IF(BA21="","SIN ESTADO",IF(BC21&lt;&gt;"","PAGA",IF(BB21&gt;0,"VENCIDA",IF(BB21&gt;=-5,"POR VENCER","AL DÍA"))))</f>
        <v>AL DÍA</v>
      </c>
      <c r="BG21">
        <f>IF(N($H21)&lt;9,"",IF(BA21="","",BA21+31))</f>
        <v>46402</v>
      </c>
      <c r="BH21">
        <f>IF(BG21="","",TODAY()-BG21)</f>
        <v>-84</v>
      </c>
      <c r="BK21" t="str">
        <f>IF(BG21="","SIN ESTADO",IF(BI21&lt;&gt;"","PAGA",IF(BH21&gt;0,"VENCIDA",IF(BH21&gt;=-5,"POR VENCER","AL DÍA"))))</f>
        <v>AL DÍA</v>
      </c>
      <c r="BM21">
        <f>IF(N($H21)&lt;10,"",IF(BG21="","",BG21+31))</f>
        <v>46433</v>
      </c>
      <c r="BN21">
        <f>IF(BM21="","",TODAY()-BM21)</f>
        <v>-115</v>
      </c>
      <c r="BQ21" t="str">
        <f>IF(BM21="","SIN ESTADO",IF(BO21&lt;&gt;"","PAGA",IF(BN21&gt;0,"VENCIDA",IF(BN21&gt;=-5,"POR VENCER","AL DÍA"))))</f>
        <v>AL DÍA</v>
      </c>
      <c r="BS21">
        <f>IF(N($H21)&lt;11,"",IF(BM21="","",BM21+31))</f>
        <v>46464</v>
      </c>
      <c r="BT21">
        <f>IF(BS21="","",TODAY()-BS21)</f>
        <v>-146</v>
      </c>
      <c r="BW21" t="str">
        <f>IF(BS21="","SIN ESTADO",IF(BU21&lt;&gt;"","PAGA",IF(BT21&gt;0,"VENCIDA",IF(BT21&gt;=-5,"POR VENCER","AL DÍA"))))</f>
        <v>AL DÍA</v>
      </c>
      <c r="BY21">
        <f>IF(N($H21)&lt;12,"",IF(BS21="","",BS21+31))</f>
        <v>46495</v>
      </c>
      <c r="BZ21">
        <f>IF(BY21="","",TODAY()-BY21)</f>
        <v>-177</v>
      </c>
      <c r="CC21" t="str">
        <f>IF(BY21="","SIN ESTADO",IF(CA21&lt;&gt;"","PAGA",IF(BZ21&gt;0,"VENCIDA",IF(BZ21&gt;=-5,"POR VENCER","AL DÍA"))))</f>
        <v>AL DÍA</v>
      </c>
      <c r="CE21">
        <f>IF(N($H21)&lt;13,"",IF(BY21="","",BY21+31))</f>
        <v>46526</v>
      </c>
      <c r="CF21">
        <f>IF(CE21="","",TODAY()-CE21)</f>
        <v>-208</v>
      </c>
      <c r="CI21" t="str">
        <f>IF(CE21="","SIN ESTADO",IF(CG21&lt;&gt;"","PAGA",IF(CF21&gt;0,"VENCIDA",IF(CF21&gt;=-5,"POR VENCER","AL DÍA"))))</f>
        <v>AL DÍA</v>
      </c>
      <c r="CK21">
        <f>IF(N($H21)&lt;14,"",IF(CE21="","",CE21+31))</f>
        <v>46557</v>
      </c>
      <c r="CL21">
        <f>IF(CK21="","",TODAY()-CK21)</f>
        <v>-239</v>
      </c>
      <c r="CO21" t="str">
        <f>IF(CK21="","SIN ESTADO",IF(CM21&lt;&gt;"","PAGA",IF(CL21&gt;0,"VENCIDA",IF(CL21&gt;=-5,"POR VENCER","AL DÍA"))))</f>
        <v>AL DÍA</v>
      </c>
      <c r="CQ21">
        <f>IF(N($H21)&lt;15,"",IF(CK21="","",CK21+31))</f>
        <v>46588</v>
      </c>
      <c r="CR21">
        <f>IF(CQ21="","",TODAY()-CQ21)</f>
        <v>-270</v>
      </c>
      <c r="CU21" t="str">
        <f>IF(CQ21="","SIN ESTADO",IF(CS21&lt;&gt;"","PAGA",IF(CR21&gt;0,"VENCIDA",IF(CR21&gt;=-5,"POR VENCER","AL DÍA"))))</f>
        <v>AL DÍA</v>
      </c>
      <c r="CW21">
        <f>IF(N($H21)&lt;16,"",IF(CQ21="","",CQ21+31))</f>
        <v>46619</v>
      </c>
      <c r="CX21">
        <f>IF(CW21="","",TODAY()-CW21)</f>
        <v>-301</v>
      </c>
      <c r="DA21" t="str">
        <f>IF(CW21="","SIN ESTADO",IF(CY21&lt;&gt;"","PAGA",IF(CX21&gt;0,"VENCIDA",IF(CX21&gt;=-5,"POR VENCER","AL DÍA"))))</f>
        <v>AL DÍA</v>
      </c>
      <c r="DC21">
        <f>IF(N($H21)&lt;17,"",IF(CW21="","",CW21+31))</f>
        <v>46650</v>
      </c>
      <c r="DD21">
        <f>IF(DC21="","",TODAY()-DC21)</f>
        <v>-332</v>
      </c>
      <c r="DG21" t="str">
        <f>IF(DC21="","SIN ESTADO",IF(DE21&lt;&gt;"","PAGA",IF(DD21&gt;0,"VENCIDA",IF(DD21&gt;=-5,"POR VENCER","AL DÍA"))))</f>
        <v>AL DÍA</v>
      </c>
      <c r="DI21">
        <f>IF(N($H21)&lt;18,"",IF(DC21="","",DC21+31))</f>
        <v>46681</v>
      </c>
      <c r="DJ21">
        <f>IF(DI21="","",TODAY()-DI21)</f>
        <v>-363</v>
      </c>
      <c r="DM21" t="str">
        <f>IF(DI21="","SIN ESTADO",IF(DK21&lt;&gt;"","PAGA",IF(DJ21&gt;0,"VENCIDA",IF(DJ21&gt;=-5,"POR VENCER","AL DÍA"))))</f>
        <v>AL DÍA</v>
      </c>
      <c r="DO21">
        <f>IF(N($H21)&lt;19,"",IF(DI21="","",DI21+31))</f>
        <v>46712</v>
      </c>
      <c r="DP21">
        <f>IF(DO21="","",TODAY()-DO21)</f>
        <v>-394</v>
      </c>
      <c r="DS21" t="str">
        <f>IF(DO21="","SIN ESTADO",IF(DQ21&lt;&gt;"","PAGA",IF(DP21&gt;0,"VENCIDA",IF(DP21&gt;=-5,"POR VENCER","AL DÍA"))))</f>
        <v>AL DÍA</v>
      </c>
      <c r="DU21">
        <f>IF(N($H21)&lt;20,"",IF(DO21="","",DO21+31))</f>
        <v>46743</v>
      </c>
      <c r="DV21">
        <f>IF(DU21="","",TODAY()-DU21)</f>
        <v>-425</v>
      </c>
      <c r="DY21" t="str">
        <f>IF(DU21="","SIN ESTADO",IF(DW21&lt;&gt;"","PAGA",IF(DV21&gt;0,"VENCIDA",IF(DV21&gt;=-5,"POR VENCER","AL DÍA"))))</f>
        <v>AL DÍA</v>
      </c>
      <c r="EA21">
        <f>IF(N($H21)&lt;21,"",IF(DU21="","",DU21+31))</f>
        <v>46774</v>
      </c>
      <c r="EB21">
        <f>IF(EA21="","",TODAY()-EA21)</f>
        <v>-456</v>
      </c>
      <c r="EE21" t="str">
        <f>IF(EA21="","SIN ESTADO",IF(EC21&lt;&gt;"","PAGA",IF(EB21&gt;0,"VENCIDA",IF(EB21&gt;=-5,"POR VENCER","AL DÍA"))))</f>
        <v>AL DÍA</v>
      </c>
      <c r="EG21">
        <f>IF(N($H21)&lt;22,"",IF(EA21="","",EA21+31))</f>
        <v>46805</v>
      </c>
      <c r="EH21">
        <f>IF(EG21="","",TODAY()-EG21)</f>
        <v>-487</v>
      </c>
      <c r="EK21" t="str">
        <f>IF(EG21="","SIN ESTADO",IF(EI21&lt;&gt;"","PAGA",IF(EH21&gt;0,"VENCIDA",IF(EH21&gt;=-5,"POR VENCER","AL DÍA"))))</f>
        <v>AL DÍA</v>
      </c>
      <c r="EM21">
        <f>IF(N($H21)&lt;23,"",IF(EG21="","",EG21+31))</f>
        <v>46836</v>
      </c>
      <c r="EN21">
        <f>IF(EM21="","",TODAY()-EM21)</f>
        <v>-518</v>
      </c>
      <c r="EQ21" t="str">
        <f>IF(EM21="","SIN ESTADO",IF(EO21&lt;&gt;"","PAGA",IF(EN21&gt;0,"VENCIDA",IF(EN21&gt;=-5,"POR VENCER","AL DÍA"))))</f>
        <v>AL DÍA</v>
      </c>
      <c r="ES21">
        <f>IF(N($H21)&lt;24,"",IF(EM21="","",EM21+31))</f>
        <v>46867</v>
      </c>
      <c r="ET21">
        <f>IF(ES21="","",TODAY()-ES21)</f>
        <v>-549</v>
      </c>
      <c r="EW21" t="str">
        <f>IF(ES21="","SIN ESTADO",IF(EU21&lt;&gt;"","PAGA",IF(ET21&gt;0,"VENCIDA",IF(ET21&gt;=-5,"POR VENCER","AL DÍA"))))</f>
        <v>AL DÍA</v>
      </c>
      <c r="EY21" t="str">
        <f>IF(N($H21)&lt;25,"",IF(ES21="","",ES21+31))</f>
        <v/>
      </c>
      <c r="EZ21" t="str">
        <f>IF(EY21="","",TODAY()-EY21)</f>
        <v/>
      </c>
      <c r="FC21" t="str">
        <f>IF(EY21="","SIN ESTADO",IF(FA21&lt;&gt;"","PAGA",IF(EZ21&gt;0,"VENCIDA",IF(EZ21&gt;=-5,"POR VENCER","AL DÍA"))))</f>
        <v>SIN ESTADO</v>
      </c>
      <c r="FE21" t="str">
        <f>IF(N($H21)&lt;26,"",IF(EY21="","",EY21+31))</f>
        <v/>
      </c>
      <c r="FF21" t="str">
        <f>IF(FE21="","",TODAY()-FE21)</f>
        <v/>
      </c>
      <c r="FI21" t="str">
        <f>IF(FE21="","SIN ESTADO",IF(FG21&lt;&gt;"","PAGA",IF(FF21&gt;0,"VENCIDA",IF(FF21&gt;=-5,"POR VENCER","AL DÍA"))))</f>
        <v>SIN ESTADO</v>
      </c>
      <c r="FK21" t="str">
        <f>IF(N($H21)&lt;27,"",IF(FE21="","",FE21+31))</f>
        <v/>
      </c>
      <c r="FL21" t="str">
        <f>IF(FK21="","",TODAY()-FK21)</f>
        <v/>
      </c>
      <c r="FO21" t="str">
        <f>IF(FK21="","SIN ESTADO",IF(FM21&lt;&gt;"","PAGA",IF(FL21&gt;0,"VENCIDA",IF(FL21&gt;=-5,"POR VENCER","AL DÍA"))))</f>
        <v>SIN ESTADO</v>
      </c>
      <c r="FQ21" t="str">
        <f>IF(N($H21)&lt;28,"",IF(FK21="","",FK21+31))</f>
        <v/>
      </c>
      <c r="FR21" t="str">
        <f>IF(FQ21="","",TODAY()-FQ21)</f>
        <v/>
      </c>
      <c r="FU21" t="str">
        <f>IF(FQ21="","SIN ESTADO",IF(FS21&lt;&gt;"","PAGA",IF(FR21&gt;0,"VENCIDA",IF(FR21&gt;=-5,"POR VENCER","AL DÍA"))))</f>
        <v>SIN ESTADO</v>
      </c>
      <c r="FW21" t="str">
        <f>IF(N($H21)&lt;29,"",IF(FQ21="","",FQ21+31))</f>
        <v/>
      </c>
      <c r="FX21" t="str">
        <f>IF(FW21="","",TODAY()-FW21)</f>
        <v/>
      </c>
      <c r="GA21" t="str">
        <f>IF(FW21="","SIN ESTADO",IF(FY21&lt;&gt;"","PAGA",IF(FX21&gt;0,"VENCIDA",IF(FX21&gt;=-5,"POR VENCER","AL DÍA"))))</f>
        <v>SIN ESTADO</v>
      </c>
      <c r="GC21" t="str">
        <f>IF(N($H21)&lt;30,"",IF(FW21="","",FW21+31))</f>
        <v/>
      </c>
      <c r="GD21" t="str">
        <f>IF(GC21="","",TODAY()-GC21)</f>
        <v/>
      </c>
      <c r="GG21" t="str">
        <f>IF(GC21="","SIN ESTADO",IF(GE21&lt;&gt;"","PAGA",IF(GD21&gt;0,"VENCIDA",IF(GD21&gt;=-5,"POR VENCER","AL DÍA"))))</f>
        <v>SIN ESTADO</v>
      </c>
      <c r="GI21" t="str">
        <f>IF(N($H21)&lt;31,"",IF(GC21="","",GC21+31))</f>
        <v/>
      </c>
      <c r="GJ21" t="str">
        <f>IF(GI21="","",TODAY()-GI21)</f>
        <v/>
      </c>
      <c r="GM21" t="str">
        <f>IF(GI21="","SIN ESTADO",IF(GK21&lt;&gt;"","PAGA",IF(GJ21&gt;0,"VENCIDA",IF(GJ21&gt;=-5,"POR VENCER","AL DÍA"))))</f>
        <v>SIN ESTADO</v>
      </c>
      <c r="GO21" t="str">
        <f>IF(N($H21)&lt;32,"",IF(GI21="","",GI21+31))</f>
        <v/>
      </c>
      <c r="GP21" t="str">
        <f>IF(GO21="","",TODAY()-GO21)</f>
        <v/>
      </c>
      <c r="GS21" t="str">
        <f>IF(GO21="","SIN ESTADO",IF(GQ21&lt;&gt;"","PAGA",IF(GP21&gt;0,"VENCIDA",IF(GP21&gt;=-5,"POR VENCER","AL DÍA"))))</f>
        <v>SIN ESTADO</v>
      </c>
      <c r="GU21" t="str">
        <f>IF(N($H21)&lt;33,"",IF(GO21="","",GO21+31))</f>
        <v/>
      </c>
      <c r="GV21" t="str">
        <f>IF(GU21="","",TODAY()-GU21)</f>
        <v/>
      </c>
      <c r="GY21" t="str">
        <f>IF(GU21="","SIN ESTADO",IF(GW21&lt;&gt;"","PAGA",IF(GV21&gt;0,"VENCIDA",IF(GV21&gt;=-5,"POR VENCER","AL DÍA"))))</f>
        <v>SIN ESTADO</v>
      </c>
      <c r="HA21" t="str">
        <f>IF(N($H21)&lt;34,"",IF(GU21="","",GU21+31))</f>
        <v/>
      </c>
      <c r="HB21" t="str">
        <f>IF(HA21="","",TODAY()-HA21)</f>
        <v/>
      </c>
      <c r="HE21" t="str">
        <f>IF(HA21="","SIN ESTADO",IF(HC21&lt;&gt;"","PAGA",IF(HB21&gt;0,"VENCIDA",IF(HB21&gt;=-5,"POR VENCER","AL DÍA"))))</f>
        <v>SIN ESTADO</v>
      </c>
      <c r="HG21" t="str">
        <f>IF(N($H21)&lt;35,"",IF(HA21="","",HA21+31))</f>
        <v/>
      </c>
      <c r="HH21" t="str">
        <f>IF(HG21="","",TODAY()-HG21)</f>
        <v/>
      </c>
      <c r="HK21" t="str">
        <f>IF(HG21="","SIN ESTADO",IF(HI21&lt;&gt;"","PAGA",IF(HH21&gt;0,"VENCIDA",IF(HH21&gt;=-5,"POR VENCER","AL DÍA"))))</f>
        <v>SIN ESTADO</v>
      </c>
      <c r="HM21" t="str">
        <f>IF(N($H21)&lt;36,"",IF(HG21="","",HG21+31))</f>
        <v/>
      </c>
      <c r="HN21" t="str">
        <f>IF(HM21="","",TODAY()-HM21)</f>
        <v/>
      </c>
      <c r="HQ21" t="str">
        <f>IF(HM21="","SIN ESTADO",IF(HO21&lt;&gt;"","PAGA",IF(HN21&gt;0,"VENCIDA",IF(HN21&gt;=-5,"POR VENCER","AL DÍA"))))</f>
        <v>SIN ESTADO</v>
      </c>
      <c r="HS21">
        <f>N21+T21+Z21+AF21+AL21+AR21+AX21+BD21+BJ21+BP21+BV21+CB21+CH21+CN21+CT21+CZ21+DF21+DL21+DR21+DX21+ED21+EJ21+EP21+EV21+FB21+FH21+FN21+FT21+FZ21+GF21+GL21+GR21+GX21+HD21+HJ21+HP21</f>
        <v>5676300</v>
      </c>
      <c r="HU21">
        <f>IFERROR(N($J21),0)</f>
        <v>1419083.3333333333</v>
      </c>
      <c r="HW21">
        <f>SUMPRODUCT((MOD(COLUMN($M21:$HR21)-COLUMN($M21),6)=0)*ISNUMBER($M21:$HR21)*($M21:$HR21&gt;=RESUMEN!$C$26)*($M21:$HR21&lt;=RESUMEN!$C$27)*IFERROR(N($N21:$HS21),0))</f>
        <v>1419100</v>
      </c>
      <c r="HX21">
        <f>SUMPRODUCT((MOD(COLUMN($M21:$HR21)-COLUMN($M21),6)=0)*ISNUMBER($M21:$HR21)*($M21:$HR21&gt;=RESUMEN!$C$26)*($M21:$HR21&lt;=RESUMEN!$C$27))</f>
        <v>1</v>
      </c>
    </row>
    <row r="22">
      <c r="B22">
        <f>VENTAS!A21</f>
        <v>19</v>
      </c>
      <c r="C22" t="str">
        <f>VENTAS!B21</f>
        <v xml:space="preserve">LC1 - 3 - 7 </v>
      </c>
      <c r="D22" t="str">
        <f>VENTAS!C21</f>
        <v>DISPONIBLE</v>
      </c>
      <c r="E22">
        <f>VENTAS!D21</f>
        <v>25470000</v>
      </c>
      <c r="F22">
        <f>VENTAS!J21</f>
        <v>25470000</v>
      </c>
      <c r="G22">
        <f>VENTAS!F21</f>
        <v>0</v>
      </c>
      <c r="H22">
        <f>VENTAS!K21</f>
        <v>0</v>
      </c>
      <c r="I22">
        <f>VENTAS!M21</f>
        <v>0</v>
      </c>
      <c r="J22" t="e">
        <f>VENTAS!L21</f>
        <v>#DIV/0!</v>
      </c>
      <c r="K22" t="str">
        <f>IF(N($H22)&lt;1,"",$G22+31)</f>
        <v/>
      </c>
      <c r="L22" t="str">
        <f>IF(K22="","",TODAY()-K22)</f>
        <v/>
      </c>
      <c r="O22" t="str">
        <f>IF(K22="","SIN ESTADO",IF(M22&lt;&gt;"","PAGA",IF(L22&gt;0,"VENCIDA",IF(L22&gt;=-5,"POR VENCER","AL DÍA"))))</f>
        <v>SIN ESTADO</v>
      </c>
      <c r="Q22" t="str">
        <f>IF(N($H22)&lt;2,"",IF(K22="","",K22+31))</f>
        <v/>
      </c>
      <c r="R22" t="str">
        <f>IF(Q22="","",TODAY()-Q22)</f>
        <v/>
      </c>
      <c r="U22" t="str">
        <f>IF(Q22="","SIN ESTADO",IF(S22&lt;&gt;"","PAGA",IF(R22&gt;0,"VENCIDA",IF(R22&gt;=-5,"POR VENCER","AL DÍA"))))</f>
        <v>SIN ESTADO</v>
      </c>
      <c r="W22" t="str">
        <f>IF(N($H22)&lt;3,"",IF(Q22="","",Q22+31))</f>
        <v/>
      </c>
      <c r="X22" t="str">
        <f>IF(W22="","",TODAY()-W22)</f>
        <v/>
      </c>
      <c r="AA22" t="str">
        <f>IF(W22="","SIN ESTADO",IF(Y22&lt;&gt;"","PAGA",IF(X22&gt;0,"VENCIDA",IF(X22&gt;=-5,"POR VENCER","AL DÍA"))))</f>
        <v>SIN ESTADO</v>
      </c>
      <c r="AC22" t="str">
        <f>IF(N($H22)&lt;4,"",IF(W22="","",W22+31))</f>
        <v/>
      </c>
      <c r="AD22" t="str">
        <f>IF(AC22="","",TODAY()-AC22)</f>
        <v/>
      </c>
      <c r="AG22" t="str">
        <f>IF(AC22="","SIN ESTADO",IF(AE22&lt;&gt;"","PAGA",IF(AD22&gt;0,"VENCIDA",IF(AD22&gt;=-5,"POR VENCER","AL DÍA"))))</f>
        <v>SIN ESTADO</v>
      </c>
      <c r="AI22" t="str">
        <f>IF(N($H22)&lt;5,"",IF(AC22="","",AC22+31))</f>
        <v/>
      </c>
      <c r="AJ22" t="str">
        <f>IF(AI22="","",TODAY()-AI22)</f>
        <v/>
      </c>
      <c r="AM22" t="str">
        <f>IF(AI22="","SIN ESTADO",IF(AK22&lt;&gt;"","PAGA",IF(AJ22&gt;0,"VENCIDA",IF(AJ22&gt;=-5,"POR VENCER","AL DÍA"))))</f>
        <v>SIN ESTADO</v>
      </c>
      <c r="AO22" t="str">
        <f>IF(N($H22)&lt;6,"",IF(AI22="","",AI22+31))</f>
        <v/>
      </c>
      <c r="AP22" t="str">
        <f>IF(AO22="","",TODAY()-AO22)</f>
        <v/>
      </c>
      <c r="AS22" t="str">
        <f>IF(AO22="","SIN ESTADO",IF(AQ22&lt;&gt;"","PAGA",IF(AP22&gt;0,"VENCIDA",IF(AP22&gt;=-5,"POR VENCER","AL DÍA"))))</f>
        <v>SIN ESTADO</v>
      </c>
      <c r="AU22" t="str">
        <f>IF(N($H22)&lt;7,"",IF(AO22="","",AO22+31))</f>
        <v/>
      </c>
      <c r="AV22" t="str">
        <f>IF(AU22="","",TODAY()-AU22)</f>
        <v/>
      </c>
      <c r="AY22" t="str">
        <f>IF(AU22="","SIN ESTADO",IF(AW22&lt;&gt;"","PAGA",IF(AV22&gt;0,"VENCIDA",IF(AV22&gt;=-5,"POR VENCER","AL DÍA"))))</f>
        <v>SIN ESTADO</v>
      </c>
      <c r="BA22" t="str">
        <f>IF(N($H22)&lt;8,"",IF(AU22="","",AU22+31))</f>
        <v/>
      </c>
      <c r="BB22" t="str">
        <f>IF(BA22="","",TODAY()-BA22)</f>
        <v/>
      </c>
      <c r="BE22" t="str">
        <f>IF(BA22="","SIN ESTADO",IF(BC22&lt;&gt;"","PAGA",IF(BB22&gt;0,"VENCIDA",IF(BB22&gt;=-5,"POR VENCER","AL DÍA"))))</f>
        <v>SIN ESTADO</v>
      </c>
      <c r="BG22" t="str">
        <f>IF(N($H22)&lt;9,"",IF(BA22="","",BA22+31))</f>
        <v/>
      </c>
      <c r="BH22" t="str">
        <f>IF(BG22="","",TODAY()-BG22)</f>
        <v/>
      </c>
      <c r="BK22" t="str">
        <f>IF(BG22="","SIN ESTADO",IF(BI22&lt;&gt;"","PAGA",IF(BH22&gt;0,"VENCIDA",IF(BH22&gt;=-5,"POR VENCER","AL DÍA"))))</f>
        <v>SIN ESTADO</v>
      </c>
      <c r="BM22" t="str">
        <f>IF(N($H22)&lt;10,"",IF(BG22="","",BG22+31))</f>
        <v/>
      </c>
      <c r="BN22" t="str">
        <f>IF(BM22="","",TODAY()-BM22)</f>
        <v/>
      </c>
      <c r="BQ22" t="str">
        <f>IF(BM22="","SIN ESTADO",IF(BO22&lt;&gt;"","PAGA",IF(BN22&gt;0,"VENCIDA",IF(BN22&gt;=-5,"POR VENCER","AL DÍA"))))</f>
        <v>SIN ESTADO</v>
      </c>
      <c r="BS22" t="str">
        <f>IF(N($H22)&lt;11,"",IF(BM22="","",BM22+31))</f>
        <v/>
      </c>
      <c r="BT22" t="str">
        <f>IF(BS22="","",TODAY()-BS22)</f>
        <v/>
      </c>
      <c r="BW22" t="str">
        <f>IF(BS22="","SIN ESTADO",IF(BU22&lt;&gt;"","PAGA",IF(BT22&gt;0,"VENCIDA",IF(BT22&gt;=-5,"POR VENCER","AL DÍA"))))</f>
        <v>SIN ESTADO</v>
      </c>
      <c r="BY22" t="str">
        <f>IF(N($H22)&lt;12,"",IF(BS22="","",BS22+31))</f>
        <v/>
      </c>
      <c r="BZ22" t="str">
        <f>IF(BY22="","",TODAY()-BY22)</f>
        <v/>
      </c>
      <c r="CC22" t="str">
        <f>IF(BY22="","SIN ESTADO",IF(CA22&lt;&gt;"","PAGA",IF(BZ22&gt;0,"VENCIDA",IF(BZ22&gt;=-5,"POR VENCER","AL DÍA"))))</f>
        <v>SIN ESTADO</v>
      </c>
      <c r="CE22" t="str">
        <f>IF(N($H22)&lt;13,"",IF(BY22="","",BY22+31))</f>
        <v/>
      </c>
      <c r="CF22" t="str">
        <f>IF(CE22="","",TODAY()-CE22)</f>
        <v/>
      </c>
      <c r="CI22" t="str">
        <f>IF(CE22="","SIN ESTADO",IF(CG22&lt;&gt;"","PAGA",IF(CF22&gt;0,"VENCIDA",IF(CF22&gt;=-5,"POR VENCER","AL DÍA"))))</f>
        <v>SIN ESTADO</v>
      </c>
      <c r="CK22" t="str">
        <f>IF(N($H22)&lt;14,"",IF(CE22="","",CE22+31))</f>
        <v/>
      </c>
      <c r="CL22" t="str">
        <f>IF(CK22="","",TODAY()-CK22)</f>
        <v/>
      </c>
      <c r="CO22" t="str">
        <f>IF(CK22="","SIN ESTADO",IF(CM22&lt;&gt;"","PAGA",IF(CL22&gt;0,"VENCIDA",IF(CL22&gt;=-5,"POR VENCER","AL DÍA"))))</f>
        <v>SIN ESTADO</v>
      </c>
      <c r="CQ22" t="str">
        <f>IF(N($H22)&lt;15,"",IF(CK22="","",CK22+31))</f>
        <v/>
      </c>
      <c r="CR22" t="str">
        <f>IF(CQ22="","",TODAY()-CQ22)</f>
        <v/>
      </c>
      <c r="CU22" t="str">
        <f>IF(CQ22="","SIN ESTADO",IF(CS22&lt;&gt;"","PAGA",IF(CR22&gt;0,"VENCIDA",IF(CR22&gt;=-5,"POR VENCER","AL DÍA"))))</f>
        <v>SIN ESTADO</v>
      </c>
      <c r="CW22" t="str">
        <f>IF(N($H22)&lt;16,"",IF(CQ22="","",CQ22+31))</f>
        <v/>
      </c>
      <c r="CX22" t="str">
        <f>IF(CW22="","",TODAY()-CW22)</f>
        <v/>
      </c>
      <c r="DA22" t="str">
        <f>IF(CW22="","SIN ESTADO",IF(CY22&lt;&gt;"","PAGA",IF(CX22&gt;0,"VENCIDA",IF(CX22&gt;=-5,"POR VENCER","AL DÍA"))))</f>
        <v>SIN ESTADO</v>
      </c>
      <c r="DC22" t="str">
        <f>IF(N($H22)&lt;17,"",IF(CW22="","",CW22+31))</f>
        <v/>
      </c>
      <c r="DD22" t="str">
        <f>IF(DC22="","",TODAY()-DC22)</f>
        <v/>
      </c>
      <c r="DG22" t="str">
        <f>IF(DC22="","SIN ESTADO",IF(DE22&lt;&gt;"","PAGA",IF(DD22&gt;0,"VENCIDA",IF(DD22&gt;=-5,"POR VENCER","AL DÍA"))))</f>
        <v>SIN ESTADO</v>
      </c>
      <c r="DI22" t="str">
        <f>IF(N($H22)&lt;18,"",IF(DC22="","",DC22+31))</f>
        <v/>
      </c>
      <c r="DJ22" t="str">
        <f>IF(DI22="","",TODAY()-DI22)</f>
        <v/>
      </c>
      <c r="DM22" t="str">
        <f>IF(DI22="","SIN ESTADO",IF(DK22&lt;&gt;"","PAGA",IF(DJ22&gt;0,"VENCIDA",IF(DJ22&gt;=-5,"POR VENCER","AL DÍA"))))</f>
        <v>SIN ESTADO</v>
      </c>
      <c r="DO22" t="str">
        <f>IF(N($H22)&lt;19,"",IF(DI22="","",DI22+31))</f>
        <v/>
      </c>
      <c r="DP22" t="str">
        <f>IF(DO22="","",TODAY()-DO22)</f>
        <v/>
      </c>
      <c r="DS22" t="str">
        <f>IF(DO22="","SIN ESTADO",IF(DQ22&lt;&gt;"","PAGA",IF(DP22&gt;0,"VENCIDA",IF(DP22&gt;=-5,"POR VENCER","AL DÍA"))))</f>
        <v>SIN ESTADO</v>
      </c>
      <c r="DU22" t="str">
        <f>IF(N($H22)&lt;20,"",IF(DO22="","",DO22+31))</f>
        <v/>
      </c>
      <c r="DV22" t="str">
        <f>IF(DU22="","",TODAY()-DU22)</f>
        <v/>
      </c>
      <c r="DY22" t="str">
        <f>IF(DU22="","SIN ESTADO",IF(DW22&lt;&gt;"","PAGA",IF(DV22&gt;0,"VENCIDA",IF(DV22&gt;=-5,"POR VENCER","AL DÍA"))))</f>
        <v>SIN ESTADO</v>
      </c>
      <c r="EA22" t="str">
        <f>IF(N($H22)&lt;21,"",IF(DU22="","",DU22+31))</f>
        <v/>
      </c>
      <c r="EB22" t="str">
        <f>IF(EA22="","",TODAY()-EA22)</f>
        <v/>
      </c>
      <c r="EE22" t="str">
        <f>IF(EA22="","SIN ESTADO",IF(EC22&lt;&gt;"","PAGA",IF(EB22&gt;0,"VENCIDA",IF(EB22&gt;=-5,"POR VENCER","AL DÍA"))))</f>
        <v>SIN ESTADO</v>
      </c>
      <c r="EG22" t="str">
        <f>IF(N($H22)&lt;22,"",IF(EA22="","",EA22+31))</f>
        <v/>
      </c>
      <c r="EH22" t="str">
        <f>IF(EG22="","",TODAY()-EG22)</f>
        <v/>
      </c>
      <c r="EK22" t="str">
        <f>IF(EG22="","SIN ESTADO",IF(EI22&lt;&gt;"","PAGA",IF(EH22&gt;0,"VENCIDA",IF(EH22&gt;=-5,"POR VENCER","AL DÍA"))))</f>
        <v>SIN ESTADO</v>
      </c>
      <c r="EM22" t="str">
        <f>IF(N($H22)&lt;23,"",IF(EG22="","",EG22+31))</f>
        <v/>
      </c>
      <c r="EN22" t="str">
        <f>IF(EM22="","",TODAY()-EM22)</f>
        <v/>
      </c>
      <c r="EQ22" t="str">
        <f>IF(EM22="","SIN ESTADO",IF(EO22&lt;&gt;"","PAGA",IF(EN22&gt;0,"VENCIDA",IF(EN22&gt;=-5,"POR VENCER","AL DÍA"))))</f>
        <v>SIN ESTADO</v>
      </c>
      <c r="ES22" t="str">
        <f>IF(N($H22)&lt;24,"",IF(EM22="","",EM22+31))</f>
        <v/>
      </c>
      <c r="ET22" t="str">
        <f>IF(ES22="","",TODAY()-ES22)</f>
        <v/>
      </c>
      <c r="EW22" t="str">
        <f>IF(ES22="","SIN ESTADO",IF(EU22&lt;&gt;"","PAGA",IF(ET22&gt;0,"VENCIDA",IF(ET22&gt;=-5,"POR VENCER","AL DÍA"))))</f>
        <v>SIN ESTADO</v>
      </c>
      <c r="EY22" t="str">
        <f>IF(N($H22)&lt;25,"",IF(ES22="","",ES22+31))</f>
        <v/>
      </c>
      <c r="EZ22" t="str">
        <f>IF(EY22="","",TODAY()-EY22)</f>
        <v/>
      </c>
      <c r="FC22" t="str">
        <f>IF(EY22="","SIN ESTADO",IF(FA22&lt;&gt;"","PAGA",IF(EZ22&gt;0,"VENCIDA",IF(EZ22&gt;=-5,"POR VENCER","AL DÍA"))))</f>
        <v>SIN ESTADO</v>
      </c>
      <c r="FE22" t="str">
        <f>IF(N($H22)&lt;26,"",IF(EY22="","",EY22+31))</f>
        <v/>
      </c>
      <c r="FF22" t="str">
        <f>IF(FE22="","",TODAY()-FE22)</f>
        <v/>
      </c>
      <c r="FI22" t="str">
        <f>IF(FE22="","SIN ESTADO",IF(FG22&lt;&gt;"","PAGA",IF(FF22&gt;0,"VENCIDA",IF(FF22&gt;=-5,"POR VENCER","AL DÍA"))))</f>
        <v>SIN ESTADO</v>
      </c>
      <c r="FK22" t="str">
        <f>IF(N($H22)&lt;27,"",IF(FE22="","",FE22+31))</f>
        <v/>
      </c>
      <c r="FL22" t="str">
        <f>IF(FK22="","",TODAY()-FK22)</f>
        <v/>
      </c>
      <c r="FO22" t="str">
        <f>IF(FK22="","SIN ESTADO",IF(FM22&lt;&gt;"","PAGA",IF(FL22&gt;0,"VENCIDA",IF(FL22&gt;=-5,"POR VENCER","AL DÍA"))))</f>
        <v>SIN ESTADO</v>
      </c>
      <c r="FQ22" t="str">
        <f>IF(N($H22)&lt;28,"",IF(FK22="","",FK22+31))</f>
        <v/>
      </c>
      <c r="FR22" t="str">
        <f>IF(FQ22="","",TODAY()-FQ22)</f>
        <v/>
      </c>
      <c r="FU22" t="str">
        <f>IF(FQ22="","SIN ESTADO",IF(FS22&lt;&gt;"","PAGA",IF(FR22&gt;0,"VENCIDA",IF(FR22&gt;=-5,"POR VENCER","AL DÍA"))))</f>
        <v>SIN ESTADO</v>
      </c>
      <c r="FW22" t="str">
        <f>IF(N($H22)&lt;29,"",IF(FQ22="","",FQ22+31))</f>
        <v/>
      </c>
      <c r="FX22" t="str">
        <f>IF(FW22="","",TODAY()-FW22)</f>
        <v/>
      </c>
      <c r="GA22" t="str">
        <f>IF(FW22="","SIN ESTADO",IF(FY22&lt;&gt;"","PAGA",IF(FX22&gt;0,"VENCIDA",IF(FX22&gt;=-5,"POR VENCER","AL DÍA"))))</f>
        <v>SIN ESTADO</v>
      </c>
      <c r="GC22" t="str">
        <f>IF(N($H22)&lt;30,"",IF(FW22="","",FW22+31))</f>
        <v/>
      </c>
      <c r="GD22" t="str">
        <f>IF(GC22="","",TODAY()-GC22)</f>
        <v/>
      </c>
      <c r="GG22" t="str">
        <f>IF(GC22="","SIN ESTADO",IF(GE22&lt;&gt;"","PAGA",IF(GD22&gt;0,"VENCIDA",IF(GD22&gt;=-5,"POR VENCER","AL DÍA"))))</f>
        <v>SIN ESTADO</v>
      </c>
      <c r="GI22" t="str">
        <f>IF(N($H22)&lt;31,"",IF(GC22="","",GC22+31))</f>
        <v/>
      </c>
      <c r="GJ22" t="str">
        <f>IF(GI22="","",TODAY()-GI22)</f>
        <v/>
      </c>
      <c r="GM22" t="str">
        <f>IF(GI22="","SIN ESTADO",IF(GK22&lt;&gt;"","PAGA",IF(GJ22&gt;0,"VENCIDA",IF(GJ22&gt;=-5,"POR VENCER","AL DÍA"))))</f>
        <v>SIN ESTADO</v>
      </c>
      <c r="GO22" t="str">
        <f>IF(N($H22)&lt;32,"",IF(GI22="","",GI22+31))</f>
        <v/>
      </c>
      <c r="GP22" t="str">
        <f>IF(GO22="","",TODAY()-GO22)</f>
        <v/>
      </c>
      <c r="GS22" t="str">
        <f>IF(GO22="","SIN ESTADO",IF(GQ22&lt;&gt;"","PAGA",IF(GP22&gt;0,"VENCIDA",IF(GP22&gt;=-5,"POR VENCER","AL DÍA"))))</f>
        <v>SIN ESTADO</v>
      </c>
      <c r="GU22" t="str">
        <f>IF(N($H22)&lt;33,"",IF(GO22="","",GO22+31))</f>
        <v/>
      </c>
      <c r="GV22" t="str">
        <f>IF(GU22="","",TODAY()-GU22)</f>
        <v/>
      </c>
      <c r="GY22" t="str">
        <f>IF(GU22="","SIN ESTADO",IF(GW22&lt;&gt;"","PAGA",IF(GV22&gt;0,"VENCIDA",IF(GV22&gt;=-5,"POR VENCER","AL DÍA"))))</f>
        <v>SIN ESTADO</v>
      </c>
      <c r="HA22" t="str">
        <f>IF(N($H22)&lt;34,"",IF(GU22="","",GU22+31))</f>
        <v/>
      </c>
      <c r="HB22" t="str">
        <f>IF(HA22="","",TODAY()-HA22)</f>
        <v/>
      </c>
      <c r="HE22" t="str">
        <f>IF(HA22="","SIN ESTADO",IF(HC22&lt;&gt;"","PAGA",IF(HB22&gt;0,"VENCIDA",IF(HB22&gt;=-5,"POR VENCER","AL DÍA"))))</f>
        <v>SIN ESTADO</v>
      </c>
      <c r="HG22" t="str">
        <f>IF(N($H22)&lt;35,"",IF(HA22="","",HA22+31))</f>
        <v/>
      </c>
      <c r="HH22" t="str">
        <f>IF(HG22="","",TODAY()-HG22)</f>
        <v/>
      </c>
      <c r="HK22" t="str">
        <f>IF(HG22="","SIN ESTADO",IF(HI22&lt;&gt;"","PAGA",IF(HH22&gt;0,"VENCIDA",IF(HH22&gt;=-5,"POR VENCER","AL DÍA"))))</f>
        <v>SIN ESTADO</v>
      </c>
      <c r="HM22" t="str">
        <f>IF(N($H22)&lt;36,"",IF(HG22="","",HG22+31))</f>
        <v/>
      </c>
      <c r="HN22" t="str">
        <f>IF(HM22="","",TODAY()-HM22)</f>
        <v/>
      </c>
      <c r="HQ22" t="str">
        <f>IF(HM22="","SIN ESTADO",IF(HO22&lt;&gt;"","PAGA",IF(HN22&gt;0,"VENCIDA",IF(HN22&gt;=-5,"POR VENCER","AL DÍA"))))</f>
        <v>SIN ESTADO</v>
      </c>
      <c r="HS22">
        <f>N22+T22+Z22+AF22+AL22+AR22+AX22+BD22+BJ22+BP22+BV22+CB22+CH22+CN22+CT22+CZ22+DF22+DL22+DR22+DX22+ED22+EJ22+EP22+EV22+FB22+FH22+FN22+FT22+FZ22+GF22+GL22+GR22+GX22+HD22+HJ22+HP22</f>
        <v>0</v>
      </c>
      <c r="HU22">
        <f>IFERROR(N($J22),0)</f>
        <v>0</v>
      </c>
      <c r="HW22">
        <f>SUMPRODUCT((MOD(COLUMN($M22:$HR22)-COLUMN($M22),6)=0)*ISNUMBER($M22:$HR22)*($M22:$HR22&gt;=RESUMEN!$C$26)*($M22:$HR22&lt;=RESUMEN!$C$27)*IFERROR(N($N22:$HS22),0))</f>
        <v>0</v>
      </c>
      <c r="HX22">
        <f>SUMPRODUCT((MOD(COLUMN($M22:$HR22)-COLUMN($M22),6)=0)*ISNUMBER($M22:$HR22)*($M22:$HR22&gt;=RESUMEN!$C$26)*($M22:$HR22&lt;=RESUMEN!$C$27))</f>
        <v>0</v>
      </c>
    </row>
    <row r="23">
      <c r="B23">
        <f>VENTAS!A22</f>
        <v>20</v>
      </c>
      <c r="C23" t="str">
        <f>VENTAS!B22</f>
        <v xml:space="preserve">LC1 - 3 - 8 </v>
      </c>
      <c r="D23" t="str">
        <f>VENTAS!C22</f>
        <v>DISPONIBLE</v>
      </c>
      <c r="E23">
        <f>VENTAS!D22</f>
        <v>25000000</v>
      </c>
      <c r="F23">
        <f>VENTAS!J22</f>
        <v>25000000</v>
      </c>
      <c r="G23">
        <f>VENTAS!F22</f>
        <v>0</v>
      </c>
      <c r="H23">
        <f>VENTAS!K22</f>
        <v>0</v>
      </c>
      <c r="I23">
        <f>VENTAS!M22</f>
        <v>0</v>
      </c>
      <c r="J23" t="e">
        <f>VENTAS!L22</f>
        <v>#DIV/0!</v>
      </c>
      <c r="K23" t="str">
        <f>IF(N($H23)&lt;1,"",$G23+31)</f>
        <v/>
      </c>
      <c r="L23" t="str">
        <f>IF(K23="","",TODAY()-K23)</f>
        <v/>
      </c>
      <c r="O23" t="str">
        <f>IF(K23="","SIN ESTADO",IF(M23&lt;&gt;"","PAGA",IF(L23&gt;0,"VENCIDA",IF(L23&gt;=-5,"POR VENCER","AL DÍA"))))</f>
        <v>SIN ESTADO</v>
      </c>
      <c r="Q23" t="str">
        <f>IF(N($H23)&lt;2,"",IF(K23="","",K23+31))</f>
        <v/>
      </c>
      <c r="R23" t="str">
        <f>IF(Q23="","",TODAY()-Q23)</f>
        <v/>
      </c>
      <c r="U23" t="str">
        <f>IF(Q23="","SIN ESTADO",IF(S23&lt;&gt;"","PAGA",IF(R23&gt;0,"VENCIDA",IF(R23&gt;=-5,"POR VENCER","AL DÍA"))))</f>
        <v>SIN ESTADO</v>
      </c>
      <c r="W23" t="str">
        <f>IF(N($H23)&lt;3,"",IF(Q23="","",Q23+31))</f>
        <v/>
      </c>
      <c r="X23" t="str">
        <f>IF(W23="","",TODAY()-W23)</f>
        <v/>
      </c>
      <c r="AA23" t="str">
        <f>IF(W23="","SIN ESTADO",IF(Y23&lt;&gt;"","PAGA",IF(X23&gt;0,"VENCIDA",IF(X23&gt;=-5,"POR VENCER","AL DÍA"))))</f>
        <v>SIN ESTADO</v>
      </c>
      <c r="AC23" t="str">
        <f>IF(N($H23)&lt;4,"",IF(W23="","",W23+31))</f>
        <v/>
      </c>
      <c r="AD23" t="str">
        <f>IF(AC23="","",TODAY()-AC23)</f>
        <v/>
      </c>
      <c r="AG23" t="str">
        <f>IF(AC23="","SIN ESTADO",IF(AE23&lt;&gt;"","PAGA",IF(AD23&gt;0,"VENCIDA",IF(AD23&gt;=-5,"POR VENCER","AL DÍA"))))</f>
        <v>SIN ESTADO</v>
      </c>
      <c r="AI23" t="str">
        <f>IF(N($H23)&lt;5,"",IF(AC23="","",AC23+31))</f>
        <v/>
      </c>
      <c r="AJ23" t="str">
        <f>IF(AI23="","",TODAY()-AI23)</f>
        <v/>
      </c>
      <c r="AM23" t="str">
        <f>IF(AI23="","SIN ESTADO",IF(AK23&lt;&gt;"","PAGA",IF(AJ23&gt;0,"VENCIDA",IF(AJ23&gt;=-5,"POR VENCER","AL DÍA"))))</f>
        <v>SIN ESTADO</v>
      </c>
      <c r="AO23" t="str">
        <f>IF(N($H23)&lt;6,"",IF(AI23="","",AI23+31))</f>
        <v/>
      </c>
      <c r="AP23" t="str">
        <f>IF(AO23="","",TODAY()-AO23)</f>
        <v/>
      </c>
      <c r="AS23" t="str">
        <f>IF(AO23="","SIN ESTADO",IF(AQ23&lt;&gt;"","PAGA",IF(AP23&gt;0,"VENCIDA",IF(AP23&gt;=-5,"POR VENCER","AL DÍA"))))</f>
        <v>SIN ESTADO</v>
      </c>
      <c r="AU23" t="str">
        <f>IF(N($H23)&lt;7,"",IF(AO23="","",AO23+31))</f>
        <v/>
      </c>
      <c r="AV23" t="str">
        <f>IF(AU23="","",TODAY()-AU23)</f>
        <v/>
      </c>
      <c r="AY23" t="str">
        <f>IF(AU23="","SIN ESTADO",IF(AW23&lt;&gt;"","PAGA",IF(AV23&gt;0,"VENCIDA",IF(AV23&gt;=-5,"POR VENCER","AL DÍA"))))</f>
        <v>SIN ESTADO</v>
      </c>
      <c r="BA23" t="str">
        <f>IF(N($H23)&lt;8,"",IF(AU23="","",AU23+31))</f>
        <v/>
      </c>
      <c r="BB23" t="str">
        <f>IF(BA23="","",TODAY()-BA23)</f>
        <v/>
      </c>
      <c r="BE23" t="str">
        <f>IF(BA23="","SIN ESTADO",IF(BC23&lt;&gt;"","PAGA",IF(BB23&gt;0,"VENCIDA",IF(BB23&gt;=-5,"POR VENCER","AL DÍA"))))</f>
        <v>SIN ESTADO</v>
      </c>
      <c r="BG23" t="str">
        <f>IF(N($H23)&lt;9,"",IF(BA23="","",BA23+31))</f>
        <v/>
      </c>
      <c r="BH23" t="str">
        <f>IF(BG23="","",TODAY()-BG23)</f>
        <v/>
      </c>
      <c r="BK23" t="str">
        <f>IF(BG23="","SIN ESTADO",IF(BI23&lt;&gt;"","PAGA",IF(BH23&gt;0,"VENCIDA",IF(BH23&gt;=-5,"POR VENCER","AL DÍA"))))</f>
        <v>SIN ESTADO</v>
      </c>
      <c r="BM23" t="str">
        <f>IF(N($H23)&lt;10,"",IF(BG23="","",BG23+31))</f>
        <v/>
      </c>
      <c r="BN23" t="str">
        <f>IF(BM23="","",TODAY()-BM23)</f>
        <v/>
      </c>
      <c r="BQ23" t="str">
        <f>IF(BM23="","SIN ESTADO",IF(BO23&lt;&gt;"","PAGA",IF(BN23&gt;0,"VENCIDA",IF(BN23&gt;=-5,"POR VENCER","AL DÍA"))))</f>
        <v>SIN ESTADO</v>
      </c>
      <c r="BS23" t="str">
        <f>IF(N($H23)&lt;11,"",IF(BM23="","",BM23+31))</f>
        <v/>
      </c>
      <c r="BT23" t="str">
        <f>IF(BS23="","",TODAY()-BS23)</f>
        <v/>
      </c>
      <c r="BW23" t="str">
        <f>IF(BS23="","SIN ESTADO",IF(BU23&lt;&gt;"","PAGA",IF(BT23&gt;0,"VENCIDA",IF(BT23&gt;=-5,"POR VENCER","AL DÍA"))))</f>
        <v>SIN ESTADO</v>
      </c>
      <c r="BY23" t="str">
        <f>IF(N($H23)&lt;12,"",IF(BS23="","",BS23+31))</f>
        <v/>
      </c>
      <c r="BZ23" t="str">
        <f>IF(BY23="","",TODAY()-BY23)</f>
        <v/>
      </c>
      <c r="CC23" t="str">
        <f>IF(BY23="","SIN ESTADO",IF(CA23&lt;&gt;"","PAGA",IF(BZ23&gt;0,"VENCIDA",IF(BZ23&gt;=-5,"POR VENCER","AL DÍA"))))</f>
        <v>SIN ESTADO</v>
      </c>
      <c r="CE23" t="str">
        <f>IF(N($H23)&lt;13,"",IF(BY23="","",BY23+31))</f>
        <v/>
      </c>
      <c r="CF23" t="str">
        <f>IF(CE23="","",TODAY()-CE23)</f>
        <v/>
      </c>
      <c r="CI23" t="str">
        <f>IF(CE23="","SIN ESTADO",IF(CG23&lt;&gt;"","PAGA",IF(CF23&gt;0,"VENCIDA",IF(CF23&gt;=-5,"POR VENCER","AL DÍA"))))</f>
        <v>SIN ESTADO</v>
      </c>
      <c r="CK23" t="str">
        <f>IF(N($H23)&lt;14,"",IF(CE23="","",CE23+31))</f>
        <v/>
      </c>
      <c r="CL23" t="str">
        <f>IF(CK23="","",TODAY()-CK23)</f>
        <v/>
      </c>
      <c r="CO23" t="str">
        <f>IF(CK23="","SIN ESTADO",IF(CM23&lt;&gt;"","PAGA",IF(CL23&gt;0,"VENCIDA",IF(CL23&gt;=-5,"POR VENCER","AL DÍA"))))</f>
        <v>SIN ESTADO</v>
      </c>
      <c r="CQ23" t="str">
        <f>IF(N($H23)&lt;15,"",IF(CK23="","",CK23+31))</f>
        <v/>
      </c>
      <c r="CR23" t="str">
        <f>IF(CQ23="","",TODAY()-CQ23)</f>
        <v/>
      </c>
      <c r="CU23" t="str">
        <f>IF(CQ23="","SIN ESTADO",IF(CS23&lt;&gt;"","PAGA",IF(CR23&gt;0,"VENCIDA",IF(CR23&gt;=-5,"POR VENCER","AL DÍA"))))</f>
        <v>SIN ESTADO</v>
      </c>
      <c r="CW23" t="str">
        <f>IF(N($H23)&lt;16,"",IF(CQ23="","",CQ23+31))</f>
        <v/>
      </c>
      <c r="CX23" t="str">
        <f>IF(CW23="","",TODAY()-CW23)</f>
        <v/>
      </c>
      <c r="DA23" t="str">
        <f>IF(CW23="","SIN ESTADO",IF(CY23&lt;&gt;"","PAGA",IF(CX23&gt;0,"VENCIDA",IF(CX23&gt;=-5,"POR VENCER","AL DÍA"))))</f>
        <v>SIN ESTADO</v>
      </c>
      <c r="DC23" t="str">
        <f>IF(N($H23)&lt;17,"",IF(CW23="","",CW23+31))</f>
        <v/>
      </c>
      <c r="DD23" t="str">
        <f>IF(DC23="","",TODAY()-DC23)</f>
        <v/>
      </c>
      <c r="DG23" t="str">
        <f>IF(DC23="","SIN ESTADO",IF(DE23&lt;&gt;"","PAGA",IF(DD23&gt;0,"VENCIDA",IF(DD23&gt;=-5,"POR VENCER","AL DÍA"))))</f>
        <v>SIN ESTADO</v>
      </c>
      <c r="DI23" t="str">
        <f>IF(N($H23)&lt;18,"",IF(DC23="","",DC23+31))</f>
        <v/>
      </c>
      <c r="DJ23" t="str">
        <f>IF(DI23="","",TODAY()-DI23)</f>
        <v/>
      </c>
      <c r="DM23" t="str">
        <f>IF(DI23="","SIN ESTADO",IF(DK23&lt;&gt;"","PAGA",IF(DJ23&gt;0,"VENCIDA",IF(DJ23&gt;=-5,"POR VENCER","AL DÍA"))))</f>
        <v>SIN ESTADO</v>
      </c>
      <c r="DO23" t="str">
        <f>IF(N($H23)&lt;19,"",IF(DI23="","",DI23+31))</f>
        <v/>
      </c>
      <c r="DP23" t="str">
        <f>IF(DO23="","",TODAY()-DO23)</f>
        <v/>
      </c>
      <c r="DS23" t="str">
        <f>IF(DO23="","SIN ESTADO",IF(DQ23&lt;&gt;"","PAGA",IF(DP23&gt;0,"VENCIDA",IF(DP23&gt;=-5,"POR VENCER","AL DÍA"))))</f>
        <v>SIN ESTADO</v>
      </c>
      <c r="DU23" t="str">
        <f>IF(N($H23)&lt;20,"",IF(DO23="","",DO23+31))</f>
        <v/>
      </c>
      <c r="DV23" t="str">
        <f>IF(DU23="","",TODAY()-DU23)</f>
        <v/>
      </c>
      <c r="DY23" t="str">
        <f>IF(DU23="","SIN ESTADO",IF(DW23&lt;&gt;"","PAGA",IF(DV23&gt;0,"VENCIDA",IF(DV23&gt;=-5,"POR VENCER","AL DÍA"))))</f>
        <v>SIN ESTADO</v>
      </c>
      <c r="EA23" t="str">
        <f>IF(N($H23)&lt;21,"",IF(DU23="","",DU23+31))</f>
        <v/>
      </c>
      <c r="EB23" t="str">
        <f>IF(EA23="","",TODAY()-EA23)</f>
        <v/>
      </c>
      <c r="EE23" t="str">
        <f>IF(EA23="","SIN ESTADO",IF(EC23&lt;&gt;"","PAGA",IF(EB23&gt;0,"VENCIDA",IF(EB23&gt;=-5,"POR VENCER","AL DÍA"))))</f>
        <v>SIN ESTADO</v>
      </c>
      <c r="EG23" t="str">
        <f>IF(N($H23)&lt;22,"",IF(EA23="","",EA23+31))</f>
        <v/>
      </c>
      <c r="EH23" t="str">
        <f>IF(EG23="","",TODAY()-EG23)</f>
        <v/>
      </c>
      <c r="EK23" t="str">
        <f>IF(EG23="","SIN ESTADO",IF(EI23&lt;&gt;"","PAGA",IF(EH23&gt;0,"VENCIDA",IF(EH23&gt;=-5,"POR VENCER","AL DÍA"))))</f>
        <v>SIN ESTADO</v>
      </c>
      <c r="EM23" t="str">
        <f>IF(N($H23)&lt;23,"",IF(EG23="","",EG23+31))</f>
        <v/>
      </c>
      <c r="EN23" t="str">
        <f>IF(EM23="","",TODAY()-EM23)</f>
        <v/>
      </c>
      <c r="EQ23" t="str">
        <f>IF(EM23="","SIN ESTADO",IF(EO23&lt;&gt;"","PAGA",IF(EN23&gt;0,"VENCIDA",IF(EN23&gt;=-5,"POR VENCER","AL DÍA"))))</f>
        <v>SIN ESTADO</v>
      </c>
      <c r="ES23" t="str">
        <f>IF(N($H23)&lt;24,"",IF(EM23="","",EM23+31))</f>
        <v/>
      </c>
      <c r="ET23" t="str">
        <f>IF(ES23="","",TODAY()-ES23)</f>
        <v/>
      </c>
      <c r="EW23" t="str">
        <f>IF(ES23="","SIN ESTADO",IF(EU23&lt;&gt;"","PAGA",IF(ET23&gt;0,"VENCIDA",IF(ET23&gt;=-5,"POR VENCER","AL DÍA"))))</f>
        <v>SIN ESTADO</v>
      </c>
      <c r="EY23" t="str">
        <f>IF(N($H23)&lt;25,"",IF(ES23="","",ES23+31))</f>
        <v/>
      </c>
      <c r="EZ23" t="str">
        <f>IF(EY23="","",TODAY()-EY23)</f>
        <v/>
      </c>
      <c r="FC23" t="str">
        <f>IF(EY23="","SIN ESTADO",IF(FA23&lt;&gt;"","PAGA",IF(EZ23&gt;0,"VENCIDA",IF(EZ23&gt;=-5,"POR VENCER","AL DÍA"))))</f>
        <v>SIN ESTADO</v>
      </c>
      <c r="FE23" t="str">
        <f>IF(N($H23)&lt;26,"",IF(EY23="","",EY23+31))</f>
        <v/>
      </c>
      <c r="FF23" t="str">
        <f>IF(FE23="","",TODAY()-FE23)</f>
        <v/>
      </c>
      <c r="FI23" t="str">
        <f>IF(FE23="","SIN ESTADO",IF(FG23&lt;&gt;"","PAGA",IF(FF23&gt;0,"VENCIDA",IF(FF23&gt;=-5,"POR VENCER","AL DÍA"))))</f>
        <v>SIN ESTADO</v>
      </c>
      <c r="FK23" t="str">
        <f>IF(N($H23)&lt;27,"",IF(FE23="","",FE23+31))</f>
        <v/>
      </c>
      <c r="FL23" t="str">
        <f>IF(FK23="","",TODAY()-FK23)</f>
        <v/>
      </c>
      <c r="FO23" t="str">
        <f>IF(FK23="","SIN ESTADO",IF(FM23&lt;&gt;"","PAGA",IF(FL23&gt;0,"VENCIDA",IF(FL23&gt;=-5,"POR VENCER","AL DÍA"))))</f>
        <v>SIN ESTADO</v>
      </c>
      <c r="FQ23" t="str">
        <f>IF(N($H23)&lt;28,"",IF(FK23="","",FK23+31))</f>
        <v/>
      </c>
      <c r="FR23" t="str">
        <f>IF(FQ23="","",TODAY()-FQ23)</f>
        <v/>
      </c>
      <c r="FU23" t="str">
        <f>IF(FQ23="","SIN ESTADO",IF(FS23&lt;&gt;"","PAGA",IF(FR23&gt;0,"VENCIDA",IF(FR23&gt;=-5,"POR VENCER","AL DÍA"))))</f>
        <v>SIN ESTADO</v>
      </c>
      <c r="FW23" t="str">
        <f>IF(N($H23)&lt;29,"",IF(FQ23="","",FQ23+31))</f>
        <v/>
      </c>
      <c r="FX23" t="str">
        <f>IF(FW23="","",TODAY()-FW23)</f>
        <v/>
      </c>
      <c r="GA23" t="str">
        <f>IF(FW23="","SIN ESTADO",IF(FY23&lt;&gt;"","PAGA",IF(FX23&gt;0,"VENCIDA",IF(FX23&gt;=-5,"POR VENCER","AL DÍA"))))</f>
        <v>SIN ESTADO</v>
      </c>
      <c r="GC23" t="str">
        <f>IF(N($H23)&lt;30,"",IF(FW23="","",FW23+31))</f>
        <v/>
      </c>
      <c r="GD23" t="str">
        <f>IF(GC23="","",TODAY()-GC23)</f>
        <v/>
      </c>
      <c r="GG23" t="str">
        <f>IF(GC23="","SIN ESTADO",IF(GE23&lt;&gt;"","PAGA",IF(GD23&gt;0,"VENCIDA",IF(GD23&gt;=-5,"POR VENCER","AL DÍA"))))</f>
        <v>SIN ESTADO</v>
      </c>
      <c r="GI23" t="str">
        <f>IF(N($H23)&lt;31,"",IF(GC23="","",GC23+31))</f>
        <v/>
      </c>
      <c r="GJ23" t="str">
        <f>IF(GI23="","",TODAY()-GI23)</f>
        <v/>
      </c>
      <c r="GM23" t="str">
        <f>IF(GI23="","SIN ESTADO",IF(GK23&lt;&gt;"","PAGA",IF(GJ23&gt;0,"VENCIDA",IF(GJ23&gt;=-5,"POR VENCER","AL DÍA"))))</f>
        <v>SIN ESTADO</v>
      </c>
      <c r="GO23" t="str">
        <f>IF(N($H23)&lt;32,"",IF(GI23="","",GI23+31))</f>
        <v/>
      </c>
      <c r="GP23" t="str">
        <f>IF(GO23="","",TODAY()-GO23)</f>
        <v/>
      </c>
      <c r="GS23" t="str">
        <f>IF(GO23="","SIN ESTADO",IF(GQ23&lt;&gt;"","PAGA",IF(GP23&gt;0,"VENCIDA",IF(GP23&gt;=-5,"POR VENCER","AL DÍA"))))</f>
        <v>SIN ESTADO</v>
      </c>
      <c r="GU23" t="str">
        <f>IF(N($H23)&lt;33,"",IF(GO23="","",GO23+31))</f>
        <v/>
      </c>
      <c r="GV23" t="str">
        <f>IF(GU23="","",TODAY()-GU23)</f>
        <v/>
      </c>
      <c r="GY23" t="str">
        <f>IF(GU23="","SIN ESTADO",IF(GW23&lt;&gt;"","PAGA",IF(GV23&gt;0,"VENCIDA",IF(GV23&gt;=-5,"POR VENCER","AL DÍA"))))</f>
        <v>SIN ESTADO</v>
      </c>
      <c r="HA23" t="str">
        <f>IF(N($H23)&lt;34,"",IF(GU23="","",GU23+31))</f>
        <v/>
      </c>
      <c r="HB23" t="str">
        <f>IF(HA23="","",TODAY()-HA23)</f>
        <v/>
      </c>
      <c r="HE23" t="str">
        <f>IF(HA23="","SIN ESTADO",IF(HC23&lt;&gt;"","PAGA",IF(HB23&gt;0,"VENCIDA",IF(HB23&gt;=-5,"POR VENCER","AL DÍA"))))</f>
        <v>SIN ESTADO</v>
      </c>
      <c r="HG23" t="str">
        <f>IF(N($H23)&lt;35,"",IF(HA23="","",HA23+31))</f>
        <v/>
      </c>
      <c r="HH23" t="str">
        <f>IF(HG23="","",TODAY()-HG23)</f>
        <v/>
      </c>
      <c r="HK23" t="str">
        <f>IF(HG23="","SIN ESTADO",IF(HI23&lt;&gt;"","PAGA",IF(HH23&gt;0,"VENCIDA",IF(HH23&gt;=-5,"POR VENCER","AL DÍA"))))</f>
        <v>SIN ESTADO</v>
      </c>
      <c r="HM23" t="str">
        <f>IF(N($H23)&lt;36,"",IF(HG23="","",HG23+31))</f>
        <v/>
      </c>
      <c r="HN23" t="str">
        <f>IF(HM23="","",TODAY()-HM23)</f>
        <v/>
      </c>
      <c r="HQ23" t="str">
        <f>IF(HM23="","SIN ESTADO",IF(HO23&lt;&gt;"","PAGA",IF(HN23&gt;0,"VENCIDA",IF(HN23&gt;=-5,"POR VENCER","AL DÍA"))))</f>
        <v>SIN ESTADO</v>
      </c>
      <c r="HS23">
        <f>N23+T23+Z23+AF23+AL23+AR23+AX23+BD23+BJ23+BP23+BV23+CB23+CH23+CN23+CT23+CZ23+DF23+DL23+DR23+DX23+ED23+EJ23+EP23+EV23+FB23+FH23+FN23+FT23+FZ23+GF23+GL23+GR23+GX23+HD23+HJ23+HP23</f>
        <v>0</v>
      </c>
      <c r="HU23">
        <f>IFERROR(N($J23),0)</f>
        <v>0</v>
      </c>
      <c r="HW23">
        <f>SUMPRODUCT((MOD(COLUMN($M23:$HR23)-COLUMN($M23),6)=0)*ISNUMBER($M23:$HR23)*($M23:$HR23&gt;=RESUMEN!$C$26)*($M23:$HR23&lt;=RESUMEN!$C$27)*IFERROR(N($N23:$HS23),0))</f>
        <v>0</v>
      </c>
      <c r="HX23">
        <f>SUMPRODUCT((MOD(COLUMN($M23:$HR23)-COLUMN($M23),6)=0)*ISNUMBER($M23:$HR23)*($M23:$HR23&gt;=RESUMEN!$C$26)*($M23:$HR23&lt;=RESUMEN!$C$27))</f>
        <v>0</v>
      </c>
    </row>
    <row r="24">
      <c r="B24">
        <f>VENTAS!A23</f>
        <v>21</v>
      </c>
      <c r="C24" t="str">
        <f>VENTAS!B23</f>
        <v>LC1 - 3 - 9</v>
      </c>
      <c r="D24" t="str">
        <f>VENTAS!C23</f>
        <v>VENDIDO</v>
      </c>
      <c r="E24">
        <f>VENTAS!D23</f>
        <v>25000000</v>
      </c>
      <c r="F24">
        <f>VENTAS!J23</f>
        <v>21000000</v>
      </c>
      <c r="G24">
        <f>VENTAS!F23</f>
        <v>45920</v>
      </c>
      <c r="H24">
        <f>VENTAS!K23</f>
        <v>24</v>
      </c>
      <c r="I24" t="str">
        <f>VENTAS!M23</f>
        <v xml:space="preserve">20 DE CADA MES </v>
      </c>
      <c r="J24">
        <f>VENTAS!L23</f>
        <v>875000</v>
      </c>
      <c r="K24">
        <f>IF(N($H24)&lt;1,"",$G24+31)</f>
        <v>45951</v>
      </c>
      <c r="L24">
        <f>IF(K24="","",TODAY()-K24)</f>
        <v>367</v>
      </c>
      <c r="M24">
        <v>45950</v>
      </c>
      <c r="N24">
        <v>875000</v>
      </c>
      <c r="O24" t="str">
        <f>IF(K24="","SIN ESTADO",IF(M24&lt;&gt;"","PAGA",IF(L24&gt;0,"VENCIDA",IF(L24&gt;=-5,"POR VENCER","AL DÍA"))))</f>
        <v>PAGA</v>
      </c>
      <c r="P24" t="str">
        <v>TRANSFERENCIA</v>
      </c>
      <c r="Q24">
        <f>IF(N($H24)&lt;2,"",IF(K24="","",K24+31))</f>
        <v>45982</v>
      </c>
      <c r="R24">
        <f>IF(Q24="","",TODAY()-Q24)</f>
        <v>336</v>
      </c>
      <c r="S24">
        <v>45974</v>
      </c>
      <c r="T24">
        <v>600000</v>
      </c>
      <c r="U24" t="str">
        <f>IF(Q24="","SIN ESTADO",IF(S24&lt;&gt;"","PAGA",IF(R24&gt;0,"VENCIDA",IF(R24&gt;=-5,"POR VENCER","AL DÍA"))))</f>
        <v>PAGA</v>
      </c>
      <c r="V24" t="str">
        <v>EFECTIVO</v>
      </c>
      <c r="W24">
        <f>IF(N($H24)&lt;3,"",IF(Q24="","",Q24+31))</f>
        <v>46013</v>
      </c>
      <c r="X24">
        <f>IF(W24="","",TODAY()-W24)</f>
        <v>305</v>
      </c>
      <c r="Y24">
        <v>45981</v>
      </c>
      <c r="Z24">
        <v>875000</v>
      </c>
      <c r="AA24" t="str">
        <f>IF(W24="","SIN ESTADO",IF(Y24&lt;&gt;"","PAGA",IF(X24&gt;0,"VENCIDA",IF(X24&gt;=-5,"POR VENCER","AL DÍA"))))</f>
        <v>PAGA</v>
      </c>
      <c r="AB24" t="str">
        <v>TRANSFERENCIA</v>
      </c>
      <c r="AC24">
        <f>IF(N($H24)&lt;4,"",IF(W24="","",W24+31))</f>
        <v>46044</v>
      </c>
      <c r="AD24">
        <f>IF(AC24="","",TODAY()-AC24)</f>
        <v>274</v>
      </c>
      <c r="AE24">
        <v>46011</v>
      </c>
      <c r="AF24">
        <v>250000</v>
      </c>
      <c r="AG24" t="str">
        <f>IF(AC24="","SIN ESTADO",IF(AE24&lt;&gt;"","PAGA",IF(AD24&gt;0,"VENCIDA",IF(AD24&gt;=-5,"POR VENCER","AL DÍA"))))</f>
        <v>PAGA</v>
      </c>
      <c r="AH24" t="str">
        <v>EFECTIVO</v>
      </c>
      <c r="AI24">
        <f>IF(N($H24)&lt;5,"",IF(AC24="","",AC24+31))</f>
        <v>46075</v>
      </c>
      <c r="AJ24">
        <f>IF(AI24="","",TODAY()-AI24)</f>
        <v>243</v>
      </c>
      <c r="AK24">
        <v>46032</v>
      </c>
      <c r="AL24">
        <v>875000</v>
      </c>
      <c r="AM24" t="str">
        <f>IF(AI24="","SIN ESTADO",IF(AK24&lt;&gt;"","PAGA",IF(AJ24&gt;0,"VENCIDA",IF(AJ24&gt;=-5,"POR VENCER","AL DÍA"))))</f>
        <v>PAGA</v>
      </c>
      <c r="AN24" t="str">
        <v>EFECTIVO</v>
      </c>
      <c r="AO24">
        <f>IF(N($H24)&lt;6,"",IF(AI24="","",AI24+31))</f>
        <v>46106</v>
      </c>
      <c r="AP24">
        <f>IF(AO24="","",TODAY()-AO24)</f>
        <v>212</v>
      </c>
      <c r="AQ24">
        <v>37675</v>
      </c>
      <c r="AR24">
        <v>875000</v>
      </c>
      <c r="AS24" t="str">
        <f>IF(AO24="","SIN ESTADO",IF(AQ24&lt;&gt;"","PAGA",IF(AP24&gt;0,"VENCIDA",IF(AP24&gt;=-5,"POR VENCER","AL DÍA"))))</f>
        <v>PAGA</v>
      </c>
      <c r="AT24" t="str">
        <v>TRANSFERENCIA</v>
      </c>
      <c r="AU24">
        <f>IF(N($H24)&lt;7,"",IF(AO24="","",AO24+31))</f>
        <v>46137</v>
      </c>
      <c r="AV24">
        <f>IF(AU24="","",TODAY()-AU24)</f>
        <v>181</v>
      </c>
      <c r="AW24">
        <v>46102</v>
      </c>
      <c r="AX24">
        <v>875000</v>
      </c>
      <c r="AY24" t="str">
        <f>IF(AU24="","SIN ESTADO",IF(AW24&lt;&gt;"","PAGA",IF(AV24&gt;0,"VENCIDA",IF(AV24&gt;=-5,"POR VENCER","AL DÍA"))))</f>
        <v>PAGA</v>
      </c>
      <c r="AZ24" t="str">
        <v>TRANSFERENCIA</v>
      </c>
      <c r="BA24">
        <f>IF(N($H24)&lt;8,"",IF(AU24="","",AU24+31))</f>
        <v>46168</v>
      </c>
      <c r="BB24">
        <f>IF(BA24="","",TODAY()-BA24)</f>
        <v>150</v>
      </c>
      <c r="BC24">
        <v>46133</v>
      </c>
      <c r="BD24">
        <v>875000</v>
      </c>
      <c r="BE24" t="str">
        <f>IF(BA24="","SIN ESTADO",IF(BC24&lt;&gt;"","PAGA",IF(BB24&gt;0,"VENCIDA",IF(BB24&gt;=-5,"POR VENCER","AL DÍA"))))</f>
        <v>PAGA</v>
      </c>
      <c r="BF24" t="str">
        <v>TRANSFERENCIA</v>
      </c>
      <c r="BG24">
        <f>IF(N($H24)&lt;9,"",IF(BA24="","",BA24+31))</f>
        <v>46199</v>
      </c>
      <c r="BH24">
        <f>IF(BG24="","",TODAY()-BG24)</f>
        <v>119</v>
      </c>
      <c r="BI24">
        <v>46161</v>
      </c>
      <c r="BJ24">
        <v>875000</v>
      </c>
      <c r="BK24" t="str">
        <f>IF(BG24="","SIN ESTADO",IF(BI24&lt;&gt;"","PAGA",IF(BH24&gt;0,"VENCIDA",IF(BH24&gt;=-5,"POR VENCER","AL DÍA"))))</f>
        <v>PAGA</v>
      </c>
      <c r="BL24" t="str">
        <v>EFECTIVO</v>
      </c>
      <c r="BM24">
        <f>IF(N($H24)&lt;10,"",IF(BG24="","",BG24+31))</f>
        <v>46230</v>
      </c>
      <c r="BN24">
        <f>IF(BM24="","",TODAY()-BM24)</f>
        <v>88</v>
      </c>
      <c r="BO24">
        <v>46196</v>
      </c>
      <c r="BP24">
        <v>875000</v>
      </c>
      <c r="BQ24" t="str">
        <f>IF(BM24="","SIN ESTADO",IF(BO24&lt;&gt;"","PAGA",IF(BN24&gt;0,"VENCIDA",IF(BN24&gt;=-5,"POR VENCER","AL DÍA"))))</f>
        <v>PAGA</v>
      </c>
      <c r="BR24" t="str">
        <v>TRANSFERENCIA</v>
      </c>
      <c r="BS24">
        <f>IF(N($H24)&lt;11,"",IF(BM24="","",BM24+31))</f>
        <v>46261</v>
      </c>
      <c r="BT24">
        <f>IF(BS24="","",TODAY()-BS24)</f>
        <v>57</v>
      </c>
      <c r="BU24">
        <v>46228</v>
      </c>
      <c r="BV24">
        <v>875000</v>
      </c>
      <c r="BW24" t="str">
        <f>IF(BS24="","SIN ESTADO",IF(BU24&lt;&gt;"","PAGA",IF(BT24&gt;0,"VENCIDA",IF(BT24&gt;=-5,"POR VENCER","AL DÍA"))))</f>
        <v>PAGA</v>
      </c>
      <c r="BX24" t="str">
        <v>TRANSFERENCIA</v>
      </c>
      <c r="BY24">
        <f>IF(N($H24)&lt;12,"",IF(BS24="","",BS24+31))</f>
        <v>46292</v>
      </c>
      <c r="BZ24">
        <f>IF(BY24="","",TODAY()-BY24)</f>
        <v>26</v>
      </c>
      <c r="CA24">
        <v>46256</v>
      </c>
      <c r="CB24">
        <v>875000</v>
      </c>
      <c r="CC24" t="str">
        <f>IF(BY24="","SIN ESTADO",IF(CA24&lt;&gt;"","PAGA",IF(BZ24&gt;0,"VENCIDA",IF(BZ24&gt;=-5,"POR VENCER","AL DÍA"))))</f>
        <v>PAGA</v>
      </c>
      <c r="CD24" t="str">
        <v>TRANSFERENCIA</v>
      </c>
      <c r="CE24">
        <f>IF(N($H24)&lt;13,"",IF(BY24="","",BY24+31))</f>
        <v>46323</v>
      </c>
      <c r="CF24">
        <f>IF(CE24="","",TODAY()-CE24)</f>
        <v>-5</v>
      </c>
      <c r="CG24">
        <v>46283</v>
      </c>
      <c r="CH24">
        <v>875000</v>
      </c>
      <c r="CI24" t="str">
        <f>IF(CE24="","SIN ESTADO",IF(CG24&lt;&gt;"","PAGA",IF(CF24&gt;0,"VENCIDA",IF(CF24&gt;=-5,"POR VENCER","AL DÍA"))))</f>
        <v>PAGA</v>
      </c>
      <c r="CJ24" t="str">
        <v>TRANSFERENCIA</v>
      </c>
      <c r="CK24">
        <f>IF(N($H24)&lt;14,"",IF(CE24="","",CE24+31))</f>
        <v>46354</v>
      </c>
      <c r="CL24">
        <f>IF(CK24="","",TODAY()-CK24)</f>
        <v>-36</v>
      </c>
      <c r="CM24">
        <v>46315</v>
      </c>
      <c r="CN24">
        <v>875000</v>
      </c>
      <c r="CO24" t="str">
        <f>IF(CK24="","SIN ESTADO",IF(CM24&lt;&gt;"","PAGA",IF(CL24&gt;0,"VENCIDA",IF(CL24&gt;=-5,"POR VENCER","AL DÍA"))))</f>
        <v>PAGA</v>
      </c>
      <c r="CP24" t="str">
        <v>TRANSFERENCIA</v>
      </c>
      <c r="CQ24">
        <f>IF(N($H24)&lt;15,"",IF(CK24="","",CK24+31))</f>
        <v>46385</v>
      </c>
      <c r="CR24">
        <f>IF(CQ24="","",TODAY()-CQ24)</f>
        <v>-67</v>
      </c>
      <c r="CU24" t="str">
        <f>IF(CQ24="","SIN ESTADO",IF(CS24&lt;&gt;"","PAGA",IF(CR24&gt;0,"VENCIDA",IF(CR24&gt;=-5,"POR VENCER","AL DÍA"))))</f>
        <v>AL DÍA</v>
      </c>
      <c r="CW24">
        <f>IF(N($H24)&lt;16,"",IF(CQ24="","",CQ24+31))</f>
        <v>46416</v>
      </c>
      <c r="CX24">
        <f>IF(CW24="","",TODAY()-CW24)</f>
        <v>-98</v>
      </c>
      <c r="DA24" t="str">
        <f>IF(CW24="","SIN ESTADO",IF(CY24&lt;&gt;"","PAGA",IF(CX24&gt;0,"VENCIDA",IF(CX24&gt;=-5,"POR VENCER","AL DÍA"))))</f>
        <v>AL DÍA</v>
      </c>
      <c r="DC24">
        <f>IF(N($H24)&lt;17,"",IF(CW24="","",CW24+31))</f>
        <v>46447</v>
      </c>
      <c r="DD24">
        <f>IF(DC24="","",TODAY()-DC24)</f>
        <v>-129</v>
      </c>
      <c r="DG24" t="str">
        <f>IF(DC24="","SIN ESTADO",IF(DE24&lt;&gt;"","PAGA",IF(DD24&gt;0,"VENCIDA",IF(DD24&gt;=-5,"POR VENCER","AL DÍA"))))</f>
        <v>AL DÍA</v>
      </c>
      <c r="DI24">
        <f>IF(N($H24)&lt;18,"",IF(DC24="","",DC24+31))</f>
        <v>46478</v>
      </c>
      <c r="DJ24">
        <f>IF(DI24="","",TODAY()-DI24)</f>
        <v>-160</v>
      </c>
      <c r="DM24" t="str">
        <f>IF(DI24="","SIN ESTADO",IF(DK24&lt;&gt;"","PAGA",IF(DJ24&gt;0,"VENCIDA",IF(DJ24&gt;=-5,"POR VENCER","AL DÍA"))))</f>
        <v>AL DÍA</v>
      </c>
      <c r="DO24">
        <f>IF(N($H24)&lt;19,"",IF(DI24="","",DI24+31))</f>
        <v>46509</v>
      </c>
      <c r="DP24">
        <f>IF(DO24="","",TODAY()-DO24)</f>
        <v>-191</v>
      </c>
      <c r="DS24" t="str">
        <f>IF(DO24="","SIN ESTADO",IF(DQ24&lt;&gt;"","PAGA",IF(DP24&gt;0,"VENCIDA",IF(DP24&gt;=-5,"POR VENCER","AL DÍA"))))</f>
        <v>AL DÍA</v>
      </c>
      <c r="DU24">
        <f>IF(N($H24)&lt;20,"",IF(DO24="","",DO24+31))</f>
        <v>46540</v>
      </c>
      <c r="DV24">
        <f>IF(DU24="","",TODAY()-DU24)</f>
        <v>-222</v>
      </c>
      <c r="DY24" t="str">
        <f>IF(DU24="","SIN ESTADO",IF(DW24&lt;&gt;"","PAGA",IF(DV24&gt;0,"VENCIDA",IF(DV24&gt;=-5,"POR VENCER","AL DÍA"))))</f>
        <v>AL DÍA</v>
      </c>
      <c r="EA24">
        <f>IF(N($H24)&lt;21,"",IF(DU24="","",DU24+31))</f>
        <v>46571</v>
      </c>
      <c r="EB24">
        <f>IF(EA24="","",TODAY()-EA24)</f>
        <v>-253</v>
      </c>
      <c r="EE24" t="str">
        <f>IF(EA24="","SIN ESTADO",IF(EC24&lt;&gt;"","PAGA",IF(EB24&gt;0,"VENCIDA",IF(EB24&gt;=-5,"POR VENCER","AL DÍA"))))</f>
        <v>AL DÍA</v>
      </c>
      <c r="EG24">
        <f>IF(N($H24)&lt;22,"",IF(EA24="","",EA24+31))</f>
        <v>46602</v>
      </c>
      <c r="EH24">
        <f>IF(EG24="","",TODAY()-EG24)</f>
        <v>-284</v>
      </c>
      <c r="EK24" t="str">
        <f>IF(EG24="","SIN ESTADO",IF(EI24&lt;&gt;"","PAGA",IF(EH24&gt;0,"VENCIDA",IF(EH24&gt;=-5,"POR VENCER","AL DÍA"))))</f>
        <v>AL DÍA</v>
      </c>
      <c r="EM24">
        <f>IF(N($H24)&lt;23,"",IF(EG24="","",EG24+31))</f>
        <v>46633</v>
      </c>
      <c r="EN24">
        <f>IF(EM24="","",TODAY()-EM24)</f>
        <v>-315</v>
      </c>
      <c r="EQ24" t="str">
        <f>IF(EM24="","SIN ESTADO",IF(EO24&lt;&gt;"","PAGA",IF(EN24&gt;0,"VENCIDA",IF(EN24&gt;=-5,"POR VENCER","AL DÍA"))))</f>
        <v>AL DÍA</v>
      </c>
      <c r="ES24">
        <f>IF(N($H24)&lt;24,"",IF(EM24="","",EM24+31))</f>
        <v>46664</v>
      </c>
      <c r="ET24">
        <f>IF(ES24="","",TODAY()-ES24)</f>
        <v>-346</v>
      </c>
      <c r="EW24" t="str">
        <f>IF(ES24="","SIN ESTADO",IF(EU24&lt;&gt;"","PAGA",IF(ET24&gt;0,"VENCIDA",IF(ET24&gt;=-5,"POR VENCER","AL DÍA"))))</f>
        <v>AL DÍA</v>
      </c>
      <c r="EY24" t="str">
        <f>IF(N($H24)&lt;25,"",IF(ES24="","",ES24+31))</f>
        <v/>
      </c>
      <c r="EZ24" t="str">
        <f>IF(EY24="","",TODAY()-EY24)</f>
        <v/>
      </c>
      <c r="FC24" t="str">
        <f>IF(EY24="","SIN ESTADO",IF(FA24&lt;&gt;"","PAGA",IF(EZ24&gt;0,"VENCIDA",IF(EZ24&gt;=-5,"POR VENCER","AL DÍA"))))</f>
        <v>SIN ESTADO</v>
      </c>
      <c r="FE24" t="str">
        <f>IF(N($H24)&lt;26,"",IF(EY24="","",EY24+31))</f>
        <v/>
      </c>
      <c r="FF24" t="str">
        <f>IF(FE24="","",TODAY()-FE24)</f>
        <v/>
      </c>
      <c r="FI24" t="str">
        <f>IF(FE24="","SIN ESTADO",IF(FG24&lt;&gt;"","PAGA",IF(FF24&gt;0,"VENCIDA",IF(FF24&gt;=-5,"POR VENCER","AL DÍA"))))</f>
        <v>SIN ESTADO</v>
      </c>
      <c r="FK24" t="str">
        <f>IF(N($H24)&lt;27,"",IF(FE24="","",FE24+31))</f>
        <v/>
      </c>
      <c r="FL24" t="str">
        <f>IF(FK24="","",TODAY()-FK24)</f>
        <v/>
      </c>
      <c r="FO24" t="str">
        <f>IF(FK24="","SIN ESTADO",IF(FM24&lt;&gt;"","PAGA",IF(FL24&gt;0,"VENCIDA",IF(FL24&gt;=-5,"POR VENCER","AL DÍA"))))</f>
        <v>SIN ESTADO</v>
      </c>
      <c r="FQ24" t="str">
        <f>IF(N($H24)&lt;28,"",IF(FK24="","",FK24+31))</f>
        <v/>
      </c>
      <c r="FR24" t="str">
        <f>IF(FQ24="","",TODAY()-FQ24)</f>
        <v/>
      </c>
      <c r="FU24" t="str">
        <f>IF(FQ24="","SIN ESTADO",IF(FS24&lt;&gt;"","PAGA",IF(FR24&gt;0,"VENCIDA",IF(FR24&gt;=-5,"POR VENCER","AL DÍA"))))</f>
        <v>SIN ESTADO</v>
      </c>
      <c r="FW24" t="str">
        <f>IF(N($H24)&lt;29,"",IF(FQ24="","",FQ24+31))</f>
        <v/>
      </c>
      <c r="FX24" t="str">
        <f>IF(FW24="","",TODAY()-FW24)</f>
        <v/>
      </c>
      <c r="GA24" t="str">
        <f>IF(FW24="","SIN ESTADO",IF(FY24&lt;&gt;"","PAGA",IF(FX24&gt;0,"VENCIDA",IF(FX24&gt;=-5,"POR VENCER","AL DÍA"))))</f>
        <v>SIN ESTADO</v>
      </c>
      <c r="GC24" t="str">
        <f>IF(N($H24)&lt;30,"",IF(FW24="","",FW24+31))</f>
        <v/>
      </c>
      <c r="GD24" t="str">
        <f>IF(GC24="","",TODAY()-GC24)</f>
        <v/>
      </c>
      <c r="GG24" t="str">
        <f>IF(GC24="","SIN ESTADO",IF(GE24&lt;&gt;"","PAGA",IF(GD24&gt;0,"VENCIDA",IF(GD24&gt;=-5,"POR VENCER","AL DÍA"))))</f>
        <v>SIN ESTADO</v>
      </c>
      <c r="GI24" t="str">
        <f>IF(N($H24)&lt;31,"",IF(GC24="","",GC24+31))</f>
        <v/>
      </c>
      <c r="GJ24" t="str">
        <f>IF(GI24="","",TODAY()-GI24)</f>
        <v/>
      </c>
      <c r="GM24" t="str">
        <f>IF(GI24="","SIN ESTADO",IF(GK24&lt;&gt;"","PAGA",IF(GJ24&gt;0,"VENCIDA",IF(GJ24&gt;=-5,"POR VENCER","AL DÍA"))))</f>
        <v>SIN ESTADO</v>
      </c>
      <c r="GO24" t="str">
        <f>IF(N($H24)&lt;32,"",IF(GI24="","",GI24+31))</f>
        <v/>
      </c>
      <c r="GP24" t="str">
        <f>IF(GO24="","",TODAY()-GO24)</f>
        <v/>
      </c>
      <c r="GS24" t="str">
        <f>IF(GO24="","SIN ESTADO",IF(GQ24&lt;&gt;"","PAGA",IF(GP24&gt;0,"VENCIDA",IF(GP24&gt;=-5,"POR VENCER","AL DÍA"))))</f>
        <v>SIN ESTADO</v>
      </c>
      <c r="GU24" t="str">
        <f>IF(N($H24)&lt;33,"",IF(GO24="","",GO24+31))</f>
        <v/>
      </c>
      <c r="GV24" t="str">
        <f>IF(GU24="","",TODAY()-GU24)</f>
        <v/>
      </c>
      <c r="GY24" t="str">
        <f>IF(GU24="","SIN ESTADO",IF(GW24&lt;&gt;"","PAGA",IF(GV24&gt;0,"VENCIDA",IF(GV24&gt;=-5,"POR VENCER","AL DÍA"))))</f>
        <v>SIN ESTADO</v>
      </c>
      <c r="HA24" t="str">
        <f>IF(N($H24)&lt;34,"",IF(GU24="","",GU24+31))</f>
        <v/>
      </c>
      <c r="HB24" t="str">
        <f>IF(HA24="","",TODAY()-HA24)</f>
        <v/>
      </c>
      <c r="HE24" t="str">
        <f>IF(HA24="","SIN ESTADO",IF(HC24&lt;&gt;"","PAGA",IF(HB24&gt;0,"VENCIDA",IF(HB24&gt;=-5,"POR VENCER","AL DÍA"))))</f>
        <v>SIN ESTADO</v>
      </c>
      <c r="HG24" t="str">
        <f>IF(N($H24)&lt;35,"",IF(HA24="","",HA24+31))</f>
        <v/>
      </c>
      <c r="HH24" t="str">
        <f>IF(HG24="","",TODAY()-HG24)</f>
        <v/>
      </c>
      <c r="HK24" t="str">
        <f>IF(HG24="","SIN ESTADO",IF(HI24&lt;&gt;"","PAGA",IF(HH24&gt;0,"VENCIDA",IF(HH24&gt;=-5,"POR VENCER","AL DÍA"))))</f>
        <v>SIN ESTADO</v>
      </c>
      <c r="HM24" t="str">
        <f>IF(N($H24)&lt;36,"",IF(HG24="","",HG24+31))</f>
        <v/>
      </c>
      <c r="HN24" t="str">
        <f>IF(HM24="","",TODAY()-HM24)</f>
        <v/>
      </c>
      <c r="HQ24" t="str">
        <f>IF(HM24="","SIN ESTADO",IF(HO24&lt;&gt;"","PAGA",IF(HN24&gt;0,"VENCIDA",IF(HN24&gt;=-5,"POR VENCER","AL DÍA"))))</f>
        <v>SIN ESTADO</v>
      </c>
      <c r="HS24">
        <f>N24+T24+Z24+AF24+AL24+AR24+AX24+BD24+BJ24+BP24+BV24+CB24+CH24+CN24+CT24+CZ24+DF24+DL24+DR24+DX24+ED24+EJ24+EP24+EV24+FB24+FH24+FN24+FT24+FZ24+GF24+GL24+GR24+GX24+HD24+HJ24+HP24</f>
        <v>11350000</v>
      </c>
      <c r="HU24">
        <f>IFERROR(N($J24),0)</f>
        <v>875000</v>
      </c>
      <c r="HW24">
        <f>SUMPRODUCT((MOD(COLUMN($M24:$HR24)-COLUMN($M24),6)=0)*ISNUMBER($M24:$HR24)*($M24:$HR24&gt;=RESUMEN!$C$26)*($M24:$HR24&lt;=RESUMEN!$C$27)*IFERROR(N($N24:$HS24),0))</f>
        <v>875000</v>
      </c>
      <c r="HX24">
        <f>SUMPRODUCT((MOD(COLUMN($M24:$HR24)-COLUMN($M24),6)=0)*ISNUMBER($M24:$HR24)*($M24:$HR24&gt;=RESUMEN!$C$26)*($M24:$HR24&lt;=RESUMEN!$C$27))</f>
        <v>1</v>
      </c>
    </row>
    <row r="25">
      <c r="B25">
        <f>VENTAS!A24</f>
        <v>22</v>
      </c>
      <c r="C25" t="str">
        <f>VENTAS!B24</f>
        <v>LC1 - 3 - 10 Y 11</v>
      </c>
      <c r="D25" t="str">
        <f>VENTAS!C24</f>
        <v>VENDIDO</v>
      </c>
      <c r="E25">
        <f>VENTAS!D24</f>
        <v>50000000</v>
      </c>
      <c r="F25">
        <f>VENTAS!J24</f>
        <v>42000000</v>
      </c>
      <c r="G25">
        <f>VENTAS!F24</f>
        <v>45902</v>
      </c>
      <c r="H25">
        <f>VENTAS!K24</f>
        <v>24</v>
      </c>
      <c r="I25" t="str">
        <f>VENTAS!M24</f>
        <v xml:space="preserve">02 DE CADA MES </v>
      </c>
      <c r="J25">
        <f>VENTAS!L24</f>
        <v>1750000</v>
      </c>
      <c r="K25">
        <f>IF(N($H25)&lt;1,"",$G25+31)</f>
        <v>45933</v>
      </c>
      <c r="L25">
        <f>IF(K25="","",TODAY()-K25)</f>
        <v>385</v>
      </c>
      <c r="M25">
        <v>45945</v>
      </c>
      <c r="N25">
        <v>1750000</v>
      </c>
      <c r="O25" t="str">
        <f>IF(K25="","SIN ESTADO",IF(M25&lt;&gt;"","PAGA",IF(L25&gt;0,"VENCIDA",IF(L25&gt;=-5,"POR VENCER","AL DÍA"))))</f>
        <v>PAGA</v>
      </c>
      <c r="P25" t="str">
        <v>TRANSFERENCIA</v>
      </c>
      <c r="Q25">
        <f>IF(N($H25)&lt;2,"",IF(K25="","",K25+31))</f>
        <v>45964</v>
      </c>
      <c r="R25">
        <f>IF(Q25="","",TODAY()-Q25)</f>
        <v>354</v>
      </c>
      <c r="S25">
        <v>45979</v>
      </c>
      <c r="T25">
        <v>1750000</v>
      </c>
      <c r="U25" t="str">
        <f>IF(Q25="","SIN ESTADO",IF(S25&lt;&gt;"","PAGA",IF(R25&gt;0,"VENCIDA",IF(R25&gt;=-5,"POR VENCER","AL DÍA"))))</f>
        <v>PAGA</v>
      </c>
      <c r="V25" t="str">
        <v>TRANSFERENCIA</v>
      </c>
      <c r="W25">
        <f>IF(N($H25)&lt;3,"",IF(Q25="","",Q25+31))</f>
        <v>45995</v>
      </c>
      <c r="X25">
        <f>IF(W25="","",TODAY()-W25)</f>
        <v>323</v>
      </c>
      <c r="Y25">
        <v>46013</v>
      </c>
      <c r="Z25">
        <v>1750000</v>
      </c>
      <c r="AA25" t="str">
        <f>IF(W25="","SIN ESTADO",IF(Y25&lt;&gt;"","PAGA",IF(X25&gt;0,"VENCIDA",IF(X25&gt;=-5,"POR VENCER","AL DÍA"))))</f>
        <v>PAGA</v>
      </c>
      <c r="AB25" t="str">
        <v>TRANSFERENCIA</v>
      </c>
      <c r="AC25">
        <f>IF(N($H25)&lt;4,"",IF(W25="","",W25+31))</f>
        <v>46026</v>
      </c>
      <c r="AD25">
        <f>IF(AC25="","",TODAY()-AC25)</f>
        <v>292</v>
      </c>
      <c r="AE25">
        <v>46122</v>
      </c>
      <c r="AF25">
        <v>1750000</v>
      </c>
      <c r="AG25" t="str">
        <f>IF(AC25="","SIN ESTADO",IF(AE25&lt;&gt;"","PAGA",IF(AD25&gt;0,"VENCIDA",IF(AD25&gt;=-5,"POR VENCER","AL DÍA"))))</f>
        <v>PAGA</v>
      </c>
      <c r="AH25" t="str">
        <v>TRANSFERENCIA</v>
      </c>
      <c r="AI25">
        <f>IF(N($H25)&lt;5,"",IF(AC25="","",AC25+31))</f>
        <v>46057</v>
      </c>
      <c r="AJ25">
        <f>IF(AI25="","",TODAY()-AI25)</f>
        <v>261</v>
      </c>
      <c r="AK25">
        <v>46125</v>
      </c>
      <c r="AL25">
        <v>1750000</v>
      </c>
      <c r="AM25" t="str">
        <f>IF(AI25="","SIN ESTADO",IF(AK25&lt;&gt;"","PAGA",IF(AJ25&gt;0,"VENCIDA",IF(AJ25&gt;=-5,"POR VENCER","AL DÍA"))))</f>
        <v>PAGA</v>
      </c>
      <c r="AN25" t="str">
        <v>TRANSFERENCIA</v>
      </c>
      <c r="AO25">
        <f>IF(N($H25)&lt;6,"",IF(AI25="","",AI25+31))</f>
        <v>46088</v>
      </c>
      <c r="AP25">
        <f>IF(AO25="","",TODAY()-AO25)</f>
        <v>230</v>
      </c>
      <c r="AQ25">
        <v>46163</v>
      </c>
      <c r="AR25">
        <v>1750000</v>
      </c>
      <c r="AS25" t="str">
        <f>IF(AO25="","SIN ESTADO",IF(AQ25&lt;&gt;"","PAGA",IF(AP25&gt;0,"VENCIDA",IF(AP25&gt;=-5,"POR VENCER","AL DÍA"))))</f>
        <v>PAGA</v>
      </c>
      <c r="AT25" t="str">
        <v>TRANSFERENCIA</v>
      </c>
      <c r="AU25">
        <f>IF(N($H25)&lt;7,"",IF(AO25="","",AO25+31))</f>
        <v>46119</v>
      </c>
      <c r="AV25">
        <f>IF(AU25="","",TODAY()-AU25)</f>
        <v>199</v>
      </c>
      <c r="AY25" t="str">
        <f>IF(AU25="","SIN ESTADO",IF(AW25&lt;&gt;"","PAGA",IF(AV25&gt;0,"VENCIDA",IF(AV25&gt;=-5,"POR VENCER","AL DÍA"))))</f>
        <v>VENCIDA</v>
      </c>
      <c r="BA25">
        <f>IF(N($H25)&lt;8,"",IF(AU25="","",AU25+31))</f>
        <v>46150</v>
      </c>
      <c r="BB25">
        <f>IF(BA25="","",TODAY()-BA25)</f>
        <v>168</v>
      </c>
      <c r="BE25" t="str">
        <f>IF(BA25="","SIN ESTADO",IF(BC25&lt;&gt;"","PAGA",IF(BB25&gt;0,"VENCIDA",IF(BB25&gt;=-5,"POR VENCER","AL DÍA"))))</f>
        <v>VENCIDA</v>
      </c>
      <c r="BG25">
        <f>IF(N($H25)&lt;9,"",IF(BA25="","",BA25+31))</f>
        <v>46181</v>
      </c>
      <c r="BH25">
        <f>IF(BG25="","",TODAY()-BG25)</f>
        <v>137</v>
      </c>
      <c r="BK25" t="str">
        <f>IF(BG25="","SIN ESTADO",IF(BI25&lt;&gt;"","PAGA",IF(BH25&gt;0,"VENCIDA",IF(BH25&gt;=-5,"POR VENCER","AL DÍA"))))</f>
        <v>VENCIDA</v>
      </c>
      <c r="BM25">
        <f>IF(N($H25)&lt;10,"",IF(BG25="","",BG25+31))</f>
        <v>46212</v>
      </c>
      <c r="BN25">
        <f>IF(BM25="","",TODAY()-BM25)</f>
        <v>106</v>
      </c>
      <c r="BQ25" t="str">
        <f>IF(BM25="","SIN ESTADO",IF(BO25&lt;&gt;"","PAGA",IF(BN25&gt;0,"VENCIDA",IF(BN25&gt;=-5,"POR VENCER","AL DÍA"))))</f>
        <v>VENCIDA</v>
      </c>
      <c r="BS25">
        <f>IF(N($H25)&lt;11,"",IF(BM25="","",BM25+31))</f>
        <v>46243</v>
      </c>
      <c r="BT25">
        <f>IF(BS25="","",TODAY()-BS25)</f>
        <v>75</v>
      </c>
      <c r="BW25" t="str">
        <f>IF(BS25="","SIN ESTADO",IF(BU25&lt;&gt;"","PAGA",IF(BT25&gt;0,"VENCIDA",IF(BT25&gt;=-5,"POR VENCER","AL DÍA"))))</f>
        <v>VENCIDA</v>
      </c>
      <c r="BY25">
        <f>IF(N($H25)&lt;12,"",IF(BS25="","",BS25+31))</f>
        <v>46274</v>
      </c>
      <c r="BZ25">
        <f>IF(BY25="","",TODAY()-BY25)</f>
        <v>44</v>
      </c>
      <c r="CC25" t="str">
        <f>IF(BY25="","SIN ESTADO",IF(CA25&lt;&gt;"","PAGA",IF(BZ25&gt;0,"VENCIDA",IF(BZ25&gt;=-5,"POR VENCER","AL DÍA"))))</f>
        <v>VENCIDA</v>
      </c>
      <c r="CE25">
        <f>IF(N($H25)&lt;13,"",IF(BY25="","",BY25+31))</f>
        <v>46305</v>
      </c>
      <c r="CF25">
        <f>IF(CE25="","",TODAY()-CE25)</f>
        <v>13</v>
      </c>
      <c r="CI25" t="str">
        <f>IF(CE25="","SIN ESTADO",IF(CG25&lt;&gt;"","PAGA",IF(CF25&gt;0,"VENCIDA",IF(CF25&gt;=-5,"POR VENCER","AL DÍA"))))</f>
        <v>VENCIDA</v>
      </c>
      <c r="CK25">
        <f>IF(N($H25)&lt;14,"",IF(CE25="","",CE25+31))</f>
        <v>46336</v>
      </c>
      <c r="CL25">
        <f>IF(CK25="","",TODAY()-CK25)</f>
        <v>-18</v>
      </c>
      <c r="CO25" t="str">
        <f>IF(CK25="","SIN ESTADO",IF(CM25&lt;&gt;"","PAGA",IF(CL25&gt;0,"VENCIDA",IF(CL25&gt;=-5,"POR VENCER","AL DÍA"))))</f>
        <v>AL DÍA</v>
      </c>
      <c r="CQ25">
        <f>IF(N($H25)&lt;15,"",IF(CK25="","",CK25+31))</f>
        <v>46367</v>
      </c>
      <c r="CR25">
        <f>IF(CQ25="","",TODAY()-CQ25)</f>
        <v>-49</v>
      </c>
      <c r="CU25" t="str">
        <f>IF(CQ25="","SIN ESTADO",IF(CS25&lt;&gt;"","PAGA",IF(CR25&gt;0,"VENCIDA",IF(CR25&gt;=-5,"POR VENCER","AL DÍA"))))</f>
        <v>AL DÍA</v>
      </c>
      <c r="CW25">
        <f>IF(N($H25)&lt;16,"",IF(CQ25="","",CQ25+31))</f>
        <v>46398</v>
      </c>
      <c r="CX25">
        <f>IF(CW25="","",TODAY()-CW25)</f>
        <v>-80</v>
      </c>
      <c r="DA25" t="str">
        <f>IF(CW25="","SIN ESTADO",IF(CY25&lt;&gt;"","PAGA",IF(CX25&gt;0,"VENCIDA",IF(CX25&gt;=-5,"POR VENCER","AL DÍA"))))</f>
        <v>AL DÍA</v>
      </c>
      <c r="DC25">
        <f>IF(N($H25)&lt;17,"",IF(CW25="","",CW25+31))</f>
        <v>46429</v>
      </c>
      <c r="DD25">
        <f>IF(DC25="","",TODAY()-DC25)</f>
        <v>-111</v>
      </c>
      <c r="DG25" t="str">
        <f>IF(DC25="","SIN ESTADO",IF(DE25&lt;&gt;"","PAGA",IF(DD25&gt;0,"VENCIDA",IF(DD25&gt;=-5,"POR VENCER","AL DÍA"))))</f>
        <v>AL DÍA</v>
      </c>
      <c r="DI25">
        <f>IF(N($H25)&lt;18,"",IF(DC25="","",DC25+31))</f>
        <v>46460</v>
      </c>
      <c r="DJ25">
        <f>IF(DI25="","",TODAY()-DI25)</f>
        <v>-142</v>
      </c>
      <c r="DM25" t="str">
        <f>IF(DI25="","SIN ESTADO",IF(DK25&lt;&gt;"","PAGA",IF(DJ25&gt;0,"VENCIDA",IF(DJ25&gt;=-5,"POR VENCER","AL DÍA"))))</f>
        <v>AL DÍA</v>
      </c>
      <c r="DO25">
        <f>IF(N($H25)&lt;19,"",IF(DI25="","",DI25+31))</f>
        <v>46491</v>
      </c>
      <c r="DP25">
        <f>IF(DO25="","",TODAY()-DO25)</f>
        <v>-173</v>
      </c>
      <c r="DS25" t="str">
        <f>IF(DO25="","SIN ESTADO",IF(DQ25&lt;&gt;"","PAGA",IF(DP25&gt;0,"VENCIDA",IF(DP25&gt;=-5,"POR VENCER","AL DÍA"))))</f>
        <v>AL DÍA</v>
      </c>
      <c r="DU25">
        <f>IF(N($H25)&lt;20,"",IF(DO25="","",DO25+31))</f>
        <v>46522</v>
      </c>
      <c r="DV25">
        <f>IF(DU25="","",TODAY()-DU25)</f>
        <v>-204</v>
      </c>
      <c r="DY25" t="str">
        <f>IF(DU25="","SIN ESTADO",IF(DW25&lt;&gt;"","PAGA",IF(DV25&gt;0,"VENCIDA",IF(DV25&gt;=-5,"POR VENCER","AL DÍA"))))</f>
        <v>AL DÍA</v>
      </c>
      <c r="EA25">
        <f>IF(N($H25)&lt;21,"",IF(DU25="","",DU25+31))</f>
        <v>46553</v>
      </c>
      <c r="EB25">
        <f>IF(EA25="","",TODAY()-EA25)</f>
        <v>-235</v>
      </c>
      <c r="EE25" t="str">
        <f>IF(EA25="","SIN ESTADO",IF(EC25&lt;&gt;"","PAGA",IF(EB25&gt;0,"VENCIDA",IF(EB25&gt;=-5,"POR VENCER","AL DÍA"))))</f>
        <v>AL DÍA</v>
      </c>
      <c r="EG25">
        <f>IF(N($H25)&lt;22,"",IF(EA25="","",EA25+31))</f>
        <v>46584</v>
      </c>
      <c r="EH25">
        <f>IF(EG25="","",TODAY()-EG25)</f>
        <v>-266</v>
      </c>
      <c r="EK25" t="str">
        <f>IF(EG25="","SIN ESTADO",IF(EI25&lt;&gt;"","PAGA",IF(EH25&gt;0,"VENCIDA",IF(EH25&gt;=-5,"POR VENCER","AL DÍA"))))</f>
        <v>AL DÍA</v>
      </c>
      <c r="EM25">
        <f>IF(N($H25)&lt;23,"",IF(EG25="","",EG25+31))</f>
        <v>46615</v>
      </c>
      <c r="EN25">
        <f>IF(EM25="","",TODAY()-EM25)</f>
        <v>-297</v>
      </c>
      <c r="EQ25" t="str">
        <f>IF(EM25="","SIN ESTADO",IF(EO25&lt;&gt;"","PAGA",IF(EN25&gt;0,"VENCIDA",IF(EN25&gt;=-5,"POR VENCER","AL DÍA"))))</f>
        <v>AL DÍA</v>
      </c>
      <c r="ES25">
        <f>IF(N($H25)&lt;24,"",IF(EM25="","",EM25+31))</f>
        <v>46646</v>
      </c>
      <c r="ET25">
        <f>IF(ES25="","",TODAY()-ES25)</f>
        <v>-328</v>
      </c>
      <c r="EW25" t="str">
        <f>IF(ES25="","SIN ESTADO",IF(EU25&lt;&gt;"","PAGA",IF(ET25&gt;0,"VENCIDA",IF(ET25&gt;=-5,"POR VENCER","AL DÍA"))))</f>
        <v>AL DÍA</v>
      </c>
      <c r="EY25" t="str">
        <f>IF(N($H25)&lt;25,"",IF(ES25="","",ES25+31))</f>
        <v/>
      </c>
      <c r="EZ25" t="str">
        <f>IF(EY25="","",TODAY()-EY25)</f>
        <v/>
      </c>
      <c r="FC25" t="str">
        <f>IF(EY25="","SIN ESTADO",IF(FA25&lt;&gt;"","PAGA",IF(EZ25&gt;0,"VENCIDA",IF(EZ25&gt;=-5,"POR VENCER","AL DÍA"))))</f>
        <v>SIN ESTADO</v>
      </c>
      <c r="FE25" t="str">
        <f>IF(N($H25)&lt;26,"",IF(EY25="","",EY25+31))</f>
        <v/>
      </c>
      <c r="FF25" t="str">
        <f>IF(FE25="","",TODAY()-FE25)</f>
        <v/>
      </c>
      <c r="FI25" t="str">
        <f>IF(FE25="","SIN ESTADO",IF(FG25&lt;&gt;"","PAGA",IF(FF25&gt;0,"VENCIDA",IF(FF25&gt;=-5,"POR VENCER","AL DÍA"))))</f>
        <v>SIN ESTADO</v>
      </c>
      <c r="FK25" t="str">
        <f>IF(N($H25)&lt;27,"",IF(FE25="","",FE25+31))</f>
        <v/>
      </c>
      <c r="FL25" t="str">
        <f>IF(FK25="","",TODAY()-FK25)</f>
        <v/>
      </c>
      <c r="FO25" t="str">
        <f>IF(FK25="","SIN ESTADO",IF(FM25&lt;&gt;"","PAGA",IF(FL25&gt;0,"VENCIDA",IF(FL25&gt;=-5,"POR VENCER","AL DÍA"))))</f>
        <v>SIN ESTADO</v>
      </c>
      <c r="FQ25" t="str">
        <f>IF(N($H25)&lt;28,"",IF(FK25="","",FK25+31))</f>
        <v/>
      </c>
      <c r="FR25" t="str">
        <f>IF(FQ25="","",TODAY()-FQ25)</f>
        <v/>
      </c>
      <c r="FU25" t="str">
        <f>IF(FQ25="","SIN ESTADO",IF(FS25&lt;&gt;"","PAGA",IF(FR25&gt;0,"VENCIDA",IF(FR25&gt;=-5,"POR VENCER","AL DÍA"))))</f>
        <v>SIN ESTADO</v>
      </c>
      <c r="FW25" t="str">
        <f>IF(N($H25)&lt;29,"",IF(FQ25="","",FQ25+31))</f>
        <v/>
      </c>
      <c r="FX25" t="str">
        <f>IF(FW25="","",TODAY()-FW25)</f>
        <v/>
      </c>
      <c r="GA25" t="str">
        <f>IF(FW25="","SIN ESTADO",IF(FY25&lt;&gt;"","PAGA",IF(FX25&gt;0,"VENCIDA",IF(FX25&gt;=-5,"POR VENCER","AL DÍA"))))</f>
        <v>SIN ESTADO</v>
      </c>
      <c r="GC25" t="str">
        <f>IF(N($H25)&lt;30,"",IF(FW25="","",FW25+31))</f>
        <v/>
      </c>
      <c r="GD25" t="str">
        <f>IF(GC25="","",TODAY()-GC25)</f>
        <v/>
      </c>
      <c r="GG25" t="str">
        <f>IF(GC25="","SIN ESTADO",IF(GE25&lt;&gt;"","PAGA",IF(GD25&gt;0,"VENCIDA",IF(GD25&gt;=-5,"POR VENCER","AL DÍA"))))</f>
        <v>SIN ESTADO</v>
      </c>
      <c r="GI25" t="str">
        <f>IF(N($H25)&lt;31,"",IF(GC25="","",GC25+31))</f>
        <v/>
      </c>
      <c r="GJ25" t="str">
        <f>IF(GI25="","",TODAY()-GI25)</f>
        <v/>
      </c>
      <c r="GM25" t="str">
        <f>IF(GI25="","SIN ESTADO",IF(GK25&lt;&gt;"","PAGA",IF(GJ25&gt;0,"VENCIDA",IF(GJ25&gt;=-5,"POR VENCER","AL DÍA"))))</f>
        <v>SIN ESTADO</v>
      </c>
      <c r="GO25" t="str">
        <f>IF(N($H25)&lt;32,"",IF(GI25="","",GI25+31))</f>
        <v/>
      </c>
      <c r="GP25" t="str">
        <f>IF(GO25="","",TODAY()-GO25)</f>
        <v/>
      </c>
      <c r="GS25" t="str">
        <f>IF(GO25="","SIN ESTADO",IF(GQ25&lt;&gt;"","PAGA",IF(GP25&gt;0,"VENCIDA",IF(GP25&gt;=-5,"POR VENCER","AL DÍA"))))</f>
        <v>SIN ESTADO</v>
      </c>
      <c r="GU25" t="str">
        <f>IF(N($H25)&lt;33,"",IF(GO25="","",GO25+31))</f>
        <v/>
      </c>
      <c r="GV25" t="str">
        <f>IF(GU25="","",TODAY()-GU25)</f>
        <v/>
      </c>
      <c r="GY25" t="str">
        <f>IF(GU25="","SIN ESTADO",IF(GW25&lt;&gt;"","PAGA",IF(GV25&gt;0,"VENCIDA",IF(GV25&gt;=-5,"POR VENCER","AL DÍA"))))</f>
        <v>SIN ESTADO</v>
      </c>
      <c r="HA25" t="str">
        <f>IF(N($H25)&lt;34,"",IF(GU25="","",GU25+31))</f>
        <v/>
      </c>
      <c r="HB25" t="str">
        <f>IF(HA25="","",TODAY()-HA25)</f>
        <v/>
      </c>
      <c r="HE25" t="str">
        <f>IF(HA25="","SIN ESTADO",IF(HC25&lt;&gt;"","PAGA",IF(HB25&gt;0,"VENCIDA",IF(HB25&gt;=-5,"POR VENCER","AL DÍA"))))</f>
        <v>SIN ESTADO</v>
      </c>
      <c r="HG25" t="str">
        <f>IF(N($H25)&lt;35,"",IF(HA25="","",HA25+31))</f>
        <v/>
      </c>
      <c r="HH25" t="str">
        <f>IF(HG25="","",TODAY()-HG25)</f>
        <v/>
      </c>
      <c r="HK25" t="str">
        <f>IF(HG25="","SIN ESTADO",IF(HI25&lt;&gt;"","PAGA",IF(HH25&gt;0,"VENCIDA",IF(HH25&gt;=-5,"POR VENCER","AL DÍA"))))</f>
        <v>SIN ESTADO</v>
      </c>
      <c r="HM25" t="str">
        <f>IF(N($H25)&lt;36,"",IF(HG25="","",HG25+31))</f>
        <v/>
      </c>
      <c r="HN25" t="str">
        <f>IF(HM25="","",TODAY()-HM25)</f>
        <v/>
      </c>
      <c r="HQ25" t="str">
        <f>IF(HM25="","SIN ESTADO",IF(HO25&lt;&gt;"","PAGA",IF(HN25&gt;0,"VENCIDA",IF(HN25&gt;=-5,"POR VENCER","AL DÍA"))))</f>
        <v>SIN ESTADO</v>
      </c>
      <c r="HS25">
        <f>N25+T25+Z25+AF25+AL25+AR25+AX25+BD25+BJ25+BP25+BV25+CB25+CH25+CN25+CT25+CZ25+DF25+DL25+DR25+DX25+ED25+EJ25+EP25+EV25+FB25+FH25+FN25+FT25+FZ25+GF25+GL25+GR25+GX25+HD25+HJ25+HP25</f>
        <v>10500000</v>
      </c>
      <c r="HU25">
        <f>IFERROR(N($J25),0)</f>
        <v>1750000</v>
      </c>
      <c r="HW25">
        <f>SUMPRODUCT((MOD(COLUMN($M25:$HR25)-COLUMN($M25),6)=0)*ISNUMBER($M25:$HR25)*($M25:$HR25&gt;=RESUMEN!$C$26)*($M25:$HR25&lt;=RESUMEN!$C$27)*IFERROR(N($N25:$HS25),0))</f>
        <v>0</v>
      </c>
      <c r="HX25">
        <f>SUMPRODUCT((MOD(COLUMN($M25:$HR25)-COLUMN($M25),6)=0)*ISNUMBER($M25:$HR25)*($M25:$HR25&gt;=RESUMEN!$C$26)*($M25:$HR25&lt;=RESUMEN!$C$27))</f>
        <v>0</v>
      </c>
    </row>
    <row r="26">
      <c r="B26">
        <f>VENTAS!A25</f>
        <v>23</v>
      </c>
      <c r="C26" t="str">
        <f>VENTAS!B25</f>
        <v>LC1 - 3 - 12</v>
      </c>
      <c r="D26" t="str">
        <f>VENTAS!C25</f>
        <v xml:space="preserve">CEDIDO EN FORMA DE PAGO </v>
      </c>
      <c r="E26">
        <f>VENTAS!D25</f>
        <v>30000000</v>
      </c>
      <c r="F26">
        <f>VENTAS!J25</f>
        <v>30000000</v>
      </c>
      <c r="G26">
        <f>VENTAS!F25</f>
        <v>0</v>
      </c>
      <c r="H26">
        <f>VENTAS!K25</f>
        <v>0</v>
      </c>
      <c r="I26">
        <f>VENTAS!M25</f>
        <v>0</v>
      </c>
      <c r="J26" t="e">
        <f>VENTAS!L25</f>
        <v>#DIV/0!</v>
      </c>
      <c r="K26" t="str">
        <f>IF(N($H26)&lt;1,"",$G26+31)</f>
        <v/>
      </c>
      <c r="L26" t="str">
        <f>IF(K26="","",TODAY()-K26)</f>
        <v/>
      </c>
      <c r="O26" t="str">
        <f>IF(K26="","SIN ESTADO",IF(M26&lt;&gt;"","PAGA",IF(L26&gt;0,"VENCIDA",IF(L26&gt;=-5,"POR VENCER","AL DÍA"))))</f>
        <v>SIN ESTADO</v>
      </c>
      <c r="Q26" t="str">
        <f>IF(N($H26)&lt;2,"",IF(K26="","",K26+31))</f>
        <v/>
      </c>
      <c r="R26" t="str">
        <f>IF(Q26="","",TODAY()-Q26)</f>
        <v/>
      </c>
      <c r="U26" t="str">
        <f>IF(Q26="","SIN ESTADO",IF(S26&lt;&gt;"","PAGA",IF(R26&gt;0,"VENCIDA",IF(R26&gt;=-5,"POR VENCER","AL DÍA"))))</f>
        <v>SIN ESTADO</v>
      </c>
      <c r="W26" t="str">
        <f>IF(N($H26)&lt;3,"",IF(Q26="","",Q26+31))</f>
        <v/>
      </c>
      <c r="X26" t="str">
        <f>IF(W26="","",TODAY()-W26)</f>
        <v/>
      </c>
      <c r="AA26" t="str">
        <f>IF(W26="","SIN ESTADO",IF(Y26&lt;&gt;"","PAGA",IF(X26&gt;0,"VENCIDA",IF(X26&gt;=-5,"POR VENCER","AL DÍA"))))</f>
        <v>SIN ESTADO</v>
      </c>
      <c r="AC26" t="str">
        <f>IF(N($H26)&lt;4,"",IF(W26="","",W26+31))</f>
        <v/>
      </c>
      <c r="AD26" t="str">
        <f>IF(AC26="","",TODAY()-AC26)</f>
        <v/>
      </c>
      <c r="AG26" t="str">
        <f>IF(AC26="","SIN ESTADO",IF(AE26&lt;&gt;"","PAGA",IF(AD26&gt;0,"VENCIDA",IF(AD26&gt;=-5,"POR VENCER","AL DÍA"))))</f>
        <v>SIN ESTADO</v>
      </c>
      <c r="AI26" t="str">
        <f>IF(N($H26)&lt;5,"",IF(AC26="","",AC26+31))</f>
        <v/>
      </c>
      <c r="AJ26" t="str">
        <f>IF(AI26="","",TODAY()-AI26)</f>
        <v/>
      </c>
      <c r="AM26" t="str">
        <f>IF(AI26="","SIN ESTADO",IF(AK26&lt;&gt;"","PAGA",IF(AJ26&gt;0,"VENCIDA",IF(AJ26&gt;=-5,"POR VENCER","AL DÍA"))))</f>
        <v>SIN ESTADO</v>
      </c>
      <c r="AO26" t="str">
        <f>IF(N($H26)&lt;6,"",IF(AI26="","",AI26+31))</f>
        <v/>
      </c>
      <c r="AP26" t="str">
        <f>IF(AO26="","",TODAY()-AO26)</f>
        <v/>
      </c>
      <c r="AS26" t="str">
        <f>IF(AO26="","SIN ESTADO",IF(AQ26&lt;&gt;"","PAGA",IF(AP26&gt;0,"VENCIDA",IF(AP26&gt;=-5,"POR VENCER","AL DÍA"))))</f>
        <v>SIN ESTADO</v>
      </c>
      <c r="AU26" t="str">
        <f>IF(N($H26)&lt;7,"",IF(AO26="","",AO26+31))</f>
        <v/>
      </c>
      <c r="AV26" t="str">
        <f>IF(AU26="","",TODAY()-AU26)</f>
        <v/>
      </c>
      <c r="AY26" t="str">
        <f>IF(AU26="","SIN ESTADO",IF(AW26&lt;&gt;"","PAGA",IF(AV26&gt;0,"VENCIDA",IF(AV26&gt;=-5,"POR VENCER","AL DÍA"))))</f>
        <v>SIN ESTADO</v>
      </c>
      <c r="BA26" t="str">
        <f>IF(N($H26)&lt;8,"",IF(AU26="","",AU26+31))</f>
        <v/>
      </c>
      <c r="BB26" t="str">
        <f>IF(BA26="","",TODAY()-BA26)</f>
        <v/>
      </c>
      <c r="BE26" t="str">
        <f>IF(BA26="","SIN ESTADO",IF(BC26&lt;&gt;"","PAGA",IF(BB26&gt;0,"VENCIDA",IF(BB26&gt;=-5,"POR VENCER","AL DÍA"))))</f>
        <v>SIN ESTADO</v>
      </c>
      <c r="BG26" t="str">
        <f>IF(N($H26)&lt;9,"",IF(BA26="","",BA26+31))</f>
        <v/>
      </c>
      <c r="BH26" t="str">
        <f>IF(BG26="","",TODAY()-BG26)</f>
        <v/>
      </c>
      <c r="BK26" t="str">
        <f>IF(BG26="","SIN ESTADO",IF(BI26&lt;&gt;"","PAGA",IF(BH26&gt;0,"VENCIDA",IF(BH26&gt;=-5,"POR VENCER","AL DÍA"))))</f>
        <v>SIN ESTADO</v>
      </c>
      <c r="BM26" t="str">
        <f>IF(N($H26)&lt;10,"",IF(BG26="","",BG26+31))</f>
        <v/>
      </c>
      <c r="BN26" t="str">
        <f>IF(BM26="","",TODAY()-BM26)</f>
        <v/>
      </c>
      <c r="BQ26" t="str">
        <f>IF(BM26="","SIN ESTADO",IF(BO26&lt;&gt;"","PAGA",IF(BN26&gt;0,"VENCIDA",IF(BN26&gt;=-5,"POR VENCER","AL DÍA"))))</f>
        <v>SIN ESTADO</v>
      </c>
      <c r="BS26" t="str">
        <f>IF(N($H26)&lt;11,"",IF(BM26="","",BM26+31))</f>
        <v/>
      </c>
      <c r="BT26" t="str">
        <f>IF(BS26="","",TODAY()-BS26)</f>
        <v/>
      </c>
      <c r="BW26" t="str">
        <f>IF(BS26="","SIN ESTADO",IF(BU26&lt;&gt;"","PAGA",IF(BT26&gt;0,"VENCIDA",IF(BT26&gt;=-5,"POR VENCER","AL DÍA"))))</f>
        <v>SIN ESTADO</v>
      </c>
      <c r="BY26" t="str">
        <f>IF(N($H26)&lt;12,"",IF(BS26="","",BS26+31))</f>
        <v/>
      </c>
      <c r="BZ26" t="str">
        <f>IF(BY26="","",TODAY()-BY26)</f>
        <v/>
      </c>
      <c r="CC26" t="str">
        <f>IF(BY26="","SIN ESTADO",IF(CA26&lt;&gt;"","PAGA",IF(BZ26&gt;0,"VENCIDA",IF(BZ26&gt;=-5,"POR VENCER","AL DÍA"))))</f>
        <v>SIN ESTADO</v>
      </c>
      <c r="CE26" t="str">
        <f>IF(N($H26)&lt;13,"",IF(BY26="","",BY26+31))</f>
        <v/>
      </c>
      <c r="CF26" t="str">
        <f>IF(CE26="","",TODAY()-CE26)</f>
        <v/>
      </c>
      <c r="CI26" t="str">
        <f>IF(CE26="","SIN ESTADO",IF(CG26&lt;&gt;"","PAGA",IF(CF26&gt;0,"VENCIDA",IF(CF26&gt;=-5,"POR VENCER","AL DÍA"))))</f>
        <v>SIN ESTADO</v>
      </c>
      <c r="CK26" t="str">
        <f>IF(N($H26)&lt;14,"",IF(CE26="","",CE26+31))</f>
        <v/>
      </c>
      <c r="CL26" t="str">
        <f>IF(CK26="","",TODAY()-CK26)</f>
        <v/>
      </c>
      <c r="CO26" t="str">
        <f>IF(CK26="","SIN ESTADO",IF(CM26&lt;&gt;"","PAGA",IF(CL26&gt;0,"VENCIDA",IF(CL26&gt;=-5,"POR VENCER","AL DÍA"))))</f>
        <v>SIN ESTADO</v>
      </c>
      <c r="CQ26" t="str">
        <f>IF(N($H26)&lt;15,"",IF(CK26="","",CK26+31))</f>
        <v/>
      </c>
      <c r="CR26" t="str">
        <f>IF(CQ26="","",TODAY()-CQ26)</f>
        <v/>
      </c>
      <c r="CU26" t="str">
        <f>IF(CQ26="","SIN ESTADO",IF(CS26&lt;&gt;"","PAGA",IF(CR26&gt;0,"VENCIDA",IF(CR26&gt;=-5,"POR VENCER","AL DÍA"))))</f>
        <v>SIN ESTADO</v>
      </c>
      <c r="CW26" t="str">
        <f>IF(N($H26)&lt;16,"",IF(CQ26="","",CQ26+31))</f>
        <v/>
      </c>
      <c r="CX26" t="str">
        <f>IF(CW26="","",TODAY()-CW26)</f>
        <v/>
      </c>
      <c r="DA26" t="str">
        <f>IF(CW26="","SIN ESTADO",IF(CY26&lt;&gt;"","PAGA",IF(CX26&gt;0,"VENCIDA",IF(CX26&gt;=-5,"POR VENCER","AL DÍA"))))</f>
        <v>SIN ESTADO</v>
      </c>
      <c r="DC26" t="str">
        <f>IF(N($H26)&lt;17,"",IF(CW26="","",CW26+31))</f>
        <v/>
      </c>
      <c r="DD26" t="str">
        <f>IF(DC26="","",TODAY()-DC26)</f>
        <v/>
      </c>
      <c r="DG26" t="str">
        <f>IF(DC26="","SIN ESTADO",IF(DE26&lt;&gt;"","PAGA",IF(DD26&gt;0,"VENCIDA",IF(DD26&gt;=-5,"POR VENCER","AL DÍA"))))</f>
        <v>SIN ESTADO</v>
      </c>
      <c r="DI26" t="str">
        <f>IF(N($H26)&lt;18,"",IF(DC26="","",DC26+31))</f>
        <v/>
      </c>
      <c r="DJ26" t="str">
        <f>IF(DI26="","",TODAY()-DI26)</f>
        <v/>
      </c>
      <c r="DM26" t="str">
        <f>IF(DI26="","SIN ESTADO",IF(DK26&lt;&gt;"","PAGA",IF(DJ26&gt;0,"VENCIDA",IF(DJ26&gt;=-5,"POR VENCER","AL DÍA"))))</f>
        <v>SIN ESTADO</v>
      </c>
      <c r="DO26" t="str">
        <f>IF(N($H26)&lt;19,"",IF(DI26="","",DI26+31))</f>
        <v/>
      </c>
      <c r="DP26" t="str">
        <f>IF(DO26="","",TODAY()-DO26)</f>
        <v/>
      </c>
      <c r="DS26" t="str">
        <f>IF(DO26="","SIN ESTADO",IF(DQ26&lt;&gt;"","PAGA",IF(DP26&gt;0,"VENCIDA",IF(DP26&gt;=-5,"POR VENCER","AL DÍA"))))</f>
        <v>SIN ESTADO</v>
      </c>
      <c r="DU26" t="str">
        <f>IF(N($H26)&lt;20,"",IF(DO26="","",DO26+31))</f>
        <v/>
      </c>
      <c r="DV26" t="str">
        <f>IF(DU26="","",TODAY()-DU26)</f>
        <v/>
      </c>
      <c r="DY26" t="str">
        <f>IF(DU26="","SIN ESTADO",IF(DW26&lt;&gt;"","PAGA",IF(DV26&gt;0,"VENCIDA",IF(DV26&gt;=-5,"POR VENCER","AL DÍA"))))</f>
        <v>SIN ESTADO</v>
      </c>
      <c r="EA26" t="str">
        <f>IF(N($H26)&lt;21,"",IF(DU26="","",DU26+31))</f>
        <v/>
      </c>
      <c r="EB26" t="str">
        <f>IF(EA26="","",TODAY()-EA26)</f>
        <v/>
      </c>
      <c r="EE26" t="str">
        <f>IF(EA26="","SIN ESTADO",IF(EC26&lt;&gt;"","PAGA",IF(EB26&gt;0,"VENCIDA",IF(EB26&gt;=-5,"POR VENCER","AL DÍA"))))</f>
        <v>SIN ESTADO</v>
      </c>
      <c r="EG26" t="str">
        <f>IF(N($H26)&lt;22,"",IF(EA26="","",EA26+31))</f>
        <v/>
      </c>
      <c r="EH26" t="str">
        <f>IF(EG26="","",TODAY()-EG26)</f>
        <v/>
      </c>
      <c r="EK26" t="str">
        <f>IF(EG26="","SIN ESTADO",IF(EI26&lt;&gt;"","PAGA",IF(EH26&gt;0,"VENCIDA",IF(EH26&gt;=-5,"POR VENCER","AL DÍA"))))</f>
        <v>SIN ESTADO</v>
      </c>
      <c r="EM26" t="str">
        <f>IF(N($H26)&lt;23,"",IF(EG26="","",EG26+31))</f>
        <v/>
      </c>
      <c r="EN26" t="str">
        <f>IF(EM26="","",TODAY()-EM26)</f>
        <v/>
      </c>
      <c r="EQ26" t="str">
        <f>IF(EM26="","SIN ESTADO",IF(EO26&lt;&gt;"","PAGA",IF(EN26&gt;0,"VENCIDA",IF(EN26&gt;=-5,"POR VENCER","AL DÍA"))))</f>
        <v>SIN ESTADO</v>
      </c>
      <c r="ES26" t="str">
        <f>IF(N($H26)&lt;24,"",IF(EM26="","",EM26+31))</f>
        <v/>
      </c>
      <c r="ET26" t="str">
        <f>IF(ES26="","",TODAY()-ES26)</f>
        <v/>
      </c>
      <c r="EW26" t="str">
        <f>IF(ES26="","SIN ESTADO",IF(EU26&lt;&gt;"","PAGA",IF(ET26&gt;0,"VENCIDA",IF(ET26&gt;=-5,"POR VENCER","AL DÍA"))))</f>
        <v>SIN ESTADO</v>
      </c>
      <c r="EY26" t="str">
        <f>IF(N($H26)&lt;25,"",IF(ES26="","",ES26+31))</f>
        <v/>
      </c>
      <c r="EZ26" t="str">
        <f>IF(EY26="","",TODAY()-EY26)</f>
        <v/>
      </c>
      <c r="FC26" t="str">
        <f>IF(EY26="","SIN ESTADO",IF(FA26&lt;&gt;"","PAGA",IF(EZ26&gt;0,"VENCIDA",IF(EZ26&gt;=-5,"POR VENCER","AL DÍA"))))</f>
        <v>SIN ESTADO</v>
      </c>
      <c r="FE26" t="str">
        <f>IF(N($H26)&lt;26,"",IF(EY26="","",EY26+31))</f>
        <v/>
      </c>
      <c r="FF26" t="str">
        <f>IF(FE26="","",TODAY()-FE26)</f>
        <v/>
      </c>
      <c r="FI26" t="str">
        <f>IF(FE26="","SIN ESTADO",IF(FG26&lt;&gt;"","PAGA",IF(FF26&gt;0,"VENCIDA",IF(FF26&gt;=-5,"POR VENCER","AL DÍA"))))</f>
        <v>SIN ESTADO</v>
      </c>
      <c r="FK26" t="str">
        <f>IF(N($H26)&lt;27,"",IF(FE26="","",FE26+31))</f>
        <v/>
      </c>
      <c r="FL26" t="str">
        <f>IF(FK26="","",TODAY()-FK26)</f>
        <v/>
      </c>
      <c r="FO26" t="str">
        <f>IF(FK26="","SIN ESTADO",IF(FM26&lt;&gt;"","PAGA",IF(FL26&gt;0,"VENCIDA",IF(FL26&gt;=-5,"POR VENCER","AL DÍA"))))</f>
        <v>SIN ESTADO</v>
      </c>
      <c r="FQ26" t="str">
        <f>IF(N($H26)&lt;28,"",IF(FK26="","",FK26+31))</f>
        <v/>
      </c>
      <c r="FR26" t="str">
        <f>IF(FQ26="","",TODAY()-FQ26)</f>
        <v/>
      </c>
      <c r="FU26" t="str">
        <f>IF(FQ26="","SIN ESTADO",IF(FS26&lt;&gt;"","PAGA",IF(FR26&gt;0,"VENCIDA",IF(FR26&gt;=-5,"POR VENCER","AL DÍA"))))</f>
        <v>SIN ESTADO</v>
      </c>
      <c r="FW26" t="str">
        <f>IF(N($H26)&lt;29,"",IF(FQ26="","",FQ26+31))</f>
        <v/>
      </c>
      <c r="FX26" t="str">
        <f>IF(FW26="","",TODAY()-FW26)</f>
        <v/>
      </c>
      <c r="GA26" t="str">
        <f>IF(FW26="","SIN ESTADO",IF(FY26&lt;&gt;"","PAGA",IF(FX26&gt;0,"VENCIDA",IF(FX26&gt;=-5,"POR VENCER","AL DÍA"))))</f>
        <v>SIN ESTADO</v>
      </c>
      <c r="GC26" t="str">
        <f>IF(N($H26)&lt;30,"",IF(FW26="","",FW26+31))</f>
        <v/>
      </c>
      <c r="GD26" t="str">
        <f>IF(GC26="","",TODAY()-GC26)</f>
        <v/>
      </c>
      <c r="GG26" t="str">
        <f>IF(GC26="","SIN ESTADO",IF(GE26&lt;&gt;"","PAGA",IF(GD26&gt;0,"VENCIDA",IF(GD26&gt;=-5,"POR VENCER","AL DÍA"))))</f>
        <v>SIN ESTADO</v>
      </c>
      <c r="GI26" t="str">
        <f>IF(N($H26)&lt;31,"",IF(GC26="","",GC26+31))</f>
        <v/>
      </c>
      <c r="GJ26" t="str">
        <f>IF(GI26="","",TODAY()-GI26)</f>
        <v/>
      </c>
      <c r="GM26" t="str">
        <f>IF(GI26="","SIN ESTADO",IF(GK26&lt;&gt;"","PAGA",IF(GJ26&gt;0,"VENCIDA",IF(GJ26&gt;=-5,"POR VENCER","AL DÍA"))))</f>
        <v>SIN ESTADO</v>
      </c>
      <c r="GO26" t="str">
        <f>IF(N($H26)&lt;32,"",IF(GI26="","",GI26+31))</f>
        <v/>
      </c>
      <c r="GP26" t="str">
        <f>IF(GO26="","",TODAY()-GO26)</f>
        <v/>
      </c>
      <c r="GS26" t="str">
        <f>IF(GO26="","SIN ESTADO",IF(GQ26&lt;&gt;"","PAGA",IF(GP26&gt;0,"VENCIDA",IF(GP26&gt;=-5,"POR VENCER","AL DÍA"))))</f>
        <v>SIN ESTADO</v>
      </c>
      <c r="GU26" t="str">
        <f>IF(N($H26)&lt;33,"",IF(GO26="","",GO26+31))</f>
        <v/>
      </c>
      <c r="GV26" t="str">
        <f>IF(GU26="","",TODAY()-GU26)</f>
        <v/>
      </c>
      <c r="GY26" t="str">
        <f>IF(GU26="","SIN ESTADO",IF(GW26&lt;&gt;"","PAGA",IF(GV26&gt;0,"VENCIDA",IF(GV26&gt;=-5,"POR VENCER","AL DÍA"))))</f>
        <v>SIN ESTADO</v>
      </c>
      <c r="HA26" t="str">
        <f>IF(N($H26)&lt;34,"",IF(GU26="","",GU26+31))</f>
        <v/>
      </c>
      <c r="HB26" t="str">
        <f>IF(HA26="","",TODAY()-HA26)</f>
        <v/>
      </c>
      <c r="HE26" t="str">
        <f>IF(HA26="","SIN ESTADO",IF(HC26&lt;&gt;"","PAGA",IF(HB26&gt;0,"VENCIDA",IF(HB26&gt;=-5,"POR VENCER","AL DÍA"))))</f>
        <v>SIN ESTADO</v>
      </c>
      <c r="HG26" t="str">
        <f>IF(N($H26)&lt;35,"",IF(HA26="","",HA26+31))</f>
        <v/>
      </c>
      <c r="HH26" t="str">
        <f>IF(HG26="","",TODAY()-HG26)</f>
        <v/>
      </c>
      <c r="HK26" t="str">
        <f>IF(HG26="","SIN ESTADO",IF(HI26&lt;&gt;"","PAGA",IF(HH26&gt;0,"VENCIDA",IF(HH26&gt;=-5,"POR VENCER","AL DÍA"))))</f>
        <v>SIN ESTADO</v>
      </c>
      <c r="HM26" t="str">
        <f>IF(N($H26)&lt;36,"",IF(HG26="","",HG26+31))</f>
        <v/>
      </c>
      <c r="HN26" t="str">
        <f>IF(HM26="","",TODAY()-HM26)</f>
        <v/>
      </c>
      <c r="HQ26" t="str">
        <f>IF(HM26="","SIN ESTADO",IF(HO26&lt;&gt;"","PAGA",IF(HN26&gt;0,"VENCIDA",IF(HN26&gt;=-5,"POR VENCER","AL DÍA"))))</f>
        <v>SIN ESTADO</v>
      </c>
      <c r="HS26">
        <f>N26+T26+Z26+AF26+AL26+AR26+AX26+BD26+BJ26+BP26+BV26+CB26+CH26+CN26+CT26+CZ26+DF26+DL26+DR26+DX26+ED26+EJ26+EP26+EV26+FB26+FH26+FN26+FT26+FZ26+GF26+GL26+GR26+GX26+HD26+HJ26+HP26</f>
        <v>0</v>
      </c>
      <c r="HU26">
        <f>IFERROR(N($J26),0)</f>
        <v>0</v>
      </c>
      <c r="HW26">
        <f>SUMPRODUCT((MOD(COLUMN($M26:$HR26)-COLUMN($M26),6)=0)*ISNUMBER($M26:$HR26)*($M26:$HR26&gt;=RESUMEN!$C$26)*($M26:$HR26&lt;=RESUMEN!$C$27)*IFERROR(N($N26:$HS26),0))</f>
        <v>0</v>
      </c>
      <c r="HX26">
        <f>SUMPRODUCT((MOD(COLUMN($M26:$HR26)-COLUMN($M26),6)=0)*ISNUMBER($M26:$HR26)*($M26:$HR26&gt;=RESUMEN!$C$26)*($M26:$HR26&lt;=RESUMEN!$C$27))</f>
        <v>0</v>
      </c>
    </row>
    <row r="27">
      <c r="B27">
        <f>VENTAS!A26</f>
        <v>24</v>
      </c>
      <c r="C27" t="str">
        <f>VENTAS!B26</f>
        <v>LC1 - 4 - 1</v>
      </c>
      <c r="D27" t="str">
        <f>VENTAS!C26</f>
        <v>VENDIDO</v>
      </c>
      <c r="E27">
        <f>VENTAS!D26</f>
        <v>43380000</v>
      </c>
      <c r="F27">
        <f>VENTAS!J26</f>
        <v>39380000</v>
      </c>
      <c r="G27">
        <f>VENTAS!F26</f>
        <v>46178</v>
      </c>
      <c r="H27">
        <f>VENTAS!K26</f>
        <v>24</v>
      </c>
      <c r="I27" t="str">
        <f>VENTAS!M26</f>
        <v>5 DE CADA MES</v>
      </c>
      <c r="J27">
        <f>VENTAS!L26</f>
        <v>1640833.3333333333</v>
      </c>
      <c r="K27">
        <f>IF(N($H27)&lt;1,"",$G27+31)</f>
        <v>46209</v>
      </c>
      <c r="L27">
        <f>IF(K27="","",TODAY()-K27)</f>
        <v>109</v>
      </c>
      <c r="M27">
        <v>46196</v>
      </c>
      <c r="N27">
        <v>1640000</v>
      </c>
      <c r="O27" t="str">
        <f>IF(K27="","SIN ESTADO",IF(M27&lt;&gt;"","PAGA",IF(L27&gt;0,"VENCIDA",IF(L27&gt;=-5,"POR VENCER","AL DÍA"))))</f>
        <v>PAGA</v>
      </c>
      <c r="P27" t="str">
        <v>TRANSFERENCIA</v>
      </c>
      <c r="Q27">
        <f>IF(N($H27)&lt;2,"",IF(K27="","",K27+31))</f>
        <v>46240</v>
      </c>
      <c r="R27">
        <f>IF(Q27="","",TODAY()-Q27)</f>
        <v>78</v>
      </c>
      <c r="S27">
        <v>46218</v>
      </c>
      <c r="T27">
        <v>1640000</v>
      </c>
      <c r="U27" t="str">
        <f>IF(Q27="","SIN ESTADO",IF(S27&lt;&gt;"","PAGA",IF(R27&gt;0,"VENCIDA",IF(R27&gt;=-5,"POR VENCER","AL DÍA"))))</f>
        <v>PAGA</v>
      </c>
      <c r="V27" t="str">
        <v>TRANSFERENCIA</v>
      </c>
      <c r="W27">
        <f>IF(N($H27)&lt;3,"",IF(Q27="","",Q27+31))</f>
        <v>46271</v>
      </c>
      <c r="X27">
        <f>IF(W27="","",TODAY()-W27)</f>
        <v>47</v>
      </c>
      <c r="Y27">
        <v>46253</v>
      </c>
      <c r="Z27">
        <v>1640000</v>
      </c>
      <c r="AA27" t="str">
        <f>IF(W27="","SIN ESTADO",IF(Y27&lt;&gt;"","PAGA",IF(X27&gt;0,"VENCIDA",IF(X27&gt;=-5,"POR VENCER","AL DÍA"))))</f>
        <v>PAGA</v>
      </c>
      <c r="AB27" t="str">
        <v>TRANSFERENCIA</v>
      </c>
      <c r="AC27">
        <f>IF(N($H27)&lt;4,"",IF(W27="","",W27+31))</f>
        <v>46302</v>
      </c>
      <c r="AD27">
        <f>IF(AC27="","",TODAY()-AC27)</f>
        <v>16</v>
      </c>
      <c r="AE27">
        <v>46286</v>
      </c>
      <c r="AF27">
        <v>1640800</v>
      </c>
      <c r="AG27" t="str">
        <f>IF(AC27="","SIN ESTADO",IF(AE27&lt;&gt;"","PAGA",IF(AD27&gt;0,"VENCIDA",IF(AD27&gt;=-5,"POR VENCER","AL DÍA"))))</f>
        <v>PAGA</v>
      </c>
      <c r="AH27" t="str">
        <v>TRANSFERENCIA</v>
      </c>
      <c r="AI27">
        <f>IF(N($H27)&lt;5,"",IF(AC27="","",AC27+31))</f>
        <v>46333</v>
      </c>
      <c r="AJ27">
        <f>IF(AI27="","",TODAY()-AI27)</f>
        <v>-15</v>
      </c>
      <c r="AK27">
        <v>46314</v>
      </c>
      <c r="AL27">
        <v>1640800</v>
      </c>
      <c r="AM27" t="str">
        <f>IF(AI27="","SIN ESTADO",IF(AK27&lt;&gt;"","PAGA",IF(AJ27&gt;0,"VENCIDA",IF(AJ27&gt;=-5,"POR VENCER","AL DÍA"))))</f>
        <v>PAGA</v>
      </c>
      <c r="AN27" t="str">
        <v>TRANSFERENCIA</v>
      </c>
      <c r="AO27">
        <f>IF(N($H27)&lt;6,"",IF(AI27="","",AI27+31))</f>
        <v>46364</v>
      </c>
      <c r="AP27">
        <f>IF(AO27="","",TODAY()-AO27)</f>
        <v>-46</v>
      </c>
      <c r="AS27" t="str">
        <f>IF(AO27="","SIN ESTADO",IF(AQ27&lt;&gt;"","PAGA",IF(AP27&gt;0,"VENCIDA",IF(AP27&gt;=-5,"POR VENCER","AL DÍA"))))</f>
        <v>AL DÍA</v>
      </c>
      <c r="AU27">
        <f>IF(N($H27)&lt;7,"",IF(AO27="","",AO27+31))</f>
        <v>46395</v>
      </c>
      <c r="AV27">
        <f>IF(AU27="","",TODAY()-AU27)</f>
        <v>-77</v>
      </c>
      <c r="AY27" t="str">
        <f>IF(AU27="","SIN ESTADO",IF(AW27&lt;&gt;"","PAGA",IF(AV27&gt;0,"VENCIDA",IF(AV27&gt;=-5,"POR VENCER","AL DÍA"))))</f>
        <v>AL DÍA</v>
      </c>
      <c r="BA27">
        <f>IF(N($H27)&lt;8,"",IF(AU27="","",AU27+31))</f>
        <v>46426</v>
      </c>
      <c r="BB27">
        <f>IF(BA27="","",TODAY()-BA27)</f>
        <v>-108</v>
      </c>
      <c r="BE27" t="str">
        <f>IF(BA27="","SIN ESTADO",IF(BC27&lt;&gt;"","PAGA",IF(BB27&gt;0,"VENCIDA",IF(BB27&gt;=-5,"POR VENCER","AL DÍA"))))</f>
        <v>AL DÍA</v>
      </c>
      <c r="BG27">
        <f>IF(N($H27)&lt;9,"",IF(BA27="","",BA27+31))</f>
        <v>46457</v>
      </c>
      <c r="BH27">
        <f>IF(BG27="","",TODAY()-BG27)</f>
        <v>-139</v>
      </c>
      <c r="BK27" t="str">
        <f>IF(BG27="","SIN ESTADO",IF(BI27&lt;&gt;"","PAGA",IF(BH27&gt;0,"VENCIDA",IF(BH27&gt;=-5,"POR VENCER","AL DÍA"))))</f>
        <v>AL DÍA</v>
      </c>
      <c r="BM27">
        <f>IF(N($H27)&lt;10,"",IF(BG27="","",BG27+31))</f>
        <v>46488</v>
      </c>
      <c r="BN27">
        <f>IF(BM27="","",TODAY()-BM27)</f>
        <v>-170</v>
      </c>
      <c r="BQ27" t="str">
        <f>IF(BM27="","SIN ESTADO",IF(BO27&lt;&gt;"","PAGA",IF(BN27&gt;0,"VENCIDA",IF(BN27&gt;=-5,"POR VENCER","AL DÍA"))))</f>
        <v>AL DÍA</v>
      </c>
      <c r="BS27">
        <f>IF(N($H27)&lt;11,"",IF(BM27="","",BM27+31))</f>
        <v>46519</v>
      </c>
      <c r="BT27">
        <f>IF(BS27="","",TODAY()-BS27)</f>
        <v>-201</v>
      </c>
      <c r="BW27" t="str">
        <f>IF(BS27="","SIN ESTADO",IF(BU27&lt;&gt;"","PAGA",IF(BT27&gt;0,"VENCIDA",IF(BT27&gt;=-5,"POR VENCER","AL DÍA"))))</f>
        <v>AL DÍA</v>
      </c>
      <c r="BY27">
        <f>IF(N($H27)&lt;12,"",IF(BS27="","",BS27+31))</f>
        <v>46550</v>
      </c>
      <c r="BZ27">
        <f>IF(BY27="","",TODAY()-BY27)</f>
        <v>-232</v>
      </c>
      <c r="CC27" t="str">
        <f>IF(BY27="","SIN ESTADO",IF(CA27&lt;&gt;"","PAGA",IF(BZ27&gt;0,"VENCIDA",IF(BZ27&gt;=-5,"POR VENCER","AL DÍA"))))</f>
        <v>AL DÍA</v>
      </c>
      <c r="CE27">
        <f>IF(N($H27)&lt;13,"",IF(BY27="","",BY27+31))</f>
        <v>46581</v>
      </c>
      <c r="CF27">
        <f>IF(CE27="","",TODAY()-CE27)</f>
        <v>-263</v>
      </c>
      <c r="CI27" t="str">
        <f>IF(CE27="","SIN ESTADO",IF(CG27&lt;&gt;"","PAGA",IF(CF27&gt;0,"VENCIDA",IF(CF27&gt;=-5,"POR VENCER","AL DÍA"))))</f>
        <v>AL DÍA</v>
      </c>
      <c r="CK27">
        <f>IF(N($H27)&lt;14,"",IF(CE27="","",CE27+31))</f>
        <v>46612</v>
      </c>
      <c r="CL27">
        <f>IF(CK27="","",TODAY()-CK27)</f>
        <v>-294</v>
      </c>
      <c r="CO27" t="str">
        <f>IF(CK27="","SIN ESTADO",IF(CM27&lt;&gt;"","PAGA",IF(CL27&gt;0,"VENCIDA",IF(CL27&gt;=-5,"POR VENCER","AL DÍA"))))</f>
        <v>AL DÍA</v>
      </c>
      <c r="CQ27">
        <f>IF(N($H27)&lt;15,"",IF(CK27="","",CK27+31))</f>
        <v>46643</v>
      </c>
      <c r="CR27">
        <f>IF(CQ27="","",TODAY()-CQ27)</f>
        <v>-325</v>
      </c>
      <c r="CU27" t="str">
        <f>IF(CQ27="","SIN ESTADO",IF(CS27&lt;&gt;"","PAGA",IF(CR27&gt;0,"VENCIDA",IF(CR27&gt;=-5,"POR VENCER","AL DÍA"))))</f>
        <v>AL DÍA</v>
      </c>
      <c r="CW27">
        <f>IF(N($H27)&lt;16,"",IF(CQ27="","",CQ27+31))</f>
        <v>46674</v>
      </c>
      <c r="CX27">
        <f>IF(CW27="","",TODAY()-CW27)</f>
        <v>-356</v>
      </c>
      <c r="DA27" t="str">
        <f>IF(CW27="","SIN ESTADO",IF(CY27&lt;&gt;"","PAGA",IF(CX27&gt;0,"VENCIDA",IF(CX27&gt;=-5,"POR VENCER","AL DÍA"))))</f>
        <v>AL DÍA</v>
      </c>
      <c r="DC27">
        <f>IF(N($H27)&lt;17,"",IF(CW27="","",CW27+31))</f>
        <v>46705</v>
      </c>
      <c r="DD27">
        <f>IF(DC27="","",TODAY()-DC27)</f>
        <v>-387</v>
      </c>
      <c r="DG27" t="str">
        <f>IF(DC27="","SIN ESTADO",IF(DE27&lt;&gt;"","PAGA",IF(DD27&gt;0,"VENCIDA",IF(DD27&gt;=-5,"POR VENCER","AL DÍA"))))</f>
        <v>AL DÍA</v>
      </c>
      <c r="DI27">
        <f>IF(N($H27)&lt;18,"",IF(DC27="","",DC27+31))</f>
        <v>46736</v>
      </c>
      <c r="DJ27">
        <f>IF(DI27="","",TODAY()-DI27)</f>
        <v>-418</v>
      </c>
      <c r="DM27" t="str">
        <f>IF(DI27="","SIN ESTADO",IF(DK27&lt;&gt;"","PAGA",IF(DJ27&gt;0,"VENCIDA",IF(DJ27&gt;=-5,"POR VENCER","AL DÍA"))))</f>
        <v>AL DÍA</v>
      </c>
      <c r="DO27">
        <f>IF(N($H27)&lt;19,"",IF(DI27="","",DI27+31))</f>
        <v>46767</v>
      </c>
      <c r="DP27">
        <f>IF(DO27="","",TODAY()-DO27)</f>
        <v>-449</v>
      </c>
      <c r="DS27" t="str">
        <f>IF(DO27="","SIN ESTADO",IF(DQ27&lt;&gt;"","PAGA",IF(DP27&gt;0,"VENCIDA",IF(DP27&gt;=-5,"POR VENCER","AL DÍA"))))</f>
        <v>AL DÍA</v>
      </c>
      <c r="DU27">
        <f>IF(N($H27)&lt;20,"",IF(DO27="","",DO27+31))</f>
        <v>46798</v>
      </c>
      <c r="DV27">
        <f>IF(DU27="","",TODAY()-DU27)</f>
        <v>-480</v>
      </c>
      <c r="DY27" t="str">
        <f>IF(DU27="","SIN ESTADO",IF(DW27&lt;&gt;"","PAGA",IF(DV27&gt;0,"VENCIDA",IF(DV27&gt;=-5,"POR VENCER","AL DÍA"))))</f>
        <v>AL DÍA</v>
      </c>
      <c r="EA27">
        <f>IF(N($H27)&lt;21,"",IF(DU27="","",DU27+31))</f>
        <v>46829</v>
      </c>
      <c r="EB27">
        <f>IF(EA27="","",TODAY()-EA27)</f>
        <v>-511</v>
      </c>
      <c r="EE27" t="str">
        <f>IF(EA27="","SIN ESTADO",IF(EC27&lt;&gt;"","PAGA",IF(EB27&gt;0,"VENCIDA",IF(EB27&gt;=-5,"POR VENCER","AL DÍA"))))</f>
        <v>AL DÍA</v>
      </c>
      <c r="EG27">
        <f>IF(N($H27)&lt;22,"",IF(EA27="","",EA27+31))</f>
        <v>46860</v>
      </c>
      <c r="EH27">
        <f>IF(EG27="","",TODAY()-EG27)</f>
        <v>-542</v>
      </c>
      <c r="EK27" t="str">
        <f>IF(EG27="","SIN ESTADO",IF(EI27&lt;&gt;"","PAGA",IF(EH27&gt;0,"VENCIDA",IF(EH27&gt;=-5,"POR VENCER","AL DÍA"))))</f>
        <v>AL DÍA</v>
      </c>
      <c r="EM27">
        <f>IF(N($H27)&lt;23,"",IF(EG27="","",EG27+31))</f>
        <v>46891</v>
      </c>
      <c r="EN27">
        <f>IF(EM27="","",TODAY()-EM27)</f>
        <v>-573</v>
      </c>
      <c r="EQ27" t="str">
        <f>IF(EM27="","SIN ESTADO",IF(EO27&lt;&gt;"","PAGA",IF(EN27&gt;0,"VENCIDA",IF(EN27&gt;=-5,"POR VENCER","AL DÍA"))))</f>
        <v>AL DÍA</v>
      </c>
      <c r="ES27">
        <f>IF(N($H27)&lt;24,"",IF(EM27="","",EM27+31))</f>
        <v>46922</v>
      </c>
      <c r="ET27">
        <f>IF(ES27="","",TODAY()-ES27)</f>
        <v>-604</v>
      </c>
      <c r="EW27" t="str">
        <f>IF(ES27="","SIN ESTADO",IF(EU27&lt;&gt;"","PAGA",IF(ET27&gt;0,"VENCIDA",IF(ET27&gt;=-5,"POR VENCER","AL DÍA"))))</f>
        <v>AL DÍA</v>
      </c>
      <c r="EY27" t="str">
        <f>IF(N($H27)&lt;25,"",IF(ES27="","",ES27+31))</f>
        <v/>
      </c>
      <c r="EZ27" t="str">
        <f>IF(EY27="","",TODAY()-EY27)</f>
        <v/>
      </c>
      <c r="FC27" t="str">
        <f>IF(EY27="","SIN ESTADO",IF(FA27&lt;&gt;"","PAGA",IF(EZ27&gt;0,"VENCIDA",IF(EZ27&gt;=-5,"POR VENCER","AL DÍA"))))</f>
        <v>SIN ESTADO</v>
      </c>
      <c r="FE27" t="str">
        <f>IF(N($H27)&lt;26,"",IF(EY27="","",EY27+31))</f>
        <v/>
      </c>
      <c r="FF27" t="str">
        <f>IF(FE27="","",TODAY()-FE27)</f>
        <v/>
      </c>
      <c r="FI27" t="str">
        <f>IF(FE27="","SIN ESTADO",IF(FG27&lt;&gt;"","PAGA",IF(FF27&gt;0,"VENCIDA",IF(FF27&gt;=-5,"POR VENCER","AL DÍA"))))</f>
        <v>SIN ESTADO</v>
      </c>
      <c r="FK27" t="str">
        <f>IF(N($H27)&lt;27,"",IF(FE27="","",FE27+31))</f>
        <v/>
      </c>
      <c r="FL27" t="str">
        <f>IF(FK27="","",TODAY()-FK27)</f>
        <v/>
      </c>
      <c r="FO27" t="str">
        <f>IF(FK27="","SIN ESTADO",IF(FM27&lt;&gt;"","PAGA",IF(FL27&gt;0,"VENCIDA",IF(FL27&gt;=-5,"POR VENCER","AL DÍA"))))</f>
        <v>SIN ESTADO</v>
      </c>
      <c r="FQ27" t="str">
        <f>IF(N($H27)&lt;28,"",IF(FK27="","",FK27+31))</f>
        <v/>
      </c>
      <c r="FR27" t="str">
        <f>IF(FQ27="","",TODAY()-FQ27)</f>
        <v/>
      </c>
      <c r="FU27" t="str">
        <f>IF(FQ27="","SIN ESTADO",IF(FS27&lt;&gt;"","PAGA",IF(FR27&gt;0,"VENCIDA",IF(FR27&gt;=-5,"POR VENCER","AL DÍA"))))</f>
        <v>SIN ESTADO</v>
      </c>
      <c r="FW27" t="str">
        <f>IF(N($H27)&lt;29,"",IF(FQ27="","",FQ27+31))</f>
        <v/>
      </c>
      <c r="FX27" t="str">
        <f>IF(FW27="","",TODAY()-FW27)</f>
        <v/>
      </c>
      <c r="GA27" t="str">
        <f>IF(FW27="","SIN ESTADO",IF(FY27&lt;&gt;"","PAGA",IF(FX27&gt;0,"VENCIDA",IF(FX27&gt;=-5,"POR VENCER","AL DÍA"))))</f>
        <v>SIN ESTADO</v>
      </c>
      <c r="GC27" t="str">
        <f>IF(N($H27)&lt;30,"",IF(FW27="","",FW27+31))</f>
        <v/>
      </c>
      <c r="GD27" t="str">
        <f>IF(GC27="","",TODAY()-GC27)</f>
        <v/>
      </c>
      <c r="GG27" t="str">
        <f>IF(GC27="","SIN ESTADO",IF(GE27&lt;&gt;"","PAGA",IF(GD27&gt;0,"VENCIDA",IF(GD27&gt;=-5,"POR VENCER","AL DÍA"))))</f>
        <v>SIN ESTADO</v>
      </c>
      <c r="GI27" t="str">
        <f>IF(N($H27)&lt;31,"",IF(GC27="","",GC27+31))</f>
        <v/>
      </c>
      <c r="GJ27" t="str">
        <f>IF(GI27="","",TODAY()-GI27)</f>
        <v/>
      </c>
      <c r="GM27" t="str">
        <f>IF(GI27="","SIN ESTADO",IF(GK27&lt;&gt;"","PAGA",IF(GJ27&gt;0,"VENCIDA",IF(GJ27&gt;=-5,"POR VENCER","AL DÍA"))))</f>
        <v>SIN ESTADO</v>
      </c>
      <c r="GO27" t="str">
        <f>IF(N($H27)&lt;32,"",IF(GI27="","",GI27+31))</f>
        <v/>
      </c>
      <c r="GP27" t="str">
        <f>IF(GO27="","",TODAY()-GO27)</f>
        <v/>
      </c>
      <c r="GS27" t="str">
        <f>IF(GO27="","SIN ESTADO",IF(GQ27&lt;&gt;"","PAGA",IF(GP27&gt;0,"VENCIDA",IF(GP27&gt;=-5,"POR VENCER","AL DÍA"))))</f>
        <v>SIN ESTADO</v>
      </c>
      <c r="GU27" t="str">
        <f>IF(N($H27)&lt;33,"",IF(GO27="","",GO27+31))</f>
        <v/>
      </c>
      <c r="GV27" t="str">
        <f>IF(GU27="","",TODAY()-GU27)</f>
        <v/>
      </c>
      <c r="GY27" t="str">
        <f>IF(GU27="","SIN ESTADO",IF(GW27&lt;&gt;"","PAGA",IF(GV27&gt;0,"VENCIDA",IF(GV27&gt;=-5,"POR VENCER","AL DÍA"))))</f>
        <v>SIN ESTADO</v>
      </c>
      <c r="HA27" t="str">
        <f>IF(N($H27)&lt;34,"",IF(GU27="","",GU27+31))</f>
        <v/>
      </c>
      <c r="HB27" t="str">
        <f>IF(HA27="","",TODAY()-HA27)</f>
        <v/>
      </c>
      <c r="HE27" t="str">
        <f>IF(HA27="","SIN ESTADO",IF(HC27&lt;&gt;"","PAGA",IF(HB27&gt;0,"VENCIDA",IF(HB27&gt;=-5,"POR VENCER","AL DÍA"))))</f>
        <v>SIN ESTADO</v>
      </c>
      <c r="HG27" t="str">
        <f>IF(N($H27)&lt;35,"",IF(HA27="","",HA27+31))</f>
        <v/>
      </c>
      <c r="HH27" t="str">
        <f>IF(HG27="","",TODAY()-HG27)</f>
        <v/>
      </c>
      <c r="HK27" t="str">
        <f>IF(HG27="","SIN ESTADO",IF(HI27&lt;&gt;"","PAGA",IF(HH27&gt;0,"VENCIDA",IF(HH27&gt;=-5,"POR VENCER","AL DÍA"))))</f>
        <v>SIN ESTADO</v>
      </c>
      <c r="HM27" t="str">
        <f>IF(N($H27)&lt;36,"",IF(HG27="","",HG27+31))</f>
        <v/>
      </c>
      <c r="HN27" t="str">
        <f>IF(HM27="","",TODAY()-HM27)</f>
        <v/>
      </c>
      <c r="HQ27" t="str">
        <f>IF(HM27="","SIN ESTADO",IF(HO27&lt;&gt;"","PAGA",IF(HN27&gt;0,"VENCIDA",IF(HN27&gt;=-5,"POR VENCER","AL DÍA"))))</f>
        <v>SIN ESTADO</v>
      </c>
      <c r="HS27">
        <f>N27+T27+Z27+AF27+AL27+AR27+AX27+BD27+BJ27+BP27+BV27+CB27+CH27+CN27+CT27+CZ27+DF27+DL27+DR27+DX27+ED27+EJ27+EP27+EV27+FB27+FH27+FN27+FT27+FZ27+GF27+GL27+GR27+GX27+HD27+HJ27+HP27</f>
        <v>8201600</v>
      </c>
      <c r="HU27">
        <f>IFERROR(N($J27),0)</f>
        <v>1640833.3333333333</v>
      </c>
      <c r="HW27">
        <f>SUMPRODUCT((MOD(COLUMN($M27:$HR27)-COLUMN($M27),6)=0)*ISNUMBER($M27:$HR27)*($M27:$HR27&gt;=RESUMEN!$C$26)*($M27:$HR27&lt;=RESUMEN!$C$27)*IFERROR(N($N27:$HS27),0))</f>
        <v>1640000</v>
      </c>
      <c r="HX27">
        <f>SUMPRODUCT((MOD(COLUMN($M27:$HR27)-COLUMN($M27),6)=0)*ISNUMBER($M27:$HR27)*($M27:$HR27&gt;=RESUMEN!$C$26)*($M27:$HR27&lt;=RESUMEN!$C$27))</f>
        <v>1</v>
      </c>
    </row>
    <row r="28">
      <c r="B28">
        <f>VENTAS!A27</f>
        <v>25</v>
      </c>
      <c r="C28" t="str">
        <f>VENTAS!B27</f>
        <v xml:space="preserve">LC1 - 4 - 2 </v>
      </c>
      <c r="D28" t="str">
        <f>VENTAS!C27</f>
        <v>VENDIDO</v>
      </c>
      <c r="E28">
        <f>VENTAS!D27</f>
        <v>35970000</v>
      </c>
      <c r="F28">
        <f>VENTAS!J27</f>
        <v>27970000</v>
      </c>
      <c r="G28">
        <v>46081</v>
      </c>
      <c r="H28">
        <f>VENTAS!K27</f>
        <v>30</v>
      </c>
      <c r="I28" t="str">
        <f>VENTAS!M27</f>
        <v xml:space="preserve">30 DE CADA MES </v>
      </c>
      <c r="J28">
        <f>VENTAS!L27</f>
        <v>932333.3333333334</v>
      </c>
      <c r="K28">
        <f>IF(N($H28)&lt;1,"",$G28+31)</f>
        <v>46112</v>
      </c>
      <c r="L28">
        <f>IF(K28="","",TODAY()-K28)</f>
        <v>206</v>
      </c>
      <c r="M28">
        <v>46077</v>
      </c>
      <c r="N28">
        <v>2796000</v>
      </c>
      <c r="O28" t="str">
        <f>IF(K28="","SIN ESTADO",IF(M28&lt;&gt;"","PAGA",IF(L28&gt;0,"VENCIDA",IF(L28&gt;=-5,"POR VENCER","AL DÍA"))))</f>
        <v>PAGA</v>
      </c>
      <c r="P28" t="str">
        <v>CHEQUE</v>
      </c>
      <c r="Q28">
        <f>IF(N($H28)&lt;2,"",IF(K28="","",K28+31))</f>
        <v>46143</v>
      </c>
      <c r="R28">
        <f>IF(Q28="","",TODAY()-Q28)</f>
        <v>175</v>
      </c>
      <c r="S28">
        <v>46077</v>
      </c>
      <c r="U28" t="str">
        <f>IF(Q28="","SIN ESTADO",IF(S28&lt;&gt;"","PAGA",IF(R28&gt;0,"VENCIDA",IF(R28&gt;=-5,"POR VENCER","AL DÍA"))))</f>
        <v>PAGA</v>
      </c>
      <c r="V28" t="str">
        <v>TRANSFERENCIA</v>
      </c>
      <c r="W28">
        <f>IF(N($H28)&lt;3,"",IF(Q28="","",Q28+31))</f>
        <v>46174</v>
      </c>
      <c r="X28">
        <f>IF(W28="","",TODAY()-W28)</f>
        <v>144</v>
      </c>
      <c r="Y28">
        <v>46077</v>
      </c>
      <c r="AA28" t="str">
        <f>IF(W28="","SIN ESTADO",IF(Y28&lt;&gt;"","PAGA",IF(X28&gt;0,"VENCIDA",IF(X28&gt;=-5,"POR VENCER","AL DÍA"))))</f>
        <v>PAGA</v>
      </c>
      <c r="AB28" t="str">
        <v>TRANSFERENCIA</v>
      </c>
      <c r="AC28">
        <f>IF(N($H28)&lt;4,"",IF(W28="","",W28+31))</f>
        <v>46205</v>
      </c>
      <c r="AD28">
        <f>IF(AC28="","",TODAY()-AC28)</f>
        <v>113</v>
      </c>
      <c r="AE28">
        <v>46116</v>
      </c>
      <c r="AF28">
        <v>932000</v>
      </c>
      <c r="AG28" t="str">
        <f>IF(AC28="","SIN ESTADO",IF(AE28&lt;&gt;"","PAGA",IF(AD28&gt;0,"VENCIDA",IF(AD28&gt;=-5,"POR VENCER","AL DÍA"))))</f>
        <v>PAGA</v>
      </c>
      <c r="AH28" t="str">
        <v>TRANSFERENCIA</v>
      </c>
      <c r="AI28">
        <f>IF(N($H28)&lt;5,"",IF(AC28="","",AC28+31))</f>
        <v>46236</v>
      </c>
      <c r="AJ28">
        <f>IF(AI28="","",TODAY()-AI28)</f>
        <v>82</v>
      </c>
      <c r="AK28">
        <v>46132</v>
      </c>
      <c r="AL28">
        <v>932000</v>
      </c>
      <c r="AM28" t="str">
        <f>IF(AI28="","SIN ESTADO",IF(AK28&lt;&gt;"","PAGA",IF(AJ28&gt;0,"VENCIDA",IF(AJ28&gt;=-5,"POR VENCER","AL DÍA"))))</f>
        <v>PAGA</v>
      </c>
      <c r="AN28" t="str">
        <v>TRANSFERENCIA</v>
      </c>
      <c r="AO28">
        <f>IF(N($H28)&lt;6,"",IF(AI28="","",AI28+31))</f>
        <v>46267</v>
      </c>
      <c r="AP28">
        <f>IF(AO28="","",TODAY()-AO28)</f>
        <v>51</v>
      </c>
      <c r="AQ28">
        <v>46171</v>
      </c>
      <c r="AR28">
        <v>932000</v>
      </c>
      <c r="AS28" t="str">
        <f>IF(AO28="","SIN ESTADO",IF(AQ28&lt;&gt;"","PAGA",IF(AP28&gt;0,"VENCIDA",IF(AP28&gt;=-5,"POR VENCER","AL DÍA"))))</f>
        <v>PAGA</v>
      </c>
      <c r="AT28" t="str">
        <v>TRANSFERENCIA</v>
      </c>
      <c r="AU28">
        <f>IF(N($H28)&lt;7,"",IF(AO28="","",AO28+31))</f>
        <v>46298</v>
      </c>
      <c r="AV28">
        <f>IF(AU28="","",TODAY()-AU28)</f>
        <v>20</v>
      </c>
      <c r="AW28">
        <v>46182</v>
      </c>
      <c r="AX28">
        <v>932000</v>
      </c>
      <c r="AY28" t="str">
        <f>IF(AU28="","SIN ESTADO",IF(AW28&lt;&gt;"","PAGA",IF(AV28&gt;0,"VENCIDA",IF(AV28&gt;=-5,"POR VENCER","AL DÍA"))))</f>
        <v>PAGA</v>
      </c>
      <c r="AZ28" t="str">
        <v>TRANSFERENCIA</v>
      </c>
      <c r="BA28">
        <f>IF(N($H28)&lt;8,"",IF(AU28="","",AU28+31))</f>
        <v>46329</v>
      </c>
      <c r="BB28">
        <f>IF(BA28="","",TODAY()-BA28)</f>
        <v>-11</v>
      </c>
      <c r="BC28">
        <v>46210</v>
      </c>
      <c r="BD28">
        <v>1864000</v>
      </c>
      <c r="BE28" t="str">
        <f>IF(BA28="","SIN ESTADO",IF(BC28&lt;&gt;"","PAGA",IF(BB28&gt;0,"VENCIDA",IF(BB28&gt;=-5,"POR VENCER","AL DÍA"))))</f>
        <v>PAGA</v>
      </c>
      <c r="BF28" t="str">
        <v>TRANSFERENCIA</v>
      </c>
      <c r="BG28">
        <f>IF(N($H28)&lt;9,"",IF(BA28="","",BA28+31))</f>
        <v>46360</v>
      </c>
      <c r="BH28">
        <f>IF(BG28="","",TODAY()-BG28)</f>
        <v>-42</v>
      </c>
      <c r="BI28">
        <v>46210</v>
      </c>
      <c r="BK28" t="str">
        <f>IF(BG28="","SIN ESTADO",IF(BI28&lt;&gt;"","PAGA",IF(BH28&gt;0,"VENCIDA",IF(BH28&gt;=-5,"POR VENCER","AL DÍA"))))</f>
        <v>PAGA</v>
      </c>
      <c r="BM28">
        <f>IF(N($H28)&lt;10,"",IF(BG28="","",BG28+31))</f>
        <v>46391</v>
      </c>
      <c r="BN28">
        <f>IF(BM28="","",TODAY()-BM28)</f>
        <v>-73</v>
      </c>
      <c r="BO28">
        <v>46303</v>
      </c>
      <c r="BP28">
        <v>932000</v>
      </c>
      <c r="BQ28" t="str">
        <f>IF(BM28="","SIN ESTADO",IF(BO28&lt;&gt;"","PAGA",IF(BN28&gt;0,"VENCIDA",IF(BN28&gt;=-5,"POR VENCER","AL DÍA"))))</f>
        <v>PAGA</v>
      </c>
      <c r="BR28" t="str">
        <v>TRANSFERENCIA</v>
      </c>
      <c r="BS28">
        <f>IF(N($H28)&lt;11,"",IF(BM28="","",BM28+31))</f>
        <v>46422</v>
      </c>
      <c r="BT28">
        <f>IF(BS28="","",TODAY()-BS28)</f>
        <v>-104</v>
      </c>
      <c r="BU28">
        <v>46313</v>
      </c>
      <c r="BV28">
        <v>932000</v>
      </c>
      <c r="BW28" t="str">
        <f>IF(BS28="","SIN ESTADO",IF(BU28&lt;&gt;"","PAGA",IF(BT28&gt;0,"VENCIDA",IF(BT28&gt;=-5,"POR VENCER","AL DÍA"))))</f>
        <v>PAGA</v>
      </c>
      <c r="BX28" t="str">
        <v>TRANSFERENCIA</v>
      </c>
      <c r="BY28">
        <f>IF(N($H28)&lt;12,"",IF(BS28="","",BS28+31))</f>
        <v>46453</v>
      </c>
      <c r="BZ28">
        <f>IF(BY28="","",TODAY()-BY28)</f>
        <v>-135</v>
      </c>
      <c r="CA28">
        <v>46316</v>
      </c>
      <c r="CB28">
        <v>932000</v>
      </c>
      <c r="CC28" t="str">
        <f>IF(BY28="","SIN ESTADO",IF(CA28&lt;&gt;"","PAGA",IF(BZ28&gt;0,"VENCIDA",IF(BZ28&gt;=-5,"POR VENCER","AL DÍA"))))</f>
        <v>PAGA</v>
      </c>
      <c r="CD28" t="str">
        <v>TRANSFERENCIA</v>
      </c>
      <c r="CE28">
        <f>IF(N($H28)&lt;13,"",IF(BY28="","",BY28+31))</f>
        <v>46484</v>
      </c>
      <c r="CF28">
        <f>IF(CE28="","",TODAY()-CE28)</f>
        <v>-166</v>
      </c>
      <c r="CI28" t="str">
        <f>IF(CE28="","SIN ESTADO",IF(CG28&lt;&gt;"","PAGA",IF(CF28&gt;0,"VENCIDA",IF(CF28&gt;=-5,"POR VENCER","AL DÍA"))))</f>
        <v>AL DÍA</v>
      </c>
      <c r="CK28">
        <f>IF(N($H28)&lt;14,"",IF(CE28="","",CE28+31))</f>
        <v>46515</v>
      </c>
      <c r="CL28">
        <f>IF(CK28="","",TODAY()-CK28)</f>
        <v>-197</v>
      </c>
      <c r="CO28" t="str">
        <f>IF(CK28="","SIN ESTADO",IF(CM28&lt;&gt;"","PAGA",IF(CL28&gt;0,"VENCIDA",IF(CL28&gt;=-5,"POR VENCER","AL DÍA"))))</f>
        <v>AL DÍA</v>
      </c>
      <c r="CQ28">
        <f>IF(N($H28)&lt;15,"",IF(CK28="","",CK28+31))</f>
        <v>46546</v>
      </c>
      <c r="CR28">
        <f>IF(CQ28="","",TODAY()-CQ28)</f>
        <v>-228</v>
      </c>
      <c r="CU28" t="str">
        <f>IF(CQ28="","SIN ESTADO",IF(CS28&lt;&gt;"","PAGA",IF(CR28&gt;0,"VENCIDA",IF(CR28&gt;=-5,"POR VENCER","AL DÍA"))))</f>
        <v>AL DÍA</v>
      </c>
      <c r="CW28">
        <f>IF(N($H28)&lt;16,"",IF(CQ28="","",CQ28+31))</f>
        <v>46577</v>
      </c>
      <c r="CX28">
        <f>IF(CW28="","",TODAY()-CW28)</f>
        <v>-259</v>
      </c>
      <c r="DA28" t="str">
        <f>IF(CW28="","SIN ESTADO",IF(CY28&lt;&gt;"","PAGA",IF(CX28&gt;0,"VENCIDA",IF(CX28&gt;=-5,"POR VENCER","AL DÍA"))))</f>
        <v>AL DÍA</v>
      </c>
      <c r="DC28">
        <f>IF(N($H28)&lt;17,"",IF(CW28="","",CW28+31))</f>
        <v>46608</v>
      </c>
      <c r="DD28">
        <f>IF(DC28="","",TODAY()-DC28)</f>
        <v>-290</v>
      </c>
      <c r="DG28" t="str">
        <f>IF(DC28="","SIN ESTADO",IF(DE28&lt;&gt;"","PAGA",IF(DD28&gt;0,"VENCIDA",IF(DD28&gt;=-5,"POR VENCER","AL DÍA"))))</f>
        <v>AL DÍA</v>
      </c>
      <c r="DI28">
        <f>IF(N($H28)&lt;18,"",IF(DC28="","",DC28+31))</f>
        <v>46639</v>
      </c>
      <c r="DJ28">
        <f>IF(DI28="","",TODAY()-DI28)</f>
        <v>-321</v>
      </c>
      <c r="DM28" t="str">
        <f>IF(DI28="","SIN ESTADO",IF(DK28&lt;&gt;"","PAGA",IF(DJ28&gt;0,"VENCIDA",IF(DJ28&gt;=-5,"POR VENCER","AL DÍA"))))</f>
        <v>AL DÍA</v>
      </c>
      <c r="DO28">
        <f>IF(N($H28)&lt;19,"",IF(DI28="","",DI28+31))</f>
        <v>46670</v>
      </c>
      <c r="DP28">
        <f>IF(DO28="","",TODAY()-DO28)</f>
        <v>-352</v>
      </c>
      <c r="DS28" t="str">
        <f>IF(DO28="","SIN ESTADO",IF(DQ28&lt;&gt;"","PAGA",IF(DP28&gt;0,"VENCIDA",IF(DP28&gt;=-5,"POR VENCER","AL DÍA"))))</f>
        <v>AL DÍA</v>
      </c>
      <c r="DU28">
        <f>IF(N($H28)&lt;20,"",IF(DO28="","",DO28+31))</f>
        <v>46701</v>
      </c>
      <c r="DV28">
        <f>IF(DU28="","",TODAY()-DU28)</f>
        <v>-383</v>
      </c>
      <c r="DY28" t="str">
        <f>IF(DU28="","SIN ESTADO",IF(DW28&lt;&gt;"","PAGA",IF(DV28&gt;0,"VENCIDA",IF(DV28&gt;=-5,"POR VENCER","AL DÍA"))))</f>
        <v>AL DÍA</v>
      </c>
      <c r="EA28">
        <f>IF(N($H28)&lt;21,"",IF(DU28="","",DU28+31))</f>
        <v>46732</v>
      </c>
      <c r="EB28">
        <f>IF(EA28="","",TODAY()-EA28)</f>
        <v>-414</v>
      </c>
      <c r="EE28" t="str">
        <f>IF(EA28="","SIN ESTADO",IF(EC28&lt;&gt;"","PAGA",IF(EB28&gt;0,"VENCIDA",IF(EB28&gt;=-5,"POR VENCER","AL DÍA"))))</f>
        <v>AL DÍA</v>
      </c>
      <c r="EG28">
        <f>IF(N($H28)&lt;22,"",IF(EA28="","",EA28+31))</f>
        <v>46763</v>
      </c>
      <c r="EH28">
        <f>IF(EG28="","",TODAY()-EG28)</f>
        <v>-445</v>
      </c>
      <c r="EK28" t="str">
        <f>IF(EG28="","SIN ESTADO",IF(EI28&lt;&gt;"","PAGA",IF(EH28&gt;0,"VENCIDA",IF(EH28&gt;=-5,"POR VENCER","AL DÍA"))))</f>
        <v>AL DÍA</v>
      </c>
      <c r="EM28">
        <f>IF(N($H28)&lt;23,"",IF(EG28="","",EG28+31))</f>
        <v>46794</v>
      </c>
      <c r="EN28">
        <f>IF(EM28="","",TODAY()-EM28)</f>
        <v>-476</v>
      </c>
      <c r="EQ28" t="str">
        <f>IF(EM28="","SIN ESTADO",IF(EO28&lt;&gt;"","PAGA",IF(EN28&gt;0,"VENCIDA",IF(EN28&gt;=-5,"POR VENCER","AL DÍA"))))</f>
        <v>AL DÍA</v>
      </c>
      <c r="ES28">
        <f>IF(N($H28)&lt;24,"",IF(EM28="","",EM28+31))</f>
        <v>46825</v>
      </c>
      <c r="ET28">
        <f>IF(ES28="","",TODAY()-ES28)</f>
        <v>-507</v>
      </c>
      <c r="EW28" t="str">
        <f>IF(ES28="","SIN ESTADO",IF(EU28&lt;&gt;"","PAGA",IF(ET28&gt;0,"VENCIDA",IF(ET28&gt;=-5,"POR VENCER","AL DÍA"))))</f>
        <v>AL DÍA</v>
      </c>
      <c r="EY28">
        <f>IF(N($H28)&lt;25,"",IF(ES28="","",ES28+31))</f>
        <v>46856</v>
      </c>
      <c r="EZ28">
        <f>IF(EY28="","",TODAY()-EY28)</f>
        <v>-538</v>
      </c>
      <c r="FC28" t="str">
        <f>IF(EY28="","SIN ESTADO",IF(FA28&lt;&gt;"","PAGA",IF(EZ28&gt;0,"VENCIDA",IF(EZ28&gt;=-5,"POR VENCER","AL DÍA"))))</f>
        <v>AL DÍA</v>
      </c>
      <c r="FE28">
        <f>IF(N($H28)&lt;26,"",IF(EY28="","",EY28+31))</f>
        <v>46887</v>
      </c>
      <c r="FF28">
        <f>IF(FE28="","",TODAY()-FE28)</f>
        <v>-569</v>
      </c>
      <c r="FI28" t="str">
        <f>IF(FE28="","SIN ESTADO",IF(FG28&lt;&gt;"","PAGA",IF(FF28&gt;0,"VENCIDA",IF(FF28&gt;=-5,"POR VENCER","AL DÍA"))))</f>
        <v>AL DÍA</v>
      </c>
      <c r="FK28">
        <f>IF(N($H28)&lt;27,"",IF(FE28="","",FE28+31))</f>
        <v>46918</v>
      </c>
      <c r="FL28">
        <f>IF(FK28="","",TODAY()-FK28)</f>
        <v>-600</v>
      </c>
      <c r="FO28" t="str">
        <f>IF(FK28="","SIN ESTADO",IF(FM28&lt;&gt;"","PAGA",IF(FL28&gt;0,"VENCIDA",IF(FL28&gt;=-5,"POR VENCER","AL DÍA"))))</f>
        <v>AL DÍA</v>
      </c>
      <c r="FQ28">
        <f>IF(N($H28)&lt;28,"",IF(FK28="","",FK28+31))</f>
        <v>46949</v>
      </c>
      <c r="FR28">
        <f>IF(FQ28="","",TODAY()-FQ28)</f>
        <v>-631</v>
      </c>
      <c r="FU28" t="str">
        <f>IF(FQ28="","SIN ESTADO",IF(FS28&lt;&gt;"","PAGA",IF(FR28&gt;0,"VENCIDA",IF(FR28&gt;=-5,"POR VENCER","AL DÍA"))))</f>
        <v>AL DÍA</v>
      </c>
      <c r="FW28">
        <f>IF(N($H28)&lt;29,"",IF(FQ28="","",FQ28+31))</f>
        <v>46980</v>
      </c>
      <c r="FX28">
        <f>IF(FW28="","",TODAY()-FW28)</f>
        <v>-662</v>
      </c>
      <c r="GA28" t="str">
        <f>IF(FW28="","SIN ESTADO",IF(FY28&lt;&gt;"","PAGA",IF(FX28&gt;0,"VENCIDA",IF(FX28&gt;=-5,"POR VENCER","AL DÍA"))))</f>
        <v>AL DÍA</v>
      </c>
      <c r="GC28">
        <f>IF(N($H28)&lt;30,"",IF(FW28="","",FW28+31))</f>
        <v>47011</v>
      </c>
      <c r="GD28">
        <f>IF(GC28="","",TODAY()-GC28)</f>
        <v>-693</v>
      </c>
      <c r="GG28" t="str">
        <f>IF(GC28="","SIN ESTADO",IF(GE28&lt;&gt;"","PAGA",IF(GD28&gt;0,"VENCIDA",IF(GD28&gt;=-5,"POR VENCER","AL DÍA"))))</f>
        <v>AL DÍA</v>
      </c>
      <c r="GI28" t="str">
        <f>IF(N($H28)&lt;31,"",IF(GC28="","",GC28+31))</f>
        <v/>
      </c>
      <c r="GJ28" t="str">
        <f>IF(GI28="","",TODAY()-GI28)</f>
        <v/>
      </c>
      <c r="GM28" t="str">
        <f>IF(GI28="","SIN ESTADO",IF(GK28&lt;&gt;"","PAGA",IF(GJ28&gt;0,"VENCIDA",IF(GJ28&gt;=-5,"POR VENCER","AL DÍA"))))</f>
        <v>SIN ESTADO</v>
      </c>
      <c r="GO28" t="str">
        <f>IF(N($H28)&lt;32,"",IF(GI28="","",GI28+31))</f>
        <v/>
      </c>
      <c r="GP28" t="str">
        <f>IF(GO28="","",TODAY()-GO28)</f>
        <v/>
      </c>
      <c r="GS28" t="str">
        <f>IF(GO28="","SIN ESTADO",IF(GQ28&lt;&gt;"","PAGA",IF(GP28&gt;0,"VENCIDA",IF(GP28&gt;=-5,"POR VENCER","AL DÍA"))))</f>
        <v>SIN ESTADO</v>
      </c>
      <c r="GU28" t="str">
        <f>IF(N($H28)&lt;33,"",IF(GO28="","",GO28+31))</f>
        <v/>
      </c>
      <c r="GV28" t="str">
        <f>IF(GU28="","",TODAY()-GU28)</f>
        <v/>
      </c>
      <c r="GY28" t="str">
        <f>IF(GU28="","SIN ESTADO",IF(GW28&lt;&gt;"","PAGA",IF(GV28&gt;0,"VENCIDA",IF(GV28&gt;=-5,"POR VENCER","AL DÍA"))))</f>
        <v>SIN ESTADO</v>
      </c>
      <c r="HA28" t="str">
        <f>IF(N($H28)&lt;34,"",IF(GU28="","",GU28+31))</f>
        <v/>
      </c>
      <c r="HB28" t="str">
        <f>IF(HA28="","",TODAY()-HA28)</f>
        <v/>
      </c>
      <c r="HE28" t="str">
        <f>IF(HA28="","SIN ESTADO",IF(HC28&lt;&gt;"","PAGA",IF(HB28&gt;0,"VENCIDA",IF(HB28&gt;=-5,"POR VENCER","AL DÍA"))))</f>
        <v>SIN ESTADO</v>
      </c>
      <c r="HG28" t="str">
        <f>IF(N($H28)&lt;35,"",IF(HA28="","",HA28+31))</f>
        <v/>
      </c>
      <c r="HH28" t="str">
        <f>IF(HG28="","",TODAY()-HG28)</f>
        <v/>
      </c>
      <c r="HK28" t="str">
        <f>IF(HG28="","SIN ESTADO",IF(HI28&lt;&gt;"","PAGA",IF(HH28&gt;0,"VENCIDA",IF(HH28&gt;=-5,"POR VENCER","AL DÍA"))))</f>
        <v>SIN ESTADO</v>
      </c>
      <c r="HM28" t="str">
        <f>IF(N($H28)&lt;36,"",IF(HG28="","",HG28+31))</f>
        <v/>
      </c>
      <c r="HN28" t="str">
        <f>IF(HM28="","",TODAY()-HM28)</f>
        <v/>
      </c>
      <c r="HQ28" t="str">
        <f>IF(HM28="","SIN ESTADO",IF(HO28&lt;&gt;"","PAGA",IF(HN28&gt;0,"VENCIDA",IF(HN28&gt;=-5,"POR VENCER","AL DÍA"))))</f>
        <v>SIN ESTADO</v>
      </c>
      <c r="HS28">
        <f>N28+T28+Z28+AF28+AL28+AR28+AX28+BD28+BJ28+BP28+BV28+CB28+CH28+CN28+CT28+CZ28+DF28+DL28+DR28+DX28+ED28+EJ28+EP28+EV28+FB28+FH28+FN28+FT28+FZ28+GF28+GL28+GR28+GX28+HD28+HJ28+HP28</f>
        <v>11184000</v>
      </c>
      <c r="HU28">
        <f>IFERROR(N($J28),0)</f>
        <v>932333.3333333334</v>
      </c>
      <c r="HW28">
        <f>SUMPRODUCT((MOD(COLUMN($M28:$HR28)-COLUMN($M28),6)=0)*ISNUMBER($M28:$HR28)*($M28:$HR28&gt;=RESUMEN!$C$26)*($M28:$HR28&lt;=RESUMEN!$C$27)*IFERROR(N($N28:$HS28),0))</f>
        <v>0</v>
      </c>
      <c r="HX28">
        <f>SUMPRODUCT((MOD(COLUMN($M28:$HR28)-COLUMN($M28),6)=0)*ISNUMBER($M28:$HR28)*($M28:$HR28&gt;=RESUMEN!$C$26)*($M28:$HR28&lt;=RESUMEN!$C$27))</f>
        <v>0</v>
      </c>
    </row>
    <row r="29">
      <c r="B29">
        <f>VENTAS!A28</f>
        <v>26</v>
      </c>
      <c r="C29" t="str">
        <f>VENTAS!B28</f>
        <v xml:space="preserve">LC1 - 4 - 3 </v>
      </c>
      <c r="D29" t="str">
        <f>VENTAS!C28</f>
        <v>VENDIDO</v>
      </c>
      <c r="E29">
        <f>VENTAS!D28</f>
        <v>33413000</v>
      </c>
      <c r="F29">
        <f>VENTAS!J28</f>
        <v>24413000</v>
      </c>
      <c r="G29">
        <f>VENTAS!F28</f>
        <v>46063</v>
      </c>
      <c r="H29">
        <f>VENTAS!K28</f>
        <v>30</v>
      </c>
      <c r="I29" t="str">
        <f>VENTAS!M28</f>
        <v xml:space="preserve">10 DE CADA MES </v>
      </c>
      <c r="J29">
        <f>VENTAS!L28</f>
        <v>813766.6666666666</v>
      </c>
      <c r="K29">
        <f>IF(N($H29)&lt;1,"",$G29+31)</f>
        <v>46094</v>
      </c>
      <c r="L29">
        <f>IF(K29="","",TODAY()-K29)</f>
        <v>224</v>
      </c>
      <c r="M29">
        <v>46091</v>
      </c>
      <c r="N29">
        <v>813000</v>
      </c>
      <c r="O29" t="str">
        <f>IF(K29="","SIN ESTADO",IF(M29&lt;&gt;"","PAGA",IF(L29&gt;0,"VENCIDA",IF(L29&gt;=-5,"POR VENCER","AL DÍA"))))</f>
        <v>PAGA</v>
      </c>
      <c r="P29" t="str">
        <v>TRANSFERENCIA</v>
      </c>
      <c r="Q29">
        <f>IF(N($H29)&lt;2,"",IF(K29="","",K29+31))</f>
        <v>46125</v>
      </c>
      <c r="R29">
        <f>IF(Q29="","",TODAY()-Q29)</f>
        <v>193</v>
      </c>
      <c r="S29">
        <v>46121</v>
      </c>
      <c r="T29">
        <v>1627600</v>
      </c>
      <c r="U29" t="str">
        <f>IF(Q29="","SIN ESTADO",IF(S29&lt;&gt;"","PAGA",IF(R29&gt;0,"VENCIDA",IF(R29&gt;=-5,"POR VENCER","AL DÍA"))))</f>
        <v>PAGA</v>
      </c>
      <c r="V29" t="str">
        <v>TRANSFERENCIA</v>
      </c>
      <c r="W29">
        <f>IF(N($H29)&lt;3,"",IF(Q29="","",Q29+31))</f>
        <v>46156</v>
      </c>
      <c r="X29">
        <f>IF(W29="","",TODAY()-W29)</f>
        <v>162</v>
      </c>
      <c r="Y29">
        <v>46121</v>
      </c>
      <c r="AA29" t="str">
        <f>IF(W29="","SIN ESTADO",IF(Y29&lt;&gt;"","PAGA",IF(X29&gt;0,"VENCIDA",IF(X29&gt;=-5,"POR VENCER","AL DÍA"))))</f>
        <v>PAGA</v>
      </c>
      <c r="AB29" t="str">
        <v>TRANSFERENCIA</v>
      </c>
      <c r="AC29">
        <f>IF(N($H29)&lt;4,"",IF(W29="","",W29+31))</f>
        <v>46187</v>
      </c>
      <c r="AD29">
        <f>IF(AC29="","",TODAY()-AC29)</f>
        <v>131</v>
      </c>
      <c r="AE29">
        <v>46182</v>
      </c>
      <c r="AF29">
        <v>1627600</v>
      </c>
      <c r="AG29" t="str">
        <f>IF(AC29="","SIN ESTADO",IF(AE29&lt;&gt;"","PAGA",IF(AD29&gt;0,"VENCIDA",IF(AD29&gt;=-5,"POR VENCER","AL DÍA"))))</f>
        <v>PAGA</v>
      </c>
      <c r="AI29">
        <f>IF(N($H29)&lt;5,"",IF(AC29="","",AC29+31))</f>
        <v>46218</v>
      </c>
      <c r="AJ29">
        <f>IF(AI29="","",TODAY()-AI29)</f>
        <v>100</v>
      </c>
      <c r="AK29">
        <v>46182</v>
      </c>
      <c r="AM29" t="str">
        <f>IF(AI29="","SIN ESTADO",IF(AK29&lt;&gt;"","PAGA",IF(AJ29&gt;0,"VENCIDA",IF(AJ29&gt;=-5,"POR VENCER","AL DÍA"))))</f>
        <v>PAGA</v>
      </c>
      <c r="AO29">
        <f>IF(N($H29)&lt;6,"",IF(AI29="","",AI29+31))</f>
        <v>46249</v>
      </c>
      <c r="AP29">
        <f>IF(AO29="","",TODAY()-AO29)</f>
        <v>69</v>
      </c>
      <c r="AQ29">
        <v>46240</v>
      </c>
      <c r="AR29">
        <v>1627600</v>
      </c>
      <c r="AS29" t="str">
        <f>IF(AO29="","SIN ESTADO",IF(AQ29&lt;&gt;"","PAGA",IF(AP29&gt;0,"VENCIDA",IF(AP29&gt;=-5,"POR VENCER","AL DÍA"))))</f>
        <v>PAGA</v>
      </c>
      <c r="AT29" t="str">
        <v>TRANSFERENCIA</v>
      </c>
      <c r="AU29">
        <f>IF(N($H29)&lt;7,"",IF(AO29="","",AO29+31))</f>
        <v>46280</v>
      </c>
      <c r="AV29">
        <f>IF(AU29="","",TODAY()-AU29)</f>
        <v>38</v>
      </c>
      <c r="AY29" t="str">
        <f>IF(AU29="","SIN ESTADO",IF(AW29&lt;&gt;"","PAGA",IF(AV29&gt;0,"VENCIDA",IF(AV29&gt;=-5,"POR VENCER","AL DÍA"))))</f>
        <v>VENCIDA</v>
      </c>
      <c r="BA29">
        <f>IF(N($H29)&lt;8,"",IF(AU29="","",AU29+31))</f>
        <v>46311</v>
      </c>
      <c r="BB29">
        <f>IF(BA29="","",TODAY()-BA29)</f>
        <v>7</v>
      </c>
      <c r="BC29">
        <v>46296</v>
      </c>
      <c r="BD29">
        <v>1627600</v>
      </c>
      <c r="BE29" t="str">
        <f>IF(BA29="","SIN ESTADO",IF(BC29&lt;&gt;"","PAGA",IF(BB29&gt;0,"VENCIDA",IF(BB29&gt;=-5,"POR VENCER","AL DÍA"))))</f>
        <v>PAGA</v>
      </c>
      <c r="BF29" t="str">
        <v>TRANSFERENCIA</v>
      </c>
      <c r="BG29">
        <f>IF(N($H29)&lt;9,"",IF(BA29="","",BA29+31))</f>
        <v>46342</v>
      </c>
      <c r="BH29">
        <f>IF(BG29="","",TODAY()-BG29)</f>
        <v>-24</v>
      </c>
      <c r="BI29">
        <v>46296</v>
      </c>
      <c r="BK29" t="str">
        <f>IF(BG29="","SIN ESTADO",IF(BI29&lt;&gt;"","PAGA",IF(BH29&gt;0,"VENCIDA",IF(BH29&gt;=-5,"POR VENCER","AL DÍA"))))</f>
        <v>PAGA</v>
      </c>
      <c r="BM29">
        <f>IF(N($H29)&lt;10,"",IF(BG29="","",BG29+31))</f>
        <v>46373</v>
      </c>
      <c r="BN29">
        <f>IF(BM29="","",TODAY()-BM29)</f>
        <v>-55</v>
      </c>
      <c r="BQ29" t="str">
        <f>IF(BM29="","SIN ESTADO",IF(BO29&lt;&gt;"","PAGA",IF(BN29&gt;0,"VENCIDA",IF(BN29&gt;=-5,"POR VENCER","AL DÍA"))))</f>
        <v>AL DÍA</v>
      </c>
      <c r="BS29">
        <f>IF(N($H29)&lt;11,"",IF(BM29="","",BM29+31))</f>
        <v>46404</v>
      </c>
      <c r="BT29">
        <f>IF(BS29="","",TODAY()-BS29)</f>
        <v>-86</v>
      </c>
      <c r="BW29" t="str">
        <f>IF(BS29="","SIN ESTADO",IF(BU29&lt;&gt;"","PAGA",IF(BT29&gt;0,"VENCIDA",IF(BT29&gt;=-5,"POR VENCER","AL DÍA"))))</f>
        <v>AL DÍA</v>
      </c>
      <c r="BY29">
        <f>IF(N($H29)&lt;12,"",IF(BS29="","",BS29+31))</f>
        <v>46435</v>
      </c>
      <c r="BZ29">
        <f>IF(BY29="","",TODAY()-BY29)</f>
        <v>-117</v>
      </c>
      <c r="CC29" t="str">
        <f>IF(BY29="","SIN ESTADO",IF(CA29&lt;&gt;"","PAGA",IF(BZ29&gt;0,"VENCIDA",IF(BZ29&gt;=-5,"POR VENCER","AL DÍA"))))</f>
        <v>AL DÍA</v>
      </c>
      <c r="CE29">
        <f>IF(N($H29)&lt;13,"",IF(BY29="","",BY29+31))</f>
        <v>46466</v>
      </c>
      <c r="CF29">
        <f>IF(CE29="","",TODAY()-CE29)</f>
        <v>-148</v>
      </c>
      <c r="CI29" t="str">
        <f>IF(CE29="","SIN ESTADO",IF(CG29&lt;&gt;"","PAGA",IF(CF29&gt;0,"VENCIDA",IF(CF29&gt;=-5,"POR VENCER","AL DÍA"))))</f>
        <v>AL DÍA</v>
      </c>
      <c r="CK29">
        <f>IF(N($H29)&lt;14,"",IF(CE29="","",CE29+31))</f>
        <v>46497</v>
      </c>
      <c r="CL29">
        <f>IF(CK29="","",TODAY()-CK29)</f>
        <v>-179</v>
      </c>
      <c r="CO29" t="str">
        <f>IF(CK29="","SIN ESTADO",IF(CM29&lt;&gt;"","PAGA",IF(CL29&gt;0,"VENCIDA",IF(CL29&gt;=-5,"POR VENCER","AL DÍA"))))</f>
        <v>AL DÍA</v>
      </c>
      <c r="CQ29">
        <f>IF(N($H29)&lt;15,"",IF(CK29="","",CK29+31))</f>
        <v>46528</v>
      </c>
      <c r="CR29">
        <f>IF(CQ29="","",TODAY()-CQ29)</f>
        <v>-210</v>
      </c>
      <c r="CU29" t="str">
        <f>IF(CQ29="","SIN ESTADO",IF(CS29&lt;&gt;"","PAGA",IF(CR29&gt;0,"VENCIDA",IF(CR29&gt;=-5,"POR VENCER","AL DÍA"))))</f>
        <v>AL DÍA</v>
      </c>
      <c r="CW29">
        <f>IF(N($H29)&lt;16,"",IF(CQ29="","",CQ29+31))</f>
        <v>46559</v>
      </c>
      <c r="CX29">
        <f>IF(CW29="","",TODAY()-CW29)</f>
        <v>-241</v>
      </c>
      <c r="DA29" t="str">
        <f>IF(CW29="","SIN ESTADO",IF(CY29&lt;&gt;"","PAGA",IF(CX29&gt;0,"VENCIDA",IF(CX29&gt;=-5,"POR VENCER","AL DÍA"))))</f>
        <v>AL DÍA</v>
      </c>
      <c r="DC29">
        <f>IF(N($H29)&lt;17,"",IF(CW29="","",CW29+31))</f>
        <v>46590</v>
      </c>
      <c r="DD29">
        <f>IF(DC29="","",TODAY()-DC29)</f>
        <v>-272</v>
      </c>
      <c r="DG29" t="str">
        <f>IF(DC29="","SIN ESTADO",IF(DE29&lt;&gt;"","PAGA",IF(DD29&gt;0,"VENCIDA",IF(DD29&gt;=-5,"POR VENCER","AL DÍA"))))</f>
        <v>AL DÍA</v>
      </c>
      <c r="DI29">
        <f>IF(N($H29)&lt;18,"",IF(DC29="","",DC29+31))</f>
        <v>46621</v>
      </c>
      <c r="DJ29">
        <f>IF(DI29="","",TODAY()-DI29)</f>
        <v>-303</v>
      </c>
      <c r="DM29" t="str">
        <f>IF(DI29="","SIN ESTADO",IF(DK29&lt;&gt;"","PAGA",IF(DJ29&gt;0,"VENCIDA",IF(DJ29&gt;=-5,"POR VENCER","AL DÍA"))))</f>
        <v>AL DÍA</v>
      </c>
      <c r="DO29">
        <f>IF(N($H29)&lt;19,"",IF(DI29="","",DI29+31))</f>
        <v>46652</v>
      </c>
      <c r="DP29">
        <f>IF(DO29="","",TODAY()-DO29)</f>
        <v>-334</v>
      </c>
      <c r="DS29" t="str">
        <f>IF(DO29="","SIN ESTADO",IF(DQ29&lt;&gt;"","PAGA",IF(DP29&gt;0,"VENCIDA",IF(DP29&gt;=-5,"POR VENCER","AL DÍA"))))</f>
        <v>AL DÍA</v>
      </c>
      <c r="DU29">
        <f>IF(N($H29)&lt;20,"",IF(DO29="","",DO29+31))</f>
        <v>46683</v>
      </c>
      <c r="DV29">
        <f>IF(DU29="","",TODAY()-DU29)</f>
        <v>-365</v>
      </c>
      <c r="DY29" t="str">
        <f>IF(DU29="","SIN ESTADO",IF(DW29&lt;&gt;"","PAGA",IF(DV29&gt;0,"VENCIDA",IF(DV29&gt;=-5,"POR VENCER","AL DÍA"))))</f>
        <v>AL DÍA</v>
      </c>
      <c r="EA29">
        <f>IF(N($H29)&lt;21,"",IF(DU29="","",DU29+31))</f>
        <v>46714</v>
      </c>
      <c r="EB29">
        <f>IF(EA29="","",TODAY()-EA29)</f>
        <v>-396</v>
      </c>
      <c r="EE29" t="str">
        <f>IF(EA29="","SIN ESTADO",IF(EC29&lt;&gt;"","PAGA",IF(EB29&gt;0,"VENCIDA",IF(EB29&gt;=-5,"POR VENCER","AL DÍA"))))</f>
        <v>AL DÍA</v>
      </c>
      <c r="EG29">
        <f>IF(N($H29)&lt;22,"",IF(EA29="","",EA29+31))</f>
        <v>46745</v>
      </c>
      <c r="EH29">
        <f>IF(EG29="","",TODAY()-EG29)</f>
        <v>-427</v>
      </c>
      <c r="EK29" t="str">
        <f>IF(EG29="","SIN ESTADO",IF(EI29&lt;&gt;"","PAGA",IF(EH29&gt;0,"VENCIDA",IF(EH29&gt;=-5,"POR VENCER","AL DÍA"))))</f>
        <v>AL DÍA</v>
      </c>
      <c r="EM29">
        <f>IF(N($H29)&lt;23,"",IF(EG29="","",EG29+31))</f>
        <v>46776</v>
      </c>
      <c r="EN29">
        <f>IF(EM29="","",TODAY()-EM29)</f>
        <v>-458</v>
      </c>
      <c r="EQ29" t="str">
        <f>IF(EM29="","SIN ESTADO",IF(EO29&lt;&gt;"","PAGA",IF(EN29&gt;0,"VENCIDA",IF(EN29&gt;=-5,"POR VENCER","AL DÍA"))))</f>
        <v>AL DÍA</v>
      </c>
      <c r="ES29">
        <f>IF(N($H29)&lt;24,"",IF(EM29="","",EM29+31))</f>
        <v>46807</v>
      </c>
      <c r="ET29">
        <f>IF(ES29="","",TODAY()-ES29)</f>
        <v>-489</v>
      </c>
      <c r="EW29" t="str">
        <f>IF(ES29="","SIN ESTADO",IF(EU29&lt;&gt;"","PAGA",IF(ET29&gt;0,"VENCIDA",IF(ET29&gt;=-5,"POR VENCER","AL DÍA"))))</f>
        <v>AL DÍA</v>
      </c>
      <c r="EY29">
        <f>IF(N($H29)&lt;25,"",IF(ES29="","",ES29+31))</f>
        <v>46838</v>
      </c>
      <c r="EZ29">
        <f>IF(EY29="","",TODAY()-EY29)</f>
        <v>-520</v>
      </c>
      <c r="FC29" t="str">
        <f>IF(EY29="","SIN ESTADO",IF(FA29&lt;&gt;"","PAGA",IF(EZ29&gt;0,"VENCIDA",IF(EZ29&gt;=-5,"POR VENCER","AL DÍA"))))</f>
        <v>AL DÍA</v>
      </c>
      <c r="FE29">
        <f>IF(N($H29)&lt;26,"",IF(EY29="","",EY29+31))</f>
        <v>46869</v>
      </c>
      <c r="FF29">
        <f>IF(FE29="","",TODAY()-FE29)</f>
        <v>-551</v>
      </c>
      <c r="FI29" t="str">
        <f>IF(FE29="","SIN ESTADO",IF(FG29&lt;&gt;"","PAGA",IF(FF29&gt;0,"VENCIDA",IF(FF29&gt;=-5,"POR VENCER","AL DÍA"))))</f>
        <v>AL DÍA</v>
      </c>
      <c r="FK29">
        <f>IF(N($H29)&lt;27,"",IF(FE29="","",FE29+31))</f>
        <v>46900</v>
      </c>
      <c r="FL29">
        <f>IF(FK29="","",TODAY()-FK29)</f>
        <v>-582</v>
      </c>
      <c r="FO29" t="str">
        <f>IF(FK29="","SIN ESTADO",IF(FM29&lt;&gt;"","PAGA",IF(FL29&gt;0,"VENCIDA",IF(FL29&gt;=-5,"POR VENCER","AL DÍA"))))</f>
        <v>AL DÍA</v>
      </c>
      <c r="FQ29">
        <f>IF(N($H29)&lt;28,"",IF(FK29="","",FK29+31))</f>
        <v>46931</v>
      </c>
      <c r="FR29">
        <f>IF(FQ29="","",TODAY()-FQ29)</f>
        <v>-613</v>
      </c>
      <c r="FU29" t="str">
        <f>IF(FQ29="","SIN ESTADO",IF(FS29&lt;&gt;"","PAGA",IF(FR29&gt;0,"VENCIDA",IF(FR29&gt;=-5,"POR VENCER","AL DÍA"))))</f>
        <v>AL DÍA</v>
      </c>
      <c r="FW29">
        <f>IF(N($H29)&lt;29,"",IF(FQ29="","",FQ29+31))</f>
        <v>46962</v>
      </c>
      <c r="FX29">
        <f>IF(FW29="","",TODAY()-FW29)</f>
        <v>-644</v>
      </c>
      <c r="GA29" t="str">
        <f>IF(FW29="","SIN ESTADO",IF(FY29&lt;&gt;"","PAGA",IF(FX29&gt;0,"VENCIDA",IF(FX29&gt;=-5,"POR VENCER","AL DÍA"))))</f>
        <v>AL DÍA</v>
      </c>
      <c r="GC29">
        <f>IF(N($H29)&lt;30,"",IF(FW29="","",FW29+31))</f>
        <v>46993</v>
      </c>
      <c r="GD29">
        <f>IF(GC29="","",TODAY()-GC29)</f>
        <v>-675</v>
      </c>
      <c r="GG29" t="str">
        <f>IF(GC29="","SIN ESTADO",IF(GE29&lt;&gt;"","PAGA",IF(GD29&gt;0,"VENCIDA",IF(GD29&gt;=-5,"POR VENCER","AL DÍA"))))</f>
        <v>AL DÍA</v>
      </c>
      <c r="GI29" t="str">
        <f>IF(N($H29)&lt;31,"",IF(GC29="","",GC29+31))</f>
        <v/>
      </c>
      <c r="GJ29" t="str">
        <f>IF(GI29="","",TODAY()-GI29)</f>
        <v/>
      </c>
      <c r="GM29" t="str">
        <f>IF(GI29="","SIN ESTADO",IF(GK29&lt;&gt;"","PAGA",IF(GJ29&gt;0,"VENCIDA",IF(GJ29&gt;=-5,"POR VENCER","AL DÍA"))))</f>
        <v>SIN ESTADO</v>
      </c>
      <c r="GO29" t="str">
        <f>IF(N($H29)&lt;32,"",IF(GI29="","",GI29+31))</f>
        <v/>
      </c>
      <c r="GP29" t="str">
        <f>IF(GO29="","",TODAY()-GO29)</f>
        <v/>
      </c>
      <c r="GS29" t="str">
        <f>IF(GO29="","SIN ESTADO",IF(GQ29&lt;&gt;"","PAGA",IF(GP29&gt;0,"VENCIDA",IF(GP29&gt;=-5,"POR VENCER","AL DÍA"))))</f>
        <v>SIN ESTADO</v>
      </c>
      <c r="GU29" t="str">
        <f>IF(N($H29)&lt;33,"",IF(GO29="","",GO29+31))</f>
        <v/>
      </c>
      <c r="GV29" t="str">
        <f>IF(GU29="","",TODAY()-GU29)</f>
        <v/>
      </c>
      <c r="GY29" t="str">
        <f>IF(GU29="","SIN ESTADO",IF(GW29&lt;&gt;"","PAGA",IF(GV29&gt;0,"VENCIDA",IF(GV29&gt;=-5,"POR VENCER","AL DÍA"))))</f>
        <v>SIN ESTADO</v>
      </c>
      <c r="HA29" t="str">
        <f>IF(N($H29)&lt;34,"",IF(GU29="","",GU29+31))</f>
        <v/>
      </c>
      <c r="HB29" t="str">
        <f>IF(HA29="","",TODAY()-HA29)</f>
        <v/>
      </c>
      <c r="HE29" t="str">
        <f>IF(HA29="","SIN ESTADO",IF(HC29&lt;&gt;"","PAGA",IF(HB29&gt;0,"VENCIDA",IF(HB29&gt;=-5,"POR VENCER","AL DÍA"))))</f>
        <v>SIN ESTADO</v>
      </c>
      <c r="HG29" t="str">
        <f>IF(N($H29)&lt;35,"",IF(HA29="","",HA29+31))</f>
        <v/>
      </c>
      <c r="HH29" t="str">
        <f>IF(HG29="","",TODAY()-HG29)</f>
        <v/>
      </c>
      <c r="HK29" t="str">
        <f>IF(HG29="","SIN ESTADO",IF(HI29&lt;&gt;"","PAGA",IF(HH29&gt;0,"VENCIDA",IF(HH29&gt;=-5,"POR VENCER","AL DÍA"))))</f>
        <v>SIN ESTADO</v>
      </c>
      <c r="HM29" t="str">
        <f>IF(N($H29)&lt;36,"",IF(HG29="","",HG29+31))</f>
        <v/>
      </c>
      <c r="HN29" t="str">
        <f>IF(HM29="","",TODAY()-HM29)</f>
        <v/>
      </c>
      <c r="HQ29" t="str">
        <f>IF(HM29="","SIN ESTADO",IF(HO29&lt;&gt;"","PAGA",IF(HN29&gt;0,"VENCIDA",IF(HN29&gt;=-5,"POR VENCER","AL DÍA"))))</f>
        <v>SIN ESTADO</v>
      </c>
      <c r="HS29">
        <f>N29+T29+Z29+AF29+AL29+AR29+AX29+BD29+BJ29+BP29+BV29+CB29+CH29+CN29+CT29+CZ29+DF29+DL29+DR29+DX29+ED29+EJ29+EP29+EV29+FB29+FH29+FN29+FT29+FZ29+GF29+GL29+GR29+GX29+HD29+HJ29+HP29</f>
        <v>7323400</v>
      </c>
      <c r="HU29">
        <f>IFERROR(N($J29),0)</f>
        <v>813766.6666666666</v>
      </c>
      <c r="HW29">
        <f>SUMPRODUCT((MOD(COLUMN($M29:$HR29)-COLUMN($M29),6)=0)*ISNUMBER($M29:$HR29)*($M29:$HR29&gt;=RESUMEN!$C$26)*($M29:$HR29&lt;=RESUMEN!$C$27)*IFERROR(N($N29:$HS29),0))</f>
        <v>813000</v>
      </c>
      <c r="HX29">
        <f>SUMPRODUCT((MOD(COLUMN($M29:$HR29)-COLUMN($M29),6)=0)*ISNUMBER($M29:$HR29)*($M29:$HR29&gt;=RESUMEN!$C$26)*($M29:$HR29&lt;=RESUMEN!$C$27))</f>
        <v>1</v>
      </c>
    </row>
    <row r="30">
      <c r="B30">
        <f>VENTAS!A29</f>
        <v>27</v>
      </c>
      <c r="C30" t="str">
        <f>VENTAS!B29</f>
        <v xml:space="preserve">LC1 - 4 - 4 </v>
      </c>
      <c r="D30" t="str">
        <f>VENTAS!C29</f>
        <v>VENDIDO</v>
      </c>
      <c r="E30">
        <f>VENTAS!D29</f>
        <v>30849000</v>
      </c>
      <c r="F30">
        <f>VENTAS!J29</f>
        <v>17849000</v>
      </c>
      <c r="G30">
        <f>VENTAS!F29</f>
        <v>46060</v>
      </c>
      <c r="H30">
        <f>VENTAS!K29</f>
        <v>30</v>
      </c>
      <c r="I30" t="str">
        <f>VENTAS!M29</f>
        <v xml:space="preserve">07 DE CADA MES </v>
      </c>
      <c r="J30">
        <f>VENTAS!L29</f>
        <v>594966.6666666666</v>
      </c>
      <c r="K30">
        <f>IF(N($H30)&lt;1,"",$G30+31)</f>
        <v>46091</v>
      </c>
      <c r="L30">
        <f>IF(K30="","",TODAY()-K30)</f>
        <v>227</v>
      </c>
      <c r="M30">
        <v>46088</v>
      </c>
      <c r="N30">
        <v>595000</v>
      </c>
      <c r="O30" t="str">
        <f>IF(K30="","SIN ESTADO",IF(M30&lt;&gt;"","PAGA",IF(L30&gt;0,"VENCIDA",IF(L30&gt;=-5,"POR VENCER","AL DÍA"))))</f>
        <v>PAGA</v>
      </c>
      <c r="P30" t="str">
        <v>TRANSFERENCIA</v>
      </c>
      <c r="Q30">
        <f>IF(N($H30)&lt;2,"",IF(K30="","",K30+31))</f>
        <v>46122</v>
      </c>
      <c r="R30">
        <f>IF(Q30="","",TODAY()-Q30)</f>
        <v>196</v>
      </c>
      <c r="S30">
        <v>46119</v>
      </c>
      <c r="T30">
        <v>595000</v>
      </c>
      <c r="U30" t="str">
        <f>IF(Q30="","SIN ESTADO",IF(S30&lt;&gt;"","PAGA",IF(R30&gt;0,"VENCIDA",IF(R30&gt;=-5,"POR VENCER","AL DÍA"))))</f>
        <v>PAGA</v>
      </c>
      <c r="V30" t="str">
        <v>TRANSFERENCIA</v>
      </c>
      <c r="W30">
        <f>IF(N($H30)&lt;3,"",IF(Q30="","",Q30+31))</f>
        <v>46153</v>
      </c>
      <c r="X30">
        <f>IF(W30="","",TODAY()-W30)</f>
        <v>165</v>
      </c>
      <c r="Y30">
        <v>46149</v>
      </c>
      <c r="Z30">
        <v>595000</v>
      </c>
      <c r="AA30" t="str">
        <f>IF(W30="","SIN ESTADO",IF(Y30&lt;&gt;"","PAGA",IF(X30&gt;0,"VENCIDA",IF(X30&gt;=-5,"POR VENCER","AL DÍA"))))</f>
        <v>PAGA</v>
      </c>
      <c r="AB30" t="str">
        <v>TRANSFERENCIA</v>
      </c>
      <c r="AC30">
        <f>IF(N($H30)&lt;4,"",IF(W30="","",W30+31))</f>
        <v>46184</v>
      </c>
      <c r="AD30">
        <f>IF(AC30="","",TODAY()-AC30)</f>
        <v>134</v>
      </c>
      <c r="AE30">
        <v>46179</v>
      </c>
      <c r="AF30">
        <v>595000</v>
      </c>
      <c r="AG30" t="str">
        <f>IF(AC30="","SIN ESTADO",IF(AE30&lt;&gt;"","PAGA",IF(AD30&gt;0,"VENCIDA",IF(AD30&gt;=-5,"POR VENCER","AL DÍA"))))</f>
        <v>PAGA</v>
      </c>
      <c r="AH30" t="str">
        <v>TRANSFERENCIA</v>
      </c>
      <c r="AI30">
        <f>IF(N($H30)&lt;5,"",IF(AC30="","",AC30+31))</f>
        <v>46215</v>
      </c>
      <c r="AJ30">
        <f>IF(AI30="","",TODAY()-AI30)</f>
        <v>103</v>
      </c>
      <c r="AK30">
        <v>46210</v>
      </c>
      <c r="AL30">
        <v>595900</v>
      </c>
      <c r="AM30" t="str">
        <f>IF(AI30="","SIN ESTADO",IF(AK30&lt;&gt;"","PAGA",IF(AJ30&gt;0,"VENCIDA",IF(AJ30&gt;=-5,"POR VENCER","AL DÍA"))))</f>
        <v>PAGA</v>
      </c>
      <c r="AN30" t="str">
        <v>TRANSFERENCIA</v>
      </c>
      <c r="AO30">
        <f>IF(N($H30)&lt;6,"",IF(AI30="","",AI30+31))</f>
        <v>46246</v>
      </c>
      <c r="AP30">
        <f>IF(AO30="","",TODAY()-AO30)</f>
        <v>72</v>
      </c>
      <c r="AQ30">
        <v>46242</v>
      </c>
      <c r="AR30">
        <v>595000</v>
      </c>
      <c r="AS30" t="str">
        <f>IF(AO30="","SIN ESTADO",IF(AQ30&lt;&gt;"","PAGA",IF(AP30&gt;0,"VENCIDA",IF(AP30&gt;=-5,"POR VENCER","AL DÍA"))))</f>
        <v>PAGA</v>
      </c>
      <c r="AT30" t="str">
        <v>TRANSFERENCIA</v>
      </c>
      <c r="AU30">
        <f>IF(N($H30)&lt;7,"",IF(AO30="","",AO30+31))</f>
        <v>46277</v>
      </c>
      <c r="AV30">
        <f>IF(AU30="","",TODAY()-AU30)</f>
        <v>41</v>
      </c>
      <c r="AW30">
        <v>46272</v>
      </c>
      <c r="AX30">
        <v>595000</v>
      </c>
      <c r="AY30" t="str">
        <f>IF(AU30="","SIN ESTADO",IF(AW30&lt;&gt;"","PAGA",IF(AV30&gt;0,"VENCIDA",IF(AV30&gt;=-5,"POR VENCER","AL DÍA"))))</f>
        <v>PAGA</v>
      </c>
      <c r="AZ30" t="str">
        <v>TRANSFERENCIA</v>
      </c>
      <c r="BA30">
        <f>IF(N($H30)&lt;8,"",IF(AU30="","",AU30+31))</f>
        <v>46308</v>
      </c>
      <c r="BB30">
        <f>IF(BA30="","",TODAY()-BA30)</f>
        <v>10</v>
      </c>
      <c r="BC30">
        <v>46302</v>
      </c>
      <c r="BD30">
        <v>595000</v>
      </c>
      <c r="BE30" t="str">
        <f>IF(BA30="","SIN ESTADO",IF(BC30&lt;&gt;"","PAGA",IF(BB30&gt;0,"VENCIDA",IF(BB30&gt;=-5,"POR VENCER","AL DÍA"))))</f>
        <v>PAGA</v>
      </c>
      <c r="BF30" t="str">
        <v>TRANSFERENCIA</v>
      </c>
      <c r="BG30">
        <f>IF(N($H30)&lt;9,"",IF(BA30="","",BA30+31))</f>
        <v>46339</v>
      </c>
      <c r="BH30">
        <f>IF(BG30="","",TODAY()-BG30)</f>
        <v>-21</v>
      </c>
      <c r="BK30" t="str">
        <f>IF(BG30="","SIN ESTADO",IF(BI30&lt;&gt;"","PAGA",IF(BH30&gt;0,"VENCIDA",IF(BH30&gt;=-5,"POR VENCER","AL DÍA"))))</f>
        <v>AL DÍA</v>
      </c>
      <c r="BM30">
        <f>IF(N($H30)&lt;10,"",IF(BG30="","",BG30+31))</f>
        <v>46370</v>
      </c>
      <c r="BN30">
        <f>IF(BM30="","",TODAY()-BM30)</f>
        <v>-52</v>
      </c>
      <c r="BQ30" t="str">
        <f>IF(BM30="","SIN ESTADO",IF(BO30&lt;&gt;"","PAGA",IF(BN30&gt;0,"VENCIDA",IF(BN30&gt;=-5,"POR VENCER","AL DÍA"))))</f>
        <v>AL DÍA</v>
      </c>
      <c r="BS30">
        <f>IF(N($H30)&lt;11,"",IF(BM30="","",BM30+31))</f>
        <v>46401</v>
      </c>
      <c r="BT30">
        <f>IF(BS30="","",TODAY()-BS30)</f>
        <v>-83</v>
      </c>
      <c r="BW30" t="str">
        <f>IF(BS30="","SIN ESTADO",IF(BU30&lt;&gt;"","PAGA",IF(BT30&gt;0,"VENCIDA",IF(BT30&gt;=-5,"POR VENCER","AL DÍA"))))</f>
        <v>AL DÍA</v>
      </c>
      <c r="BY30">
        <f>IF(N($H30)&lt;12,"",IF(BS30="","",BS30+31))</f>
        <v>46432</v>
      </c>
      <c r="BZ30">
        <f>IF(BY30="","",TODAY()-BY30)</f>
        <v>-114</v>
      </c>
      <c r="CC30" t="str">
        <f>IF(BY30="","SIN ESTADO",IF(CA30&lt;&gt;"","PAGA",IF(BZ30&gt;0,"VENCIDA",IF(BZ30&gt;=-5,"POR VENCER","AL DÍA"))))</f>
        <v>AL DÍA</v>
      </c>
      <c r="CE30">
        <f>IF(N($H30)&lt;13,"",IF(BY30="","",BY30+31))</f>
        <v>46463</v>
      </c>
      <c r="CF30">
        <f>IF(CE30="","",TODAY()-CE30)</f>
        <v>-145</v>
      </c>
      <c r="CI30" t="str">
        <f>IF(CE30="","SIN ESTADO",IF(CG30&lt;&gt;"","PAGA",IF(CF30&gt;0,"VENCIDA",IF(CF30&gt;=-5,"POR VENCER","AL DÍA"))))</f>
        <v>AL DÍA</v>
      </c>
      <c r="CK30">
        <f>IF(N($H30)&lt;14,"",IF(CE30="","",CE30+31))</f>
        <v>46494</v>
      </c>
      <c r="CL30">
        <f>IF(CK30="","",TODAY()-CK30)</f>
        <v>-176</v>
      </c>
      <c r="CO30" t="str">
        <f>IF(CK30="","SIN ESTADO",IF(CM30&lt;&gt;"","PAGA",IF(CL30&gt;0,"VENCIDA",IF(CL30&gt;=-5,"POR VENCER","AL DÍA"))))</f>
        <v>AL DÍA</v>
      </c>
      <c r="CQ30">
        <f>IF(N($H30)&lt;15,"",IF(CK30="","",CK30+31))</f>
        <v>46525</v>
      </c>
      <c r="CR30">
        <f>IF(CQ30="","",TODAY()-CQ30)</f>
        <v>-207</v>
      </c>
      <c r="CU30" t="str">
        <f>IF(CQ30="","SIN ESTADO",IF(CS30&lt;&gt;"","PAGA",IF(CR30&gt;0,"VENCIDA",IF(CR30&gt;=-5,"POR VENCER","AL DÍA"))))</f>
        <v>AL DÍA</v>
      </c>
      <c r="CW30">
        <f>IF(N($H30)&lt;16,"",IF(CQ30="","",CQ30+31))</f>
        <v>46556</v>
      </c>
      <c r="CX30">
        <f>IF(CW30="","",TODAY()-CW30)</f>
        <v>-238</v>
      </c>
      <c r="DA30" t="str">
        <f>IF(CW30="","SIN ESTADO",IF(CY30&lt;&gt;"","PAGA",IF(CX30&gt;0,"VENCIDA",IF(CX30&gt;=-5,"POR VENCER","AL DÍA"))))</f>
        <v>AL DÍA</v>
      </c>
      <c r="DC30">
        <f>IF(N($H30)&lt;17,"",IF(CW30="","",CW30+31))</f>
        <v>46587</v>
      </c>
      <c r="DD30">
        <f>IF(DC30="","",TODAY()-DC30)</f>
        <v>-269</v>
      </c>
      <c r="DG30" t="str">
        <f>IF(DC30="","SIN ESTADO",IF(DE30&lt;&gt;"","PAGA",IF(DD30&gt;0,"VENCIDA",IF(DD30&gt;=-5,"POR VENCER","AL DÍA"))))</f>
        <v>AL DÍA</v>
      </c>
      <c r="DI30">
        <f>IF(N($H30)&lt;18,"",IF(DC30="","",DC30+31))</f>
        <v>46618</v>
      </c>
      <c r="DJ30">
        <f>IF(DI30="","",TODAY()-DI30)</f>
        <v>-300</v>
      </c>
      <c r="DM30" t="str">
        <f>IF(DI30="","SIN ESTADO",IF(DK30&lt;&gt;"","PAGA",IF(DJ30&gt;0,"VENCIDA",IF(DJ30&gt;=-5,"POR VENCER","AL DÍA"))))</f>
        <v>AL DÍA</v>
      </c>
      <c r="DO30">
        <f>IF(N($H30)&lt;19,"",IF(DI30="","",DI30+31))</f>
        <v>46649</v>
      </c>
      <c r="DP30">
        <f>IF(DO30="","",TODAY()-DO30)</f>
        <v>-331</v>
      </c>
      <c r="DS30" t="str">
        <f>IF(DO30="","SIN ESTADO",IF(DQ30&lt;&gt;"","PAGA",IF(DP30&gt;0,"VENCIDA",IF(DP30&gt;=-5,"POR VENCER","AL DÍA"))))</f>
        <v>AL DÍA</v>
      </c>
      <c r="DU30">
        <f>IF(N($H30)&lt;20,"",IF(DO30="","",DO30+31))</f>
        <v>46680</v>
      </c>
      <c r="DV30">
        <f>IF(DU30="","",TODAY()-DU30)</f>
        <v>-362</v>
      </c>
      <c r="DY30" t="str">
        <f>IF(DU30="","SIN ESTADO",IF(DW30&lt;&gt;"","PAGA",IF(DV30&gt;0,"VENCIDA",IF(DV30&gt;=-5,"POR VENCER","AL DÍA"))))</f>
        <v>AL DÍA</v>
      </c>
      <c r="EA30">
        <f>IF(N($H30)&lt;21,"",IF(DU30="","",DU30+31))</f>
        <v>46711</v>
      </c>
      <c r="EB30">
        <f>IF(EA30="","",TODAY()-EA30)</f>
        <v>-393</v>
      </c>
      <c r="EE30" t="str">
        <f>IF(EA30="","SIN ESTADO",IF(EC30&lt;&gt;"","PAGA",IF(EB30&gt;0,"VENCIDA",IF(EB30&gt;=-5,"POR VENCER","AL DÍA"))))</f>
        <v>AL DÍA</v>
      </c>
      <c r="EG30">
        <f>IF(N($H30)&lt;22,"",IF(EA30="","",EA30+31))</f>
        <v>46742</v>
      </c>
      <c r="EH30">
        <f>IF(EG30="","",TODAY()-EG30)</f>
        <v>-424</v>
      </c>
      <c r="EK30" t="str">
        <f>IF(EG30="","SIN ESTADO",IF(EI30&lt;&gt;"","PAGA",IF(EH30&gt;0,"VENCIDA",IF(EH30&gt;=-5,"POR VENCER","AL DÍA"))))</f>
        <v>AL DÍA</v>
      </c>
      <c r="EM30">
        <f>IF(N($H30)&lt;23,"",IF(EG30="","",EG30+31))</f>
        <v>46773</v>
      </c>
      <c r="EN30">
        <f>IF(EM30="","",TODAY()-EM30)</f>
        <v>-455</v>
      </c>
      <c r="EQ30" t="str">
        <f>IF(EM30="","SIN ESTADO",IF(EO30&lt;&gt;"","PAGA",IF(EN30&gt;0,"VENCIDA",IF(EN30&gt;=-5,"POR VENCER","AL DÍA"))))</f>
        <v>AL DÍA</v>
      </c>
      <c r="ES30">
        <f>IF(N($H30)&lt;24,"",IF(EM30="","",EM30+31))</f>
        <v>46804</v>
      </c>
      <c r="ET30">
        <f>IF(ES30="","",TODAY()-ES30)</f>
        <v>-486</v>
      </c>
      <c r="EW30" t="str">
        <f>IF(ES30="","SIN ESTADO",IF(EU30&lt;&gt;"","PAGA",IF(ET30&gt;0,"VENCIDA",IF(ET30&gt;=-5,"POR VENCER","AL DÍA"))))</f>
        <v>AL DÍA</v>
      </c>
      <c r="EY30">
        <f>IF(N($H30)&lt;25,"",IF(ES30="","",ES30+31))</f>
        <v>46835</v>
      </c>
      <c r="EZ30">
        <f>IF(EY30="","",TODAY()-EY30)</f>
        <v>-517</v>
      </c>
      <c r="FC30" t="str">
        <f>IF(EY30="","SIN ESTADO",IF(FA30&lt;&gt;"","PAGA",IF(EZ30&gt;0,"VENCIDA",IF(EZ30&gt;=-5,"POR VENCER","AL DÍA"))))</f>
        <v>AL DÍA</v>
      </c>
      <c r="FE30">
        <f>IF(N($H30)&lt;26,"",IF(EY30="","",EY30+31))</f>
        <v>46866</v>
      </c>
      <c r="FF30">
        <f>IF(FE30="","",TODAY()-FE30)</f>
        <v>-548</v>
      </c>
      <c r="FI30" t="str">
        <f>IF(FE30="","SIN ESTADO",IF(FG30&lt;&gt;"","PAGA",IF(FF30&gt;0,"VENCIDA",IF(FF30&gt;=-5,"POR VENCER","AL DÍA"))))</f>
        <v>AL DÍA</v>
      </c>
      <c r="FK30">
        <f>IF(N($H30)&lt;27,"",IF(FE30="","",FE30+31))</f>
        <v>46897</v>
      </c>
      <c r="FL30">
        <f>IF(FK30="","",TODAY()-FK30)</f>
        <v>-579</v>
      </c>
      <c r="FO30" t="str">
        <f>IF(FK30="","SIN ESTADO",IF(FM30&lt;&gt;"","PAGA",IF(FL30&gt;0,"VENCIDA",IF(FL30&gt;=-5,"POR VENCER","AL DÍA"))))</f>
        <v>AL DÍA</v>
      </c>
      <c r="FQ30">
        <f>IF(N($H30)&lt;28,"",IF(FK30="","",FK30+31))</f>
        <v>46928</v>
      </c>
      <c r="FR30">
        <f>IF(FQ30="","",TODAY()-FQ30)</f>
        <v>-610</v>
      </c>
      <c r="FU30" t="str">
        <f>IF(FQ30="","SIN ESTADO",IF(FS30&lt;&gt;"","PAGA",IF(FR30&gt;0,"VENCIDA",IF(FR30&gt;=-5,"POR VENCER","AL DÍA"))))</f>
        <v>AL DÍA</v>
      </c>
      <c r="FW30">
        <f>IF(N($H30)&lt;29,"",IF(FQ30="","",FQ30+31))</f>
        <v>46959</v>
      </c>
      <c r="FX30">
        <f>IF(FW30="","",TODAY()-FW30)</f>
        <v>-641</v>
      </c>
      <c r="GA30" t="str">
        <f>IF(FW30="","SIN ESTADO",IF(FY30&lt;&gt;"","PAGA",IF(FX30&gt;0,"VENCIDA",IF(FX30&gt;=-5,"POR VENCER","AL DÍA"))))</f>
        <v>AL DÍA</v>
      </c>
      <c r="GC30">
        <f>IF(N($H30)&lt;30,"",IF(FW30="","",FW30+31))</f>
        <v>46990</v>
      </c>
      <c r="GD30">
        <f>IF(GC30="","",TODAY()-GC30)</f>
        <v>-672</v>
      </c>
      <c r="GG30" t="str">
        <f>IF(GC30="","SIN ESTADO",IF(GE30&lt;&gt;"","PAGA",IF(GD30&gt;0,"VENCIDA",IF(GD30&gt;=-5,"POR VENCER","AL DÍA"))))</f>
        <v>AL DÍA</v>
      </c>
      <c r="GI30" t="str">
        <f>IF(N($H30)&lt;31,"",IF(GC30="","",GC30+31))</f>
        <v/>
      </c>
      <c r="GJ30" t="str">
        <f>IF(GI30="","",TODAY()-GI30)</f>
        <v/>
      </c>
      <c r="GM30" t="str">
        <f>IF(GI30="","SIN ESTADO",IF(GK30&lt;&gt;"","PAGA",IF(GJ30&gt;0,"VENCIDA",IF(GJ30&gt;=-5,"POR VENCER","AL DÍA"))))</f>
        <v>SIN ESTADO</v>
      </c>
      <c r="GO30" t="str">
        <f>IF(N($H30)&lt;32,"",IF(GI30="","",GI30+31))</f>
        <v/>
      </c>
      <c r="GP30" t="str">
        <f>IF(GO30="","",TODAY()-GO30)</f>
        <v/>
      </c>
      <c r="GS30" t="str">
        <f>IF(GO30="","SIN ESTADO",IF(GQ30&lt;&gt;"","PAGA",IF(GP30&gt;0,"VENCIDA",IF(GP30&gt;=-5,"POR VENCER","AL DÍA"))))</f>
        <v>SIN ESTADO</v>
      </c>
      <c r="GU30" t="str">
        <f>IF(N($H30)&lt;33,"",IF(GO30="","",GO30+31))</f>
        <v/>
      </c>
      <c r="GV30" t="str">
        <f>IF(GU30="","",TODAY()-GU30)</f>
        <v/>
      </c>
      <c r="GY30" t="str">
        <f>IF(GU30="","SIN ESTADO",IF(GW30&lt;&gt;"","PAGA",IF(GV30&gt;0,"VENCIDA",IF(GV30&gt;=-5,"POR VENCER","AL DÍA"))))</f>
        <v>SIN ESTADO</v>
      </c>
      <c r="HA30" t="str">
        <f>IF(N($H30)&lt;34,"",IF(GU30="","",GU30+31))</f>
        <v/>
      </c>
      <c r="HB30" t="str">
        <f>IF(HA30="","",TODAY()-HA30)</f>
        <v/>
      </c>
      <c r="HE30" t="str">
        <f>IF(HA30="","SIN ESTADO",IF(HC30&lt;&gt;"","PAGA",IF(HB30&gt;0,"VENCIDA",IF(HB30&gt;=-5,"POR VENCER","AL DÍA"))))</f>
        <v>SIN ESTADO</v>
      </c>
      <c r="HG30" t="str">
        <f>IF(N($H30)&lt;35,"",IF(HA30="","",HA30+31))</f>
        <v/>
      </c>
      <c r="HH30" t="str">
        <f>IF(HG30="","",TODAY()-HG30)</f>
        <v/>
      </c>
      <c r="HK30" t="str">
        <f>IF(HG30="","SIN ESTADO",IF(HI30&lt;&gt;"","PAGA",IF(HH30&gt;0,"VENCIDA",IF(HH30&gt;=-5,"POR VENCER","AL DÍA"))))</f>
        <v>SIN ESTADO</v>
      </c>
      <c r="HM30" t="str">
        <f>IF(N($H30)&lt;36,"",IF(HG30="","",HG30+31))</f>
        <v/>
      </c>
      <c r="HN30" t="str">
        <f>IF(HM30="","",TODAY()-HM30)</f>
        <v/>
      </c>
      <c r="HQ30" t="str">
        <f>IF(HM30="","SIN ESTADO",IF(HO30&lt;&gt;"","PAGA",IF(HN30&gt;0,"VENCIDA",IF(HN30&gt;=-5,"POR VENCER","AL DÍA"))))</f>
        <v>SIN ESTADO</v>
      </c>
      <c r="HS30">
        <f>N30+T30+Z30+AF30+AL30+AR30+AX30+BD30+BJ30+BP30+BV30+CB30+CH30+CN30+CT30+CZ30+DF30+DL30+DR30+DX30+ED30+EJ30+EP30+EV30+FB30+FH30+FN30+FT30+FZ30+GF30+GL30+GR30+GX30+HD30+HJ30+HP30</f>
        <v>4760900</v>
      </c>
      <c r="HU30">
        <f>IFERROR(N($J30),0)</f>
        <v>594966.6666666666</v>
      </c>
      <c r="HW30">
        <f>SUMPRODUCT((MOD(COLUMN($M30:$HR30)-COLUMN($M30),6)=0)*ISNUMBER($M30:$HR30)*($M30:$HR30&gt;=RESUMEN!$C$26)*($M30:$HR30&lt;=RESUMEN!$C$27)*IFERROR(N($N30:$HS30),0))</f>
        <v>595000</v>
      </c>
      <c r="HX30">
        <f>SUMPRODUCT((MOD(COLUMN($M30:$HR30)-COLUMN($M30),6)=0)*ISNUMBER($M30:$HR30)*($M30:$HR30&gt;=RESUMEN!$C$26)*($M30:$HR30&lt;=RESUMEN!$C$27))</f>
        <v>1</v>
      </c>
    </row>
    <row r="31">
      <c r="B31">
        <f>VENTAS!A30</f>
        <v>28</v>
      </c>
      <c r="C31" t="str">
        <f>VENTAS!B30</f>
        <v>LC1 - 4 - 5</v>
      </c>
      <c r="D31" t="str">
        <f>VENTAS!C30</f>
        <v>VENDIDO</v>
      </c>
      <c r="E31">
        <f>VENTAS!D30</f>
        <v>28276000</v>
      </c>
      <c r="F31">
        <f>VENTAS!J30</f>
        <v>28276000</v>
      </c>
      <c r="G31">
        <f>VENTAS!F30</f>
        <v>0</v>
      </c>
      <c r="H31">
        <f>VENTAS!K30</f>
        <v>1</v>
      </c>
      <c r="I31">
        <f>VENTAS!M30</f>
        <v>0</v>
      </c>
      <c r="J31">
        <f>VENTAS!L30</f>
        <v>28276000</v>
      </c>
      <c r="K31">
        <f>IF(N($H31)&lt;1,"",$G31+31)</f>
        <v>31</v>
      </c>
      <c r="L31">
        <f>IF(K31="","",TODAY()-K31)</f>
        <v>46287</v>
      </c>
      <c r="N31">
        <v>500000</v>
      </c>
      <c r="O31" t="str">
        <f>IF(K31="","SIN ESTADO",IF(M31&lt;&gt;"","PAGA",IF(L31&gt;0,"VENCIDA",IF(L31&gt;=-5,"POR VENCER","AL DÍA"))))</f>
        <v>VENCIDA</v>
      </c>
      <c r="Q31" t="str">
        <f>IF(N($H31)&lt;2,"",IF(K31="","",K31+31))</f>
        <v/>
      </c>
      <c r="R31" t="str">
        <f>IF(Q31="","",TODAY()-Q31)</f>
        <v/>
      </c>
      <c r="U31" t="str">
        <f>IF(Q31="","SIN ESTADO",IF(S31&lt;&gt;"","PAGA",IF(R31&gt;0,"VENCIDA",IF(R31&gt;=-5,"POR VENCER","AL DÍA"))))</f>
        <v>SIN ESTADO</v>
      </c>
      <c r="W31" t="str">
        <f>IF(N($H31)&lt;3,"",IF(Q31="","",Q31+31))</f>
        <v/>
      </c>
      <c r="X31" t="str">
        <f>IF(W31="","",TODAY()-W31)</f>
        <v/>
      </c>
      <c r="AA31" t="str">
        <f>IF(W31="","SIN ESTADO",IF(Y31&lt;&gt;"","PAGA",IF(X31&gt;0,"VENCIDA",IF(X31&gt;=-5,"POR VENCER","AL DÍA"))))</f>
        <v>SIN ESTADO</v>
      </c>
      <c r="AC31" t="str">
        <f>IF(N($H31)&lt;4,"",IF(W31="","",W31+31))</f>
        <v/>
      </c>
      <c r="AD31" t="str">
        <f>IF(AC31="","",TODAY()-AC31)</f>
        <v/>
      </c>
      <c r="AG31" t="str">
        <f>IF(AC31="","SIN ESTADO",IF(AE31&lt;&gt;"","PAGA",IF(AD31&gt;0,"VENCIDA",IF(AD31&gt;=-5,"POR VENCER","AL DÍA"))))</f>
        <v>SIN ESTADO</v>
      </c>
      <c r="AI31" t="str">
        <f>IF(N($H31)&lt;5,"",IF(AC31="","",AC31+31))</f>
        <v/>
      </c>
      <c r="AJ31" t="str">
        <f>IF(AI31="","",TODAY()-AI31)</f>
        <v/>
      </c>
      <c r="AM31" t="str">
        <f>IF(AI31="","SIN ESTADO",IF(AK31&lt;&gt;"","PAGA",IF(AJ31&gt;0,"VENCIDA",IF(AJ31&gt;=-5,"POR VENCER","AL DÍA"))))</f>
        <v>SIN ESTADO</v>
      </c>
      <c r="AO31" t="str">
        <f>IF(N($H31)&lt;6,"",IF(AI31="","",AI31+31))</f>
        <v/>
      </c>
      <c r="AP31" t="str">
        <f>IF(AO31="","",TODAY()-AO31)</f>
        <v/>
      </c>
      <c r="AS31" t="str">
        <f>IF(AO31="","SIN ESTADO",IF(AQ31&lt;&gt;"","PAGA",IF(AP31&gt;0,"VENCIDA",IF(AP31&gt;=-5,"POR VENCER","AL DÍA"))))</f>
        <v>SIN ESTADO</v>
      </c>
      <c r="AU31" t="str">
        <f>IF(N($H31)&lt;7,"",IF(AO31="","",AO31+31))</f>
        <v/>
      </c>
      <c r="AV31" t="str">
        <f>IF(AU31="","",TODAY()-AU31)</f>
        <v/>
      </c>
      <c r="AY31" t="str">
        <f>IF(AU31="","SIN ESTADO",IF(AW31&lt;&gt;"","PAGA",IF(AV31&gt;0,"VENCIDA",IF(AV31&gt;=-5,"POR VENCER","AL DÍA"))))</f>
        <v>SIN ESTADO</v>
      </c>
      <c r="BA31" t="str">
        <f>IF(N($H31)&lt;8,"",IF(AU31="","",AU31+31))</f>
        <v/>
      </c>
      <c r="BB31" t="str">
        <f>IF(BA31="","",TODAY()-BA31)</f>
        <v/>
      </c>
      <c r="BE31" t="str">
        <f>IF(BA31="","SIN ESTADO",IF(BC31&lt;&gt;"","PAGA",IF(BB31&gt;0,"VENCIDA",IF(BB31&gt;=-5,"POR VENCER","AL DÍA"))))</f>
        <v>SIN ESTADO</v>
      </c>
      <c r="BG31" t="str">
        <f>IF(N($H31)&lt;9,"",IF(BA31="","",BA31+31))</f>
        <v/>
      </c>
      <c r="BH31" t="str">
        <f>IF(BG31="","",TODAY()-BG31)</f>
        <v/>
      </c>
      <c r="BK31" t="str">
        <f>IF(BG31="","SIN ESTADO",IF(BI31&lt;&gt;"","PAGA",IF(BH31&gt;0,"VENCIDA",IF(BH31&gt;=-5,"POR VENCER","AL DÍA"))))</f>
        <v>SIN ESTADO</v>
      </c>
      <c r="BM31" t="str">
        <f>IF(N($H31)&lt;10,"",IF(BG31="","",BG31+31))</f>
        <v/>
      </c>
      <c r="BN31" t="str">
        <f>IF(BM31="","",TODAY()-BM31)</f>
        <v/>
      </c>
      <c r="BQ31" t="str">
        <f>IF(BM31="","SIN ESTADO",IF(BO31&lt;&gt;"","PAGA",IF(BN31&gt;0,"VENCIDA",IF(BN31&gt;=-5,"POR VENCER","AL DÍA"))))</f>
        <v>SIN ESTADO</v>
      </c>
      <c r="BS31" t="str">
        <f>IF(N($H31)&lt;11,"",IF(BM31="","",BM31+31))</f>
        <v/>
      </c>
      <c r="BT31" t="str">
        <f>IF(BS31="","",TODAY()-BS31)</f>
        <v/>
      </c>
      <c r="BW31" t="str">
        <f>IF(BS31="","SIN ESTADO",IF(BU31&lt;&gt;"","PAGA",IF(BT31&gt;0,"VENCIDA",IF(BT31&gt;=-5,"POR VENCER","AL DÍA"))))</f>
        <v>SIN ESTADO</v>
      </c>
      <c r="BY31" t="str">
        <f>IF(N($H31)&lt;12,"",IF(BS31="","",BS31+31))</f>
        <v/>
      </c>
      <c r="BZ31" t="str">
        <f>IF(BY31="","",TODAY()-BY31)</f>
        <v/>
      </c>
      <c r="CC31" t="str">
        <f>IF(BY31="","SIN ESTADO",IF(CA31&lt;&gt;"","PAGA",IF(BZ31&gt;0,"VENCIDA",IF(BZ31&gt;=-5,"POR VENCER","AL DÍA"))))</f>
        <v>SIN ESTADO</v>
      </c>
      <c r="CE31" t="str">
        <f>IF(N($H31)&lt;13,"",IF(BY31="","",BY31+31))</f>
        <v/>
      </c>
      <c r="CF31" t="str">
        <f>IF(CE31="","",TODAY()-CE31)</f>
        <v/>
      </c>
      <c r="CI31" t="str">
        <f>IF(CE31="","SIN ESTADO",IF(CG31&lt;&gt;"","PAGA",IF(CF31&gt;0,"VENCIDA",IF(CF31&gt;=-5,"POR VENCER","AL DÍA"))))</f>
        <v>SIN ESTADO</v>
      </c>
      <c r="CK31" t="str">
        <f>IF(N($H31)&lt;14,"",IF(CE31="","",CE31+31))</f>
        <v/>
      </c>
      <c r="CL31" t="str">
        <f>IF(CK31="","",TODAY()-CK31)</f>
        <v/>
      </c>
      <c r="CO31" t="str">
        <f>IF(CK31="","SIN ESTADO",IF(CM31&lt;&gt;"","PAGA",IF(CL31&gt;0,"VENCIDA",IF(CL31&gt;=-5,"POR VENCER","AL DÍA"))))</f>
        <v>SIN ESTADO</v>
      </c>
      <c r="CQ31" t="str">
        <f>IF(N($H31)&lt;15,"",IF(CK31="","",CK31+31))</f>
        <v/>
      </c>
      <c r="CR31" t="str">
        <f>IF(CQ31="","",TODAY()-CQ31)</f>
        <v/>
      </c>
      <c r="CU31" t="str">
        <f>IF(CQ31="","SIN ESTADO",IF(CS31&lt;&gt;"","PAGA",IF(CR31&gt;0,"VENCIDA",IF(CR31&gt;=-5,"POR VENCER","AL DÍA"))))</f>
        <v>SIN ESTADO</v>
      </c>
      <c r="CW31" t="str">
        <f>IF(N($H31)&lt;16,"",IF(CQ31="","",CQ31+31))</f>
        <v/>
      </c>
      <c r="CX31" t="str">
        <f>IF(CW31="","",TODAY()-CW31)</f>
        <v/>
      </c>
      <c r="DA31" t="str">
        <f>IF(CW31="","SIN ESTADO",IF(CY31&lt;&gt;"","PAGA",IF(CX31&gt;0,"VENCIDA",IF(CX31&gt;=-5,"POR VENCER","AL DÍA"))))</f>
        <v>SIN ESTADO</v>
      </c>
      <c r="DC31" t="str">
        <f>IF(N($H31)&lt;17,"",IF(CW31="","",CW31+31))</f>
        <v/>
      </c>
      <c r="DD31" t="str">
        <f>IF(DC31="","",TODAY()-DC31)</f>
        <v/>
      </c>
      <c r="DG31" t="str">
        <f>IF(DC31="","SIN ESTADO",IF(DE31&lt;&gt;"","PAGA",IF(DD31&gt;0,"VENCIDA",IF(DD31&gt;=-5,"POR VENCER","AL DÍA"))))</f>
        <v>SIN ESTADO</v>
      </c>
      <c r="DI31" t="str">
        <f>IF(N($H31)&lt;18,"",IF(DC31="","",DC31+31))</f>
        <v/>
      </c>
      <c r="DJ31" t="str">
        <f>IF(DI31="","",TODAY()-DI31)</f>
        <v/>
      </c>
      <c r="DM31" t="str">
        <f>IF(DI31="","SIN ESTADO",IF(DK31&lt;&gt;"","PAGA",IF(DJ31&gt;0,"VENCIDA",IF(DJ31&gt;=-5,"POR VENCER","AL DÍA"))))</f>
        <v>SIN ESTADO</v>
      </c>
      <c r="DO31" t="str">
        <f>IF(N($H31)&lt;19,"",IF(DI31="","",DI31+31))</f>
        <v/>
      </c>
      <c r="DP31" t="str">
        <f>IF(DO31="","",TODAY()-DO31)</f>
        <v/>
      </c>
      <c r="DS31" t="str">
        <f>IF(DO31="","SIN ESTADO",IF(DQ31&lt;&gt;"","PAGA",IF(DP31&gt;0,"VENCIDA",IF(DP31&gt;=-5,"POR VENCER","AL DÍA"))))</f>
        <v>SIN ESTADO</v>
      </c>
      <c r="DU31" t="str">
        <f>IF(N($H31)&lt;20,"",IF(DO31="","",DO31+31))</f>
        <v/>
      </c>
      <c r="DV31" t="str">
        <f>IF(DU31="","",TODAY()-DU31)</f>
        <v/>
      </c>
      <c r="DY31" t="str">
        <f>IF(DU31="","SIN ESTADO",IF(DW31&lt;&gt;"","PAGA",IF(DV31&gt;0,"VENCIDA",IF(DV31&gt;=-5,"POR VENCER","AL DÍA"))))</f>
        <v>SIN ESTADO</v>
      </c>
      <c r="EA31" t="str">
        <f>IF(N($H31)&lt;21,"",IF(DU31="","",DU31+31))</f>
        <v/>
      </c>
      <c r="EB31" t="str">
        <f>IF(EA31="","",TODAY()-EA31)</f>
        <v/>
      </c>
      <c r="EE31" t="str">
        <f>IF(EA31="","SIN ESTADO",IF(EC31&lt;&gt;"","PAGA",IF(EB31&gt;0,"VENCIDA",IF(EB31&gt;=-5,"POR VENCER","AL DÍA"))))</f>
        <v>SIN ESTADO</v>
      </c>
      <c r="EG31" t="str">
        <f>IF(N($H31)&lt;22,"",IF(EA31="","",EA31+31))</f>
        <v/>
      </c>
      <c r="EH31" t="str">
        <f>IF(EG31="","",TODAY()-EG31)</f>
        <v/>
      </c>
      <c r="EK31" t="str">
        <f>IF(EG31="","SIN ESTADO",IF(EI31&lt;&gt;"","PAGA",IF(EH31&gt;0,"VENCIDA",IF(EH31&gt;=-5,"POR VENCER","AL DÍA"))))</f>
        <v>SIN ESTADO</v>
      </c>
      <c r="EM31" t="str">
        <f>IF(N($H31)&lt;23,"",IF(EG31="","",EG31+31))</f>
        <v/>
      </c>
      <c r="EN31" t="str">
        <f>IF(EM31="","",TODAY()-EM31)</f>
        <v/>
      </c>
      <c r="EQ31" t="str">
        <f>IF(EM31="","SIN ESTADO",IF(EO31&lt;&gt;"","PAGA",IF(EN31&gt;0,"VENCIDA",IF(EN31&gt;=-5,"POR VENCER","AL DÍA"))))</f>
        <v>SIN ESTADO</v>
      </c>
      <c r="ES31" t="str">
        <f>IF(N($H31)&lt;24,"",IF(EM31="","",EM31+31))</f>
        <v/>
      </c>
      <c r="ET31" t="str">
        <f>IF(ES31="","",TODAY()-ES31)</f>
        <v/>
      </c>
      <c r="EW31" t="str">
        <f>IF(ES31="","SIN ESTADO",IF(EU31&lt;&gt;"","PAGA",IF(ET31&gt;0,"VENCIDA",IF(ET31&gt;=-5,"POR VENCER","AL DÍA"))))</f>
        <v>SIN ESTADO</v>
      </c>
      <c r="EY31" t="str">
        <f>IF(N($H31)&lt;25,"",IF(ES31="","",ES31+31))</f>
        <v/>
      </c>
      <c r="EZ31" t="str">
        <f>IF(EY31="","",TODAY()-EY31)</f>
        <v/>
      </c>
      <c r="FC31" t="str">
        <f>IF(EY31="","SIN ESTADO",IF(FA31&lt;&gt;"","PAGA",IF(EZ31&gt;0,"VENCIDA",IF(EZ31&gt;=-5,"POR VENCER","AL DÍA"))))</f>
        <v>SIN ESTADO</v>
      </c>
      <c r="FE31" t="str">
        <f>IF(N($H31)&lt;26,"",IF(EY31="","",EY31+31))</f>
        <v/>
      </c>
      <c r="FF31" t="str">
        <f>IF(FE31="","",TODAY()-FE31)</f>
        <v/>
      </c>
      <c r="FI31" t="str">
        <f>IF(FE31="","SIN ESTADO",IF(FG31&lt;&gt;"","PAGA",IF(FF31&gt;0,"VENCIDA",IF(FF31&gt;=-5,"POR VENCER","AL DÍA"))))</f>
        <v>SIN ESTADO</v>
      </c>
      <c r="FK31" t="str">
        <f>IF(N($H31)&lt;27,"",IF(FE31="","",FE31+31))</f>
        <v/>
      </c>
      <c r="FL31" t="str">
        <f>IF(FK31="","",TODAY()-FK31)</f>
        <v/>
      </c>
      <c r="FO31" t="str">
        <f>IF(FK31="","SIN ESTADO",IF(FM31&lt;&gt;"","PAGA",IF(FL31&gt;0,"VENCIDA",IF(FL31&gt;=-5,"POR VENCER","AL DÍA"))))</f>
        <v>SIN ESTADO</v>
      </c>
      <c r="FQ31" t="str">
        <f>IF(N($H31)&lt;28,"",IF(FK31="","",FK31+31))</f>
        <v/>
      </c>
      <c r="FR31" t="str">
        <f>IF(FQ31="","",TODAY()-FQ31)</f>
        <v/>
      </c>
      <c r="FU31" t="str">
        <f>IF(FQ31="","SIN ESTADO",IF(FS31&lt;&gt;"","PAGA",IF(FR31&gt;0,"VENCIDA",IF(FR31&gt;=-5,"POR VENCER","AL DÍA"))))</f>
        <v>SIN ESTADO</v>
      </c>
      <c r="FW31" t="str">
        <f>IF(N($H31)&lt;29,"",IF(FQ31="","",FQ31+31))</f>
        <v/>
      </c>
      <c r="FX31" t="str">
        <f>IF(FW31="","",TODAY()-FW31)</f>
        <v/>
      </c>
      <c r="GA31" t="str">
        <f>IF(FW31="","SIN ESTADO",IF(FY31&lt;&gt;"","PAGA",IF(FX31&gt;0,"VENCIDA",IF(FX31&gt;=-5,"POR VENCER","AL DÍA"))))</f>
        <v>SIN ESTADO</v>
      </c>
      <c r="GC31" t="str">
        <f>IF(N($H31)&lt;30,"",IF(FW31="","",FW31+31))</f>
        <v/>
      </c>
      <c r="GD31" t="str">
        <f>IF(GC31="","",TODAY()-GC31)</f>
        <v/>
      </c>
      <c r="GG31" t="str">
        <f>IF(GC31="","SIN ESTADO",IF(GE31&lt;&gt;"","PAGA",IF(GD31&gt;0,"VENCIDA",IF(GD31&gt;=-5,"POR VENCER","AL DÍA"))))</f>
        <v>SIN ESTADO</v>
      </c>
      <c r="GI31" t="str">
        <f>IF(N($H31)&lt;31,"",IF(GC31="","",GC31+31))</f>
        <v/>
      </c>
      <c r="GJ31" t="str">
        <f>IF(GI31="","",TODAY()-GI31)</f>
        <v/>
      </c>
      <c r="GM31" t="str">
        <f>IF(GI31="","SIN ESTADO",IF(GK31&lt;&gt;"","PAGA",IF(GJ31&gt;0,"VENCIDA",IF(GJ31&gt;=-5,"POR VENCER","AL DÍA"))))</f>
        <v>SIN ESTADO</v>
      </c>
      <c r="GO31" t="str">
        <f>IF(N($H31)&lt;32,"",IF(GI31="","",GI31+31))</f>
        <v/>
      </c>
      <c r="GP31" t="str">
        <f>IF(GO31="","",TODAY()-GO31)</f>
        <v/>
      </c>
      <c r="GS31" t="str">
        <f>IF(GO31="","SIN ESTADO",IF(GQ31&lt;&gt;"","PAGA",IF(GP31&gt;0,"VENCIDA",IF(GP31&gt;=-5,"POR VENCER","AL DÍA"))))</f>
        <v>SIN ESTADO</v>
      </c>
      <c r="GU31" t="str">
        <f>IF(N($H31)&lt;33,"",IF(GO31="","",GO31+31))</f>
        <v/>
      </c>
      <c r="GV31" t="str">
        <f>IF(GU31="","",TODAY()-GU31)</f>
        <v/>
      </c>
      <c r="GY31" t="str">
        <f>IF(GU31="","SIN ESTADO",IF(GW31&lt;&gt;"","PAGA",IF(GV31&gt;0,"VENCIDA",IF(GV31&gt;=-5,"POR VENCER","AL DÍA"))))</f>
        <v>SIN ESTADO</v>
      </c>
      <c r="HA31" t="str">
        <f>IF(N($H31)&lt;34,"",IF(GU31="","",GU31+31))</f>
        <v/>
      </c>
      <c r="HB31" t="str">
        <f>IF(HA31="","",TODAY()-HA31)</f>
        <v/>
      </c>
      <c r="HE31" t="str">
        <f>IF(HA31="","SIN ESTADO",IF(HC31&lt;&gt;"","PAGA",IF(HB31&gt;0,"VENCIDA",IF(HB31&gt;=-5,"POR VENCER","AL DÍA"))))</f>
        <v>SIN ESTADO</v>
      </c>
      <c r="HG31" t="str">
        <f>IF(N($H31)&lt;35,"",IF(HA31="","",HA31+31))</f>
        <v/>
      </c>
      <c r="HH31" t="str">
        <f>IF(HG31="","",TODAY()-HG31)</f>
        <v/>
      </c>
      <c r="HK31" t="str">
        <f>IF(HG31="","SIN ESTADO",IF(HI31&lt;&gt;"","PAGA",IF(HH31&gt;0,"VENCIDA",IF(HH31&gt;=-5,"POR VENCER","AL DÍA"))))</f>
        <v>SIN ESTADO</v>
      </c>
      <c r="HM31" t="str">
        <f>IF(N($H31)&lt;36,"",IF(HG31="","",HG31+31))</f>
        <v/>
      </c>
      <c r="HN31" t="str">
        <f>IF(HM31="","",TODAY()-HM31)</f>
        <v/>
      </c>
      <c r="HQ31" t="str">
        <f>IF(HM31="","SIN ESTADO",IF(HO31&lt;&gt;"","PAGA",IF(HN31&gt;0,"VENCIDA",IF(HN31&gt;=-5,"POR VENCER","AL DÍA"))))</f>
        <v>SIN ESTADO</v>
      </c>
      <c r="HS31">
        <f>N31+T31+Z31+AF31+AL31+AR31+AX31+BD31+BJ31+BP31+BV31+CB31+CH31+CN31+CT31+CZ31+DF31+DL31+DR31+DX31+ED31+EJ31+EP31+EV31+FB31+FH31+FN31+FT31+FZ31+GF31+GL31+GR31+GX31+HD31+HJ31+HP31</f>
        <v>500000</v>
      </c>
      <c r="HU31">
        <f>IFERROR(N($J31),0)</f>
        <v>28276000</v>
      </c>
      <c r="HW31">
        <f>SUMPRODUCT((MOD(COLUMN($M31:$HR31)-COLUMN($M31),6)=0)*ISNUMBER($M31:$HR31)*($M31:$HR31&gt;=RESUMEN!$C$26)*($M31:$HR31&lt;=RESUMEN!$C$27)*IFERROR(N($N31:$HS31),0))</f>
        <v>0</v>
      </c>
      <c r="HX31">
        <f>SUMPRODUCT((MOD(COLUMN($M31:$HR31)-COLUMN($M31),6)=0)*ISNUMBER($M31:$HR31)*($M31:$HR31&gt;=RESUMEN!$C$26)*($M31:$HR31&lt;=RESUMEN!$C$27))</f>
        <v>0</v>
      </c>
    </row>
    <row r="32">
      <c r="B32">
        <f>VENTAS!A31</f>
        <v>29</v>
      </c>
      <c r="C32" t="str">
        <f>VENTAS!B31</f>
        <v>LC1 - 4 - 6</v>
      </c>
      <c r="D32" t="str">
        <f>VENTAS!C31</f>
        <v>VENDIDO</v>
      </c>
      <c r="E32">
        <f>VENTAS!D31</f>
        <v>25056000</v>
      </c>
      <c r="F32">
        <f>VENTAS!J31</f>
        <v>21056000</v>
      </c>
      <c r="G32">
        <f>VENTAS!F31</f>
        <v>46031</v>
      </c>
      <c r="H32">
        <f>VENTAS!K31</f>
        <v>24</v>
      </c>
      <c r="I32" t="str">
        <f>VENTAS!M31</f>
        <v xml:space="preserve">09 DE CADA MES </v>
      </c>
      <c r="J32">
        <f>VENTAS!L31</f>
        <v>877333.3333333334</v>
      </c>
      <c r="K32">
        <f>IF(N($H32)&lt;1,"",$G32+31)</f>
        <v>46062</v>
      </c>
      <c r="L32">
        <f>IF(K32="","",TODAY()-K32)</f>
        <v>256</v>
      </c>
      <c r="M32">
        <v>46062</v>
      </c>
      <c r="N32">
        <v>1000000</v>
      </c>
      <c r="O32" t="str">
        <f>IF(K32="","SIN ESTADO",IF(M32&lt;&gt;"","PAGA",IF(L32&gt;0,"VENCIDA",IF(L32&gt;=-5,"POR VENCER","AL DÍA"))))</f>
        <v>PAGA</v>
      </c>
      <c r="P32" t="str">
        <v>TRANSFERENCIA</v>
      </c>
      <c r="Q32">
        <f>IF(N($H32)&lt;2,"",IF(K32="","",K32+31))</f>
        <v>46093</v>
      </c>
      <c r="R32">
        <f>IF(Q32="","",TODAY()-Q32)</f>
        <v>225</v>
      </c>
      <c r="S32">
        <v>46090</v>
      </c>
      <c r="T32">
        <v>1000000</v>
      </c>
      <c r="U32" t="str">
        <f>IF(Q32="","SIN ESTADO",IF(S32&lt;&gt;"","PAGA",IF(R32&gt;0,"VENCIDA",IF(R32&gt;=-5,"POR VENCER","AL DÍA"))))</f>
        <v>PAGA</v>
      </c>
      <c r="V32" t="str">
        <v>TRANSFERENCIA</v>
      </c>
      <c r="W32">
        <f>IF(N($H32)&lt;3,"",IF(Q32="","",Q32+31))</f>
        <v>46124</v>
      </c>
      <c r="X32">
        <f>IF(W32="","",TODAY()-W32)</f>
        <v>194</v>
      </c>
      <c r="Y32">
        <v>46121</v>
      </c>
      <c r="Z32">
        <v>1000000</v>
      </c>
      <c r="AA32" t="str">
        <f>IF(W32="","SIN ESTADO",IF(Y32&lt;&gt;"","PAGA",IF(X32&gt;0,"VENCIDA",IF(X32&gt;=-5,"POR VENCER","AL DÍA"))))</f>
        <v>PAGA</v>
      </c>
      <c r="AB32" t="str">
        <v>TRANSFERENCIA</v>
      </c>
      <c r="AC32">
        <f>IF(N($H32)&lt;4,"",IF(W32="","",W32+31))</f>
        <v>46155</v>
      </c>
      <c r="AD32">
        <f>IF(AC32="","",TODAY()-AC32)</f>
        <v>163</v>
      </c>
      <c r="AE32">
        <v>46151</v>
      </c>
      <c r="AF32">
        <v>1000000</v>
      </c>
      <c r="AG32" t="str">
        <f>IF(AC32="","SIN ESTADO",IF(AE32&lt;&gt;"","PAGA",IF(AD32&gt;0,"VENCIDA",IF(AD32&gt;=-5,"POR VENCER","AL DÍA"))))</f>
        <v>PAGA</v>
      </c>
      <c r="AH32" t="str">
        <v>TRANSFERENCIA</v>
      </c>
      <c r="AI32">
        <f>IF(N($H32)&lt;5,"",IF(AC32="","",AC32+31))</f>
        <v>46186</v>
      </c>
      <c r="AJ32">
        <f>IF(AI32="","",TODAY()-AI32)</f>
        <v>132</v>
      </c>
      <c r="AK32">
        <v>46182</v>
      </c>
      <c r="AL32">
        <v>1000000</v>
      </c>
      <c r="AM32" t="str">
        <f>IF(AI32="","SIN ESTADO",IF(AK32&lt;&gt;"","PAGA",IF(AJ32&gt;0,"VENCIDA",IF(AJ32&gt;=-5,"POR VENCER","AL DÍA"))))</f>
        <v>PAGA</v>
      </c>
      <c r="AN32" t="str">
        <v>TRANSFERENCIA</v>
      </c>
      <c r="AO32">
        <f>IF(N($H32)&lt;6,"",IF(AI32="","",AI32+31))</f>
        <v>46217</v>
      </c>
      <c r="AP32">
        <f>IF(AO32="","",TODAY()-AO32)</f>
        <v>101</v>
      </c>
      <c r="AQ32">
        <v>46212</v>
      </c>
      <c r="AR32">
        <v>1000000</v>
      </c>
      <c r="AS32" t="str">
        <f>IF(AO32="","SIN ESTADO",IF(AQ32&lt;&gt;"","PAGA",IF(AP32&gt;0,"VENCIDA",IF(AP32&gt;=-5,"POR VENCER","AL DÍA"))))</f>
        <v>PAGA</v>
      </c>
      <c r="AT32" t="str">
        <v>TRANSFERENCIA</v>
      </c>
      <c r="AU32">
        <f>IF(N($H32)&lt;7,"",IF(AO32="","",AO32+31))</f>
        <v>46248</v>
      </c>
      <c r="AV32">
        <f>IF(AU32="","",TODAY()-AU32)</f>
        <v>70</v>
      </c>
      <c r="AW32">
        <v>46244</v>
      </c>
      <c r="AX32">
        <v>1000000</v>
      </c>
      <c r="AY32" t="str">
        <f>IF(AU32="","SIN ESTADO",IF(AW32&lt;&gt;"","PAGA",IF(AV32&gt;0,"VENCIDA",IF(AV32&gt;=-5,"POR VENCER","AL DÍA"))))</f>
        <v>PAGA</v>
      </c>
      <c r="AZ32" t="str">
        <v>TRANSFERENCIA</v>
      </c>
      <c r="BA32">
        <f>IF(N($H32)&lt;8,"",IF(AU32="","",AU32+31))</f>
        <v>46279</v>
      </c>
      <c r="BB32">
        <f>IF(BA32="","",TODAY()-BA32)</f>
        <v>39</v>
      </c>
      <c r="BC32">
        <v>46274</v>
      </c>
      <c r="BD32">
        <v>1000000</v>
      </c>
      <c r="BE32" t="str">
        <f>IF(BA32="","SIN ESTADO",IF(BC32&lt;&gt;"","PAGA",IF(BB32&gt;0,"VENCIDA",IF(BB32&gt;=-5,"POR VENCER","AL DÍA"))))</f>
        <v>PAGA</v>
      </c>
      <c r="BF32" t="str">
        <v>TRANSFERENCIA</v>
      </c>
      <c r="BG32">
        <f>IF(N($H32)&lt;9,"",IF(BA32="","",BA32+31))</f>
        <v>46310</v>
      </c>
      <c r="BH32">
        <f>IF(BG32="","",TODAY()-BG32)</f>
        <v>8</v>
      </c>
      <c r="BI32">
        <v>46304</v>
      </c>
      <c r="BJ32">
        <v>1000000</v>
      </c>
      <c r="BK32" t="str">
        <f>IF(BG32="","SIN ESTADO",IF(BI32&lt;&gt;"","PAGA",IF(BH32&gt;0,"VENCIDA",IF(BH32&gt;=-5,"POR VENCER","AL DÍA"))))</f>
        <v>PAGA</v>
      </c>
      <c r="BL32" t="str">
        <v>TRANSFERENCIA</v>
      </c>
      <c r="BM32">
        <f>IF(N($H32)&lt;10,"",IF(BG32="","",BG32+31))</f>
        <v>46341</v>
      </c>
      <c r="BN32">
        <f>IF(BM32="","",TODAY()-BM32)</f>
        <v>-23</v>
      </c>
      <c r="BQ32" t="str">
        <f>IF(BM32="","SIN ESTADO",IF(BO32&lt;&gt;"","PAGA",IF(BN32&gt;0,"VENCIDA",IF(BN32&gt;=-5,"POR VENCER","AL DÍA"))))</f>
        <v>AL DÍA</v>
      </c>
      <c r="BS32">
        <f>IF(N($H32)&lt;11,"",IF(BM32="","",BM32+31))</f>
        <v>46372</v>
      </c>
      <c r="BT32">
        <f>IF(BS32="","",TODAY()-BS32)</f>
        <v>-54</v>
      </c>
      <c r="BW32" t="str">
        <f>IF(BS32="","SIN ESTADO",IF(BU32&lt;&gt;"","PAGA",IF(BT32&gt;0,"VENCIDA",IF(BT32&gt;=-5,"POR VENCER","AL DÍA"))))</f>
        <v>AL DÍA</v>
      </c>
      <c r="BY32">
        <f>IF(N($H32)&lt;12,"",IF(BS32="","",BS32+31))</f>
        <v>46403</v>
      </c>
      <c r="BZ32">
        <f>IF(BY32="","",TODAY()-BY32)</f>
        <v>-85</v>
      </c>
      <c r="CC32" t="str">
        <f>IF(BY32="","SIN ESTADO",IF(CA32&lt;&gt;"","PAGA",IF(BZ32&gt;0,"VENCIDA",IF(BZ32&gt;=-5,"POR VENCER","AL DÍA"))))</f>
        <v>AL DÍA</v>
      </c>
      <c r="CE32">
        <f>IF(N($H32)&lt;13,"",IF(BY32="","",BY32+31))</f>
        <v>46434</v>
      </c>
      <c r="CF32">
        <f>IF(CE32="","",TODAY()-CE32)</f>
        <v>-116</v>
      </c>
      <c r="CI32" t="str">
        <f>IF(CE32="","SIN ESTADO",IF(CG32&lt;&gt;"","PAGA",IF(CF32&gt;0,"VENCIDA",IF(CF32&gt;=-5,"POR VENCER","AL DÍA"))))</f>
        <v>AL DÍA</v>
      </c>
      <c r="CK32">
        <f>IF(N($H32)&lt;14,"",IF(CE32="","",CE32+31))</f>
        <v>46465</v>
      </c>
      <c r="CL32">
        <f>IF(CK32="","",TODAY()-CK32)</f>
        <v>-147</v>
      </c>
      <c r="CO32" t="str">
        <f>IF(CK32="","SIN ESTADO",IF(CM32&lt;&gt;"","PAGA",IF(CL32&gt;0,"VENCIDA",IF(CL32&gt;=-5,"POR VENCER","AL DÍA"))))</f>
        <v>AL DÍA</v>
      </c>
      <c r="CQ32">
        <f>IF(N($H32)&lt;15,"",IF(CK32="","",CK32+31))</f>
        <v>46496</v>
      </c>
      <c r="CR32">
        <f>IF(CQ32="","",TODAY()-CQ32)</f>
        <v>-178</v>
      </c>
      <c r="CU32" t="str">
        <f>IF(CQ32="","SIN ESTADO",IF(CS32&lt;&gt;"","PAGA",IF(CR32&gt;0,"VENCIDA",IF(CR32&gt;=-5,"POR VENCER","AL DÍA"))))</f>
        <v>AL DÍA</v>
      </c>
      <c r="CW32">
        <f>IF(N($H32)&lt;16,"",IF(CQ32="","",CQ32+31))</f>
        <v>46527</v>
      </c>
      <c r="CX32">
        <f>IF(CW32="","",TODAY()-CW32)</f>
        <v>-209</v>
      </c>
      <c r="DA32" t="str">
        <f>IF(CW32="","SIN ESTADO",IF(CY32&lt;&gt;"","PAGA",IF(CX32&gt;0,"VENCIDA",IF(CX32&gt;=-5,"POR VENCER","AL DÍA"))))</f>
        <v>AL DÍA</v>
      </c>
      <c r="DC32">
        <f>IF(N($H32)&lt;17,"",IF(CW32="","",CW32+31))</f>
        <v>46558</v>
      </c>
      <c r="DD32">
        <f>IF(DC32="","",TODAY()-DC32)</f>
        <v>-240</v>
      </c>
      <c r="DG32" t="str">
        <f>IF(DC32="","SIN ESTADO",IF(DE32&lt;&gt;"","PAGA",IF(DD32&gt;0,"VENCIDA",IF(DD32&gt;=-5,"POR VENCER","AL DÍA"))))</f>
        <v>AL DÍA</v>
      </c>
      <c r="DI32">
        <f>IF(N($H32)&lt;18,"",IF(DC32="","",DC32+31))</f>
        <v>46589</v>
      </c>
      <c r="DJ32">
        <f>IF(DI32="","",TODAY()-DI32)</f>
        <v>-271</v>
      </c>
      <c r="DM32" t="str">
        <f>IF(DI32="","SIN ESTADO",IF(DK32&lt;&gt;"","PAGA",IF(DJ32&gt;0,"VENCIDA",IF(DJ32&gt;=-5,"POR VENCER","AL DÍA"))))</f>
        <v>AL DÍA</v>
      </c>
      <c r="DO32">
        <f>IF(N($H32)&lt;19,"",IF(DI32="","",DI32+31))</f>
        <v>46620</v>
      </c>
      <c r="DP32">
        <f>IF(DO32="","",TODAY()-DO32)</f>
        <v>-302</v>
      </c>
      <c r="DS32" t="str">
        <f>IF(DO32="","SIN ESTADO",IF(DQ32&lt;&gt;"","PAGA",IF(DP32&gt;0,"VENCIDA",IF(DP32&gt;=-5,"POR VENCER","AL DÍA"))))</f>
        <v>AL DÍA</v>
      </c>
      <c r="DU32">
        <f>IF(N($H32)&lt;20,"",IF(DO32="","",DO32+31))</f>
        <v>46651</v>
      </c>
      <c r="DV32">
        <f>IF(DU32="","",TODAY()-DU32)</f>
        <v>-333</v>
      </c>
      <c r="DY32" t="str">
        <f>IF(DU32="","SIN ESTADO",IF(DW32&lt;&gt;"","PAGA",IF(DV32&gt;0,"VENCIDA",IF(DV32&gt;=-5,"POR VENCER","AL DÍA"))))</f>
        <v>AL DÍA</v>
      </c>
      <c r="EA32">
        <f>IF(N($H32)&lt;21,"",IF(DU32="","",DU32+31))</f>
        <v>46682</v>
      </c>
      <c r="EB32">
        <f>IF(EA32="","",TODAY()-EA32)</f>
        <v>-364</v>
      </c>
      <c r="EE32" t="str">
        <f>IF(EA32="","SIN ESTADO",IF(EC32&lt;&gt;"","PAGA",IF(EB32&gt;0,"VENCIDA",IF(EB32&gt;=-5,"POR VENCER","AL DÍA"))))</f>
        <v>AL DÍA</v>
      </c>
      <c r="EG32">
        <f>IF(N($H32)&lt;22,"",IF(EA32="","",EA32+31))</f>
        <v>46713</v>
      </c>
      <c r="EH32">
        <f>IF(EG32="","",TODAY()-EG32)</f>
        <v>-395</v>
      </c>
      <c r="EK32" t="str">
        <f>IF(EG32="","SIN ESTADO",IF(EI32&lt;&gt;"","PAGA",IF(EH32&gt;0,"VENCIDA",IF(EH32&gt;=-5,"POR VENCER","AL DÍA"))))</f>
        <v>AL DÍA</v>
      </c>
      <c r="EM32">
        <f>IF(N($H32)&lt;23,"",IF(EG32="","",EG32+31))</f>
        <v>46744</v>
      </c>
      <c r="EN32">
        <f>IF(EM32="","",TODAY()-EM32)</f>
        <v>-426</v>
      </c>
      <c r="EQ32" t="str">
        <f>IF(EM32="","SIN ESTADO",IF(EO32&lt;&gt;"","PAGA",IF(EN32&gt;0,"VENCIDA",IF(EN32&gt;=-5,"POR VENCER","AL DÍA"))))</f>
        <v>AL DÍA</v>
      </c>
      <c r="ES32">
        <f>IF(N($H32)&lt;24,"",IF(EM32="","",EM32+31))</f>
        <v>46775</v>
      </c>
      <c r="ET32">
        <f>IF(ES32="","",TODAY()-ES32)</f>
        <v>-457</v>
      </c>
      <c r="EW32" t="str">
        <f>IF(ES32="","SIN ESTADO",IF(EU32&lt;&gt;"","PAGA",IF(ET32&gt;0,"VENCIDA",IF(ET32&gt;=-5,"POR VENCER","AL DÍA"))))</f>
        <v>AL DÍA</v>
      </c>
      <c r="EY32" t="str">
        <f>IF(N($H32)&lt;25,"",IF(ES32="","",ES32+31))</f>
        <v/>
      </c>
      <c r="EZ32" t="str">
        <f>IF(EY32="","",TODAY()-EY32)</f>
        <v/>
      </c>
      <c r="FC32" t="str">
        <f>IF(EY32="","SIN ESTADO",IF(FA32&lt;&gt;"","PAGA",IF(EZ32&gt;0,"VENCIDA",IF(EZ32&gt;=-5,"POR VENCER","AL DÍA"))))</f>
        <v>SIN ESTADO</v>
      </c>
      <c r="FE32" t="str">
        <f>IF(N($H32)&lt;26,"",IF(EY32="","",EY32+31))</f>
        <v/>
      </c>
      <c r="FF32" t="str">
        <f>IF(FE32="","",TODAY()-FE32)</f>
        <v/>
      </c>
      <c r="FI32" t="str">
        <f>IF(FE32="","SIN ESTADO",IF(FG32&lt;&gt;"","PAGA",IF(FF32&gt;0,"VENCIDA",IF(FF32&gt;=-5,"POR VENCER","AL DÍA"))))</f>
        <v>SIN ESTADO</v>
      </c>
      <c r="FK32" t="str">
        <f>IF(N($H32)&lt;27,"",IF(FE32="","",FE32+31))</f>
        <v/>
      </c>
      <c r="FL32" t="str">
        <f>IF(FK32="","",TODAY()-FK32)</f>
        <v/>
      </c>
      <c r="FO32" t="str">
        <f>IF(FK32="","SIN ESTADO",IF(FM32&lt;&gt;"","PAGA",IF(FL32&gt;0,"VENCIDA",IF(FL32&gt;=-5,"POR VENCER","AL DÍA"))))</f>
        <v>SIN ESTADO</v>
      </c>
      <c r="FQ32" t="str">
        <f>IF(N($H32)&lt;28,"",IF(FK32="","",FK32+31))</f>
        <v/>
      </c>
      <c r="FR32" t="str">
        <f>IF(FQ32="","",TODAY()-FQ32)</f>
        <v/>
      </c>
      <c r="FU32" t="str">
        <f>IF(FQ32="","SIN ESTADO",IF(FS32&lt;&gt;"","PAGA",IF(FR32&gt;0,"VENCIDA",IF(FR32&gt;=-5,"POR VENCER","AL DÍA"))))</f>
        <v>SIN ESTADO</v>
      </c>
      <c r="FW32" t="str">
        <f>IF(N($H32)&lt;29,"",IF(FQ32="","",FQ32+31))</f>
        <v/>
      </c>
      <c r="FX32" t="str">
        <f>IF(FW32="","",TODAY()-FW32)</f>
        <v/>
      </c>
      <c r="GA32" t="str">
        <f>IF(FW32="","SIN ESTADO",IF(FY32&lt;&gt;"","PAGA",IF(FX32&gt;0,"VENCIDA",IF(FX32&gt;=-5,"POR VENCER","AL DÍA"))))</f>
        <v>SIN ESTADO</v>
      </c>
      <c r="GC32" t="str">
        <f>IF(N($H32)&lt;30,"",IF(FW32="","",FW32+31))</f>
        <v/>
      </c>
      <c r="GD32" t="str">
        <f>IF(GC32="","",TODAY()-GC32)</f>
        <v/>
      </c>
      <c r="GG32" t="str">
        <f>IF(GC32="","SIN ESTADO",IF(GE32&lt;&gt;"","PAGA",IF(GD32&gt;0,"VENCIDA",IF(GD32&gt;=-5,"POR VENCER","AL DÍA"))))</f>
        <v>SIN ESTADO</v>
      </c>
      <c r="GI32" t="str">
        <f>IF(N($H32)&lt;31,"",IF(GC32="","",GC32+31))</f>
        <v/>
      </c>
      <c r="GJ32" t="str">
        <f>IF(GI32="","",TODAY()-GI32)</f>
        <v/>
      </c>
      <c r="GM32" t="str">
        <f>IF(GI32="","SIN ESTADO",IF(GK32&lt;&gt;"","PAGA",IF(GJ32&gt;0,"VENCIDA",IF(GJ32&gt;=-5,"POR VENCER","AL DÍA"))))</f>
        <v>SIN ESTADO</v>
      </c>
      <c r="GO32" t="str">
        <f>IF(N($H32)&lt;32,"",IF(GI32="","",GI32+31))</f>
        <v/>
      </c>
      <c r="GP32" t="str">
        <f>IF(GO32="","",TODAY()-GO32)</f>
        <v/>
      </c>
      <c r="GS32" t="str">
        <f>IF(GO32="","SIN ESTADO",IF(GQ32&lt;&gt;"","PAGA",IF(GP32&gt;0,"VENCIDA",IF(GP32&gt;=-5,"POR VENCER","AL DÍA"))))</f>
        <v>SIN ESTADO</v>
      </c>
      <c r="GU32" t="str">
        <f>IF(N($H32)&lt;33,"",IF(GO32="","",GO32+31))</f>
        <v/>
      </c>
      <c r="GV32" t="str">
        <f>IF(GU32="","",TODAY()-GU32)</f>
        <v/>
      </c>
      <c r="GY32" t="str">
        <f>IF(GU32="","SIN ESTADO",IF(GW32&lt;&gt;"","PAGA",IF(GV32&gt;0,"VENCIDA",IF(GV32&gt;=-5,"POR VENCER","AL DÍA"))))</f>
        <v>SIN ESTADO</v>
      </c>
      <c r="HA32" t="str">
        <f>IF(N($H32)&lt;34,"",IF(GU32="","",GU32+31))</f>
        <v/>
      </c>
      <c r="HB32" t="str">
        <f>IF(HA32="","",TODAY()-HA32)</f>
        <v/>
      </c>
      <c r="HE32" t="str">
        <f>IF(HA32="","SIN ESTADO",IF(HC32&lt;&gt;"","PAGA",IF(HB32&gt;0,"VENCIDA",IF(HB32&gt;=-5,"POR VENCER","AL DÍA"))))</f>
        <v>SIN ESTADO</v>
      </c>
      <c r="HG32" t="str">
        <f>IF(N($H32)&lt;35,"",IF(HA32="","",HA32+31))</f>
        <v/>
      </c>
      <c r="HH32" t="str">
        <f>IF(HG32="","",TODAY()-HG32)</f>
        <v/>
      </c>
      <c r="HK32" t="str">
        <f>IF(HG32="","SIN ESTADO",IF(HI32&lt;&gt;"","PAGA",IF(HH32&gt;0,"VENCIDA",IF(HH32&gt;=-5,"POR VENCER","AL DÍA"))))</f>
        <v>SIN ESTADO</v>
      </c>
      <c r="HM32" t="str">
        <f>IF(N($H32)&lt;36,"",IF(HG32="","",HG32+31))</f>
        <v/>
      </c>
      <c r="HN32" t="str">
        <f>IF(HM32="","",TODAY()-HM32)</f>
        <v/>
      </c>
      <c r="HQ32" t="str">
        <f>IF(HM32="","SIN ESTADO",IF(HO32&lt;&gt;"","PAGA",IF(HN32&gt;0,"VENCIDA",IF(HN32&gt;=-5,"POR VENCER","AL DÍA"))))</f>
        <v>SIN ESTADO</v>
      </c>
      <c r="HS32">
        <f>N32+T32+Z32+AF32+AL32+AR32+AX32+BD32+BJ32+BP32+BV32+CB32+CH32+CN32+CT32+CZ32+DF32+DL32+DR32+DX32+ED32+EJ32+EP32+EV32+FB32+FH32+FN32+FT32+FZ32+GF32+GL32+GR32+GX32+HD32+HJ32+HP32</f>
        <v>9000000</v>
      </c>
      <c r="HU32">
        <f>IFERROR(N($J32),0)</f>
        <v>877333.3333333334</v>
      </c>
      <c r="HW32">
        <f>SUMPRODUCT((MOD(COLUMN($M32:$HR32)-COLUMN($M32),6)=0)*ISNUMBER($M32:$HR32)*($M32:$HR32&gt;=RESUMEN!$C$26)*($M32:$HR32&lt;=RESUMEN!$C$27)*IFERROR(N($N32:$HS32),0))</f>
        <v>1000000</v>
      </c>
      <c r="HX32">
        <f>SUMPRODUCT((MOD(COLUMN($M32:$HR32)-COLUMN($M32),6)=0)*ISNUMBER($M32:$HR32)*($M32:$HR32&gt;=RESUMEN!$C$26)*($M32:$HR32&lt;=RESUMEN!$C$27))</f>
        <v>1</v>
      </c>
    </row>
    <row r="33">
      <c r="B33">
        <f>VENTAS!A32</f>
        <v>30</v>
      </c>
      <c r="C33" t="str">
        <f>VENTAS!B32</f>
        <v xml:space="preserve">LC1 - 4 - 7 </v>
      </c>
      <c r="D33" t="str">
        <f>VENTAS!C32</f>
        <v>VENDIDO</v>
      </c>
      <c r="E33">
        <f>VENTAS!D32</f>
        <v>25000000</v>
      </c>
      <c r="F33">
        <f>VENTAS!J32</f>
        <v>20500000</v>
      </c>
      <c r="G33">
        <f>VENTAS!F32</f>
        <v>46031</v>
      </c>
      <c r="H33">
        <f>VENTAS!K32</f>
        <v>24</v>
      </c>
      <c r="I33" t="str">
        <f>VENTAS!M32</f>
        <v xml:space="preserve">09 DE CADA MES </v>
      </c>
      <c r="J33">
        <f>VENTAS!L32</f>
        <v>854166.6666666666</v>
      </c>
      <c r="K33">
        <f>IF(N($H33)&lt;1,"",$G33+31)</f>
        <v>46062</v>
      </c>
      <c r="L33">
        <f>IF(K33="","",TODAY()-K33)</f>
        <v>256</v>
      </c>
      <c r="M33">
        <v>46062</v>
      </c>
      <c r="N33">
        <v>875000</v>
      </c>
      <c r="O33" t="str">
        <f>IF(K33="","SIN ESTADO",IF(M33&lt;&gt;"","PAGA",IF(L33&gt;0,"VENCIDA",IF(L33&gt;=-5,"POR VENCER","AL DÍA"))))</f>
        <v>PAGA</v>
      </c>
      <c r="P33" t="str">
        <v>TRANSFERENCIA</v>
      </c>
      <c r="Q33">
        <f>IF(N($H33)&lt;2,"",IF(K33="","",K33+31))</f>
        <v>46093</v>
      </c>
      <c r="R33">
        <f>IF(Q33="","",TODAY()-Q33)</f>
        <v>225</v>
      </c>
      <c r="S33">
        <v>46090</v>
      </c>
      <c r="T33">
        <v>875000</v>
      </c>
      <c r="U33" t="str">
        <f>IF(Q33="","SIN ESTADO",IF(S33&lt;&gt;"","PAGA",IF(R33&gt;0,"VENCIDA",IF(R33&gt;=-5,"POR VENCER","AL DÍA"))))</f>
        <v>PAGA</v>
      </c>
      <c r="V33" t="str">
        <v>TRANSFERENCIA</v>
      </c>
      <c r="W33">
        <f>IF(N($H33)&lt;3,"",IF(Q33="","",Q33+31))</f>
        <v>46124</v>
      </c>
      <c r="X33">
        <f>IF(W33="","",TODAY()-W33)</f>
        <v>194</v>
      </c>
      <c r="Y33">
        <v>46121</v>
      </c>
      <c r="Z33">
        <v>875000</v>
      </c>
      <c r="AA33" t="str">
        <f>IF(W33="","SIN ESTADO",IF(Y33&lt;&gt;"","PAGA",IF(X33&gt;0,"VENCIDA",IF(X33&gt;=-5,"POR VENCER","AL DÍA"))))</f>
        <v>PAGA</v>
      </c>
      <c r="AB33" t="str">
        <v>TRANSFERENCIA</v>
      </c>
      <c r="AC33">
        <f>IF(N($H33)&lt;4,"",IF(W33="","",W33+31))</f>
        <v>46155</v>
      </c>
      <c r="AD33">
        <f>IF(AC33="","",TODAY()-AC33)</f>
        <v>163</v>
      </c>
      <c r="AE33">
        <v>46151</v>
      </c>
      <c r="AF33">
        <v>875000</v>
      </c>
      <c r="AG33" t="str">
        <f>IF(AC33="","SIN ESTADO",IF(AE33&lt;&gt;"","PAGA",IF(AD33&gt;0,"VENCIDA",IF(AD33&gt;=-5,"POR VENCER","AL DÍA"))))</f>
        <v>PAGA</v>
      </c>
      <c r="AH33" t="str">
        <v>TRANSFERENCIA</v>
      </c>
      <c r="AI33">
        <f>IF(N($H33)&lt;5,"",IF(AC33="","",AC33+31))</f>
        <v>46186</v>
      </c>
      <c r="AJ33">
        <f>IF(AI33="","",TODAY()-AI33)</f>
        <v>132</v>
      </c>
      <c r="AK33">
        <v>46212</v>
      </c>
      <c r="AL33">
        <v>875000</v>
      </c>
      <c r="AM33" t="str">
        <f>IF(AI33="","SIN ESTADO",IF(AK33&lt;&gt;"","PAGA",IF(AJ33&gt;0,"VENCIDA",IF(AJ33&gt;=-5,"POR VENCER","AL DÍA"))))</f>
        <v>PAGA</v>
      </c>
      <c r="AN33" t="str">
        <v>TRANSFERENCIA</v>
      </c>
      <c r="AO33">
        <f>IF(N($H33)&lt;6,"",IF(AI33="","",AI33+31))</f>
        <v>46217</v>
      </c>
      <c r="AP33">
        <f>IF(AO33="","",TODAY()-AO33)</f>
        <v>101</v>
      </c>
      <c r="AQ33">
        <v>46212</v>
      </c>
      <c r="AR33">
        <v>875000</v>
      </c>
      <c r="AS33" t="str">
        <f>IF(AO33="","SIN ESTADO",IF(AQ33&lt;&gt;"","PAGA",IF(AP33&gt;0,"VENCIDA",IF(AP33&gt;=-5,"POR VENCER","AL DÍA"))))</f>
        <v>PAGA</v>
      </c>
      <c r="AT33" t="str">
        <v>TRANSFERENCIA</v>
      </c>
      <c r="AU33">
        <f>IF(N($H33)&lt;7,"",IF(AO33="","",AO33+31))</f>
        <v>46248</v>
      </c>
      <c r="AV33">
        <f>IF(AU33="","",TODAY()-AU33)</f>
        <v>70</v>
      </c>
      <c r="AW33">
        <v>46244</v>
      </c>
      <c r="AX33">
        <v>875000</v>
      </c>
      <c r="AY33" t="str">
        <f>IF(AU33="","SIN ESTADO",IF(AW33&lt;&gt;"","PAGA",IF(AV33&gt;0,"VENCIDA",IF(AV33&gt;=-5,"POR VENCER","AL DÍA"))))</f>
        <v>PAGA</v>
      </c>
      <c r="AZ33" t="str">
        <v>TRANSFERENCIA</v>
      </c>
      <c r="BA33">
        <f>IF(N($H33)&lt;8,"",IF(AU33="","",AU33+31))</f>
        <v>46279</v>
      </c>
      <c r="BB33">
        <f>IF(BA33="","",TODAY()-BA33)</f>
        <v>39</v>
      </c>
      <c r="BC33">
        <v>46274</v>
      </c>
      <c r="BD33">
        <v>875000</v>
      </c>
      <c r="BE33" t="str">
        <f>IF(BA33="","SIN ESTADO",IF(BC33&lt;&gt;"","PAGA",IF(BB33&gt;0,"VENCIDA",IF(BB33&gt;=-5,"POR VENCER","AL DÍA"))))</f>
        <v>PAGA</v>
      </c>
      <c r="BF33" t="str">
        <v>TRANSFERENCIA</v>
      </c>
      <c r="BG33">
        <f>IF(N($H33)&lt;9,"",IF(BA33="","",BA33+31))</f>
        <v>46310</v>
      </c>
      <c r="BH33">
        <f>IF(BG33="","",TODAY()-BG33)</f>
        <v>8</v>
      </c>
      <c r="BK33" t="str">
        <f>IF(BG33="","SIN ESTADO",IF(BI33&lt;&gt;"","PAGA",IF(BH33&gt;0,"VENCIDA",IF(BH33&gt;=-5,"POR VENCER","AL DÍA"))))</f>
        <v>VENCIDA</v>
      </c>
      <c r="BM33">
        <f>IF(N($H33)&lt;10,"",IF(BG33="","",BG33+31))</f>
        <v>46341</v>
      </c>
      <c r="BN33">
        <f>IF(BM33="","",TODAY()-BM33)</f>
        <v>-23</v>
      </c>
      <c r="BQ33" t="str">
        <f>IF(BM33="","SIN ESTADO",IF(BO33&lt;&gt;"","PAGA",IF(BN33&gt;0,"VENCIDA",IF(BN33&gt;=-5,"POR VENCER","AL DÍA"))))</f>
        <v>AL DÍA</v>
      </c>
      <c r="BS33">
        <f>IF(N($H33)&lt;11,"",IF(BM33="","",BM33+31))</f>
        <v>46372</v>
      </c>
      <c r="BT33">
        <f>IF(BS33="","",TODAY()-BS33)</f>
        <v>-54</v>
      </c>
      <c r="BW33" t="str">
        <f>IF(BS33="","SIN ESTADO",IF(BU33&lt;&gt;"","PAGA",IF(BT33&gt;0,"VENCIDA",IF(BT33&gt;=-5,"POR VENCER","AL DÍA"))))</f>
        <v>AL DÍA</v>
      </c>
      <c r="BY33">
        <f>IF(N($H33)&lt;12,"",IF(BS33="","",BS33+31))</f>
        <v>46403</v>
      </c>
      <c r="BZ33">
        <f>IF(BY33="","",TODAY()-BY33)</f>
        <v>-85</v>
      </c>
      <c r="CC33" t="str">
        <f>IF(BY33="","SIN ESTADO",IF(CA33&lt;&gt;"","PAGA",IF(BZ33&gt;0,"VENCIDA",IF(BZ33&gt;=-5,"POR VENCER","AL DÍA"))))</f>
        <v>AL DÍA</v>
      </c>
      <c r="CE33">
        <f>IF(N($H33)&lt;13,"",IF(BY33="","",BY33+31))</f>
        <v>46434</v>
      </c>
      <c r="CF33">
        <f>IF(CE33="","",TODAY()-CE33)</f>
        <v>-116</v>
      </c>
      <c r="CI33" t="str">
        <f>IF(CE33="","SIN ESTADO",IF(CG33&lt;&gt;"","PAGA",IF(CF33&gt;0,"VENCIDA",IF(CF33&gt;=-5,"POR VENCER","AL DÍA"))))</f>
        <v>AL DÍA</v>
      </c>
      <c r="CK33">
        <f>IF(N($H33)&lt;14,"",IF(CE33="","",CE33+31))</f>
        <v>46465</v>
      </c>
      <c r="CL33">
        <f>IF(CK33="","",TODAY()-CK33)</f>
        <v>-147</v>
      </c>
      <c r="CO33" t="str">
        <f>IF(CK33="","SIN ESTADO",IF(CM33&lt;&gt;"","PAGA",IF(CL33&gt;0,"VENCIDA",IF(CL33&gt;=-5,"POR VENCER","AL DÍA"))))</f>
        <v>AL DÍA</v>
      </c>
      <c r="CQ33">
        <f>IF(N($H33)&lt;15,"",IF(CK33="","",CK33+31))</f>
        <v>46496</v>
      </c>
      <c r="CR33">
        <f>IF(CQ33="","",TODAY()-CQ33)</f>
        <v>-178</v>
      </c>
      <c r="CU33" t="str">
        <f>IF(CQ33="","SIN ESTADO",IF(CS33&lt;&gt;"","PAGA",IF(CR33&gt;0,"VENCIDA",IF(CR33&gt;=-5,"POR VENCER","AL DÍA"))))</f>
        <v>AL DÍA</v>
      </c>
      <c r="CW33">
        <f>IF(N($H33)&lt;16,"",IF(CQ33="","",CQ33+31))</f>
        <v>46527</v>
      </c>
      <c r="CX33">
        <f>IF(CW33="","",TODAY()-CW33)</f>
        <v>-209</v>
      </c>
      <c r="DA33" t="str">
        <f>IF(CW33="","SIN ESTADO",IF(CY33&lt;&gt;"","PAGA",IF(CX33&gt;0,"VENCIDA",IF(CX33&gt;=-5,"POR VENCER","AL DÍA"))))</f>
        <v>AL DÍA</v>
      </c>
      <c r="DC33">
        <f>IF(N($H33)&lt;17,"",IF(CW33="","",CW33+31))</f>
        <v>46558</v>
      </c>
      <c r="DD33">
        <f>IF(DC33="","",TODAY()-DC33)</f>
        <v>-240</v>
      </c>
      <c r="DG33" t="str">
        <f>IF(DC33="","SIN ESTADO",IF(DE33&lt;&gt;"","PAGA",IF(DD33&gt;0,"VENCIDA",IF(DD33&gt;=-5,"POR VENCER","AL DÍA"))))</f>
        <v>AL DÍA</v>
      </c>
      <c r="DI33">
        <f>IF(N($H33)&lt;18,"",IF(DC33="","",DC33+31))</f>
        <v>46589</v>
      </c>
      <c r="DJ33">
        <f>IF(DI33="","",TODAY()-DI33)</f>
        <v>-271</v>
      </c>
      <c r="DM33" t="str">
        <f>IF(DI33="","SIN ESTADO",IF(DK33&lt;&gt;"","PAGA",IF(DJ33&gt;0,"VENCIDA",IF(DJ33&gt;=-5,"POR VENCER","AL DÍA"))))</f>
        <v>AL DÍA</v>
      </c>
      <c r="DO33">
        <f>IF(N($H33)&lt;19,"",IF(DI33="","",DI33+31))</f>
        <v>46620</v>
      </c>
      <c r="DP33">
        <f>IF(DO33="","",TODAY()-DO33)</f>
        <v>-302</v>
      </c>
      <c r="DS33" t="str">
        <f>IF(DO33="","SIN ESTADO",IF(DQ33&lt;&gt;"","PAGA",IF(DP33&gt;0,"VENCIDA",IF(DP33&gt;=-5,"POR VENCER","AL DÍA"))))</f>
        <v>AL DÍA</v>
      </c>
      <c r="DU33">
        <f>IF(N($H33)&lt;20,"",IF(DO33="","",DO33+31))</f>
        <v>46651</v>
      </c>
      <c r="DV33">
        <f>IF(DU33="","",TODAY()-DU33)</f>
        <v>-333</v>
      </c>
      <c r="DY33" t="str">
        <f>IF(DU33="","SIN ESTADO",IF(DW33&lt;&gt;"","PAGA",IF(DV33&gt;0,"VENCIDA",IF(DV33&gt;=-5,"POR VENCER","AL DÍA"))))</f>
        <v>AL DÍA</v>
      </c>
      <c r="EA33">
        <f>IF(N($H33)&lt;21,"",IF(DU33="","",DU33+31))</f>
        <v>46682</v>
      </c>
      <c r="EB33">
        <f>IF(EA33="","",TODAY()-EA33)</f>
        <v>-364</v>
      </c>
      <c r="EE33" t="str">
        <f>IF(EA33="","SIN ESTADO",IF(EC33&lt;&gt;"","PAGA",IF(EB33&gt;0,"VENCIDA",IF(EB33&gt;=-5,"POR VENCER","AL DÍA"))))</f>
        <v>AL DÍA</v>
      </c>
      <c r="EG33">
        <f>IF(N($H33)&lt;22,"",IF(EA33="","",EA33+31))</f>
        <v>46713</v>
      </c>
      <c r="EH33">
        <f>IF(EG33="","",TODAY()-EG33)</f>
        <v>-395</v>
      </c>
      <c r="EK33" t="str">
        <f>IF(EG33="","SIN ESTADO",IF(EI33&lt;&gt;"","PAGA",IF(EH33&gt;0,"VENCIDA",IF(EH33&gt;=-5,"POR VENCER","AL DÍA"))))</f>
        <v>AL DÍA</v>
      </c>
      <c r="EM33">
        <f>IF(N($H33)&lt;23,"",IF(EG33="","",EG33+31))</f>
        <v>46744</v>
      </c>
      <c r="EN33">
        <f>IF(EM33="","",TODAY()-EM33)</f>
        <v>-426</v>
      </c>
      <c r="EQ33" t="str">
        <f>IF(EM33="","SIN ESTADO",IF(EO33&lt;&gt;"","PAGA",IF(EN33&gt;0,"VENCIDA",IF(EN33&gt;=-5,"POR VENCER","AL DÍA"))))</f>
        <v>AL DÍA</v>
      </c>
      <c r="ES33">
        <f>IF(N($H33)&lt;24,"",IF(EM33="","",EM33+31))</f>
        <v>46775</v>
      </c>
      <c r="ET33">
        <f>IF(ES33="","",TODAY()-ES33)</f>
        <v>-457</v>
      </c>
      <c r="EW33" t="str">
        <f>IF(ES33="","SIN ESTADO",IF(EU33&lt;&gt;"","PAGA",IF(ET33&gt;0,"VENCIDA",IF(ET33&gt;=-5,"POR VENCER","AL DÍA"))))</f>
        <v>AL DÍA</v>
      </c>
      <c r="EY33" t="str">
        <f>IF(N($H33)&lt;25,"",IF(ES33="","",ES33+31))</f>
        <v/>
      </c>
      <c r="EZ33" t="str">
        <f>IF(EY33="","",TODAY()-EY33)</f>
        <v/>
      </c>
      <c r="FC33" t="str">
        <f>IF(EY33="","SIN ESTADO",IF(FA33&lt;&gt;"","PAGA",IF(EZ33&gt;0,"VENCIDA",IF(EZ33&gt;=-5,"POR VENCER","AL DÍA"))))</f>
        <v>SIN ESTADO</v>
      </c>
      <c r="FE33" t="str">
        <f>IF(N($H33)&lt;26,"",IF(EY33="","",EY33+31))</f>
        <v/>
      </c>
      <c r="FF33" t="str">
        <f>IF(FE33="","",TODAY()-FE33)</f>
        <v/>
      </c>
      <c r="FI33" t="str">
        <f>IF(FE33="","SIN ESTADO",IF(FG33&lt;&gt;"","PAGA",IF(FF33&gt;0,"VENCIDA",IF(FF33&gt;=-5,"POR VENCER","AL DÍA"))))</f>
        <v>SIN ESTADO</v>
      </c>
      <c r="FK33" t="str">
        <f>IF(N($H33)&lt;27,"",IF(FE33="","",FE33+31))</f>
        <v/>
      </c>
      <c r="FL33" t="str">
        <f>IF(FK33="","",TODAY()-FK33)</f>
        <v/>
      </c>
      <c r="FO33" t="str">
        <f>IF(FK33="","SIN ESTADO",IF(FM33&lt;&gt;"","PAGA",IF(FL33&gt;0,"VENCIDA",IF(FL33&gt;=-5,"POR VENCER","AL DÍA"))))</f>
        <v>SIN ESTADO</v>
      </c>
      <c r="FQ33" t="str">
        <f>IF(N($H33)&lt;28,"",IF(FK33="","",FK33+31))</f>
        <v/>
      </c>
      <c r="FR33" t="str">
        <f>IF(FQ33="","",TODAY()-FQ33)</f>
        <v/>
      </c>
      <c r="FU33" t="str">
        <f>IF(FQ33="","SIN ESTADO",IF(FS33&lt;&gt;"","PAGA",IF(FR33&gt;0,"VENCIDA",IF(FR33&gt;=-5,"POR VENCER","AL DÍA"))))</f>
        <v>SIN ESTADO</v>
      </c>
      <c r="FW33" t="str">
        <f>IF(N($H33)&lt;29,"",IF(FQ33="","",FQ33+31))</f>
        <v/>
      </c>
      <c r="FX33" t="str">
        <f>IF(FW33="","",TODAY()-FW33)</f>
        <v/>
      </c>
      <c r="GA33" t="str">
        <f>IF(FW33="","SIN ESTADO",IF(FY33&lt;&gt;"","PAGA",IF(FX33&gt;0,"VENCIDA",IF(FX33&gt;=-5,"POR VENCER","AL DÍA"))))</f>
        <v>SIN ESTADO</v>
      </c>
      <c r="GC33" t="str">
        <f>IF(N($H33)&lt;30,"",IF(FW33="","",FW33+31))</f>
        <v/>
      </c>
      <c r="GD33" t="str">
        <f>IF(GC33="","",TODAY()-GC33)</f>
        <v/>
      </c>
      <c r="GG33" t="str">
        <f>IF(GC33="","SIN ESTADO",IF(GE33&lt;&gt;"","PAGA",IF(GD33&gt;0,"VENCIDA",IF(GD33&gt;=-5,"POR VENCER","AL DÍA"))))</f>
        <v>SIN ESTADO</v>
      </c>
      <c r="GI33" t="str">
        <f>IF(N($H33)&lt;31,"",IF(GC33="","",GC33+31))</f>
        <v/>
      </c>
      <c r="GJ33" t="str">
        <f>IF(GI33="","",TODAY()-GI33)</f>
        <v/>
      </c>
      <c r="GM33" t="str">
        <f>IF(GI33="","SIN ESTADO",IF(GK33&lt;&gt;"","PAGA",IF(GJ33&gt;0,"VENCIDA",IF(GJ33&gt;=-5,"POR VENCER","AL DÍA"))))</f>
        <v>SIN ESTADO</v>
      </c>
      <c r="GO33" t="str">
        <f>IF(N($H33)&lt;32,"",IF(GI33="","",GI33+31))</f>
        <v/>
      </c>
      <c r="GP33" t="str">
        <f>IF(GO33="","",TODAY()-GO33)</f>
        <v/>
      </c>
      <c r="GS33" t="str">
        <f>IF(GO33="","SIN ESTADO",IF(GQ33&lt;&gt;"","PAGA",IF(GP33&gt;0,"VENCIDA",IF(GP33&gt;=-5,"POR VENCER","AL DÍA"))))</f>
        <v>SIN ESTADO</v>
      </c>
      <c r="GU33" t="str">
        <f>IF(N($H33)&lt;33,"",IF(GO33="","",GO33+31))</f>
        <v/>
      </c>
      <c r="GV33" t="str">
        <f>IF(GU33="","",TODAY()-GU33)</f>
        <v/>
      </c>
      <c r="GY33" t="str">
        <f>IF(GU33="","SIN ESTADO",IF(GW33&lt;&gt;"","PAGA",IF(GV33&gt;0,"VENCIDA",IF(GV33&gt;=-5,"POR VENCER","AL DÍA"))))</f>
        <v>SIN ESTADO</v>
      </c>
      <c r="HA33" t="str">
        <f>IF(N($H33)&lt;34,"",IF(GU33="","",GU33+31))</f>
        <v/>
      </c>
      <c r="HB33" t="str">
        <f>IF(HA33="","",TODAY()-HA33)</f>
        <v/>
      </c>
      <c r="HE33" t="str">
        <f>IF(HA33="","SIN ESTADO",IF(HC33&lt;&gt;"","PAGA",IF(HB33&gt;0,"VENCIDA",IF(HB33&gt;=-5,"POR VENCER","AL DÍA"))))</f>
        <v>SIN ESTADO</v>
      </c>
      <c r="HG33" t="str">
        <f>IF(N($H33)&lt;35,"",IF(HA33="","",HA33+31))</f>
        <v/>
      </c>
      <c r="HH33" t="str">
        <f>IF(HG33="","",TODAY()-HG33)</f>
        <v/>
      </c>
      <c r="HK33" t="str">
        <f>IF(HG33="","SIN ESTADO",IF(HI33&lt;&gt;"","PAGA",IF(HH33&gt;0,"VENCIDA",IF(HH33&gt;=-5,"POR VENCER","AL DÍA"))))</f>
        <v>SIN ESTADO</v>
      </c>
      <c r="HM33" t="str">
        <f>IF(N($H33)&lt;36,"",IF(HG33="","",HG33+31))</f>
        <v/>
      </c>
      <c r="HN33" t="str">
        <f>IF(HM33="","",TODAY()-HM33)</f>
        <v/>
      </c>
      <c r="HQ33" t="str">
        <f>IF(HM33="","SIN ESTADO",IF(HO33&lt;&gt;"","PAGA",IF(HN33&gt;0,"VENCIDA",IF(HN33&gt;=-5,"POR VENCER","AL DÍA"))))</f>
        <v>SIN ESTADO</v>
      </c>
      <c r="HS33">
        <f>N33+T33+Z33+AF33+AL33+AR33+AX33+BD33+BJ33+BP33+BV33+CB33+CH33+CN33+CT33+CZ33+DF33+DL33+DR33+DX33+ED33+EJ33+EP33+EV33+FB33+FH33+FN33+FT33+FZ33+GF33+GL33+GR33+GX33+HD33+HJ33+HP33</f>
        <v>7000000</v>
      </c>
      <c r="HU33">
        <f>IFERROR(N($J33),0)</f>
        <v>854166.6666666666</v>
      </c>
      <c r="HW33">
        <f>SUMPRODUCT((MOD(COLUMN($M33:$HR33)-COLUMN($M33),6)=0)*ISNUMBER($M33:$HR33)*($M33:$HR33&gt;=RESUMEN!$C$26)*($M33:$HR33&lt;=RESUMEN!$C$27)*IFERROR(N($N33:$HS33),0))</f>
        <v>875000</v>
      </c>
      <c r="HX33">
        <f>SUMPRODUCT((MOD(COLUMN($M33:$HR33)-COLUMN($M33),6)=0)*ISNUMBER($M33:$HR33)*($M33:$HR33&gt;=RESUMEN!$C$26)*($M33:$HR33&lt;=RESUMEN!$C$27))</f>
        <v>1</v>
      </c>
    </row>
    <row r="34">
      <c r="B34">
        <f>VENTAS!A33</f>
        <v>31</v>
      </c>
      <c r="C34" t="str">
        <f>VENTAS!B33</f>
        <v xml:space="preserve">LC1- 5 - 1 </v>
      </c>
      <c r="D34" t="str">
        <f>VENTAS!C33</f>
        <v>VENDIDO</v>
      </c>
      <c r="E34">
        <f>VENTAS!D33</f>
        <v>41380000</v>
      </c>
      <c r="F34">
        <f>VENTAS!J33</f>
        <v>37380000</v>
      </c>
      <c r="G34">
        <f>VENTAS!F33</f>
        <v>46150</v>
      </c>
      <c r="H34">
        <f>VENTAS!K33</f>
        <v>24</v>
      </c>
      <c r="I34" t="str">
        <f>VENTAS!M33</f>
        <v>30 DE CADA MES</v>
      </c>
      <c r="J34">
        <f>VENTAS!L33</f>
        <v>1557500</v>
      </c>
      <c r="K34">
        <v>46181</v>
      </c>
      <c r="L34">
        <f>IF(K34="","",TODAY()-K34)</f>
        <v>137</v>
      </c>
      <c r="M34">
        <v>46240</v>
      </c>
      <c r="N34">
        <v>1558000</v>
      </c>
      <c r="O34" t="str">
        <f>IF(K34="","SIN ESTADO",IF(M34&lt;&gt;"","PAGA",IF(L34&gt;0,"VENCIDA",IF(L34&gt;=-5,"POR VENCER","AL DÍA"))))</f>
        <v>PAGA</v>
      </c>
      <c r="P34" t="str">
        <v>TRANSFERENCIA</v>
      </c>
      <c r="Q34">
        <f>IF(N($H34)&lt;2,"",IF(K34="","",K34+31))</f>
        <v>46212</v>
      </c>
      <c r="R34">
        <f>IF(Q34="","",TODAY()-Q34)</f>
        <v>106</v>
      </c>
      <c r="U34" t="str">
        <f>IF(Q34="","SIN ESTADO",IF(S34&lt;&gt;"","PAGA",IF(R34&gt;0,"VENCIDA",IF(R34&gt;=-5,"POR VENCER","AL DÍA"))))</f>
        <v>VENCIDA</v>
      </c>
      <c r="W34">
        <f>IF(N($H34)&lt;3,"",IF(Q34="","",Q34+31))</f>
        <v>46243</v>
      </c>
      <c r="X34">
        <f>IF(W34="","",TODAY()-W34)</f>
        <v>75</v>
      </c>
      <c r="AA34" t="str">
        <f>IF(W34="","SIN ESTADO",IF(Y34&lt;&gt;"","PAGA",IF(X34&gt;0,"VENCIDA",IF(X34&gt;=-5,"POR VENCER","AL DÍA"))))</f>
        <v>VENCIDA</v>
      </c>
      <c r="AC34">
        <f>IF(N($H34)&lt;4,"",IF(W34="","",W34+31))</f>
        <v>46274</v>
      </c>
      <c r="AD34">
        <f>IF(AC34="","",TODAY()-AC34)</f>
        <v>44</v>
      </c>
      <c r="AG34" t="str">
        <f>IF(AC34="","SIN ESTADO",IF(AE34&lt;&gt;"","PAGA",IF(AD34&gt;0,"VENCIDA",IF(AD34&gt;=-5,"POR VENCER","AL DÍA"))))</f>
        <v>VENCIDA</v>
      </c>
      <c r="AI34">
        <f>IF(N($H34)&lt;5,"",IF(AC34="","",AC34+31))</f>
        <v>46305</v>
      </c>
      <c r="AJ34">
        <f>IF(AI34="","",TODAY()-AI34)</f>
        <v>13</v>
      </c>
      <c r="AM34" t="str">
        <f>IF(AI34="","SIN ESTADO",IF(AK34&lt;&gt;"","PAGA",IF(AJ34&gt;0,"VENCIDA",IF(AJ34&gt;=-5,"POR VENCER","AL DÍA"))))</f>
        <v>VENCIDA</v>
      </c>
      <c r="AO34">
        <f>IF(N($H34)&lt;6,"",IF(AI34="","",AI34+31))</f>
        <v>46336</v>
      </c>
      <c r="AP34">
        <f>IF(AO34="","",TODAY()-AO34)</f>
        <v>-18</v>
      </c>
      <c r="AS34" t="str">
        <f>IF(AO34="","SIN ESTADO",IF(AQ34&lt;&gt;"","PAGA",IF(AP34&gt;0,"VENCIDA",IF(AP34&gt;=-5,"POR VENCER","AL DÍA"))))</f>
        <v>AL DÍA</v>
      </c>
      <c r="AU34">
        <f>IF(N($H34)&lt;7,"",IF(AO34="","",AO34+31))</f>
        <v>46367</v>
      </c>
      <c r="AV34">
        <f>IF(AU34="","",TODAY()-AU34)</f>
        <v>-49</v>
      </c>
      <c r="AY34" t="str">
        <f>IF(AU34="","SIN ESTADO",IF(AW34&lt;&gt;"","PAGA",IF(AV34&gt;0,"VENCIDA",IF(AV34&gt;=-5,"POR VENCER","AL DÍA"))))</f>
        <v>AL DÍA</v>
      </c>
      <c r="BA34">
        <f>IF(N($H34)&lt;8,"",IF(AU34="","",AU34+31))</f>
        <v>46398</v>
      </c>
      <c r="BB34">
        <f>IF(BA34="","",TODAY()-BA34)</f>
        <v>-80</v>
      </c>
      <c r="BE34" t="str">
        <f>IF(BA34="","SIN ESTADO",IF(BC34&lt;&gt;"","PAGA",IF(BB34&gt;0,"VENCIDA",IF(BB34&gt;=-5,"POR VENCER","AL DÍA"))))</f>
        <v>AL DÍA</v>
      </c>
      <c r="BG34">
        <f>IF(N($H34)&lt;9,"",IF(BA34="","",BA34+31))</f>
        <v>46429</v>
      </c>
      <c r="BH34">
        <f>IF(BG34="","",TODAY()-BG34)</f>
        <v>-111</v>
      </c>
      <c r="BK34" t="str">
        <f>IF(BG34="","SIN ESTADO",IF(BI34&lt;&gt;"","PAGA",IF(BH34&gt;0,"VENCIDA",IF(BH34&gt;=-5,"POR VENCER","AL DÍA"))))</f>
        <v>AL DÍA</v>
      </c>
      <c r="BM34">
        <f>IF(N($H34)&lt;10,"",IF(BG34="","",BG34+31))</f>
        <v>46460</v>
      </c>
      <c r="BN34">
        <f>IF(BM34="","",TODAY()-BM34)</f>
        <v>-142</v>
      </c>
      <c r="BQ34" t="str">
        <f>IF(BM34="","SIN ESTADO",IF(BO34&lt;&gt;"","PAGA",IF(BN34&gt;0,"VENCIDA",IF(BN34&gt;=-5,"POR VENCER","AL DÍA"))))</f>
        <v>AL DÍA</v>
      </c>
      <c r="BS34">
        <f>IF(N($H34)&lt;11,"",IF(BM34="","",BM34+31))</f>
        <v>46491</v>
      </c>
      <c r="BT34">
        <f>IF(BS34="","",TODAY()-BS34)</f>
        <v>-173</v>
      </c>
      <c r="BW34" t="str">
        <f>IF(BS34="","SIN ESTADO",IF(BU34&lt;&gt;"","PAGA",IF(BT34&gt;0,"VENCIDA",IF(BT34&gt;=-5,"POR VENCER","AL DÍA"))))</f>
        <v>AL DÍA</v>
      </c>
      <c r="BY34">
        <f>IF(N($H34)&lt;12,"",IF(BS34="","",BS34+31))</f>
        <v>46522</v>
      </c>
      <c r="BZ34">
        <f>IF(BY34="","",TODAY()-BY34)</f>
        <v>-204</v>
      </c>
      <c r="CC34" t="str">
        <f>IF(BY34="","SIN ESTADO",IF(CA34&lt;&gt;"","PAGA",IF(BZ34&gt;0,"VENCIDA",IF(BZ34&gt;=-5,"POR VENCER","AL DÍA"))))</f>
        <v>AL DÍA</v>
      </c>
      <c r="CE34">
        <f>IF(N($H34)&lt;13,"",IF(BY34="","",BY34+31))</f>
        <v>46553</v>
      </c>
      <c r="CF34">
        <f>IF(CE34="","",TODAY()-CE34)</f>
        <v>-235</v>
      </c>
      <c r="CI34" t="str">
        <f>IF(CE34="","SIN ESTADO",IF(CG34&lt;&gt;"","PAGA",IF(CF34&gt;0,"VENCIDA",IF(CF34&gt;=-5,"POR VENCER","AL DÍA"))))</f>
        <v>AL DÍA</v>
      </c>
      <c r="CK34">
        <f>IF(N($H34)&lt;14,"",IF(CE34="","",CE34+31))</f>
        <v>46584</v>
      </c>
      <c r="CL34">
        <f>IF(CK34="","",TODAY()-CK34)</f>
        <v>-266</v>
      </c>
      <c r="CO34" t="str">
        <f>IF(CK34="","SIN ESTADO",IF(CM34&lt;&gt;"","PAGA",IF(CL34&gt;0,"VENCIDA",IF(CL34&gt;=-5,"POR VENCER","AL DÍA"))))</f>
        <v>AL DÍA</v>
      </c>
      <c r="CQ34">
        <f>IF(N($H34)&lt;15,"",IF(CK34="","",CK34+31))</f>
        <v>46615</v>
      </c>
      <c r="CR34">
        <f>IF(CQ34="","",TODAY()-CQ34)</f>
        <v>-297</v>
      </c>
      <c r="CU34" t="str">
        <f>IF(CQ34="","SIN ESTADO",IF(CS34&lt;&gt;"","PAGA",IF(CR34&gt;0,"VENCIDA",IF(CR34&gt;=-5,"POR VENCER","AL DÍA"))))</f>
        <v>AL DÍA</v>
      </c>
      <c r="CW34">
        <f>IF(N($H34)&lt;16,"",IF(CQ34="","",CQ34+31))</f>
        <v>46646</v>
      </c>
      <c r="CX34">
        <f>IF(CW34="","",TODAY()-CW34)</f>
        <v>-328</v>
      </c>
      <c r="DA34" t="str">
        <f>IF(CW34="","SIN ESTADO",IF(CY34&lt;&gt;"","PAGA",IF(CX34&gt;0,"VENCIDA",IF(CX34&gt;=-5,"POR VENCER","AL DÍA"))))</f>
        <v>AL DÍA</v>
      </c>
      <c r="DC34">
        <f>IF(N($H34)&lt;17,"",IF(CW34="","",CW34+31))</f>
        <v>46677</v>
      </c>
      <c r="DD34">
        <f>IF(DC34="","",TODAY()-DC34)</f>
        <v>-359</v>
      </c>
      <c r="DG34" t="str">
        <f>IF(DC34="","SIN ESTADO",IF(DE34&lt;&gt;"","PAGA",IF(DD34&gt;0,"VENCIDA",IF(DD34&gt;=-5,"POR VENCER","AL DÍA"))))</f>
        <v>AL DÍA</v>
      </c>
      <c r="DI34">
        <f>IF(N($H34)&lt;18,"",IF(DC34="","",DC34+31))</f>
        <v>46708</v>
      </c>
      <c r="DJ34">
        <f>IF(DI34="","",TODAY()-DI34)</f>
        <v>-390</v>
      </c>
      <c r="DM34" t="str">
        <f>IF(DI34="","SIN ESTADO",IF(DK34&lt;&gt;"","PAGA",IF(DJ34&gt;0,"VENCIDA",IF(DJ34&gt;=-5,"POR VENCER","AL DÍA"))))</f>
        <v>AL DÍA</v>
      </c>
      <c r="DO34">
        <f>IF(N($H34)&lt;19,"",IF(DI34="","",DI34+31))</f>
        <v>46739</v>
      </c>
      <c r="DP34">
        <f>IF(DO34="","",TODAY()-DO34)</f>
        <v>-421</v>
      </c>
      <c r="DS34" t="str">
        <f>IF(DO34="","SIN ESTADO",IF(DQ34&lt;&gt;"","PAGA",IF(DP34&gt;0,"VENCIDA",IF(DP34&gt;=-5,"POR VENCER","AL DÍA"))))</f>
        <v>AL DÍA</v>
      </c>
      <c r="DU34">
        <f>IF(N($H34)&lt;20,"",IF(DO34="","",DO34+31))</f>
        <v>46770</v>
      </c>
      <c r="DV34">
        <f>IF(DU34="","",TODAY()-DU34)</f>
        <v>-452</v>
      </c>
      <c r="DY34" t="str">
        <f>IF(DU34="","SIN ESTADO",IF(DW34&lt;&gt;"","PAGA",IF(DV34&gt;0,"VENCIDA",IF(DV34&gt;=-5,"POR VENCER","AL DÍA"))))</f>
        <v>AL DÍA</v>
      </c>
      <c r="EA34">
        <f>IF(N($H34)&lt;21,"",IF(DU34="","",DU34+31))</f>
        <v>46801</v>
      </c>
      <c r="EB34">
        <f>IF(EA34="","",TODAY()-EA34)</f>
        <v>-483</v>
      </c>
      <c r="EE34" t="str">
        <f>IF(EA34="","SIN ESTADO",IF(EC34&lt;&gt;"","PAGA",IF(EB34&gt;0,"VENCIDA",IF(EB34&gt;=-5,"POR VENCER","AL DÍA"))))</f>
        <v>AL DÍA</v>
      </c>
      <c r="EG34">
        <f>IF(N($H34)&lt;22,"",IF(EA34="","",EA34+31))</f>
        <v>46832</v>
      </c>
      <c r="EH34">
        <f>IF(EG34="","",TODAY()-EG34)</f>
        <v>-514</v>
      </c>
      <c r="EK34" t="str">
        <f>IF(EG34="","SIN ESTADO",IF(EI34&lt;&gt;"","PAGA",IF(EH34&gt;0,"VENCIDA",IF(EH34&gt;=-5,"POR VENCER","AL DÍA"))))</f>
        <v>AL DÍA</v>
      </c>
      <c r="EM34">
        <f>IF(N($H34)&lt;23,"",IF(EG34="","",EG34+31))</f>
        <v>46863</v>
      </c>
      <c r="EN34">
        <f>IF(EM34="","",TODAY()-EM34)</f>
        <v>-545</v>
      </c>
      <c r="EQ34" t="str">
        <f>IF(EM34="","SIN ESTADO",IF(EO34&lt;&gt;"","PAGA",IF(EN34&gt;0,"VENCIDA",IF(EN34&gt;=-5,"POR VENCER","AL DÍA"))))</f>
        <v>AL DÍA</v>
      </c>
      <c r="ES34">
        <f>IF(N($H34)&lt;24,"",IF(EM34="","",EM34+31))</f>
        <v>46894</v>
      </c>
      <c r="ET34">
        <f>IF(ES34="","",TODAY()-ES34)</f>
        <v>-576</v>
      </c>
      <c r="EW34" t="str">
        <f>IF(ES34="","SIN ESTADO",IF(EU34&lt;&gt;"","PAGA",IF(ET34&gt;0,"VENCIDA",IF(ET34&gt;=-5,"POR VENCER","AL DÍA"))))</f>
        <v>AL DÍA</v>
      </c>
      <c r="EY34" t="str">
        <f>IF(N($H34)&lt;25,"",IF(ES34="","",ES34+31))</f>
        <v/>
      </c>
      <c r="EZ34" t="str">
        <f>IF(EY34="","",TODAY()-EY34)</f>
        <v/>
      </c>
      <c r="FC34" t="str">
        <f>IF(EY34="","SIN ESTADO",IF(FA34&lt;&gt;"","PAGA",IF(EZ34&gt;0,"VENCIDA",IF(EZ34&gt;=-5,"POR VENCER","AL DÍA"))))</f>
        <v>SIN ESTADO</v>
      </c>
      <c r="FE34" t="str">
        <f>IF(N($H34)&lt;26,"",IF(EY34="","",EY34+31))</f>
        <v/>
      </c>
      <c r="FF34" t="str">
        <f>IF(FE34="","",TODAY()-FE34)</f>
        <v/>
      </c>
      <c r="FI34" t="str">
        <f>IF(FE34="","SIN ESTADO",IF(FG34&lt;&gt;"","PAGA",IF(FF34&gt;0,"VENCIDA",IF(FF34&gt;=-5,"POR VENCER","AL DÍA"))))</f>
        <v>SIN ESTADO</v>
      </c>
      <c r="FK34" t="str">
        <f>IF(N($H34)&lt;27,"",IF(FE34="","",FE34+31))</f>
        <v/>
      </c>
      <c r="FL34" t="str">
        <f>IF(FK34="","",TODAY()-FK34)</f>
        <v/>
      </c>
      <c r="FO34" t="str">
        <f>IF(FK34="","SIN ESTADO",IF(FM34&lt;&gt;"","PAGA",IF(FL34&gt;0,"VENCIDA",IF(FL34&gt;=-5,"POR VENCER","AL DÍA"))))</f>
        <v>SIN ESTADO</v>
      </c>
      <c r="FQ34" t="str">
        <f>IF(N($H34)&lt;28,"",IF(FK34="","",FK34+31))</f>
        <v/>
      </c>
      <c r="FR34" t="str">
        <f>IF(FQ34="","",TODAY()-FQ34)</f>
        <v/>
      </c>
      <c r="FU34" t="str">
        <f>IF(FQ34="","SIN ESTADO",IF(FS34&lt;&gt;"","PAGA",IF(FR34&gt;0,"VENCIDA",IF(FR34&gt;=-5,"POR VENCER","AL DÍA"))))</f>
        <v>SIN ESTADO</v>
      </c>
      <c r="FW34" t="str">
        <f>IF(N($H34)&lt;29,"",IF(FQ34="","",FQ34+31))</f>
        <v/>
      </c>
      <c r="FX34" t="str">
        <f>IF(FW34="","",TODAY()-FW34)</f>
        <v/>
      </c>
      <c r="GA34" t="str">
        <f>IF(FW34="","SIN ESTADO",IF(FY34&lt;&gt;"","PAGA",IF(FX34&gt;0,"VENCIDA",IF(FX34&gt;=-5,"POR VENCER","AL DÍA"))))</f>
        <v>SIN ESTADO</v>
      </c>
      <c r="GC34" t="str">
        <f>IF(N($H34)&lt;30,"",IF(FW34="","",FW34+31))</f>
        <v/>
      </c>
      <c r="GD34" t="str">
        <f>IF(GC34="","",TODAY()-GC34)</f>
        <v/>
      </c>
      <c r="GG34" t="str">
        <f>IF(GC34="","SIN ESTADO",IF(GE34&lt;&gt;"","PAGA",IF(GD34&gt;0,"VENCIDA",IF(GD34&gt;=-5,"POR VENCER","AL DÍA"))))</f>
        <v>SIN ESTADO</v>
      </c>
      <c r="GI34" t="str">
        <f>IF(N($H34)&lt;31,"",IF(GC34="","",GC34+31))</f>
        <v/>
      </c>
      <c r="GJ34" t="str">
        <f>IF(GI34="","",TODAY()-GI34)</f>
        <v/>
      </c>
      <c r="GM34" t="str">
        <f>IF(GI34="","SIN ESTADO",IF(GK34&lt;&gt;"","PAGA",IF(GJ34&gt;0,"VENCIDA",IF(GJ34&gt;=-5,"POR VENCER","AL DÍA"))))</f>
        <v>SIN ESTADO</v>
      </c>
      <c r="GO34" t="str">
        <f>IF(N($H34)&lt;32,"",IF(GI34="","",GI34+31))</f>
        <v/>
      </c>
      <c r="GP34" t="str">
        <f>IF(GO34="","",TODAY()-GO34)</f>
        <v/>
      </c>
      <c r="GS34" t="str">
        <f>IF(GO34="","SIN ESTADO",IF(GQ34&lt;&gt;"","PAGA",IF(GP34&gt;0,"VENCIDA",IF(GP34&gt;=-5,"POR VENCER","AL DÍA"))))</f>
        <v>SIN ESTADO</v>
      </c>
      <c r="GU34" t="str">
        <f>IF(N($H34)&lt;33,"",IF(GO34="","",GO34+31))</f>
        <v/>
      </c>
      <c r="GV34" t="str">
        <f>IF(GU34="","",TODAY()-GU34)</f>
        <v/>
      </c>
      <c r="GY34" t="str">
        <f>IF(GU34="","SIN ESTADO",IF(GW34&lt;&gt;"","PAGA",IF(GV34&gt;0,"VENCIDA",IF(GV34&gt;=-5,"POR VENCER","AL DÍA"))))</f>
        <v>SIN ESTADO</v>
      </c>
      <c r="HA34" t="str">
        <f>IF(N($H34)&lt;34,"",IF(GU34="","",GU34+31))</f>
        <v/>
      </c>
      <c r="HB34" t="str">
        <f>IF(HA34="","",TODAY()-HA34)</f>
        <v/>
      </c>
      <c r="HE34" t="str">
        <f>IF(HA34="","SIN ESTADO",IF(HC34&lt;&gt;"","PAGA",IF(HB34&gt;0,"VENCIDA",IF(HB34&gt;=-5,"POR VENCER","AL DÍA"))))</f>
        <v>SIN ESTADO</v>
      </c>
      <c r="HG34" t="str">
        <f>IF(N($H34)&lt;35,"",IF(HA34="","",HA34+31))</f>
        <v/>
      </c>
      <c r="HH34" t="str">
        <f>IF(HG34="","",TODAY()-HG34)</f>
        <v/>
      </c>
      <c r="HK34" t="str">
        <f>IF(HG34="","SIN ESTADO",IF(HI34&lt;&gt;"","PAGA",IF(HH34&gt;0,"VENCIDA",IF(HH34&gt;=-5,"POR VENCER","AL DÍA"))))</f>
        <v>SIN ESTADO</v>
      </c>
      <c r="HM34" t="str">
        <f>IF(N($H34)&lt;36,"",IF(HG34="","",HG34+31))</f>
        <v/>
      </c>
      <c r="HN34" t="str">
        <f>IF(HM34="","",TODAY()-HM34)</f>
        <v/>
      </c>
      <c r="HQ34" t="str">
        <f>IF(HM34="","SIN ESTADO",IF(HO34&lt;&gt;"","PAGA",IF(HN34&gt;0,"VENCIDA",IF(HN34&gt;=-5,"POR VENCER","AL DÍA"))))</f>
        <v>SIN ESTADO</v>
      </c>
      <c r="HS34">
        <f>N34+T34+Z34+AF34+AL34+AR34+AX34+BD34+BJ34+BP34+BV34+CB34+CH34+CN34+CT34+CZ34+DF34+DL34+DR34+DX34+ED34+EJ34+EP34+EV34+FB34+FH34+FN34+FT34+FZ34+GF34+GL34+GR34+GX34+HD34+HJ34+HP34</f>
        <v>1558000</v>
      </c>
      <c r="HU34">
        <f>IFERROR(N($J34),0)</f>
        <v>1557500</v>
      </c>
      <c r="HW34">
        <f>SUMPRODUCT((MOD(COLUMN($M34:$HR34)-COLUMN($M34),6)=0)*ISNUMBER($M34:$HR34)*($M34:$HR34&gt;=RESUMEN!$C$26)*($M34:$HR34&lt;=RESUMEN!$C$27)*IFERROR(N($N34:$HS34),0))</f>
        <v>1558000</v>
      </c>
      <c r="HX34">
        <f>SUMPRODUCT((MOD(COLUMN($M34:$HR34)-COLUMN($M34),6)=0)*ISNUMBER($M34:$HR34)*($M34:$HR34&gt;=RESUMEN!$C$26)*($M34:$HR34&lt;=RESUMEN!$C$27))</f>
        <v>1</v>
      </c>
    </row>
    <row r="35">
      <c r="B35">
        <f>VENTAS!A34</f>
        <v>32</v>
      </c>
      <c r="C35" t="str">
        <f>VENTAS!B34</f>
        <v xml:space="preserve">LC1 - 5 - 2 </v>
      </c>
      <c r="D35" t="str">
        <f>VENTAS!C34</f>
        <v>VENDIDO</v>
      </c>
      <c r="E35">
        <f>VENTAS!D34</f>
        <v>25000000</v>
      </c>
      <c r="F35">
        <f>VENTAS!J34</f>
        <v>21000000</v>
      </c>
      <c r="G35">
        <f>VENTAS!F34</f>
        <v>46066</v>
      </c>
      <c r="H35">
        <f>VENTAS!K34</f>
        <v>24</v>
      </c>
      <c r="I35" t="str">
        <f>VENTAS!M34</f>
        <v xml:space="preserve">13 DE CADA MES </v>
      </c>
      <c r="J35">
        <f>VENTAS!L34</f>
        <v>875000</v>
      </c>
      <c r="K35">
        <f>IF(N($H35)&lt;1,"",$G35+31)</f>
        <v>46097</v>
      </c>
      <c r="L35">
        <f>IF(K35="","",TODAY()-K35)</f>
        <v>221</v>
      </c>
      <c r="M35">
        <v>46097</v>
      </c>
      <c r="N35">
        <v>875000</v>
      </c>
      <c r="O35" t="str">
        <f>IF(K35="","SIN ESTADO",IF(M35&lt;&gt;"","PAGA",IF(L35&gt;0,"VENCIDA",IF(L35&gt;=-5,"POR VENCER","AL DÍA"))))</f>
        <v>PAGA</v>
      </c>
      <c r="P35" t="str">
        <v>TRANSFERENCIA</v>
      </c>
      <c r="Q35">
        <f>IF(N($H35)&lt;2,"",IF(K35="","",K35+31))</f>
        <v>46128</v>
      </c>
      <c r="R35">
        <f>IF(Q35="","",TODAY()-Q35)</f>
        <v>190</v>
      </c>
      <c r="S35">
        <v>46301</v>
      </c>
      <c r="T35">
        <v>3000000</v>
      </c>
      <c r="U35" t="str">
        <f>IF(Q35="","SIN ESTADO",IF(S35&lt;&gt;"","PAGA",IF(R35&gt;0,"VENCIDA",IF(R35&gt;=-5,"POR VENCER","AL DÍA"))))</f>
        <v>PAGA</v>
      </c>
      <c r="V35" t="str">
        <v>TRANSFERENCIA</v>
      </c>
      <c r="W35">
        <f>IF(N($H35)&lt;3,"",IF(Q35="","",Q35+31))</f>
        <v>46159</v>
      </c>
      <c r="X35">
        <f>IF(W35="","",TODAY()-W35)</f>
        <v>159</v>
      </c>
      <c r="Y35">
        <v>46301</v>
      </c>
      <c r="AA35" t="str">
        <f>IF(W35="","SIN ESTADO",IF(Y35&lt;&gt;"","PAGA",IF(X35&gt;0,"VENCIDA",IF(X35&gt;=-5,"POR VENCER","AL DÍA"))))</f>
        <v>PAGA</v>
      </c>
      <c r="AC35">
        <f>IF(N($H35)&lt;4,"",IF(W35="","",W35+31))</f>
        <v>46190</v>
      </c>
      <c r="AD35">
        <f>IF(AC35="","",TODAY()-AC35)</f>
        <v>128</v>
      </c>
      <c r="AE35">
        <v>46301</v>
      </c>
      <c r="AG35" t="str">
        <f>IF(AC35="","SIN ESTADO",IF(AE35&lt;&gt;"","PAGA",IF(AD35&gt;0,"VENCIDA",IF(AD35&gt;=-5,"POR VENCER","AL DÍA"))))</f>
        <v>PAGA</v>
      </c>
      <c r="AI35">
        <f>IF(N($H35)&lt;5,"",IF(AC35="","",AC35+31))</f>
        <v>46221</v>
      </c>
      <c r="AJ35">
        <f>IF(AI35="","",TODAY()-AI35)</f>
        <v>97</v>
      </c>
      <c r="AK35">
        <v>46301</v>
      </c>
      <c r="AL35">
        <v>125000</v>
      </c>
      <c r="AM35" t="str">
        <f>IF(AI35="","SIN ESTADO",IF(AK35&lt;&gt;"","PAGA",IF(AJ35&gt;0,"VENCIDA",IF(AJ35&gt;=-5,"POR VENCER","AL DÍA"))))</f>
        <v>PAGA</v>
      </c>
      <c r="AN35" t="str">
        <v>TRANSFERENCIA</v>
      </c>
      <c r="AO35">
        <f>IF(N($H35)&lt;6,"",IF(AI35="","",AI35+31))</f>
        <v>46252</v>
      </c>
      <c r="AP35">
        <f>IF(AO35="","",TODAY()-AO35)</f>
        <v>66</v>
      </c>
      <c r="AS35" t="str">
        <f>IF(AO35="","SIN ESTADO",IF(AQ35&lt;&gt;"","PAGA",IF(AP35&gt;0,"VENCIDA",IF(AP35&gt;=-5,"POR VENCER","AL DÍA"))))</f>
        <v>VENCIDA</v>
      </c>
      <c r="AU35">
        <f>IF(N($H35)&lt;7,"",IF(AO35="","",AO35+31))</f>
        <v>46283</v>
      </c>
      <c r="AV35">
        <f>IF(AU35="","",TODAY()-AU35)</f>
        <v>35</v>
      </c>
      <c r="AY35" t="str">
        <f>IF(AU35="","SIN ESTADO",IF(AW35&lt;&gt;"","PAGA",IF(AV35&gt;0,"VENCIDA",IF(AV35&gt;=-5,"POR VENCER","AL DÍA"))))</f>
        <v>VENCIDA</v>
      </c>
      <c r="BA35">
        <f>IF(N($H35)&lt;8,"",IF(AU35="","",AU35+31))</f>
        <v>46314</v>
      </c>
      <c r="BB35">
        <f>IF(BA35="","",TODAY()-BA35)</f>
        <v>4</v>
      </c>
      <c r="BE35" t="str">
        <f>IF(BA35="","SIN ESTADO",IF(BC35&lt;&gt;"","PAGA",IF(BB35&gt;0,"VENCIDA",IF(BB35&gt;=-5,"POR VENCER","AL DÍA"))))</f>
        <v>VENCIDA</v>
      </c>
      <c r="BG35">
        <f>IF(N($H35)&lt;9,"",IF(BA35="","",BA35+31))</f>
        <v>46345</v>
      </c>
      <c r="BH35">
        <f>IF(BG35="","",TODAY()-BG35)</f>
        <v>-27</v>
      </c>
      <c r="BK35" t="str">
        <f>IF(BG35="","SIN ESTADO",IF(BI35&lt;&gt;"","PAGA",IF(BH35&gt;0,"VENCIDA",IF(BH35&gt;=-5,"POR VENCER","AL DÍA"))))</f>
        <v>AL DÍA</v>
      </c>
      <c r="BM35">
        <f>IF(N($H35)&lt;10,"",IF(BG35="","",BG35+31))</f>
        <v>46376</v>
      </c>
      <c r="BN35">
        <f>IF(BM35="","",TODAY()-BM35)</f>
        <v>-58</v>
      </c>
      <c r="BQ35" t="str">
        <f>IF(BM35="","SIN ESTADO",IF(BO35&lt;&gt;"","PAGA",IF(BN35&gt;0,"VENCIDA",IF(BN35&gt;=-5,"POR VENCER","AL DÍA"))))</f>
        <v>AL DÍA</v>
      </c>
      <c r="BS35">
        <f>IF(N($H35)&lt;11,"",IF(BM35="","",BM35+31))</f>
        <v>46407</v>
      </c>
      <c r="BT35">
        <f>IF(BS35="","",TODAY()-BS35)</f>
        <v>-89</v>
      </c>
      <c r="BW35" t="str">
        <f>IF(BS35="","SIN ESTADO",IF(BU35&lt;&gt;"","PAGA",IF(BT35&gt;0,"VENCIDA",IF(BT35&gt;=-5,"POR VENCER","AL DÍA"))))</f>
        <v>AL DÍA</v>
      </c>
      <c r="BY35">
        <f>IF(N($H35)&lt;12,"",IF(BS35="","",BS35+31))</f>
        <v>46438</v>
      </c>
      <c r="BZ35">
        <f>IF(BY35="","",TODAY()-BY35)</f>
        <v>-120</v>
      </c>
      <c r="CC35" t="str">
        <f>IF(BY35="","SIN ESTADO",IF(CA35&lt;&gt;"","PAGA",IF(BZ35&gt;0,"VENCIDA",IF(BZ35&gt;=-5,"POR VENCER","AL DÍA"))))</f>
        <v>AL DÍA</v>
      </c>
      <c r="CE35">
        <f>IF(N($H35)&lt;13,"",IF(BY35="","",BY35+31))</f>
        <v>46469</v>
      </c>
      <c r="CF35">
        <f>IF(CE35="","",TODAY()-CE35)</f>
        <v>-151</v>
      </c>
      <c r="CI35" t="str">
        <f>IF(CE35="","SIN ESTADO",IF(CG35&lt;&gt;"","PAGA",IF(CF35&gt;0,"VENCIDA",IF(CF35&gt;=-5,"POR VENCER","AL DÍA"))))</f>
        <v>AL DÍA</v>
      </c>
      <c r="CK35">
        <f>IF(N($H35)&lt;14,"",IF(CE35="","",CE35+31))</f>
        <v>46500</v>
      </c>
      <c r="CL35">
        <f>IF(CK35="","",TODAY()-CK35)</f>
        <v>-182</v>
      </c>
      <c r="CO35" t="str">
        <f>IF(CK35="","SIN ESTADO",IF(CM35&lt;&gt;"","PAGA",IF(CL35&gt;0,"VENCIDA",IF(CL35&gt;=-5,"POR VENCER","AL DÍA"))))</f>
        <v>AL DÍA</v>
      </c>
      <c r="CQ35">
        <f>IF(N($H35)&lt;15,"",IF(CK35="","",CK35+31))</f>
        <v>46531</v>
      </c>
      <c r="CR35">
        <f>IF(CQ35="","",TODAY()-CQ35)</f>
        <v>-213</v>
      </c>
      <c r="CU35" t="str">
        <f>IF(CQ35="","SIN ESTADO",IF(CS35&lt;&gt;"","PAGA",IF(CR35&gt;0,"VENCIDA",IF(CR35&gt;=-5,"POR VENCER","AL DÍA"))))</f>
        <v>AL DÍA</v>
      </c>
      <c r="CW35">
        <f>IF(N($H35)&lt;16,"",IF(CQ35="","",CQ35+31))</f>
        <v>46562</v>
      </c>
      <c r="CX35">
        <f>IF(CW35="","",TODAY()-CW35)</f>
        <v>-244</v>
      </c>
      <c r="DA35" t="str">
        <f>IF(CW35="","SIN ESTADO",IF(CY35&lt;&gt;"","PAGA",IF(CX35&gt;0,"VENCIDA",IF(CX35&gt;=-5,"POR VENCER","AL DÍA"))))</f>
        <v>AL DÍA</v>
      </c>
      <c r="DC35">
        <f>IF(N($H35)&lt;17,"",IF(CW35="","",CW35+31))</f>
        <v>46593</v>
      </c>
      <c r="DD35">
        <f>IF(DC35="","",TODAY()-DC35)</f>
        <v>-275</v>
      </c>
      <c r="DG35" t="str">
        <f>IF(DC35="","SIN ESTADO",IF(DE35&lt;&gt;"","PAGA",IF(DD35&gt;0,"VENCIDA",IF(DD35&gt;=-5,"POR VENCER","AL DÍA"))))</f>
        <v>AL DÍA</v>
      </c>
      <c r="DI35">
        <f>IF(N($H35)&lt;18,"",IF(DC35="","",DC35+31))</f>
        <v>46624</v>
      </c>
      <c r="DJ35">
        <f>IF(DI35="","",TODAY()-DI35)</f>
        <v>-306</v>
      </c>
      <c r="DM35" t="str">
        <f>IF(DI35="","SIN ESTADO",IF(DK35&lt;&gt;"","PAGA",IF(DJ35&gt;0,"VENCIDA",IF(DJ35&gt;=-5,"POR VENCER","AL DÍA"))))</f>
        <v>AL DÍA</v>
      </c>
      <c r="DO35">
        <f>IF(N($H35)&lt;19,"",IF(DI35="","",DI35+31))</f>
        <v>46655</v>
      </c>
      <c r="DP35">
        <f>IF(DO35="","",TODAY()-DO35)</f>
        <v>-337</v>
      </c>
      <c r="DS35" t="str">
        <f>IF(DO35="","SIN ESTADO",IF(DQ35&lt;&gt;"","PAGA",IF(DP35&gt;0,"VENCIDA",IF(DP35&gt;=-5,"POR VENCER","AL DÍA"))))</f>
        <v>AL DÍA</v>
      </c>
      <c r="DU35">
        <f>IF(N($H35)&lt;20,"",IF(DO35="","",DO35+31))</f>
        <v>46686</v>
      </c>
      <c r="DV35">
        <f>IF(DU35="","",TODAY()-DU35)</f>
        <v>-368</v>
      </c>
      <c r="DY35" t="str">
        <f>IF(DU35="","SIN ESTADO",IF(DW35&lt;&gt;"","PAGA",IF(DV35&gt;0,"VENCIDA",IF(DV35&gt;=-5,"POR VENCER","AL DÍA"))))</f>
        <v>AL DÍA</v>
      </c>
      <c r="EA35">
        <f>IF(N($H35)&lt;21,"",IF(DU35="","",DU35+31))</f>
        <v>46717</v>
      </c>
      <c r="EB35">
        <f>IF(EA35="","",TODAY()-EA35)</f>
        <v>-399</v>
      </c>
      <c r="EE35" t="str">
        <f>IF(EA35="","SIN ESTADO",IF(EC35&lt;&gt;"","PAGA",IF(EB35&gt;0,"VENCIDA",IF(EB35&gt;=-5,"POR VENCER","AL DÍA"))))</f>
        <v>AL DÍA</v>
      </c>
      <c r="EG35">
        <f>IF(N($H35)&lt;22,"",IF(EA35="","",EA35+31))</f>
        <v>46748</v>
      </c>
      <c r="EH35">
        <f>IF(EG35="","",TODAY()-EG35)</f>
        <v>-430</v>
      </c>
      <c r="EK35" t="str">
        <f>IF(EG35="","SIN ESTADO",IF(EI35&lt;&gt;"","PAGA",IF(EH35&gt;0,"VENCIDA",IF(EH35&gt;=-5,"POR VENCER","AL DÍA"))))</f>
        <v>AL DÍA</v>
      </c>
      <c r="EM35">
        <f>IF(N($H35)&lt;23,"",IF(EG35="","",EG35+31))</f>
        <v>46779</v>
      </c>
      <c r="EN35">
        <f>IF(EM35="","",TODAY()-EM35)</f>
        <v>-461</v>
      </c>
      <c r="EQ35" t="str">
        <f>IF(EM35="","SIN ESTADO",IF(EO35&lt;&gt;"","PAGA",IF(EN35&gt;0,"VENCIDA",IF(EN35&gt;=-5,"POR VENCER","AL DÍA"))))</f>
        <v>AL DÍA</v>
      </c>
      <c r="ES35">
        <f>IF(N($H35)&lt;24,"",IF(EM35="","",EM35+31))</f>
        <v>46810</v>
      </c>
      <c r="ET35">
        <f>IF(ES35="","",TODAY()-ES35)</f>
        <v>-492</v>
      </c>
      <c r="EW35" t="str">
        <f>IF(ES35="","SIN ESTADO",IF(EU35&lt;&gt;"","PAGA",IF(ET35&gt;0,"VENCIDA",IF(ET35&gt;=-5,"POR VENCER","AL DÍA"))))</f>
        <v>AL DÍA</v>
      </c>
      <c r="EY35" t="str">
        <f>IF(N($H35)&lt;25,"",IF(ES35="","",ES35+31))</f>
        <v/>
      </c>
      <c r="EZ35" t="str">
        <f>IF(EY35="","",TODAY()-EY35)</f>
        <v/>
      </c>
      <c r="FC35" t="str">
        <f>IF(EY35="","SIN ESTADO",IF(FA35&lt;&gt;"","PAGA",IF(EZ35&gt;0,"VENCIDA",IF(EZ35&gt;=-5,"POR VENCER","AL DÍA"))))</f>
        <v>SIN ESTADO</v>
      </c>
      <c r="FE35" t="str">
        <f>IF(N($H35)&lt;26,"",IF(EY35="","",EY35+31))</f>
        <v/>
      </c>
      <c r="FF35" t="str">
        <f>IF(FE35="","",TODAY()-FE35)</f>
        <v/>
      </c>
      <c r="FI35" t="str">
        <f>IF(FE35="","SIN ESTADO",IF(FG35&lt;&gt;"","PAGA",IF(FF35&gt;0,"VENCIDA",IF(FF35&gt;=-5,"POR VENCER","AL DÍA"))))</f>
        <v>SIN ESTADO</v>
      </c>
      <c r="FK35" t="str">
        <f>IF(N($H35)&lt;27,"",IF(FE35="","",FE35+31))</f>
        <v/>
      </c>
      <c r="FL35" t="str">
        <f>IF(FK35="","",TODAY()-FK35)</f>
        <v/>
      </c>
      <c r="FO35" t="str">
        <f>IF(FK35="","SIN ESTADO",IF(FM35&lt;&gt;"","PAGA",IF(FL35&gt;0,"VENCIDA",IF(FL35&gt;=-5,"POR VENCER","AL DÍA"))))</f>
        <v>SIN ESTADO</v>
      </c>
      <c r="FQ35" t="str">
        <f>IF(N($H35)&lt;28,"",IF(FK35="","",FK35+31))</f>
        <v/>
      </c>
      <c r="FR35" t="str">
        <f>IF(FQ35="","",TODAY()-FQ35)</f>
        <v/>
      </c>
      <c r="FU35" t="str">
        <f>IF(FQ35="","SIN ESTADO",IF(FS35&lt;&gt;"","PAGA",IF(FR35&gt;0,"VENCIDA",IF(FR35&gt;=-5,"POR VENCER","AL DÍA"))))</f>
        <v>SIN ESTADO</v>
      </c>
      <c r="FW35" t="str">
        <f>IF(N($H35)&lt;29,"",IF(FQ35="","",FQ35+31))</f>
        <v/>
      </c>
      <c r="FX35" t="str">
        <f>IF(FW35="","",TODAY()-FW35)</f>
        <v/>
      </c>
      <c r="GA35" t="str">
        <f>IF(FW35="","SIN ESTADO",IF(FY35&lt;&gt;"","PAGA",IF(FX35&gt;0,"VENCIDA",IF(FX35&gt;=-5,"POR VENCER","AL DÍA"))))</f>
        <v>SIN ESTADO</v>
      </c>
      <c r="GC35" t="str">
        <f>IF(N($H35)&lt;30,"",IF(FW35="","",FW35+31))</f>
        <v/>
      </c>
      <c r="GD35" t="str">
        <f>IF(GC35="","",TODAY()-GC35)</f>
        <v/>
      </c>
      <c r="GG35" t="str">
        <f>IF(GC35="","SIN ESTADO",IF(GE35&lt;&gt;"","PAGA",IF(GD35&gt;0,"VENCIDA",IF(GD35&gt;=-5,"POR VENCER","AL DÍA"))))</f>
        <v>SIN ESTADO</v>
      </c>
      <c r="GI35" t="str">
        <f>IF(N($H35)&lt;31,"",IF(GC35="","",GC35+31))</f>
        <v/>
      </c>
      <c r="GJ35" t="str">
        <f>IF(GI35="","",TODAY()-GI35)</f>
        <v/>
      </c>
      <c r="GM35" t="str">
        <f>IF(GI35="","SIN ESTADO",IF(GK35&lt;&gt;"","PAGA",IF(GJ35&gt;0,"VENCIDA",IF(GJ35&gt;=-5,"POR VENCER","AL DÍA"))))</f>
        <v>SIN ESTADO</v>
      </c>
      <c r="GO35" t="str">
        <f>IF(N($H35)&lt;32,"",IF(GI35="","",GI35+31))</f>
        <v/>
      </c>
      <c r="GP35" t="str">
        <f>IF(GO35="","",TODAY()-GO35)</f>
        <v/>
      </c>
      <c r="GS35" t="str">
        <f>IF(GO35="","SIN ESTADO",IF(GQ35&lt;&gt;"","PAGA",IF(GP35&gt;0,"VENCIDA",IF(GP35&gt;=-5,"POR VENCER","AL DÍA"))))</f>
        <v>SIN ESTADO</v>
      </c>
      <c r="GU35" t="str">
        <f>IF(N($H35)&lt;33,"",IF(GO35="","",GO35+31))</f>
        <v/>
      </c>
      <c r="GV35" t="str">
        <f>IF(GU35="","",TODAY()-GU35)</f>
        <v/>
      </c>
      <c r="GY35" t="str">
        <f>IF(GU35="","SIN ESTADO",IF(GW35&lt;&gt;"","PAGA",IF(GV35&gt;0,"VENCIDA",IF(GV35&gt;=-5,"POR VENCER","AL DÍA"))))</f>
        <v>SIN ESTADO</v>
      </c>
      <c r="HA35" t="str">
        <f>IF(N($H35)&lt;34,"",IF(GU35="","",GU35+31))</f>
        <v/>
      </c>
      <c r="HB35" t="str">
        <f>IF(HA35="","",TODAY()-HA35)</f>
        <v/>
      </c>
      <c r="HE35" t="str">
        <f>IF(HA35="","SIN ESTADO",IF(HC35&lt;&gt;"","PAGA",IF(HB35&gt;0,"VENCIDA",IF(HB35&gt;=-5,"POR VENCER","AL DÍA"))))</f>
        <v>SIN ESTADO</v>
      </c>
      <c r="HG35" t="str">
        <f>IF(N($H35)&lt;35,"",IF(HA35="","",HA35+31))</f>
        <v/>
      </c>
      <c r="HH35" t="str">
        <f>IF(HG35="","",TODAY()-HG35)</f>
        <v/>
      </c>
      <c r="HK35" t="str">
        <f>IF(HG35="","SIN ESTADO",IF(HI35&lt;&gt;"","PAGA",IF(HH35&gt;0,"VENCIDA",IF(HH35&gt;=-5,"POR VENCER","AL DÍA"))))</f>
        <v>SIN ESTADO</v>
      </c>
      <c r="HM35" t="str">
        <f>IF(N($H35)&lt;36,"",IF(HG35="","",HG35+31))</f>
        <v/>
      </c>
      <c r="HN35" t="str">
        <f>IF(HM35="","",TODAY()-HM35)</f>
        <v/>
      </c>
      <c r="HQ35" t="str">
        <f>IF(HM35="","SIN ESTADO",IF(HO35&lt;&gt;"","PAGA",IF(HN35&gt;0,"VENCIDA",IF(HN35&gt;=-5,"POR VENCER","AL DÍA"))))</f>
        <v>SIN ESTADO</v>
      </c>
      <c r="HS35">
        <f>N35+T35+Z35+AF35+AL35+AR35+AX35+BD35+BJ35+BP35+BV35+CB35+CH35+CN35+CT35+CZ35+DF35+DL35+DR35+DX35+ED35+EJ35+EP35+EV35+FB35+FH35+FN35+FT35+FZ35+GF35+GL35+GR35+GX35+HD35+HJ35+HP35</f>
        <v>4000000</v>
      </c>
      <c r="HU35">
        <f>IFERROR(N($J35),0)</f>
        <v>875000</v>
      </c>
      <c r="HW35">
        <f>SUMPRODUCT((MOD(COLUMN($M35:$HR35)-COLUMN($M35),6)=0)*ISNUMBER($M35:$HR35)*($M35:$HR35&gt;=RESUMEN!$C$26)*($M35:$HR35&lt;=RESUMEN!$C$27)*IFERROR(N($N35:$HS35),0))</f>
        <v>0</v>
      </c>
      <c r="HX35">
        <f>SUMPRODUCT((MOD(COLUMN($M35:$HR35)-COLUMN($M35),6)=0)*ISNUMBER($M35:$HR35)*($M35:$HR35&gt;=RESUMEN!$C$26)*($M35:$HR35&lt;=RESUMEN!$C$27))</f>
        <v>0</v>
      </c>
    </row>
    <row r="36">
      <c r="B36">
        <f>VENTAS!A35</f>
        <v>33</v>
      </c>
      <c r="C36" t="str">
        <f>VENTAS!B35</f>
        <v xml:space="preserve">LC1  - 5 - 3 </v>
      </c>
      <c r="D36" t="str">
        <f>VENTAS!C35</f>
        <v>VENDIDO</v>
      </c>
      <c r="E36">
        <f>VENTAS!D35</f>
        <v>30000000</v>
      </c>
      <c r="F36">
        <f>VENTAS!J35</f>
        <v>25500000</v>
      </c>
      <c r="G36">
        <f>VENTAS!F35</f>
        <v>45874</v>
      </c>
      <c r="H36">
        <f>VENTAS!K35</f>
        <v>24</v>
      </c>
      <c r="I36" t="str">
        <f>VENTAS!M35</f>
        <v xml:space="preserve">05 DE CADA MES </v>
      </c>
      <c r="J36">
        <f>VENTAS!L35</f>
        <v>1062500</v>
      </c>
      <c r="K36">
        <f>IF(N($H36)&lt;1,"",$G36+31)</f>
        <v>45905</v>
      </c>
      <c r="L36">
        <f>IF(K36="","",TODAY()-K36)</f>
        <v>413</v>
      </c>
      <c r="M36">
        <v>45920</v>
      </c>
      <c r="N36">
        <v>1000000</v>
      </c>
      <c r="O36" t="str">
        <f>IF(K36="","SIN ESTADO",IF(M36&lt;&gt;"","PAGA",IF(L36&gt;0,"VENCIDA",IF(L36&gt;=-5,"POR VENCER","AL DÍA"))))</f>
        <v>PAGA</v>
      </c>
      <c r="P36" t="str">
        <v>TRANSFERENCIA</v>
      </c>
      <c r="Q36">
        <f>IF(N($H36)&lt;2,"",IF(K36="","",K36+31))</f>
        <v>45936</v>
      </c>
      <c r="R36">
        <f>IF(Q36="","",TODAY()-Q36)</f>
        <v>382</v>
      </c>
      <c r="S36">
        <v>45920</v>
      </c>
      <c r="U36" t="str">
        <f>IF(Q36="","SIN ESTADO",IF(S36&lt;&gt;"","PAGA",IF(R36&gt;0,"VENCIDA",IF(R36&gt;=-5,"POR VENCER","AL DÍA"))))</f>
        <v>PAGA</v>
      </c>
      <c r="V36" t="str">
        <v>TRANSFERENCIA</v>
      </c>
      <c r="W36">
        <f>IF(N($H36)&lt;3,"",IF(Q36="","",Q36+31))</f>
        <v>45967</v>
      </c>
      <c r="X36">
        <f>IF(W36="","",TODAY()-W36)</f>
        <v>351</v>
      </c>
      <c r="Y36">
        <v>38631</v>
      </c>
      <c r="Z36">
        <v>1000000</v>
      </c>
      <c r="AA36" t="str">
        <f>IF(W36="","SIN ESTADO",IF(Y36&lt;&gt;"","PAGA",IF(X36&gt;0,"VENCIDA",IF(X36&gt;=-5,"POR VENCER","AL DÍA"))))</f>
        <v>PAGA</v>
      </c>
      <c r="AB36" t="str">
        <v>TRANSFERENCIA</v>
      </c>
      <c r="AC36">
        <f>IF(N($H36)&lt;4,"",IF(W36="","",W36+31))</f>
        <v>45998</v>
      </c>
      <c r="AD36">
        <f>IF(AC36="","",TODAY()-AC36)</f>
        <v>320</v>
      </c>
      <c r="AE36">
        <v>45936</v>
      </c>
      <c r="AG36" t="str">
        <f>IF(AC36="","SIN ESTADO",IF(AE36&lt;&gt;"","PAGA",IF(AD36&gt;0,"VENCIDA",IF(AD36&gt;=-5,"POR VENCER","AL DÍA"))))</f>
        <v>PAGA</v>
      </c>
      <c r="AH36" t="str">
        <v>TRANSFERENCIA</v>
      </c>
      <c r="AI36">
        <f>IF(N($H36)&lt;5,"",IF(AC36="","",AC36+31))</f>
        <v>46029</v>
      </c>
      <c r="AJ36">
        <f>IF(AI36="","",TODAY()-AI36)</f>
        <v>289</v>
      </c>
      <c r="AK36">
        <v>13165</v>
      </c>
      <c r="AL36">
        <v>500000</v>
      </c>
      <c r="AM36" t="str">
        <f>IF(AI36="","SIN ESTADO",IF(AK36&lt;&gt;"","PAGA",IF(AJ36&gt;0,"VENCIDA",IF(AJ36&gt;=-5,"POR VENCER","AL DÍA"))))</f>
        <v>PAGA</v>
      </c>
      <c r="AN36" t="str">
        <v>TRANSFERENCIA</v>
      </c>
      <c r="AO36">
        <f>IF(N($H36)&lt;6,"",IF(AI36="","",AI36+31))</f>
        <v>46060</v>
      </c>
      <c r="AP36">
        <f>IF(AO36="","",TODAY()-AO36)</f>
        <v>258</v>
      </c>
      <c r="AQ36">
        <v>45714</v>
      </c>
      <c r="AR36">
        <v>500000</v>
      </c>
      <c r="AS36" t="str">
        <f>IF(AO36="","SIN ESTADO",IF(AQ36&lt;&gt;"","PAGA",IF(AP36&gt;0,"VENCIDA",IF(AP36&gt;=-5,"POR VENCER","AL DÍA"))))</f>
        <v>PAGA</v>
      </c>
      <c r="AT36" t="str">
        <v>TRANSFERENCIA</v>
      </c>
      <c r="AU36">
        <f>IF(N($H36)&lt;7,"",IF(AO36="","",AO36+31))</f>
        <v>46091</v>
      </c>
      <c r="AV36">
        <f>IF(AU36="","",TODAY()-AU36)</f>
        <v>227</v>
      </c>
      <c r="AW36">
        <v>46084</v>
      </c>
      <c r="AX36">
        <v>500000</v>
      </c>
      <c r="AY36" t="str">
        <f>IF(AU36="","SIN ESTADO",IF(AW36&lt;&gt;"","PAGA",IF(AV36&gt;0,"VENCIDA",IF(AV36&gt;=-5,"POR VENCER","AL DÍA"))))</f>
        <v>PAGA</v>
      </c>
      <c r="BA36">
        <f>IF(N($H36)&lt;8,"",IF(AU36="","",AU36+31))</f>
        <v>46122</v>
      </c>
      <c r="BB36">
        <f>IF(BA36="","",TODAY()-BA36)</f>
        <v>196</v>
      </c>
      <c r="BC36">
        <v>46172</v>
      </c>
      <c r="BD36">
        <v>500000</v>
      </c>
      <c r="BE36" t="str">
        <f>IF(BA36="","SIN ESTADO",IF(BC36&lt;&gt;"","PAGA",IF(BB36&gt;0,"VENCIDA",IF(BB36&gt;=-5,"POR VENCER","AL DÍA"))))</f>
        <v>PAGA</v>
      </c>
      <c r="BF36" t="str">
        <v>TRANSFERENCIA</v>
      </c>
      <c r="BG36">
        <f>IF(N($H36)&lt;9,"",IF(BA36="","",BA36+31))</f>
        <v>46153</v>
      </c>
      <c r="BH36">
        <f>IF(BG36="","",TODAY()-BG36)</f>
        <v>165</v>
      </c>
      <c r="BI36">
        <v>46284</v>
      </c>
      <c r="BJ36">
        <v>1000000</v>
      </c>
      <c r="BK36" t="str">
        <f>IF(BG36="","SIN ESTADO",IF(BI36&lt;&gt;"","PAGA",IF(BH36&gt;0,"VENCIDA",IF(BH36&gt;=-5,"POR VENCER","AL DÍA"))))</f>
        <v>PAGA</v>
      </c>
      <c r="BL36" t="str">
        <v>TRANSFERENCIA</v>
      </c>
      <c r="BM36">
        <f>IF(N($H36)&lt;10,"",IF(BG36="","",BG36+31))</f>
        <v>46184</v>
      </c>
      <c r="BN36">
        <f>IF(BM36="","",TODAY()-BM36)</f>
        <v>134</v>
      </c>
      <c r="BO36">
        <v>46284</v>
      </c>
      <c r="BQ36" t="str">
        <f>IF(BM36="","SIN ESTADO",IF(BO36&lt;&gt;"","PAGA",IF(BN36&gt;0,"VENCIDA",IF(BN36&gt;=-5,"POR VENCER","AL DÍA"))))</f>
        <v>PAGA</v>
      </c>
      <c r="BS36">
        <f>IF(N($H36)&lt;11,"",IF(BM36="","",BM36+31))</f>
        <v>46215</v>
      </c>
      <c r="BT36">
        <f>IF(BS36="","",TODAY()-BS36)</f>
        <v>103</v>
      </c>
      <c r="BW36" t="str">
        <f>IF(BS36="","SIN ESTADO",IF(BU36&lt;&gt;"","PAGA",IF(BT36&gt;0,"VENCIDA",IF(BT36&gt;=-5,"POR VENCER","AL DÍA"))))</f>
        <v>VENCIDA</v>
      </c>
      <c r="BY36">
        <f>IF(N($H36)&lt;12,"",IF(BS36="","",BS36+31))</f>
        <v>46246</v>
      </c>
      <c r="BZ36">
        <f>IF(BY36="","",TODAY()-BY36)</f>
        <v>72</v>
      </c>
      <c r="CC36" t="str">
        <f>IF(BY36="","SIN ESTADO",IF(CA36&lt;&gt;"","PAGA",IF(BZ36&gt;0,"VENCIDA",IF(BZ36&gt;=-5,"POR VENCER","AL DÍA"))))</f>
        <v>VENCIDA</v>
      </c>
      <c r="CE36">
        <f>IF(N($H36)&lt;13,"",IF(BY36="","",BY36+31))</f>
        <v>46277</v>
      </c>
      <c r="CF36">
        <f>IF(CE36="","",TODAY()-CE36)</f>
        <v>41</v>
      </c>
      <c r="CI36" t="str">
        <f>IF(CE36="","SIN ESTADO",IF(CG36&lt;&gt;"","PAGA",IF(CF36&gt;0,"VENCIDA",IF(CF36&gt;=-5,"POR VENCER","AL DÍA"))))</f>
        <v>VENCIDA</v>
      </c>
      <c r="CK36">
        <f>IF(N($H36)&lt;14,"",IF(CE36="","",CE36+31))</f>
        <v>46308</v>
      </c>
      <c r="CL36">
        <f>IF(CK36="","",TODAY()-CK36)</f>
        <v>10</v>
      </c>
      <c r="CO36" t="str">
        <f>IF(CK36="","SIN ESTADO",IF(CM36&lt;&gt;"","PAGA",IF(CL36&gt;0,"VENCIDA",IF(CL36&gt;=-5,"POR VENCER","AL DÍA"))))</f>
        <v>VENCIDA</v>
      </c>
      <c r="CQ36">
        <f>IF(N($H36)&lt;15,"",IF(CK36="","",CK36+31))</f>
        <v>46339</v>
      </c>
      <c r="CR36">
        <f>IF(CQ36="","",TODAY()-CQ36)</f>
        <v>-21</v>
      </c>
      <c r="CU36" t="str">
        <f>IF(CQ36="","SIN ESTADO",IF(CS36&lt;&gt;"","PAGA",IF(CR36&gt;0,"VENCIDA",IF(CR36&gt;=-5,"POR VENCER","AL DÍA"))))</f>
        <v>AL DÍA</v>
      </c>
      <c r="CW36">
        <f>IF(N($H36)&lt;16,"",IF(CQ36="","",CQ36+31))</f>
        <v>46370</v>
      </c>
      <c r="CX36">
        <f>IF(CW36="","",TODAY()-CW36)</f>
        <v>-52</v>
      </c>
      <c r="DA36" t="str">
        <f>IF(CW36="","SIN ESTADO",IF(CY36&lt;&gt;"","PAGA",IF(CX36&gt;0,"VENCIDA",IF(CX36&gt;=-5,"POR VENCER","AL DÍA"))))</f>
        <v>AL DÍA</v>
      </c>
      <c r="DC36">
        <f>IF(N($H36)&lt;17,"",IF(CW36="","",CW36+31))</f>
        <v>46401</v>
      </c>
      <c r="DD36">
        <f>IF(DC36="","",TODAY()-DC36)</f>
        <v>-83</v>
      </c>
      <c r="DG36" t="str">
        <f>IF(DC36="","SIN ESTADO",IF(DE36&lt;&gt;"","PAGA",IF(DD36&gt;0,"VENCIDA",IF(DD36&gt;=-5,"POR VENCER","AL DÍA"))))</f>
        <v>AL DÍA</v>
      </c>
      <c r="DI36">
        <f>IF(N($H36)&lt;18,"",IF(DC36="","",DC36+31))</f>
        <v>46432</v>
      </c>
      <c r="DJ36">
        <f>IF(DI36="","",TODAY()-DI36)</f>
        <v>-114</v>
      </c>
      <c r="DM36" t="str">
        <f>IF(DI36="","SIN ESTADO",IF(DK36&lt;&gt;"","PAGA",IF(DJ36&gt;0,"VENCIDA",IF(DJ36&gt;=-5,"POR VENCER","AL DÍA"))))</f>
        <v>AL DÍA</v>
      </c>
      <c r="DO36">
        <f>IF(N($H36)&lt;19,"",IF(DI36="","",DI36+31))</f>
        <v>46463</v>
      </c>
      <c r="DP36">
        <f>IF(DO36="","",TODAY()-DO36)</f>
        <v>-145</v>
      </c>
      <c r="DS36" t="str">
        <f>IF(DO36="","SIN ESTADO",IF(DQ36&lt;&gt;"","PAGA",IF(DP36&gt;0,"VENCIDA",IF(DP36&gt;=-5,"POR VENCER","AL DÍA"))))</f>
        <v>AL DÍA</v>
      </c>
      <c r="DU36">
        <f>IF(N($H36)&lt;20,"",IF(DO36="","",DO36+31))</f>
        <v>46494</v>
      </c>
      <c r="DV36">
        <f>IF(DU36="","",TODAY()-DU36)</f>
        <v>-176</v>
      </c>
      <c r="DY36" t="str">
        <f>IF(DU36="","SIN ESTADO",IF(DW36&lt;&gt;"","PAGA",IF(DV36&gt;0,"VENCIDA",IF(DV36&gt;=-5,"POR VENCER","AL DÍA"))))</f>
        <v>AL DÍA</v>
      </c>
      <c r="EA36">
        <f>IF(N($H36)&lt;21,"",IF(DU36="","",DU36+31))</f>
        <v>46525</v>
      </c>
      <c r="EB36">
        <f>IF(EA36="","",TODAY()-EA36)</f>
        <v>-207</v>
      </c>
      <c r="EE36" t="str">
        <f>IF(EA36="","SIN ESTADO",IF(EC36&lt;&gt;"","PAGA",IF(EB36&gt;0,"VENCIDA",IF(EB36&gt;=-5,"POR VENCER","AL DÍA"))))</f>
        <v>AL DÍA</v>
      </c>
      <c r="EG36">
        <f>IF(N($H36)&lt;22,"",IF(EA36="","",EA36+31))</f>
        <v>46556</v>
      </c>
      <c r="EH36">
        <f>IF(EG36="","",TODAY()-EG36)</f>
        <v>-238</v>
      </c>
      <c r="EK36" t="str">
        <f>IF(EG36="","SIN ESTADO",IF(EI36&lt;&gt;"","PAGA",IF(EH36&gt;0,"VENCIDA",IF(EH36&gt;=-5,"POR VENCER","AL DÍA"))))</f>
        <v>AL DÍA</v>
      </c>
      <c r="EM36">
        <f>IF(N($H36)&lt;23,"",IF(EG36="","",EG36+31))</f>
        <v>46587</v>
      </c>
      <c r="EN36">
        <f>IF(EM36="","",TODAY()-EM36)</f>
        <v>-269</v>
      </c>
      <c r="EQ36" t="str">
        <f>IF(EM36="","SIN ESTADO",IF(EO36&lt;&gt;"","PAGA",IF(EN36&gt;0,"VENCIDA",IF(EN36&gt;=-5,"POR VENCER","AL DÍA"))))</f>
        <v>AL DÍA</v>
      </c>
      <c r="ES36">
        <f>IF(N($H36)&lt;24,"",IF(EM36="","",EM36+31))</f>
        <v>46618</v>
      </c>
      <c r="ET36">
        <f>IF(ES36="","",TODAY()-ES36)</f>
        <v>-300</v>
      </c>
      <c r="EW36" t="str">
        <f>IF(ES36="","SIN ESTADO",IF(EU36&lt;&gt;"","PAGA",IF(ET36&gt;0,"VENCIDA",IF(ET36&gt;=-5,"POR VENCER","AL DÍA"))))</f>
        <v>AL DÍA</v>
      </c>
      <c r="EY36" t="str">
        <f>IF(N($H36)&lt;25,"",IF(ES36="","",ES36+31))</f>
        <v/>
      </c>
      <c r="EZ36" t="str">
        <f>IF(EY36="","",TODAY()-EY36)</f>
        <v/>
      </c>
      <c r="FC36" t="str">
        <f>IF(EY36="","SIN ESTADO",IF(FA36&lt;&gt;"","PAGA",IF(EZ36&gt;0,"VENCIDA",IF(EZ36&gt;=-5,"POR VENCER","AL DÍA"))))</f>
        <v>SIN ESTADO</v>
      </c>
      <c r="FE36" t="str">
        <f>IF(N($H36)&lt;26,"",IF(EY36="","",EY36+31))</f>
        <v/>
      </c>
      <c r="FF36" t="str">
        <f>IF(FE36="","",TODAY()-FE36)</f>
        <v/>
      </c>
      <c r="FI36" t="str">
        <f>IF(FE36="","SIN ESTADO",IF(FG36&lt;&gt;"","PAGA",IF(FF36&gt;0,"VENCIDA",IF(FF36&gt;=-5,"POR VENCER","AL DÍA"))))</f>
        <v>SIN ESTADO</v>
      </c>
      <c r="FK36" t="str">
        <f>IF(N($H36)&lt;27,"",IF(FE36="","",FE36+31))</f>
        <v/>
      </c>
      <c r="FL36" t="str">
        <f>IF(FK36="","",TODAY()-FK36)</f>
        <v/>
      </c>
      <c r="FO36" t="str">
        <f>IF(FK36="","SIN ESTADO",IF(FM36&lt;&gt;"","PAGA",IF(FL36&gt;0,"VENCIDA",IF(FL36&gt;=-5,"POR VENCER","AL DÍA"))))</f>
        <v>SIN ESTADO</v>
      </c>
      <c r="FQ36" t="str">
        <f>IF(N($H36)&lt;28,"",IF(FK36="","",FK36+31))</f>
        <v/>
      </c>
      <c r="FR36" t="str">
        <f>IF(FQ36="","",TODAY()-FQ36)</f>
        <v/>
      </c>
      <c r="FU36" t="str">
        <f>IF(FQ36="","SIN ESTADO",IF(FS36&lt;&gt;"","PAGA",IF(FR36&gt;0,"VENCIDA",IF(FR36&gt;=-5,"POR VENCER","AL DÍA"))))</f>
        <v>SIN ESTADO</v>
      </c>
      <c r="FW36" t="str">
        <f>IF(N($H36)&lt;29,"",IF(FQ36="","",FQ36+31))</f>
        <v/>
      </c>
      <c r="FX36" t="str">
        <f>IF(FW36="","",TODAY()-FW36)</f>
        <v/>
      </c>
      <c r="GA36" t="str">
        <f>IF(FW36="","SIN ESTADO",IF(FY36&lt;&gt;"","PAGA",IF(FX36&gt;0,"VENCIDA",IF(FX36&gt;=-5,"POR VENCER","AL DÍA"))))</f>
        <v>SIN ESTADO</v>
      </c>
      <c r="GC36" t="str">
        <f>IF(N($H36)&lt;30,"",IF(FW36="","",FW36+31))</f>
        <v/>
      </c>
      <c r="GD36" t="str">
        <f>IF(GC36="","",TODAY()-GC36)</f>
        <v/>
      </c>
      <c r="GG36" t="str">
        <f>IF(GC36="","SIN ESTADO",IF(GE36&lt;&gt;"","PAGA",IF(GD36&gt;0,"VENCIDA",IF(GD36&gt;=-5,"POR VENCER","AL DÍA"))))</f>
        <v>SIN ESTADO</v>
      </c>
      <c r="GI36" t="str">
        <f>IF(N($H36)&lt;31,"",IF(GC36="","",GC36+31))</f>
        <v/>
      </c>
      <c r="GJ36" t="str">
        <f>IF(GI36="","",TODAY()-GI36)</f>
        <v/>
      </c>
      <c r="GM36" t="str">
        <f>IF(GI36="","SIN ESTADO",IF(GK36&lt;&gt;"","PAGA",IF(GJ36&gt;0,"VENCIDA",IF(GJ36&gt;=-5,"POR VENCER","AL DÍA"))))</f>
        <v>SIN ESTADO</v>
      </c>
      <c r="GO36" t="str">
        <f>IF(N($H36)&lt;32,"",IF(GI36="","",GI36+31))</f>
        <v/>
      </c>
      <c r="GP36" t="str">
        <f>IF(GO36="","",TODAY()-GO36)</f>
        <v/>
      </c>
      <c r="GS36" t="str">
        <f>IF(GO36="","SIN ESTADO",IF(GQ36&lt;&gt;"","PAGA",IF(GP36&gt;0,"VENCIDA",IF(GP36&gt;=-5,"POR VENCER","AL DÍA"))))</f>
        <v>SIN ESTADO</v>
      </c>
      <c r="GU36" t="str">
        <f>IF(N($H36)&lt;33,"",IF(GO36="","",GO36+31))</f>
        <v/>
      </c>
      <c r="GV36" t="str">
        <f>IF(GU36="","",TODAY()-GU36)</f>
        <v/>
      </c>
      <c r="GY36" t="str">
        <f>IF(GU36="","SIN ESTADO",IF(GW36&lt;&gt;"","PAGA",IF(GV36&gt;0,"VENCIDA",IF(GV36&gt;=-5,"POR VENCER","AL DÍA"))))</f>
        <v>SIN ESTADO</v>
      </c>
      <c r="HA36" t="str">
        <f>IF(N($H36)&lt;34,"",IF(GU36="","",GU36+31))</f>
        <v/>
      </c>
      <c r="HB36" t="str">
        <f>IF(HA36="","",TODAY()-HA36)</f>
        <v/>
      </c>
      <c r="HE36" t="str">
        <f>IF(HA36="","SIN ESTADO",IF(HC36&lt;&gt;"","PAGA",IF(HB36&gt;0,"VENCIDA",IF(HB36&gt;=-5,"POR VENCER","AL DÍA"))))</f>
        <v>SIN ESTADO</v>
      </c>
      <c r="HG36" t="str">
        <f>IF(N($H36)&lt;35,"",IF(HA36="","",HA36+31))</f>
        <v/>
      </c>
      <c r="HH36" t="str">
        <f>IF(HG36="","",TODAY()-HG36)</f>
        <v/>
      </c>
      <c r="HK36" t="str">
        <f>IF(HG36="","SIN ESTADO",IF(HI36&lt;&gt;"","PAGA",IF(HH36&gt;0,"VENCIDA",IF(HH36&gt;=-5,"POR VENCER","AL DÍA"))))</f>
        <v>SIN ESTADO</v>
      </c>
      <c r="HM36" t="str">
        <f>IF(N($H36)&lt;36,"",IF(HG36="","",HG36+31))</f>
        <v/>
      </c>
      <c r="HN36" t="str">
        <f>IF(HM36="","",TODAY()-HM36)</f>
        <v/>
      </c>
      <c r="HQ36" t="str">
        <f>IF(HM36="","SIN ESTADO",IF(HO36&lt;&gt;"","PAGA",IF(HN36&gt;0,"VENCIDA",IF(HN36&gt;=-5,"POR VENCER","AL DÍA"))))</f>
        <v>SIN ESTADO</v>
      </c>
      <c r="HS36">
        <f>N36+T36+Z36+AF36+AL36+AR36+AX36+BD36+BJ36+BP36+BV36+CB36+CH36+CN36+CT36+CZ36+DF36+DL36+DR36+DX36+ED36+EJ36+EP36+EV36+FB36+FH36+FN36+FT36+FZ36+GF36+GL36+GR36+GX36+HD36+HJ36+HP36</f>
        <v>5000000</v>
      </c>
      <c r="HU36">
        <f>IFERROR(N($J36),0)</f>
        <v>1062500</v>
      </c>
      <c r="HW36">
        <f>SUMPRODUCT((MOD(COLUMN($M36:$HR36)-COLUMN($M36),6)=0)*ISNUMBER($M36:$HR36)*($M36:$HR36&gt;=RESUMEN!$C$26)*($M36:$HR36&lt;=RESUMEN!$C$27)*IFERROR(N($N36:$HS36),0))</f>
        <v>0</v>
      </c>
      <c r="HX36">
        <f>SUMPRODUCT((MOD(COLUMN($M36:$HR36)-COLUMN($M36),6)=0)*ISNUMBER($M36:$HR36)*($M36:$HR36&gt;=RESUMEN!$C$26)*($M36:$HR36&lt;=RESUMEN!$C$27))</f>
        <v>0</v>
      </c>
    </row>
    <row r="37">
      <c r="B37">
        <f>VENTAS!A36</f>
        <v>34</v>
      </c>
      <c r="C37" t="str">
        <f>VENTAS!B36</f>
        <v xml:space="preserve">LC1 - 5 - 4 </v>
      </c>
      <c r="D37" t="str">
        <f>VENTAS!C36</f>
        <v>VENDIDO</v>
      </c>
      <c r="E37">
        <f>VENTAS!D36</f>
        <v>30000000</v>
      </c>
      <c r="F37">
        <f>VENTAS!J36</f>
        <v>25500000</v>
      </c>
      <c r="G37">
        <f>VENTAS!F36</f>
        <v>45874</v>
      </c>
      <c r="H37">
        <f>VENTAS!K36</f>
        <v>24</v>
      </c>
      <c r="I37" t="str">
        <f>VENTAS!M36</f>
        <v xml:space="preserve">05 DE CADA MES </v>
      </c>
      <c r="J37">
        <f>VENTAS!L36</f>
        <v>1062500</v>
      </c>
      <c r="K37">
        <f>IF(N($H37)&lt;1,"",$G37+31)</f>
        <v>45905</v>
      </c>
      <c r="L37">
        <f>IF(K37="","",TODAY()-K37)</f>
        <v>413</v>
      </c>
      <c r="M37">
        <v>45873</v>
      </c>
      <c r="N37">
        <v>1100000</v>
      </c>
      <c r="O37" t="str">
        <f>IF(K37="","SIN ESTADO",IF(M37&lt;&gt;"","PAGA",IF(L37&gt;0,"VENCIDA",IF(L37&gt;=-5,"POR VENCER","AL DÍA"))))</f>
        <v>PAGA</v>
      </c>
      <c r="P37" t="str">
        <v>TRANSFERENCIA</v>
      </c>
      <c r="Q37">
        <f>IF(N($H37)&lt;2,"",IF(K37="","",K37+31))</f>
        <v>45936</v>
      </c>
      <c r="R37">
        <f>IF(Q37="","",TODAY()-Q37)</f>
        <v>382</v>
      </c>
      <c r="S37">
        <v>45903</v>
      </c>
      <c r="T37">
        <v>1100000</v>
      </c>
      <c r="U37" t="str">
        <f>IF(Q37="","SIN ESTADO",IF(S37&lt;&gt;"","PAGA",IF(R37&gt;0,"VENCIDA",IF(R37&gt;=-5,"POR VENCER","AL DÍA"))))</f>
        <v>PAGA</v>
      </c>
      <c r="V37" t="str">
        <v>TRANSFERENCIA</v>
      </c>
      <c r="W37">
        <f>IF(N($H37)&lt;3,"",IF(Q37="","",Q37+31))</f>
        <v>45967</v>
      </c>
      <c r="X37">
        <f>IF(W37="","",TODAY()-W37)</f>
        <v>351</v>
      </c>
      <c r="Y37">
        <v>45939</v>
      </c>
      <c r="Z37">
        <v>500000</v>
      </c>
      <c r="AA37" t="str">
        <f>IF(W37="","SIN ESTADO",IF(Y37&lt;&gt;"","PAGA",IF(X37&gt;0,"VENCIDA",IF(X37&gt;=-5,"POR VENCER","AL DÍA"))))</f>
        <v>PAGA</v>
      </c>
      <c r="AB37" t="str">
        <v>TRANSFERENCIA</v>
      </c>
      <c r="AC37">
        <f>IF(N($H37)&lt;4,"",IF(W37="","",W37+31))</f>
        <v>45998</v>
      </c>
      <c r="AD37">
        <f>IF(AC37="","",TODAY()-AC37)</f>
        <v>320</v>
      </c>
      <c r="AE37">
        <v>45973</v>
      </c>
      <c r="AF37">
        <v>400000</v>
      </c>
      <c r="AG37" t="str">
        <f>IF(AC37="","SIN ESTADO",IF(AE37&lt;&gt;"","PAGA",IF(AD37&gt;0,"VENCIDA",IF(AD37&gt;=-5,"POR VENCER","AL DÍA"))))</f>
        <v>PAGA</v>
      </c>
      <c r="AH37" t="str">
        <v>TRANSFERENCIA</v>
      </c>
      <c r="AI37">
        <f>IF(N($H37)&lt;5,"",IF(AC37="","",AC37+31))</f>
        <v>46029</v>
      </c>
      <c r="AJ37">
        <f>IF(AI37="","",TODAY()-AI37)</f>
        <v>289</v>
      </c>
      <c r="AK37">
        <v>46011</v>
      </c>
      <c r="AL37">
        <v>500000</v>
      </c>
      <c r="AM37" t="str">
        <f>IF(AI37="","SIN ESTADO",IF(AK37&lt;&gt;"","PAGA",IF(AJ37&gt;0,"VENCIDA",IF(AJ37&gt;=-5,"POR VENCER","AL DÍA"))))</f>
        <v>PAGA</v>
      </c>
      <c r="AN37" t="str">
        <v>TRANSFERENCIA</v>
      </c>
      <c r="AO37">
        <f>IF(N($H37)&lt;6,"",IF(AI37="","",AI37+31))</f>
        <v>46060</v>
      </c>
      <c r="AP37">
        <f>IF(AO37="","",TODAY()-AO37)</f>
        <v>258</v>
      </c>
      <c r="AQ37">
        <v>46063</v>
      </c>
      <c r="AR37">
        <v>400000</v>
      </c>
      <c r="AS37" t="str">
        <f>IF(AO37="","SIN ESTADO",IF(AQ37&lt;&gt;"","PAGA",IF(AP37&gt;0,"VENCIDA",IF(AP37&gt;=-5,"POR VENCER","AL DÍA"))))</f>
        <v>PAGA</v>
      </c>
      <c r="AT37" t="str">
        <v>TRANSFERENCIA</v>
      </c>
      <c r="AU37">
        <f>IF(N($H37)&lt;7,"",IF(AO37="","",AO37+31))</f>
        <v>46091</v>
      </c>
      <c r="AV37">
        <f>IF(AU37="","",TODAY()-AU37)</f>
        <v>227</v>
      </c>
      <c r="AW37">
        <v>46148</v>
      </c>
      <c r="AX37">
        <v>1100000</v>
      </c>
      <c r="AY37" t="str">
        <f>IF(AU37="","SIN ESTADO",IF(AW37&lt;&gt;"","PAGA",IF(AV37&gt;0,"VENCIDA",IF(AV37&gt;=-5,"POR VENCER","AL DÍA"))))</f>
        <v>PAGA</v>
      </c>
      <c r="AZ37" t="str">
        <v>TRANSFERENCIA</v>
      </c>
      <c r="BA37">
        <f>IF(N($H37)&lt;8,"",IF(AU37="","",AU37+31))</f>
        <v>46122</v>
      </c>
      <c r="BB37">
        <f>IF(BA37="","",TODAY()-BA37)</f>
        <v>196</v>
      </c>
      <c r="BC37">
        <v>46172</v>
      </c>
      <c r="BD37">
        <v>2500000</v>
      </c>
      <c r="BE37" t="str">
        <f>IF(BA37="","SIN ESTADO",IF(BC37&lt;&gt;"","PAGA",IF(BB37&gt;0,"VENCIDA",IF(BB37&gt;=-5,"POR VENCER","AL DÍA"))))</f>
        <v>PAGA</v>
      </c>
      <c r="BF37" t="str">
        <v>TRANSFERENCIA</v>
      </c>
      <c r="BG37">
        <f>IF(N($H37)&lt;9,"",IF(BA37="","",BA37+31))</f>
        <v>46153</v>
      </c>
      <c r="BH37">
        <f>IF(BG37="","",TODAY()-BG37)</f>
        <v>165</v>
      </c>
      <c r="BI37">
        <v>46218</v>
      </c>
      <c r="BJ37">
        <v>1100000</v>
      </c>
      <c r="BK37" t="str">
        <f>IF(BG37="","SIN ESTADO",IF(BI37&lt;&gt;"","PAGA",IF(BH37&gt;0,"VENCIDA",IF(BH37&gt;=-5,"POR VENCER","AL DÍA"))))</f>
        <v>PAGA</v>
      </c>
      <c r="BL37" t="str">
        <v>TRANSFERENCIA</v>
      </c>
      <c r="BM37">
        <f>IF(N($H37)&lt;10,"",IF(BG37="","",BG37+31))</f>
        <v>46184</v>
      </c>
      <c r="BN37">
        <f>IF(BM37="","",TODAY()-BM37)</f>
        <v>134</v>
      </c>
      <c r="BO37">
        <v>46251</v>
      </c>
      <c r="BP37">
        <v>1100000</v>
      </c>
      <c r="BQ37" t="str">
        <f>IF(BM37="","SIN ESTADO",IF(BO37&lt;&gt;"","PAGA",IF(BN37&gt;0,"VENCIDA",IF(BN37&gt;=-5,"POR VENCER","AL DÍA"))))</f>
        <v>PAGA</v>
      </c>
      <c r="BR37" t="str">
        <v>TRANSFERENCIA</v>
      </c>
      <c r="BS37">
        <f>IF(N($H37)&lt;11,"",IF(BM37="","",BM37+31))</f>
        <v>46215</v>
      </c>
      <c r="BT37">
        <f>IF(BS37="","",TODAY()-BS37)</f>
        <v>103</v>
      </c>
      <c r="BW37" t="str">
        <f>IF(BS37="","SIN ESTADO",IF(BU37&lt;&gt;"","PAGA",IF(BT37&gt;0,"VENCIDA",IF(BT37&gt;=-5,"POR VENCER","AL DÍA"))))</f>
        <v>VENCIDA</v>
      </c>
      <c r="BY37">
        <f>IF(N($H37)&lt;12,"",IF(BS37="","",BS37+31))</f>
        <v>46246</v>
      </c>
      <c r="BZ37">
        <f>IF(BY37="","",TODAY()-BY37)</f>
        <v>72</v>
      </c>
      <c r="CC37" t="str">
        <f>IF(BY37="","SIN ESTADO",IF(CA37&lt;&gt;"","PAGA",IF(BZ37&gt;0,"VENCIDA",IF(BZ37&gt;=-5,"POR VENCER","AL DÍA"))))</f>
        <v>VENCIDA</v>
      </c>
      <c r="CE37">
        <f>IF(N($H37)&lt;13,"",IF(BY37="","",BY37+31))</f>
        <v>46277</v>
      </c>
      <c r="CF37">
        <f>IF(CE37="","",TODAY()-CE37)</f>
        <v>41</v>
      </c>
      <c r="CI37" t="str">
        <f>IF(CE37="","SIN ESTADO",IF(CG37&lt;&gt;"","PAGA",IF(CF37&gt;0,"VENCIDA",IF(CF37&gt;=-5,"POR VENCER","AL DÍA"))))</f>
        <v>VENCIDA</v>
      </c>
      <c r="CK37">
        <f>IF(N($H37)&lt;14,"",IF(CE37="","",CE37+31))</f>
        <v>46308</v>
      </c>
      <c r="CL37">
        <f>IF(CK37="","",TODAY()-CK37)</f>
        <v>10</v>
      </c>
      <c r="CO37" t="str">
        <f>IF(CK37="","SIN ESTADO",IF(CM37&lt;&gt;"","PAGA",IF(CL37&gt;0,"VENCIDA",IF(CL37&gt;=-5,"POR VENCER","AL DÍA"))))</f>
        <v>VENCIDA</v>
      </c>
      <c r="CQ37">
        <f>IF(N($H37)&lt;15,"",IF(CK37="","",CK37+31))</f>
        <v>46339</v>
      </c>
      <c r="CR37">
        <f>IF(CQ37="","",TODAY()-CQ37)</f>
        <v>-21</v>
      </c>
      <c r="CU37" t="str">
        <f>IF(CQ37="","SIN ESTADO",IF(CS37&lt;&gt;"","PAGA",IF(CR37&gt;0,"VENCIDA",IF(CR37&gt;=-5,"POR VENCER","AL DÍA"))))</f>
        <v>AL DÍA</v>
      </c>
      <c r="CW37">
        <f>IF(N($H37)&lt;16,"",IF(CQ37="","",CQ37+31))</f>
        <v>46370</v>
      </c>
      <c r="CX37">
        <f>IF(CW37="","",TODAY()-CW37)</f>
        <v>-52</v>
      </c>
      <c r="DA37" t="str">
        <f>IF(CW37="","SIN ESTADO",IF(CY37&lt;&gt;"","PAGA",IF(CX37&gt;0,"VENCIDA",IF(CX37&gt;=-5,"POR VENCER","AL DÍA"))))</f>
        <v>AL DÍA</v>
      </c>
      <c r="DC37">
        <f>IF(N($H37)&lt;17,"",IF(CW37="","",CW37+31))</f>
        <v>46401</v>
      </c>
      <c r="DD37">
        <f>IF(DC37="","",TODAY()-DC37)</f>
        <v>-83</v>
      </c>
      <c r="DG37" t="str">
        <f>IF(DC37="","SIN ESTADO",IF(DE37&lt;&gt;"","PAGA",IF(DD37&gt;0,"VENCIDA",IF(DD37&gt;=-5,"POR VENCER","AL DÍA"))))</f>
        <v>AL DÍA</v>
      </c>
      <c r="DI37">
        <f>IF(N($H37)&lt;18,"",IF(DC37="","",DC37+31))</f>
        <v>46432</v>
      </c>
      <c r="DJ37">
        <f>IF(DI37="","",TODAY()-DI37)</f>
        <v>-114</v>
      </c>
      <c r="DM37" t="str">
        <f>IF(DI37="","SIN ESTADO",IF(DK37&lt;&gt;"","PAGA",IF(DJ37&gt;0,"VENCIDA",IF(DJ37&gt;=-5,"POR VENCER","AL DÍA"))))</f>
        <v>AL DÍA</v>
      </c>
      <c r="DO37">
        <f>IF(N($H37)&lt;19,"",IF(DI37="","",DI37+31))</f>
        <v>46463</v>
      </c>
      <c r="DP37">
        <f>IF(DO37="","",TODAY()-DO37)</f>
        <v>-145</v>
      </c>
      <c r="DS37" t="str">
        <f>IF(DO37="","SIN ESTADO",IF(DQ37&lt;&gt;"","PAGA",IF(DP37&gt;0,"VENCIDA",IF(DP37&gt;=-5,"POR VENCER","AL DÍA"))))</f>
        <v>AL DÍA</v>
      </c>
      <c r="DU37">
        <f>IF(N($H37)&lt;20,"",IF(DO37="","",DO37+31))</f>
        <v>46494</v>
      </c>
      <c r="DV37">
        <f>IF(DU37="","",TODAY()-DU37)</f>
        <v>-176</v>
      </c>
      <c r="DY37" t="str">
        <f>IF(DU37="","SIN ESTADO",IF(DW37&lt;&gt;"","PAGA",IF(DV37&gt;0,"VENCIDA",IF(DV37&gt;=-5,"POR VENCER","AL DÍA"))))</f>
        <v>AL DÍA</v>
      </c>
      <c r="EA37">
        <f>IF(N($H37)&lt;21,"",IF(DU37="","",DU37+31))</f>
        <v>46525</v>
      </c>
      <c r="EB37">
        <f>IF(EA37="","",TODAY()-EA37)</f>
        <v>-207</v>
      </c>
      <c r="EE37" t="str">
        <f>IF(EA37="","SIN ESTADO",IF(EC37&lt;&gt;"","PAGA",IF(EB37&gt;0,"VENCIDA",IF(EB37&gt;=-5,"POR VENCER","AL DÍA"))))</f>
        <v>AL DÍA</v>
      </c>
      <c r="EG37">
        <f>IF(N($H37)&lt;22,"",IF(EA37="","",EA37+31))</f>
        <v>46556</v>
      </c>
      <c r="EH37">
        <f>IF(EG37="","",TODAY()-EG37)</f>
        <v>-238</v>
      </c>
      <c r="EK37" t="str">
        <f>IF(EG37="","SIN ESTADO",IF(EI37&lt;&gt;"","PAGA",IF(EH37&gt;0,"VENCIDA",IF(EH37&gt;=-5,"POR VENCER","AL DÍA"))))</f>
        <v>AL DÍA</v>
      </c>
      <c r="EM37">
        <f>IF(N($H37)&lt;23,"",IF(EG37="","",EG37+31))</f>
        <v>46587</v>
      </c>
      <c r="EN37">
        <f>IF(EM37="","",TODAY()-EM37)</f>
        <v>-269</v>
      </c>
      <c r="EQ37" t="str">
        <f>IF(EM37="","SIN ESTADO",IF(EO37&lt;&gt;"","PAGA",IF(EN37&gt;0,"VENCIDA",IF(EN37&gt;=-5,"POR VENCER","AL DÍA"))))</f>
        <v>AL DÍA</v>
      </c>
      <c r="ES37">
        <f>IF(N($H37)&lt;24,"",IF(EM37="","",EM37+31))</f>
        <v>46618</v>
      </c>
      <c r="ET37">
        <f>IF(ES37="","",TODAY()-ES37)</f>
        <v>-300</v>
      </c>
      <c r="EW37" t="str">
        <f>IF(ES37="","SIN ESTADO",IF(EU37&lt;&gt;"","PAGA",IF(ET37&gt;0,"VENCIDA",IF(ET37&gt;=-5,"POR VENCER","AL DÍA"))))</f>
        <v>AL DÍA</v>
      </c>
      <c r="EY37" t="str">
        <f>IF(N($H37)&lt;25,"",IF(ES37="","",ES37+31))</f>
        <v/>
      </c>
      <c r="EZ37" t="str">
        <f>IF(EY37="","",TODAY()-EY37)</f>
        <v/>
      </c>
      <c r="FC37" t="str">
        <f>IF(EY37="","SIN ESTADO",IF(FA37&lt;&gt;"","PAGA",IF(EZ37&gt;0,"VENCIDA",IF(EZ37&gt;=-5,"POR VENCER","AL DÍA"))))</f>
        <v>SIN ESTADO</v>
      </c>
      <c r="FE37" t="str">
        <f>IF(N($H37)&lt;26,"",IF(EY37="","",EY37+31))</f>
        <v/>
      </c>
      <c r="FF37" t="str">
        <f>IF(FE37="","",TODAY()-FE37)</f>
        <v/>
      </c>
      <c r="FI37" t="str">
        <f>IF(FE37="","SIN ESTADO",IF(FG37&lt;&gt;"","PAGA",IF(FF37&gt;0,"VENCIDA",IF(FF37&gt;=-5,"POR VENCER","AL DÍA"))))</f>
        <v>SIN ESTADO</v>
      </c>
      <c r="FK37" t="str">
        <f>IF(N($H37)&lt;27,"",IF(FE37="","",FE37+31))</f>
        <v/>
      </c>
      <c r="FL37" t="str">
        <f>IF(FK37="","",TODAY()-FK37)</f>
        <v/>
      </c>
      <c r="FO37" t="str">
        <f>IF(FK37="","SIN ESTADO",IF(FM37&lt;&gt;"","PAGA",IF(FL37&gt;0,"VENCIDA",IF(FL37&gt;=-5,"POR VENCER","AL DÍA"))))</f>
        <v>SIN ESTADO</v>
      </c>
      <c r="FQ37" t="str">
        <f>IF(N($H37)&lt;28,"",IF(FK37="","",FK37+31))</f>
        <v/>
      </c>
      <c r="FR37" t="str">
        <f>IF(FQ37="","",TODAY()-FQ37)</f>
        <v/>
      </c>
      <c r="FU37" t="str">
        <f>IF(FQ37="","SIN ESTADO",IF(FS37&lt;&gt;"","PAGA",IF(FR37&gt;0,"VENCIDA",IF(FR37&gt;=-5,"POR VENCER","AL DÍA"))))</f>
        <v>SIN ESTADO</v>
      </c>
      <c r="FW37" t="str">
        <f>IF(N($H37)&lt;29,"",IF(FQ37="","",FQ37+31))</f>
        <v/>
      </c>
      <c r="FX37" t="str">
        <f>IF(FW37="","",TODAY()-FW37)</f>
        <v/>
      </c>
      <c r="GA37" t="str">
        <f>IF(FW37="","SIN ESTADO",IF(FY37&lt;&gt;"","PAGA",IF(FX37&gt;0,"VENCIDA",IF(FX37&gt;=-5,"POR VENCER","AL DÍA"))))</f>
        <v>SIN ESTADO</v>
      </c>
      <c r="GC37" t="str">
        <f>IF(N($H37)&lt;30,"",IF(FW37="","",FW37+31))</f>
        <v/>
      </c>
      <c r="GD37" t="str">
        <f>IF(GC37="","",TODAY()-GC37)</f>
        <v/>
      </c>
      <c r="GG37" t="str">
        <f>IF(GC37="","SIN ESTADO",IF(GE37&lt;&gt;"","PAGA",IF(GD37&gt;0,"VENCIDA",IF(GD37&gt;=-5,"POR VENCER","AL DÍA"))))</f>
        <v>SIN ESTADO</v>
      </c>
      <c r="GI37" t="str">
        <f>IF(N($H37)&lt;31,"",IF(GC37="","",GC37+31))</f>
        <v/>
      </c>
      <c r="GJ37" t="str">
        <f>IF(GI37="","",TODAY()-GI37)</f>
        <v/>
      </c>
      <c r="GM37" t="str">
        <f>IF(GI37="","SIN ESTADO",IF(GK37&lt;&gt;"","PAGA",IF(GJ37&gt;0,"VENCIDA",IF(GJ37&gt;=-5,"POR VENCER","AL DÍA"))))</f>
        <v>SIN ESTADO</v>
      </c>
      <c r="GO37" t="str">
        <f>IF(N($H37)&lt;32,"",IF(GI37="","",GI37+31))</f>
        <v/>
      </c>
      <c r="GP37" t="str">
        <f>IF(GO37="","",TODAY()-GO37)</f>
        <v/>
      </c>
      <c r="GS37" t="str">
        <f>IF(GO37="","SIN ESTADO",IF(GQ37&lt;&gt;"","PAGA",IF(GP37&gt;0,"VENCIDA",IF(GP37&gt;=-5,"POR VENCER","AL DÍA"))))</f>
        <v>SIN ESTADO</v>
      </c>
      <c r="GU37" t="str">
        <f>IF(N($H37)&lt;33,"",IF(GO37="","",GO37+31))</f>
        <v/>
      </c>
      <c r="GV37" t="str">
        <f>IF(GU37="","",TODAY()-GU37)</f>
        <v/>
      </c>
      <c r="GY37" t="str">
        <f>IF(GU37="","SIN ESTADO",IF(GW37&lt;&gt;"","PAGA",IF(GV37&gt;0,"VENCIDA",IF(GV37&gt;=-5,"POR VENCER","AL DÍA"))))</f>
        <v>SIN ESTADO</v>
      </c>
      <c r="HA37" t="str">
        <f>IF(N($H37)&lt;34,"",IF(GU37="","",GU37+31))</f>
        <v/>
      </c>
      <c r="HB37" t="str">
        <f>IF(HA37="","",TODAY()-HA37)</f>
        <v/>
      </c>
      <c r="HE37" t="str">
        <f>IF(HA37="","SIN ESTADO",IF(HC37&lt;&gt;"","PAGA",IF(HB37&gt;0,"VENCIDA",IF(HB37&gt;=-5,"POR VENCER","AL DÍA"))))</f>
        <v>SIN ESTADO</v>
      </c>
      <c r="HG37" t="str">
        <f>IF(N($H37)&lt;35,"",IF(HA37="","",HA37+31))</f>
        <v/>
      </c>
      <c r="HH37" t="str">
        <f>IF(HG37="","",TODAY()-HG37)</f>
        <v/>
      </c>
      <c r="HK37" t="str">
        <f>IF(HG37="","SIN ESTADO",IF(HI37&lt;&gt;"","PAGA",IF(HH37&gt;0,"VENCIDA",IF(HH37&gt;=-5,"POR VENCER","AL DÍA"))))</f>
        <v>SIN ESTADO</v>
      </c>
      <c r="HM37" t="str">
        <f>IF(N($H37)&lt;36,"",IF(HG37="","",HG37+31))</f>
        <v/>
      </c>
      <c r="HN37" t="str">
        <f>IF(HM37="","",TODAY()-HM37)</f>
        <v/>
      </c>
      <c r="HQ37" t="str">
        <f>IF(HM37="","SIN ESTADO",IF(HO37&lt;&gt;"","PAGA",IF(HN37&gt;0,"VENCIDA",IF(HN37&gt;=-5,"POR VENCER","AL DÍA"))))</f>
        <v>SIN ESTADO</v>
      </c>
      <c r="HS37">
        <f>N37+T37+Z37+AF37+AL37+AR37+AX37+BD37+BJ37+BP37+BV37+CB37+CH37+CN37+CT37+CZ37+DF37+DL37+DR37+DX37+ED37+EJ37+EP37+EV37+FB37+FH37+FN37+FT37+FZ37+GF37+GL37+GR37+GX37+HD37+HJ37+HP37</f>
        <v>9800000</v>
      </c>
      <c r="HU37">
        <f>IFERROR(N($J37),0)</f>
        <v>1062500</v>
      </c>
      <c r="HW37">
        <f>SUMPRODUCT((MOD(COLUMN($M37:$HR37)-COLUMN($M37),6)=0)*ISNUMBER($M37:$HR37)*($M37:$HR37&gt;=RESUMEN!$C$26)*($M37:$HR37&lt;=RESUMEN!$C$27)*IFERROR(N($N37:$HS37),0))</f>
        <v>1100000</v>
      </c>
      <c r="HX37">
        <f>SUMPRODUCT((MOD(COLUMN($M37:$HR37)-COLUMN($M37),6)=0)*ISNUMBER($M37:$HR37)*($M37:$HR37&gt;=RESUMEN!$C$26)*($M37:$HR37&lt;=RESUMEN!$C$27))</f>
        <v>1</v>
      </c>
    </row>
    <row r="38">
      <c r="B38">
        <f>VENTAS!A37</f>
        <v>35</v>
      </c>
      <c r="C38" t="str">
        <f>VENTAS!B37</f>
        <v xml:space="preserve">LC1 - 5 - 5 </v>
      </c>
      <c r="D38" t="str">
        <f>VENTAS!C37</f>
        <v>VENDIDO</v>
      </c>
      <c r="E38">
        <f>VENTAS!D37</f>
        <v>25000000</v>
      </c>
      <c r="F38">
        <f>VENTAS!J37</f>
        <v>17500000</v>
      </c>
      <c r="G38">
        <f>VENTAS!F37</f>
        <v>45874</v>
      </c>
      <c r="H38">
        <f>VENTAS!K37</f>
        <v>24</v>
      </c>
      <c r="I38" t="str">
        <f>VENTAS!M37</f>
        <v xml:space="preserve">05 DE CADA MES </v>
      </c>
      <c r="J38">
        <f>VENTAS!L37</f>
        <v>729166.6666666666</v>
      </c>
      <c r="K38">
        <f>IF(N($H38)&lt;1,"",$G38+31)</f>
        <v>45905</v>
      </c>
      <c r="L38">
        <f>IF(K38="","",TODAY()-K38)</f>
        <v>413</v>
      </c>
      <c r="M38">
        <v>45885</v>
      </c>
      <c r="N38">
        <v>500000</v>
      </c>
      <c r="O38" t="str">
        <f>IF(K38="","SIN ESTADO",IF(M38&lt;&gt;"","PAGA",IF(L38&gt;0,"VENCIDA",IF(L38&gt;=-5,"POR VENCER","AL DÍA"))))</f>
        <v>PAGA</v>
      </c>
      <c r="P38" t="str">
        <v>TRANSFERENCIA</v>
      </c>
      <c r="Q38">
        <f>IF(N($H38)&lt;2,"",IF(K38="","",K38+31))</f>
        <v>45936</v>
      </c>
      <c r="R38">
        <f>IF(Q38="","",TODAY()-Q38)</f>
        <v>382</v>
      </c>
      <c r="S38">
        <v>45902</v>
      </c>
      <c r="T38">
        <v>5000000</v>
      </c>
      <c r="U38" t="str">
        <f>IF(Q38="","SIN ESTADO",IF(S38&lt;&gt;"","PAGA",IF(R38&gt;0,"VENCIDA",IF(R38&gt;=-5,"POR VENCER","AL DÍA"))))</f>
        <v>PAGA</v>
      </c>
      <c r="V38" t="str">
        <v>TRANSFERENCIA</v>
      </c>
      <c r="W38">
        <f>IF(N($H38)&lt;3,"",IF(Q38="","",Q38+31))</f>
        <v>45967</v>
      </c>
      <c r="X38">
        <f>IF(W38="","",TODAY()-W38)</f>
        <v>351</v>
      </c>
      <c r="Y38">
        <v>45934</v>
      </c>
      <c r="Z38">
        <v>2000000</v>
      </c>
      <c r="AA38" t="str">
        <f>IF(W38="","SIN ESTADO",IF(Y38&lt;&gt;"","PAGA",IF(X38&gt;0,"VENCIDA",IF(X38&gt;=-5,"POR VENCER","AL DÍA"))))</f>
        <v>PAGA</v>
      </c>
      <c r="AB38" t="str">
        <v>TRANSFERENCIA</v>
      </c>
      <c r="AC38">
        <f>IF(N($H38)&lt;4,"",IF(W38="","",W38+31))</f>
        <v>45998</v>
      </c>
      <c r="AD38">
        <f>IF(AC38="","",TODAY()-AC38)</f>
        <v>320</v>
      </c>
      <c r="AE38">
        <v>45963</v>
      </c>
      <c r="AF38">
        <v>3000000</v>
      </c>
      <c r="AG38" t="str">
        <f>IF(AC38="","SIN ESTADO",IF(AE38&lt;&gt;"","PAGA",IF(AD38&gt;0,"VENCIDA",IF(AD38&gt;=-5,"POR VENCER","AL DÍA"))))</f>
        <v>PAGA</v>
      </c>
      <c r="AH38" t="str">
        <v>TRANSFERENCIA</v>
      </c>
      <c r="AI38">
        <f>IF(N($H38)&lt;5,"",IF(AC38="","",AC38+31))</f>
        <v>46029</v>
      </c>
      <c r="AJ38">
        <f>IF(AI38="","",TODAY()-AI38)</f>
        <v>289</v>
      </c>
      <c r="AK38">
        <v>45993</v>
      </c>
      <c r="AL38">
        <v>2500000</v>
      </c>
      <c r="AM38" t="str">
        <f>IF(AI38="","SIN ESTADO",IF(AK38&lt;&gt;"","PAGA",IF(AJ38&gt;0,"VENCIDA",IF(AJ38&gt;=-5,"POR VENCER","AL DÍA"))))</f>
        <v>PAGA</v>
      </c>
      <c r="AN38" t="str">
        <v>TRANSFERENCIA</v>
      </c>
      <c r="AO38">
        <f>IF(N($H38)&lt;6,"",IF(AI38="","",AI38+31))</f>
        <v>46060</v>
      </c>
      <c r="AP38">
        <f>IF(AO38="","",TODAY()-AO38)</f>
        <v>258</v>
      </c>
      <c r="AQ38">
        <v>46021</v>
      </c>
      <c r="AR38">
        <v>4500000</v>
      </c>
      <c r="AS38" t="str">
        <f>IF(AO38="","SIN ESTADO",IF(AQ38&lt;&gt;"","PAGA",IF(AP38&gt;0,"VENCIDA",IF(AP38&gt;=-5,"POR VENCER","AL DÍA"))))</f>
        <v>PAGA</v>
      </c>
      <c r="AT38" t="str">
        <v>TRANSFERENCIA</v>
      </c>
      <c r="AU38">
        <f>IF(N($H38)&lt;7,"",IF(AO38="","",AO38+31))</f>
        <v>46091</v>
      </c>
      <c r="AV38">
        <f>IF(AU38="","",TODAY()-AU38)</f>
        <v>227</v>
      </c>
      <c r="AW38">
        <v>46021</v>
      </c>
      <c r="AY38" t="str">
        <f>IF(AU38="","SIN ESTADO",IF(AW38&lt;&gt;"","PAGA",IF(AV38&gt;0,"VENCIDA",IF(AV38&gt;=-5,"POR VENCER","AL DÍA"))))</f>
        <v>PAGA</v>
      </c>
      <c r="BA38">
        <f>IF(N($H38)&lt;8,"",IF(AU38="","",AU38+31))</f>
        <v>46122</v>
      </c>
      <c r="BB38">
        <f>IF(BA38="","",TODAY()-BA38)</f>
        <v>196</v>
      </c>
      <c r="BC38">
        <v>46021</v>
      </c>
      <c r="BE38" t="str">
        <f>IF(BA38="","SIN ESTADO",IF(BC38&lt;&gt;"","PAGA",IF(BB38&gt;0,"VENCIDA",IF(BB38&gt;=-5,"POR VENCER","AL DÍA"))))</f>
        <v>PAGA</v>
      </c>
      <c r="BG38">
        <f>IF(N($H38)&lt;9,"",IF(BA38="","",BA38+31))</f>
        <v>46153</v>
      </c>
      <c r="BH38">
        <f>IF(BG38="","",TODAY()-BG38)</f>
        <v>165</v>
      </c>
      <c r="BI38">
        <v>46021</v>
      </c>
      <c r="BK38" t="str">
        <f>IF(BG38="","SIN ESTADO",IF(BI38&lt;&gt;"","PAGA",IF(BH38&gt;0,"VENCIDA",IF(BH38&gt;=-5,"POR VENCER","AL DÍA"))))</f>
        <v>PAGA</v>
      </c>
      <c r="BM38">
        <f>IF(N($H38)&lt;10,"",IF(BG38="","",BG38+31))</f>
        <v>46184</v>
      </c>
      <c r="BN38">
        <f>IF(BM38="","",TODAY()-BM38)</f>
        <v>134</v>
      </c>
      <c r="BO38">
        <v>46021</v>
      </c>
      <c r="BQ38" t="str">
        <f>IF(BM38="","SIN ESTADO",IF(BO38&lt;&gt;"","PAGA",IF(BN38&gt;0,"VENCIDA",IF(BN38&gt;=-5,"POR VENCER","AL DÍA"))))</f>
        <v>PAGA</v>
      </c>
      <c r="BS38">
        <f>IF(N($H38)&lt;11,"",IF(BM38="","",BM38+31))</f>
        <v>46215</v>
      </c>
      <c r="BT38">
        <f>IF(BS38="","",TODAY()-BS38)</f>
        <v>103</v>
      </c>
      <c r="BU38">
        <v>46021</v>
      </c>
      <c r="BW38" t="str">
        <f>IF(BS38="","SIN ESTADO",IF(BU38&lt;&gt;"","PAGA",IF(BT38&gt;0,"VENCIDA",IF(BT38&gt;=-5,"POR VENCER","AL DÍA"))))</f>
        <v>PAGA</v>
      </c>
      <c r="BY38">
        <f>IF(N($H38)&lt;12,"",IF(BS38="","",BS38+31))</f>
        <v>46246</v>
      </c>
      <c r="BZ38">
        <f>IF(BY38="","",TODAY()-BY38)</f>
        <v>72</v>
      </c>
      <c r="CA38">
        <v>46021</v>
      </c>
      <c r="CC38" t="str">
        <f>IF(BY38="","SIN ESTADO",IF(CA38&lt;&gt;"","PAGA",IF(BZ38&gt;0,"VENCIDA",IF(BZ38&gt;=-5,"POR VENCER","AL DÍA"))))</f>
        <v>PAGA</v>
      </c>
      <c r="CE38">
        <f>IF(N($H38)&lt;13,"",IF(BY38="","",BY38+31))</f>
        <v>46277</v>
      </c>
      <c r="CF38">
        <f>IF(CE38="","",TODAY()-CE38)</f>
        <v>41</v>
      </c>
      <c r="CG38">
        <v>46021</v>
      </c>
      <c r="CI38" t="str">
        <f>IF(CE38="","SIN ESTADO",IF(CG38&lt;&gt;"","PAGA",IF(CF38&gt;0,"VENCIDA",IF(CF38&gt;=-5,"POR VENCER","AL DÍA"))))</f>
        <v>PAGA</v>
      </c>
      <c r="CK38">
        <f>IF(N($H38)&lt;14,"",IF(CE38="","",CE38+31))</f>
        <v>46308</v>
      </c>
      <c r="CL38">
        <f>IF(CK38="","",TODAY()-CK38)</f>
        <v>10</v>
      </c>
      <c r="CM38">
        <v>46021</v>
      </c>
      <c r="CO38" t="str">
        <f>IF(CK38="","SIN ESTADO",IF(CM38&lt;&gt;"","PAGA",IF(CL38&gt;0,"VENCIDA",IF(CL38&gt;=-5,"POR VENCER","AL DÍA"))))</f>
        <v>PAGA</v>
      </c>
      <c r="CQ38">
        <f>IF(N($H38)&lt;15,"",IF(CK38="","",CK38+31))</f>
        <v>46339</v>
      </c>
      <c r="CR38">
        <f>IF(CQ38="","",TODAY()-CQ38)</f>
        <v>-21</v>
      </c>
      <c r="CS38">
        <v>46021</v>
      </c>
      <c r="CU38" t="str">
        <f>IF(CQ38="","SIN ESTADO",IF(CS38&lt;&gt;"","PAGA",IF(CR38&gt;0,"VENCIDA",IF(CR38&gt;=-5,"POR VENCER","AL DÍA"))))</f>
        <v>PAGA</v>
      </c>
      <c r="CW38">
        <f>IF(N($H38)&lt;16,"",IF(CQ38="","",CQ38+31))</f>
        <v>46370</v>
      </c>
      <c r="CX38">
        <f>IF(CW38="","",TODAY()-CW38)</f>
        <v>-52</v>
      </c>
      <c r="CY38">
        <v>46021</v>
      </c>
      <c r="DA38" t="str">
        <f>IF(CW38="","SIN ESTADO",IF(CY38&lt;&gt;"","PAGA",IF(CX38&gt;0,"VENCIDA",IF(CX38&gt;=-5,"POR VENCER","AL DÍA"))))</f>
        <v>PAGA</v>
      </c>
      <c r="DC38">
        <f>IF(N($H38)&lt;17,"",IF(CW38="","",CW38+31))</f>
        <v>46401</v>
      </c>
      <c r="DD38">
        <f>IF(DC38="","",TODAY()-DC38)</f>
        <v>-83</v>
      </c>
      <c r="DE38">
        <v>46021</v>
      </c>
      <c r="DG38" t="str">
        <f>IF(DC38="","SIN ESTADO",IF(DE38&lt;&gt;"","PAGA",IF(DD38&gt;0,"VENCIDA",IF(DD38&gt;=-5,"POR VENCER","AL DÍA"))))</f>
        <v>PAGA</v>
      </c>
      <c r="DI38">
        <f>IF(N($H38)&lt;18,"",IF(DC38="","",DC38+31))</f>
        <v>46432</v>
      </c>
      <c r="DJ38">
        <f>IF(DI38="","",TODAY()-DI38)</f>
        <v>-114</v>
      </c>
      <c r="DK38">
        <v>46021</v>
      </c>
      <c r="DM38" t="str">
        <f>IF(DI38="","SIN ESTADO",IF(DK38&lt;&gt;"","PAGA",IF(DJ38&gt;0,"VENCIDA",IF(DJ38&gt;=-5,"POR VENCER","AL DÍA"))))</f>
        <v>PAGA</v>
      </c>
      <c r="DO38">
        <f>IF(N($H38)&lt;19,"",IF(DI38="","",DI38+31))</f>
        <v>46463</v>
      </c>
      <c r="DP38">
        <f>IF(DO38="","",TODAY()-DO38)</f>
        <v>-145</v>
      </c>
      <c r="DQ38">
        <v>46021</v>
      </c>
      <c r="DS38" t="str">
        <f>IF(DO38="","SIN ESTADO",IF(DQ38&lt;&gt;"","PAGA",IF(DP38&gt;0,"VENCIDA",IF(DP38&gt;=-5,"POR VENCER","AL DÍA"))))</f>
        <v>PAGA</v>
      </c>
      <c r="DU38">
        <f>IF(N($H38)&lt;20,"",IF(DO38="","",DO38+31))</f>
        <v>46494</v>
      </c>
      <c r="DV38">
        <f>IF(DU38="","",TODAY()-DU38)</f>
        <v>-176</v>
      </c>
      <c r="DW38">
        <v>46021</v>
      </c>
      <c r="DY38" t="str">
        <f>IF(DU38="","SIN ESTADO",IF(DW38&lt;&gt;"","PAGA",IF(DV38&gt;0,"VENCIDA",IF(DV38&gt;=-5,"POR VENCER","AL DÍA"))))</f>
        <v>PAGA</v>
      </c>
      <c r="EA38">
        <f>IF(N($H38)&lt;21,"",IF(DU38="","",DU38+31))</f>
        <v>46525</v>
      </c>
      <c r="EB38">
        <f>IF(EA38="","",TODAY()-EA38)</f>
        <v>-207</v>
      </c>
      <c r="EC38">
        <v>46021</v>
      </c>
      <c r="EE38" t="str">
        <f>IF(EA38="","SIN ESTADO",IF(EC38&lt;&gt;"","PAGA",IF(EB38&gt;0,"VENCIDA",IF(EB38&gt;=-5,"POR VENCER","AL DÍA"))))</f>
        <v>PAGA</v>
      </c>
      <c r="EG38">
        <f>IF(N($H38)&lt;22,"",IF(EA38="","",EA38+31))</f>
        <v>46556</v>
      </c>
      <c r="EH38">
        <f>IF(EG38="","",TODAY()-EG38)</f>
        <v>-238</v>
      </c>
      <c r="EI38">
        <v>46021</v>
      </c>
      <c r="EK38" t="str">
        <f>IF(EG38="","SIN ESTADO",IF(EI38&lt;&gt;"","PAGA",IF(EH38&gt;0,"VENCIDA",IF(EH38&gt;=-5,"POR VENCER","AL DÍA"))))</f>
        <v>PAGA</v>
      </c>
      <c r="EM38">
        <f>IF(N($H38)&lt;23,"",IF(EG38="","",EG38+31))</f>
        <v>46587</v>
      </c>
      <c r="EN38">
        <f>IF(EM38="","",TODAY()-EM38)</f>
        <v>-269</v>
      </c>
      <c r="EO38">
        <v>46021</v>
      </c>
      <c r="EQ38" t="str">
        <f>IF(EM38="","SIN ESTADO",IF(EO38&lt;&gt;"","PAGA",IF(EN38&gt;0,"VENCIDA",IF(EN38&gt;=-5,"POR VENCER","AL DÍA"))))</f>
        <v>PAGA</v>
      </c>
      <c r="ES38">
        <f>IF(N($H38)&lt;24,"",IF(EM38="","",EM38+31))</f>
        <v>46618</v>
      </c>
      <c r="ET38">
        <f>IF(ES38="","",TODAY()-ES38)</f>
        <v>-300</v>
      </c>
      <c r="EU38">
        <v>46021</v>
      </c>
      <c r="EW38" t="str">
        <f>IF(ES38="","SIN ESTADO",IF(EU38&lt;&gt;"","PAGA",IF(ET38&gt;0,"VENCIDA",IF(ET38&gt;=-5,"POR VENCER","AL DÍA"))))</f>
        <v>PAGA</v>
      </c>
      <c r="EY38" t="str">
        <f>IF(N($H38)&lt;25,"",IF(ES38="","",ES38+31))</f>
        <v/>
      </c>
      <c r="EZ38" t="str">
        <f>IF(EY38="","",TODAY()-EY38)</f>
        <v/>
      </c>
      <c r="FC38" t="str">
        <f>IF(EY38="","SIN ESTADO",IF(FA38&lt;&gt;"","PAGA",IF(EZ38&gt;0,"VENCIDA",IF(EZ38&gt;=-5,"POR VENCER","AL DÍA"))))</f>
        <v>SIN ESTADO</v>
      </c>
      <c r="FE38" t="str">
        <f>IF(N($H38)&lt;26,"",IF(EY38="","",EY38+31))</f>
        <v/>
      </c>
      <c r="FF38" t="str">
        <f>IF(FE38="","",TODAY()-FE38)</f>
        <v/>
      </c>
      <c r="FI38" t="str">
        <f>IF(FE38="","SIN ESTADO",IF(FG38&lt;&gt;"","PAGA",IF(FF38&gt;0,"VENCIDA",IF(FF38&gt;=-5,"POR VENCER","AL DÍA"))))</f>
        <v>SIN ESTADO</v>
      </c>
      <c r="FK38" t="str">
        <f>IF(N($H38)&lt;27,"",IF(FE38="","",FE38+31))</f>
        <v/>
      </c>
      <c r="FL38" t="str">
        <f>IF(FK38="","",TODAY()-FK38)</f>
        <v/>
      </c>
      <c r="FO38" t="str">
        <f>IF(FK38="","SIN ESTADO",IF(FM38&lt;&gt;"","PAGA",IF(FL38&gt;0,"VENCIDA",IF(FL38&gt;=-5,"POR VENCER","AL DÍA"))))</f>
        <v>SIN ESTADO</v>
      </c>
      <c r="FQ38" t="str">
        <f>IF(N($H38)&lt;28,"",IF(FK38="","",FK38+31))</f>
        <v/>
      </c>
      <c r="FR38" t="str">
        <f>IF(FQ38="","",TODAY()-FQ38)</f>
        <v/>
      </c>
      <c r="FU38" t="str">
        <f>IF(FQ38="","SIN ESTADO",IF(FS38&lt;&gt;"","PAGA",IF(FR38&gt;0,"VENCIDA",IF(FR38&gt;=-5,"POR VENCER","AL DÍA"))))</f>
        <v>SIN ESTADO</v>
      </c>
      <c r="FW38" t="str">
        <f>IF(N($H38)&lt;29,"",IF(FQ38="","",FQ38+31))</f>
        <v/>
      </c>
      <c r="FX38" t="str">
        <f>IF(FW38="","",TODAY()-FW38)</f>
        <v/>
      </c>
      <c r="GA38" t="str">
        <f>IF(FW38="","SIN ESTADO",IF(FY38&lt;&gt;"","PAGA",IF(FX38&gt;0,"VENCIDA",IF(FX38&gt;=-5,"POR VENCER","AL DÍA"))))</f>
        <v>SIN ESTADO</v>
      </c>
      <c r="GC38" t="str">
        <f>IF(N($H38)&lt;30,"",IF(FW38="","",FW38+31))</f>
        <v/>
      </c>
      <c r="GD38" t="str">
        <f>IF(GC38="","",TODAY()-GC38)</f>
        <v/>
      </c>
      <c r="GG38" t="str">
        <f>IF(GC38="","SIN ESTADO",IF(GE38&lt;&gt;"","PAGA",IF(GD38&gt;0,"VENCIDA",IF(GD38&gt;=-5,"POR VENCER","AL DÍA"))))</f>
        <v>SIN ESTADO</v>
      </c>
      <c r="GI38" t="str">
        <f>IF(N($H38)&lt;31,"",IF(GC38="","",GC38+31))</f>
        <v/>
      </c>
      <c r="GJ38" t="str">
        <f>IF(GI38="","",TODAY()-GI38)</f>
        <v/>
      </c>
      <c r="GM38" t="str">
        <f>IF(GI38="","SIN ESTADO",IF(GK38&lt;&gt;"","PAGA",IF(GJ38&gt;0,"VENCIDA",IF(GJ38&gt;=-5,"POR VENCER","AL DÍA"))))</f>
        <v>SIN ESTADO</v>
      </c>
      <c r="GO38" t="str">
        <f>IF(N($H38)&lt;32,"",IF(GI38="","",GI38+31))</f>
        <v/>
      </c>
      <c r="GP38" t="str">
        <f>IF(GO38="","",TODAY()-GO38)</f>
        <v/>
      </c>
      <c r="GS38" t="str">
        <f>IF(GO38="","SIN ESTADO",IF(GQ38&lt;&gt;"","PAGA",IF(GP38&gt;0,"VENCIDA",IF(GP38&gt;=-5,"POR VENCER","AL DÍA"))))</f>
        <v>SIN ESTADO</v>
      </c>
      <c r="GU38" t="str">
        <f>IF(N($H38)&lt;33,"",IF(GO38="","",GO38+31))</f>
        <v/>
      </c>
      <c r="GV38" t="str">
        <f>IF(GU38="","",TODAY()-GU38)</f>
        <v/>
      </c>
      <c r="GY38" t="str">
        <f>IF(GU38="","SIN ESTADO",IF(GW38&lt;&gt;"","PAGA",IF(GV38&gt;0,"VENCIDA",IF(GV38&gt;=-5,"POR VENCER","AL DÍA"))))</f>
        <v>SIN ESTADO</v>
      </c>
      <c r="HA38" t="str">
        <f>IF(N($H38)&lt;34,"",IF(GU38="","",GU38+31))</f>
        <v/>
      </c>
      <c r="HB38" t="str">
        <f>IF(HA38="","",TODAY()-HA38)</f>
        <v/>
      </c>
      <c r="HE38" t="str">
        <f>IF(HA38="","SIN ESTADO",IF(HC38&lt;&gt;"","PAGA",IF(HB38&gt;0,"VENCIDA",IF(HB38&gt;=-5,"POR VENCER","AL DÍA"))))</f>
        <v>SIN ESTADO</v>
      </c>
      <c r="HG38" t="str">
        <f>IF(N($H38)&lt;35,"",IF(HA38="","",HA38+31))</f>
        <v/>
      </c>
      <c r="HH38" t="str">
        <f>IF(HG38="","",TODAY()-HG38)</f>
        <v/>
      </c>
      <c r="HK38" t="str">
        <f>IF(HG38="","SIN ESTADO",IF(HI38&lt;&gt;"","PAGA",IF(HH38&gt;0,"VENCIDA",IF(HH38&gt;=-5,"POR VENCER","AL DÍA"))))</f>
        <v>SIN ESTADO</v>
      </c>
      <c r="HM38" t="str">
        <f>IF(N($H38)&lt;36,"",IF(HG38="","",HG38+31))</f>
        <v/>
      </c>
      <c r="HN38" t="str">
        <f>IF(HM38="","",TODAY()-HM38)</f>
        <v/>
      </c>
      <c r="HQ38" t="str">
        <f>IF(HM38="","SIN ESTADO",IF(HO38&lt;&gt;"","PAGA",IF(HN38&gt;0,"VENCIDA",IF(HN38&gt;=-5,"POR VENCER","AL DÍA"))))</f>
        <v>SIN ESTADO</v>
      </c>
      <c r="HS38">
        <f>N38+T38+Z38+AF38+AL38+AR38+AX38+BD38+BJ38+BP38+BV38+CB38+CH38+CN38+CT38+CZ38+DF38+DL38+DR38+DX38+ED38+EJ38+EP38+EV38+FB38+FH38+FN38+FT38+FZ38+GF38+GL38+GR38+GX38+HD38+HJ38+HP38</f>
        <v>17500000</v>
      </c>
      <c r="HU38">
        <f>IFERROR(N($J38),0)</f>
        <v>729166.6666666666</v>
      </c>
      <c r="HW38">
        <f>SUMPRODUCT((MOD(COLUMN($M38:$HR38)-COLUMN($M38),6)=0)*ISNUMBER($M38:$HR38)*($M38:$HR38&gt;=RESUMEN!$C$26)*($M38:$HR38&lt;=RESUMEN!$C$27)*IFERROR(N($N38:$HS38),0))</f>
        <v>0</v>
      </c>
      <c r="HX38">
        <f>SUMPRODUCT((MOD(COLUMN($M38:$HR38)-COLUMN($M38),6)=0)*ISNUMBER($M38:$HR38)*($M38:$HR38&gt;=RESUMEN!$C$26)*($M38:$HR38&lt;=RESUMEN!$C$27))</f>
        <v>0</v>
      </c>
    </row>
    <row r="39">
      <c r="B39">
        <f>VENTAS!A38</f>
        <v>36</v>
      </c>
      <c r="C39" t="str">
        <f>VENTAS!B38</f>
        <v xml:space="preserve">LC1 - 5 - 6 </v>
      </c>
      <c r="D39" t="str">
        <f>VENTAS!C38</f>
        <v>VENDIDO</v>
      </c>
      <c r="E39">
        <f>VENTAS!D38</f>
        <v>33541000</v>
      </c>
      <c r="F39">
        <f>VENTAS!J38</f>
        <v>29541000</v>
      </c>
      <c r="G39">
        <f>VENTAS!F38</f>
        <v>46073</v>
      </c>
      <c r="H39">
        <f>VENTAS!K38</f>
        <v>24</v>
      </c>
      <c r="I39" t="str">
        <f>VENTAS!M38</f>
        <v xml:space="preserve">20 DE CADA MES </v>
      </c>
      <c r="J39">
        <f>VENTAS!L38</f>
        <v>1230875</v>
      </c>
      <c r="K39">
        <f>IF(N($H39)&lt;1,"",$G39+31)</f>
        <v>46104</v>
      </c>
      <c r="L39">
        <f>IF(K39="","",TODAY()-K39)</f>
        <v>214</v>
      </c>
      <c r="M39">
        <v>46101</v>
      </c>
      <c r="N39">
        <v>2000000</v>
      </c>
      <c r="O39" t="str">
        <f>IF(K39="","SIN ESTADO",IF(M39&lt;&gt;"","PAGA",IF(L39&gt;0,"VENCIDA",IF(L39&gt;=-5,"POR VENCER","AL DÍA"))))</f>
        <v>PAGA</v>
      </c>
      <c r="P39" t="str">
        <v>TRANSFERENCIA</v>
      </c>
      <c r="Q39">
        <f>IF(N($H39)&lt;2,"",IF(K39="","",K39+31))</f>
        <v>46135</v>
      </c>
      <c r="R39">
        <f>IF(Q39="","",TODAY()-Q39)</f>
        <v>183</v>
      </c>
      <c r="S39">
        <v>46132</v>
      </c>
      <c r="T39">
        <v>2000000</v>
      </c>
      <c r="U39" t="str">
        <f>IF(Q39="","SIN ESTADO",IF(S39&lt;&gt;"","PAGA",IF(R39&gt;0,"VENCIDA",IF(R39&gt;=-5,"POR VENCER","AL DÍA"))))</f>
        <v>PAGA</v>
      </c>
      <c r="V39" t="str">
        <v>TRANSFERENCIA</v>
      </c>
      <c r="W39">
        <f>IF(N($H39)&lt;3,"",IF(Q39="","",Q39+31))</f>
        <v>46166</v>
      </c>
      <c r="X39">
        <f>IF(W39="","",TODAY()-W39)</f>
        <v>152</v>
      </c>
      <c r="Y39">
        <v>46162</v>
      </c>
      <c r="Z39">
        <v>2000000</v>
      </c>
      <c r="AA39" t="str">
        <f>IF(W39="","SIN ESTADO",IF(Y39&lt;&gt;"","PAGA",IF(X39&gt;0,"VENCIDA",IF(X39&gt;=-5,"POR VENCER","AL DÍA"))))</f>
        <v>PAGA</v>
      </c>
      <c r="AB39" t="str">
        <v>TRANSFERENCIA</v>
      </c>
      <c r="AC39">
        <f>IF(N($H39)&lt;4,"",IF(W39="","",W39+31))</f>
        <v>46197</v>
      </c>
      <c r="AD39">
        <f>IF(AC39="","",TODAY()-AC39)</f>
        <v>121</v>
      </c>
      <c r="AE39">
        <v>46192</v>
      </c>
      <c r="AF39">
        <v>2000000</v>
      </c>
      <c r="AG39" t="str">
        <f>IF(AC39="","SIN ESTADO",IF(AE39&lt;&gt;"","PAGA",IF(AD39&gt;0,"VENCIDA",IF(AD39&gt;=-5,"POR VENCER","AL DÍA"))))</f>
        <v>PAGA</v>
      </c>
      <c r="AH39" t="str">
        <v>TRANSFERENCIA</v>
      </c>
      <c r="AI39">
        <f>IF(N($H39)&lt;5,"",IF(AC39="","",AC39+31))</f>
        <v>46228</v>
      </c>
      <c r="AJ39">
        <f>IF(AI39="","",TODAY()-AI39)</f>
        <v>90</v>
      </c>
      <c r="AK39">
        <v>46220</v>
      </c>
      <c r="AL39">
        <v>2000000</v>
      </c>
      <c r="AM39" t="str">
        <f>IF(AI39="","SIN ESTADO",IF(AK39&lt;&gt;"","PAGA",IF(AJ39&gt;0,"VENCIDA",IF(AJ39&gt;=-5,"POR VENCER","AL DÍA"))))</f>
        <v>PAGA</v>
      </c>
      <c r="AN39" t="str">
        <v>TRANSFERENCIA</v>
      </c>
      <c r="AO39">
        <f>IF(N($H39)&lt;6,"",IF(AI39="","",AI39+31))</f>
        <v>46259</v>
      </c>
      <c r="AP39">
        <f>IF(AO39="","",TODAY()-AO39)</f>
        <v>59</v>
      </c>
      <c r="AQ39">
        <v>46254</v>
      </c>
      <c r="AR39">
        <v>1300000</v>
      </c>
      <c r="AS39" t="str">
        <f>IF(AO39="","SIN ESTADO",IF(AQ39&lt;&gt;"","PAGA",IF(AP39&gt;0,"VENCIDA",IF(AP39&gt;=-5,"POR VENCER","AL DÍA"))))</f>
        <v>PAGA</v>
      </c>
      <c r="AT39" t="str">
        <v>TRANSFERENCIA</v>
      </c>
      <c r="AU39">
        <f>IF(N($H39)&lt;7,"",IF(AO39="","",AO39+31))</f>
        <v>46290</v>
      </c>
      <c r="AV39">
        <f>IF(AU39="","",TODAY()-AU39)</f>
        <v>28</v>
      </c>
      <c r="AW39">
        <v>46283</v>
      </c>
      <c r="AX39">
        <v>2000000</v>
      </c>
      <c r="AY39" t="str">
        <f>IF(AU39="","SIN ESTADO",IF(AW39&lt;&gt;"","PAGA",IF(AV39&gt;0,"VENCIDA",IF(AV39&gt;=-5,"POR VENCER","AL DÍA"))))</f>
        <v>PAGA</v>
      </c>
      <c r="AZ39" t="str">
        <v>TRANSFERENCIA</v>
      </c>
      <c r="BA39">
        <f>IF(N($H39)&lt;8,"",IF(AU39="","",AU39+31))</f>
        <v>46321</v>
      </c>
      <c r="BB39">
        <f>IF(BA39="","",TODAY()-BA39)</f>
        <v>-3</v>
      </c>
      <c r="BC39">
        <v>46315</v>
      </c>
      <c r="BD39">
        <v>1231000</v>
      </c>
      <c r="BE39" t="str">
        <f>IF(BA39="","SIN ESTADO",IF(BC39&lt;&gt;"","PAGA",IF(BB39&gt;0,"VENCIDA",IF(BB39&gt;=-5,"POR VENCER","AL DÍA"))))</f>
        <v>PAGA</v>
      </c>
      <c r="BF39" t="str">
        <v>TRANSFERENCIA</v>
      </c>
      <c r="BG39">
        <f>IF(N($H39)&lt;9,"",IF(BA39="","",BA39+31))</f>
        <v>46352</v>
      </c>
      <c r="BH39">
        <f>IF(BG39="","",TODAY()-BG39)</f>
        <v>-34</v>
      </c>
      <c r="BK39" t="str">
        <f>IF(BG39="","SIN ESTADO",IF(BI39&lt;&gt;"","PAGA",IF(BH39&gt;0,"VENCIDA",IF(BH39&gt;=-5,"POR VENCER","AL DÍA"))))</f>
        <v>AL DÍA</v>
      </c>
      <c r="BM39">
        <f>IF(N($H39)&lt;10,"",IF(BG39="","",BG39+31))</f>
        <v>46383</v>
      </c>
      <c r="BN39">
        <f>IF(BM39="","",TODAY()-BM39)</f>
        <v>-65</v>
      </c>
      <c r="BQ39" t="str">
        <f>IF(BM39="","SIN ESTADO",IF(BO39&lt;&gt;"","PAGA",IF(BN39&gt;0,"VENCIDA",IF(BN39&gt;=-5,"POR VENCER","AL DÍA"))))</f>
        <v>AL DÍA</v>
      </c>
      <c r="BS39">
        <f>IF(N($H39)&lt;11,"",IF(BM39="","",BM39+31))</f>
        <v>46414</v>
      </c>
      <c r="BT39">
        <f>IF(BS39="","",TODAY()-BS39)</f>
        <v>-96</v>
      </c>
      <c r="BW39" t="str">
        <f>IF(BS39="","SIN ESTADO",IF(BU39&lt;&gt;"","PAGA",IF(BT39&gt;0,"VENCIDA",IF(BT39&gt;=-5,"POR VENCER","AL DÍA"))))</f>
        <v>AL DÍA</v>
      </c>
      <c r="BY39">
        <f>IF(N($H39)&lt;12,"",IF(BS39="","",BS39+31))</f>
        <v>46445</v>
      </c>
      <c r="BZ39">
        <f>IF(BY39="","",TODAY()-BY39)</f>
        <v>-127</v>
      </c>
      <c r="CC39" t="str">
        <f>IF(BY39="","SIN ESTADO",IF(CA39&lt;&gt;"","PAGA",IF(BZ39&gt;0,"VENCIDA",IF(BZ39&gt;=-5,"POR VENCER","AL DÍA"))))</f>
        <v>AL DÍA</v>
      </c>
      <c r="CE39">
        <f>IF(N($H39)&lt;13,"",IF(BY39="","",BY39+31))</f>
        <v>46476</v>
      </c>
      <c r="CF39">
        <f>IF(CE39="","",TODAY()-CE39)</f>
        <v>-158</v>
      </c>
      <c r="CI39" t="str">
        <f>IF(CE39="","SIN ESTADO",IF(CG39&lt;&gt;"","PAGA",IF(CF39&gt;0,"VENCIDA",IF(CF39&gt;=-5,"POR VENCER","AL DÍA"))))</f>
        <v>AL DÍA</v>
      </c>
      <c r="CK39">
        <f>IF(N($H39)&lt;14,"",IF(CE39="","",CE39+31))</f>
        <v>46507</v>
      </c>
      <c r="CL39">
        <f>IF(CK39="","",TODAY()-CK39)</f>
        <v>-189</v>
      </c>
      <c r="CO39" t="str">
        <f>IF(CK39="","SIN ESTADO",IF(CM39&lt;&gt;"","PAGA",IF(CL39&gt;0,"VENCIDA",IF(CL39&gt;=-5,"POR VENCER","AL DÍA"))))</f>
        <v>AL DÍA</v>
      </c>
      <c r="CQ39">
        <f>IF(N($H39)&lt;15,"",IF(CK39="","",CK39+31))</f>
        <v>46538</v>
      </c>
      <c r="CR39">
        <f>IF(CQ39="","",TODAY()-CQ39)</f>
        <v>-220</v>
      </c>
      <c r="CU39" t="str">
        <f>IF(CQ39="","SIN ESTADO",IF(CS39&lt;&gt;"","PAGA",IF(CR39&gt;0,"VENCIDA",IF(CR39&gt;=-5,"POR VENCER","AL DÍA"))))</f>
        <v>AL DÍA</v>
      </c>
      <c r="CW39">
        <f>IF(N($H39)&lt;16,"",IF(CQ39="","",CQ39+31))</f>
        <v>46569</v>
      </c>
      <c r="CX39">
        <f>IF(CW39="","",TODAY()-CW39)</f>
        <v>-251</v>
      </c>
      <c r="DA39" t="str">
        <f>IF(CW39="","SIN ESTADO",IF(CY39&lt;&gt;"","PAGA",IF(CX39&gt;0,"VENCIDA",IF(CX39&gt;=-5,"POR VENCER","AL DÍA"))))</f>
        <v>AL DÍA</v>
      </c>
      <c r="DC39">
        <f>IF(N($H39)&lt;17,"",IF(CW39="","",CW39+31))</f>
        <v>46600</v>
      </c>
      <c r="DD39">
        <f>IF(DC39="","",TODAY()-DC39)</f>
        <v>-282</v>
      </c>
      <c r="DG39" t="str">
        <f>IF(DC39="","SIN ESTADO",IF(DE39&lt;&gt;"","PAGA",IF(DD39&gt;0,"VENCIDA",IF(DD39&gt;=-5,"POR VENCER","AL DÍA"))))</f>
        <v>AL DÍA</v>
      </c>
      <c r="DI39">
        <f>IF(N($H39)&lt;18,"",IF(DC39="","",DC39+31))</f>
        <v>46631</v>
      </c>
      <c r="DJ39">
        <f>IF(DI39="","",TODAY()-DI39)</f>
        <v>-313</v>
      </c>
      <c r="DM39" t="str">
        <f>IF(DI39="","SIN ESTADO",IF(DK39&lt;&gt;"","PAGA",IF(DJ39&gt;0,"VENCIDA",IF(DJ39&gt;=-5,"POR VENCER","AL DÍA"))))</f>
        <v>AL DÍA</v>
      </c>
      <c r="DO39">
        <f>IF(N($H39)&lt;19,"",IF(DI39="","",DI39+31))</f>
        <v>46662</v>
      </c>
      <c r="DP39">
        <f>IF(DO39="","",TODAY()-DO39)</f>
        <v>-344</v>
      </c>
      <c r="DS39" t="str">
        <f>IF(DO39="","SIN ESTADO",IF(DQ39&lt;&gt;"","PAGA",IF(DP39&gt;0,"VENCIDA",IF(DP39&gt;=-5,"POR VENCER","AL DÍA"))))</f>
        <v>AL DÍA</v>
      </c>
      <c r="DU39">
        <f>IF(N($H39)&lt;20,"",IF(DO39="","",DO39+31))</f>
        <v>46693</v>
      </c>
      <c r="DV39">
        <f>IF(DU39="","",TODAY()-DU39)</f>
        <v>-375</v>
      </c>
      <c r="DY39" t="str">
        <f>IF(DU39="","SIN ESTADO",IF(DW39&lt;&gt;"","PAGA",IF(DV39&gt;0,"VENCIDA",IF(DV39&gt;=-5,"POR VENCER","AL DÍA"))))</f>
        <v>AL DÍA</v>
      </c>
      <c r="EA39">
        <f>IF(N($H39)&lt;21,"",IF(DU39="","",DU39+31))</f>
        <v>46724</v>
      </c>
      <c r="EB39">
        <f>IF(EA39="","",TODAY()-EA39)</f>
        <v>-406</v>
      </c>
      <c r="EE39" t="str">
        <f>IF(EA39="","SIN ESTADO",IF(EC39&lt;&gt;"","PAGA",IF(EB39&gt;0,"VENCIDA",IF(EB39&gt;=-5,"POR VENCER","AL DÍA"))))</f>
        <v>AL DÍA</v>
      </c>
      <c r="EG39">
        <f>IF(N($H39)&lt;22,"",IF(EA39="","",EA39+31))</f>
        <v>46755</v>
      </c>
      <c r="EH39">
        <f>IF(EG39="","",TODAY()-EG39)</f>
        <v>-437</v>
      </c>
      <c r="EK39" t="str">
        <f>IF(EG39="","SIN ESTADO",IF(EI39&lt;&gt;"","PAGA",IF(EH39&gt;0,"VENCIDA",IF(EH39&gt;=-5,"POR VENCER","AL DÍA"))))</f>
        <v>AL DÍA</v>
      </c>
      <c r="EM39">
        <f>IF(N($H39)&lt;23,"",IF(EG39="","",EG39+31))</f>
        <v>46786</v>
      </c>
      <c r="EN39">
        <f>IF(EM39="","",TODAY()-EM39)</f>
        <v>-468</v>
      </c>
      <c r="EQ39" t="str">
        <f>IF(EM39="","SIN ESTADO",IF(EO39&lt;&gt;"","PAGA",IF(EN39&gt;0,"VENCIDA",IF(EN39&gt;=-5,"POR VENCER","AL DÍA"))))</f>
        <v>AL DÍA</v>
      </c>
      <c r="ES39">
        <f>IF(N($H39)&lt;24,"",IF(EM39="","",EM39+31))</f>
        <v>46817</v>
      </c>
      <c r="ET39">
        <f>IF(ES39="","",TODAY()-ES39)</f>
        <v>-499</v>
      </c>
      <c r="EW39" t="str">
        <f>IF(ES39="","SIN ESTADO",IF(EU39&lt;&gt;"","PAGA",IF(ET39&gt;0,"VENCIDA",IF(ET39&gt;=-5,"POR VENCER","AL DÍA"))))</f>
        <v>AL DÍA</v>
      </c>
      <c r="EY39" t="str">
        <f>IF(N($H39)&lt;25,"",IF(ES39="","",ES39+31))</f>
        <v/>
      </c>
      <c r="EZ39" t="str">
        <f>IF(EY39="","",TODAY()-EY39)</f>
        <v/>
      </c>
      <c r="FC39" t="str">
        <f>IF(EY39="","SIN ESTADO",IF(FA39&lt;&gt;"","PAGA",IF(EZ39&gt;0,"VENCIDA",IF(EZ39&gt;=-5,"POR VENCER","AL DÍA"))))</f>
        <v>SIN ESTADO</v>
      </c>
      <c r="FE39" t="str">
        <f>IF(N($H39)&lt;26,"",IF(EY39="","",EY39+31))</f>
        <v/>
      </c>
      <c r="FF39" t="str">
        <f>IF(FE39="","",TODAY()-FE39)</f>
        <v/>
      </c>
      <c r="FI39" t="str">
        <f>IF(FE39="","SIN ESTADO",IF(FG39&lt;&gt;"","PAGA",IF(FF39&gt;0,"VENCIDA",IF(FF39&gt;=-5,"POR VENCER","AL DÍA"))))</f>
        <v>SIN ESTADO</v>
      </c>
      <c r="FK39" t="str">
        <f>IF(N($H39)&lt;27,"",IF(FE39="","",FE39+31))</f>
        <v/>
      </c>
      <c r="FL39" t="str">
        <f>IF(FK39="","",TODAY()-FK39)</f>
        <v/>
      </c>
      <c r="FO39" t="str">
        <f>IF(FK39="","SIN ESTADO",IF(FM39&lt;&gt;"","PAGA",IF(FL39&gt;0,"VENCIDA",IF(FL39&gt;=-5,"POR VENCER","AL DÍA"))))</f>
        <v>SIN ESTADO</v>
      </c>
      <c r="FQ39" t="str">
        <f>IF(N($H39)&lt;28,"",IF(FK39="","",FK39+31))</f>
        <v/>
      </c>
      <c r="FR39" t="str">
        <f>IF(FQ39="","",TODAY()-FQ39)</f>
        <v/>
      </c>
      <c r="FU39" t="str">
        <f>IF(FQ39="","SIN ESTADO",IF(FS39&lt;&gt;"","PAGA",IF(FR39&gt;0,"VENCIDA",IF(FR39&gt;=-5,"POR VENCER","AL DÍA"))))</f>
        <v>SIN ESTADO</v>
      </c>
      <c r="FW39" t="str">
        <f>IF(N($H39)&lt;29,"",IF(FQ39="","",FQ39+31))</f>
        <v/>
      </c>
      <c r="FX39" t="str">
        <f>IF(FW39="","",TODAY()-FW39)</f>
        <v/>
      </c>
      <c r="GA39" t="str">
        <f>IF(FW39="","SIN ESTADO",IF(FY39&lt;&gt;"","PAGA",IF(FX39&gt;0,"VENCIDA",IF(FX39&gt;=-5,"POR VENCER","AL DÍA"))))</f>
        <v>SIN ESTADO</v>
      </c>
      <c r="GC39" t="str">
        <f>IF(N($H39)&lt;30,"",IF(FW39="","",FW39+31))</f>
        <v/>
      </c>
      <c r="GD39" t="str">
        <f>IF(GC39="","",TODAY()-GC39)</f>
        <v/>
      </c>
      <c r="GG39" t="str">
        <f>IF(GC39="","SIN ESTADO",IF(GE39&lt;&gt;"","PAGA",IF(GD39&gt;0,"VENCIDA",IF(GD39&gt;=-5,"POR VENCER","AL DÍA"))))</f>
        <v>SIN ESTADO</v>
      </c>
      <c r="GI39" t="str">
        <f>IF(N($H39)&lt;31,"",IF(GC39="","",GC39+31))</f>
        <v/>
      </c>
      <c r="GJ39" t="str">
        <f>IF(GI39="","",TODAY()-GI39)</f>
        <v/>
      </c>
      <c r="GM39" t="str">
        <f>IF(GI39="","SIN ESTADO",IF(GK39&lt;&gt;"","PAGA",IF(GJ39&gt;0,"VENCIDA",IF(GJ39&gt;=-5,"POR VENCER","AL DÍA"))))</f>
        <v>SIN ESTADO</v>
      </c>
      <c r="GO39" t="str">
        <f>IF(N($H39)&lt;32,"",IF(GI39="","",GI39+31))</f>
        <v/>
      </c>
      <c r="GP39" t="str">
        <f>IF(GO39="","",TODAY()-GO39)</f>
        <v/>
      </c>
      <c r="GS39" t="str">
        <f>IF(GO39="","SIN ESTADO",IF(GQ39&lt;&gt;"","PAGA",IF(GP39&gt;0,"VENCIDA",IF(GP39&gt;=-5,"POR VENCER","AL DÍA"))))</f>
        <v>SIN ESTADO</v>
      </c>
      <c r="GU39" t="str">
        <f>IF(N($H39)&lt;33,"",IF(GO39="","",GO39+31))</f>
        <v/>
      </c>
      <c r="GV39" t="str">
        <f>IF(GU39="","",TODAY()-GU39)</f>
        <v/>
      </c>
      <c r="GY39" t="str">
        <f>IF(GU39="","SIN ESTADO",IF(GW39&lt;&gt;"","PAGA",IF(GV39&gt;0,"VENCIDA",IF(GV39&gt;=-5,"POR VENCER","AL DÍA"))))</f>
        <v>SIN ESTADO</v>
      </c>
      <c r="HA39" t="str">
        <f>IF(N($H39)&lt;34,"",IF(GU39="","",GU39+31))</f>
        <v/>
      </c>
      <c r="HB39" t="str">
        <f>IF(HA39="","",TODAY()-HA39)</f>
        <v/>
      </c>
      <c r="HE39" t="str">
        <f>IF(HA39="","SIN ESTADO",IF(HC39&lt;&gt;"","PAGA",IF(HB39&gt;0,"VENCIDA",IF(HB39&gt;=-5,"POR VENCER","AL DÍA"))))</f>
        <v>SIN ESTADO</v>
      </c>
      <c r="HG39" t="str">
        <f>IF(N($H39)&lt;35,"",IF(HA39="","",HA39+31))</f>
        <v/>
      </c>
      <c r="HH39" t="str">
        <f>IF(HG39="","",TODAY()-HG39)</f>
        <v/>
      </c>
      <c r="HK39" t="str">
        <f>IF(HG39="","SIN ESTADO",IF(HI39&lt;&gt;"","PAGA",IF(HH39&gt;0,"VENCIDA",IF(HH39&gt;=-5,"POR VENCER","AL DÍA"))))</f>
        <v>SIN ESTADO</v>
      </c>
      <c r="HM39" t="str">
        <f>IF(N($H39)&lt;36,"",IF(HG39="","",HG39+31))</f>
        <v/>
      </c>
      <c r="HN39" t="str">
        <f>IF(HM39="","",TODAY()-HM39)</f>
        <v/>
      </c>
      <c r="HQ39" t="str">
        <f>IF(HM39="","SIN ESTADO",IF(HO39&lt;&gt;"","PAGA",IF(HN39&gt;0,"VENCIDA",IF(HN39&gt;=-5,"POR VENCER","AL DÍA"))))</f>
        <v>SIN ESTADO</v>
      </c>
      <c r="HS39">
        <f>N39+T39+Z39+AF39+AL39+AR39+AX39+BD39+BJ39+BP39+BV39+CB39+CH39+CN39+CT39+CZ39+DF39+DL39+DR39+DX39+ED39+EJ39+EP39+EV39+FB39+FH39+FN39+FT39+FZ39+GF39+GL39+GR39+GX39+HD39+HJ39+HP39</f>
        <v>14531000</v>
      </c>
      <c r="HU39">
        <f>IFERROR(N($J39),0)</f>
        <v>1230875</v>
      </c>
      <c r="HW39">
        <f>SUMPRODUCT((MOD(COLUMN($M39:$HR39)-COLUMN($M39),6)=0)*ISNUMBER($M39:$HR39)*($M39:$HR39&gt;=RESUMEN!$C$26)*($M39:$HR39&lt;=RESUMEN!$C$27)*IFERROR(N($N39:$HS39),0))</f>
        <v>2000000</v>
      </c>
      <c r="HX39">
        <f>SUMPRODUCT((MOD(COLUMN($M39:$HR39)-COLUMN($M39),6)=0)*ISNUMBER($M39:$HR39)*($M39:$HR39&gt;=RESUMEN!$C$26)*($M39:$HR39&lt;=RESUMEN!$C$27))</f>
        <v>1</v>
      </c>
    </row>
    <row r="40">
      <c r="B40">
        <f>VENTAS!A39</f>
        <v>37</v>
      </c>
      <c r="C40" t="str">
        <f>VENTAS!B39</f>
        <v xml:space="preserve">LC1 - 6 - 1 </v>
      </c>
      <c r="D40" t="str">
        <f>VENTAS!C39</f>
        <v>VENDIDO</v>
      </c>
      <c r="E40">
        <f>VENTAS!D39</f>
        <v>30000000</v>
      </c>
      <c r="F40">
        <f>VENTAS!J39</f>
        <v>26000000</v>
      </c>
      <c r="G40">
        <f>VENTAS!F39</f>
        <v>45842</v>
      </c>
      <c r="H40">
        <f>VENTAS!K39</f>
        <v>24</v>
      </c>
      <c r="I40" t="str">
        <f>VENTAS!M39</f>
        <v xml:space="preserve">04 DE CADA MES </v>
      </c>
      <c r="J40">
        <f>VENTAS!L39</f>
        <v>1083333.3333333333</v>
      </c>
      <c r="K40">
        <f>IF(N($H40)&lt;1,"",$G40+31)</f>
        <v>45873</v>
      </c>
      <c r="L40">
        <f>IF(K40="","",TODAY()-K40)</f>
        <v>445</v>
      </c>
      <c r="M40">
        <v>45896</v>
      </c>
      <c r="N40">
        <v>1100000</v>
      </c>
      <c r="O40" t="str">
        <f>IF(K40="","SIN ESTADO",IF(M40&lt;&gt;"","PAGA",IF(L40&gt;0,"VENCIDA",IF(L40&gt;=-5,"POR VENCER","AL DÍA"))))</f>
        <v>PAGA</v>
      </c>
      <c r="P40" t="str">
        <v>TRANSFERENCIA</v>
      </c>
      <c r="Q40">
        <f>IF(N($H40)&lt;2,"",IF(K40="","",K40+31))</f>
        <v>45904</v>
      </c>
      <c r="R40">
        <f>IF(Q40="","",TODAY()-Q40)</f>
        <v>414</v>
      </c>
      <c r="S40">
        <v>45947</v>
      </c>
      <c r="T40">
        <v>1100000</v>
      </c>
      <c r="U40" t="str">
        <f>IF(Q40="","SIN ESTADO",IF(S40&lt;&gt;"","PAGA",IF(R40&gt;0,"VENCIDA",IF(R40&gt;=-5,"POR VENCER","AL DÍA"))))</f>
        <v>PAGA</v>
      </c>
      <c r="V40" t="str">
        <v>TRANSFERENCIA</v>
      </c>
      <c r="W40">
        <f>IF(N($H40)&lt;3,"",IF(Q40="","",Q40+31))</f>
        <v>45935</v>
      </c>
      <c r="X40">
        <f>IF(W40="","",TODAY()-W40)</f>
        <v>383</v>
      </c>
      <c r="Y40">
        <v>45960</v>
      </c>
      <c r="Z40">
        <v>1100000</v>
      </c>
      <c r="AA40" t="str">
        <f>IF(W40="","SIN ESTADO",IF(Y40&lt;&gt;"","PAGA",IF(X40&gt;0,"VENCIDA",IF(X40&gt;=-5,"POR VENCER","AL DÍA"))))</f>
        <v>PAGA</v>
      </c>
      <c r="AB40" t="str">
        <v>TRANSFERENCIA</v>
      </c>
      <c r="AC40">
        <f>IF(N($H40)&lt;4,"",IF(W40="","",W40+31))</f>
        <v>45966</v>
      </c>
      <c r="AD40">
        <f>IF(AC40="","",TODAY()-AC40)</f>
        <v>352</v>
      </c>
      <c r="AE40">
        <v>46049</v>
      </c>
      <c r="AF40">
        <v>1100000</v>
      </c>
      <c r="AG40" t="str">
        <f>IF(AC40="","SIN ESTADO",IF(AE40&lt;&gt;"","PAGA",IF(AD40&gt;0,"VENCIDA",IF(AD40&gt;=-5,"POR VENCER","AL DÍA"))))</f>
        <v>PAGA</v>
      </c>
      <c r="AH40" t="str">
        <v>TRANSFERENCIA</v>
      </c>
      <c r="AI40">
        <f>IF(N($H40)&lt;5,"",IF(AC40="","",AC40+31))</f>
        <v>45997</v>
      </c>
      <c r="AJ40">
        <f>IF(AI40="","",TODAY()-AI40)</f>
        <v>321</v>
      </c>
      <c r="AK40">
        <v>46078</v>
      </c>
      <c r="AL40">
        <v>1100000</v>
      </c>
      <c r="AM40" t="str">
        <f>IF(AI40="","SIN ESTADO",IF(AK40&lt;&gt;"","PAGA",IF(AJ40&gt;0,"VENCIDA",IF(AJ40&gt;=-5,"POR VENCER","AL DÍA"))))</f>
        <v>PAGA</v>
      </c>
      <c r="AN40" t="str">
        <v>TRANSFERENCIA</v>
      </c>
      <c r="AO40">
        <f>IF(N($H40)&lt;6,"",IF(AI40="","",AI40+31))</f>
        <v>46028</v>
      </c>
      <c r="AP40">
        <f>IF(AO40="","",TODAY()-AO40)</f>
        <v>290</v>
      </c>
      <c r="AQ40">
        <v>46089</v>
      </c>
      <c r="AR40">
        <v>1100000</v>
      </c>
      <c r="AS40" t="str">
        <f>IF(AO40="","SIN ESTADO",IF(AQ40&lt;&gt;"","PAGA",IF(AP40&gt;0,"VENCIDA",IF(AP40&gt;=-5,"POR VENCER","AL DÍA"))))</f>
        <v>PAGA</v>
      </c>
      <c r="AT40" t="str">
        <v>TRANSFERENCIA</v>
      </c>
      <c r="AU40">
        <f>IF(N($H40)&lt;7,"",IF(AO40="","",AO40+31))</f>
        <v>46059</v>
      </c>
      <c r="AV40">
        <f>IF(AU40="","",TODAY()-AU40)</f>
        <v>259</v>
      </c>
      <c r="AW40">
        <v>46131</v>
      </c>
      <c r="AX40">
        <v>1100000</v>
      </c>
      <c r="AY40" t="str">
        <f>IF(AU40="","SIN ESTADO",IF(AW40&lt;&gt;"","PAGA",IF(AV40&gt;0,"VENCIDA",IF(AV40&gt;=-5,"POR VENCER","AL DÍA"))))</f>
        <v>PAGA</v>
      </c>
      <c r="AZ40" t="str">
        <v>TRANSFERENCIA</v>
      </c>
      <c r="BA40">
        <f>IF(N($H40)&lt;8,"",IF(AU40="","",AU40+31))</f>
        <v>46090</v>
      </c>
      <c r="BB40">
        <f>IF(BA40="","",TODAY()-BA40)</f>
        <v>228</v>
      </c>
      <c r="BC40">
        <v>46144</v>
      </c>
      <c r="BD40">
        <v>1100000</v>
      </c>
      <c r="BE40" t="str">
        <f>IF(BA40="","SIN ESTADO",IF(BC40&lt;&gt;"","PAGA",IF(BB40&gt;0,"VENCIDA",IF(BB40&gt;=-5,"POR VENCER","AL DÍA"))))</f>
        <v>PAGA</v>
      </c>
      <c r="BF40" t="str">
        <v>TRANSFERENCIA</v>
      </c>
      <c r="BG40">
        <f>IF(N($H40)&lt;9,"",IF(BA40="","",BA40+31))</f>
        <v>46121</v>
      </c>
      <c r="BH40">
        <f>IF(BG40="","",TODAY()-BG40)</f>
        <v>197</v>
      </c>
      <c r="BI40">
        <v>46184</v>
      </c>
      <c r="BJ40">
        <v>1100000</v>
      </c>
      <c r="BK40" t="str">
        <f>IF(BG40="","SIN ESTADO",IF(BI40&lt;&gt;"","PAGA",IF(BH40&gt;0,"VENCIDA",IF(BH40&gt;=-5,"POR VENCER","AL DÍA"))))</f>
        <v>PAGA</v>
      </c>
      <c r="BL40" t="str">
        <v>TRANSFERENCIA</v>
      </c>
      <c r="BM40">
        <f>IF(N($H40)&lt;10,"",IF(BG40="","",BG40+31))</f>
        <v>46152</v>
      </c>
      <c r="BN40">
        <f>IF(BM40="","",TODAY()-BM40)</f>
        <v>166</v>
      </c>
      <c r="BO40">
        <v>46235</v>
      </c>
      <c r="BP40">
        <v>1100000</v>
      </c>
      <c r="BQ40" t="str">
        <f>IF(BM40="","SIN ESTADO",IF(BO40&lt;&gt;"","PAGA",IF(BN40&gt;0,"VENCIDA",IF(BN40&gt;=-5,"POR VENCER","AL DÍA"))))</f>
        <v>PAGA</v>
      </c>
      <c r="BR40" t="str">
        <v>TRANSFERENCIA</v>
      </c>
      <c r="BS40">
        <f>IF(N($H40)&lt;11,"",IF(BM40="","",BM40+31))</f>
        <v>46183</v>
      </c>
      <c r="BT40">
        <f>IF(BS40="","",TODAY()-BS40)</f>
        <v>135</v>
      </c>
      <c r="BU40">
        <v>46258</v>
      </c>
      <c r="BV40">
        <v>1100000</v>
      </c>
      <c r="BW40" t="str">
        <f>IF(BS40="","SIN ESTADO",IF(BU40&lt;&gt;"","PAGA",IF(BT40&gt;0,"VENCIDA",IF(BT40&gt;=-5,"POR VENCER","AL DÍA"))))</f>
        <v>PAGA</v>
      </c>
      <c r="BX40" t="str">
        <v>TRANSFERENCIA</v>
      </c>
      <c r="BY40">
        <f>IF(N($H40)&lt;12,"",IF(BS40="","",BS40+31))</f>
        <v>46214</v>
      </c>
      <c r="BZ40">
        <f>IF(BY40="","",TODAY()-BY40)</f>
        <v>104</v>
      </c>
      <c r="CA40">
        <v>46293</v>
      </c>
      <c r="CB40">
        <v>1100000</v>
      </c>
      <c r="CC40" t="str">
        <f>IF(BY40="","SIN ESTADO",IF(CA40&lt;&gt;"","PAGA",IF(BZ40&gt;0,"VENCIDA",IF(BZ40&gt;=-5,"POR VENCER","AL DÍA"))))</f>
        <v>PAGA</v>
      </c>
      <c r="CD40" t="str">
        <v>TRANSFERENCIA</v>
      </c>
      <c r="CE40">
        <f>IF(N($H40)&lt;13,"",IF(BY40="","",BY40+31))</f>
        <v>46245</v>
      </c>
      <c r="CF40">
        <f>IF(CE40="","",TODAY()-CE40)</f>
        <v>73</v>
      </c>
      <c r="CG40">
        <v>46336</v>
      </c>
      <c r="CH40">
        <v>1100000</v>
      </c>
      <c r="CI40" t="str">
        <f>IF(CE40="","SIN ESTADO",IF(CG40&lt;&gt;"","PAGA",IF(CF40&gt;0,"VENCIDA",IF(CF40&gt;=-5,"POR VENCER","AL DÍA"))))</f>
        <v>PAGA</v>
      </c>
      <c r="CJ40" t="str">
        <v>TRANSFERENCIA</v>
      </c>
      <c r="CK40">
        <f>IF(N($H40)&lt;14,"",IF(CE40="","",CE40+31))</f>
        <v>46276</v>
      </c>
      <c r="CL40">
        <f>IF(CK40="","",TODAY()-CK40)</f>
        <v>42</v>
      </c>
      <c r="CO40" t="str">
        <f>IF(CK40="","SIN ESTADO",IF(CM40&lt;&gt;"","PAGA",IF(CL40&gt;0,"VENCIDA",IF(CL40&gt;=-5,"POR VENCER","AL DÍA"))))</f>
        <v>VENCIDA</v>
      </c>
      <c r="CQ40">
        <f>IF(N($H40)&lt;15,"",IF(CK40="","",CK40+31))</f>
        <v>46307</v>
      </c>
      <c r="CR40">
        <f>IF(CQ40="","",TODAY()-CQ40)</f>
        <v>11</v>
      </c>
      <c r="CU40" t="str">
        <f>IF(CQ40="","SIN ESTADO",IF(CS40&lt;&gt;"","PAGA",IF(CR40&gt;0,"VENCIDA",IF(CR40&gt;=-5,"POR VENCER","AL DÍA"))))</f>
        <v>VENCIDA</v>
      </c>
      <c r="CW40">
        <f>IF(N($H40)&lt;16,"",IF(CQ40="","",CQ40+31))</f>
        <v>46338</v>
      </c>
      <c r="CX40">
        <f>IF(CW40="","",TODAY()-CW40)</f>
        <v>-20</v>
      </c>
      <c r="DA40" t="str">
        <f>IF(CW40="","SIN ESTADO",IF(CY40&lt;&gt;"","PAGA",IF(CX40&gt;0,"VENCIDA",IF(CX40&gt;=-5,"POR VENCER","AL DÍA"))))</f>
        <v>AL DÍA</v>
      </c>
      <c r="DC40">
        <f>IF(N($H40)&lt;17,"",IF(CW40="","",CW40+31))</f>
        <v>46369</v>
      </c>
      <c r="DD40">
        <f>IF(DC40="","",TODAY()-DC40)</f>
        <v>-51</v>
      </c>
      <c r="DG40" t="str">
        <f>IF(DC40="","SIN ESTADO",IF(DE40&lt;&gt;"","PAGA",IF(DD40&gt;0,"VENCIDA",IF(DD40&gt;=-5,"POR VENCER","AL DÍA"))))</f>
        <v>AL DÍA</v>
      </c>
      <c r="DI40">
        <f>IF(N($H40)&lt;18,"",IF(DC40="","",DC40+31))</f>
        <v>46400</v>
      </c>
      <c r="DJ40">
        <f>IF(DI40="","",TODAY()-DI40)</f>
        <v>-82</v>
      </c>
      <c r="DM40" t="str">
        <f>IF(DI40="","SIN ESTADO",IF(DK40&lt;&gt;"","PAGA",IF(DJ40&gt;0,"VENCIDA",IF(DJ40&gt;=-5,"POR VENCER","AL DÍA"))))</f>
        <v>AL DÍA</v>
      </c>
      <c r="DO40">
        <f>IF(N($H40)&lt;19,"",IF(DI40="","",DI40+31))</f>
        <v>46431</v>
      </c>
      <c r="DP40">
        <f>IF(DO40="","",TODAY()-DO40)</f>
        <v>-113</v>
      </c>
      <c r="DS40" t="str">
        <f>IF(DO40="","SIN ESTADO",IF(DQ40&lt;&gt;"","PAGA",IF(DP40&gt;0,"VENCIDA",IF(DP40&gt;=-5,"POR VENCER","AL DÍA"))))</f>
        <v>AL DÍA</v>
      </c>
      <c r="DU40">
        <f>IF(N($H40)&lt;20,"",IF(DO40="","",DO40+31))</f>
        <v>46462</v>
      </c>
      <c r="DV40">
        <f>IF(DU40="","",TODAY()-DU40)</f>
        <v>-144</v>
      </c>
      <c r="DY40" t="str">
        <f>IF(DU40="","SIN ESTADO",IF(DW40&lt;&gt;"","PAGA",IF(DV40&gt;0,"VENCIDA",IF(DV40&gt;=-5,"POR VENCER","AL DÍA"))))</f>
        <v>AL DÍA</v>
      </c>
      <c r="EA40">
        <f>IF(N($H40)&lt;21,"",IF(DU40="","",DU40+31))</f>
        <v>46493</v>
      </c>
      <c r="EB40">
        <f>IF(EA40="","",TODAY()-EA40)</f>
        <v>-175</v>
      </c>
      <c r="EE40" t="str">
        <f>IF(EA40="","SIN ESTADO",IF(EC40&lt;&gt;"","PAGA",IF(EB40&gt;0,"VENCIDA",IF(EB40&gt;=-5,"POR VENCER","AL DÍA"))))</f>
        <v>AL DÍA</v>
      </c>
      <c r="EG40">
        <f>IF(N($H40)&lt;22,"",IF(EA40="","",EA40+31))</f>
        <v>46524</v>
      </c>
      <c r="EH40">
        <f>IF(EG40="","",TODAY()-EG40)</f>
        <v>-206</v>
      </c>
      <c r="EK40" t="str">
        <f>IF(EG40="","SIN ESTADO",IF(EI40&lt;&gt;"","PAGA",IF(EH40&gt;0,"VENCIDA",IF(EH40&gt;=-5,"POR VENCER","AL DÍA"))))</f>
        <v>AL DÍA</v>
      </c>
      <c r="EM40">
        <f>IF(N($H40)&lt;23,"",IF(EG40="","",EG40+31))</f>
        <v>46555</v>
      </c>
      <c r="EN40">
        <f>IF(EM40="","",TODAY()-EM40)</f>
        <v>-237</v>
      </c>
      <c r="EQ40" t="str">
        <f>IF(EM40="","SIN ESTADO",IF(EO40&lt;&gt;"","PAGA",IF(EN40&gt;0,"VENCIDA",IF(EN40&gt;=-5,"POR VENCER","AL DÍA"))))</f>
        <v>AL DÍA</v>
      </c>
      <c r="ES40">
        <f>IF(N($H40)&lt;24,"",IF(EM40="","",EM40+31))</f>
        <v>46586</v>
      </c>
      <c r="ET40">
        <f>IF(ES40="","",TODAY()-ES40)</f>
        <v>-268</v>
      </c>
      <c r="EW40" t="str">
        <f>IF(ES40="","SIN ESTADO",IF(EU40&lt;&gt;"","PAGA",IF(ET40&gt;0,"VENCIDA",IF(ET40&gt;=-5,"POR VENCER","AL DÍA"))))</f>
        <v>AL DÍA</v>
      </c>
      <c r="EY40" t="str">
        <f>IF(N($H40)&lt;25,"",IF(ES40="","",ES40+31))</f>
        <v/>
      </c>
      <c r="EZ40" t="str">
        <f>IF(EY40="","",TODAY()-EY40)</f>
        <v/>
      </c>
      <c r="FC40" t="str">
        <f>IF(EY40="","SIN ESTADO",IF(FA40&lt;&gt;"","PAGA",IF(EZ40&gt;0,"VENCIDA",IF(EZ40&gt;=-5,"POR VENCER","AL DÍA"))))</f>
        <v>SIN ESTADO</v>
      </c>
      <c r="FE40" t="str">
        <f>IF(N($H40)&lt;26,"",IF(EY40="","",EY40+31))</f>
        <v/>
      </c>
      <c r="FF40" t="str">
        <f>IF(FE40="","",TODAY()-FE40)</f>
        <v/>
      </c>
      <c r="FI40" t="str">
        <f>IF(FE40="","SIN ESTADO",IF(FG40&lt;&gt;"","PAGA",IF(FF40&gt;0,"VENCIDA",IF(FF40&gt;=-5,"POR VENCER","AL DÍA"))))</f>
        <v>SIN ESTADO</v>
      </c>
      <c r="FK40" t="str">
        <f>IF(N($H40)&lt;27,"",IF(FE40="","",FE40+31))</f>
        <v/>
      </c>
      <c r="FL40" t="str">
        <f>IF(FK40="","",TODAY()-FK40)</f>
        <v/>
      </c>
      <c r="FO40" t="str">
        <f>IF(FK40="","SIN ESTADO",IF(FM40&lt;&gt;"","PAGA",IF(FL40&gt;0,"VENCIDA",IF(FL40&gt;=-5,"POR VENCER","AL DÍA"))))</f>
        <v>SIN ESTADO</v>
      </c>
      <c r="FQ40" t="str">
        <f>IF(N($H40)&lt;28,"",IF(FK40="","",FK40+31))</f>
        <v/>
      </c>
      <c r="FR40" t="str">
        <f>IF(FQ40="","",TODAY()-FQ40)</f>
        <v/>
      </c>
      <c r="FU40" t="str">
        <f>IF(FQ40="","SIN ESTADO",IF(FS40&lt;&gt;"","PAGA",IF(FR40&gt;0,"VENCIDA",IF(FR40&gt;=-5,"POR VENCER","AL DÍA"))))</f>
        <v>SIN ESTADO</v>
      </c>
      <c r="FW40" t="str">
        <f>IF(N($H40)&lt;29,"",IF(FQ40="","",FQ40+31))</f>
        <v/>
      </c>
      <c r="FX40" t="str">
        <f>IF(FW40="","",TODAY()-FW40)</f>
        <v/>
      </c>
      <c r="GA40" t="str">
        <f>IF(FW40="","SIN ESTADO",IF(FY40&lt;&gt;"","PAGA",IF(FX40&gt;0,"VENCIDA",IF(FX40&gt;=-5,"POR VENCER","AL DÍA"))))</f>
        <v>SIN ESTADO</v>
      </c>
      <c r="GC40" t="str">
        <f>IF(N($H40)&lt;30,"",IF(FW40="","",FW40+31))</f>
        <v/>
      </c>
      <c r="GD40" t="str">
        <f>IF(GC40="","",TODAY()-GC40)</f>
        <v/>
      </c>
      <c r="GG40" t="str">
        <f>IF(GC40="","SIN ESTADO",IF(GE40&lt;&gt;"","PAGA",IF(GD40&gt;0,"VENCIDA",IF(GD40&gt;=-5,"POR VENCER","AL DÍA"))))</f>
        <v>SIN ESTADO</v>
      </c>
      <c r="GI40" t="str">
        <f>IF(N($H40)&lt;31,"",IF(GC40="","",GC40+31))</f>
        <v/>
      </c>
      <c r="GJ40" t="str">
        <f>IF(GI40="","",TODAY()-GI40)</f>
        <v/>
      </c>
      <c r="GM40" t="str">
        <f>IF(GI40="","SIN ESTADO",IF(GK40&lt;&gt;"","PAGA",IF(GJ40&gt;0,"VENCIDA",IF(GJ40&gt;=-5,"POR VENCER","AL DÍA"))))</f>
        <v>SIN ESTADO</v>
      </c>
      <c r="GO40" t="str">
        <f>IF(N($H40)&lt;32,"",IF(GI40="","",GI40+31))</f>
        <v/>
      </c>
      <c r="GP40" t="str">
        <f>IF(GO40="","",TODAY()-GO40)</f>
        <v/>
      </c>
      <c r="GS40" t="str">
        <f>IF(GO40="","SIN ESTADO",IF(GQ40&lt;&gt;"","PAGA",IF(GP40&gt;0,"VENCIDA",IF(GP40&gt;=-5,"POR VENCER","AL DÍA"))))</f>
        <v>SIN ESTADO</v>
      </c>
      <c r="GU40" t="str">
        <f>IF(N($H40)&lt;33,"",IF(GO40="","",GO40+31))</f>
        <v/>
      </c>
      <c r="GV40" t="str">
        <f>IF(GU40="","",TODAY()-GU40)</f>
        <v/>
      </c>
      <c r="GY40" t="str">
        <f>IF(GU40="","SIN ESTADO",IF(GW40&lt;&gt;"","PAGA",IF(GV40&gt;0,"VENCIDA",IF(GV40&gt;=-5,"POR VENCER","AL DÍA"))))</f>
        <v>SIN ESTADO</v>
      </c>
      <c r="HA40" t="str">
        <f>IF(N($H40)&lt;34,"",IF(GU40="","",GU40+31))</f>
        <v/>
      </c>
      <c r="HB40" t="str">
        <f>IF(HA40="","",TODAY()-HA40)</f>
        <v/>
      </c>
      <c r="HE40" t="str">
        <f>IF(HA40="","SIN ESTADO",IF(HC40&lt;&gt;"","PAGA",IF(HB40&gt;0,"VENCIDA",IF(HB40&gt;=-5,"POR VENCER","AL DÍA"))))</f>
        <v>SIN ESTADO</v>
      </c>
      <c r="HG40" t="str">
        <f>IF(N($H40)&lt;35,"",IF(HA40="","",HA40+31))</f>
        <v/>
      </c>
      <c r="HH40" t="str">
        <f>IF(HG40="","",TODAY()-HG40)</f>
        <v/>
      </c>
      <c r="HK40" t="str">
        <f>IF(HG40="","SIN ESTADO",IF(HI40&lt;&gt;"","PAGA",IF(HH40&gt;0,"VENCIDA",IF(HH40&gt;=-5,"POR VENCER","AL DÍA"))))</f>
        <v>SIN ESTADO</v>
      </c>
      <c r="HM40" t="str">
        <f>IF(N($H40)&lt;36,"",IF(HG40="","",HG40+31))</f>
        <v/>
      </c>
      <c r="HN40" t="str">
        <f>IF(HM40="","",TODAY()-HM40)</f>
        <v/>
      </c>
      <c r="HQ40" t="str">
        <f>IF(HM40="","SIN ESTADO",IF(HO40&lt;&gt;"","PAGA",IF(HN40&gt;0,"VENCIDA",IF(HN40&gt;=-5,"POR VENCER","AL DÍA"))))</f>
        <v>SIN ESTADO</v>
      </c>
      <c r="HS40">
        <f>N40+T40+Z40+AF40+AL40+AR40+AX40+BD40+BJ40+BP40+BV40+CB40+CH40+CN40+CT40+CZ40+DF40+DL40+DR40+DX40+ED40+EJ40+EP40+EV40+FB40+FH40+FN40+FT40+FZ40+GF40+GL40+GR40+GX40+HD40+HJ40+HP40</f>
        <v>14300000</v>
      </c>
      <c r="HU40">
        <f>IFERROR(N($J40),0)</f>
        <v>1083333.3333333333</v>
      </c>
      <c r="HW40">
        <f>SUMPRODUCT((MOD(COLUMN($M40:$HR40)-COLUMN($M40),6)=0)*ISNUMBER($M40:$HR40)*($M40:$HR40&gt;=RESUMEN!$C$26)*($M40:$HR40&lt;=RESUMEN!$C$27)*IFERROR(N($N40:$HS40),0))</f>
        <v>2200000</v>
      </c>
      <c r="HX40">
        <f>SUMPRODUCT((MOD(COLUMN($M40:$HR40)-COLUMN($M40),6)=0)*ISNUMBER($M40:$HR40)*($M40:$HR40&gt;=RESUMEN!$C$26)*($M40:$HR40&lt;=RESUMEN!$C$27))</f>
        <v>2</v>
      </c>
    </row>
    <row r="41">
      <c r="B41">
        <f>VENTAS!A40</f>
        <v>38</v>
      </c>
      <c r="C41" t="str">
        <f>VENTAS!B40</f>
        <v xml:space="preserve">LC1 - 6 - 2 </v>
      </c>
      <c r="D41" t="str">
        <f>VENTAS!C40</f>
        <v>VENDIDO</v>
      </c>
      <c r="E41">
        <f>VENTAS!D40</f>
        <v>25000000</v>
      </c>
      <c r="F41">
        <f>VENTAS!J40</f>
        <v>15000000</v>
      </c>
      <c r="G41">
        <f>VENTAS!F40</f>
        <v>45888</v>
      </c>
      <c r="H41">
        <f>VENTAS!K40</f>
        <v>24</v>
      </c>
      <c r="I41" t="str">
        <f>VENTAS!M40</f>
        <v xml:space="preserve">19 DE CADA MES </v>
      </c>
      <c r="J41">
        <f>VENTAS!L40</f>
        <v>625000</v>
      </c>
      <c r="K41">
        <f>IF(N($H41)&lt;1,"",$G41+31)</f>
        <v>45919</v>
      </c>
      <c r="L41">
        <f>IF(K41="","",TODAY()-K41)</f>
        <v>399</v>
      </c>
      <c r="M41">
        <v>45920</v>
      </c>
      <c r="N41">
        <v>625000</v>
      </c>
      <c r="O41" t="str">
        <f>IF(K41="","SIN ESTADO",IF(M41&lt;&gt;"","PAGA",IF(L41&gt;0,"VENCIDA",IF(L41&gt;=-5,"POR VENCER","AL DÍA"))))</f>
        <v>PAGA</v>
      </c>
      <c r="P41" t="str">
        <v>TRANSFERENCIA</v>
      </c>
      <c r="Q41">
        <f>IF(N($H41)&lt;2,"",IF(K41="","",K41+31))</f>
        <v>45950</v>
      </c>
      <c r="R41">
        <f>IF(Q41="","",TODAY()-Q41)</f>
        <v>368</v>
      </c>
      <c r="S41">
        <v>45952</v>
      </c>
      <c r="T41">
        <v>625000</v>
      </c>
      <c r="U41" t="str">
        <f>IF(Q41="","SIN ESTADO",IF(S41&lt;&gt;"","PAGA",IF(R41&gt;0,"VENCIDA",IF(R41&gt;=-5,"POR VENCER","AL DÍA"))))</f>
        <v>PAGA</v>
      </c>
      <c r="V41" t="str">
        <v>TRANSFERENCIA</v>
      </c>
      <c r="W41">
        <f>IF(N($H41)&lt;3,"",IF(Q41="","",Q41+31))</f>
        <v>45981</v>
      </c>
      <c r="X41">
        <f>IF(W41="","",TODAY()-W41)</f>
        <v>337</v>
      </c>
      <c r="Y41">
        <v>46043</v>
      </c>
      <c r="Z41">
        <v>1250000</v>
      </c>
      <c r="AA41" t="str">
        <f>IF(W41="","SIN ESTADO",IF(Y41&lt;&gt;"","PAGA",IF(X41&gt;0,"VENCIDA",IF(X41&gt;=-5,"POR VENCER","AL DÍA"))))</f>
        <v>PAGA</v>
      </c>
      <c r="AB41" t="str">
        <v>EFECTIVO</v>
      </c>
      <c r="AC41">
        <f>IF(N($H41)&lt;4,"",IF(W41="","",W41+31))</f>
        <v>46012</v>
      </c>
      <c r="AD41">
        <f>IF(AC41="","",TODAY()-AC41)</f>
        <v>306</v>
      </c>
      <c r="AE41">
        <v>46043</v>
      </c>
      <c r="AG41" t="str">
        <f>IF(AC41="","SIN ESTADO",IF(AE41&lt;&gt;"","PAGA",IF(AD41&gt;0,"VENCIDA",IF(AD41&gt;=-5,"POR VENCER","AL DÍA"))))</f>
        <v>PAGA</v>
      </c>
      <c r="AH41" t="str">
        <v>TRANSFERENCIA</v>
      </c>
      <c r="AI41">
        <f>IF(N($H41)&lt;5,"",IF(AC41="","",AC41+31))</f>
        <v>46043</v>
      </c>
      <c r="AJ41">
        <f>IF(AI41="","",TODAY()-AI41)</f>
        <v>275</v>
      </c>
      <c r="AK41">
        <v>46096</v>
      </c>
      <c r="AL41">
        <v>1250000</v>
      </c>
      <c r="AM41" t="str">
        <f>IF(AI41="","SIN ESTADO",IF(AK41&lt;&gt;"","PAGA",IF(AJ41&gt;0,"VENCIDA",IF(AJ41&gt;=-5,"POR VENCER","AL DÍA"))))</f>
        <v>PAGA</v>
      </c>
      <c r="AN41" t="str">
        <v>TRANSFERENCIA</v>
      </c>
      <c r="AO41">
        <f>IF(N($H41)&lt;6,"",IF(AI41="","",AI41+31))</f>
        <v>46074</v>
      </c>
      <c r="AP41">
        <f>IF(AO41="","",TODAY()-AO41)</f>
        <v>244</v>
      </c>
      <c r="AQ41">
        <v>46127</v>
      </c>
      <c r="AS41" t="str">
        <f>IF(AO41="","SIN ESTADO",IF(AQ41&lt;&gt;"","PAGA",IF(AP41&gt;0,"VENCIDA",IF(AP41&gt;=-5,"POR VENCER","AL DÍA"))))</f>
        <v>PAGA</v>
      </c>
      <c r="AT41" t="str">
        <v>TRANSFERENCIA</v>
      </c>
      <c r="AU41">
        <f>IF(N($H41)&lt;7,"",IF(AO41="","",AO41+31))</f>
        <v>46105</v>
      </c>
      <c r="AV41">
        <f>IF(AU41="","",TODAY()-AU41)</f>
        <v>213</v>
      </c>
      <c r="AW41">
        <v>46184</v>
      </c>
      <c r="AX41">
        <v>1250000</v>
      </c>
      <c r="AY41" t="str">
        <f>IF(AU41="","SIN ESTADO",IF(AW41&lt;&gt;"","PAGA",IF(AV41&gt;0,"VENCIDA",IF(AV41&gt;=-5,"POR VENCER","AL DÍA"))))</f>
        <v>PAGA</v>
      </c>
      <c r="AZ41" t="str">
        <v>TRANSFERENCIA</v>
      </c>
      <c r="BA41">
        <f>IF(N($H41)&lt;8,"",IF(AU41="","",AU41+31))</f>
        <v>46136</v>
      </c>
      <c r="BB41">
        <f>IF(BA41="","",TODAY()-BA41)</f>
        <v>182</v>
      </c>
      <c r="BC41">
        <v>46184</v>
      </c>
      <c r="BE41" t="str">
        <f>IF(BA41="","SIN ESTADO",IF(BC41&lt;&gt;"","PAGA",IF(BB41&gt;0,"VENCIDA",IF(BB41&gt;=-5,"POR VENCER","AL DÍA"))))</f>
        <v>PAGA</v>
      </c>
      <c r="BG41">
        <f>IF(N($H41)&lt;9,"",IF(BA41="","",BA41+31))</f>
        <v>46167</v>
      </c>
      <c r="BH41">
        <f>IF(BG41="","",TODAY()-BG41)</f>
        <v>151</v>
      </c>
      <c r="BI41">
        <v>46223</v>
      </c>
      <c r="BJ41">
        <v>1250000</v>
      </c>
      <c r="BK41" t="str">
        <f>IF(BG41="","SIN ESTADO",IF(BI41&lt;&gt;"","PAGA",IF(BH41&gt;0,"VENCIDA",IF(BH41&gt;=-5,"POR VENCER","AL DÍA"))))</f>
        <v>PAGA</v>
      </c>
      <c r="BL41" t="str">
        <v>TRANSFERENCIA</v>
      </c>
      <c r="BM41">
        <f>IF(N($H41)&lt;10,"",IF(BG41="","",BG41+31))</f>
        <v>46198</v>
      </c>
      <c r="BN41">
        <f>IF(BM41="","",TODAY()-BM41)</f>
        <v>120</v>
      </c>
      <c r="BO41">
        <v>46223</v>
      </c>
      <c r="BQ41" t="str">
        <f>IF(BM41="","SIN ESTADO",IF(BO41&lt;&gt;"","PAGA",IF(BN41&gt;0,"VENCIDA",IF(BN41&gt;=-5,"POR VENCER","AL DÍA"))))</f>
        <v>PAGA</v>
      </c>
      <c r="BR41" t="str">
        <v>TRANSFERENCIA</v>
      </c>
      <c r="BS41">
        <f>IF(N($H41)&lt;11,"",IF(BM41="","",BM41+31))</f>
        <v>46229</v>
      </c>
      <c r="BT41">
        <f>IF(BS41="","",TODAY()-BS41)</f>
        <v>89</v>
      </c>
      <c r="BU41">
        <v>46286</v>
      </c>
      <c r="BV41">
        <v>1100000</v>
      </c>
      <c r="BW41" t="str">
        <f>IF(BS41="","SIN ESTADO",IF(BU41&lt;&gt;"","PAGA",IF(BT41&gt;0,"VENCIDA",IF(BT41&gt;=-5,"POR VENCER","AL DÍA"))))</f>
        <v>PAGA</v>
      </c>
      <c r="BX41" t="str">
        <v>TRANSFERENCIA</v>
      </c>
      <c r="BY41">
        <f>IF(N($H41)&lt;12,"",IF(BS41="","",BS41+31))</f>
        <v>46260</v>
      </c>
      <c r="BZ41">
        <f>IF(BY41="","",TODAY()-BY41)</f>
        <v>58</v>
      </c>
      <c r="CA41">
        <v>46286</v>
      </c>
      <c r="CC41" t="str">
        <f>IF(BY41="","SIN ESTADO",IF(CA41&lt;&gt;"","PAGA",IF(BZ41&gt;0,"VENCIDA",IF(BZ41&gt;=-5,"POR VENCER","AL DÍA"))))</f>
        <v>PAGA</v>
      </c>
      <c r="CE41">
        <f>IF(N($H41)&lt;13,"",IF(BY41="","",BY41+31))</f>
        <v>46291</v>
      </c>
      <c r="CF41">
        <f>IF(CE41="","",TODAY()-CE41)</f>
        <v>27</v>
      </c>
      <c r="CI41" t="str">
        <f>IF(CE41="","SIN ESTADO",IF(CG41&lt;&gt;"","PAGA",IF(CF41&gt;0,"VENCIDA",IF(CF41&gt;=-5,"POR VENCER","AL DÍA"))))</f>
        <v>VENCIDA</v>
      </c>
      <c r="CK41">
        <f>IF(N($H41)&lt;14,"",IF(CE41="","",CE41+31))</f>
        <v>46322</v>
      </c>
      <c r="CL41">
        <f>IF(CK41="","",TODAY()-CK41)</f>
        <v>-4</v>
      </c>
      <c r="CO41" t="str">
        <f>IF(CK41="","SIN ESTADO",IF(CM41&lt;&gt;"","PAGA",IF(CL41&gt;0,"VENCIDA",IF(CL41&gt;=-5,"POR VENCER","AL DÍA"))))</f>
        <v>POR VENCER</v>
      </c>
      <c r="CQ41">
        <f>IF(N($H41)&lt;15,"",IF(CK41="","",CK41+31))</f>
        <v>46353</v>
      </c>
      <c r="CR41">
        <f>IF(CQ41="","",TODAY()-CQ41)</f>
        <v>-35</v>
      </c>
      <c r="CU41" t="str">
        <f>IF(CQ41="","SIN ESTADO",IF(CS41&lt;&gt;"","PAGA",IF(CR41&gt;0,"VENCIDA",IF(CR41&gt;=-5,"POR VENCER","AL DÍA"))))</f>
        <v>AL DÍA</v>
      </c>
      <c r="CW41">
        <f>IF(N($H41)&lt;16,"",IF(CQ41="","",CQ41+31))</f>
        <v>46384</v>
      </c>
      <c r="CX41">
        <f>IF(CW41="","",TODAY()-CW41)</f>
        <v>-66</v>
      </c>
      <c r="DA41" t="str">
        <f>IF(CW41="","SIN ESTADO",IF(CY41&lt;&gt;"","PAGA",IF(CX41&gt;0,"VENCIDA",IF(CX41&gt;=-5,"POR VENCER","AL DÍA"))))</f>
        <v>AL DÍA</v>
      </c>
      <c r="DC41">
        <f>IF(N($H41)&lt;17,"",IF(CW41="","",CW41+31))</f>
        <v>46415</v>
      </c>
      <c r="DD41">
        <f>IF(DC41="","",TODAY()-DC41)</f>
        <v>-97</v>
      </c>
      <c r="DG41" t="str">
        <f>IF(DC41="","SIN ESTADO",IF(DE41&lt;&gt;"","PAGA",IF(DD41&gt;0,"VENCIDA",IF(DD41&gt;=-5,"POR VENCER","AL DÍA"))))</f>
        <v>AL DÍA</v>
      </c>
      <c r="DI41">
        <f>IF(N($H41)&lt;18,"",IF(DC41="","",DC41+31))</f>
        <v>46446</v>
      </c>
      <c r="DJ41">
        <f>IF(DI41="","",TODAY()-DI41)</f>
        <v>-128</v>
      </c>
      <c r="DM41" t="str">
        <f>IF(DI41="","SIN ESTADO",IF(DK41&lt;&gt;"","PAGA",IF(DJ41&gt;0,"VENCIDA",IF(DJ41&gt;=-5,"POR VENCER","AL DÍA"))))</f>
        <v>AL DÍA</v>
      </c>
      <c r="DO41">
        <f>IF(N($H41)&lt;19,"",IF(DI41="","",DI41+31))</f>
        <v>46477</v>
      </c>
      <c r="DP41">
        <f>IF(DO41="","",TODAY()-DO41)</f>
        <v>-159</v>
      </c>
      <c r="DS41" t="str">
        <f>IF(DO41="","SIN ESTADO",IF(DQ41&lt;&gt;"","PAGA",IF(DP41&gt;0,"VENCIDA",IF(DP41&gt;=-5,"POR VENCER","AL DÍA"))))</f>
        <v>AL DÍA</v>
      </c>
      <c r="DU41">
        <f>IF(N($H41)&lt;20,"",IF(DO41="","",DO41+31))</f>
        <v>46508</v>
      </c>
      <c r="DV41">
        <f>IF(DU41="","",TODAY()-DU41)</f>
        <v>-190</v>
      </c>
      <c r="DY41" t="str">
        <f>IF(DU41="","SIN ESTADO",IF(DW41&lt;&gt;"","PAGA",IF(DV41&gt;0,"VENCIDA",IF(DV41&gt;=-5,"POR VENCER","AL DÍA"))))</f>
        <v>AL DÍA</v>
      </c>
      <c r="EA41">
        <f>IF(N($H41)&lt;21,"",IF(DU41="","",DU41+31))</f>
        <v>46539</v>
      </c>
      <c r="EB41">
        <f>IF(EA41="","",TODAY()-EA41)</f>
        <v>-221</v>
      </c>
      <c r="EE41" t="str">
        <f>IF(EA41="","SIN ESTADO",IF(EC41&lt;&gt;"","PAGA",IF(EB41&gt;0,"VENCIDA",IF(EB41&gt;=-5,"POR VENCER","AL DÍA"))))</f>
        <v>AL DÍA</v>
      </c>
      <c r="EG41">
        <f>IF(N($H41)&lt;22,"",IF(EA41="","",EA41+31))</f>
        <v>46570</v>
      </c>
      <c r="EH41">
        <f>IF(EG41="","",TODAY()-EG41)</f>
        <v>-252</v>
      </c>
      <c r="EK41" t="str">
        <f>IF(EG41="","SIN ESTADO",IF(EI41&lt;&gt;"","PAGA",IF(EH41&gt;0,"VENCIDA",IF(EH41&gt;=-5,"POR VENCER","AL DÍA"))))</f>
        <v>AL DÍA</v>
      </c>
      <c r="EM41">
        <f>IF(N($H41)&lt;23,"",IF(EG41="","",EG41+31))</f>
        <v>46601</v>
      </c>
      <c r="EN41">
        <f>IF(EM41="","",TODAY()-EM41)</f>
        <v>-283</v>
      </c>
      <c r="EQ41" t="str">
        <f>IF(EM41="","SIN ESTADO",IF(EO41&lt;&gt;"","PAGA",IF(EN41&gt;0,"VENCIDA",IF(EN41&gt;=-5,"POR VENCER","AL DÍA"))))</f>
        <v>AL DÍA</v>
      </c>
      <c r="ES41">
        <f>IF(N($H41)&lt;24,"",IF(EM41="","",EM41+31))</f>
        <v>46632</v>
      </c>
      <c r="ET41">
        <f>IF(ES41="","",TODAY()-ES41)</f>
        <v>-314</v>
      </c>
      <c r="EW41" t="str">
        <f>IF(ES41="","SIN ESTADO",IF(EU41&lt;&gt;"","PAGA",IF(ET41&gt;0,"VENCIDA",IF(ET41&gt;=-5,"POR VENCER","AL DÍA"))))</f>
        <v>AL DÍA</v>
      </c>
      <c r="EY41" t="str">
        <f>IF(N($H41)&lt;25,"",IF(ES41="","",ES41+31))</f>
        <v/>
      </c>
      <c r="EZ41" t="str">
        <f>IF(EY41="","",TODAY()-EY41)</f>
        <v/>
      </c>
      <c r="FC41" t="str">
        <f>IF(EY41="","SIN ESTADO",IF(FA41&lt;&gt;"","PAGA",IF(EZ41&gt;0,"VENCIDA",IF(EZ41&gt;=-5,"POR VENCER","AL DÍA"))))</f>
        <v>SIN ESTADO</v>
      </c>
      <c r="FE41" t="str">
        <f>IF(N($H41)&lt;26,"",IF(EY41="","",EY41+31))</f>
        <v/>
      </c>
      <c r="FF41" t="str">
        <f>IF(FE41="","",TODAY()-FE41)</f>
        <v/>
      </c>
      <c r="FI41" t="str">
        <f>IF(FE41="","SIN ESTADO",IF(FG41&lt;&gt;"","PAGA",IF(FF41&gt;0,"VENCIDA",IF(FF41&gt;=-5,"POR VENCER","AL DÍA"))))</f>
        <v>SIN ESTADO</v>
      </c>
      <c r="FK41" t="str">
        <f>IF(N($H41)&lt;27,"",IF(FE41="","",FE41+31))</f>
        <v/>
      </c>
      <c r="FL41" t="str">
        <f>IF(FK41="","",TODAY()-FK41)</f>
        <v/>
      </c>
      <c r="FO41" t="str">
        <f>IF(FK41="","SIN ESTADO",IF(FM41&lt;&gt;"","PAGA",IF(FL41&gt;0,"VENCIDA",IF(FL41&gt;=-5,"POR VENCER","AL DÍA"))))</f>
        <v>SIN ESTADO</v>
      </c>
      <c r="FQ41" t="str">
        <f>IF(N($H41)&lt;28,"",IF(FK41="","",FK41+31))</f>
        <v/>
      </c>
      <c r="FR41" t="str">
        <f>IF(FQ41="","",TODAY()-FQ41)</f>
        <v/>
      </c>
      <c r="FU41" t="str">
        <f>IF(FQ41="","SIN ESTADO",IF(FS41&lt;&gt;"","PAGA",IF(FR41&gt;0,"VENCIDA",IF(FR41&gt;=-5,"POR VENCER","AL DÍA"))))</f>
        <v>SIN ESTADO</v>
      </c>
      <c r="FW41" t="str">
        <f>IF(N($H41)&lt;29,"",IF(FQ41="","",FQ41+31))</f>
        <v/>
      </c>
      <c r="FX41" t="str">
        <f>IF(FW41="","",TODAY()-FW41)</f>
        <v/>
      </c>
      <c r="GA41" t="str">
        <f>IF(FW41="","SIN ESTADO",IF(FY41&lt;&gt;"","PAGA",IF(FX41&gt;0,"VENCIDA",IF(FX41&gt;=-5,"POR VENCER","AL DÍA"))))</f>
        <v>SIN ESTADO</v>
      </c>
      <c r="GC41" t="str">
        <f>IF(N($H41)&lt;30,"",IF(FW41="","",FW41+31))</f>
        <v/>
      </c>
      <c r="GD41" t="str">
        <f>IF(GC41="","",TODAY()-GC41)</f>
        <v/>
      </c>
      <c r="GG41" t="str">
        <f>IF(GC41="","SIN ESTADO",IF(GE41&lt;&gt;"","PAGA",IF(GD41&gt;0,"VENCIDA",IF(GD41&gt;=-5,"POR VENCER","AL DÍA"))))</f>
        <v>SIN ESTADO</v>
      </c>
      <c r="GI41" t="str">
        <f>IF(N($H41)&lt;31,"",IF(GC41="","",GC41+31))</f>
        <v/>
      </c>
      <c r="GJ41" t="str">
        <f>IF(GI41="","",TODAY()-GI41)</f>
        <v/>
      </c>
      <c r="GM41" t="str">
        <f>IF(GI41="","SIN ESTADO",IF(GK41&lt;&gt;"","PAGA",IF(GJ41&gt;0,"VENCIDA",IF(GJ41&gt;=-5,"POR VENCER","AL DÍA"))))</f>
        <v>SIN ESTADO</v>
      </c>
      <c r="GO41" t="str">
        <f>IF(N($H41)&lt;32,"",IF(GI41="","",GI41+31))</f>
        <v/>
      </c>
      <c r="GP41" t="str">
        <f>IF(GO41="","",TODAY()-GO41)</f>
        <v/>
      </c>
      <c r="GS41" t="str">
        <f>IF(GO41="","SIN ESTADO",IF(GQ41&lt;&gt;"","PAGA",IF(GP41&gt;0,"VENCIDA",IF(GP41&gt;=-5,"POR VENCER","AL DÍA"))))</f>
        <v>SIN ESTADO</v>
      </c>
      <c r="GU41" t="str">
        <f>IF(N($H41)&lt;33,"",IF(GO41="","",GO41+31))</f>
        <v/>
      </c>
      <c r="GV41" t="str">
        <f>IF(GU41="","",TODAY()-GU41)</f>
        <v/>
      </c>
      <c r="GY41" t="str">
        <f>IF(GU41="","SIN ESTADO",IF(GW41&lt;&gt;"","PAGA",IF(GV41&gt;0,"VENCIDA",IF(GV41&gt;=-5,"POR VENCER","AL DÍA"))))</f>
        <v>SIN ESTADO</v>
      </c>
      <c r="HA41" t="str">
        <f>IF(N($H41)&lt;34,"",IF(GU41="","",GU41+31))</f>
        <v/>
      </c>
      <c r="HB41" t="str">
        <f>IF(HA41="","",TODAY()-HA41)</f>
        <v/>
      </c>
      <c r="HE41" t="str">
        <f>IF(HA41="","SIN ESTADO",IF(HC41&lt;&gt;"","PAGA",IF(HB41&gt;0,"VENCIDA",IF(HB41&gt;=-5,"POR VENCER","AL DÍA"))))</f>
        <v>SIN ESTADO</v>
      </c>
      <c r="HG41" t="str">
        <f>IF(N($H41)&lt;35,"",IF(HA41="","",HA41+31))</f>
        <v/>
      </c>
      <c r="HH41" t="str">
        <f>IF(HG41="","",TODAY()-HG41)</f>
        <v/>
      </c>
      <c r="HK41" t="str">
        <f>IF(HG41="","SIN ESTADO",IF(HI41&lt;&gt;"","PAGA",IF(HH41&gt;0,"VENCIDA",IF(HH41&gt;=-5,"POR VENCER","AL DÍA"))))</f>
        <v>SIN ESTADO</v>
      </c>
      <c r="HM41" t="str">
        <f>IF(N($H41)&lt;36,"",IF(HG41="","",HG41+31))</f>
        <v/>
      </c>
      <c r="HN41" t="str">
        <f>IF(HM41="","",TODAY()-HM41)</f>
        <v/>
      </c>
      <c r="HQ41" t="str">
        <f>IF(HM41="","SIN ESTADO",IF(HO41&lt;&gt;"","PAGA",IF(HN41&gt;0,"VENCIDA",IF(HN41&gt;=-5,"POR VENCER","AL DÍA"))))</f>
        <v>SIN ESTADO</v>
      </c>
      <c r="HS41">
        <f>N41+T41+Z41+AF41+AL41+AR41+AX41+BD41+BJ41+BP41+BV41+CB41+CH41+CN41+CT41+CZ41+DF41+DL41+DR41+DX41+ED41+EJ41+EP41+EV41+FB41+FH41+FN41+FT41+FZ41+GF41+GL41+GR41+GX41+HD41+HJ41+HP41</f>
        <v>7350000</v>
      </c>
      <c r="HU41">
        <f>IFERROR(N($J41),0)</f>
        <v>625000</v>
      </c>
      <c r="HW41">
        <f>SUMPRODUCT((MOD(COLUMN($M41:$HR41)-COLUMN($M41),6)=0)*ISNUMBER($M41:$HR41)*($M41:$HR41&gt;=RESUMEN!$C$26)*($M41:$HR41&lt;=RESUMEN!$C$27)*IFERROR(N($N41:$HS41),0))</f>
        <v>0</v>
      </c>
      <c r="HX41">
        <f>SUMPRODUCT((MOD(COLUMN($M41:$HR41)-COLUMN($M41),6)=0)*ISNUMBER($M41:$HR41)*($M41:$HR41&gt;=RESUMEN!$C$26)*($M41:$HR41&lt;=RESUMEN!$C$27))</f>
        <v>0</v>
      </c>
    </row>
    <row r="42">
      <c r="B42">
        <f>VENTAS!A41</f>
        <v>39</v>
      </c>
      <c r="C42" t="str">
        <f>VENTAS!B41</f>
        <v xml:space="preserve">LC1 - 6 - 3 </v>
      </c>
      <c r="D42" t="str">
        <f>VENTAS!C41</f>
        <v>VENDIDO</v>
      </c>
      <c r="E42">
        <f>VENTAS!D41</f>
        <v>25000000</v>
      </c>
      <c r="F42">
        <f>VENTAS!J41</f>
        <v>21000000</v>
      </c>
      <c r="G42">
        <f>VENTAS!F41</f>
        <v>45656</v>
      </c>
      <c r="H42">
        <f>VENTAS!K41</f>
        <v>24</v>
      </c>
      <c r="I42" t="str">
        <f>VENTAS!M41</f>
        <v xml:space="preserve">30 DE CADA MES </v>
      </c>
      <c r="J42">
        <f>VENTAS!L41</f>
        <v>875000</v>
      </c>
      <c r="K42">
        <f>IF(N($H42)&lt;1,"",$G42+31)</f>
        <v>45687</v>
      </c>
      <c r="L42">
        <f>IF(K42="","",TODAY()-K42)</f>
        <v>631</v>
      </c>
      <c r="M42">
        <v>46059</v>
      </c>
      <c r="N42">
        <v>875000</v>
      </c>
      <c r="O42" t="str">
        <f>IF(K42="","SIN ESTADO",IF(M42&lt;&gt;"","PAGA",IF(L42&gt;0,"VENCIDA",IF(L42&gt;=-5,"POR VENCER","AL DÍA"))))</f>
        <v>PAGA</v>
      </c>
      <c r="P42" t="str">
        <v>TRANSFERENCIA</v>
      </c>
      <c r="Q42">
        <f>IF(N($H42)&lt;2,"",IF(K42="","",K42+31))</f>
        <v>45718</v>
      </c>
      <c r="R42">
        <f>IF(Q42="","",TODAY()-Q42)</f>
        <v>600</v>
      </c>
      <c r="S42">
        <v>46087</v>
      </c>
      <c r="T42">
        <v>875000</v>
      </c>
      <c r="U42" t="str">
        <f>IF(Q42="","SIN ESTADO",IF(S42&lt;&gt;"","PAGA",IF(R42&gt;0,"VENCIDA",IF(R42&gt;=-5,"POR VENCER","AL DÍA"))))</f>
        <v>PAGA</v>
      </c>
      <c r="V42" t="str">
        <v>TRANSFERENCIA</v>
      </c>
      <c r="W42">
        <f>IF(N($H42)&lt;3,"",IF(Q42="","",Q42+31))</f>
        <v>45749</v>
      </c>
      <c r="X42">
        <f>IF(W42="","",TODAY()-W42)</f>
        <v>569</v>
      </c>
      <c r="Y42">
        <v>46113</v>
      </c>
      <c r="Z42">
        <v>875000</v>
      </c>
      <c r="AA42" t="str">
        <f>IF(W42="","SIN ESTADO",IF(Y42&lt;&gt;"","PAGA",IF(X42&gt;0,"VENCIDA",IF(X42&gt;=-5,"POR VENCER","AL DÍA"))))</f>
        <v>PAGA</v>
      </c>
      <c r="AB42" t="str">
        <v>TRANSFERENCIA</v>
      </c>
      <c r="AC42">
        <f>IF(N($H42)&lt;4,"",IF(W42="","",W42+31))</f>
        <v>45780</v>
      </c>
      <c r="AD42">
        <f>IF(AC42="","",TODAY()-AC42)</f>
        <v>538</v>
      </c>
      <c r="AE42">
        <v>46162</v>
      </c>
      <c r="AF42">
        <v>875000</v>
      </c>
      <c r="AG42" t="str">
        <f>IF(AC42="","SIN ESTADO",IF(AE42&lt;&gt;"","PAGA",IF(AD42&gt;0,"VENCIDA",IF(AD42&gt;=-5,"POR VENCER","AL DÍA"))))</f>
        <v>PAGA</v>
      </c>
      <c r="AH42" t="str">
        <v>TRANSFERENCIA</v>
      </c>
      <c r="AI42">
        <f>IF(N($H42)&lt;5,"",IF(AC42="","",AC42+31))</f>
        <v>45811</v>
      </c>
      <c r="AJ42">
        <f>IF(AI42="","",TODAY()-AI42)</f>
        <v>507</v>
      </c>
      <c r="AK42">
        <v>46184</v>
      </c>
      <c r="AL42">
        <v>875000</v>
      </c>
      <c r="AM42" t="str">
        <f>IF(AI42="","SIN ESTADO",IF(AK42&lt;&gt;"","PAGA",IF(AJ42&gt;0,"VENCIDA",IF(AJ42&gt;=-5,"POR VENCER","AL DÍA"))))</f>
        <v>PAGA</v>
      </c>
      <c r="AN42" t="str">
        <v>TRANSFERENCIA</v>
      </c>
      <c r="AO42">
        <f>IF(N($H42)&lt;6,"",IF(AI42="","",AI42+31))</f>
        <v>45842</v>
      </c>
      <c r="AP42">
        <f>IF(AO42="","",TODAY()-AO42)</f>
        <v>476</v>
      </c>
      <c r="AQ42">
        <v>46211</v>
      </c>
      <c r="AR42">
        <v>875000</v>
      </c>
      <c r="AS42" t="str">
        <f>IF(AO42="","SIN ESTADO",IF(AQ42&lt;&gt;"","PAGA",IF(AP42&gt;0,"VENCIDA",IF(AP42&gt;=-5,"POR VENCER","AL DÍA"))))</f>
        <v>PAGA</v>
      </c>
      <c r="AT42" t="str">
        <v>TRANSFERENCIA</v>
      </c>
      <c r="AU42">
        <f>IF(N($H42)&lt;7,"",IF(AO42="","",AO42+31))</f>
        <v>45873</v>
      </c>
      <c r="AV42">
        <f>IF(AU42="","",TODAY()-AU42)</f>
        <v>445</v>
      </c>
      <c r="AW42">
        <v>46244</v>
      </c>
      <c r="AX42">
        <v>875000</v>
      </c>
      <c r="AY42" t="str">
        <f>IF(AU42="","SIN ESTADO",IF(AW42&lt;&gt;"","PAGA",IF(AV42&gt;0,"VENCIDA",IF(AV42&gt;=-5,"POR VENCER","AL DÍA"))))</f>
        <v>PAGA</v>
      </c>
      <c r="AZ42" t="str">
        <v>TRANSFERENCIA</v>
      </c>
      <c r="BA42">
        <f>IF(N($H42)&lt;8,"",IF(AU42="","",AU42+31))</f>
        <v>45904</v>
      </c>
      <c r="BB42">
        <f>IF(BA42="","",TODAY()-BA42)</f>
        <v>414</v>
      </c>
      <c r="BC42">
        <v>46273</v>
      </c>
      <c r="BD42">
        <v>875000</v>
      </c>
      <c r="BE42" t="str">
        <f>IF(BA42="","SIN ESTADO",IF(BC42&lt;&gt;"","PAGA",IF(BB42&gt;0,"VENCIDA",IF(BB42&gt;=-5,"POR VENCER","AL DÍA"))))</f>
        <v>PAGA</v>
      </c>
      <c r="BF42" t="str">
        <v>TRANSFERENCIA</v>
      </c>
      <c r="BG42">
        <f>IF(N($H42)&lt;9,"",IF(BA42="","",BA42+31))</f>
        <v>45935</v>
      </c>
      <c r="BH42">
        <f>IF(BG42="","",TODAY()-BG42)</f>
        <v>383</v>
      </c>
      <c r="BK42" t="str">
        <f>IF(BG42="","SIN ESTADO",IF(BI42&lt;&gt;"","PAGA",IF(BH42&gt;0,"VENCIDA",IF(BH42&gt;=-5,"POR VENCER","AL DÍA"))))</f>
        <v>VENCIDA</v>
      </c>
      <c r="BM42">
        <f>IF(N($H42)&lt;10,"",IF(BG42="","",BG42+31))</f>
        <v>45966</v>
      </c>
      <c r="BN42">
        <f>IF(BM42="","",TODAY()-BM42)</f>
        <v>352</v>
      </c>
      <c r="BQ42" t="str">
        <f>IF(BM42="","SIN ESTADO",IF(BO42&lt;&gt;"","PAGA",IF(BN42&gt;0,"VENCIDA",IF(BN42&gt;=-5,"POR VENCER","AL DÍA"))))</f>
        <v>VENCIDA</v>
      </c>
      <c r="BS42">
        <f>IF(N($H42)&lt;11,"",IF(BM42="","",BM42+31))</f>
        <v>45997</v>
      </c>
      <c r="BT42">
        <f>IF(BS42="","",TODAY()-BS42)</f>
        <v>321</v>
      </c>
      <c r="BW42" t="str">
        <f>IF(BS42="","SIN ESTADO",IF(BU42&lt;&gt;"","PAGA",IF(BT42&gt;0,"VENCIDA",IF(BT42&gt;=-5,"POR VENCER","AL DÍA"))))</f>
        <v>VENCIDA</v>
      </c>
      <c r="BY42">
        <f>IF(N($H42)&lt;12,"",IF(BS42="","",BS42+31))</f>
        <v>46028</v>
      </c>
      <c r="BZ42">
        <f>IF(BY42="","",TODAY()-BY42)</f>
        <v>290</v>
      </c>
      <c r="CC42" t="str">
        <f>IF(BY42="","SIN ESTADO",IF(CA42&lt;&gt;"","PAGA",IF(BZ42&gt;0,"VENCIDA",IF(BZ42&gt;=-5,"POR VENCER","AL DÍA"))))</f>
        <v>VENCIDA</v>
      </c>
      <c r="CE42">
        <f>IF(N($H42)&lt;13,"",IF(BY42="","",BY42+31))</f>
        <v>46059</v>
      </c>
      <c r="CF42">
        <f>IF(CE42="","",TODAY()-CE42)</f>
        <v>259</v>
      </c>
      <c r="CI42" t="str">
        <f>IF(CE42="","SIN ESTADO",IF(CG42&lt;&gt;"","PAGA",IF(CF42&gt;0,"VENCIDA",IF(CF42&gt;=-5,"POR VENCER","AL DÍA"))))</f>
        <v>VENCIDA</v>
      </c>
      <c r="CK42">
        <f>IF(N($H42)&lt;14,"",IF(CE42="","",CE42+31))</f>
        <v>46090</v>
      </c>
      <c r="CL42">
        <f>IF(CK42="","",TODAY()-CK42)</f>
        <v>228</v>
      </c>
      <c r="CO42" t="str">
        <f>IF(CK42="","SIN ESTADO",IF(CM42&lt;&gt;"","PAGA",IF(CL42&gt;0,"VENCIDA",IF(CL42&gt;=-5,"POR VENCER","AL DÍA"))))</f>
        <v>VENCIDA</v>
      </c>
      <c r="CQ42">
        <f>IF(N($H42)&lt;15,"",IF(CK42="","",CK42+31))</f>
        <v>46121</v>
      </c>
      <c r="CR42">
        <f>IF(CQ42="","",TODAY()-CQ42)</f>
        <v>197</v>
      </c>
      <c r="CU42" t="str">
        <f>IF(CQ42="","SIN ESTADO",IF(CS42&lt;&gt;"","PAGA",IF(CR42&gt;0,"VENCIDA",IF(CR42&gt;=-5,"POR VENCER","AL DÍA"))))</f>
        <v>VENCIDA</v>
      </c>
      <c r="CW42">
        <f>IF(N($H42)&lt;16,"",IF(CQ42="","",CQ42+31))</f>
        <v>46152</v>
      </c>
      <c r="CX42">
        <f>IF(CW42="","",TODAY()-CW42)</f>
        <v>166</v>
      </c>
      <c r="DA42" t="str">
        <f>IF(CW42="","SIN ESTADO",IF(CY42&lt;&gt;"","PAGA",IF(CX42&gt;0,"VENCIDA",IF(CX42&gt;=-5,"POR VENCER","AL DÍA"))))</f>
        <v>VENCIDA</v>
      </c>
      <c r="DC42">
        <f>IF(N($H42)&lt;17,"",IF(CW42="","",CW42+31))</f>
        <v>46183</v>
      </c>
      <c r="DD42">
        <f>IF(DC42="","",TODAY()-DC42)</f>
        <v>135</v>
      </c>
      <c r="DG42" t="str">
        <f>IF(DC42="","SIN ESTADO",IF(DE42&lt;&gt;"","PAGA",IF(DD42&gt;0,"VENCIDA",IF(DD42&gt;=-5,"POR VENCER","AL DÍA"))))</f>
        <v>VENCIDA</v>
      </c>
      <c r="DI42">
        <f>IF(N($H42)&lt;18,"",IF(DC42="","",DC42+31))</f>
        <v>46214</v>
      </c>
      <c r="DJ42">
        <f>IF(DI42="","",TODAY()-DI42)</f>
        <v>104</v>
      </c>
      <c r="DM42" t="str">
        <f>IF(DI42="","SIN ESTADO",IF(DK42&lt;&gt;"","PAGA",IF(DJ42&gt;0,"VENCIDA",IF(DJ42&gt;=-5,"POR VENCER","AL DÍA"))))</f>
        <v>VENCIDA</v>
      </c>
      <c r="DO42">
        <f>IF(N($H42)&lt;19,"",IF(DI42="","",DI42+31))</f>
        <v>46245</v>
      </c>
      <c r="DP42">
        <f>IF(DO42="","",TODAY()-DO42)</f>
        <v>73</v>
      </c>
      <c r="DS42" t="str">
        <f>IF(DO42="","SIN ESTADO",IF(DQ42&lt;&gt;"","PAGA",IF(DP42&gt;0,"VENCIDA",IF(DP42&gt;=-5,"POR VENCER","AL DÍA"))))</f>
        <v>VENCIDA</v>
      </c>
      <c r="DU42">
        <f>IF(N($H42)&lt;20,"",IF(DO42="","",DO42+31))</f>
        <v>46276</v>
      </c>
      <c r="DV42">
        <f>IF(DU42="","",TODAY()-DU42)</f>
        <v>42</v>
      </c>
      <c r="DY42" t="str">
        <f>IF(DU42="","SIN ESTADO",IF(DW42&lt;&gt;"","PAGA",IF(DV42&gt;0,"VENCIDA",IF(DV42&gt;=-5,"POR VENCER","AL DÍA"))))</f>
        <v>VENCIDA</v>
      </c>
      <c r="EA42">
        <f>IF(N($H42)&lt;21,"",IF(DU42="","",DU42+31))</f>
        <v>46307</v>
      </c>
      <c r="EB42">
        <f>IF(EA42="","",TODAY()-EA42)</f>
        <v>11</v>
      </c>
      <c r="EE42" t="str">
        <f>IF(EA42="","SIN ESTADO",IF(EC42&lt;&gt;"","PAGA",IF(EB42&gt;0,"VENCIDA",IF(EB42&gt;=-5,"POR VENCER","AL DÍA"))))</f>
        <v>VENCIDA</v>
      </c>
      <c r="EG42">
        <f>IF(N($H42)&lt;22,"",IF(EA42="","",EA42+31))</f>
        <v>46338</v>
      </c>
      <c r="EH42">
        <f>IF(EG42="","",TODAY()-EG42)</f>
        <v>-20</v>
      </c>
      <c r="EK42" t="str">
        <f>IF(EG42="","SIN ESTADO",IF(EI42&lt;&gt;"","PAGA",IF(EH42&gt;0,"VENCIDA",IF(EH42&gt;=-5,"POR VENCER","AL DÍA"))))</f>
        <v>AL DÍA</v>
      </c>
      <c r="EM42">
        <f>IF(N($H42)&lt;23,"",IF(EG42="","",EG42+31))</f>
        <v>46369</v>
      </c>
      <c r="EN42">
        <f>IF(EM42="","",TODAY()-EM42)</f>
        <v>-51</v>
      </c>
      <c r="EQ42" t="str">
        <f>IF(EM42="","SIN ESTADO",IF(EO42&lt;&gt;"","PAGA",IF(EN42&gt;0,"VENCIDA",IF(EN42&gt;=-5,"POR VENCER","AL DÍA"))))</f>
        <v>AL DÍA</v>
      </c>
      <c r="ES42">
        <f>IF(N($H42)&lt;24,"",IF(EM42="","",EM42+31))</f>
        <v>46400</v>
      </c>
      <c r="ET42">
        <f>IF(ES42="","",TODAY()-ES42)</f>
        <v>-82</v>
      </c>
      <c r="EW42" t="str">
        <f>IF(ES42="","SIN ESTADO",IF(EU42&lt;&gt;"","PAGA",IF(ET42&gt;0,"VENCIDA",IF(ET42&gt;=-5,"POR VENCER","AL DÍA"))))</f>
        <v>AL DÍA</v>
      </c>
      <c r="EY42" t="str">
        <f>IF(N($H42)&lt;25,"",IF(ES42="","",ES42+31))</f>
        <v/>
      </c>
      <c r="EZ42" t="str">
        <f>IF(EY42="","",TODAY()-EY42)</f>
        <v/>
      </c>
      <c r="FC42" t="str">
        <f>IF(EY42="","SIN ESTADO",IF(FA42&lt;&gt;"","PAGA",IF(EZ42&gt;0,"VENCIDA",IF(EZ42&gt;=-5,"POR VENCER","AL DÍA"))))</f>
        <v>SIN ESTADO</v>
      </c>
      <c r="FE42" t="str">
        <f>IF(N($H42)&lt;26,"",IF(EY42="","",EY42+31))</f>
        <v/>
      </c>
      <c r="FF42" t="str">
        <f>IF(FE42="","",TODAY()-FE42)</f>
        <v/>
      </c>
      <c r="FI42" t="str">
        <f>IF(FE42="","SIN ESTADO",IF(FG42&lt;&gt;"","PAGA",IF(FF42&gt;0,"VENCIDA",IF(FF42&gt;=-5,"POR VENCER","AL DÍA"))))</f>
        <v>SIN ESTADO</v>
      </c>
      <c r="FK42" t="str">
        <f>IF(N($H42)&lt;27,"",IF(FE42="","",FE42+31))</f>
        <v/>
      </c>
      <c r="FL42" t="str">
        <f>IF(FK42="","",TODAY()-FK42)</f>
        <v/>
      </c>
      <c r="FO42" t="str">
        <f>IF(FK42="","SIN ESTADO",IF(FM42&lt;&gt;"","PAGA",IF(FL42&gt;0,"VENCIDA",IF(FL42&gt;=-5,"POR VENCER","AL DÍA"))))</f>
        <v>SIN ESTADO</v>
      </c>
      <c r="FQ42" t="str">
        <f>IF(N($H42)&lt;28,"",IF(FK42="","",FK42+31))</f>
        <v/>
      </c>
      <c r="FR42" t="str">
        <f>IF(FQ42="","",TODAY()-FQ42)</f>
        <v/>
      </c>
      <c r="FU42" t="str">
        <f>IF(FQ42="","SIN ESTADO",IF(FS42&lt;&gt;"","PAGA",IF(FR42&gt;0,"VENCIDA",IF(FR42&gt;=-5,"POR VENCER","AL DÍA"))))</f>
        <v>SIN ESTADO</v>
      </c>
      <c r="FW42" t="str">
        <f>IF(N($H42)&lt;29,"",IF(FQ42="","",FQ42+31))</f>
        <v/>
      </c>
      <c r="FX42" t="str">
        <f>IF(FW42="","",TODAY()-FW42)</f>
        <v/>
      </c>
      <c r="GA42" t="str">
        <f>IF(FW42="","SIN ESTADO",IF(FY42&lt;&gt;"","PAGA",IF(FX42&gt;0,"VENCIDA",IF(FX42&gt;=-5,"POR VENCER","AL DÍA"))))</f>
        <v>SIN ESTADO</v>
      </c>
      <c r="GC42" t="str">
        <f>IF(N($H42)&lt;30,"",IF(FW42="","",FW42+31))</f>
        <v/>
      </c>
      <c r="GD42" t="str">
        <f>IF(GC42="","",TODAY()-GC42)</f>
        <v/>
      </c>
      <c r="GG42" t="str">
        <f>IF(GC42="","SIN ESTADO",IF(GE42&lt;&gt;"","PAGA",IF(GD42&gt;0,"VENCIDA",IF(GD42&gt;=-5,"POR VENCER","AL DÍA"))))</f>
        <v>SIN ESTADO</v>
      </c>
      <c r="GI42" t="str">
        <f>IF(N($H42)&lt;31,"",IF(GC42="","",GC42+31))</f>
        <v/>
      </c>
      <c r="GJ42" t="str">
        <f>IF(GI42="","",TODAY()-GI42)</f>
        <v/>
      </c>
      <c r="GM42" t="str">
        <f>IF(GI42="","SIN ESTADO",IF(GK42&lt;&gt;"","PAGA",IF(GJ42&gt;0,"VENCIDA",IF(GJ42&gt;=-5,"POR VENCER","AL DÍA"))))</f>
        <v>SIN ESTADO</v>
      </c>
      <c r="GO42" t="str">
        <f>IF(N($H42)&lt;32,"",IF(GI42="","",GI42+31))</f>
        <v/>
      </c>
      <c r="GP42" t="str">
        <f>IF(GO42="","",TODAY()-GO42)</f>
        <v/>
      </c>
      <c r="GS42" t="str">
        <f>IF(GO42="","SIN ESTADO",IF(GQ42&lt;&gt;"","PAGA",IF(GP42&gt;0,"VENCIDA",IF(GP42&gt;=-5,"POR VENCER","AL DÍA"))))</f>
        <v>SIN ESTADO</v>
      </c>
      <c r="GU42" t="str">
        <f>IF(N($H42)&lt;33,"",IF(GO42="","",GO42+31))</f>
        <v/>
      </c>
      <c r="GV42" t="str">
        <f>IF(GU42="","",TODAY()-GU42)</f>
        <v/>
      </c>
      <c r="GY42" t="str">
        <f>IF(GU42="","SIN ESTADO",IF(GW42&lt;&gt;"","PAGA",IF(GV42&gt;0,"VENCIDA",IF(GV42&gt;=-5,"POR VENCER","AL DÍA"))))</f>
        <v>SIN ESTADO</v>
      </c>
      <c r="HA42" t="str">
        <f>IF(N($H42)&lt;34,"",IF(GU42="","",GU42+31))</f>
        <v/>
      </c>
      <c r="HB42" t="str">
        <f>IF(HA42="","",TODAY()-HA42)</f>
        <v/>
      </c>
      <c r="HE42" t="str">
        <f>IF(HA42="","SIN ESTADO",IF(HC42&lt;&gt;"","PAGA",IF(HB42&gt;0,"VENCIDA",IF(HB42&gt;=-5,"POR VENCER","AL DÍA"))))</f>
        <v>SIN ESTADO</v>
      </c>
      <c r="HG42" t="str">
        <f>IF(N($H42)&lt;35,"",IF(HA42="","",HA42+31))</f>
        <v/>
      </c>
      <c r="HH42" t="str">
        <f>IF(HG42="","",TODAY()-HG42)</f>
        <v/>
      </c>
      <c r="HK42" t="str">
        <f>IF(HG42="","SIN ESTADO",IF(HI42&lt;&gt;"","PAGA",IF(HH42&gt;0,"VENCIDA",IF(HH42&gt;=-5,"POR VENCER","AL DÍA"))))</f>
        <v>SIN ESTADO</v>
      </c>
      <c r="HM42" t="str">
        <f>IF(N($H42)&lt;36,"",IF(HG42="","",HG42+31))</f>
        <v/>
      </c>
      <c r="HN42" t="str">
        <f>IF(HM42="","",TODAY()-HM42)</f>
        <v/>
      </c>
      <c r="HQ42" t="str">
        <f>IF(HM42="","SIN ESTADO",IF(HO42&lt;&gt;"","PAGA",IF(HN42&gt;0,"VENCIDA",IF(HN42&gt;=-5,"POR VENCER","AL DÍA"))))</f>
        <v>SIN ESTADO</v>
      </c>
      <c r="HS42">
        <f>N42+T42+Z42+AF42+AL42+AR42+AX42+BD42+BJ42+BP42+BV42+CB42+CH42+CN42+CT42+CZ42+DF42+DL42+DR42+DX42+ED42+EJ42+EP42+EV42+FB42+FH42+FN42+FT42+FZ42+GF42+GL42+GR42+GX42+HD42+HJ42+HP42</f>
        <v>7000000</v>
      </c>
      <c r="HU42">
        <f>IFERROR(N($J42),0)</f>
        <v>875000</v>
      </c>
      <c r="HW42">
        <f>SUMPRODUCT((MOD(COLUMN($M42:$HR42)-COLUMN($M42),6)=0)*ISNUMBER($M42:$HR42)*($M42:$HR42&gt;=RESUMEN!$C$26)*($M42:$HR42&lt;=RESUMEN!$C$27)*IFERROR(N($N42:$HS42),0))</f>
        <v>875000</v>
      </c>
      <c r="HX42">
        <f>SUMPRODUCT((MOD(COLUMN($M42:$HR42)-COLUMN($M42),6)=0)*ISNUMBER($M42:$HR42)*($M42:$HR42&gt;=RESUMEN!$C$26)*($M42:$HR42&lt;=RESUMEN!$C$27))</f>
        <v>1</v>
      </c>
    </row>
    <row r="43">
      <c r="B43">
        <f>VENTAS!A42</f>
        <v>40</v>
      </c>
      <c r="C43" t="str">
        <f>VENTAS!B42</f>
        <v xml:space="preserve">LC1 - 6 - 4 </v>
      </c>
      <c r="D43" t="str">
        <f>VENTAS!C42</f>
        <v>VENDIDO</v>
      </c>
      <c r="E43">
        <f>VENTAS!D42</f>
        <v>30000000</v>
      </c>
      <c r="F43">
        <f>VENTAS!J42</f>
        <v>26000000</v>
      </c>
      <c r="G43">
        <f>VENTAS!F42</f>
        <v>45859</v>
      </c>
      <c r="H43">
        <f>VENTAS!K42</f>
        <v>24</v>
      </c>
      <c r="I43" t="str">
        <f>VENTAS!M42</f>
        <v xml:space="preserve">21 DE CADA MES </v>
      </c>
      <c r="J43">
        <f>VENTAS!L42</f>
        <v>1083333.3333333333</v>
      </c>
      <c r="K43">
        <f>IF(N($H43)&lt;1,"",$G43+31)</f>
        <v>45890</v>
      </c>
      <c r="L43">
        <f>IF(K43="","",TODAY()-K43)</f>
        <v>428</v>
      </c>
      <c r="M43">
        <v>46020</v>
      </c>
      <c r="N43">
        <v>1083000</v>
      </c>
      <c r="O43" t="str">
        <f>IF(K43="","SIN ESTADO",IF(M43&lt;&gt;"","PAGA",IF(L43&gt;0,"VENCIDA",IF(L43&gt;=-5,"POR VENCER","AL DÍA"))))</f>
        <v>PAGA</v>
      </c>
      <c r="P43" t="str">
        <v>EFECTIVO</v>
      </c>
      <c r="Q43">
        <f>IF(N($H43)&lt;2,"",IF(K43="","",K43+31))</f>
        <v>45921</v>
      </c>
      <c r="R43">
        <f>IF(Q43="","",TODAY()-Q43)</f>
        <v>397</v>
      </c>
      <c r="S43">
        <v>46020</v>
      </c>
      <c r="T43">
        <v>1083000</v>
      </c>
      <c r="U43" t="str">
        <f>IF(Q43="","SIN ESTADO",IF(S43&lt;&gt;"","PAGA",IF(R43&gt;0,"VENCIDA",IF(R43&gt;=-5,"POR VENCER","AL DÍA"))))</f>
        <v>PAGA</v>
      </c>
      <c r="V43" t="str">
        <v>TRANSFERENCIA</v>
      </c>
      <c r="W43">
        <f>IF(N($H43)&lt;3,"",IF(Q43="","",Q43+31))</f>
        <v>45952</v>
      </c>
      <c r="X43">
        <f>IF(W43="","",TODAY()-W43)</f>
        <v>366</v>
      </c>
      <c r="Y43">
        <v>46020</v>
      </c>
      <c r="Z43">
        <v>1083000</v>
      </c>
      <c r="AA43" t="str">
        <f>IF(W43="","SIN ESTADO",IF(Y43&lt;&gt;"","PAGA",IF(X43&gt;0,"VENCIDA",IF(X43&gt;=-5,"POR VENCER","AL DÍA"))))</f>
        <v>PAGA</v>
      </c>
      <c r="AB43" t="str">
        <v>TRANSFERENCIA</v>
      </c>
      <c r="AC43">
        <f>IF(N($H43)&lt;4,"",IF(W43="","",W43+31))</f>
        <v>45983</v>
      </c>
      <c r="AD43">
        <f>IF(AC43="","",TODAY()-AC43)</f>
        <v>335</v>
      </c>
      <c r="AE43">
        <v>46020</v>
      </c>
      <c r="AF43">
        <v>1083000</v>
      </c>
      <c r="AG43" t="str">
        <f>IF(AC43="","SIN ESTADO",IF(AE43&lt;&gt;"","PAGA",IF(AD43&gt;0,"VENCIDA",IF(AD43&gt;=-5,"POR VENCER","AL DÍA"))))</f>
        <v>PAGA</v>
      </c>
      <c r="AH43" t="str">
        <v>TRANSFERENCIA</v>
      </c>
      <c r="AI43">
        <f>IF(N($H43)&lt;5,"",IF(AC43="","",AC43+31))</f>
        <v>46014</v>
      </c>
      <c r="AJ43">
        <f>IF(AI43="","",TODAY()-AI43)</f>
        <v>304</v>
      </c>
      <c r="AK43">
        <v>46020</v>
      </c>
      <c r="AL43">
        <v>1083000</v>
      </c>
      <c r="AM43" t="str">
        <f>IF(AI43="","SIN ESTADO",IF(AK43&lt;&gt;"","PAGA",IF(AJ43&gt;0,"VENCIDA",IF(AJ43&gt;=-5,"POR VENCER","AL DÍA"))))</f>
        <v>PAGA</v>
      </c>
      <c r="AN43" t="str">
        <v>TRANSFERENCIA</v>
      </c>
      <c r="AO43">
        <f>IF(N($H43)&lt;6,"",IF(AI43="","",AI43+31))</f>
        <v>46045</v>
      </c>
      <c r="AP43">
        <f>IF(AO43="","",TODAY()-AO43)</f>
        <v>273</v>
      </c>
      <c r="AQ43">
        <v>46197</v>
      </c>
      <c r="AR43">
        <v>1083000</v>
      </c>
      <c r="AS43" t="str">
        <f>IF(AO43="","SIN ESTADO",IF(AQ43&lt;&gt;"","PAGA",IF(AP43&gt;0,"VENCIDA",IF(AP43&gt;=-5,"POR VENCER","AL DÍA"))))</f>
        <v>PAGA</v>
      </c>
      <c r="AT43" t="str">
        <v>TRANSFERENCIA</v>
      </c>
      <c r="AU43">
        <f>IF(N($H43)&lt;7,"",IF(AO43="","",AO43+31))</f>
        <v>46076</v>
      </c>
      <c r="AV43">
        <f>IF(AU43="","",TODAY()-AU43)</f>
        <v>242</v>
      </c>
      <c r="AW43">
        <v>46197</v>
      </c>
      <c r="AX43">
        <v>1083000</v>
      </c>
      <c r="AY43" t="str">
        <f>IF(AU43="","SIN ESTADO",IF(AW43&lt;&gt;"","PAGA",IF(AV43&gt;0,"VENCIDA",IF(AV43&gt;=-5,"POR VENCER","AL DÍA"))))</f>
        <v>PAGA</v>
      </c>
      <c r="AZ43" t="str">
        <v>TRANSFERENCIA</v>
      </c>
      <c r="BA43">
        <f>IF(N($H43)&lt;8,"",IF(AU43="","",AU43+31))</f>
        <v>46107</v>
      </c>
      <c r="BB43">
        <f>IF(BA43="","",TODAY()-BA43)</f>
        <v>211</v>
      </c>
      <c r="BC43">
        <v>46197</v>
      </c>
      <c r="BD43">
        <v>1083000</v>
      </c>
      <c r="BE43" t="str">
        <f>IF(BA43="","SIN ESTADO",IF(BC43&lt;&gt;"","PAGA",IF(BB43&gt;0,"VENCIDA",IF(BB43&gt;=-5,"POR VENCER","AL DÍA"))))</f>
        <v>PAGA</v>
      </c>
      <c r="BF43" t="str">
        <v>TRANSFERENCIA</v>
      </c>
      <c r="BG43">
        <f>IF(N($H43)&lt;9,"",IF(BA43="","",BA43+31))</f>
        <v>46138</v>
      </c>
      <c r="BH43">
        <f>IF(BG43="","",TODAY()-BG43)</f>
        <v>180</v>
      </c>
      <c r="BI43">
        <v>46197</v>
      </c>
      <c r="BJ43">
        <v>1083000</v>
      </c>
      <c r="BK43" t="str">
        <f>IF(BG43="","SIN ESTADO",IF(BI43&lt;&gt;"","PAGA",IF(BH43&gt;0,"VENCIDA",IF(BH43&gt;=-5,"POR VENCER","AL DÍA"))))</f>
        <v>PAGA</v>
      </c>
      <c r="BL43" t="str">
        <v>TRANSFERENCIA</v>
      </c>
      <c r="BM43">
        <f>IF(N($H43)&lt;10,"",IF(BG43="","",BG43+31))</f>
        <v>46169</v>
      </c>
      <c r="BN43">
        <f>IF(BM43="","",TODAY()-BM43)</f>
        <v>149</v>
      </c>
      <c r="BQ43" t="str">
        <f>IF(BM43="","SIN ESTADO",IF(BO43&lt;&gt;"","PAGA",IF(BN43&gt;0,"VENCIDA",IF(BN43&gt;=-5,"POR VENCER","AL DÍA"))))</f>
        <v>VENCIDA</v>
      </c>
      <c r="BS43">
        <f>IF(N($H43)&lt;11,"",IF(BM43="","",BM43+31))</f>
        <v>46200</v>
      </c>
      <c r="BT43">
        <f>IF(BS43="","",TODAY()-BS43)</f>
        <v>118</v>
      </c>
      <c r="BW43" t="str">
        <f>IF(BS43="","SIN ESTADO",IF(BU43&lt;&gt;"","PAGA",IF(BT43&gt;0,"VENCIDA",IF(BT43&gt;=-5,"POR VENCER","AL DÍA"))))</f>
        <v>VENCIDA</v>
      </c>
      <c r="BY43">
        <f>IF(N($H43)&lt;12,"",IF(BS43="","",BS43+31))</f>
        <v>46231</v>
      </c>
      <c r="BZ43">
        <f>IF(BY43="","",TODAY()-BY43)</f>
        <v>87</v>
      </c>
      <c r="CC43" t="str">
        <f>IF(BY43="","SIN ESTADO",IF(CA43&lt;&gt;"","PAGA",IF(BZ43&gt;0,"VENCIDA",IF(BZ43&gt;=-5,"POR VENCER","AL DÍA"))))</f>
        <v>VENCIDA</v>
      </c>
      <c r="CE43">
        <f>IF(N($H43)&lt;13,"",IF(BY43="","",BY43+31))</f>
        <v>46262</v>
      </c>
      <c r="CF43">
        <f>IF(CE43="","",TODAY()-CE43)</f>
        <v>56</v>
      </c>
      <c r="CI43" t="str">
        <f>IF(CE43="","SIN ESTADO",IF(CG43&lt;&gt;"","PAGA",IF(CF43&gt;0,"VENCIDA",IF(CF43&gt;=-5,"POR VENCER","AL DÍA"))))</f>
        <v>VENCIDA</v>
      </c>
      <c r="CK43">
        <f>IF(N($H43)&lt;14,"",IF(CE43="","",CE43+31))</f>
        <v>46293</v>
      </c>
      <c r="CL43">
        <f>IF(CK43="","",TODAY()-CK43)</f>
        <v>25</v>
      </c>
      <c r="CO43" t="str">
        <f>IF(CK43="","SIN ESTADO",IF(CM43&lt;&gt;"","PAGA",IF(CL43&gt;0,"VENCIDA",IF(CL43&gt;=-5,"POR VENCER","AL DÍA"))))</f>
        <v>VENCIDA</v>
      </c>
      <c r="CQ43">
        <f>IF(N($H43)&lt;15,"",IF(CK43="","",CK43+31))</f>
        <v>46324</v>
      </c>
      <c r="CR43">
        <f>IF(CQ43="","",TODAY()-CQ43)</f>
        <v>-6</v>
      </c>
      <c r="CU43" t="str">
        <f>IF(CQ43="","SIN ESTADO",IF(CS43&lt;&gt;"","PAGA",IF(CR43&gt;0,"VENCIDA",IF(CR43&gt;=-5,"POR VENCER","AL DÍA"))))</f>
        <v>AL DÍA</v>
      </c>
      <c r="CW43">
        <f>IF(N($H43)&lt;16,"",IF(CQ43="","",CQ43+31))</f>
        <v>46355</v>
      </c>
      <c r="CX43">
        <f>IF(CW43="","",TODAY()-CW43)</f>
        <v>-37</v>
      </c>
      <c r="DA43" t="str">
        <f>IF(CW43="","SIN ESTADO",IF(CY43&lt;&gt;"","PAGA",IF(CX43&gt;0,"VENCIDA",IF(CX43&gt;=-5,"POR VENCER","AL DÍA"))))</f>
        <v>AL DÍA</v>
      </c>
      <c r="DC43">
        <f>IF(N($H43)&lt;17,"",IF(CW43="","",CW43+31))</f>
        <v>46386</v>
      </c>
      <c r="DD43">
        <f>IF(DC43="","",TODAY()-DC43)</f>
        <v>-68</v>
      </c>
      <c r="DG43" t="str">
        <f>IF(DC43="","SIN ESTADO",IF(DE43&lt;&gt;"","PAGA",IF(DD43&gt;0,"VENCIDA",IF(DD43&gt;=-5,"POR VENCER","AL DÍA"))))</f>
        <v>AL DÍA</v>
      </c>
      <c r="DI43">
        <f>IF(N($H43)&lt;18,"",IF(DC43="","",DC43+31))</f>
        <v>46417</v>
      </c>
      <c r="DJ43">
        <f>IF(DI43="","",TODAY()-DI43)</f>
        <v>-99</v>
      </c>
      <c r="DM43" t="str">
        <f>IF(DI43="","SIN ESTADO",IF(DK43&lt;&gt;"","PAGA",IF(DJ43&gt;0,"VENCIDA",IF(DJ43&gt;=-5,"POR VENCER","AL DÍA"))))</f>
        <v>AL DÍA</v>
      </c>
      <c r="DO43">
        <f>IF(N($H43)&lt;19,"",IF(DI43="","",DI43+31))</f>
        <v>46448</v>
      </c>
      <c r="DP43">
        <f>IF(DO43="","",TODAY()-DO43)</f>
        <v>-130</v>
      </c>
      <c r="DS43" t="str">
        <f>IF(DO43="","SIN ESTADO",IF(DQ43&lt;&gt;"","PAGA",IF(DP43&gt;0,"VENCIDA",IF(DP43&gt;=-5,"POR VENCER","AL DÍA"))))</f>
        <v>AL DÍA</v>
      </c>
      <c r="DU43">
        <f>IF(N($H43)&lt;20,"",IF(DO43="","",DO43+31))</f>
        <v>46479</v>
      </c>
      <c r="DV43">
        <f>IF(DU43="","",TODAY()-DU43)</f>
        <v>-161</v>
      </c>
      <c r="DY43" t="str">
        <f>IF(DU43="","SIN ESTADO",IF(DW43&lt;&gt;"","PAGA",IF(DV43&gt;0,"VENCIDA",IF(DV43&gt;=-5,"POR VENCER","AL DÍA"))))</f>
        <v>AL DÍA</v>
      </c>
      <c r="EA43">
        <f>IF(N($H43)&lt;21,"",IF(DU43="","",DU43+31))</f>
        <v>46510</v>
      </c>
      <c r="EB43">
        <f>IF(EA43="","",TODAY()-EA43)</f>
        <v>-192</v>
      </c>
      <c r="EE43" t="str">
        <f>IF(EA43="","SIN ESTADO",IF(EC43&lt;&gt;"","PAGA",IF(EB43&gt;0,"VENCIDA",IF(EB43&gt;=-5,"POR VENCER","AL DÍA"))))</f>
        <v>AL DÍA</v>
      </c>
      <c r="EG43">
        <f>IF(N($H43)&lt;22,"",IF(EA43="","",EA43+31))</f>
        <v>46541</v>
      </c>
      <c r="EH43">
        <f>IF(EG43="","",TODAY()-EG43)</f>
        <v>-223</v>
      </c>
      <c r="EK43" t="str">
        <f>IF(EG43="","SIN ESTADO",IF(EI43&lt;&gt;"","PAGA",IF(EH43&gt;0,"VENCIDA",IF(EH43&gt;=-5,"POR VENCER","AL DÍA"))))</f>
        <v>AL DÍA</v>
      </c>
      <c r="EM43">
        <f>IF(N($H43)&lt;23,"",IF(EG43="","",EG43+31))</f>
        <v>46572</v>
      </c>
      <c r="EN43">
        <f>IF(EM43="","",TODAY()-EM43)</f>
        <v>-254</v>
      </c>
      <c r="EQ43" t="str">
        <f>IF(EM43="","SIN ESTADO",IF(EO43&lt;&gt;"","PAGA",IF(EN43&gt;0,"VENCIDA",IF(EN43&gt;=-5,"POR VENCER","AL DÍA"))))</f>
        <v>AL DÍA</v>
      </c>
      <c r="ES43">
        <f>IF(N($H43)&lt;24,"",IF(EM43="","",EM43+31))</f>
        <v>46603</v>
      </c>
      <c r="ET43">
        <f>IF(ES43="","",TODAY()-ES43)</f>
        <v>-285</v>
      </c>
      <c r="EW43" t="str">
        <f>IF(ES43="","SIN ESTADO",IF(EU43&lt;&gt;"","PAGA",IF(ET43&gt;0,"VENCIDA",IF(ET43&gt;=-5,"POR VENCER","AL DÍA"))))</f>
        <v>AL DÍA</v>
      </c>
      <c r="EY43" t="str">
        <f>IF(N($H43)&lt;25,"",IF(ES43="","",ES43+31))</f>
        <v/>
      </c>
      <c r="EZ43" t="str">
        <f>IF(EY43="","",TODAY()-EY43)</f>
        <v/>
      </c>
      <c r="FC43" t="str">
        <f>IF(EY43="","SIN ESTADO",IF(FA43&lt;&gt;"","PAGA",IF(EZ43&gt;0,"VENCIDA",IF(EZ43&gt;=-5,"POR VENCER","AL DÍA"))))</f>
        <v>SIN ESTADO</v>
      </c>
      <c r="FE43" t="str">
        <f>IF(N($H43)&lt;26,"",IF(EY43="","",EY43+31))</f>
        <v/>
      </c>
      <c r="FF43" t="str">
        <f>IF(FE43="","",TODAY()-FE43)</f>
        <v/>
      </c>
      <c r="FI43" t="str">
        <f>IF(FE43="","SIN ESTADO",IF(FG43&lt;&gt;"","PAGA",IF(FF43&gt;0,"VENCIDA",IF(FF43&gt;=-5,"POR VENCER","AL DÍA"))))</f>
        <v>SIN ESTADO</v>
      </c>
      <c r="FK43" t="str">
        <f>IF(N($H43)&lt;27,"",IF(FE43="","",FE43+31))</f>
        <v/>
      </c>
      <c r="FL43" t="str">
        <f>IF(FK43="","",TODAY()-FK43)</f>
        <v/>
      </c>
      <c r="FO43" t="str">
        <f>IF(FK43="","SIN ESTADO",IF(FM43&lt;&gt;"","PAGA",IF(FL43&gt;0,"VENCIDA",IF(FL43&gt;=-5,"POR VENCER","AL DÍA"))))</f>
        <v>SIN ESTADO</v>
      </c>
      <c r="FQ43" t="str">
        <f>IF(N($H43)&lt;28,"",IF(FK43="","",FK43+31))</f>
        <v/>
      </c>
      <c r="FR43" t="str">
        <f>IF(FQ43="","",TODAY()-FQ43)</f>
        <v/>
      </c>
      <c r="FU43" t="str">
        <f>IF(FQ43="","SIN ESTADO",IF(FS43&lt;&gt;"","PAGA",IF(FR43&gt;0,"VENCIDA",IF(FR43&gt;=-5,"POR VENCER","AL DÍA"))))</f>
        <v>SIN ESTADO</v>
      </c>
      <c r="FW43" t="str">
        <f>IF(N($H43)&lt;29,"",IF(FQ43="","",FQ43+31))</f>
        <v/>
      </c>
      <c r="FX43" t="str">
        <f>IF(FW43="","",TODAY()-FW43)</f>
        <v/>
      </c>
      <c r="GA43" t="str">
        <f>IF(FW43="","SIN ESTADO",IF(FY43&lt;&gt;"","PAGA",IF(FX43&gt;0,"VENCIDA",IF(FX43&gt;=-5,"POR VENCER","AL DÍA"))))</f>
        <v>SIN ESTADO</v>
      </c>
      <c r="GC43" t="str">
        <f>IF(N($H43)&lt;30,"",IF(FW43="","",FW43+31))</f>
        <v/>
      </c>
      <c r="GD43" t="str">
        <f>IF(GC43="","",TODAY()-GC43)</f>
        <v/>
      </c>
      <c r="GG43" t="str">
        <f>IF(GC43="","SIN ESTADO",IF(GE43&lt;&gt;"","PAGA",IF(GD43&gt;0,"VENCIDA",IF(GD43&gt;=-5,"POR VENCER","AL DÍA"))))</f>
        <v>SIN ESTADO</v>
      </c>
      <c r="GI43" t="str">
        <f>IF(N($H43)&lt;31,"",IF(GC43="","",GC43+31))</f>
        <v/>
      </c>
      <c r="GJ43" t="str">
        <f>IF(GI43="","",TODAY()-GI43)</f>
        <v/>
      </c>
      <c r="GM43" t="str">
        <f>IF(GI43="","SIN ESTADO",IF(GK43&lt;&gt;"","PAGA",IF(GJ43&gt;0,"VENCIDA",IF(GJ43&gt;=-5,"POR VENCER","AL DÍA"))))</f>
        <v>SIN ESTADO</v>
      </c>
      <c r="GO43" t="str">
        <f>IF(N($H43)&lt;32,"",IF(GI43="","",GI43+31))</f>
        <v/>
      </c>
      <c r="GP43" t="str">
        <f>IF(GO43="","",TODAY()-GO43)</f>
        <v/>
      </c>
      <c r="GS43" t="str">
        <f>IF(GO43="","SIN ESTADO",IF(GQ43&lt;&gt;"","PAGA",IF(GP43&gt;0,"VENCIDA",IF(GP43&gt;=-5,"POR VENCER","AL DÍA"))))</f>
        <v>SIN ESTADO</v>
      </c>
      <c r="GU43" t="str">
        <f>IF(N($H43)&lt;33,"",IF(GO43="","",GO43+31))</f>
        <v/>
      </c>
      <c r="GV43" t="str">
        <f>IF(GU43="","",TODAY()-GU43)</f>
        <v/>
      </c>
      <c r="GY43" t="str">
        <f>IF(GU43="","SIN ESTADO",IF(GW43&lt;&gt;"","PAGA",IF(GV43&gt;0,"VENCIDA",IF(GV43&gt;=-5,"POR VENCER","AL DÍA"))))</f>
        <v>SIN ESTADO</v>
      </c>
      <c r="HA43" t="str">
        <f>IF(N($H43)&lt;34,"",IF(GU43="","",GU43+31))</f>
        <v/>
      </c>
      <c r="HB43" t="str">
        <f>IF(HA43="","",TODAY()-HA43)</f>
        <v/>
      </c>
      <c r="HE43" t="str">
        <f>IF(HA43="","SIN ESTADO",IF(HC43&lt;&gt;"","PAGA",IF(HB43&gt;0,"VENCIDA",IF(HB43&gt;=-5,"POR VENCER","AL DÍA"))))</f>
        <v>SIN ESTADO</v>
      </c>
      <c r="HG43" t="str">
        <f>IF(N($H43)&lt;35,"",IF(HA43="","",HA43+31))</f>
        <v/>
      </c>
      <c r="HH43" t="str">
        <f>IF(HG43="","",TODAY()-HG43)</f>
        <v/>
      </c>
      <c r="HK43" t="str">
        <f>IF(HG43="","SIN ESTADO",IF(HI43&lt;&gt;"","PAGA",IF(HH43&gt;0,"VENCIDA",IF(HH43&gt;=-5,"POR VENCER","AL DÍA"))))</f>
        <v>SIN ESTADO</v>
      </c>
      <c r="HM43" t="str">
        <f>IF(N($H43)&lt;36,"",IF(HG43="","",HG43+31))</f>
        <v/>
      </c>
      <c r="HN43" t="str">
        <f>IF(HM43="","",TODAY()-HM43)</f>
        <v/>
      </c>
      <c r="HQ43" t="str">
        <f>IF(HM43="","SIN ESTADO",IF(HO43&lt;&gt;"","PAGA",IF(HN43&gt;0,"VENCIDA",IF(HN43&gt;=-5,"POR VENCER","AL DÍA"))))</f>
        <v>SIN ESTADO</v>
      </c>
      <c r="HS43">
        <f>N43+T43+Z43+AF43+AL43+AR43+AX43+BD43+BJ43+BP43+BV43+CB43+CH43+CN43+CT43+CZ43+DF43+DL43+DR43+DX43+ED43+EJ43+EP43+EV43+FB43+FH43+FN43+FT43+FZ43+GF43+GL43+GR43+GX43+HD43+HJ43+HP43</f>
        <v>9747000</v>
      </c>
      <c r="HU43">
        <f>IFERROR(N($J43),0)</f>
        <v>1083333.3333333333</v>
      </c>
      <c r="HW43">
        <f>SUMPRODUCT((MOD(COLUMN($M43:$HR43)-COLUMN($M43),6)=0)*ISNUMBER($M43:$HR43)*($M43:$HR43&gt;=RESUMEN!$C$26)*($M43:$HR43&lt;=RESUMEN!$C$27)*IFERROR(N($N43:$HS43),0))</f>
        <v>0</v>
      </c>
      <c r="HX43">
        <f>SUMPRODUCT((MOD(COLUMN($M43:$HR43)-COLUMN($M43),6)=0)*ISNUMBER($M43:$HR43)*($M43:$HR43&gt;=RESUMEN!$C$26)*($M43:$HR43&lt;=RESUMEN!$C$27))</f>
        <v>0</v>
      </c>
    </row>
    <row r="44">
      <c r="B44">
        <f>VENTAS!A43</f>
        <v>41</v>
      </c>
      <c r="C44" t="str">
        <f>VENTAS!B43</f>
        <v xml:space="preserve">LC1 - 6 - 5 </v>
      </c>
      <c r="D44" t="str">
        <f>VENTAS!C43</f>
        <v>VENDIDO</v>
      </c>
      <c r="E44">
        <f>VENTAS!D43</f>
        <v>30000000</v>
      </c>
      <c r="F44">
        <f>VENTAS!J43</f>
        <v>26000000</v>
      </c>
      <c r="G44">
        <f>VENTAS!F43</f>
        <v>45832</v>
      </c>
      <c r="H44">
        <f>VENTAS!K43</f>
        <v>24</v>
      </c>
      <c r="I44" t="str">
        <f>VENTAS!M43</f>
        <v xml:space="preserve">24 DE CADA MES </v>
      </c>
      <c r="J44">
        <f>VENTAS!L43</f>
        <v>1083333.3333333333</v>
      </c>
      <c r="K44">
        <f>IF(N($H44)&lt;1,"",$G44+31)</f>
        <v>45863</v>
      </c>
      <c r="L44">
        <f>IF(K44="","",TODAY()-K44)</f>
        <v>455</v>
      </c>
      <c r="M44">
        <v>45866</v>
      </c>
      <c r="N44">
        <v>1083000</v>
      </c>
      <c r="O44" t="str">
        <f>IF(K44="","SIN ESTADO",IF(M44&lt;&gt;"","PAGA",IF(L44&gt;0,"VENCIDA",IF(L44&gt;=-5,"POR VENCER","AL DÍA"))))</f>
        <v>PAGA</v>
      </c>
      <c r="P44" t="str">
        <v>TRANSFERENCIA</v>
      </c>
      <c r="Q44">
        <f>IF(N($H44)&lt;2,"",IF(K44="","",K44+31))</f>
        <v>45894</v>
      </c>
      <c r="R44">
        <f>IF(Q44="","",TODAY()-Q44)</f>
        <v>424</v>
      </c>
      <c r="S44">
        <v>45903</v>
      </c>
      <c r="T44">
        <v>1083000</v>
      </c>
      <c r="U44" t="str">
        <f>IF(Q44="","SIN ESTADO",IF(S44&lt;&gt;"","PAGA",IF(R44&gt;0,"VENCIDA",IF(R44&gt;=-5,"POR VENCER","AL DÍA"))))</f>
        <v>PAGA</v>
      </c>
      <c r="V44" t="str">
        <v>TRANSFERENCIA</v>
      </c>
      <c r="W44">
        <f>IF(N($H44)&lt;3,"",IF(Q44="","",Q44+31))</f>
        <v>45925</v>
      </c>
      <c r="X44">
        <f>IF(W44="","",TODAY()-W44)</f>
        <v>393</v>
      </c>
      <c r="Y44">
        <v>45946</v>
      </c>
      <c r="Z44">
        <v>1083000</v>
      </c>
      <c r="AA44" t="str">
        <f>IF(W44="","SIN ESTADO",IF(Y44&lt;&gt;"","PAGA",IF(X44&gt;0,"VENCIDA",IF(X44&gt;=-5,"POR VENCER","AL DÍA"))))</f>
        <v>PAGA</v>
      </c>
      <c r="AB44" t="str">
        <v>TRANSFERENCIA</v>
      </c>
      <c r="AC44">
        <f>IF(N($H44)&lt;4,"",IF(W44="","",W44+31))</f>
        <v>45956</v>
      </c>
      <c r="AD44">
        <f>IF(AC44="","",TODAY()-AC44)</f>
        <v>362</v>
      </c>
      <c r="AE44">
        <v>46118</v>
      </c>
      <c r="AF44">
        <v>2166000</v>
      </c>
      <c r="AG44" t="str">
        <f>IF(AC44="","SIN ESTADO",IF(AE44&lt;&gt;"","PAGA",IF(AD44&gt;0,"VENCIDA",IF(AD44&gt;=-5,"POR VENCER","AL DÍA"))))</f>
        <v>PAGA</v>
      </c>
      <c r="AH44" t="str">
        <v>TRANSFERENCIA</v>
      </c>
      <c r="AI44">
        <f>IF(N($H44)&lt;5,"",IF(AC44="","",AC44+31))</f>
        <v>45987</v>
      </c>
      <c r="AJ44">
        <f>IF(AI44="","",TODAY()-AI44)</f>
        <v>331</v>
      </c>
      <c r="AK44">
        <v>46177</v>
      </c>
      <c r="AM44" t="str">
        <f>IF(AI44="","SIN ESTADO",IF(AK44&lt;&gt;"","PAGA",IF(AJ44&gt;0,"VENCIDA",IF(AJ44&gt;=-5,"POR VENCER","AL DÍA"))))</f>
        <v>PAGA</v>
      </c>
      <c r="AN44" t="str">
        <v>EFECTIVO</v>
      </c>
      <c r="AO44">
        <f>IF(N($H44)&lt;6,"",IF(AI44="","",AI44+31))</f>
        <v>46018</v>
      </c>
      <c r="AP44">
        <f>IF(AO44="","",TODAY()-AO44)</f>
        <v>300</v>
      </c>
      <c r="AQ44">
        <v>46180</v>
      </c>
      <c r="AR44">
        <v>6500000</v>
      </c>
      <c r="AS44" t="str">
        <f>IF(AO44="","SIN ESTADO",IF(AQ44&lt;&gt;"","PAGA",IF(AP44&gt;0,"VENCIDA",IF(AP44&gt;=-5,"POR VENCER","AL DÍA"))))</f>
        <v>PAGA</v>
      </c>
      <c r="AT44" t="str">
        <v>TRANSFERENCIA</v>
      </c>
      <c r="AU44">
        <f>IF(N($H44)&lt;7,"",IF(AO44="","",AO44+31))</f>
        <v>46049</v>
      </c>
      <c r="AV44">
        <f>IF(AU44="","",TODAY()-AU44)</f>
        <v>269</v>
      </c>
      <c r="AW44">
        <v>46180</v>
      </c>
      <c r="AY44" t="str">
        <f>IF(AU44="","SIN ESTADO",IF(AW44&lt;&gt;"","PAGA",IF(AV44&gt;0,"VENCIDA",IF(AV44&gt;=-5,"POR VENCER","AL DÍA"))))</f>
        <v>PAGA</v>
      </c>
      <c r="AZ44" t="str">
        <v>TRANSFERENCIA</v>
      </c>
      <c r="BA44">
        <f>IF(N($H44)&lt;8,"",IF(AU44="","",AU44+31))</f>
        <v>46080</v>
      </c>
      <c r="BB44">
        <f>IF(BA44="","",TODAY()-BA44)</f>
        <v>238</v>
      </c>
      <c r="BC44">
        <v>46180</v>
      </c>
      <c r="BE44" t="str">
        <f>IF(BA44="","SIN ESTADO",IF(BC44&lt;&gt;"","PAGA",IF(BB44&gt;0,"VENCIDA",IF(BB44&gt;=-5,"POR VENCER","AL DÍA"))))</f>
        <v>PAGA</v>
      </c>
      <c r="BF44" t="str">
        <v>TRANSFERENCIA</v>
      </c>
      <c r="BG44">
        <f>IF(N($H44)&lt;9,"",IF(BA44="","",BA44+31))</f>
        <v>46111</v>
      </c>
      <c r="BH44">
        <f>IF(BG44="","",TODAY()-BG44)</f>
        <v>207</v>
      </c>
      <c r="BI44">
        <v>46180</v>
      </c>
      <c r="BK44" t="str">
        <f>IF(BG44="","SIN ESTADO",IF(BI44&lt;&gt;"","PAGA",IF(BH44&gt;0,"VENCIDA",IF(BH44&gt;=-5,"POR VENCER","AL DÍA"))))</f>
        <v>PAGA</v>
      </c>
      <c r="BL44" t="str">
        <v>TRANSFERENCIA</v>
      </c>
      <c r="BM44">
        <f>IF(N($H44)&lt;10,"",IF(BG44="","",BG44+31))</f>
        <v>46142</v>
      </c>
      <c r="BN44">
        <f>IF(BM44="","",TODAY()-BM44)</f>
        <v>176</v>
      </c>
      <c r="BO44">
        <v>46180</v>
      </c>
      <c r="BQ44" t="str">
        <f>IF(BM44="","SIN ESTADO",IF(BO44&lt;&gt;"","PAGA",IF(BN44&gt;0,"VENCIDA",IF(BN44&gt;=-5,"POR VENCER","AL DÍA"))))</f>
        <v>PAGA</v>
      </c>
      <c r="BR44" t="str">
        <v>TRANSFERENCIA</v>
      </c>
      <c r="BS44">
        <f>IF(N($H44)&lt;11,"",IF(BM44="","",BM44+31))</f>
        <v>46173</v>
      </c>
      <c r="BT44">
        <f>IF(BS44="","",TODAY()-BS44)</f>
        <v>145</v>
      </c>
      <c r="BU44">
        <v>46180</v>
      </c>
      <c r="BW44" t="str">
        <f>IF(BS44="","SIN ESTADO",IF(BU44&lt;&gt;"","PAGA",IF(BT44&gt;0,"VENCIDA",IF(BT44&gt;=-5,"POR VENCER","AL DÍA"))))</f>
        <v>PAGA</v>
      </c>
      <c r="BX44" t="str">
        <v>TRANSFERENCIA</v>
      </c>
      <c r="BY44">
        <f>IF(N($H44)&lt;12,"",IF(BS44="","",BS44+31))</f>
        <v>46204</v>
      </c>
      <c r="BZ44">
        <f>IF(BY44="","",TODAY()-BY44)</f>
        <v>114</v>
      </c>
      <c r="CC44" t="str">
        <f>IF(BY44="","SIN ESTADO",IF(CA44&lt;&gt;"","PAGA",IF(BZ44&gt;0,"VENCIDA",IF(BZ44&gt;=-5,"POR VENCER","AL DÍA"))))</f>
        <v>VENCIDA</v>
      </c>
      <c r="CE44">
        <f>IF(N($H44)&lt;13,"",IF(BY44="","",BY44+31))</f>
        <v>46235</v>
      </c>
      <c r="CF44">
        <f>IF(CE44="","",TODAY()-CE44)</f>
        <v>83</v>
      </c>
      <c r="CI44" t="str">
        <f>IF(CE44="","SIN ESTADO",IF(CG44&lt;&gt;"","PAGA",IF(CF44&gt;0,"VENCIDA",IF(CF44&gt;=-5,"POR VENCER","AL DÍA"))))</f>
        <v>VENCIDA</v>
      </c>
      <c r="CK44">
        <f>IF(N($H44)&lt;14,"",IF(CE44="","",CE44+31))</f>
        <v>46266</v>
      </c>
      <c r="CL44">
        <f>IF(CK44="","",TODAY()-CK44)</f>
        <v>52</v>
      </c>
      <c r="CO44" t="str">
        <f>IF(CK44="","SIN ESTADO",IF(CM44&lt;&gt;"","PAGA",IF(CL44&gt;0,"VENCIDA",IF(CL44&gt;=-5,"POR VENCER","AL DÍA"))))</f>
        <v>VENCIDA</v>
      </c>
      <c r="CQ44">
        <f>IF(N($H44)&lt;15,"",IF(CK44="","",CK44+31))</f>
        <v>46297</v>
      </c>
      <c r="CR44">
        <f>IF(CQ44="","",TODAY()-CQ44)</f>
        <v>21</v>
      </c>
      <c r="CU44" t="str">
        <f>IF(CQ44="","SIN ESTADO",IF(CS44&lt;&gt;"","PAGA",IF(CR44&gt;0,"VENCIDA",IF(CR44&gt;=-5,"POR VENCER","AL DÍA"))))</f>
        <v>VENCIDA</v>
      </c>
      <c r="CW44">
        <f>IF(N($H44)&lt;16,"",IF(CQ44="","",CQ44+31))</f>
        <v>46328</v>
      </c>
      <c r="CX44">
        <f>IF(CW44="","",TODAY()-CW44)</f>
        <v>-10</v>
      </c>
      <c r="DA44" t="str">
        <f>IF(CW44="","SIN ESTADO",IF(CY44&lt;&gt;"","PAGA",IF(CX44&gt;0,"VENCIDA",IF(CX44&gt;=-5,"POR VENCER","AL DÍA"))))</f>
        <v>AL DÍA</v>
      </c>
      <c r="DC44">
        <f>IF(N($H44)&lt;17,"",IF(CW44="","",CW44+31))</f>
        <v>46359</v>
      </c>
      <c r="DD44">
        <f>IF(DC44="","",TODAY()-DC44)</f>
        <v>-41</v>
      </c>
      <c r="DG44" t="str">
        <f>IF(DC44="","SIN ESTADO",IF(DE44&lt;&gt;"","PAGA",IF(DD44&gt;0,"VENCIDA",IF(DD44&gt;=-5,"POR VENCER","AL DÍA"))))</f>
        <v>AL DÍA</v>
      </c>
      <c r="DI44">
        <f>IF(N($H44)&lt;18,"",IF(DC44="","",DC44+31))</f>
        <v>46390</v>
      </c>
      <c r="DJ44">
        <f>IF(DI44="","",TODAY()-DI44)</f>
        <v>-72</v>
      </c>
      <c r="DM44" t="str">
        <f>IF(DI44="","SIN ESTADO",IF(DK44&lt;&gt;"","PAGA",IF(DJ44&gt;0,"VENCIDA",IF(DJ44&gt;=-5,"POR VENCER","AL DÍA"))))</f>
        <v>AL DÍA</v>
      </c>
      <c r="DO44">
        <f>IF(N($H44)&lt;19,"",IF(DI44="","",DI44+31))</f>
        <v>46421</v>
      </c>
      <c r="DP44">
        <f>IF(DO44="","",TODAY()-DO44)</f>
        <v>-103</v>
      </c>
      <c r="DS44" t="str">
        <f>IF(DO44="","SIN ESTADO",IF(DQ44&lt;&gt;"","PAGA",IF(DP44&gt;0,"VENCIDA",IF(DP44&gt;=-5,"POR VENCER","AL DÍA"))))</f>
        <v>AL DÍA</v>
      </c>
      <c r="DU44">
        <f>IF(N($H44)&lt;20,"",IF(DO44="","",DO44+31))</f>
        <v>46452</v>
      </c>
      <c r="DV44">
        <f>IF(DU44="","",TODAY()-DU44)</f>
        <v>-134</v>
      </c>
      <c r="DY44" t="str">
        <f>IF(DU44="","SIN ESTADO",IF(DW44&lt;&gt;"","PAGA",IF(DV44&gt;0,"VENCIDA",IF(DV44&gt;=-5,"POR VENCER","AL DÍA"))))</f>
        <v>AL DÍA</v>
      </c>
      <c r="EA44">
        <f>IF(N($H44)&lt;21,"",IF(DU44="","",DU44+31))</f>
        <v>46483</v>
      </c>
      <c r="EB44">
        <f>IF(EA44="","",TODAY()-EA44)</f>
        <v>-165</v>
      </c>
      <c r="EE44" t="str">
        <f>IF(EA44="","SIN ESTADO",IF(EC44&lt;&gt;"","PAGA",IF(EB44&gt;0,"VENCIDA",IF(EB44&gt;=-5,"POR VENCER","AL DÍA"))))</f>
        <v>AL DÍA</v>
      </c>
      <c r="EG44">
        <f>IF(N($H44)&lt;22,"",IF(EA44="","",EA44+31))</f>
        <v>46514</v>
      </c>
      <c r="EH44">
        <f>IF(EG44="","",TODAY()-EG44)</f>
        <v>-196</v>
      </c>
      <c r="EK44" t="str">
        <f>IF(EG44="","SIN ESTADO",IF(EI44&lt;&gt;"","PAGA",IF(EH44&gt;0,"VENCIDA",IF(EH44&gt;=-5,"POR VENCER","AL DÍA"))))</f>
        <v>AL DÍA</v>
      </c>
      <c r="EM44">
        <f>IF(N($H44)&lt;23,"",IF(EG44="","",EG44+31))</f>
        <v>46545</v>
      </c>
      <c r="EN44">
        <f>IF(EM44="","",TODAY()-EM44)</f>
        <v>-227</v>
      </c>
      <c r="EQ44" t="str">
        <f>IF(EM44="","SIN ESTADO",IF(EO44&lt;&gt;"","PAGA",IF(EN44&gt;0,"VENCIDA",IF(EN44&gt;=-5,"POR VENCER","AL DÍA"))))</f>
        <v>AL DÍA</v>
      </c>
      <c r="ES44">
        <f>IF(N($H44)&lt;24,"",IF(EM44="","",EM44+31))</f>
        <v>46576</v>
      </c>
      <c r="ET44">
        <f>IF(ES44="","",TODAY()-ES44)</f>
        <v>-258</v>
      </c>
      <c r="EW44" t="str">
        <f>IF(ES44="","SIN ESTADO",IF(EU44&lt;&gt;"","PAGA",IF(ET44&gt;0,"VENCIDA",IF(ET44&gt;=-5,"POR VENCER","AL DÍA"))))</f>
        <v>AL DÍA</v>
      </c>
      <c r="EY44" t="str">
        <f>IF(N($H44)&lt;25,"",IF(ES44="","",ES44+31))</f>
        <v/>
      </c>
      <c r="EZ44" t="str">
        <f>IF(EY44="","",TODAY()-EY44)</f>
        <v/>
      </c>
      <c r="FC44" t="str">
        <f>IF(EY44="","SIN ESTADO",IF(FA44&lt;&gt;"","PAGA",IF(EZ44&gt;0,"VENCIDA",IF(EZ44&gt;=-5,"POR VENCER","AL DÍA"))))</f>
        <v>SIN ESTADO</v>
      </c>
      <c r="FE44" t="str">
        <f>IF(N($H44)&lt;26,"",IF(EY44="","",EY44+31))</f>
        <v/>
      </c>
      <c r="FF44" t="str">
        <f>IF(FE44="","",TODAY()-FE44)</f>
        <v/>
      </c>
      <c r="FI44" t="str">
        <f>IF(FE44="","SIN ESTADO",IF(FG44&lt;&gt;"","PAGA",IF(FF44&gt;0,"VENCIDA",IF(FF44&gt;=-5,"POR VENCER","AL DÍA"))))</f>
        <v>SIN ESTADO</v>
      </c>
      <c r="FK44" t="str">
        <f>IF(N($H44)&lt;27,"",IF(FE44="","",FE44+31))</f>
        <v/>
      </c>
      <c r="FL44" t="str">
        <f>IF(FK44="","",TODAY()-FK44)</f>
        <v/>
      </c>
      <c r="FO44" t="str">
        <f>IF(FK44="","SIN ESTADO",IF(FM44&lt;&gt;"","PAGA",IF(FL44&gt;0,"VENCIDA",IF(FL44&gt;=-5,"POR VENCER","AL DÍA"))))</f>
        <v>SIN ESTADO</v>
      </c>
      <c r="FQ44" t="str">
        <f>IF(N($H44)&lt;28,"",IF(FK44="","",FK44+31))</f>
        <v/>
      </c>
      <c r="FR44" t="str">
        <f>IF(FQ44="","",TODAY()-FQ44)</f>
        <v/>
      </c>
      <c r="FU44" t="str">
        <f>IF(FQ44="","SIN ESTADO",IF(FS44&lt;&gt;"","PAGA",IF(FR44&gt;0,"VENCIDA",IF(FR44&gt;=-5,"POR VENCER","AL DÍA"))))</f>
        <v>SIN ESTADO</v>
      </c>
      <c r="FW44" t="str">
        <f>IF(N($H44)&lt;29,"",IF(FQ44="","",FQ44+31))</f>
        <v/>
      </c>
      <c r="FX44" t="str">
        <f>IF(FW44="","",TODAY()-FW44)</f>
        <v/>
      </c>
      <c r="GA44" t="str">
        <f>IF(FW44="","SIN ESTADO",IF(FY44&lt;&gt;"","PAGA",IF(FX44&gt;0,"VENCIDA",IF(FX44&gt;=-5,"POR VENCER","AL DÍA"))))</f>
        <v>SIN ESTADO</v>
      </c>
      <c r="GC44" t="str">
        <f>IF(N($H44)&lt;30,"",IF(FW44="","",FW44+31))</f>
        <v/>
      </c>
      <c r="GD44" t="str">
        <f>IF(GC44="","",TODAY()-GC44)</f>
        <v/>
      </c>
      <c r="GG44" t="str">
        <f>IF(GC44="","SIN ESTADO",IF(GE44&lt;&gt;"","PAGA",IF(GD44&gt;0,"VENCIDA",IF(GD44&gt;=-5,"POR VENCER","AL DÍA"))))</f>
        <v>SIN ESTADO</v>
      </c>
      <c r="GI44" t="str">
        <f>IF(N($H44)&lt;31,"",IF(GC44="","",GC44+31))</f>
        <v/>
      </c>
      <c r="GJ44" t="str">
        <f>IF(GI44="","",TODAY()-GI44)</f>
        <v/>
      </c>
      <c r="GM44" t="str">
        <f>IF(GI44="","SIN ESTADO",IF(GK44&lt;&gt;"","PAGA",IF(GJ44&gt;0,"VENCIDA",IF(GJ44&gt;=-5,"POR VENCER","AL DÍA"))))</f>
        <v>SIN ESTADO</v>
      </c>
      <c r="GO44" t="str">
        <f>IF(N($H44)&lt;32,"",IF(GI44="","",GI44+31))</f>
        <v/>
      </c>
      <c r="GP44" t="str">
        <f>IF(GO44="","",TODAY()-GO44)</f>
        <v/>
      </c>
      <c r="GS44" t="str">
        <f>IF(GO44="","SIN ESTADO",IF(GQ44&lt;&gt;"","PAGA",IF(GP44&gt;0,"VENCIDA",IF(GP44&gt;=-5,"POR VENCER","AL DÍA"))))</f>
        <v>SIN ESTADO</v>
      </c>
      <c r="GU44" t="str">
        <f>IF(N($H44)&lt;33,"",IF(GO44="","",GO44+31))</f>
        <v/>
      </c>
      <c r="GV44" t="str">
        <f>IF(GU44="","",TODAY()-GU44)</f>
        <v/>
      </c>
      <c r="GY44" t="str">
        <f>IF(GU44="","SIN ESTADO",IF(GW44&lt;&gt;"","PAGA",IF(GV44&gt;0,"VENCIDA",IF(GV44&gt;=-5,"POR VENCER","AL DÍA"))))</f>
        <v>SIN ESTADO</v>
      </c>
      <c r="HA44" t="str">
        <f>IF(N($H44)&lt;34,"",IF(GU44="","",GU44+31))</f>
        <v/>
      </c>
      <c r="HB44" t="str">
        <f>IF(HA44="","",TODAY()-HA44)</f>
        <v/>
      </c>
      <c r="HE44" t="str">
        <f>IF(HA44="","SIN ESTADO",IF(HC44&lt;&gt;"","PAGA",IF(HB44&gt;0,"VENCIDA",IF(HB44&gt;=-5,"POR VENCER","AL DÍA"))))</f>
        <v>SIN ESTADO</v>
      </c>
      <c r="HG44" t="str">
        <f>IF(N($H44)&lt;35,"",IF(HA44="","",HA44+31))</f>
        <v/>
      </c>
      <c r="HH44" t="str">
        <f>IF(HG44="","",TODAY()-HG44)</f>
        <v/>
      </c>
      <c r="HK44" t="str">
        <f>IF(HG44="","SIN ESTADO",IF(HI44&lt;&gt;"","PAGA",IF(HH44&gt;0,"VENCIDA",IF(HH44&gt;=-5,"POR VENCER","AL DÍA"))))</f>
        <v>SIN ESTADO</v>
      </c>
      <c r="HM44" t="str">
        <f>IF(N($H44)&lt;36,"",IF(HG44="","",HG44+31))</f>
        <v/>
      </c>
      <c r="HN44" t="str">
        <f>IF(HM44="","",TODAY()-HM44)</f>
        <v/>
      </c>
      <c r="HQ44" t="str">
        <f>IF(HM44="","SIN ESTADO",IF(HO44&lt;&gt;"","PAGA",IF(HN44&gt;0,"VENCIDA",IF(HN44&gt;=-5,"POR VENCER","AL DÍA"))))</f>
        <v>SIN ESTADO</v>
      </c>
      <c r="HS44">
        <f>N44+T44+Z44+AF44+AL44+AR44+AX44+BD44+BJ44+BP44+BV44+CB44+CH44+CN44+CT44+CZ44+DF44+DL44+DR44+DX44+ED44+EJ44+EP44+EV44+FB44+FH44+FN44+FT44+FZ44+GF44+GL44+GR44+GX44+HD44+HJ44+HP44</f>
        <v>11915000</v>
      </c>
      <c r="HU44">
        <f>IFERROR(N($J44),0)</f>
        <v>1083333.3333333333</v>
      </c>
      <c r="HW44">
        <f>SUMPRODUCT((MOD(COLUMN($M44:$HR44)-COLUMN($M44),6)=0)*ISNUMBER($M44:$HR44)*($M44:$HR44&gt;=RESUMEN!$C$26)*($M44:$HR44&lt;=RESUMEN!$C$27)*IFERROR(N($N44:$HS44),0))</f>
        <v>0</v>
      </c>
      <c r="HX44">
        <f>SUMPRODUCT((MOD(COLUMN($M44:$HR44)-COLUMN($M44),6)=0)*ISNUMBER($M44:$HR44)*($M44:$HR44&gt;=RESUMEN!$C$26)*($M44:$HR44&lt;=RESUMEN!$C$27))</f>
        <v>0</v>
      </c>
    </row>
    <row r="45">
      <c r="B45">
        <f>VENTAS!A44</f>
        <v>42</v>
      </c>
      <c r="C45" t="str">
        <f>VENTAS!B44</f>
        <v xml:space="preserve">LC1 - 6 - 6 </v>
      </c>
      <c r="D45" t="str">
        <f>VENTAS!C44</f>
        <v>VENDIDO</v>
      </c>
      <c r="E45">
        <f>VENTAS!D44</f>
        <v>25000000</v>
      </c>
      <c r="F45">
        <f>VENTAS!J44</f>
        <v>21000000</v>
      </c>
      <c r="G45">
        <f>VENTAS!F44</f>
        <v>45899</v>
      </c>
      <c r="H45">
        <f>VENTAS!K44</f>
        <v>24</v>
      </c>
      <c r="I45" t="str">
        <f>VENTAS!M44</f>
        <v xml:space="preserve">30 DE CADA MES </v>
      </c>
      <c r="J45">
        <f>VENTAS!L44</f>
        <v>875000</v>
      </c>
      <c r="K45">
        <f>IF(N($H45)&lt;1,"",$G45+31)</f>
        <v>45930</v>
      </c>
      <c r="L45">
        <f>IF(K45="","",TODAY()-K45)</f>
        <v>388</v>
      </c>
      <c r="M45">
        <v>45908</v>
      </c>
      <c r="N45">
        <v>1000000</v>
      </c>
      <c r="O45" t="str">
        <f>IF(K45="","SIN ESTADO",IF(M45&lt;&gt;"","PAGA",IF(L45&gt;0,"VENCIDA",IF(L45&gt;=-5,"POR VENCER","AL DÍA"))))</f>
        <v>PAGA</v>
      </c>
      <c r="P45" t="str">
        <v>TRANSFERENCIA</v>
      </c>
      <c r="Q45">
        <f>IF(N($H45)&lt;2,"",IF(K45="","",K45+31))</f>
        <v>45961</v>
      </c>
      <c r="R45">
        <f>IF(Q45="","",TODAY()-Q45)</f>
        <v>357</v>
      </c>
      <c r="S45">
        <v>45920</v>
      </c>
      <c r="T45">
        <v>1000000</v>
      </c>
      <c r="U45" t="str">
        <f>IF(Q45="","SIN ESTADO",IF(S45&lt;&gt;"","PAGA",IF(R45&gt;0,"VENCIDA",IF(R45&gt;=-5,"POR VENCER","AL DÍA"))))</f>
        <v>PAGA</v>
      </c>
      <c r="V45" t="str">
        <v>TRANSFERENCIA</v>
      </c>
      <c r="W45">
        <f>IF(N($H45)&lt;3,"",IF(Q45="","",Q45+31))</f>
        <v>45992</v>
      </c>
      <c r="X45">
        <f>IF(W45="","",TODAY()-W45)</f>
        <v>326</v>
      </c>
      <c r="Y45">
        <v>45951</v>
      </c>
      <c r="Z45">
        <v>1000000</v>
      </c>
      <c r="AA45" t="str">
        <f>IF(W45="","SIN ESTADO",IF(Y45&lt;&gt;"","PAGA",IF(X45&gt;0,"VENCIDA",IF(X45&gt;=-5,"POR VENCER","AL DÍA"))))</f>
        <v>PAGA</v>
      </c>
      <c r="AB45" t="str">
        <v>TRANSFERENCIA</v>
      </c>
      <c r="AC45">
        <f>IF(N($H45)&lt;4,"",IF(W45="","",W45+31))</f>
        <v>46023</v>
      </c>
      <c r="AD45">
        <f>IF(AC45="","",TODAY()-AC45)</f>
        <v>295</v>
      </c>
      <c r="AE45">
        <v>45986</v>
      </c>
      <c r="AF45">
        <v>875000</v>
      </c>
      <c r="AG45" t="str">
        <f>IF(AC45="","SIN ESTADO",IF(AE45&lt;&gt;"","PAGA",IF(AD45&gt;0,"VENCIDA",IF(AD45&gt;=-5,"POR VENCER","AL DÍA"))))</f>
        <v>PAGA</v>
      </c>
      <c r="AH45" t="str">
        <v>TRANSFERENCIA</v>
      </c>
      <c r="AI45">
        <f>IF(N($H45)&lt;5,"",IF(AC45="","",AC45+31))</f>
        <v>46054</v>
      </c>
      <c r="AJ45">
        <f>IF(AI45="","",TODAY()-AI45)</f>
        <v>264</v>
      </c>
      <c r="AK45">
        <v>46008</v>
      </c>
      <c r="AL45">
        <v>875000</v>
      </c>
      <c r="AM45" t="str">
        <f>IF(AI45="","SIN ESTADO",IF(AK45&lt;&gt;"","PAGA",IF(AJ45&gt;0,"VENCIDA",IF(AJ45&gt;=-5,"POR VENCER","AL DÍA"))))</f>
        <v>PAGA</v>
      </c>
      <c r="AN45" t="str">
        <v>TRANSFERENCIA</v>
      </c>
      <c r="AO45">
        <f>IF(N($H45)&lt;6,"",IF(AI45="","",AI45+31))</f>
        <v>46085</v>
      </c>
      <c r="AP45">
        <f>IF(AO45="","",TODAY()-AO45)</f>
        <v>233</v>
      </c>
      <c r="AQ45">
        <v>45680</v>
      </c>
      <c r="AR45">
        <v>875000</v>
      </c>
      <c r="AS45" t="str">
        <f>IF(AO45="","SIN ESTADO",IF(AQ45&lt;&gt;"","PAGA",IF(AP45&gt;0,"VENCIDA",IF(AP45&gt;=-5,"POR VENCER","AL DÍA"))))</f>
        <v>PAGA</v>
      </c>
      <c r="AT45" t="str">
        <v>TRANSFERENCIA</v>
      </c>
      <c r="AU45">
        <f>IF(N($H45)&lt;7,"",IF(AO45="","",AO45+31))</f>
        <v>46116</v>
      </c>
      <c r="AV45">
        <f>IF(AU45="","",TODAY()-AU45)</f>
        <v>202</v>
      </c>
      <c r="AW45">
        <v>46083</v>
      </c>
      <c r="AX45">
        <v>875000</v>
      </c>
      <c r="AY45" t="str">
        <f>IF(AU45="","SIN ESTADO",IF(AW45&lt;&gt;"","PAGA",IF(AV45&gt;0,"VENCIDA",IF(AV45&gt;=-5,"POR VENCER","AL DÍA"))))</f>
        <v>PAGA</v>
      </c>
      <c r="AZ45" t="str">
        <v>TRANSFERENCIA</v>
      </c>
      <c r="BA45">
        <f>IF(N($H45)&lt;8,"",IF(AU45="","",AU45+31))</f>
        <v>46147</v>
      </c>
      <c r="BB45">
        <f>IF(BA45="","",TODAY()-BA45)</f>
        <v>171</v>
      </c>
      <c r="BC45">
        <v>46113</v>
      </c>
      <c r="BD45">
        <v>875000</v>
      </c>
      <c r="BE45" t="str">
        <f>IF(BA45="","SIN ESTADO",IF(BC45&lt;&gt;"","PAGA",IF(BB45&gt;0,"VENCIDA",IF(BB45&gt;=-5,"POR VENCER","AL DÍA"))))</f>
        <v>PAGA</v>
      </c>
      <c r="BF45" t="str">
        <v>TRANSFERENCIA</v>
      </c>
      <c r="BG45">
        <f>IF(N($H45)&lt;9,"",IF(BA45="","",BA45+31))</f>
        <v>46178</v>
      </c>
      <c r="BH45">
        <f>IF(BG45="","",TODAY()-BG45)</f>
        <v>140</v>
      </c>
      <c r="BI45">
        <v>46174</v>
      </c>
      <c r="BJ45">
        <v>1000000</v>
      </c>
      <c r="BK45" t="str">
        <f>IF(BG45="","SIN ESTADO",IF(BI45&lt;&gt;"","PAGA",IF(BH45&gt;0,"VENCIDA",IF(BH45&gt;=-5,"POR VENCER","AL DÍA"))))</f>
        <v>PAGA</v>
      </c>
      <c r="BL45" t="str">
        <v>TRANSFERENCIA</v>
      </c>
      <c r="BM45">
        <f>IF(N($H45)&lt;10,"",IF(BG45="","",BG45+31))</f>
        <v>46209</v>
      </c>
      <c r="BN45">
        <f>IF(BM45="","",TODAY()-BM45)</f>
        <v>109</v>
      </c>
      <c r="BO45">
        <v>46203</v>
      </c>
      <c r="BP45">
        <v>1000000</v>
      </c>
      <c r="BQ45" t="str">
        <f>IF(BM45="","SIN ESTADO",IF(BO45&lt;&gt;"","PAGA",IF(BN45&gt;0,"VENCIDA",IF(BN45&gt;=-5,"POR VENCER","AL DÍA"))))</f>
        <v>PAGA</v>
      </c>
      <c r="BR45" t="str">
        <v>TRANSFERENCIA</v>
      </c>
      <c r="BS45">
        <f>IF(N($H45)&lt;11,"",IF(BM45="","",BM45+31))</f>
        <v>46240</v>
      </c>
      <c r="BT45">
        <f>IF(BS45="","",TODAY()-BS45)</f>
        <v>78</v>
      </c>
      <c r="BU45">
        <v>46219</v>
      </c>
      <c r="BV45">
        <v>1000000</v>
      </c>
      <c r="BW45" t="str">
        <f>IF(BS45="","SIN ESTADO",IF(BU45&lt;&gt;"","PAGA",IF(BT45&gt;0,"VENCIDA",IF(BT45&gt;=-5,"POR VENCER","AL DÍA"))))</f>
        <v>PAGA</v>
      </c>
      <c r="BX45" t="str">
        <v>TRANSFERENCIA</v>
      </c>
      <c r="BY45">
        <f>IF(N($H45)&lt;12,"",IF(BS45="","",BS45+31))</f>
        <v>46271</v>
      </c>
      <c r="BZ45">
        <f>IF(BY45="","",TODAY()-BY45)</f>
        <v>47</v>
      </c>
      <c r="CA45">
        <v>46267</v>
      </c>
      <c r="CB45">
        <v>1000000</v>
      </c>
      <c r="CC45" t="str">
        <f>IF(BY45="","SIN ESTADO",IF(CA45&lt;&gt;"","PAGA",IF(BZ45&gt;0,"VENCIDA",IF(BZ45&gt;=-5,"POR VENCER","AL DÍA"))))</f>
        <v>PAGA</v>
      </c>
      <c r="CD45" t="str">
        <v>TRANSFERENCIA</v>
      </c>
      <c r="CE45">
        <f>IF(N($H45)&lt;13,"",IF(BY45="","",BY45+31))</f>
        <v>46302</v>
      </c>
      <c r="CF45">
        <f>IF(CE45="","",TODAY()-CE45)</f>
        <v>16</v>
      </c>
      <c r="CG45">
        <v>46296</v>
      </c>
      <c r="CH45">
        <v>1000000</v>
      </c>
      <c r="CI45" t="str">
        <f>IF(CE45="","SIN ESTADO",IF(CG45&lt;&gt;"","PAGA",IF(CF45&gt;0,"VENCIDA",IF(CF45&gt;=-5,"POR VENCER","AL DÍA"))))</f>
        <v>PAGA</v>
      </c>
      <c r="CJ45" t="str">
        <v>TRANSFERENCIA</v>
      </c>
      <c r="CK45">
        <f>IF(N($H45)&lt;14,"",IF(CE45="","",CE45+31))</f>
        <v>46333</v>
      </c>
      <c r="CL45">
        <f>IF(CK45="","",TODAY()-CK45)</f>
        <v>-15</v>
      </c>
      <c r="CO45" t="str">
        <f>IF(CK45="","SIN ESTADO",IF(CM45&lt;&gt;"","PAGA",IF(CL45&gt;0,"VENCIDA",IF(CL45&gt;=-5,"POR VENCER","AL DÍA"))))</f>
        <v>AL DÍA</v>
      </c>
      <c r="CQ45">
        <f>IF(N($H45)&lt;15,"",IF(CK45="","",CK45+31))</f>
        <v>46364</v>
      </c>
      <c r="CR45">
        <f>IF(CQ45="","",TODAY()-CQ45)</f>
        <v>-46</v>
      </c>
      <c r="CU45" t="str">
        <f>IF(CQ45="","SIN ESTADO",IF(CS45&lt;&gt;"","PAGA",IF(CR45&gt;0,"VENCIDA",IF(CR45&gt;=-5,"POR VENCER","AL DÍA"))))</f>
        <v>AL DÍA</v>
      </c>
      <c r="CW45">
        <f>IF(N($H45)&lt;16,"",IF(CQ45="","",CQ45+31))</f>
        <v>46395</v>
      </c>
      <c r="CX45">
        <f>IF(CW45="","",TODAY()-CW45)</f>
        <v>-77</v>
      </c>
      <c r="DA45" t="str">
        <f>IF(CW45="","SIN ESTADO",IF(CY45&lt;&gt;"","PAGA",IF(CX45&gt;0,"VENCIDA",IF(CX45&gt;=-5,"POR VENCER","AL DÍA"))))</f>
        <v>AL DÍA</v>
      </c>
      <c r="DC45">
        <f>IF(N($H45)&lt;17,"",IF(CW45="","",CW45+31))</f>
        <v>46426</v>
      </c>
      <c r="DD45">
        <f>IF(DC45="","",TODAY()-DC45)</f>
        <v>-108</v>
      </c>
      <c r="DG45" t="str">
        <f>IF(DC45="","SIN ESTADO",IF(DE45&lt;&gt;"","PAGA",IF(DD45&gt;0,"VENCIDA",IF(DD45&gt;=-5,"POR VENCER","AL DÍA"))))</f>
        <v>AL DÍA</v>
      </c>
      <c r="DI45">
        <f>IF(N($H45)&lt;18,"",IF(DC45="","",DC45+31))</f>
        <v>46457</v>
      </c>
      <c r="DJ45">
        <f>IF(DI45="","",TODAY()-DI45)</f>
        <v>-139</v>
      </c>
      <c r="DM45" t="str">
        <f>IF(DI45="","SIN ESTADO",IF(DK45&lt;&gt;"","PAGA",IF(DJ45&gt;0,"VENCIDA",IF(DJ45&gt;=-5,"POR VENCER","AL DÍA"))))</f>
        <v>AL DÍA</v>
      </c>
      <c r="DO45">
        <f>IF(N($H45)&lt;19,"",IF(DI45="","",DI45+31))</f>
        <v>46488</v>
      </c>
      <c r="DP45">
        <f>IF(DO45="","",TODAY()-DO45)</f>
        <v>-170</v>
      </c>
      <c r="DS45" t="str">
        <f>IF(DO45="","SIN ESTADO",IF(DQ45&lt;&gt;"","PAGA",IF(DP45&gt;0,"VENCIDA",IF(DP45&gt;=-5,"POR VENCER","AL DÍA"))))</f>
        <v>AL DÍA</v>
      </c>
      <c r="DU45">
        <f>IF(N($H45)&lt;20,"",IF(DO45="","",DO45+31))</f>
        <v>46519</v>
      </c>
      <c r="DV45">
        <f>IF(DU45="","",TODAY()-DU45)</f>
        <v>-201</v>
      </c>
      <c r="DY45" t="str">
        <f>IF(DU45="","SIN ESTADO",IF(DW45&lt;&gt;"","PAGA",IF(DV45&gt;0,"VENCIDA",IF(DV45&gt;=-5,"POR VENCER","AL DÍA"))))</f>
        <v>AL DÍA</v>
      </c>
      <c r="EA45">
        <f>IF(N($H45)&lt;21,"",IF(DU45="","",DU45+31))</f>
        <v>46550</v>
      </c>
      <c r="EB45">
        <f>IF(EA45="","",TODAY()-EA45)</f>
        <v>-232</v>
      </c>
      <c r="EE45" t="str">
        <f>IF(EA45="","SIN ESTADO",IF(EC45&lt;&gt;"","PAGA",IF(EB45&gt;0,"VENCIDA",IF(EB45&gt;=-5,"POR VENCER","AL DÍA"))))</f>
        <v>AL DÍA</v>
      </c>
      <c r="EG45">
        <f>IF(N($H45)&lt;22,"",IF(EA45="","",EA45+31))</f>
        <v>46581</v>
      </c>
      <c r="EH45">
        <f>IF(EG45="","",TODAY()-EG45)</f>
        <v>-263</v>
      </c>
      <c r="EK45" t="str">
        <f>IF(EG45="","SIN ESTADO",IF(EI45&lt;&gt;"","PAGA",IF(EH45&gt;0,"VENCIDA",IF(EH45&gt;=-5,"POR VENCER","AL DÍA"))))</f>
        <v>AL DÍA</v>
      </c>
      <c r="EM45">
        <f>IF(N($H45)&lt;23,"",IF(EG45="","",EG45+31))</f>
        <v>46612</v>
      </c>
      <c r="EN45">
        <f>IF(EM45="","",TODAY()-EM45)</f>
        <v>-294</v>
      </c>
      <c r="EQ45" t="str">
        <f>IF(EM45="","SIN ESTADO",IF(EO45&lt;&gt;"","PAGA",IF(EN45&gt;0,"VENCIDA",IF(EN45&gt;=-5,"POR VENCER","AL DÍA"))))</f>
        <v>AL DÍA</v>
      </c>
      <c r="ES45">
        <f>IF(N($H45)&lt;24,"",IF(EM45="","",EM45+31))</f>
        <v>46643</v>
      </c>
      <c r="ET45">
        <f>IF(ES45="","",TODAY()-ES45)</f>
        <v>-325</v>
      </c>
      <c r="EW45" t="str">
        <f>IF(ES45="","SIN ESTADO",IF(EU45&lt;&gt;"","PAGA",IF(ET45&gt;0,"VENCIDA",IF(ET45&gt;=-5,"POR VENCER","AL DÍA"))))</f>
        <v>AL DÍA</v>
      </c>
      <c r="EY45" t="str">
        <f>IF(N($H45)&lt;25,"",IF(ES45="","",ES45+31))</f>
        <v/>
      </c>
      <c r="EZ45" t="str">
        <f>IF(EY45="","",TODAY()-EY45)</f>
        <v/>
      </c>
      <c r="FC45" t="str">
        <f>IF(EY45="","SIN ESTADO",IF(FA45&lt;&gt;"","PAGA",IF(EZ45&gt;0,"VENCIDA",IF(EZ45&gt;=-5,"POR VENCER","AL DÍA"))))</f>
        <v>SIN ESTADO</v>
      </c>
      <c r="FE45" t="str">
        <f>IF(N($H45)&lt;26,"",IF(EY45="","",EY45+31))</f>
        <v/>
      </c>
      <c r="FF45" t="str">
        <f>IF(FE45="","",TODAY()-FE45)</f>
        <v/>
      </c>
      <c r="FI45" t="str">
        <f>IF(FE45="","SIN ESTADO",IF(FG45&lt;&gt;"","PAGA",IF(FF45&gt;0,"VENCIDA",IF(FF45&gt;=-5,"POR VENCER","AL DÍA"))))</f>
        <v>SIN ESTADO</v>
      </c>
      <c r="FK45" t="str">
        <f>IF(N($H45)&lt;27,"",IF(FE45="","",FE45+31))</f>
        <v/>
      </c>
      <c r="FL45" t="str">
        <f>IF(FK45="","",TODAY()-FK45)</f>
        <v/>
      </c>
      <c r="FO45" t="str">
        <f>IF(FK45="","SIN ESTADO",IF(FM45&lt;&gt;"","PAGA",IF(FL45&gt;0,"VENCIDA",IF(FL45&gt;=-5,"POR VENCER","AL DÍA"))))</f>
        <v>SIN ESTADO</v>
      </c>
      <c r="FQ45" t="str">
        <f>IF(N($H45)&lt;28,"",IF(FK45="","",FK45+31))</f>
        <v/>
      </c>
      <c r="FR45" t="str">
        <f>IF(FQ45="","",TODAY()-FQ45)</f>
        <v/>
      </c>
      <c r="FU45" t="str">
        <f>IF(FQ45="","SIN ESTADO",IF(FS45&lt;&gt;"","PAGA",IF(FR45&gt;0,"VENCIDA",IF(FR45&gt;=-5,"POR VENCER","AL DÍA"))))</f>
        <v>SIN ESTADO</v>
      </c>
      <c r="FW45" t="str">
        <f>IF(N($H45)&lt;29,"",IF(FQ45="","",FQ45+31))</f>
        <v/>
      </c>
      <c r="FX45" t="str">
        <f>IF(FW45="","",TODAY()-FW45)</f>
        <v/>
      </c>
      <c r="GA45" t="str">
        <f>IF(FW45="","SIN ESTADO",IF(FY45&lt;&gt;"","PAGA",IF(FX45&gt;0,"VENCIDA",IF(FX45&gt;=-5,"POR VENCER","AL DÍA"))))</f>
        <v>SIN ESTADO</v>
      </c>
      <c r="GC45" t="str">
        <f>IF(N($H45)&lt;30,"",IF(FW45="","",FW45+31))</f>
        <v/>
      </c>
      <c r="GD45" t="str">
        <f>IF(GC45="","",TODAY()-GC45)</f>
        <v/>
      </c>
      <c r="GG45" t="str">
        <f>IF(GC45="","SIN ESTADO",IF(GE45&lt;&gt;"","PAGA",IF(GD45&gt;0,"VENCIDA",IF(GD45&gt;=-5,"POR VENCER","AL DÍA"))))</f>
        <v>SIN ESTADO</v>
      </c>
      <c r="GI45" t="str">
        <f>IF(N($H45)&lt;31,"",IF(GC45="","",GC45+31))</f>
        <v/>
      </c>
      <c r="GJ45" t="str">
        <f>IF(GI45="","",TODAY()-GI45)</f>
        <v/>
      </c>
      <c r="GM45" t="str">
        <f>IF(GI45="","SIN ESTADO",IF(GK45&lt;&gt;"","PAGA",IF(GJ45&gt;0,"VENCIDA",IF(GJ45&gt;=-5,"POR VENCER","AL DÍA"))))</f>
        <v>SIN ESTADO</v>
      </c>
      <c r="GO45" t="str">
        <f>IF(N($H45)&lt;32,"",IF(GI45="","",GI45+31))</f>
        <v/>
      </c>
      <c r="GP45" t="str">
        <f>IF(GO45="","",TODAY()-GO45)</f>
        <v/>
      </c>
      <c r="GS45" t="str">
        <f>IF(GO45="","SIN ESTADO",IF(GQ45&lt;&gt;"","PAGA",IF(GP45&gt;0,"VENCIDA",IF(GP45&gt;=-5,"POR VENCER","AL DÍA"))))</f>
        <v>SIN ESTADO</v>
      </c>
      <c r="GU45" t="str">
        <f>IF(N($H45)&lt;33,"",IF(GO45="","",GO45+31))</f>
        <v/>
      </c>
      <c r="GV45" t="str">
        <f>IF(GU45="","",TODAY()-GU45)</f>
        <v/>
      </c>
      <c r="GY45" t="str">
        <f>IF(GU45="","SIN ESTADO",IF(GW45&lt;&gt;"","PAGA",IF(GV45&gt;0,"VENCIDA",IF(GV45&gt;=-5,"POR VENCER","AL DÍA"))))</f>
        <v>SIN ESTADO</v>
      </c>
      <c r="HA45" t="str">
        <f>IF(N($H45)&lt;34,"",IF(GU45="","",GU45+31))</f>
        <v/>
      </c>
      <c r="HB45" t="str">
        <f>IF(HA45="","",TODAY()-HA45)</f>
        <v/>
      </c>
      <c r="HE45" t="str">
        <f>IF(HA45="","SIN ESTADO",IF(HC45&lt;&gt;"","PAGA",IF(HB45&gt;0,"VENCIDA",IF(HB45&gt;=-5,"POR VENCER","AL DÍA"))))</f>
        <v>SIN ESTADO</v>
      </c>
      <c r="HG45" t="str">
        <f>IF(N($H45)&lt;35,"",IF(HA45="","",HA45+31))</f>
        <v/>
      </c>
      <c r="HH45" t="str">
        <f>IF(HG45="","",TODAY()-HG45)</f>
        <v/>
      </c>
      <c r="HK45" t="str">
        <f>IF(HG45="","SIN ESTADO",IF(HI45&lt;&gt;"","PAGA",IF(HH45&gt;0,"VENCIDA",IF(HH45&gt;=-5,"POR VENCER","AL DÍA"))))</f>
        <v>SIN ESTADO</v>
      </c>
      <c r="HM45" t="str">
        <f>IF(N($H45)&lt;36,"",IF(HG45="","",HG45+31))</f>
        <v/>
      </c>
      <c r="HN45" t="str">
        <f>IF(HM45="","",TODAY()-HM45)</f>
        <v/>
      </c>
      <c r="HQ45" t="str">
        <f>IF(HM45="","SIN ESTADO",IF(HO45&lt;&gt;"","PAGA",IF(HN45&gt;0,"VENCIDA",IF(HN45&gt;=-5,"POR VENCER","AL DÍA"))))</f>
        <v>SIN ESTADO</v>
      </c>
      <c r="HS45">
        <f>N45+T45+Z45+AF45+AL45+AR45+AX45+BD45+BJ45+BP45+BV45+CB45+CH45+CN45+CT45+CZ45+DF45+DL45+DR45+DX45+ED45+EJ45+EP45+EV45+FB45+FH45+FN45+FT45+FZ45+GF45+GL45+GR45+GX45+HD45+HJ45+HP45</f>
        <v>12375000</v>
      </c>
      <c r="HU45">
        <f>IFERROR(N($J45),0)</f>
        <v>875000</v>
      </c>
      <c r="HW45">
        <f>SUMPRODUCT((MOD(COLUMN($M45:$HR45)-COLUMN($M45),6)=0)*ISNUMBER($M45:$HR45)*($M45:$HR45&gt;=RESUMEN!$C$26)*($M45:$HR45&lt;=RESUMEN!$C$27)*IFERROR(N($N45:$HS45),0))</f>
        <v>0</v>
      </c>
      <c r="HX45">
        <f>SUMPRODUCT((MOD(COLUMN($M45:$HR45)-COLUMN($M45),6)=0)*ISNUMBER($M45:$HR45)*($M45:$HR45&gt;=RESUMEN!$C$26)*($M45:$HR45&lt;=RESUMEN!$C$27))</f>
        <v>0</v>
      </c>
    </row>
    <row r="46">
      <c r="B46">
        <f>VENTAS!A45</f>
        <v>43</v>
      </c>
      <c r="C46" t="str">
        <f>VENTAS!B45</f>
        <v xml:space="preserve">LC1 - 6 - 7 </v>
      </c>
      <c r="D46" t="str">
        <f>VENTAS!C45</f>
        <v>VENDIDO</v>
      </c>
      <c r="E46">
        <f>VENTAS!D45</f>
        <v>25000000</v>
      </c>
      <c r="F46">
        <f>VENTAS!J45</f>
        <v>21000000</v>
      </c>
      <c r="G46">
        <f>VENTAS!F45</f>
        <v>45845</v>
      </c>
      <c r="H46">
        <f>VENTAS!K45</f>
        <v>24</v>
      </c>
      <c r="I46" t="str">
        <f>VENTAS!M45</f>
        <v xml:space="preserve">07 DE CADA MES </v>
      </c>
      <c r="J46">
        <f>VENTAS!L45</f>
        <v>875000</v>
      </c>
      <c r="K46">
        <f>IF(N($H46)&lt;1,"",$G46+31)</f>
        <v>45876</v>
      </c>
      <c r="L46">
        <f>IF(K46="","",TODAY()-K46)</f>
        <v>442</v>
      </c>
      <c r="M46">
        <v>45902</v>
      </c>
      <c r="N46">
        <v>857000</v>
      </c>
      <c r="O46" t="str">
        <f>IF(K46="","SIN ESTADO",IF(M46&lt;&gt;"","PAGA",IF(L46&gt;0,"VENCIDA",IF(L46&gt;=-5,"POR VENCER","AL DÍA"))))</f>
        <v>PAGA</v>
      </c>
      <c r="P46" t="str">
        <v>TRANSFERENCIA</v>
      </c>
      <c r="Q46">
        <f>IF(N($H46)&lt;2,"",IF(K46="","",K46+31))</f>
        <v>45907</v>
      </c>
      <c r="R46">
        <f>IF(Q46="","",TODAY()-Q46)</f>
        <v>411</v>
      </c>
      <c r="S46">
        <v>45902</v>
      </c>
      <c r="T46">
        <v>857000</v>
      </c>
      <c r="U46" t="str">
        <f>IF(Q46="","SIN ESTADO",IF(S46&lt;&gt;"","PAGA",IF(R46&gt;0,"VENCIDA",IF(R46&gt;=-5,"POR VENCER","AL DÍA"))))</f>
        <v>PAGA</v>
      </c>
      <c r="V46" t="str">
        <v>TRANSFERENCIA</v>
      </c>
      <c r="W46">
        <f>IF(N($H46)&lt;3,"",IF(Q46="","",Q46+31))</f>
        <v>45938</v>
      </c>
      <c r="X46">
        <f>IF(W46="","",TODAY()-W46)</f>
        <v>380</v>
      </c>
      <c r="Y46">
        <v>45902</v>
      </c>
      <c r="Z46">
        <v>857000</v>
      </c>
      <c r="AA46" t="str">
        <f>IF(W46="","SIN ESTADO",IF(Y46&lt;&gt;"","PAGA",IF(X46&gt;0,"VENCIDA",IF(X46&gt;=-5,"POR VENCER","AL DÍA"))))</f>
        <v>PAGA</v>
      </c>
      <c r="AB46" t="str">
        <v>TRANSFERENCIA</v>
      </c>
      <c r="AC46">
        <f>IF(N($H46)&lt;4,"",IF(W46="","",W46+31))</f>
        <v>45969</v>
      </c>
      <c r="AD46">
        <f>IF(AC46="","",TODAY()-AC46)</f>
        <v>349</v>
      </c>
      <c r="AE46">
        <v>45902</v>
      </c>
      <c r="AF46">
        <v>857000</v>
      </c>
      <c r="AG46" t="str">
        <f>IF(AC46="","SIN ESTADO",IF(AE46&lt;&gt;"","PAGA",IF(AD46&gt;0,"VENCIDA",IF(AD46&gt;=-5,"POR VENCER","AL DÍA"))))</f>
        <v>PAGA</v>
      </c>
      <c r="AH46" t="str">
        <v>TRANSFERENCIA</v>
      </c>
      <c r="AI46">
        <f>IF(N($H46)&lt;5,"",IF(AC46="","",AC46+31))</f>
        <v>46000</v>
      </c>
      <c r="AJ46">
        <f>IF(AI46="","",TODAY()-AI46)</f>
        <v>318</v>
      </c>
      <c r="AK46">
        <v>45902</v>
      </c>
      <c r="AL46">
        <v>857000</v>
      </c>
      <c r="AM46" t="str">
        <f>IF(AI46="","SIN ESTADO",IF(AK46&lt;&gt;"","PAGA",IF(AJ46&gt;0,"VENCIDA",IF(AJ46&gt;=-5,"POR VENCER","AL DÍA"))))</f>
        <v>PAGA</v>
      </c>
      <c r="AN46" t="str">
        <v>TRANSFERENCIA</v>
      </c>
      <c r="AO46">
        <f>IF(N($H46)&lt;6,"",IF(AI46="","",AI46+31))</f>
        <v>46031</v>
      </c>
      <c r="AP46">
        <f>IF(AO46="","",TODAY()-AO46)</f>
        <v>287</v>
      </c>
      <c r="AQ46">
        <v>45902</v>
      </c>
      <c r="AR46">
        <v>857000</v>
      </c>
      <c r="AS46" t="str">
        <f>IF(AO46="","SIN ESTADO",IF(AQ46&lt;&gt;"","PAGA",IF(AP46&gt;0,"VENCIDA",IF(AP46&gt;=-5,"POR VENCER","AL DÍA"))))</f>
        <v>PAGA</v>
      </c>
      <c r="AT46" t="str">
        <v>TRANSFERENCIA</v>
      </c>
      <c r="AU46">
        <f>IF(N($H46)&lt;7,"",IF(AO46="","",AO46+31))</f>
        <v>46062</v>
      </c>
      <c r="AV46">
        <f>IF(AU46="","",TODAY()-AU46)</f>
        <v>256</v>
      </c>
      <c r="AW46">
        <v>45902</v>
      </c>
      <c r="AX46">
        <v>857000</v>
      </c>
      <c r="AY46" t="str">
        <f>IF(AU46="","SIN ESTADO",IF(AW46&lt;&gt;"","PAGA",IF(AV46&gt;0,"VENCIDA",IF(AV46&gt;=-5,"POR VENCER","AL DÍA"))))</f>
        <v>PAGA</v>
      </c>
      <c r="AZ46" t="str">
        <v>TRANSFERENCIA</v>
      </c>
      <c r="BA46">
        <f>IF(N($H46)&lt;8,"",IF(AU46="","",AU46+31))</f>
        <v>46093</v>
      </c>
      <c r="BB46">
        <f>IF(BA46="","",TODAY()-BA46)</f>
        <v>225</v>
      </c>
      <c r="BC46">
        <v>46300</v>
      </c>
      <c r="BD46">
        <v>500000</v>
      </c>
      <c r="BE46" t="str">
        <f>IF(BA46="","SIN ESTADO",IF(BC46&lt;&gt;"","PAGA",IF(BB46&gt;0,"VENCIDA",IF(BB46&gt;=-5,"POR VENCER","AL DÍA"))))</f>
        <v>PAGA</v>
      </c>
      <c r="BF46" t="str">
        <v>TRANSFERENCIA</v>
      </c>
      <c r="BG46">
        <f>IF(N($H46)&lt;9,"",IF(BA46="","",BA46+31))</f>
        <v>46124</v>
      </c>
      <c r="BH46">
        <f>IF(BG46="","",TODAY()-BG46)</f>
        <v>194</v>
      </c>
      <c r="BK46" t="str">
        <f>IF(BG46="","SIN ESTADO",IF(BI46&lt;&gt;"","PAGA",IF(BH46&gt;0,"VENCIDA",IF(BH46&gt;=-5,"POR VENCER","AL DÍA"))))</f>
        <v>VENCIDA</v>
      </c>
      <c r="BM46">
        <f>IF(N($H46)&lt;10,"",IF(BG46="","",BG46+31))</f>
        <v>46155</v>
      </c>
      <c r="BN46">
        <f>IF(BM46="","",TODAY()-BM46)</f>
        <v>163</v>
      </c>
      <c r="BQ46" t="str">
        <f>IF(BM46="","SIN ESTADO",IF(BO46&lt;&gt;"","PAGA",IF(BN46&gt;0,"VENCIDA",IF(BN46&gt;=-5,"POR VENCER","AL DÍA"))))</f>
        <v>VENCIDA</v>
      </c>
      <c r="BS46">
        <f>IF(N($H46)&lt;11,"",IF(BM46="","",BM46+31))</f>
        <v>46186</v>
      </c>
      <c r="BT46">
        <f>IF(BS46="","",TODAY()-BS46)</f>
        <v>132</v>
      </c>
      <c r="BW46" t="str">
        <f>IF(BS46="","SIN ESTADO",IF(BU46&lt;&gt;"","PAGA",IF(BT46&gt;0,"VENCIDA",IF(BT46&gt;=-5,"POR VENCER","AL DÍA"))))</f>
        <v>VENCIDA</v>
      </c>
      <c r="BY46">
        <f>IF(N($H46)&lt;12,"",IF(BS46="","",BS46+31))</f>
        <v>46217</v>
      </c>
      <c r="BZ46">
        <f>IF(BY46="","",TODAY()-BY46)</f>
        <v>101</v>
      </c>
      <c r="CC46" t="str">
        <f>IF(BY46="","SIN ESTADO",IF(CA46&lt;&gt;"","PAGA",IF(BZ46&gt;0,"VENCIDA",IF(BZ46&gt;=-5,"POR VENCER","AL DÍA"))))</f>
        <v>VENCIDA</v>
      </c>
      <c r="CE46">
        <f>IF(N($H46)&lt;13,"",IF(BY46="","",BY46+31))</f>
        <v>46248</v>
      </c>
      <c r="CF46">
        <f>IF(CE46="","",TODAY()-CE46)</f>
        <v>70</v>
      </c>
      <c r="CI46" t="str">
        <f>IF(CE46="","SIN ESTADO",IF(CG46&lt;&gt;"","PAGA",IF(CF46&gt;0,"VENCIDA",IF(CF46&gt;=-5,"POR VENCER","AL DÍA"))))</f>
        <v>VENCIDA</v>
      </c>
      <c r="CK46">
        <f>IF(N($H46)&lt;14,"",IF(CE46="","",CE46+31))</f>
        <v>46279</v>
      </c>
      <c r="CL46">
        <f>IF(CK46="","",TODAY()-CK46)</f>
        <v>39</v>
      </c>
      <c r="CO46" t="str">
        <f>IF(CK46="","SIN ESTADO",IF(CM46&lt;&gt;"","PAGA",IF(CL46&gt;0,"VENCIDA",IF(CL46&gt;=-5,"POR VENCER","AL DÍA"))))</f>
        <v>VENCIDA</v>
      </c>
      <c r="CQ46">
        <f>IF(N($H46)&lt;15,"",IF(CK46="","",CK46+31))</f>
        <v>46310</v>
      </c>
      <c r="CR46">
        <f>IF(CQ46="","",TODAY()-CQ46)</f>
        <v>8</v>
      </c>
      <c r="CU46" t="str">
        <f>IF(CQ46="","SIN ESTADO",IF(CS46&lt;&gt;"","PAGA",IF(CR46&gt;0,"VENCIDA",IF(CR46&gt;=-5,"POR VENCER","AL DÍA"))))</f>
        <v>VENCIDA</v>
      </c>
      <c r="CW46">
        <f>IF(N($H46)&lt;16,"",IF(CQ46="","",CQ46+31))</f>
        <v>46341</v>
      </c>
      <c r="CX46">
        <f>IF(CW46="","",TODAY()-CW46)</f>
        <v>-23</v>
      </c>
      <c r="DA46" t="str">
        <f>IF(CW46="","SIN ESTADO",IF(CY46&lt;&gt;"","PAGA",IF(CX46&gt;0,"VENCIDA",IF(CX46&gt;=-5,"POR VENCER","AL DÍA"))))</f>
        <v>AL DÍA</v>
      </c>
      <c r="DC46">
        <f>IF(N($H46)&lt;17,"",IF(CW46="","",CW46+31))</f>
        <v>46372</v>
      </c>
      <c r="DD46">
        <f>IF(DC46="","",TODAY()-DC46)</f>
        <v>-54</v>
      </c>
      <c r="DG46" t="str">
        <f>IF(DC46="","SIN ESTADO",IF(DE46&lt;&gt;"","PAGA",IF(DD46&gt;0,"VENCIDA",IF(DD46&gt;=-5,"POR VENCER","AL DÍA"))))</f>
        <v>AL DÍA</v>
      </c>
      <c r="DI46">
        <f>IF(N($H46)&lt;18,"",IF(DC46="","",DC46+31))</f>
        <v>46403</v>
      </c>
      <c r="DJ46">
        <f>IF(DI46="","",TODAY()-DI46)</f>
        <v>-85</v>
      </c>
      <c r="DM46" t="str">
        <f>IF(DI46="","SIN ESTADO",IF(DK46&lt;&gt;"","PAGA",IF(DJ46&gt;0,"VENCIDA",IF(DJ46&gt;=-5,"POR VENCER","AL DÍA"))))</f>
        <v>AL DÍA</v>
      </c>
      <c r="DO46">
        <f>IF(N($H46)&lt;19,"",IF(DI46="","",DI46+31))</f>
        <v>46434</v>
      </c>
      <c r="DP46">
        <f>IF(DO46="","",TODAY()-DO46)</f>
        <v>-116</v>
      </c>
      <c r="DS46" t="str">
        <f>IF(DO46="","SIN ESTADO",IF(DQ46&lt;&gt;"","PAGA",IF(DP46&gt;0,"VENCIDA",IF(DP46&gt;=-5,"POR VENCER","AL DÍA"))))</f>
        <v>AL DÍA</v>
      </c>
      <c r="DU46">
        <f>IF(N($H46)&lt;20,"",IF(DO46="","",DO46+31))</f>
        <v>46465</v>
      </c>
      <c r="DV46">
        <f>IF(DU46="","",TODAY()-DU46)</f>
        <v>-147</v>
      </c>
      <c r="DY46" t="str">
        <f>IF(DU46="","SIN ESTADO",IF(DW46&lt;&gt;"","PAGA",IF(DV46&gt;0,"VENCIDA",IF(DV46&gt;=-5,"POR VENCER","AL DÍA"))))</f>
        <v>AL DÍA</v>
      </c>
      <c r="EA46">
        <f>IF(N($H46)&lt;21,"",IF(DU46="","",DU46+31))</f>
        <v>46496</v>
      </c>
      <c r="EB46">
        <f>IF(EA46="","",TODAY()-EA46)</f>
        <v>-178</v>
      </c>
      <c r="EE46" t="str">
        <f>IF(EA46="","SIN ESTADO",IF(EC46&lt;&gt;"","PAGA",IF(EB46&gt;0,"VENCIDA",IF(EB46&gt;=-5,"POR VENCER","AL DÍA"))))</f>
        <v>AL DÍA</v>
      </c>
      <c r="EG46">
        <f>IF(N($H46)&lt;22,"",IF(EA46="","",EA46+31))</f>
        <v>46527</v>
      </c>
      <c r="EH46">
        <f>IF(EG46="","",TODAY()-EG46)</f>
        <v>-209</v>
      </c>
      <c r="EK46" t="str">
        <f>IF(EG46="","SIN ESTADO",IF(EI46&lt;&gt;"","PAGA",IF(EH46&gt;0,"VENCIDA",IF(EH46&gt;=-5,"POR VENCER","AL DÍA"))))</f>
        <v>AL DÍA</v>
      </c>
      <c r="EM46">
        <f>IF(N($H46)&lt;23,"",IF(EG46="","",EG46+31))</f>
        <v>46558</v>
      </c>
      <c r="EN46">
        <f>IF(EM46="","",TODAY()-EM46)</f>
        <v>-240</v>
      </c>
      <c r="EQ46" t="str">
        <f>IF(EM46="","SIN ESTADO",IF(EO46&lt;&gt;"","PAGA",IF(EN46&gt;0,"VENCIDA",IF(EN46&gt;=-5,"POR VENCER","AL DÍA"))))</f>
        <v>AL DÍA</v>
      </c>
      <c r="ES46">
        <f>IF(N($H46)&lt;24,"",IF(EM46="","",EM46+31))</f>
        <v>46589</v>
      </c>
      <c r="ET46">
        <f>IF(ES46="","",TODAY()-ES46)</f>
        <v>-271</v>
      </c>
      <c r="EW46" t="str">
        <f>IF(ES46="","SIN ESTADO",IF(EU46&lt;&gt;"","PAGA",IF(ET46&gt;0,"VENCIDA",IF(ET46&gt;=-5,"POR VENCER","AL DÍA"))))</f>
        <v>AL DÍA</v>
      </c>
      <c r="EY46" t="str">
        <f>IF(N($H46)&lt;25,"",IF(ES46="","",ES46+31))</f>
        <v/>
      </c>
      <c r="EZ46" t="str">
        <f>IF(EY46="","",TODAY()-EY46)</f>
        <v/>
      </c>
      <c r="FC46" t="str">
        <f>IF(EY46="","SIN ESTADO",IF(FA46&lt;&gt;"","PAGA",IF(EZ46&gt;0,"VENCIDA",IF(EZ46&gt;=-5,"POR VENCER","AL DÍA"))))</f>
        <v>SIN ESTADO</v>
      </c>
      <c r="FE46" t="str">
        <f>IF(N($H46)&lt;26,"",IF(EY46="","",EY46+31))</f>
        <v/>
      </c>
      <c r="FF46" t="str">
        <f>IF(FE46="","",TODAY()-FE46)</f>
        <v/>
      </c>
      <c r="FI46" t="str">
        <f>IF(FE46="","SIN ESTADO",IF(FG46&lt;&gt;"","PAGA",IF(FF46&gt;0,"VENCIDA",IF(FF46&gt;=-5,"POR VENCER","AL DÍA"))))</f>
        <v>SIN ESTADO</v>
      </c>
      <c r="FK46" t="str">
        <f>IF(N($H46)&lt;27,"",IF(FE46="","",FE46+31))</f>
        <v/>
      </c>
      <c r="FL46" t="str">
        <f>IF(FK46="","",TODAY()-FK46)</f>
        <v/>
      </c>
      <c r="FO46" t="str">
        <f>IF(FK46="","SIN ESTADO",IF(FM46&lt;&gt;"","PAGA",IF(FL46&gt;0,"VENCIDA",IF(FL46&gt;=-5,"POR VENCER","AL DÍA"))))</f>
        <v>SIN ESTADO</v>
      </c>
      <c r="FQ46" t="str">
        <f>IF(N($H46)&lt;28,"",IF(FK46="","",FK46+31))</f>
        <v/>
      </c>
      <c r="FR46" t="str">
        <f>IF(FQ46="","",TODAY()-FQ46)</f>
        <v/>
      </c>
      <c r="FU46" t="str">
        <f>IF(FQ46="","SIN ESTADO",IF(FS46&lt;&gt;"","PAGA",IF(FR46&gt;0,"VENCIDA",IF(FR46&gt;=-5,"POR VENCER","AL DÍA"))))</f>
        <v>SIN ESTADO</v>
      </c>
      <c r="FW46" t="str">
        <f>IF(N($H46)&lt;29,"",IF(FQ46="","",FQ46+31))</f>
        <v/>
      </c>
      <c r="FX46" t="str">
        <f>IF(FW46="","",TODAY()-FW46)</f>
        <v/>
      </c>
      <c r="GA46" t="str">
        <f>IF(FW46="","SIN ESTADO",IF(FY46&lt;&gt;"","PAGA",IF(FX46&gt;0,"VENCIDA",IF(FX46&gt;=-5,"POR VENCER","AL DÍA"))))</f>
        <v>SIN ESTADO</v>
      </c>
      <c r="GC46" t="str">
        <f>IF(N($H46)&lt;30,"",IF(FW46="","",FW46+31))</f>
        <v/>
      </c>
      <c r="GD46" t="str">
        <f>IF(GC46="","",TODAY()-GC46)</f>
        <v/>
      </c>
      <c r="GG46" t="str">
        <f>IF(GC46="","SIN ESTADO",IF(GE46&lt;&gt;"","PAGA",IF(GD46&gt;0,"VENCIDA",IF(GD46&gt;=-5,"POR VENCER","AL DÍA"))))</f>
        <v>SIN ESTADO</v>
      </c>
      <c r="GI46" t="str">
        <f>IF(N($H46)&lt;31,"",IF(GC46="","",GC46+31))</f>
        <v/>
      </c>
      <c r="GJ46" t="str">
        <f>IF(GI46="","",TODAY()-GI46)</f>
        <v/>
      </c>
      <c r="GM46" t="str">
        <f>IF(GI46="","SIN ESTADO",IF(GK46&lt;&gt;"","PAGA",IF(GJ46&gt;0,"VENCIDA",IF(GJ46&gt;=-5,"POR VENCER","AL DÍA"))))</f>
        <v>SIN ESTADO</v>
      </c>
      <c r="GO46" t="str">
        <f>IF(N($H46)&lt;32,"",IF(GI46="","",GI46+31))</f>
        <v/>
      </c>
      <c r="GP46" t="str">
        <f>IF(GO46="","",TODAY()-GO46)</f>
        <v/>
      </c>
      <c r="GS46" t="str">
        <f>IF(GO46="","SIN ESTADO",IF(GQ46&lt;&gt;"","PAGA",IF(GP46&gt;0,"VENCIDA",IF(GP46&gt;=-5,"POR VENCER","AL DÍA"))))</f>
        <v>SIN ESTADO</v>
      </c>
      <c r="GU46" t="str">
        <f>IF(N($H46)&lt;33,"",IF(GO46="","",GO46+31))</f>
        <v/>
      </c>
      <c r="GV46" t="str">
        <f>IF(GU46="","",TODAY()-GU46)</f>
        <v/>
      </c>
      <c r="GY46" t="str">
        <f>IF(GU46="","SIN ESTADO",IF(GW46&lt;&gt;"","PAGA",IF(GV46&gt;0,"VENCIDA",IF(GV46&gt;=-5,"POR VENCER","AL DÍA"))))</f>
        <v>SIN ESTADO</v>
      </c>
      <c r="HA46" t="str">
        <f>IF(N($H46)&lt;34,"",IF(GU46="","",GU46+31))</f>
        <v/>
      </c>
      <c r="HB46" t="str">
        <f>IF(HA46="","",TODAY()-HA46)</f>
        <v/>
      </c>
      <c r="HE46" t="str">
        <f>IF(HA46="","SIN ESTADO",IF(HC46&lt;&gt;"","PAGA",IF(HB46&gt;0,"VENCIDA",IF(HB46&gt;=-5,"POR VENCER","AL DÍA"))))</f>
        <v>SIN ESTADO</v>
      </c>
      <c r="HG46" t="str">
        <f>IF(N($H46)&lt;35,"",IF(HA46="","",HA46+31))</f>
        <v/>
      </c>
      <c r="HH46" t="str">
        <f>IF(HG46="","",TODAY()-HG46)</f>
        <v/>
      </c>
      <c r="HK46" t="str">
        <f>IF(HG46="","SIN ESTADO",IF(HI46&lt;&gt;"","PAGA",IF(HH46&gt;0,"VENCIDA",IF(HH46&gt;=-5,"POR VENCER","AL DÍA"))))</f>
        <v>SIN ESTADO</v>
      </c>
      <c r="HM46" t="str">
        <f>IF(N($H46)&lt;36,"",IF(HG46="","",HG46+31))</f>
        <v/>
      </c>
      <c r="HN46" t="str">
        <f>IF(HM46="","",TODAY()-HM46)</f>
        <v/>
      </c>
      <c r="HQ46" t="str">
        <f>IF(HM46="","SIN ESTADO",IF(HO46&lt;&gt;"","PAGA",IF(HN46&gt;0,"VENCIDA",IF(HN46&gt;=-5,"POR VENCER","AL DÍA"))))</f>
        <v>SIN ESTADO</v>
      </c>
      <c r="HS46">
        <f>N46+T46+Z46+AF46+AL46+AR46+AX46+BD46+BJ46+BP46+BV46+CB46+CH46+CN46+CT46+CZ46+DF46+DL46+DR46+DX46+ED46+EJ46+EP46+EV46+FB46+FH46+FN46+FT46+FZ46+GF46+GL46+GR46+GX46+HD46+HJ46+HP46</f>
        <v>6499000</v>
      </c>
      <c r="HU46">
        <f>IFERROR(N($J46),0)</f>
        <v>875000</v>
      </c>
      <c r="HW46">
        <f>SUMPRODUCT((MOD(COLUMN($M46:$HR46)-COLUMN($M46),6)=0)*ISNUMBER($M46:$HR46)*($M46:$HR46&gt;=RESUMEN!$C$26)*($M46:$HR46&lt;=RESUMEN!$C$27)*IFERROR(N($N46:$HS46),0))</f>
        <v>0</v>
      </c>
      <c r="HX46">
        <f>SUMPRODUCT((MOD(COLUMN($M46:$HR46)-COLUMN($M46),6)=0)*ISNUMBER($M46:$HR46)*($M46:$HR46&gt;=RESUMEN!$C$26)*($M46:$HR46&lt;=RESUMEN!$C$27))</f>
        <v>0</v>
      </c>
    </row>
    <row r="47">
      <c r="B47">
        <f>VENTAS!A46</f>
        <v>44</v>
      </c>
      <c r="C47" t="str">
        <f>VENTAS!B46</f>
        <v>LC1 - 6 - 8</v>
      </c>
      <c r="D47" t="str">
        <f>VENTAS!C46</f>
        <v>VENDIDO</v>
      </c>
      <c r="E47">
        <f>VENTAS!D46</f>
        <v>30000000</v>
      </c>
      <c r="F47">
        <f>VENTAS!J46</f>
        <v>26000000</v>
      </c>
      <c r="G47">
        <f>VENTAS!F46</f>
        <v>45508</v>
      </c>
      <c r="H47">
        <f>VENTAS!K46</f>
        <v>24</v>
      </c>
      <c r="I47" t="str">
        <f>VENTAS!M46</f>
        <v xml:space="preserve">04 DE CADA MES </v>
      </c>
      <c r="J47">
        <f>VENTAS!L46</f>
        <v>1083333.3333333333</v>
      </c>
      <c r="K47">
        <f>IF(N($H47)&lt;1,"",$G47+31)</f>
        <v>45539</v>
      </c>
      <c r="L47">
        <f>IF(K47="","",TODAY()-K47)</f>
        <v>779</v>
      </c>
      <c r="M47">
        <v>45905</v>
      </c>
      <c r="N47">
        <v>1000000</v>
      </c>
      <c r="O47" t="str">
        <f>IF(K47="","SIN ESTADO",IF(M47&lt;&gt;"","PAGA",IF(L47&gt;0,"VENCIDA",IF(L47&gt;=-5,"POR VENCER","AL DÍA"))))</f>
        <v>PAGA</v>
      </c>
      <c r="P47" t="str">
        <v>TRANSFERENCIA</v>
      </c>
      <c r="Q47">
        <f>IF(N($H47)&lt;2,"",IF(K47="","",K47+31))</f>
        <v>45570</v>
      </c>
      <c r="R47">
        <f>IF(Q47="","",TODAY()-Q47)</f>
        <v>748</v>
      </c>
      <c r="S47">
        <v>45944</v>
      </c>
      <c r="T47">
        <v>1000000</v>
      </c>
      <c r="U47" t="str">
        <f>IF(Q47="","SIN ESTADO",IF(S47&lt;&gt;"","PAGA",IF(R47&gt;0,"VENCIDA",IF(R47&gt;=-5,"POR VENCER","AL DÍA"))))</f>
        <v>PAGA</v>
      </c>
      <c r="V47" t="str">
        <v>TRANSFERENCIA</v>
      </c>
      <c r="W47">
        <f>IF(N($H47)&lt;3,"",IF(Q47="","",Q47+31))</f>
        <v>45601</v>
      </c>
      <c r="X47">
        <f>IF(W47="","",TODAY()-W47)</f>
        <v>717</v>
      </c>
      <c r="AA47" t="str">
        <f>IF(W47="","SIN ESTADO",IF(Y47&lt;&gt;"","PAGA",IF(X47&gt;0,"VENCIDA",IF(X47&gt;=-5,"POR VENCER","AL DÍA"))))</f>
        <v>VENCIDA</v>
      </c>
      <c r="AC47">
        <f>IF(N($H47)&lt;4,"",IF(W47="","",W47+31))</f>
        <v>45632</v>
      </c>
      <c r="AD47">
        <f>IF(AC47="","",TODAY()-AC47)</f>
        <v>686</v>
      </c>
      <c r="AG47" t="str">
        <f>IF(AC47="","SIN ESTADO",IF(AE47&lt;&gt;"","PAGA",IF(AD47&gt;0,"VENCIDA",IF(AD47&gt;=-5,"POR VENCER","AL DÍA"))))</f>
        <v>VENCIDA</v>
      </c>
      <c r="AI47">
        <f>IF(N($H47)&lt;5,"",IF(AC47="","",AC47+31))</f>
        <v>45663</v>
      </c>
      <c r="AJ47">
        <f>IF(AI47="","",TODAY()-AI47)</f>
        <v>655</v>
      </c>
      <c r="AM47" t="str">
        <f>IF(AI47="","SIN ESTADO",IF(AK47&lt;&gt;"","PAGA",IF(AJ47&gt;0,"VENCIDA",IF(AJ47&gt;=-5,"POR VENCER","AL DÍA"))))</f>
        <v>VENCIDA</v>
      </c>
      <c r="AO47">
        <f>IF(N($H47)&lt;6,"",IF(AI47="","",AI47+31))</f>
        <v>45694</v>
      </c>
      <c r="AP47">
        <f>IF(AO47="","",TODAY()-AO47)</f>
        <v>624</v>
      </c>
      <c r="AS47" t="str">
        <f>IF(AO47="","SIN ESTADO",IF(AQ47&lt;&gt;"","PAGA",IF(AP47&gt;0,"VENCIDA",IF(AP47&gt;=-5,"POR VENCER","AL DÍA"))))</f>
        <v>VENCIDA</v>
      </c>
      <c r="AU47">
        <f>IF(N($H47)&lt;7,"",IF(AO47="","",AO47+31))</f>
        <v>45725</v>
      </c>
      <c r="AV47">
        <f>IF(AU47="","",TODAY()-AU47)</f>
        <v>593</v>
      </c>
      <c r="AY47" t="str">
        <f>IF(AU47="","SIN ESTADO",IF(AW47&lt;&gt;"","PAGA",IF(AV47&gt;0,"VENCIDA",IF(AV47&gt;=-5,"POR VENCER","AL DÍA"))))</f>
        <v>VENCIDA</v>
      </c>
      <c r="BA47">
        <f>IF(N($H47)&lt;8,"",IF(AU47="","",AU47+31))</f>
        <v>45756</v>
      </c>
      <c r="BB47">
        <f>IF(BA47="","",TODAY()-BA47)</f>
        <v>562</v>
      </c>
      <c r="BE47" t="str">
        <f>IF(BA47="","SIN ESTADO",IF(BC47&lt;&gt;"","PAGA",IF(BB47&gt;0,"VENCIDA",IF(BB47&gt;=-5,"POR VENCER","AL DÍA"))))</f>
        <v>VENCIDA</v>
      </c>
      <c r="BG47">
        <f>IF(N($H47)&lt;9,"",IF(BA47="","",BA47+31))</f>
        <v>45787</v>
      </c>
      <c r="BH47">
        <f>IF(BG47="","",TODAY()-BG47)</f>
        <v>531</v>
      </c>
      <c r="BK47" t="str">
        <f>IF(BG47="","SIN ESTADO",IF(BI47&lt;&gt;"","PAGA",IF(BH47&gt;0,"VENCIDA",IF(BH47&gt;=-5,"POR VENCER","AL DÍA"))))</f>
        <v>VENCIDA</v>
      </c>
      <c r="BM47">
        <f>IF(N($H47)&lt;10,"",IF(BG47="","",BG47+31))</f>
        <v>45818</v>
      </c>
      <c r="BN47">
        <f>IF(BM47="","",TODAY()-BM47)</f>
        <v>500</v>
      </c>
      <c r="BQ47" t="str">
        <f>IF(BM47="","SIN ESTADO",IF(BO47&lt;&gt;"","PAGA",IF(BN47&gt;0,"VENCIDA",IF(BN47&gt;=-5,"POR VENCER","AL DÍA"))))</f>
        <v>VENCIDA</v>
      </c>
      <c r="BS47">
        <f>IF(N($H47)&lt;11,"",IF(BM47="","",BM47+31))</f>
        <v>45849</v>
      </c>
      <c r="BT47">
        <f>IF(BS47="","",TODAY()-BS47)</f>
        <v>469</v>
      </c>
      <c r="BW47" t="str">
        <f>IF(BS47="","SIN ESTADO",IF(BU47&lt;&gt;"","PAGA",IF(BT47&gt;0,"VENCIDA",IF(BT47&gt;=-5,"POR VENCER","AL DÍA"))))</f>
        <v>VENCIDA</v>
      </c>
      <c r="BY47">
        <f>IF(N($H47)&lt;12,"",IF(BS47="","",BS47+31))</f>
        <v>45880</v>
      </c>
      <c r="BZ47">
        <f>IF(BY47="","",TODAY()-BY47)</f>
        <v>438</v>
      </c>
      <c r="CC47" t="str">
        <f>IF(BY47="","SIN ESTADO",IF(CA47&lt;&gt;"","PAGA",IF(BZ47&gt;0,"VENCIDA",IF(BZ47&gt;=-5,"POR VENCER","AL DÍA"))))</f>
        <v>VENCIDA</v>
      </c>
      <c r="CE47">
        <f>IF(N($H47)&lt;13,"",IF(BY47="","",BY47+31))</f>
        <v>45911</v>
      </c>
      <c r="CF47">
        <f>IF(CE47="","",TODAY()-CE47)</f>
        <v>407</v>
      </c>
      <c r="CI47" t="str">
        <f>IF(CE47="","SIN ESTADO",IF(CG47&lt;&gt;"","PAGA",IF(CF47&gt;0,"VENCIDA",IF(CF47&gt;=-5,"POR VENCER","AL DÍA"))))</f>
        <v>VENCIDA</v>
      </c>
      <c r="CK47">
        <f>IF(N($H47)&lt;14,"",IF(CE47="","",CE47+31))</f>
        <v>45942</v>
      </c>
      <c r="CL47">
        <f>IF(CK47="","",TODAY()-CK47)</f>
        <v>376</v>
      </c>
      <c r="CO47" t="str">
        <f>IF(CK47="","SIN ESTADO",IF(CM47&lt;&gt;"","PAGA",IF(CL47&gt;0,"VENCIDA",IF(CL47&gt;=-5,"POR VENCER","AL DÍA"))))</f>
        <v>VENCIDA</v>
      </c>
      <c r="CQ47">
        <f>IF(N($H47)&lt;15,"",IF(CK47="","",CK47+31))</f>
        <v>45973</v>
      </c>
      <c r="CR47">
        <f>IF(CQ47="","",TODAY()-CQ47)</f>
        <v>345</v>
      </c>
      <c r="CU47" t="str">
        <f>IF(CQ47="","SIN ESTADO",IF(CS47&lt;&gt;"","PAGA",IF(CR47&gt;0,"VENCIDA",IF(CR47&gt;=-5,"POR VENCER","AL DÍA"))))</f>
        <v>VENCIDA</v>
      </c>
      <c r="CW47">
        <f>IF(N($H47)&lt;16,"",IF(CQ47="","",CQ47+31))</f>
        <v>46004</v>
      </c>
      <c r="CX47">
        <f>IF(CW47="","",TODAY()-CW47)</f>
        <v>314</v>
      </c>
      <c r="DA47" t="str">
        <f>IF(CW47="","SIN ESTADO",IF(CY47&lt;&gt;"","PAGA",IF(CX47&gt;0,"VENCIDA",IF(CX47&gt;=-5,"POR VENCER","AL DÍA"))))</f>
        <v>VENCIDA</v>
      </c>
      <c r="DC47">
        <f>IF(N($H47)&lt;17,"",IF(CW47="","",CW47+31))</f>
        <v>46035</v>
      </c>
      <c r="DD47">
        <f>IF(DC47="","",TODAY()-DC47)</f>
        <v>283</v>
      </c>
      <c r="DG47" t="str">
        <f>IF(DC47="","SIN ESTADO",IF(DE47&lt;&gt;"","PAGA",IF(DD47&gt;0,"VENCIDA",IF(DD47&gt;=-5,"POR VENCER","AL DÍA"))))</f>
        <v>VENCIDA</v>
      </c>
      <c r="DI47">
        <f>IF(N($H47)&lt;18,"",IF(DC47="","",DC47+31))</f>
        <v>46066</v>
      </c>
      <c r="DJ47">
        <f>IF(DI47="","",TODAY()-DI47)</f>
        <v>252</v>
      </c>
      <c r="DM47" t="str">
        <f>IF(DI47="","SIN ESTADO",IF(DK47&lt;&gt;"","PAGA",IF(DJ47&gt;0,"VENCIDA",IF(DJ47&gt;=-5,"POR VENCER","AL DÍA"))))</f>
        <v>VENCIDA</v>
      </c>
      <c r="DO47">
        <f>IF(N($H47)&lt;19,"",IF(DI47="","",DI47+31))</f>
        <v>46097</v>
      </c>
      <c r="DP47">
        <f>IF(DO47="","",TODAY()-DO47)</f>
        <v>221</v>
      </c>
      <c r="DS47" t="str">
        <f>IF(DO47="","SIN ESTADO",IF(DQ47&lt;&gt;"","PAGA",IF(DP47&gt;0,"VENCIDA",IF(DP47&gt;=-5,"POR VENCER","AL DÍA"))))</f>
        <v>VENCIDA</v>
      </c>
      <c r="DU47">
        <f>IF(N($H47)&lt;20,"",IF(DO47="","",DO47+31))</f>
        <v>46128</v>
      </c>
      <c r="DV47">
        <f>IF(DU47="","",TODAY()-DU47)</f>
        <v>190</v>
      </c>
      <c r="DY47" t="str">
        <f>IF(DU47="","SIN ESTADO",IF(DW47&lt;&gt;"","PAGA",IF(DV47&gt;0,"VENCIDA",IF(DV47&gt;=-5,"POR VENCER","AL DÍA"))))</f>
        <v>VENCIDA</v>
      </c>
      <c r="EA47">
        <f>IF(N($H47)&lt;21,"",IF(DU47="","",DU47+31))</f>
        <v>46159</v>
      </c>
      <c r="EB47">
        <f>IF(EA47="","",TODAY()-EA47)</f>
        <v>159</v>
      </c>
      <c r="EE47" t="str">
        <f>IF(EA47="","SIN ESTADO",IF(EC47&lt;&gt;"","PAGA",IF(EB47&gt;0,"VENCIDA",IF(EB47&gt;=-5,"POR VENCER","AL DÍA"))))</f>
        <v>VENCIDA</v>
      </c>
      <c r="EG47">
        <f>IF(N($H47)&lt;22,"",IF(EA47="","",EA47+31))</f>
        <v>46190</v>
      </c>
      <c r="EH47">
        <f>IF(EG47="","",TODAY()-EG47)</f>
        <v>128</v>
      </c>
      <c r="EK47" t="str">
        <f>IF(EG47="","SIN ESTADO",IF(EI47&lt;&gt;"","PAGA",IF(EH47&gt;0,"VENCIDA",IF(EH47&gt;=-5,"POR VENCER","AL DÍA"))))</f>
        <v>VENCIDA</v>
      </c>
      <c r="EM47">
        <f>IF(N($H47)&lt;23,"",IF(EG47="","",EG47+31))</f>
        <v>46221</v>
      </c>
      <c r="EN47">
        <f>IF(EM47="","",TODAY()-EM47)</f>
        <v>97</v>
      </c>
      <c r="EQ47" t="str">
        <f>IF(EM47="","SIN ESTADO",IF(EO47&lt;&gt;"","PAGA",IF(EN47&gt;0,"VENCIDA",IF(EN47&gt;=-5,"POR VENCER","AL DÍA"))))</f>
        <v>VENCIDA</v>
      </c>
      <c r="ES47">
        <f>IF(N($H47)&lt;24,"",IF(EM47="","",EM47+31))</f>
        <v>46252</v>
      </c>
      <c r="ET47">
        <f>IF(ES47="","",TODAY()-ES47)</f>
        <v>66</v>
      </c>
      <c r="EW47" t="str">
        <f>IF(ES47="","SIN ESTADO",IF(EU47&lt;&gt;"","PAGA",IF(ET47&gt;0,"VENCIDA",IF(ET47&gt;=-5,"POR VENCER","AL DÍA"))))</f>
        <v>VENCIDA</v>
      </c>
      <c r="EY47" t="str">
        <f>IF(N($H47)&lt;25,"",IF(ES47="","",ES47+31))</f>
        <v/>
      </c>
      <c r="EZ47" t="str">
        <f>IF(EY47="","",TODAY()-EY47)</f>
        <v/>
      </c>
      <c r="FC47" t="str">
        <f>IF(EY47="","SIN ESTADO",IF(FA47&lt;&gt;"","PAGA",IF(EZ47&gt;0,"VENCIDA",IF(EZ47&gt;=-5,"POR VENCER","AL DÍA"))))</f>
        <v>SIN ESTADO</v>
      </c>
      <c r="FE47" t="str">
        <f>IF(N($H47)&lt;26,"",IF(EY47="","",EY47+31))</f>
        <v/>
      </c>
      <c r="FF47" t="str">
        <f>IF(FE47="","",TODAY()-FE47)</f>
        <v/>
      </c>
      <c r="FI47" t="str">
        <f>IF(FE47="","SIN ESTADO",IF(FG47&lt;&gt;"","PAGA",IF(FF47&gt;0,"VENCIDA",IF(FF47&gt;=-5,"POR VENCER","AL DÍA"))))</f>
        <v>SIN ESTADO</v>
      </c>
      <c r="FK47" t="str">
        <f>IF(N($H47)&lt;27,"",IF(FE47="","",FE47+31))</f>
        <v/>
      </c>
      <c r="FL47" t="str">
        <f>IF(FK47="","",TODAY()-FK47)</f>
        <v/>
      </c>
      <c r="FO47" t="str">
        <f>IF(FK47="","SIN ESTADO",IF(FM47&lt;&gt;"","PAGA",IF(FL47&gt;0,"VENCIDA",IF(FL47&gt;=-5,"POR VENCER","AL DÍA"))))</f>
        <v>SIN ESTADO</v>
      </c>
      <c r="FQ47" t="str">
        <f>IF(N($H47)&lt;28,"",IF(FK47="","",FK47+31))</f>
        <v/>
      </c>
      <c r="FR47" t="str">
        <f>IF(FQ47="","",TODAY()-FQ47)</f>
        <v/>
      </c>
      <c r="FU47" t="str">
        <f>IF(FQ47="","SIN ESTADO",IF(FS47&lt;&gt;"","PAGA",IF(FR47&gt;0,"VENCIDA",IF(FR47&gt;=-5,"POR VENCER","AL DÍA"))))</f>
        <v>SIN ESTADO</v>
      </c>
      <c r="FW47" t="str">
        <f>IF(N($H47)&lt;29,"",IF(FQ47="","",FQ47+31))</f>
        <v/>
      </c>
      <c r="FX47" t="str">
        <f>IF(FW47="","",TODAY()-FW47)</f>
        <v/>
      </c>
      <c r="GA47" t="str">
        <f>IF(FW47="","SIN ESTADO",IF(FY47&lt;&gt;"","PAGA",IF(FX47&gt;0,"VENCIDA",IF(FX47&gt;=-5,"POR VENCER","AL DÍA"))))</f>
        <v>SIN ESTADO</v>
      </c>
      <c r="GC47" t="str">
        <f>IF(N($H47)&lt;30,"",IF(FW47="","",FW47+31))</f>
        <v/>
      </c>
      <c r="GD47" t="str">
        <f>IF(GC47="","",TODAY()-GC47)</f>
        <v/>
      </c>
      <c r="GG47" t="str">
        <f>IF(GC47="","SIN ESTADO",IF(GE47&lt;&gt;"","PAGA",IF(GD47&gt;0,"VENCIDA",IF(GD47&gt;=-5,"POR VENCER","AL DÍA"))))</f>
        <v>SIN ESTADO</v>
      </c>
      <c r="GI47" t="str">
        <f>IF(N($H47)&lt;31,"",IF(GC47="","",GC47+31))</f>
        <v/>
      </c>
      <c r="GJ47" t="str">
        <f>IF(GI47="","",TODAY()-GI47)</f>
        <v/>
      </c>
      <c r="GM47" t="str">
        <f>IF(GI47="","SIN ESTADO",IF(GK47&lt;&gt;"","PAGA",IF(GJ47&gt;0,"VENCIDA",IF(GJ47&gt;=-5,"POR VENCER","AL DÍA"))))</f>
        <v>SIN ESTADO</v>
      </c>
      <c r="GO47" t="str">
        <f>IF(N($H47)&lt;32,"",IF(GI47="","",GI47+31))</f>
        <v/>
      </c>
      <c r="GP47" t="str">
        <f>IF(GO47="","",TODAY()-GO47)</f>
        <v/>
      </c>
      <c r="GS47" t="str">
        <f>IF(GO47="","SIN ESTADO",IF(GQ47&lt;&gt;"","PAGA",IF(GP47&gt;0,"VENCIDA",IF(GP47&gt;=-5,"POR VENCER","AL DÍA"))))</f>
        <v>SIN ESTADO</v>
      </c>
      <c r="GU47" t="str">
        <f>IF(N($H47)&lt;33,"",IF(GO47="","",GO47+31))</f>
        <v/>
      </c>
      <c r="GV47" t="str">
        <f>IF(GU47="","",TODAY()-GU47)</f>
        <v/>
      </c>
      <c r="GY47" t="str">
        <f>IF(GU47="","SIN ESTADO",IF(GW47&lt;&gt;"","PAGA",IF(GV47&gt;0,"VENCIDA",IF(GV47&gt;=-5,"POR VENCER","AL DÍA"))))</f>
        <v>SIN ESTADO</v>
      </c>
      <c r="HA47" t="str">
        <f>IF(N($H47)&lt;34,"",IF(GU47="","",GU47+31))</f>
        <v/>
      </c>
      <c r="HB47" t="str">
        <f>IF(HA47="","",TODAY()-HA47)</f>
        <v/>
      </c>
      <c r="HE47" t="str">
        <f>IF(HA47="","SIN ESTADO",IF(HC47&lt;&gt;"","PAGA",IF(HB47&gt;0,"VENCIDA",IF(HB47&gt;=-5,"POR VENCER","AL DÍA"))))</f>
        <v>SIN ESTADO</v>
      </c>
      <c r="HG47" t="str">
        <f>IF(N($H47)&lt;35,"",IF(HA47="","",HA47+31))</f>
        <v/>
      </c>
      <c r="HH47" t="str">
        <f>IF(HG47="","",TODAY()-HG47)</f>
        <v/>
      </c>
      <c r="HK47" t="str">
        <f>IF(HG47="","SIN ESTADO",IF(HI47&lt;&gt;"","PAGA",IF(HH47&gt;0,"VENCIDA",IF(HH47&gt;=-5,"POR VENCER","AL DÍA"))))</f>
        <v>SIN ESTADO</v>
      </c>
      <c r="HM47" t="str">
        <f>IF(N($H47)&lt;36,"",IF(HG47="","",HG47+31))</f>
        <v/>
      </c>
      <c r="HN47" t="str">
        <f>IF(HM47="","",TODAY()-HM47)</f>
        <v/>
      </c>
      <c r="HQ47" t="str">
        <f>IF(HM47="","SIN ESTADO",IF(HO47&lt;&gt;"","PAGA",IF(HN47&gt;0,"VENCIDA",IF(HN47&gt;=-5,"POR VENCER","AL DÍA"))))</f>
        <v>SIN ESTADO</v>
      </c>
      <c r="HS47">
        <f>N47+T47+Z47+AF47+AL47+AR47+AX47+BD47+BJ47+BP47+BV47+CB47+CH47+CN47+CT47+CZ47+DF47+DL47+DR47+DX47+ED47+EJ47+EP47+EV47+FB47+FH47+FN47+FT47+FZ47+GF47+GL47+GR47+GX47+HD47+HJ47+HP47</f>
        <v>2000000</v>
      </c>
      <c r="HU47">
        <f>IFERROR(N($J47),0)</f>
        <v>1083333.3333333333</v>
      </c>
      <c r="HW47">
        <f>SUMPRODUCT((MOD(COLUMN($M47:$HR47)-COLUMN($M47),6)=0)*ISNUMBER($M47:$HR47)*($M47:$HR47&gt;=RESUMEN!$C$26)*($M47:$HR47&lt;=RESUMEN!$C$27)*IFERROR(N($N47:$HS47),0))</f>
        <v>0</v>
      </c>
      <c r="HX47">
        <f>SUMPRODUCT((MOD(COLUMN($M47:$HR47)-COLUMN($M47),6)=0)*ISNUMBER($M47:$HR47)*($M47:$HR47&gt;=RESUMEN!$C$26)*($M47:$HR47&lt;=RESUMEN!$C$27))</f>
        <v>0</v>
      </c>
    </row>
    <row r="48">
      <c r="B48">
        <f>VENTAS!A47</f>
        <v>45</v>
      </c>
      <c r="C48" t="str">
        <f>VENTAS!B47</f>
        <v>LC1 - 7 - 1 Y 2 - LC1 - 8 - 7 Y 8</v>
      </c>
      <c r="D48" t="str">
        <f>VENTAS!C47</f>
        <v>VENDIDO</v>
      </c>
      <c r="E48">
        <f>VENTAS!D47</f>
        <v>110000000</v>
      </c>
      <c r="F48">
        <f>VENTAS!J47</f>
        <v>94000000</v>
      </c>
      <c r="G48">
        <f>VENTAS!F47</f>
        <v>45895</v>
      </c>
      <c r="H48">
        <f>VENTAS!K47</f>
        <v>24</v>
      </c>
      <c r="I48" t="str">
        <f>VENTAS!M47</f>
        <v xml:space="preserve">26 DE CADA MES </v>
      </c>
      <c r="J48">
        <f>VENTAS!L47</f>
        <v>3916666.6666666665</v>
      </c>
      <c r="K48">
        <f>IF(N($H48)&lt;1,"",$G48+31)</f>
        <v>45926</v>
      </c>
      <c r="L48">
        <f>IF(K48="","",TODAY()-K48)</f>
        <v>392</v>
      </c>
      <c r="M48">
        <v>45926</v>
      </c>
      <c r="N48">
        <v>4000000</v>
      </c>
      <c r="O48" t="str">
        <f>IF(K48="","SIN ESTADO",IF(M48&lt;&gt;"","PAGA",IF(L48&gt;0,"VENCIDA",IF(L48&gt;=-5,"POR VENCER","AL DÍA"))))</f>
        <v>PAGA</v>
      </c>
      <c r="P48" t="str">
        <v>TRANSFERENCIA</v>
      </c>
      <c r="Q48">
        <f>IF(N($H48)&lt;2,"",IF(K48="","",K48+31))</f>
        <v>45957</v>
      </c>
      <c r="R48">
        <f>IF(Q48="","",TODAY()-Q48)</f>
        <v>361</v>
      </c>
      <c r="S48">
        <v>45987</v>
      </c>
      <c r="T48">
        <v>4000000</v>
      </c>
      <c r="U48" t="str">
        <f>IF(Q48="","SIN ESTADO",IF(S48&lt;&gt;"","PAGA",IF(R48&gt;0,"VENCIDA",IF(R48&gt;=-5,"POR VENCER","AL DÍA"))))</f>
        <v>PAGA</v>
      </c>
      <c r="V48" t="str">
        <v>TRANSFERENCIA</v>
      </c>
      <c r="W48">
        <f>IF(N($H48)&lt;3,"",IF(Q48="","",Q48+31))</f>
        <v>45988</v>
      </c>
      <c r="X48">
        <f>IF(W48="","",TODAY()-W48)</f>
        <v>330</v>
      </c>
      <c r="Y48">
        <v>46048</v>
      </c>
      <c r="Z48">
        <v>2347100</v>
      </c>
      <c r="AA48" t="str">
        <f>IF(W48="","SIN ESTADO",IF(Y48&lt;&gt;"","PAGA",IF(X48&gt;0,"VENCIDA",IF(X48&gt;=-5,"POR VENCER","AL DÍA"))))</f>
        <v>PAGA</v>
      </c>
      <c r="AB48" t="str">
        <v>TRANSFERENCIA</v>
      </c>
      <c r="AC48">
        <f>IF(N($H48)&lt;4,"",IF(W48="","",W48+31))</f>
        <v>46019</v>
      </c>
      <c r="AD48">
        <f>IF(AC48="","",TODAY()-AC48)</f>
        <v>299</v>
      </c>
      <c r="AE48">
        <v>46079</v>
      </c>
      <c r="AF48">
        <v>4000000</v>
      </c>
      <c r="AG48" t="str">
        <f>IF(AC48="","SIN ESTADO",IF(AE48&lt;&gt;"","PAGA",IF(AD48&gt;0,"VENCIDA",IF(AD48&gt;=-5,"POR VENCER","AL DÍA"))))</f>
        <v>PAGA</v>
      </c>
      <c r="AH48" t="str">
        <v>TRANSFERENCIA</v>
      </c>
      <c r="AI48">
        <f>IF(N($H48)&lt;5,"",IF(AC48="","",AC48+31))</f>
        <v>46050</v>
      </c>
      <c r="AJ48">
        <f>IF(AI48="","",TODAY()-AI48)</f>
        <v>268</v>
      </c>
      <c r="AK48" t="str">
        <v>ABRIL</v>
      </c>
      <c r="AL48">
        <v>5900000</v>
      </c>
      <c r="AM48" t="str">
        <f>IF(AI48="","SIN ESTADO",IF(AK48&lt;&gt;"","PAGA",IF(AJ48&gt;0,"VENCIDA",IF(AJ48&gt;=-5,"POR VENCER","AL DÍA"))))</f>
        <v>PAGA</v>
      </c>
      <c r="AN48" t="str">
        <v>TRANSFERENCIA</v>
      </c>
      <c r="AO48">
        <f>IF(N($H48)&lt;6,"",IF(AI48="","",AI48+31))</f>
        <v>46081</v>
      </c>
      <c r="AP48">
        <f>IF(AO48="","",TODAY()-AO48)</f>
        <v>237</v>
      </c>
      <c r="AQ48" t="str">
        <v>AGOSTO</v>
      </c>
      <c r="AR48">
        <v>3800000</v>
      </c>
      <c r="AS48" t="str">
        <f>IF(AO48="","SIN ESTADO",IF(AQ48&lt;&gt;"","PAGA",IF(AP48&gt;0,"VENCIDA",IF(AP48&gt;=-5,"POR VENCER","AL DÍA"))))</f>
        <v>PAGA</v>
      </c>
      <c r="AT48" t="str">
        <v>TRANSFERENCIA</v>
      </c>
      <c r="AU48">
        <f>IF(N($H48)&lt;7,"",IF(AO48="","",AO48+31))</f>
        <v>46112</v>
      </c>
      <c r="AV48">
        <f>IF(AU48="","",TODAY()-AU48)</f>
        <v>206</v>
      </c>
      <c r="AW48">
        <v>46268</v>
      </c>
      <c r="AX48">
        <v>1700000</v>
      </c>
      <c r="AY48" t="str">
        <f>IF(AU48="","SIN ESTADO",IF(AW48&lt;&gt;"","PAGA",IF(AV48&gt;0,"VENCIDA",IF(AV48&gt;=-5,"POR VENCER","AL DÍA"))))</f>
        <v>PAGA</v>
      </c>
      <c r="AZ48" t="str">
        <v>TRANSFERENCIA</v>
      </c>
      <c r="BA48">
        <f>IF(N($H48)&lt;8,"",IF(AU48="","",AU48+31))</f>
        <v>46143</v>
      </c>
      <c r="BB48">
        <f>IF(BA48="","",TODAY()-BA48)</f>
        <v>175</v>
      </c>
      <c r="BC48">
        <v>46296</v>
      </c>
      <c r="BD48">
        <v>1500000</v>
      </c>
      <c r="BE48" t="str">
        <f>IF(BA48="","SIN ESTADO",IF(BC48&lt;&gt;"","PAGA",IF(BB48&gt;0,"VENCIDA",IF(BB48&gt;=-5,"POR VENCER","AL DÍA"))))</f>
        <v>PAGA</v>
      </c>
      <c r="BF48" t="str">
        <v>TRANSFERENCIA</v>
      </c>
      <c r="BG48">
        <f>IF(N($H48)&lt;9,"",IF(BA48="","",BA48+31))</f>
        <v>46174</v>
      </c>
      <c r="BH48">
        <f>IF(BG48="","",TODAY()-BG48)</f>
        <v>144</v>
      </c>
      <c r="BK48" t="str">
        <f>IF(BG48="","SIN ESTADO",IF(BI48&lt;&gt;"","PAGA",IF(BH48&gt;0,"VENCIDA",IF(BH48&gt;=-5,"POR VENCER","AL DÍA"))))</f>
        <v>VENCIDA</v>
      </c>
      <c r="BM48">
        <f>IF(N($H48)&lt;10,"",IF(BG48="","",BG48+31))</f>
        <v>46205</v>
      </c>
      <c r="BN48">
        <f>IF(BM48="","",TODAY()-BM48)</f>
        <v>113</v>
      </c>
      <c r="BQ48" t="str">
        <f>IF(BM48="","SIN ESTADO",IF(BO48&lt;&gt;"","PAGA",IF(BN48&gt;0,"VENCIDA",IF(BN48&gt;=-5,"POR VENCER","AL DÍA"))))</f>
        <v>VENCIDA</v>
      </c>
      <c r="BS48">
        <f>IF(N($H48)&lt;11,"",IF(BM48="","",BM48+31))</f>
        <v>46236</v>
      </c>
      <c r="BT48">
        <f>IF(BS48="","",TODAY()-BS48)</f>
        <v>82</v>
      </c>
      <c r="BW48" t="str">
        <f>IF(BS48="","SIN ESTADO",IF(BU48&lt;&gt;"","PAGA",IF(BT48&gt;0,"VENCIDA",IF(BT48&gt;=-5,"POR VENCER","AL DÍA"))))</f>
        <v>VENCIDA</v>
      </c>
      <c r="BY48">
        <f>IF(N($H48)&lt;12,"",IF(BS48="","",BS48+31))</f>
        <v>46267</v>
      </c>
      <c r="BZ48">
        <f>IF(BY48="","",TODAY()-BY48)</f>
        <v>51</v>
      </c>
      <c r="CC48" t="str">
        <f>IF(BY48="","SIN ESTADO",IF(CA48&lt;&gt;"","PAGA",IF(BZ48&gt;0,"VENCIDA",IF(BZ48&gt;=-5,"POR VENCER","AL DÍA"))))</f>
        <v>VENCIDA</v>
      </c>
      <c r="CE48">
        <f>IF(N($H48)&lt;13,"",IF(BY48="","",BY48+31))</f>
        <v>46298</v>
      </c>
      <c r="CF48">
        <f>IF(CE48="","",TODAY()-CE48)</f>
        <v>20</v>
      </c>
      <c r="CI48" t="str">
        <f>IF(CE48="","SIN ESTADO",IF(CG48&lt;&gt;"","PAGA",IF(CF48&gt;0,"VENCIDA",IF(CF48&gt;=-5,"POR VENCER","AL DÍA"))))</f>
        <v>VENCIDA</v>
      </c>
      <c r="CK48">
        <f>IF(N($H48)&lt;14,"",IF(CE48="","",CE48+31))</f>
        <v>46329</v>
      </c>
      <c r="CL48">
        <f>IF(CK48="","",TODAY()-CK48)</f>
        <v>-11</v>
      </c>
      <c r="CO48" t="str">
        <f>IF(CK48="","SIN ESTADO",IF(CM48&lt;&gt;"","PAGA",IF(CL48&gt;0,"VENCIDA",IF(CL48&gt;=-5,"POR VENCER","AL DÍA"))))</f>
        <v>AL DÍA</v>
      </c>
      <c r="CQ48">
        <f>IF(N($H48)&lt;15,"",IF(CK48="","",CK48+31))</f>
        <v>46360</v>
      </c>
      <c r="CR48">
        <f>IF(CQ48="","",TODAY()-CQ48)</f>
        <v>-42</v>
      </c>
      <c r="CU48" t="str">
        <f>IF(CQ48="","SIN ESTADO",IF(CS48&lt;&gt;"","PAGA",IF(CR48&gt;0,"VENCIDA",IF(CR48&gt;=-5,"POR VENCER","AL DÍA"))))</f>
        <v>AL DÍA</v>
      </c>
      <c r="CW48">
        <f>IF(N($H48)&lt;16,"",IF(CQ48="","",CQ48+31))</f>
        <v>46391</v>
      </c>
      <c r="CX48">
        <f>IF(CW48="","",TODAY()-CW48)</f>
        <v>-73</v>
      </c>
      <c r="DA48" t="str">
        <f>IF(CW48="","SIN ESTADO",IF(CY48&lt;&gt;"","PAGA",IF(CX48&gt;0,"VENCIDA",IF(CX48&gt;=-5,"POR VENCER","AL DÍA"))))</f>
        <v>AL DÍA</v>
      </c>
      <c r="DC48">
        <f>IF(N($H48)&lt;17,"",IF(CW48="","",CW48+31))</f>
        <v>46422</v>
      </c>
      <c r="DD48">
        <f>IF(DC48="","",TODAY()-DC48)</f>
        <v>-104</v>
      </c>
      <c r="DG48" t="str">
        <f>IF(DC48="","SIN ESTADO",IF(DE48&lt;&gt;"","PAGA",IF(DD48&gt;0,"VENCIDA",IF(DD48&gt;=-5,"POR VENCER","AL DÍA"))))</f>
        <v>AL DÍA</v>
      </c>
      <c r="DI48">
        <f>IF(N($H48)&lt;18,"",IF(DC48="","",DC48+31))</f>
        <v>46453</v>
      </c>
      <c r="DJ48">
        <f>IF(DI48="","",TODAY()-DI48)</f>
        <v>-135</v>
      </c>
      <c r="DM48" t="str">
        <f>IF(DI48="","SIN ESTADO",IF(DK48&lt;&gt;"","PAGA",IF(DJ48&gt;0,"VENCIDA",IF(DJ48&gt;=-5,"POR VENCER","AL DÍA"))))</f>
        <v>AL DÍA</v>
      </c>
      <c r="DO48">
        <f>IF(N($H48)&lt;19,"",IF(DI48="","",DI48+31))</f>
        <v>46484</v>
      </c>
      <c r="DP48">
        <f>IF(DO48="","",TODAY()-DO48)</f>
        <v>-166</v>
      </c>
      <c r="DS48" t="str">
        <f>IF(DO48="","SIN ESTADO",IF(DQ48&lt;&gt;"","PAGA",IF(DP48&gt;0,"VENCIDA",IF(DP48&gt;=-5,"POR VENCER","AL DÍA"))))</f>
        <v>AL DÍA</v>
      </c>
      <c r="DU48">
        <f>IF(N($H48)&lt;20,"",IF(DO48="","",DO48+31))</f>
        <v>46515</v>
      </c>
      <c r="DV48">
        <f>IF(DU48="","",TODAY()-DU48)</f>
        <v>-197</v>
      </c>
      <c r="DY48" t="str">
        <f>IF(DU48="","SIN ESTADO",IF(DW48&lt;&gt;"","PAGA",IF(DV48&gt;0,"VENCIDA",IF(DV48&gt;=-5,"POR VENCER","AL DÍA"))))</f>
        <v>AL DÍA</v>
      </c>
      <c r="EA48">
        <f>IF(N($H48)&lt;21,"",IF(DU48="","",DU48+31))</f>
        <v>46546</v>
      </c>
      <c r="EB48">
        <f>IF(EA48="","",TODAY()-EA48)</f>
        <v>-228</v>
      </c>
      <c r="EE48" t="str">
        <f>IF(EA48="","SIN ESTADO",IF(EC48&lt;&gt;"","PAGA",IF(EB48&gt;0,"VENCIDA",IF(EB48&gt;=-5,"POR VENCER","AL DÍA"))))</f>
        <v>AL DÍA</v>
      </c>
      <c r="EG48">
        <f>IF(N($H48)&lt;22,"",IF(EA48="","",EA48+31))</f>
        <v>46577</v>
      </c>
      <c r="EH48">
        <f>IF(EG48="","",TODAY()-EG48)</f>
        <v>-259</v>
      </c>
      <c r="EK48" t="str">
        <f>IF(EG48="","SIN ESTADO",IF(EI48&lt;&gt;"","PAGA",IF(EH48&gt;0,"VENCIDA",IF(EH48&gt;=-5,"POR VENCER","AL DÍA"))))</f>
        <v>AL DÍA</v>
      </c>
      <c r="EM48">
        <f>IF(N($H48)&lt;23,"",IF(EG48="","",EG48+31))</f>
        <v>46608</v>
      </c>
      <c r="EN48">
        <f>IF(EM48="","",TODAY()-EM48)</f>
        <v>-290</v>
      </c>
      <c r="EQ48" t="str">
        <f>IF(EM48="","SIN ESTADO",IF(EO48&lt;&gt;"","PAGA",IF(EN48&gt;0,"VENCIDA",IF(EN48&gt;=-5,"POR VENCER","AL DÍA"))))</f>
        <v>AL DÍA</v>
      </c>
      <c r="ES48">
        <f>IF(N($H48)&lt;24,"",IF(EM48="","",EM48+31))</f>
        <v>46639</v>
      </c>
      <c r="ET48">
        <f>IF(ES48="","",TODAY()-ES48)</f>
        <v>-321</v>
      </c>
      <c r="EW48" t="str">
        <f>IF(ES48="","SIN ESTADO",IF(EU48&lt;&gt;"","PAGA",IF(ET48&gt;0,"VENCIDA",IF(ET48&gt;=-5,"POR VENCER","AL DÍA"))))</f>
        <v>AL DÍA</v>
      </c>
      <c r="EY48" t="str">
        <f>IF(N($H48)&lt;25,"",IF(ES48="","",ES48+31))</f>
        <v/>
      </c>
      <c r="EZ48" t="str">
        <f>IF(EY48="","",TODAY()-EY48)</f>
        <v/>
      </c>
      <c r="FC48" t="str">
        <f>IF(EY48="","SIN ESTADO",IF(FA48&lt;&gt;"","PAGA",IF(EZ48&gt;0,"VENCIDA",IF(EZ48&gt;=-5,"POR VENCER","AL DÍA"))))</f>
        <v>SIN ESTADO</v>
      </c>
      <c r="FE48" t="str">
        <f>IF(N($H48)&lt;26,"",IF(EY48="","",EY48+31))</f>
        <v/>
      </c>
      <c r="FF48" t="str">
        <f>IF(FE48="","",TODAY()-FE48)</f>
        <v/>
      </c>
      <c r="FI48" t="str">
        <f>IF(FE48="","SIN ESTADO",IF(FG48&lt;&gt;"","PAGA",IF(FF48&gt;0,"VENCIDA",IF(FF48&gt;=-5,"POR VENCER","AL DÍA"))))</f>
        <v>SIN ESTADO</v>
      </c>
      <c r="FK48" t="str">
        <f>IF(N($H48)&lt;27,"",IF(FE48="","",FE48+31))</f>
        <v/>
      </c>
      <c r="FL48" t="str">
        <f>IF(FK48="","",TODAY()-FK48)</f>
        <v/>
      </c>
      <c r="FO48" t="str">
        <f>IF(FK48="","SIN ESTADO",IF(FM48&lt;&gt;"","PAGA",IF(FL48&gt;0,"VENCIDA",IF(FL48&gt;=-5,"POR VENCER","AL DÍA"))))</f>
        <v>SIN ESTADO</v>
      </c>
      <c r="FQ48" t="str">
        <f>IF(N($H48)&lt;28,"",IF(FK48="","",FK48+31))</f>
        <v/>
      </c>
      <c r="FR48" t="str">
        <f>IF(FQ48="","",TODAY()-FQ48)</f>
        <v/>
      </c>
      <c r="FU48" t="str">
        <f>IF(FQ48="","SIN ESTADO",IF(FS48&lt;&gt;"","PAGA",IF(FR48&gt;0,"VENCIDA",IF(FR48&gt;=-5,"POR VENCER","AL DÍA"))))</f>
        <v>SIN ESTADO</v>
      </c>
      <c r="FW48" t="str">
        <f>IF(N($H48)&lt;29,"",IF(FQ48="","",FQ48+31))</f>
        <v/>
      </c>
      <c r="FX48" t="str">
        <f>IF(FW48="","",TODAY()-FW48)</f>
        <v/>
      </c>
      <c r="GA48" t="str">
        <f>IF(FW48="","SIN ESTADO",IF(FY48&lt;&gt;"","PAGA",IF(FX48&gt;0,"VENCIDA",IF(FX48&gt;=-5,"POR VENCER","AL DÍA"))))</f>
        <v>SIN ESTADO</v>
      </c>
      <c r="GC48" t="str">
        <f>IF(N($H48)&lt;30,"",IF(FW48="","",FW48+31))</f>
        <v/>
      </c>
      <c r="GD48" t="str">
        <f>IF(GC48="","",TODAY()-GC48)</f>
        <v/>
      </c>
      <c r="GG48" t="str">
        <f>IF(GC48="","SIN ESTADO",IF(GE48&lt;&gt;"","PAGA",IF(GD48&gt;0,"VENCIDA",IF(GD48&gt;=-5,"POR VENCER","AL DÍA"))))</f>
        <v>SIN ESTADO</v>
      </c>
      <c r="GI48" t="str">
        <f>IF(N($H48)&lt;31,"",IF(GC48="","",GC48+31))</f>
        <v/>
      </c>
      <c r="GJ48" t="str">
        <f>IF(GI48="","",TODAY()-GI48)</f>
        <v/>
      </c>
      <c r="GM48" t="str">
        <f>IF(GI48="","SIN ESTADO",IF(GK48&lt;&gt;"","PAGA",IF(GJ48&gt;0,"VENCIDA",IF(GJ48&gt;=-5,"POR VENCER","AL DÍA"))))</f>
        <v>SIN ESTADO</v>
      </c>
      <c r="GO48" t="str">
        <f>IF(N($H48)&lt;32,"",IF(GI48="","",GI48+31))</f>
        <v/>
      </c>
      <c r="GP48" t="str">
        <f>IF(GO48="","",TODAY()-GO48)</f>
        <v/>
      </c>
      <c r="GS48" t="str">
        <f>IF(GO48="","SIN ESTADO",IF(GQ48&lt;&gt;"","PAGA",IF(GP48&gt;0,"VENCIDA",IF(GP48&gt;=-5,"POR VENCER","AL DÍA"))))</f>
        <v>SIN ESTADO</v>
      </c>
      <c r="GU48" t="str">
        <f>IF(N($H48)&lt;33,"",IF(GO48="","",GO48+31))</f>
        <v/>
      </c>
      <c r="GV48" t="str">
        <f>IF(GU48="","",TODAY()-GU48)</f>
        <v/>
      </c>
      <c r="GY48" t="str">
        <f>IF(GU48="","SIN ESTADO",IF(GW48&lt;&gt;"","PAGA",IF(GV48&gt;0,"VENCIDA",IF(GV48&gt;=-5,"POR VENCER","AL DÍA"))))</f>
        <v>SIN ESTADO</v>
      </c>
      <c r="HA48" t="str">
        <f>IF(N($H48)&lt;34,"",IF(GU48="","",GU48+31))</f>
        <v/>
      </c>
      <c r="HB48" t="str">
        <f>IF(HA48="","",TODAY()-HA48)</f>
        <v/>
      </c>
      <c r="HE48" t="str">
        <f>IF(HA48="","SIN ESTADO",IF(HC48&lt;&gt;"","PAGA",IF(HB48&gt;0,"VENCIDA",IF(HB48&gt;=-5,"POR VENCER","AL DÍA"))))</f>
        <v>SIN ESTADO</v>
      </c>
      <c r="HG48" t="str">
        <f>IF(N($H48)&lt;35,"",IF(HA48="","",HA48+31))</f>
        <v/>
      </c>
      <c r="HH48" t="str">
        <f>IF(HG48="","",TODAY()-HG48)</f>
        <v/>
      </c>
      <c r="HK48" t="str">
        <f>IF(HG48="","SIN ESTADO",IF(HI48&lt;&gt;"","PAGA",IF(HH48&gt;0,"VENCIDA",IF(HH48&gt;=-5,"POR VENCER","AL DÍA"))))</f>
        <v>SIN ESTADO</v>
      </c>
      <c r="HM48" t="str">
        <f>IF(N($H48)&lt;36,"",IF(HG48="","",HG48+31))</f>
        <v/>
      </c>
      <c r="HN48" t="str">
        <f>IF(HM48="","",TODAY()-HM48)</f>
        <v/>
      </c>
      <c r="HQ48" t="str">
        <f>IF(HM48="","SIN ESTADO",IF(HO48&lt;&gt;"","PAGA",IF(HN48&gt;0,"VENCIDA",IF(HN48&gt;=-5,"POR VENCER","AL DÍA"))))</f>
        <v>SIN ESTADO</v>
      </c>
      <c r="HS48">
        <f>N48+T48+Z48+AF48+AL48+AR48+AX48+BD48+BJ48+BP48+BV48+CB48+CH48+CN48+CT48+CZ48+DF48+DL48+DR48+DX48+ED48+EJ48+EP48+EV48+FB48+FH48+FN48+FT48+FZ48+GF48+GL48+GR48+GX48+HD48+HJ48+HP48</f>
        <v>27247100</v>
      </c>
      <c r="HU48">
        <f>IFERROR(N($J48),0)</f>
        <v>3916666.6666666665</v>
      </c>
      <c r="HW48">
        <f>SUMPRODUCT((MOD(COLUMN($M48:$HR48)-COLUMN($M48),6)=0)*ISNUMBER($M48:$HR48)*($M48:$HR48&gt;=RESUMEN!$C$26)*($M48:$HR48&lt;=RESUMEN!$C$27)*IFERROR(N($N48:$HS48),0))</f>
        <v>0</v>
      </c>
      <c r="HX48">
        <f>SUMPRODUCT((MOD(COLUMN($M48:$HR48)-COLUMN($M48),6)=0)*ISNUMBER($M48:$HR48)*($M48:$HR48&gt;=RESUMEN!$C$26)*($M48:$HR48&lt;=RESUMEN!$C$27))</f>
        <v>0</v>
      </c>
    </row>
    <row r="49">
      <c r="B49">
        <f>VENTAS!A48</f>
        <v>46</v>
      </c>
      <c r="C49" t="str">
        <f>VENTAS!B48</f>
        <v xml:space="preserve">LC1 - 7 - 3 </v>
      </c>
      <c r="D49" t="str">
        <f>VENTAS!C48</f>
        <v>VENDIDO</v>
      </c>
      <c r="E49">
        <f>VENTAS!D48</f>
        <v>25000000</v>
      </c>
      <c r="F49">
        <f>VENTAS!J48</f>
        <v>21000000</v>
      </c>
      <c r="G49">
        <f>VENTAS!F48</f>
        <v>45881</v>
      </c>
      <c r="H49">
        <f>VENTAS!K48</f>
        <v>24</v>
      </c>
      <c r="I49" t="str">
        <f>VENTAS!M48</f>
        <v xml:space="preserve">12 DE CADA MES </v>
      </c>
      <c r="J49">
        <f>VENTAS!L48</f>
        <v>875000</v>
      </c>
      <c r="K49">
        <f>IF(N($H49)&lt;1,"",$G49+31)</f>
        <v>45912</v>
      </c>
      <c r="L49">
        <f>IF(K49="","",TODAY()-K49)</f>
        <v>406</v>
      </c>
      <c r="M49">
        <v>45906</v>
      </c>
      <c r="N49">
        <v>875000</v>
      </c>
      <c r="O49" t="str">
        <f>IF(K49="","SIN ESTADO",IF(M49&lt;&gt;"","PAGA",IF(L49&gt;0,"VENCIDA",IF(L49&gt;=-5,"POR VENCER","AL DÍA"))))</f>
        <v>PAGA</v>
      </c>
      <c r="P49" t="str">
        <v>TRANSFERENCIA</v>
      </c>
      <c r="Q49">
        <f>IF(N($H49)&lt;2,"",IF(K49="","",K49+31))</f>
        <v>45943</v>
      </c>
      <c r="R49">
        <f>IF(Q49="","",TODAY()-Q49)</f>
        <v>375</v>
      </c>
      <c r="S49">
        <v>45937</v>
      </c>
      <c r="T49">
        <v>875000</v>
      </c>
      <c r="U49" t="str">
        <f>IF(Q49="","SIN ESTADO",IF(S49&lt;&gt;"","PAGA",IF(R49&gt;0,"VENCIDA",IF(R49&gt;=-5,"POR VENCER","AL DÍA"))))</f>
        <v>PAGA</v>
      </c>
      <c r="V49" t="str">
        <v>TRANSFERENCIA</v>
      </c>
      <c r="W49">
        <f>IF(N($H49)&lt;3,"",IF(Q49="","",Q49+31))</f>
        <v>45974</v>
      </c>
      <c r="X49">
        <f>IF(W49="","",TODAY()-W49)</f>
        <v>344</v>
      </c>
      <c r="Y49">
        <v>45974</v>
      </c>
      <c r="Z49">
        <v>815000</v>
      </c>
      <c r="AA49" t="str">
        <f>IF(W49="","SIN ESTADO",IF(Y49&lt;&gt;"","PAGA",IF(X49&gt;0,"VENCIDA",IF(X49&gt;=-5,"POR VENCER","AL DÍA"))))</f>
        <v>PAGA</v>
      </c>
      <c r="AB49" t="str">
        <v>TRANSFERENCIA</v>
      </c>
      <c r="AC49">
        <f>IF(N($H49)&lt;4,"",IF(W49="","",W49+31))</f>
        <v>46005</v>
      </c>
      <c r="AD49">
        <f>IF(AC49="","",TODAY()-AC49)</f>
        <v>313</v>
      </c>
      <c r="AE49">
        <v>45979</v>
      </c>
      <c r="AF49">
        <v>250000</v>
      </c>
      <c r="AG49" t="str">
        <f>IF(AC49="","SIN ESTADO",IF(AE49&lt;&gt;"","PAGA",IF(AD49&gt;0,"VENCIDA",IF(AD49&gt;=-5,"POR VENCER","AL DÍA"))))</f>
        <v>PAGA</v>
      </c>
      <c r="AH49" t="str">
        <v>EFECTIVO</v>
      </c>
      <c r="AI49">
        <f>IF(N($H49)&lt;5,"",IF(AC49="","",AC49+31))</f>
        <v>46036</v>
      </c>
      <c r="AJ49">
        <f>IF(AI49="","",TODAY()-AI49)</f>
        <v>282</v>
      </c>
      <c r="AK49">
        <v>46003</v>
      </c>
      <c r="AL49">
        <v>875000</v>
      </c>
      <c r="AM49" t="str">
        <f>IF(AI49="","SIN ESTADO",IF(AK49&lt;&gt;"","PAGA",IF(AJ49&gt;0,"VENCIDA",IF(AJ49&gt;=-5,"POR VENCER","AL DÍA"))))</f>
        <v>PAGA</v>
      </c>
      <c r="AN49" t="str">
        <v>TRANSFERENCIA</v>
      </c>
      <c r="AO49">
        <f>IF(N($H49)&lt;6,"",IF(AI49="","",AI49+31))</f>
        <v>46067</v>
      </c>
      <c r="AP49">
        <f>IF(AO49="","",TODAY()-AO49)</f>
        <v>251</v>
      </c>
      <c r="AQ49">
        <v>46051</v>
      </c>
      <c r="AR49">
        <v>876000</v>
      </c>
      <c r="AS49" t="str">
        <f>IF(AO49="","SIN ESTADO",IF(AQ49&lt;&gt;"","PAGA",IF(AP49&gt;0,"VENCIDA",IF(AP49&gt;=-5,"POR VENCER","AL DÍA"))))</f>
        <v>PAGA</v>
      </c>
      <c r="AT49" t="str">
        <v>TRANSFERENCIA</v>
      </c>
      <c r="AU49">
        <f>IF(N($H49)&lt;7,"",IF(AO49="","",AO49+31))</f>
        <v>46098</v>
      </c>
      <c r="AV49">
        <f>IF(AU49="","",TODAY()-AU49)</f>
        <v>220</v>
      </c>
      <c r="AW49">
        <v>46154</v>
      </c>
      <c r="AX49">
        <v>890900</v>
      </c>
      <c r="AY49" t="str">
        <f>IF(AU49="","SIN ESTADO",IF(AW49&lt;&gt;"","PAGA",IF(AV49&gt;0,"VENCIDA",IF(AV49&gt;=-5,"POR VENCER","AL DÍA"))))</f>
        <v>PAGA</v>
      </c>
      <c r="AZ49" t="str">
        <v>TRANSFERENCIA</v>
      </c>
      <c r="BA49">
        <f>IF(N($H49)&lt;8,"",IF(AU49="","",AU49+31))</f>
        <v>46129</v>
      </c>
      <c r="BB49">
        <f>IF(BA49="","",TODAY()-BA49)</f>
        <v>189</v>
      </c>
      <c r="BE49" t="str">
        <f>IF(BA49="","SIN ESTADO",IF(BC49&lt;&gt;"","PAGA",IF(BB49&gt;0,"VENCIDA",IF(BB49&gt;=-5,"POR VENCER","AL DÍA"))))</f>
        <v>VENCIDA</v>
      </c>
      <c r="BG49">
        <f>IF(N($H49)&lt;9,"",IF(BA49="","",BA49+31))</f>
        <v>46160</v>
      </c>
      <c r="BH49">
        <f>IF(BG49="","",TODAY()-BG49)</f>
        <v>158</v>
      </c>
      <c r="BK49" t="str">
        <f>IF(BG49="","SIN ESTADO",IF(BI49&lt;&gt;"","PAGA",IF(BH49&gt;0,"VENCIDA",IF(BH49&gt;=-5,"POR VENCER","AL DÍA"))))</f>
        <v>VENCIDA</v>
      </c>
      <c r="BM49">
        <f>IF(N($H49)&lt;10,"",IF(BG49="","",BG49+31))</f>
        <v>46191</v>
      </c>
      <c r="BN49">
        <f>IF(BM49="","",TODAY()-BM49)</f>
        <v>127</v>
      </c>
      <c r="BQ49" t="str">
        <f>IF(BM49="","SIN ESTADO",IF(BO49&lt;&gt;"","PAGA",IF(BN49&gt;0,"VENCIDA",IF(BN49&gt;=-5,"POR VENCER","AL DÍA"))))</f>
        <v>VENCIDA</v>
      </c>
      <c r="BS49">
        <f>IF(N($H49)&lt;11,"",IF(BM49="","",BM49+31))</f>
        <v>46222</v>
      </c>
      <c r="BT49">
        <f>IF(BS49="","",TODAY()-BS49)</f>
        <v>96</v>
      </c>
      <c r="BW49" t="str">
        <f>IF(BS49="","SIN ESTADO",IF(BU49&lt;&gt;"","PAGA",IF(BT49&gt;0,"VENCIDA",IF(BT49&gt;=-5,"POR VENCER","AL DÍA"))))</f>
        <v>VENCIDA</v>
      </c>
      <c r="BY49">
        <f>IF(N($H49)&lt;12,"",IF(BS49="","",BS49+31))</f>
        <v>46253</v>
      </c>
      <c r="BZ49">
        <f>IF(BY49="","",TODAY()-BY49)</f>
        <v>65</v>
      </c>
      <c r="CC49" t="str">
        <f>IF(BY49="","SIN ESTADO",IF(CA49&lt;&gt;"","PAGA",IF(BZ49&gt;0,"VENCIDA",IF(BZ49&gt;=-5,"POR VENCER","AL DÍA"))))</f>
        <v>VENCIDA</v>
      </c>
      <c r="CE49">
        <f>IF(N($H49)&lt;13,"",IF(BY49="","",BY49+31))</f>
        <v>46284</v>
      </c>
      <c r="CF49">
        <f>IF(CE49="","",TODAY()-CE49)</f>
        <v>34</v>
      </c>
      <c r="CI49" t="str">
        <f>IF(CE49="","SIN ESTADO",IF(CG49&lt;&gt;"","PAGA",IF(CF49&gt;0,"VENCIDA",IF(CF49&gt;=-5,"POR VENCER","AL DÍA"))))</f>
        <v>VENCIDA</v>
      </c>
      <c r="CK49">
        <f>IF(N($H49)&lt;14,"",IF(CE49="","",CE49+31))</f>
        <v>46315</v>
      </c>
      <c r="CL49">
        <f>IF(CK49="","",TODAY()-CK49)</f>
        <v>3</v>
      </c>
      <c r="CO49" t="str">
        <f>IF(CK49="","SIN ESTADO",IF(CM49&lt;&gt;"","PAGA",IF(CL49&gt;0,"VENCIDA",IF(CL49&gt;=-5,"POR VENCER","AL DÍA"))))</f>
        <v>VENCIDA</v>
      </c>
      <c r="CQ49">
        <f>IF(N($H49)&lt;15,"",IF(CK49="","",CK49+31))</f>
        <v>46346</v>
      </c>
      <c r="CR49">
        <f>IF(CQ49="","",TODAY()-CQ49)</f>
        <v>-28</v>
      </c>
      <c r="CU49" t="str">
        <f>IF(CQ49="","SIN ESTADO",IF(CS49&lt;&gt;"","PAGA",IF(CR49&gt;0,"VENCIDA",IF(CR49&gt;=-5,"POR VENCER","AL DÍA"))))</f>
        <v>AL DÍA</v>
      </c>
      <c r="CW49">
        <f>IF(N($H49)&lt;16,"",IF(CQ49="","",CQ49+31))</f>
        <v>46377</v>
      </c>
      <c r="CX49">
        <f>IF(CW49="","",TODAY()-CW49)</f>
        <v>-59</v>
      </c>
      <c r="DA49" t="str">
        <f>IF(CW49="","SIN ESTADO",IF(CY49&lt;&gt;"","PAGA",IF(CX49&gt;0,"VENCIDA",IF(CX49&gt;=-5,"POR VENCER","AL DÍA"))))</f>
        <v>AL DÍA</v>
      </c>
      <c r="DC49">
        <f>IF(N($H49)&lt;17,"",IF(CW49="","",CW49+31))</f>
        <v>46408</v>
      </c>
      <c r="DD49">
        <f>IF(DC49="","",TODAY()-DC49)</f>
        <v>-90</v>
      </c>
      <c r="DG49" t="str">
        <f>IF(DC49="","SIN ESTADO",IF(DE49&lt;&gt;"","PAGA",IF(DD49&gt;0,"VENCIDA",IF(DD49&gt;=-5,"POR VENCER","AL DÍA"))))</f>
        <v>AL DÍA</v>
      </c>
      <c r="DI49">
        <f>IF(N($H49)&lt;18,"",IF(DC49="","",DC49+31))</f>
        <v>46439</v>
      </c>
      <c r="DJ49">
        <f>IF(DI49="","",TODAY()-DI49)</f>
        <v>-121</v>
      </c>
      <c r="DM49" t="str">
        <f>IF(DI49="","SIN ESTADO",IF(DK49&lt;&gt;"","PAGA",IF(DJ49&gt;0,"VENCIDA",IF(DJ49&gt;=-5,"POR VENCER","AL DÍA"))))</f>
        <v>AL DÍA</v>
      </c>
      <c r="DO49">
        <f>IF(N($H49)&lt;19,"",IF(DI49="","",DI49+31))</f>
        <v>46470</v>
      </c>
      <c r="DP49">
        <f>IF(DO49="","",TODAY()-DO49)</f>
        <v>-152</v>
      </c>
      <c r="DS49" t="str">
        <f>IF(DO49="","SIN ESTADO",IF(DQ49&lt;&gt;"","PAGA",IF(DP49&gt;0,"VENCIDA",IF(DP49&gt;=-5,"POR VENCER","AL DÍA"))))</f>
        <v>AL DÍA</v>
      </c>
      <c r="DU49">
        <f>IF(N($H49)&lt;20,"",IF(DO49="","",DO49+31))</f>
        <v>46501</v>
      </c>
      <c r="DV49">
        <f>IF(DU49="","",TODAY()-DU49)</f>
        <v>-183</v>
      </c>
      <c r="DY49" t="str">
        <f>IF(DU49="","SIN ESTADO",IF(DW49&lt;&gt;"","PAGA",IF(DV49&gt;0,"VENCIDA",IF(DV49&gt;=-5,"POR VENCER","AL DÍA"))))</f>
        <v>AL DÍA</v>
      </c>
      <c r="EA49">
        <f>IF(N($H49)&lt;21,"",IF(DU49="","",DU49+31))</f>
        <v>46532</v>
      </c>
      <c r="EB49">
        <f>IF(EA49="","",TODAY()-EA49)</f>
        <v>-214</v>
      </c>
      <c r="EE49" t="str">
        <f>IF(EA49="","SIN ESTADO",IF(EC49&lt;&gt;"","PAGA",IF(EB49&gt;0,"VENCIDA",IF(EB49&gt;=-5,"POR VENCER","AL DÍA"))))</f>
        <v>AL DÍA</v>
      </c>
      <c r="EG49">
        <f>IF(N($H49)&lt;22,"",IF(EA49="","",EA49+31))</f>
        <v>46563</v>
      </c>
      <c r="EH49">
        <f>IF(EG49="","",TODAY()-EG49)</f>
        <v>-245</v>
      </c>
      <c r="EK49" t="str">
        <f>IF(EG49="","SIN ESTADO",IF(EI49&lt;&gt;"","PAGA",IF(EH49&gt;0,"VENCIDA",IF(EH49&gt;=-5,"POR VENCER","AL DÍA"))))</f>
        <v>AL DÍA</v>
      </c>
      <c r="EM49">
        <f>IF(N($H49)&lt;23,"",IF(EG49="","",EG49+31))</f>
        <v>46594</v>
      </c>
      <c r="EN49">
        <f>IF(EM49="","",TODAY()-EM49)</f>
        <v>-276</v>
      </c>
      <c r="EQ49" t="str">
        <f>IF(EM49="","SIN ESTADO",IF(EO49&lt;&gt;"","PAGA",IF(EN49&gt;0,"VENCIDA",IF(EN49&gt;=-5,"POR VENCER","AL DÍA"))))</f>
        <v>AL DÍA</v>
      </c>
      <c r="ES49">
        <f>IF(N($H49)&lt;24,"",IF(EM49="","",EM49+31))</f>
        <v>46625</v>
      </c>
      <c r="ET49">
        <f>IF(ES49="","",TODAY()-ES49)</f>
        <v>-307</v>
      </c>
      <c r="EW49" t="str">
        <f>IF(ES49="","SIN ESTADO",IF(EU49&lt;&gt;"","PAGA",IF(ET49&gt;0,"VENCIDA",IF(ET49&gt;=-5,"POR VENCER","AL DÍA"))))</f>
        <v>AL DÍA</v>
      </c>
      <c r="EY49" t="str">
        <f>IF(N($H49)&lt;25,"",IF(ES49="","",ES49+31))</f>
        <v/>
      </c>
      <c r="EZ49" t="str">
        <f>IF(EY49="","",TODAY()-EY49)</f>
        <v/>
      </c>
      <c r="FC49" t="str">
        <f>IF(EY49="","SIN ESTADO",IF(FA49&lt;&gt;"","PAGA",IF(EZ49&gt;0,"VENCIDA",IF(EZ49&gt;=-5,"POR VENCER","AL DÍA"))))</f>
        <v>SIN ESTADO</v>
      </c>
      <c r="FE49" t="str">
        <f>IF(N($H49)&lt;26,"",IF(EY49="","",EY49+31))</f>
        <v/>
      </c>
      <c r="FF49" t="str">
        <f>IF(FE49="","",TODAY()-FE49)</f>
        <v/>
      </c>
      <c r="FI49" t="str">
        <f>IF(FE49="","SIN ESTADO",IF(FG49&lt;&gt;"","PAGA",IF(FF49&gt;0,"VENCIDA",IF(FF49&gt;=-5,"POR VENCER","AL DÍA"))))</f>
        <v>SIN ESTADO</v>
      </c>
      <c r="FK49" t="str">
        <f>IF(N($H49)&lt;27,"",IF(FE49="","",FE49+31))</f>
        <v/>
      </c>
      <c r="FL49" t="str">
        <f>IF(FK49="","",TODAY()-FK49)</f>
        <v/>
      </c>
      <c r="FO49" t="str">
        <f>IF(FK49="","SIN ESTADO",IF(FM49&lt;&gt;"","PAGA",IF(FL49&gt;0,"VENCIDA",IF(FL49&gt;=-5,"POR VENCER","AL DÍA"))))</f>
        <v>SIN ESTADO</v>
      </c>
      <c r="FQ49" t="str">
        <f>IF(N($H49)&lt;28,"",IF(FK49="","",FK49+31))</f>
        <v/>
      </c>
      <c r="FR49" t="str">
        <f>IF(FQ49="","",TODAY()-FQ49)</f>
        <v/>
      </c>
      <c r="FU49" t="str">
        <f>IF(FQ49="","SIN ESTADO",IF(FS49&lt;&gt;"","PAGA",IF(FR49&gt;0,"VENCIDA",IF(FR49&gt;=-5,"POR VENCER","AL DÍA"))))</f>
        <v>SIN ESTADO</v>
      </c>
      <c r="FW49" t="str">
        <f>IF(N($H49)&lt;29,"",IF(FQ49="","",FQ49+31))</f>
        <v/>
      </c>
      <c r="FX49" t="str">
        <f>IF(FW49="","",TODAY()-FW49)</f>
        <v/>
      </c>
      <c r="GA49" t="str">
        <f>IF(FW49="","SIN ESTADO",IF(FY49&lt;&gt;"","PAGA",IF(FX49&gt;0,"VENCIDA",IF(FX49&gt;=-5,"POR VENCER","AL DÍA"))))</f>
        <v>SIN ESTADO</v>
      </c>
      <c r="GC49" t="str">
        <f>IF(N($H49)&lt;30,"",IF(FW49="","",FW49+31))</f>
        <v/>
      </c>
      <c r="GD49" t="str">
        <f>IF(GC49="","",TODAY()-GC49)</f>
        <v/>
      </c>
      <c r="GG49" t="str">
        <f>IF(GC49="","SIN ESTADO",IF(GE49&lt;&gt;"","PAGA",IF(GD49&gt;0,"VENCIDA",IF(GD49&gt;=-5,"POR VENCER","AL DÍA"))))</f>
        <v>SIN ESTADO</v>
      </c>
      <c r="GI49" t="str">
        <f>IF(N($H49)&lt;31,"",IF(GC49="","",GC49+31))</f>
        <v/>
      </c>
      <c r="GJ49" t="str">
        <f>IF(GI49="","",TODAY()-GI49)</f>
        <v/>
      </c>
      <c r="GM49" t="str">
        <f>IF(GI49="","SIN ESTADO",IF(GK49&lt;&gt;"","PAGA",IF(GJ49&gt;0,"VENCIDA",IF(GJ49&gt;=-5,"POR VENCER","AL DÍA"))))</f>
        <v>SIN ESTADO</v>
      </c>
      <c r="GO49" t="str">
        <f>IF(N($H49)&lt;32,"",IF(GI49="","",GI49+31))</f>
        <v/>
      </c>
      <c r="GP49" t="str">
        <f>IF(GO49="","",TODAY()-GO49)</f>
        <v/>
      </c>
      <c r="GS49" t="str">
        <f>IF(GO49="","SIN ESTADO",IF(GQ49&lt;&gt;"","PAGA",IF(GP49&gt;0,"VENCIDA",IF(GP49&gt;=-5,"POR VENCER","AL DÍA"))))</f>
        <v>SIN ESTADO</v>
      </c>
      <c r="GU49" t="str">
        <f>IF(N($H49)&lt;33,"",IF(GO49="","",GO49+31))</f>
        <v/>
      </c>
      <c r="GV49" t="str">
        <f>IF(GU49="","",TODAY()-GU49)</f>
        <v/>
      </c>
      <c r="GY49" t="str">
        <f>IF(GU49="","SIN ESTADO",IF(GW49&lt;&gt;"","PAGA",IF(GV49&gt;0,"VENCIDA",IF(GV49&gt;=-5,"POR VENCER","AL DÍA"))))</f>
        <v>SIN ESTADO</v>
      </c>
      <c r="HA49" t="str">
        <f>IF(N($H49)&lt;34,"",IF(GU49="","",GU49+31))</f>
        <v/>
      </c>
      <c r="HB49" t="str">
        <f>IF(HA49="","",TODAY()-HA49)</f>
        <v/>
      </c>
      <c r="HE49" t="str">
        <f>IF(HA49="","SIN ESTADO",IF(HC49&lt;&gt;"","PAGA",IF(HB49&gt;0,"VENCIDA",IF(HB49&gt;=-5,"POR VENCER","AL DÍA"))))</f>
        <v>SIN ESTADO</v>
      </c>
      <c r="HG49" t="str">
        <f>IF(N($H49)&lt;35,"",IF(HA49="","",HA49+31))</f>
        <v/>
      </c>
      <c r="HH49" t="str">
        <f>IF(HG49="","",TODAY()-HG49)</f>
        <v/>
      </c>
      <c r="HK49" t="str">
        <f>IF(HG49="","SIN ESTADO",IF(HI49&lt;&gt;"","PAGA",IF(HH49&gt;0,"VENCIDA",IF(HH49&gt;=-5,"POR VENCER","AL DÍA"))))</f>
        <v>SIN ESTADO</v>
      </c>
      <c r="HM49" t="str">
        <f>IF(N($H49)&lt;36,"",IF(HG49="","",HG49+31))</f>
        <v/>
      </c>
      <c r="HN49" t="str">
        <f>IF(HM49="","",TODAY()-HM49)</f>
        <v/>
      </c>
      <c r="HQ49" t="str">
        <f>IF(HM49="","SIN ESTADO",IF(HO49&lt;&gt;"","PAGA",IF(HN49&gt;0,"VENCIDA",IF(HN49&gt;=-5,"POR VENCER","AL DÍA"))))</f>
        <v>SIN ESTADO</v>
      </c>
      <c r="HS49">
        <f>N49+T49+Z49+AF49+AL49+AR49+AX49+BD49+BJ49+BP49+BV49+CB49+CH49+CN49+CT49+CZ49+DF49+DL49+DR49+DX49+ED49+EJ49+EP49+EV49+FB49+FH49+FN49+FT49+FZ49+GF49+GL49+GR49+GX49+HD49+HJ49+HP49</f>
        <v>5456900</v>
      </c>
      <c r="HU49">
        <f>IFERROR(N($J49),0)</f>
        <v>875000</v>
      </c>
      <c r="HW49">
        <f>SUMPRODUCT((MOD(COLUMN($M49:$HR49)-COLUMN($M49),6)=0)*ISNUMBER($M49:$HR49)*($M49:$HR49&gt;=RESUMEN!$C$26)*($M49:$HR49&lt;=RESUMEN!$C$27)*IFERROR(N($N49:$HS49),0))</f>
        <v>0</v>
      </c>
      <c r="HX49">
        <f>SUMPRODUCT((MOD(COLUMN($M49:$HR49)-COLUMN($M49),6)=0)*ISNUMBER($M49:$HR49)*($M49:$HR49&gt;=RESUMEN!$C$26)*($M49:$HR49&lt;=RESUMEN!$C$27))</f>
        <v>0</v>
      </c>
    </row>
    <row r="50">
      <c r="B50">
        <f>VENTAS!A49</f>
        <v>47</v>
      </c>
      <c r="C50" t="str">
        <f>VENTAS!B49</f>
        <v xml:space="preserve">LC1 - 7 - 4 </v>
      </c>
      <c r="D50" t="str">
        <f>VENTAS!C49</f>
        <v xml:space="preserve">CEDIDO EN FORMA DE PAGO </v>
      </c>
      <c r="E50">
        <f>VENTAS!D49</f>
        <v>25000000</v>
      </c>
      <c r="F50">
        <f>VENTAS!J49</f>
        <v>25000000</v>
      </c>
      <c r="G50">
        <f>VENTAS!F49</f>
        <v>0</v>
      </c>
      <c r="H50">
        <f>VENTAS!K49</f>
        <v>0</v>
      </c>
      <c r="I50">
        <f>VENTAS!M49</f>
        <v>0</v>
      </c>
      <c r="J50" t="e">
        <f>VENTAS!L49</f>
        <v>#DIV/0!</v>
      </c>
      <c r="K50" t="str">
        <f>IF(N($H50)&lt;1,"",$G50+31)</f>
        <v/>
      </c>
      <c r="L50" t="str">
        <f>IF(K50="","",TODAY()-K50)</f>
        <v/>
      </c>
      <c r="O50" t="str">
        <f>IF(K50="","SIN ESTADO",IF(M50&lt;&gt;"","PAGA",IF(L50&gt;0,"VENCIDA",IF(L50&gt;=-5,"POR VENCER","AL DÍA"))))</f>
        <v>SIN ESTADO</v>
      </c>
      <c r="Q50" t="str">
        <f>IF(N($H50)&lt;2,"",IF(K50="","",K50+31))</f>
        <v/>
      </c>
      <c r="R50" t="str">
        <f>IF(Q50="","",TODAY()-Q50)</f>
        <v/>
      </c>
      <c r="U50" t="str">
        <f>IF(Q50="","SIN ESTADO",IF(S50&lt;&gt;"","PAGA",IF(R50&gt;0,"VENCIDA",IF(R50&gt;=-5,"POR VENCER","AL DÍA"))))</f>
        <v>SIN ESTADO</v>
      </c>
      <c r="W50" t="str">
        <f>IF(N($H50)&lt;3,"",IF(Q50="","",Q50+31))</f>
        <v/>
      </c>
      <c r="X50" t="str">
        <f>IF(W50="","",TODAY()-W50)</f>
        <v/>
      </c>
      <c r="AA50" t="str">
        <f>IF(W50="","SIN ESTADO",IF(Y50&lt;&gt;"","PAGA",IF(X50&gt;0,"VENCIDA",IF(X50&gt;=-5,"POR VENCER","AL DÍA"))))</f>
        <v>SIN ESTADO</v>
      </c>
      <c r="AC50" t="str">
        <f>IF(N($H50)&lt;4,"",IF(W50="","",W50+31))</f>
        <v/>
      </c>
      <c r="AD50" t="str">
        <f>IF(AC50="","",TODAY()-AC50)</f>
        <v/>
      </c>
      <c r="AG50" t="str">
        <f>IF(AC50="","SIN ESTADO",IF(AE50&lt;&gt;"","PAGA",IF(AD50&gt;0,"VENCIDA",IF(AD50&gt;=-5,"POR VENCER","AL DÍA"))))</f>
        <v>SIN ESTADO</v>
      </c>
      <c r="AI50" t="str">
        <f>IF(N($H50)&lt;5,"",IF(AC50="","",AC50+31))</f>
        <v/>
      </c>
      <c r="AJ50" t="str">
        <f>IF(AI50="","",TODAY()-AI50)</f>
        <v/>
      </c>
      <c r="AM50" t="str">
        <f>IF(AI50="","SIN ESTADO",IF(AK50&lt;&gt;"","PAGA",IF(AJ50&gt;0,"VENCIDA",IF(AJ50&gt;=-5,"POR VENCER","AL DÍA"))))</f>
        <v>SIN ESTADO</v>
      </c>
      <c r="AO50" t="str">
        <f>IF(N($H50)&lt;6,"",IF(AI50="","",AI50+31))</f>
        <v/>
      </c>
      <c r="AP50" t="str">
        <f>IF(AO50="","",TODAY()-AO50)</f>
        <v/>
      </c>
      <c r="AS50" t="str">
        <f>IF(AO50="","SIN ESTADO",IF(AQ50&lt;&gt;"","PAGA",IF(AP50&gt;0,"VENCIDA",IF(AP50&gt;=-5,"POR VENCER","AL DÍA"))))</f>
        <v>SIN ESTADO</v>
      </c>
      <c r="AU50" t="str">
        <f>IF(N($H50)&lt;7,"",IF(AO50="","",AO50+31))</f>
        <v/>
      </c>
      <c r="AV50" t="str">
        <f>IF(AU50="","",TODAY()-AU50)</f>
        <v/>
      </c>
      <c r="AY50" t="str">
        <f>IF(AU50="","SIN ESTADO",IF(AW50&lt;&gt;"","PAGA",IF(AV50&gt;0,"VENCIDA",IF(AV50&gt;=-5,"POR VENCER","AL DÍA"))))</f>
        <v>SIN ESTADO</v>
      </c>
      <c r="BA50" t="str">
        <f>IF(N($H50)&lt;8,"",IF(AU50="","",AU50+31))</f>
        <v/>
      </c>
      <c r="BB50" t="str">
        <f>IF(BA50="","",TODAY()-BA50)</f>
        <v/>
      </c>
      <c r="BE50" t="str">
        <f>IF(BA50="","SIN ESTADO",IF(BC50&lt;&gt;"","PAGA",IF(BB50&gt;0,"VENCIDA",IF(BB50&gt;=-5,"POR VENCER","AL DÍA"))))</f>
        <v>SIN ESTADO</v>
      </c>
      <c r="BG50" t="str">
        <f>IF(N($H50)&lt;9,"",IF(BA50="","",BA50+31))</f>
        <v/>
      </c>
      <c r="BH50" t="str">
        <f>IF(BG50="","",TODAY()-BG50)</f>
        <v/>
      </c>
      <c r="BK50" t="str">
        <f>IF(BG50="","SIN ESTADO",IF(BI50&lt;&gt;"","PAGA",IF(BH50&gt;0,"VENCIDA",IF(BH50&gt;=-5,"POR VENCER","AL DÍA"))))</f>
        <v>SIN ESTADO</v>
      </c>
      <c r="BM50" t="str">
        <f>IF(N($H50)&lt;10,"",IF(BG50="","",BG50+31))</f>
        <v/>
      </c>
      <c r="BN50" t="str">
        <f>IF(BM50="","",TODAY()-BM50)</f>
        <v/>
      </c>
      <c r="BQ50" t="str">
        <f>IF(BM50="","SIN ESTADO",IF(BO50&lt;&gt;"","PAGA",IF(BN50&gt;0,"VENCIDA",IF(BN50&gt;=-5,"POR VENCER","AL DÍA"))))</f>
        <v>SIN ESTADO</v>
      </c>
      <c r="BS50" t="str">
        <f>IF(N($H50)&lt;11,"",IF(BM50="","",BM50+31))</f>
        <v/>
      </c>
      <c r="BT50" t="str">
        <f>IF(BS50="","",TODAY()-BS50)</f>
        <v/>
      </c>
      <c r="BW50" t="str">
        <f>IF(BS50="","SIN ESTADO",IF(BU50&lt;&gt;"","PAGA",IF(BT50&gt;0,"VENCIDA",IF(BT50&gt;=-5,"POR VENCER","AL DÍA"))))</f>
        <v>SIN ESTADO</v>
      </c>
      <c r="BY50" t="str">
        <f>IF(N($H50)&lt;12,"",IF(BS50="","",BS50+31))</f>
        <v/>
      </c>
      <c r="BZ50" t="str">
        <f>IF(BY50="","",TODAY()-BY50)</f>
        <v/>
      </c>
      <c r="CC50" t="str">
        <f>IF(BY50="","SIN ESTADO",IF(CA50&lt;&gt;"","PAGA",IF(BZ50&gt;0,"VENCIDA",IF(BZ50&gt;=-5,"POR VENCER","AL DÍA"))))</f>
        <v>SIN ESTADO</v>
      </c>
      <c r="CE50" t="str">
        <f>IF(N($H50)&lt;13,"",IF(BY50="","",BY50+31))</f>
        <v/>
      </c>
      <c r="CF50" t="str">
        <f>IF(CE50="","",TODAY()-CE50)</f>
        <v/>
      </c>
      <c r="CI50" t="str">
        <f>IF(CE50="","SIN ESTADO",IF(CG50&lt;&gt;"","PAGA",IF(CF50&gt;0,"VENCIDA",IF(CF50&gt;=-5,"POR VENCER","AL DÍA"))))</f>
        <v>SIN ESTADO</v>
      </c>
      <c r="CK50" t="str">
        <f>IF(N($H50)&lt;14,"",IF(CE50="","",CE50+31))</f>
        <v/>
      </c>
      <c r="CL50" t="str">
        <f>IF(CK50="","",TODAY()-CK50)</f>
        <v/>
      </c>
      <c r="CO50" t="str">
        <f>IF(CK50="","SIN ESTADO",IF(CM50&lt;&gt;"","PAGA",IF(CL50&gt;0,"VENCIDA",IF(CL50&gt;=-5,"POR VENCER","AL DÍA"))))</f>
        <v>SIN ESTADO</v>
      </c>
      <c r="CQ50" t="str">
        <f>IF(N($H50)&lt;15,"",IF(CK50="","",CK50+31))</f>
        <v/>
      </c>
      <c r="CR50" t="str">
        <f>IF(CQ50="","",TODAY()-CQ50)</f>
        <v/>
      </c>
      <c r="CU50" t="str">
        <f>IF(CQ50="","SIN ESTADO",IF(CS50&lt;&gt;"","PAGA",IF(CR50&gt;0,"VENCIDA",IF(CR50&gt;=-5,"POR VENCER","AL DÍA"))))</f>
        <v>SIN ESTADO</v>
      </c>
      <c r="CW50" t="str">
        <f>IF(N($H50)&lt;16,"",IF(CQ50="","",CQ50+31))</f>
        <v/>
      </c>
      <c r="CX50" t="str">
        <f>IF(CW50="","",TODAY()-CW50)</f>
        <v/>
      </c>
      <c r="DA50" t="str">
        <f>IF(CW50="","SIN ESTADO",IF(CY50&lt;&gt;"","PAGA",IF(CX50&gt;0,"VENCIDA",IF(CX50&gt;=-5,"POR VENCER","AL DÍA"))))</f>
        <v>SIN ESTADO</v>
      </c>
      <c r="DC50" t="str">
        <f>IF(N($H50)&lt;17,"",IF(CW50="","",CW50+31))</f>
        <v/>
      </c>
      <c r="DD50" t="str">
        <f>IF(DC50="","",TODAY()-DC50)</f>
        <v/>
      </c>
      <c r="DG50" t="str">
        <f>IF(DC50="","SIN ESTADO",IF(DE50&lt;&gt;"","PAGA",IF(DD50&gt;0,"VENCIDA",IF(DD50&gt;=-5,"POR VENCER","AL DÍA"))))</f>
        <v>SIN ESTADO</v>
      </c>
      <c r="DI50" t="str">
        <f>IF(N($H50)&lt;18,"",IF(DC50="","",DC50+31))</f>
        <v/>
      </c>
      <c r="DJ50" t="str">
        <f>IF(DI50="","",TODAY()-DI50)</f>
        <v/>
      </c>
      <c r="DM50" t="str">
        <f>IF(DI50="","SIN ESTADO",IF(DK50&lt;&gt;"","PAGA",IF(DJ50&gt;0,"VENCIDA",IF(DJ50&gt;=-5,"POR VENCER","AL DÍA"))))</f>
        <v>SIN ESTADO</v>
      </c>
      <c r="DO50" t="str">
        <f>IF(N($H50)&lt;19,"",IF(DI50="","",DI50+31))</f>
        <v/>
      </c>
      <c r="DP50" t="str">
        <f>IF(DO50="","",TODAY()-DO50)</f>
        <v/>
      </c>
      <c r="DS50" t="str">
        <f>IF(DO50="","SIN ESTADO",IF(DQ50&lt;&gt;"","PAGA",IF(DP50&gt;0,"VENCIDA",IF(DP50&gt;=-5,"POR VENCER","AL DÍA"))))</f>
        <v>SIN ESTADO</v>
      </c>
      <c r="DU50" t="str">
        <f>IF(N($H50)&lt;20,"",IF(DO50="","",DO50+31))</f>
        <v/>
      </c>
      <c r="DV50" t="str">
        <f>IF(DU50="","",TODAY()-DU50)</f>
        <v/>
      </c>
      <c r="DY50" t="str">
        <f>IF(DU50="","SIN ESTADO",IF(DW50&lt;&gt;"","PAGA",IF(DV50&gt;0,"VENCIDA",IF(DV50&gt;=-5,"POR VENCER","AL DÍA"))))</f>
        <v>SIN ESTADO</v>
      </c>
      <c r="EA50" t="str">
        <f>IF(N($H50)&lt;21,"",IF(DU50="","",DU50+31))</f>
        <v/>
      </c>
      <c r="EB50" t="str">
        <f>IF(EA50="","",TODAY()-EA50)</f>
        <v/>
      </c>
      <c r="EE50" t="str">
        <f>IF(EA50="","SIN ESTADO",IF(EC50&lt;&gt;"","PAGA",IF(EB50&gt;0,"VENCIDA",IF(EB50&gt;=-5,"POR VENCER","AL DÍA"))))</f>
        <v>SIN ESTADO</v>
      </c>
      <c r="EG50" t="str">
        <f>IF(N($H50)&lt;22,"",IF(EA50="","",EA50+31))</f>
        <v/>
      </c>
      <c r="EH50" t="str">
        <f>IF(EG50="","",TODAY()-EG50)</f>
        <v/>
      </c>
      <c r="EK50" t="str">
        <f>IF(EG50="","SIN ESTADO",IF(EI50&lt;&gt;"","PAGA",IF(EH50&gt;0,"VENCIDA",IF(EH50&gt;=-5,"POR VENCER","AL DÍA"))))</f>
        <v>SIN ESTADO</v>
      </c>
      <c r="EM50" t="str">
        <f>IF(N($H50)&lt;23,"",IF(EG50="","",EG50+31))</f>
        <v/>
      </c>
      <c r="EN50" t="str">
        <f>IF(EM50="","",TODAY()-EM50)</f>
        <v/>
      </c>
      <c r="EQ50" t="str">
        <f>IF(EM50="","SIN ESTADO",IF(EO50&lt;&gt;"","PAGA",IF(EN50&gt;0,"VENCIDA",IF(EN50&gt;=-5,"POR VENCER","AL DÍA"))))</f>
        <v>SIN ESTADO</v>
      </c>
      <c r="ES50" t="str">
        <f>IF(N($H50)&lt;24,"",IF(EM50="","",EM50+31))</f>
        <v/>
      </c>
      <c r="ET50" t="str">
        <f>IF(ES50="","",TODAY()-ES50)</f>
        <v/>
      </c>
      <c r="EW50" t="str">
        <f>IF(ES50="","SIN ESTADO",IF(EU50&lt;&gt;"","PAGA",IF(ET50&gt;0,"VENCIDA",IF(ET50&gt;=-5,"POR VENCER","AL DÍA"))))</f>
        <v>SIN ESTADO</v>
      </c>
      <c r="EY50" t="str">
        <f>IF(N($H50)&lt;25,"",IF(ES50="","",ES50+31))</f>
        <v/>
      </c>
      <c r="EZ50" t="str">
        <f>IF(EY50="","",TODAY()-EY50)</f>
        <v/>
      </c>
      <c r="FC50" t="str">
        <f>IF(EY50="","SIN ESTADO",IF(FA50&lt;&gt;"","PAGA",IF(EZ50&gt;0,"VENCIDA",IF(EZ50&gt;=-5,"POR VENCER","AL DÍA"))))</f>
        <v>SIN ESTADO</v>
      </c>
      <c r="FE50" t="str">
        <f>IF(N($H50)&lt;26,"",IF(EY50="","",EY50+31))</f>
        <v/>
      </c>
      <c r="FF50" t="str">
        <f>IF(FE50="","",TODAY()-FE50)</f>
        <v/>
      </c>
      <c r="FI50" t="str">
        <f>IF(FE50="","SIN ESTADO",IF(FG50&lt;&gt;"","PAGA",IF(FF50&gt;0,"VENCIDA",IF(FF50&gt;=-5,"POR VENCER","AL DÍA"))))</f>
        <v>SIN ESTADO</v>
      </c>
      <c r="FK50" t="str">
        <f>IF(N($H50)&lt;27,"",IF(FE50="","",FE50+31))</f>
        <v/>
      </c>
      <c r="FL50" t="str">
        <f>IF(FK50="","",TODAY()-FK50)</f>
        <v/>
      </c>
      <c r="FO50" t="str">
        <f>IF(FK50="","SIN ESTADO",IF(FM50&lt;&gt;"","PAGA",IF(FL50&gt;0,"VENCIDA",IF(FL50&gt;=-5,"POR VENCER","AL DÍA"))))</f>
        <v>SIN ESTADO</v>
      </c>
      <c r="FQ50" t="str">
        <f>IF(N($H50)&lt;28,"",IF(FK50="","",FK50+31))</f>
        <v/>
      </c>
      <c r="FR50" t="str">
        <f>IF(FQ50="","",TODAY()-FQ50)</f>
        <v/>
      </c>
      <c r="FU50" t="str">
        <f>IF(FQ50="","SIN ESTADO",IF(FS50&lt;&gt;"","PAGA",IF(FR50&gt;0,"VENCIDA",IF(FR50&gt;=-5,"POR VENCER","AL DÍA"))))</f>
        <v>SIN ESTADO</v>
      </c>
      <c r="FW50" t="str">
        <f>IF(N($H50)&lt;29,"",IF(FQ50="","",FQ50+31))</f>
        <v/>
      </c>
      <c r="FX50" t="str">
        <f>IF(FW50="","",TODAY()-FW50)</f>
        <v/>
      </c>
      <c r="GA50" t="str">
        <f>IF(FW50="","SIN ESTADO",IF(FY50&lt;&gt;"","PAGA",IF(FX50&gt;0,"VENCIDA",IF(FX50&gt;=-5,"POR VENCER","AL DÍA"))))</f>
        <v>SIN ESTADO</v>
      </c>
      <c r="GC50" t="str">
        <f>IF(N($H50)&lt;30,"",IF(FW50="","",FW50+31))</f>
        <v/>
      </c>
      <c r="GD50" t="str">
        <f>IF(GC50="","",TODAY()-GC50)</f>
        <v/>
      </c>
      <c r="GG50" t="str">
        <f>IF(GC50="","SIN ESTADO",IF(GE50&lt;&gt;"","PAGA",IF(GD50&gt;0,"VENCIDA",IF(GD50&gt;=-5,"POR VENCER","AL DÍA"))))</f>
        <v>SIN ESTADO</v>
      </c>
      <c r="GI50" t="str">
        <f>IF(N($H50)&lt;31,"",IF(GC50="","",GC50+31))</f>
        <v/>
      </c>
      <c r="GJ50" t="str">
        <f>IF(GI50="","",TODAY()-GI50)</f>
        <v/>
      </c>
      <c r="GM50" t="str">
        <f>IF(GI50="","SIN ESTADO",IF(GK50&lt;&gt;"","PAGA",IF(GJ50&gt;0,"VENCIDA",IF(GJ50&gt;=-5,"POR VENCER","AL DÍA"))))</f>
        <v>SIN ESTADO</v>
      </c>
      <c r="GO50" t="str">
        <f>IF(N($H50)&lt;32,"",IF(GI50="","",GI50+31))</f>
        <v/>
      </c>
      <c r="GP50" t="str">
        <f>IF(GO50="","",TODAY()-GO50)</f>
        <v/>
      </c>
      <c r="GS50" t="str">
        <f>IF(GO50="","SIN ESTADO",IF(GQ50&lt;&gt;"","PAGA",IF(GP50&gt;0,"VENCIDA",IF(GP50&gt;=-5,"POR VENCER","AL DÍA"))))</f>
        <v>SIN ESTADO</v>
      </c>
      <c r="GU50" t="str">
        <f>IF(N($H50)&lt;33,"",IF(GO50="","",GO50+31))</f>
        <v/>
      </c>
      <c r="GV50" t="str">
        <f>IF(GU50="","",TODAY()-GU50)</f>
        <v/>
      </c>
      <c r="GY50" t="str">
        <f>IF(GU50="","SIN ESTADO",IF(GW50&lt;&gt;"","PAGA",IF(GV50&gt;0,"VENCIDA",IF(GV50&gt;=-5,"POR VENCER","AL DÍA"))))</f>
        <v>SIN ESTADO</v>
      </c>
      <c r="HA50" t="str">
        <f>IF(N($H50)&lt;34,"",IF(GU50="","",GU50+31))</f>
        <v/>
      </c>
      <c r="HB50" t="str">
        <f>IF(HA50="","",TODAY()-HA50)</f>
        <v/>
      </c>
      <c r="HE50" t="str">
        <f>IF(HA50="","SIN ESTADO",IF(HC50&lt;&gt;"","PAGA",IF(HB50&gt;0,"VENCIDA",IF(HB50&gt;=-5,"POR VENCER","AL DÍA"))))</f>
        <v>SIN ESTADO</v>
      </c>
      <c r="HG50" t="str">
        <f>IF(N($H50)&lt;35,"",IF(HA50="","",HA50+31))</f>
        <v/>
      </c>
      <c r="HH50" t="str">
        <f>IF(HG50="","",TODAY()-HG50)</f>
        <v/>
      </c>
      <c r="HK50" t="str">
        <f>IF(HG50="","SIN ESTADO",IF(HI50&lt;&gt;"","PAGA",IF(HH50&gt;0,"VENCIDA",IF(HH50&gt;=-5,"POR VENCER","AL DÍA"))))</f>
        <v>SIN ESTADO</v>
      </c>
      <c r="HM50" t="str">
        <f>IF(N($H50)&lt;36,"",IF(HG50="","",HG50+31))</f>
        <v/>
      </c>
      <c r="HN50" t="str">
        <f>IF(HM50="","",TODAY()-HM50)</f>
        <v/>
      </c>
      <c r="HQ50" t="str">
        <f>IF(HM50="","SIN ESTADO",IF(HO50&lt;&gt;"","PAGA",IF(HN50&gt;0,"VENCIDA",IF(HN50&gt;=-5,"POR VENCER","AL DÍA"))))</f>
        <v>SIN ESTADO</v>
      </c>
      <c r="HS50">
        <f>N50+T50+Z50+AF50+AL50+AR50+AX50+BD50+BJ50+BP50+BV50+CB50+CH50+CN50+CT50+CZ50+DF50+DL50+DR50+DX50+ED50+EJ50+EP50+EV50+FB50+FH50+FN50+FT50+FZ50+GF50+GL50+GR50+GX50+HD50+HJ50+HP50</f>
        <v>0</v>
      </c>
      <c r="HU50">
        <f>IFERROR(N($J50),0)</f>
        <v>0</v>
      </c>
      <c r="HW50">
        <f>SUMPRODUCT((MOD(COLUMN($M50:$HR50)-COLUMN($M50),6)=0)*ISNUMBER($M50:$HR50)*($M50:$HR50&gt;=RESUMEN!$C$26)*($M50:$HR50&lt;=RESUMEN!$C$27)*IFERROR(N($N50:$HS50),0))</f>
        <v>0</v>
      </c>
      <c r="HX50">
        <f>SUMPRODUCT((MOD(COLUMN($M50:$HR50)-COLUMN($M50),6)=0)*ISNUMBER($M50:$HR50)*($M50:$HR50&gt;=RESUMEN!$C$26)*($M50:$HR50&lt;=RESUMEN!$C$27))</f>
        <v>0</v>
      </c>
    </row>
    <row r="51">
      <c r="B51">
        <f>VENTAS!A50</f>
        <v>48</v>
      </c>
      <c r="C51" t="str">
        <f>VENTAS!B50</f>
        <v xml:space="preserve">LC1 - 7 - 5 </v>
      </c>
      <c r="D51" t="str">
        <f>VENTAS!C50</f>
        <v>VENDIDO</v>
      </c>
      <c r="E51">
        <f>VENTAS!D50</f>
        <v>25000000</v>
      </c>
      <c r="F51">
        <f>VENTAS!J50</f>
        <v>21000000</v>
      </c>
      <c r="G51">
        <f>VENTAS!F50</f>
        <v>45881</v>
      </c>
      <c r="H51">
        <f>VENTAS!K50</f>
        <v>24</v>
      </c>
      <c r="I51" t="str">
        <f>VENTAS!M50</f>
        <v xml:space="preserve">12 DE CADA MES </v>
      </c>
      <c r="J51">
        <f>VENTAS!L50</f>
        <v>875000</v>
      </c>
      <c r="K51">
        <f>IF(N($H51)&lt;1,"",$G51+31)</f>
        <v>45912</v>
      </c>
      <c r="L51">
        <f>IF(K51="","",TODAY()-K51)</f>
        <v>406</v>
      </c>
      <c r="M51">
        <v>45906</v>
      </c>
      <c r="N51">
        <v>875000</v>
      </c>
      <c r="O51" t="str">
        <f>IF(K51="","SIN ESTADO",IF(M51&lt;&gt;"","PAGA",IF(L51&gt;0,"VENCIDA",IF(L51&gt;=-5,"POR VENCER","AL DÍA"))))</f>
        <v>PAGA</v>
      </c>
      <c r="P51" t="str">
        <v>TRANSFERENCIA</v>
      </c>
      <c r="Q51">
        <f>IF(N($H51)&lt;2,"",IF(K51="","",K51+31))</f>
        <v>45943</v>
      </c>
      <c r="R51">
        <f>IF(Q51="","",TODAY()-Q51)</f>
        <v>375</v>
      </c>
      <c r="S51">
        <v>45942</v>
      </c>
      <c r="T51">
        <v>875000</v>
      </c>
      <c r="U51" t="str">
        <f>IF(Q51="","SIN ESTADO",IF(S51&lt;&gt;"","PAGA",IF(R51&gt;0,"VENCIDA",IF(R51&gt;=-5,"POR VENCER","AL DÍA"))))</f>
        <v>PAGA</v>
      </c>
      <c r="V51" t="str">
        <v>TRANSFERENCIA</v>
      </c>
      <c r="W51">
        <f>IF(N($H51)&lt;3,"",IF(Q51="","",Q51+31))</f>
        <v>45974</v>
      </c>
      <c r="X51">
        <f>IF(W51="","",TODAY()-W51)</f>
        <v>344</v>
      </c>
      <c r="Y51">
        <v>45974</v>
      </c>
      <c r="Z51">
        <v>815000</v>
      </c>
      <c r="AA51" t="str">
        <f>IF(W51="","SIN ESTADO",IF(Y51&lt;&gt;"","PAGA",IF(X51&gt;0,"VENCIDA",IF(X51&gt;=-5,"POR VENCER","AL DÍA"))))</f>
        <v>PAGA</v>
      </c>
      <c r="AB51" t="str">
        <v>TRANSFERENCIA</v>
      </c>
      <c r="AC51">
        <f>IF(N($H51)&lt;4,"",IF(W51="","",W51+31))</f>
        <v>46005</v>
      </c>
      <c r="AD51">
        <f>IF(AC51="","",TODAY()-AC51)</f>
        <v>313</v>
      </c>
      <c r="AE51">
        <v>46003</v>
      </c>
      <c r="AF51">
        <v>875000</v>
      </c>
      <c r="AG51" t="str">
        <f>IF(AC51="","SIN ESTADO",IF(AE51&lt;&gt;"","PAGA",IF(AD51&gt;0,"VENCIDA",IF(AD51&gt;=-5,"POR VENCER","AL DÍA"))))</f>
        <v>PAGA</v>
      </c>
      <c r="AH51" t="str">
        <v>TRANSFERENCIA</v>
      </c>
      <c r="AI51">
        <f>IF(N($H51)&lt;5,"",IF(AC51="","",AC51+31))</f>
        <v>46036</v>
      </c>
      <c r="AJ51">
        <f>IF(AI51="","",TODAY()-AI51)</f>
        <v>282</v>
      </c>
      <c r="AK51">
        <v>46051</v>
      </c>
      <c r="AL51">
        <v>876000</v>
      </c>
      <c r="AM51" t="str">
        <f>IF(AI51="","SIN ESTADO",IF(AK51&lt;&gt;"","PAGA",IF(AJ51&gt;0,"VENCIDA",IF(AJ51&gt;=-5,"POR VENCER","AL DÍA"))))</f>
        <v>PAGA</v>
      </c>
      <c r="AN51" t="str">
        <v>TRANSFERENCIA</v>
      </c>
      <c r="AO51">
        <f>IF(N($H51)&lt;6,"",IF(AI51="","",AI51+31))</f>
        <v>46067</v>
      </c>
      <c r="AP51">
        <f>IF(AO51="","",TODAY()-AO51)</f>
        <v>251</v>
      </c>
      <c r="AS51" t="str">
        <f>IF(AO51="","SIN ESTADO",IF(AQ51&lt;&gt;"","PAGA",IF(AP51&gt;0,"VENCIDA",IF(AP51&gt;=-5,"POR VENCER","AL DÍA"))))</f>
        <v>VENCIDA</v>
      </c>
      <c r="AU51">
        <f>IF(N($H51)&lt;7,"",IF(AO51="","",AO51+31))</f>
        <v>46098</v>
      </c>
      <c r="AV51">
        <f>IF(AU51="","",TODAY()-AU51)</f>
        <v>220</v>
      </c>
      <c r="AW51">
        <v>46361</v>
      </c>
      <c r="AX51">
        <v>890900</v>
      </c>
      <c r="AY51" t="str">
        <f>IF(AU51="","SIN ESTADO",IF(AW51&lt;&gt;"","PAGA",IF(AV51&gt;0,"VENCIDA",IF(AV51&gt;=-5,"POR VENCER","AL DÍA"))))</f>
        <v>PAGA</v>
      </c>
      <c r="AZ51" t="str">
        <v>TRANSFERENCIA</v>
      </c>
      <c r="BA51">
        <f>IF(N($H51)&lt;8,"",IF(AU51="","",AU51+31))</f>
        <v>46129</v>
      </c>
      <c r="BB51">
        <f>IF(BA51="","",TODAY()-BA51)</f>
        <v>189</v>
      </c>
      <c r="BE51" t="str">
        <f>IF(BA51="","SIN ESTADO",IF(BC51&lt;&gt;"","PAGA",IF(BB51&gt;0,"VENCIDA",IF(BB51&gt;=-5,"POR VENCER","AL DÍA"))))</f>
        <v>VENCIDA</v>
      </c>
      <c r="BG51">
        <f>IF(N($H51)&lt;9,"",IF(BA51="","",BA51+31))</f>
        <v>46160</v>
      </c>
      <c r="BH51">
        <f>IF(BG51="","",TODAY()-BG51)</f>
        <v>158</v>
      </c>
      <c r="BK51" t="str">
        <f>IF(BG51="","SIN ESTADO",IF(BI51&lt;&gt;"","PAGA",IF(BH51&gt;0,"VENCIDA",IF(BH51&gt;=-5,"POR VENCER","AL DÍA"))))</f>
        <v>VENCIDA</v>
      </c>
      <c r="BM51">
        <f>IF(N($H51)&lt;10,"",IF(BG51="","",BG51+31))</f>
        <v>46191</v>
      </c>
      <c r="BN51">
        <f>IF(BM51="","",TODAY()-BM51)</f>
        <v>127</v>
      </c>
      <c r="BQ51" t="str">
        <f>IF(BM51="","SIN ESTADO",IF(BO51&lt;&gt;"","PAGA",IF(BN51&gt;0,"VENCIDA",IF(BN51&gt;=-5,"POR VENCER","AL DÍA"))))</f>
        <v>VENCIDA</v>
      </c>
      <c r="BS51">
        <f>IF(N($H51)&lt;11,"",IF(BM51="","",BM51+31))</f>
        <v>46222</v>
      </c>
      <c r="BT51">
        <f>IF(BS51="","",TODAY()-BS51)</f>
        <v>96</v>
      </c>
      <c r="BW51" t="str">
        <f>IF(BS51="","SIN ESTADO",IF(BU51&lt;&gt;"","PAGA",IF(BT51&gt;0,"VENCIDA",IF(BT51&gt;=-5,"POR VENCER","AL DÍA"))))</f>
        <v>VENCIDA</v>
      </c>
      <c r="BY51">
        <f>IF(N($H51)&lt;12,"",IF(BS51="","",BS51+31))</f>
        <v>46253</v>
      </c>
      <c r="BZ51">
        <f>IF(BY51="","",TODAY()-BY51)</f>
        <v>65</v>
      </c>
      <c r="CC51" t="str">
        <f>IF(BY51="","SIN ESTADO",IF(CA51&lt;&gt;"","PAGA",IF(BZ51&gt;0,"VENCIDA",IF(BZ51&gt;=-5,"POR VENCER","AL DÍA"))))</f>
        <v>VENCIDA</v>
      </c>
      <c r="CE51">
        <f>IF(N($H51)&lt;13,"",IF(BY51="","",BY51+31))</f>
        <v>46284</v>
      </c>
      <c r="CF51">
        <f>IF(CE51="","",TODAY()-CE51)</f>
        <v>34</v>
      </c>
      <c r="CI51" t="str">
        <f>IF(CE51="","SIN ESTADO",IF(CG51&lt;&gt;"","PAGA",IF(CF51&gt;0,"VENCIDA",IF(CF51&gt;=-5,"POR VENCER","AL DÍA"))))</f>
        <v>VENCIDA</v>
      </c>
      <c r="CK51">
        <f>IF(N($H51)&lt;14,"",IF(CE51="","",CE51+31))</f>
        <v>46315</v>
      </c>
      <c r="CL51">
        <f>IF(CK51="","",TODAY()-CK51)</f>
        <v>3</v>
      </c>
      <c r="CO51" t="str">
        <f>IF(CK51="","SIN ESTADO",IF(CM51&lt;&gt;"","PAGA",IF(CL51&gt;0,"VENCIDA",IF(CL51&gt;=-5,"POR VENCER","AL DÍA"))))</f>
        <v>VENCIDA</v>
      </c>
      <c r="CQ51">
        <f>IF(N($H51)&lt;15,"",IF(CK51="","",CK51+31))</f>
        <v>46346</v>
      </c>
      <c r="CR51">
        <f>IF(CQ51="","",TODAY()-CQ51)</f>
        <v>-28</v>
      </c>
      <c r="CU51" t="str">
        <f>IF(CQ51="","SIN ESTADO",IF(CS51&lt;&gt;"","PAGA",IF(CR51&gt;0,"VENCIDA",IF(CR51&gt;=-5,"POR VENCER","AL DÍA"))))</f>
        <v>AL DÍA</v>
      </c>
      <c r="CW51">
        <f>IF(N($H51)&lt;16,"",IF(CQ51="","",CQ51+31))</f>
        <v>46377</v>
      </c>
      <c r="CX51">
        <f>IF(CW51="","",TODAY()-CW51)</f>
        <v>-59</v>
      </c>
      <c r="DA51" t="str">
        <f>IF(CW51="","SIN ESTADO",IF(CY51&lt;&gt;"","PAGA",IF(CX51&gt;0,"VENCIDA",IF(CX51&gt;=-5,"POR VENCER","AL DÍA"))))</f>
        <v>AL DÍA</v>
      </c>
      <c r="DC51">
        <f>IF(N($H51)&lt;17,"",IF(CW51="","",CW51+31))</f>
        <v>46408</v>
      </c>
      <c r="DD51">
        <f>IF(DC51="","",TODAY()-DC51)</f>
        <v>-90</v>
      </c>
      <c r="DG51" t="str">
        <f>IF(DC51="","SIN ESTADO",IF(DE51&lt;&gt;"","PAGA",IF(DD51&gt;0,"VENCIDA",IF(DD51&gt;=-5,"POR VENCER","AL DÍA"))))</f>
        <v>AL DÍA</v>
      </c>
      <c r="DI51">
        <f>IF(N($H51)&lt;18,"",IF(DC51="","",DC51+31))</f>
        <v>46439</v>
      </c>
      <c r="DJ51">
        <f>IF(DI51="","",TODAY()-DI51)</f>
        <v>-121</v>
      </c>
      <c r="DM51" t="str">
        <f>IF(DI51="","SIN ESTADO",IF(DK51&lt;&gt;"","PAGA",IF(DJ51&gt;0,"VENCIDA",IF(DJ51&gt;=-5,"POR VENCER","AL DÍA"))))</f>
        <v>AL DÍA</v>
      </c>
      <c r="DO51">
        <f>IF(N($H51)&lt;19,"",IF(DI51="","",DI51+31))</f>
        <v>46470</v>
      </c>
      <c r="DP51">
        <f>IF(DO51="","",TODAY()-DO51)</f>
        <v>-152</v>
      </c>
      <c r="DS51" t="str">
        <f>IF(DO51="","SIN ESTADO",IF(DQ51&lt;&gt;"","PAGA",IF(DP51&gt;0,"VENCIDA",IF(DP51&gt;=-5,"POR VENCER","AL DÍA"))))</f>
        <v>AL DÍA</v>
      </c>
      <c r="DU51">
        <f>IF(N($H51)&lt;20,"",IF(DO51="","",DO51+31))</f>
        <v>46501</v>
      </c>
      <c r="DV51">
        <f>IF(DU51="","",TODAY()-DU51)</f>
        <v>-183</v>
      </c>
      <c r="DY51" t="str">
        <f>IF(DU51="","SIN ESTADO",IF(DW51&lt;&gt;"","PAGA",IF(DV51&gt;0,"VENCIDA",IF(DV51&gt;=-5,"POR VENCER","AL DÍA"))))</f>
        <v>AL DÍA</v>
      </c>
      <c r="EA51">
        <f>IF(N($H51)&lt;21,"",IF(DU51="","",DU51+31))</f>
        <v>46532</v>
      </c>
      <c r="EB51">
        <f>IF(EA51="","",TODAY()-EA51)</f>
        <v>-214</v>
      </c>
      <c r="EE51" t="str">
        <f>IF(EA51="","SIN ESTADO",IF(EC51&lt;&gt;"","PAGA",IF(EB51&gt;0,"VENCIDA",IF(EB51&gt;=-5,"POR VENCER","AL DÍA"))))</f>
        <v>AL DÍA</v>
      </c>
      <c r="EG51">
        <f>IF(N($H51)&lt;22,"",IF(EA51="","",EA51+31))</f>
        <v>46563</v>
      </c>
      <c r="EH51">
        <f>IF(EG51="","",TODAY()-EG51)</f>
        <v>-245</v>
      </c>
      <c r="EK51" t="str">
        <f>IF(EG51="","SIN ESTADO",IF(EI51&lt;&gt;"","PAGA",IF(EH51&gt;0,"VENCIDA",IF(EH51&gt;=-5,"POR VENCER","AL DÍA"))))</f>
        <v>AL DÍA</v>
      </c>
      <c r="EM51">
        <f>IF(N($H51)&lt;23,"",IF(EG51="","",EG51+31))</f>
        <v>46594</v>
      </c>
      <c r="EN51">
        <f>IF(EM51="","",TODAY()-EM51)</f>
        <v>-276</v>
      </c>
      <c r="EQ51" t="str">
        <f>IF(EM51="","SIN ESTADO",IF(EO51&lt;&gt;"","PAGA",IF(EN51&gt;0,"VENCIDA",IF(EN51&gt;=-5,"POR VENCER","AL DÍA"))))</f>
        <v>AL DÍA</v>
      </c>
      <c r="ES51">
        <f>IF(N($H51)&lt;24,"",IF(EM51="","",EM51+31))</f>
        <v>46625</v>
      </c>
      <c r="ET51">
        <f>IF(ES51="","",TODAY()-ES51)</f>
        <v>-307</v>
      </c>
      <c r="EW51" t="str">
        <f>IF(ES51="","SIN ESTADO",IF(EU51&lt;&gt;"","PAGA",IF(ET51&gt;0,"VENCIDA",IF(ET51&gt;=-5,"POR VENCER","AL DÍA"))))</f>
        <v>AL DÍA</v>
      </c>
      <c r="EY51" t="str">
        <f>IF(N($H51)&lt;25,"",IF(ES51="","",ES51+31))</f>
        <v/>
      </c>
      <c r="EZ51" t="str">
        <f>IF(EY51="","",TODAY()-EY51)</f>
        <v/>
      </c>
      <c r="FC51" t="str">
        <f>IF(EY51="","SIN ESTADO",IF(FA51&lt;&gt;"","PAGA",IF(EZ51&gt;0,"VENCIDA",IF(EZ51&gt;=-5,"POR VENCER","AL DÍA"))))</f>
        <v>SIN ESTADO</v>
      </c>
      <c r="FE51" t="str">
        <f>IF(N($H51)&lt;26,"",IF(EY51="","",EY51+31))</f>
        <v/>
      </c>
      <c r="FF51" t="str">
        <f>IF(FE51="","",TODAY()-FE51)</f>
        <v/>
      </c>
      <c r="FI51" t="str">
        <f>IF(FE51="","SIN ESTADO",IF(FG51&lt;&gt;"","PAGA",IF(FF51&gt;0,"VENCIDA",IF(FF51&gt;=-5,"POR VENCER","AL DÍA"))))</f>
        <v>SIN ESTADO</v>
      </c>
      <c r="FK51" t="str">
        <f>IF(N($H51)&lt;27,"",IF(FE51="","",FE51+31))</f>
        <v/>
      </c>
      <c r="FL51" t="str">
        <f>IF(FK51="","",TODAY()-FK51)</f>
        <v/>
      </c>
      <c r="FO51" t="str">
        <f>IF(FK51="","SIN ESTADO",IF(FM51&lt;&gt;"","PAGA",IF(FL51&gt;0,"VENCIDA",IF(FL51&gt;=-5,"POR VENCER","AL DÍA"))))</f>
        <v>SIN ESTADO</v>
      </c>
      <c r="FQ51" t="str">
        <f>IF(N($H51)&lt;28,"",IF(FK51="","",FK51+31))</f>
        <v/>
      </c>
      <c r="FR51" t="str">
        <f>IF(FQ51="","",TODAY()-FQ51)</f>
        <v/>
      </c>
      <c r="FU51" t="str">
        <f>IF(FQ51="","SIN ESTADO",IF(FS51&lt;&gt;"","PAGA",IF(FR51&gt;0,"VENCIDA",IF(FR51&gt;=-5,"POR VENCER","AL DÍA"))))</f>
        <v>SIN ESTADO</v>
      </c>
      <c r="FW51" t="str">
        <f>IF(N($H51)&lt;29,"",IF(FQ51="","",FQ51+31))</f>
        <v/>
      </c>
      <c r="FX51" t="str">
        <f>IF(FW51="","",TODAY()-FW51)</f>
        <v/>
      </c>
      <c r="GA51" t="str">
        <f>IF(FW51="","SIN ESTADO",IF(FY51&lt;&gt;"","PAGA",IF(FX51&gt;0,"VENCIDA",IF(FX51&gt;=-5,"POR VENCER","AL DÍA"))))</f>
        <v>SIN ESTADO</v>
      </c>
      <c r="GC51" t="str">
        <f>IF(N($H51)&lt;30,"",IF(FW51="","",FW51+31))</f>
        <v/>
      </c>
      <c r="GD51" t="str">
        <f>IF(GC51="","",TODAY()-GC51)</f>
        <v/>
      </c>
      <c r="GG51" t="str">
        <f>IF(GC51="","SIN ESTADO",IF(GE51&lt;&gt;"","PAGA",IF(GD51&gt;0,"VENCIDA",IF(GD51&gt;=-5,"POR VENCER","AL DÍA"))))</f>
        <v>SIN ESTADO</v>
      </c>
      <c r="GI51" t="str">
        <f>IF(N($H51)&lt;31,"",IF(GC51="","",GC51+31))</f>
        <v/>
      </c>
      <c r="GJ51" t="str">
        <f>IF(GI51="","",TODAY()-GI51)</f>
        <v/>
      </c>
      <c r="GM51" t="str">
        <f>IF(GI51="","SIN ESTADO",IF(GK51&lt;&gt;"","PAGA",IF(GJ51&gt;0,"VENCIDA",IF(GJ51&gt;=-5,"POR VENCER","AL DÍA"))))</f>
        <v>SIN ESTADO</v>
      </c>
      <c r="GO51" t="str">
        <f>IF(N($H51)&lt;32,"",IF(GI51="","",GI51+31))</f>
        <v/>
      </c>
      <c r="GP51" t="str">
        <f>IF(GO51="","",TODAY()-GO51)</f>
        <v/>
      </c>
      <c r="GS51" t="str">
        <f>IF(GO51="","SIN ESTADO",IF(GQ51&lt;&gt;"","PAGA",IF(GP51&gt;0,"VENCIDA",IF(GP51&gt;=-5,"POR VENCER","AL DÍA"))))</f>
        <v>SIN ESTADO</v>
      </c>
      <c r="GU51" t="str">
        <f>IF(N($H51)&lt;33,"",IF(GO51="","",GO51+31))</f>
        <v/>
      </c>
      <c r="GV51" t="str">
        <f>IF(GU51="","",TODAY()-GU51)</f>
        <v/>
      </c>
      <c r="GY51" t="str">
        <f>IF(GU51="","SIN ESTADO",IF(GW51&lt;&gt;"","PAGA",IF(GV51&gt;0,"VENCIDA",IF(GV51&gt;=-5,"POR VENCER","AL DÍA"))))</f>
        <v>SIN ESTADO</v>
      </c>
      <c r="HA51" t="str">
        <f>IF(N($H51)&lt;34,"",IF(GU51="","",GU51+31))</f>
        <v/>
      </c>
      <c r="HB51" t="str">
        <f>IF(HA51="","",TODAY()-HA51)</f>
        <v/>
      </c>
      <c r="HE51" t="str">
        <f>IF(HA51="","SIN ESTADO",IF(HC51&lt;&gt;"","PAGA",IF(HB51&gt;0,"VENCIDA",IF(HB51&gt;=-5,"POR VENCER","AL DÍA"))))</f>
        <v>SIN ESTADO</v>
      </c>
      <c r="HG51" t="str">
        <f>IF(N($H51)&lt;35,"",IF(HA51="","",HA51+31))</f>
        <v/>
      </c>
      <c r="HH51" t="str">
        <f>IF(HG51="","",TODAY()-HG51)</f>
        <v/>
      </c>
      <c r="HK51" t="str">
        <f>IF(HG51="","SIN ESTADO",IF(HI51&lt;&gt;"","PAGA",IF(HH51&gt;0,"VENCIDA",IF(HH51&gt;=-5,"POR VENCER","AL DÍA"))))</f>
        <v>SIN ESTADO</v>
      </c>
      <c r="HM51" t="str">
        <f>IF(N($H51)&lt;36,"",IF(HG51="","",HG51+31))</f>
        <v/>
      </c>
      <c r="HN51" t="str">
        <f>IF(HM51="","",TODAY()-HM51)</f>
        <v/>
      </c>
      <c r="HQ51" t="str">
        <f>IF(HM51="","SIN ESTADO",IF(HO51&lt;&gt;"","PAGA",IF(HN51&gt;0,"VENCIDA",IF(HN51&gt;=-5,"POR VENCER","AL DÍA"))))</f>
        <v>SIN ESTADO</v>
      </c>
      <c r="HS51">
        <f>N51+T51+Z51+AF51+AL51+AR51+AX51+BD51+BJ51+BP51+BV51+CB51+CH51+CN51+CT51+CZ51+DF51+DL51+DR51+DX51+ED51+EJ51+EP51+EV51+FB51+FH51+FN51+FT51+FZ51+GF51+GL51+GR51+GX51+HD51+HJ51+HP51</f>
        <v>5206900</v>
      </c>
      <c r="HU51">
        <f>IFERROR(N($J51),0)</f>
        <v>875000</v>
      </c>
      <c r="HW51">
        <f>SUMPRODUCT((MOD(COLUMN($M51:$HR51)-COLUMN($M51),6)=0)*ISNUMBER($M51:$HR51)*($M51:$HR51&gt;=RESUMEN!$C$26)*($M51:$HR51&lt;=RESUMEN!$C$27)*IFERROR(N($N51:$HS51),0))</f>
        <v>0</v>
      </c>
      <c r="HX51">
        <f>SUMPRODUCT((MOD(COLUMN($M51:$HR51)-COLUMN($M51),6)=0)*ISNUMBER($M51:$HR51)*($M51:$HR51&gt;=RESUMEN!$C$26)*($M51:$HR51&lt;=RESUMEN!$C$27))</f>
        <v>0</v>
      </c>
    </row>
    <row r="52">
      <c r="B52">
        <f>VENTAS!A51</f>
        <v>49</v>
      </c>
      <c r="C52" t="str">
        <f>VENTAS!B51</f>
        <v>LC1 - 7 - 6</v>
      </c>
      <c r="D52" t="str">
        <f>VENTAS!C51</f>
        <v>VENDIDO</v>
      </c>
      <c r="E52">
        <f>VENTAS!D51</f>
        <v>25000000</v>
      </c>
      <c r="F52">
        <f>VENTAS!J51</f>
        <v>21000000</v>
      </c>
      <c r="G52">
        <f>VENTAS!F51</f>
        <v>45881</v>
      </c>
      <c r="H52">
        <f>VENTAS!K51</f>
        <v>24</v>
      </c>
      <c r="I52" t="str">
        <f>VENTAS!M51</f>
        <v xml:space="preserve">12 DE CADA MES </v>
      </c>
      <c r="J52">
        <f>VENTAS!L51</f>
        <v>875000</v>
      </c>
      <c r="K52">
        <f>IF(N($H52)&lt;1,"",$G52+31)</f>
        <v>45912</v>
      </c>
      <c r="L52">
        <f>IF(K52="","",TODAY()-K52)</f>
        <v>406</v>
      </c>
      <c r="M52">
        <v>45908</v>
      </c>
      <c r="N52">
        <v>875000</v>
      </c>
      <c r="O52" t="str">
        <f>IF(K52="","SIN ESTADO",IF(M52&lt;&gt;"","PAGA",IF(L52&gt;0,"VENCIDA",IF(L52&gt;=-5,"POR VENCER","AL DÍA"))))</f>
        <v>PAGA</v>
      </c>
      <c r="P52" t="str">
        <v>TRANSFERENCIA</v>
      </c>
      <c r="Q52">
        <f>IF(N($H52)&lt;2,"",IF(K52="","",K52+31))</f>
        <v>45943</v>
      </c>
      <c r="R52">
        <f>IF(Q52="","",TODAY()-Q52)</f>
        <v>375</v>
      </c>
      <c r="S52">
        <v>45942</v>
      </c>
      <c r="T52">
        <v>875000</v>
      </c>
      <c r="U52" t="str">
        <f>IF(Q52="","SIN ESTADO",IF(S52&lt;&gt;"","PAGA",IF(R52&gt;0,"VENCIDA",IF(R52&gt;=-5,"POR VENCER","AL DÍA"))))</f>
        <v>PAGA</v>
      </c>
      <c r="V52" t="str">
        <v>TRANSFERENCIA</v>
      </c>
      <c r="W52">
        <f>IF(N($H52)&lt;3,"",IF(Q52="","",Q52+31))</f>
        <v>45974</v>
      </c>
      <c r="X52">
        <f>IF(W52="","",TODAY()-W52)</f>
        <v>344</v>
      </c>
      <c r="Y52">
        <v>45974</v>
      </c>
      <c r="Z52">
        <v>815000</v>
      </c>
      <c r="AA52" t="str">
        <f>IF(W52="","SIN ESTADO",IF(Y52&lt;&gt;"","PAGA",IF(X52&gt;0,"VENCIDA",IF(X52&gt;=-5,"POR VENCER","AL DÍA"))))</f>
        <v>PAGA</v>
      </c>
      <c r="AB52" t="str">
        <v>TRANSFERENCIA</v>
      </c>
      <c r="AC52">
        <f>IF(N($H52)&lt;4,"",IF(W52="","",W52+31))</f>
        <v>46005</v>
      </c>
      <c r="AD52">
        <f>IF(AC52="","",TODAY()-AC52)</f>
        <v>313</v>
      </c>
      <c r="AE52">
        <v>46019</v>
      </c>
      <c r="AF52">
        <v>876000</v>
      </c>
      <c r="AG52" t="str">
        <f>IF(AC52="","SIN ESTADO",IF(AE52&lt;&gt;"","PAGA",IF(AD52&gt;0,"VENCIDA",IF(AD52&gt;=-5,"POR VENCER","AL DÍA"))))</f>
        <v>PAGA</v>
      </c>
      <c r="AH52" t="str">
        <v>TRANSFERENCIA</v>
      </c>
      <c r="AI52">
        <f>IF(N($H52)&lt;5,"",IF(AC52="","",AC52+31))</f>
        <v>46036</v>
      </c>
      <c r="AJ52">
        <f>IF(AI52="","",TODAY()-AI52)</f>
        <v>282</v>
      </c>
      <c r="AK52">
        <v>46036</v>
      </c>
      <c r="AL52">
        <v>877000</v>
      </c>
      <c r="AM52" t="str">
        <f>IF(AI52="","SIN ESTADO",IF(AK52&lt;&gt;"","PAGA",IF(AJ52&gt;0,"VENCIDA",IF(AJ52&gt;=-5,"POR VENCER","AL DÍA"))))</f>
        <v>PAGA</v>
      </c>
      <c r="AN52" t="str">
        <v>TRANSFERENCIA</v>
      </c>
      <c r="AO52">
        <f>IF(N($H52)&lt;6,"",IF(AI52="","",AI52+31))</f>
        <v>46067</v>
      </c>
      <c r="AP52">
        <f>IF(AO52="","",TODAY()-AO52)</f>
        <v>251</v>
      </c>
      <c r="AS52" t="str">
        <f>IF(AO52="","SIN ESTADO",IF(AQ52&lt;&gt;"","PAGA",IF(AP52&gt;0,"VENCIDA",IF(AP52&gt;=-5,"POR VENCER","AL DÍA"))))</f>
        <v>VENCIDA</v>
      </c>
      <c r="AU52">
        <f>IF(N($H52)&lt;7,"",IF(AO52="","",AO52+31))</f>
        <v>46098</v>
      </c>
      <c r="AV52">
        <f>IF(AU52="","",TODAY()-AU52)</f>
        <v>220</v>
      </c>
      <c r="AW52">
        <v>46154</v>
      </c>
      <c r="AX52">
        <v>890900</v>
      </c>
      <c r="AY52" t="str">
        <f>IF(AU52="","SIN ESTADO",IF(AW52&lt;&gt;"","PAGA",IF(AV52&gt;0,"VENCIDA",IF(AV52&gt;=-5,"POR VENCER","AL DÍA"))))</f>
        <v>PAGA</v>
      </c>
      <c r="AZ52" t="str">
        <v>TRANSFERENCIA</v>
      </c>
      <c r="BA52">
        <f>IF(N($H52)&lt;8,"",IF(AU52="","",AU52+31))</f>
        <v>46129</v>
      </c>
      <c r="BB52">
        <f>IF(BA52="","",TODAY()-BA52)</f>
        <v>189</v>
      </c>
      <c r="BE52" t="str">
        <f>IF(BA52="","SIN ESTADO",IF(BC52&lt;&gt;"","PAGA",IF(BB52&gt;0,"VENCIDA",IF(BB52&gt;=-5,"POR VENCER","AL DÍA"))))</f>
        <v>VENCIDA</v>
      </c>
      <c r="BG52">
        <f>IF(N($H52)&lt;9,"",IF(BA52="","",BA52+31))</f>
        <v>46160</v>
      </c>
      <c r="BH52">
        <f>IF(BG52="","",TODAY()-BG52)</f>
        <v>158</v>
      </c>
      <c r="BK52" t="str">
        <f>IF(BG52="","SIN ESTADO",IF(BI52&lt;&gt;"","PAGA",IF(BH52&gt;0,"VENCIDA",IF(BH52&gt;=-5,"POR VENCER","AL DÍA"))))</f>
        <v>VENCIDA</v>
      </c>
      <c r="BM52">
        <f>IF(N($H52)&lt;10,"",IF(BG52="","",BG52+31))</f>
        <v>46191</v>
      </c>
      <c r="BN52">
        <f>IF(BM52="","",TODAY()-BM52)</f>
        <v>127</v>
      </c>
      <c r="BQ52" t="str">
        <f>IF(BM52="","SIN ESTADO",IF(BO52&lt;&gt;"","PAGA",IF(BN52&gt;0,"VENCIDA",IF(BN52&gt;=-5,"POR VENCER","AL DÍA"))))</f>
        <v>VENCIDA</v>
      </c>
      <c r="BS52">
        <f>IF(N($H52)&lt;11,"",IF(BM52="","",BM52+31))</f>
        <v>46222</v>
      </c>
      <c r="BT52">
        <f>IF(BS52="","",TODAY()-BS52)</f>
        <v>96</v>
      </c>
      <c r="BW52" t="str">
        <f>IF(BS52="","SIN ESTADO",IF(BU52&lt;&gt;"","PAGA",IF(BT52&gt;0,"VENCIDA",IF(BT52&gt;=-5,"POR VENCER","AL DÍA"))))</f>
        <v>VENCIDA</v>
      </c>
      <c r="BY52">
        <f>IF(N($H52)&lt;12,"",IF(BS52="","",BS52+31))</f>
        <v>46253</v>
      </c>
      <c r="BZ52">
        <f>IF(BY52="","",TODAY()-BY52)</f>
        <v>65</v>
      </c>
      <c r="CC52" t="str">
        <f>IF(BY52="","SIN ESTADO",IF(CA52&lt;&gt;"","PAGA",IF(BZ52&gt;0,"VENCIDA",IF(BZ52&gt;=-5,"POR VENCER","AL DÍA"))))</f>
        <v>VENCIDA</v>
      </c>
      <c r="CE52">
        <f>IF(N($H52)&lt;13,"",IF(BY52="","",BY52+31))</f>
        <v>46284</v>
      </c>
      <c r="CF52">
        <f>IF(CE52="","",TODAY()-CE52)</f>
        <v>34</v>
      </c>
      <c r="CI52" t="str">
        <f>IF(CE52="","SIN ESTADO",IF(CG52&lt;&gt;"","PAGA",IF(CF52&gt;0,"VENCIDA",IF(CF52&gt;=-5,"POR VENCER","AL DÍA"))))</f>
        <v>VENCIDA</v>
      </c>
      <c r="CK52">
        <f>IF(N($H52)&lt;14,"",IF(CE52="","",CE52+31))</f>
        <v>46315</v>
      </c>
      <c r="CL52">
        <f>IF(CK52="","",TODAY()-CK52)</f>
        <v>3</v>
      </c>
      <c r="CO52" t="str">
        <f>IF(CK52="","SIN ESTADO",IF(CM52&lt;&gt;"","PAGA",IF(CL52&gt;0,"VENCIDA",IF(CL52&gt;=-5,"POR VENCER","AL DÍA"))))</f>
        <v>VENCIDA</v>
      </c>
      <c r="CQ52">
        <f>IF(N($H52)&lt;15,"",IF(CK52="","",CK52+31))</f>
        <v>46346</v>
      </c>
      <c r="CR52">
        <f>IF(CQ52="","",TODAY()-CQ52)</f>
        <v>-28</v>
      </c>
      <c r="CU52" t="str">
        <f>IF(CQ52="","SIN ESTADO",IF(CS52&lt;&gt;"","PAGA",IF(CR52&gt;0,"VENCIDA",IF(CR52&gt;=-5,"POR VENCER","AL DÍA"))))</f>
        <v>AL DÍA</v>
      </c>
      <c r="CW52">
        <f>IF(N($H52)&lt;16,"",IF(CQ52="","",CQ52+31))</f>
        <v>46377</v>
      </c>
      <c r="CX52">
        <f>IF(CW52="","",TODAY()-CW52)</f>
        <v>-59</v>
      </c>
      <c r="DA52" t="str">
        <f>IF(CW52="","SIN ESTADO",IF(CY52&lt;&gt;"","PAGA",IF(CX52&gt;0,"VENCIDA",IF(CX52&gt;=-5,"POR VENCER","AL DÍA"))))</f>
        <v>AL DÍA</v>
      </c>
      <c r="DC52">
        <f>IF(N($H52)&lt;17,"",IF(CW52="","",CW52+31))</f>
        <v>46408</v>
      </c>
      <c r="DD52">
        <f>IF(DC52="","",TODAY()-DC52)</f>
        <v>-90</v>
      </c>
      <c r="DG52" t="str">
        <f>IF(DC52="","SIN ESTADO",IF(DE52&lt;&gt;"","PAGA",IF(DD52&gt;0,"VENCIDA",IF(DD52&gt;=-5,"POR VENCER","AL DÍA"))))</f>
        <v>AL DÍA</v>
      </c>
      <c r="DI52">
        <f>IF(N($H52)&lt;18,"",IF(DC52="","",DC52+31))</f>
        <v>46439</v>
      </c>
      <c r="DJ52">
        <f>IF(DI52="","",TODAY()-DI52)</f>
        <v>-121</v>
      </c>
      <c r="DM52" t="str">
        <f>IF(DI52="","SIN ESTADO",IF(DK52&lt;&gt;"","PAGA",IF(DJ52&gt;0,"VENCIDA",IF(DJ52&gt;=-5,"POR VENCER","AL DÍA"))))</f>
        <v>AL DÍA</v>
      </c>
      <c r="DO52">
        <f>IF(N($H52)&lt;19,"",IF(DI52="","",DI52+31))</f>
        <v>46470</v>
      </c>
      <c r="DP52">
        <f>IF(DO52="","",TODAY()-DO52)</f>
        <v>-152</v>
      </c>
      <c r="DS52" t="str">
        <f>IF(DO52="","SIN ESTADO",IF(DQ52&lt;&gt;"","PAGA",IF(DP52&gt;0,"VENCIDA",IF(DP52&gt;=-5,"POR VENCER","AL DÍA"))))</f>
        <v>AL DÍA</v>
      </c>
      <c r="DU52">
        <f>IF(N($H52)&lt;20,"",IF(DO52="","",DO52+31))</f>
        <v>46501</v>
      </c>
      <c r="DV52">
        <f>IF(DU52="","",TODAY()-DU52)</f>
        <v>-183</v>
      </c>
      <c r="DY52" t="str">
        <f>IF(DU52="","SIN ESTADO",IF(DW52&lt;&gt;"","PAGA",IF(DV52&gt;0,"VENCIDA",IF(DV52&gt;=-5,"POR VENCER","AL DÍA"))))</f>
        <v>AL DÍA</v>
      </c>
      <c r="EA52">
        <f>IF(N($H52)&lt;21,"",IF(DU52="","",DU52+31))</f>
        <v>46532</v>
      </c>
      <c r="EB52">
        <f>IF(EA52="","",TODAY()-EA52)</f>
        <v>-214</v>
      </c>
      <c r="EE52" t="str">
        <f>IF(EA52="","SIN ESTADO",IF(EC52&lt;&gt;"","PAGA",IF(EB52&gt;0,"VENCIDA",IF(EB52&gt;=-5,"POR VENCER","AL DÍA"))))</f>
        <v>AL DÍA</v>
      </c>
      <c r="EG52">
        <f>IF(N($H52)&lt;22,"",IF(EA52="","",EA52+31))</f>
        <v>46563</v>
      </c>
      <c r="EH52">
        <f>IF(EG52="","",TODAY()-EG52)</f>
        <v>-245</v>
      </c>
      <c r="EK52" t="str">
        <f>IF(EG52="","SIN ESTADO",IF(EI52&lt;&gt;"","PAGA",IF(EH52&gt;0,"VENCIDA",IF(EH52&gt;=-5,"POR VENCER","AL DÍA"))))</f>
        <v>AL DÍA</v>
      </c>
      <c r="EM52">
        <f>IF(N($H52)&lt;23,"",IF(EG52="","",EG52+31))</f>
        <v>46594</v>
      </c>
      <c r="EN52">
        <f>IF(EM52="","",TODAY()-EM52)</f>
        <v>-276</v>
      </c>
      <c r="EQ52" t="str">
        <f>IF(EM52="","SIN ESTADO",IF(EO52&lt;&gt;"","PAGA",IF(EN52&gt;0,"VENCIDA",IF(EN52&gt;=-5,"POR VENCER","AL DÍA"))))</f>
        <v>AL DÍA</v>
      </c>
      <c r="ES52">
        <f>IF(N($H52)&lt;24,"",IF(EM52="","",EM52+31))</f>
        <v>46625</v>
      </c>
      <c r="ET52">
        <f>IF(ES52="","",TODAY()-ES52)</f>
        <v>-307</v>
      </c>
      <c r="EW52" t="str">
        <f>IF(ES52="","SIN ESTADO",IF(EU52&lt;&gt;"","PAGA",IF(ET52&gt;0,"VENCIDA",IF(ET52&gt;=-5,"POR VENCER","AL DÍA"))))</f>
        <v>AL DÍA</v>
      </c>
      <c r="EY52" t="str">
        <f>IF(N($H52)&lt;25,"",IF(ES52="","",ES52+31))</f>
        <v/>
      </c>
      <c r="EZ52" t="str">
        <f>IF(EY52="","",TODAY()-EY52)</f>
        <v/>
      </c>
      <c r="FC52" t="str">
        <f>IF(EY52="","SIN ESTADO",IF(FA52&lt;&gt;"","PAGA",IF(EZ52&gt;0,"VENCIDA",IF(EZ52&gt;=-5,"POR VENCER","AL DÍA"))))</f>
        <v>SIN ESTADO</v>
      </c>
      <c r="FE52" t="str">
        <f>IF(N($H52)&lt;26,"",IF(EY52="","",EY52+31))</f>
        <v/>
      </c>
      <c r="FF52" t="str">
        <f>IF(FE52="","",TODAY()-FE52)</f>
        <v/>
      </c>
      <c r="FI52" t="str">
        <f>IF(FE52="","SIN ESTADO",IF(FG52&lt;&gt;"","PAGA",IF(FF52&gt;0,"VENCIDA",IF(FF52&gt;=-5,"POR VENCER","AL DÍA"))))</f>
        <v>SIN ESTADO</v>
      </c>
      <c r="FK52" t="str">
        <f>IF(N($H52)&lt;27,"",IF(FE52="","",FE52+31))</f>
        <v/>
      </c>
      <c r="FL52" t="str">
        <f>IF(FK52="","",TODAY()-FK52)</f>
        <v/>
      </c>
      <c r="FO52" t="str">
        <f>IF(FK52="","SIN ESTADO",IF(FM52&lt;&gt;"","PAGA",IF(FL52&gt;0,"VENCIDA",IF(FL52&gt;=-5,"POR VENCER","AL DÍA"))))</f>
        <v>SIN ESTADO</v>
      </c>
      <c r="FQ52" t="str">
        <f>IF(N($H52)&lt;28,"",IF(FK52="","",FK52+31))</f>
        <v/>
      </c>
      <c r="FR52" t="str">
        <f>IF(FQ52="","",TODAY()-FQ52)</f>
        <v/>
      </c>
      <c r="FU52" t="str">
        <f>IF(FQ52="","SIN ESTADO",IF(FS52&lt;&gt;"","PAGA",IF(FR52&gt;0,"VENCIDA",IF(FR52&gt;=-5,"POR VENCER","AL DÍA"))))</f>
        <v>SIN ESTADO</v>
      </c>
      <c r="FW52" t="str">
        <f>IF(N($H52)&lt;29,"",IF(FQ52="","",FQ52+31))</f>
        <v/>
      </c>
      <c r="FX52" t="str">
        <f>IF(FW52="","",TODAY()-FW52)</f>
        <v/>
      </c>
      <c r="GA52" t="str">
        <f>IF(FW52="","SIN ESTADO",IF(FY52&lt;&gt;"","PAGA",IF(FX52&gt;0,"VENCIDA",IF(FX52&gt;=-5,"POR VENCER","AL DÍA"))))</f>
        <v>SIN ESTADO</v>
      </c>
      <c r="GC52" t="str">
        <f>IF(N($H52)&lt;30,"",IF(FW52="","",FW52+31))</f>
        <v/>
      </c>
      <c r="GD52" t="str">
        <f>IF(GC52="","",TODAY()-GC52)</f>
        <v/>
      </c>
      <c r="GG52" t="str">
        <f>IF(GC52="","SIN ESTADO",IF(GE52&lt;&gt;"","PAGA",IF(GD52&gt;0,"VENCIDA",IF(GD52&gt;=-5,"POR VENCER","AL DÍA"))))</f>
        <v>SIN ESTADO</v>
      </c>
      <c r="GI52" t="str">
        <f>IF(N($H52)&lt;31,"",IF(GC52="","",GC52+31))</f>
        <v/>
      </c>
      <c r="GJ52" t="str">
        <f>IF(GI52="","",TODAY()-GI52)</f>
        <v/>
      </c>
      <c r="GM52" t="str">
        <f>IF(GI52="","SIN ESTADO",IF(GK52&lt;&gt;"","PAGA",IF(GJ52&gt;0,"VENCIDA",IF(GJ52&gt;=-5,"POR VENCER","AL DÍA"))))</f>
        <v>SIN ESTADO</v>
      </c>
      <c r="GO52" t="str">
        <f>IF(N($H52)&lt;32,"",IF(GI52="","",GI52+31))</f>
        <v/>
      </c>
      <c r="GP52" t="str">
        <f>IF(GO52="","",TODAY()-GO52)</f>
        <v/>
      </c>
      <c r="GS52" t="str">
        <f>IF(GO52="","SIN ESTADO",IF(GQ52&lt;&gt;"","PAGA",IF(GP52&gt;0,"VENCIDA",IF(GP52&gt;=-5,"POR VENCER","AL DÍA"))))</f>
        <v>SIN ESTADO</v>
      </c>
      <c r="GU52" t="str">
        <f>IF(N($H52)&lt;33,"",IF(GO52="","",GO52+31))</f>
        <v/>
      </c>
      <c r="GV52" t="str">
        <f>IF(GU52="","",TODAY()-GU52)</f>
        <v/>
      </c>
      <c r="GY52" t="str">
        <f>IF(GU52="","SIN ESTADO",IF(GW52&lt;&gt;"","PAGA",IF(GV52&gt;0,"VENCIDA",IF(GV52&gt;=-5,"POR VENCER","AL DÍA"))))</f>
        <v>SIN ESTADO</v>
      </c>
      <c r="HA52" t="str">
        <f>IF(N($H52)&lt;34,"",IF(GU52="","",GU52+31))</f>
        <v/>
      </c>
      <c r="HB52" t="str">
        <f>IF(HA52="","",TODAY()-HA52)</f>
        <v/>
      </c>
      <c r="HE52" t="str">
        <f>IF(HA52="","SIN ESTADO",IF(HC52&lt;&gt;"","PAGA",IF(HB52&gt;0,"VENCIDA",IF(HB52&gt;=-5,"POR VENCER","AL DÍA"))))</f>
        <v>SIN ESTADO</v>
      </c>
      <c r="HG52" t="str">
        <f>IF(N($H52)&lt;35,"",IF(HA52="","",HA52+31))</f>
        <v/>
      </c>
      <c r="HH52" t="str">
        <f>IF(HG52="","",TODAY()-HG52)</f>
        <v/>
      </c>
      <c r="HK52" t="str">
        <f>IF(HG52="","SIN ESTADO",IF(HI52&lt;&gt;"","PAGA",IF(HH52&gt;0,"VENCIDA",IF(HH52&gt;=-5,"POR VENCER","AL DÍA"))))</f>
        <v>SIN ESTADO</v>
      </c>
      <c r="HM52" t="str">
        <f>IF(N($H52)&lt;36,"",IF(HG52="","",HG52+31))</f>
        <v/>
      </c>
      <c r="HN52" t="str">
        <f>IF(HM52="","",TODAY()-HM52)</f>
        <v/>
      </c>
      <c r="HQ52" t="str">
        <f>IF(HM52="","SIN ESTADO",IF(HO52&lt;&gt;"","PAGA",IF(HN52&gt;0,"VENCIDA",IF(HN52&gt;=-5,"POR VENCER","AL DÍA"))))</f>
        <v>SIN ESTADO</v>
      </c>
      <c r="HS52">
        <f>N52+T52+Z52+AF52+AL52+AR52+AX52+BD52+BJ52+BP52+BV52+CB52+CH52+CN52+CT52+CZ52+DF52+DL52+DR52+DX52+ED52+EJ52+EP52+EV52+FB52+FH52+FN52+FT52+FZ52+GF52+GL52+GR52+GX52+HD52+HJ52+HP52</f>
        <v>5208900</v>
      </c>
      <c r="HU52">
        <f>IFERROR(N($J52),0)</f>
        <v>875000</v>
      </c>
      <c r="HW52">
        <f>SUMPRODUCT((MOD(COLUMN($M52:$HR52)-COLUMN($M52),6)=0)*ISNUMBER($M52:$HR52)*($M52:$HR52&gt;=RESUMEN!$C$26)*($M52:$HR52&lt;=RESUMEN!$C$27)*IFERROR(N($N52:$HS52),0))</f>
        <v>0</v>
      </c>
      <c r="HX52">
        <f>SUMPRODUCT((MOD(COLUMN($M52:$HR52)-COLUMN($M52),6)=0)*ISNUMBER($M52:$HR52)*($M52:$HR52&gt;=RESUMEN!$C$26)*($M52:$HR52&lt;=RESUMEN!$C$27))</f>
        <v>0</v>
      </c>
    </row>
    <row r="53">
      <c r="B53">
        <f>VENTAS!A52</f>
        <v>50</v>
      </c>
      <c r="C53" t="str">
        <f>VENTAS!B52</f>
        <v xml:space="preserve">LC1 - 7 - 7 </v>
      </c>
      <c r="D53" t="str">
        <f>VENTAS!C52</f>
        <v>VENDIDO</v>
      </c>
      <c r="E53">
        <f>VENTAS!D52</f>
        <v>53000000</v>
      </c>
      <c r="F53">
        <f>VENTAS!J52</f>
        <v>43000000</v>
      </c>
      <c r="G53">
        <f>VENTAS!F52</f>
        <v>46300</v>
      </c>
      <c r="H53">
        <f>VENTAS!K52</f>
        <v>30</v>
      </c>
      <c r="I53" t="str">
        <f>VENTAS!M52</f>
        <v>5 DE CADA MES</v>
      </c>
      <c r="J53">
        <f>VENTAS!L52</f>
        <v>1433333.3333333333</v>
      </c>
      <c r="K53">
        <f>IF(N($H53)&lt;1,"",$G53+31)</f>
        <v>46331</v>
      </c>
      <c r="L53">
        <f>IF(K53="","",TODAY()-K53)</f>
        <v>-13</v>
      </c>
      <c r="M53">
        <v>46304</v>
      </c>
      <c r="N53">
        <v>875000</v>
      </c>
      <c r="O53" t="str">
        <f>IF(K53="","SIN ESTADO",IF(M53&lt;&gt;"","PAGA",IF(L53&gt;0,"VENCIDA",IF(L53&gt;=-5,"POR VENCER","AL DÍA"))))</f>
        <v>PAGA</v>
      </c>
      <c r="P53" t="str">
        <v>TRANSFERENCIA</v>
      </c>
      <c r="Q53">
        <f>IF(N($H53)&lt;2,"",IF(K53="","",K53+31))</f>
        <v>46362</v>
      </c>
      <c r="R53">
        <f>IF(Q53="","",TODAY()-Q53)</f>
        <v>-44</v>
      </c>
      <c r="U53" t="str">
        <f>IF(Q53="","SIN ESTADO",IF(S53&lt;&gt;"","PAGA",IF(R53&gt;0,"VENCIDA",IF(R53&gt;=-5,"POR VENCER","AL DÍA"))))</f>
        <v>AL DÍA</v>
      </c>
      <c r="W53">
        <f>IF(N($H53)&lt;3,"",IF(Q53="","",Q53+31))</f>
        <v>46393</v>
      </c>
      <c r="X53">
        <f>IF(W53="","",TODAY()-W53)</f>
        <v>-75</v>
      </c>
      <c r="AA53" t="str">
        <f>IF(W53="","SIN ESTADO",IF(Y53&lt;&gt;"","PAGA",IF(X53&gt;0,"VENCIDA",IF(X53&gt;=-5,"POR VENCER","AL DÍA"))))</f>
        <v>AL DÍA</v>
      </c>
      <c r="AC53">
        <f>IF(N($H53)&lt;4,"",IF(W53="","",W53+31))</f>
        <v>46424</v>
      </c>
      <c r="AD53">
        <f>IF(AC53="","",TODAY()-AC53)</f>
        <v>-106</v>
      </c>
      <c r="AG53" t="str">
        <f>IF(AC53="","SIN ESTADO",IF(AE53&lt;&gt;"","PAGA",IF(AD53&gt;0,"VENCIDA",IF(AD53&gt;=-5,"POR VENCER","AL DÍA"))))</f>
        <v>AL DÍA</v>
      </c>
      <c r="AI53">
        <f>IF(N($H53)&lt;5,"",IF(AC53="","",AC53+31))</f>
        <v>46455</v>
      </c>
      <c r="AJ53">
        <f>IF(AI53="","",TODAY()-AI53)</f>
        <v>-137</v>
      </c>
      <c r="AM53" t="str">
        <f>IF(AI53="","SIN ESTADO",IF(AK53&lt;&gt;"","PAGA",IF(AJ53&gt;0,"VENCIDA",IF(AJ53&gt;=-5,"POR VENCER","AL DÍA"))))</f>
        <v>AL DÍA</v>
      </c>
      <c r="AO53">
        <f>IF(N($H53)&lt;6,"",IF(AI53="","",AI53+31))</f>
        <v>46486</v>
      </c>
      <c r="AP53">
        <f>IF(AO53="","",TODAY()-AO53)</f>
        <v>-168</v>
      </c>
      <c r="AS53" t="str">
        <f>IF(AO53="","SIN ESTADO",IF(AQ53&lt;&gt;"","PAGA",IF(AP53&gt;0,"VENCIDA",IF(AP53&gt;=-5,"POR VENCER","AL DÍA"))))</f>
        <v>AL DÍA</v>
      </c>
      <c r="AU53">
        <f>IF(N($H53)&lt;7,"",IF(AO53="","",AO53+31))</f>
        <v>46517</v>
      </c>
      <c r="AV53">
        <f>IF(AU53="","",TODAY()-AU53)</f>
        <v>-199</v>
      </c>
      <c r="AY53" t="str">
        <f>IF(AU53="","SIN ESTADO",IF(AW53&lt;&gt;"","PAGA",IF(AV53&gt;0,"VENCIDA",IF(AV53&gt;=-5,"POR VENCER","AL DÍA"))))</f>
        <v>AL DÍA</v>
      </c>
      <c r="BA53">
        <f>IF(N($H53)&lt;8,"",IF(AU53="","",AU53+31))</f>
        <v>46548</v>
      </c>
      <c r="BB53">
        <f>IF(BA53="","",TODAY()-BA53)</f>
        <v>-230</v>
      </c>
      <c r="BE53" t="str">
        <f>IF(BA53="","SIN ESTADO",IF(BC53&lt;&gt;"","PAGA",IF(BB53&gt;0,"VENCIDA",IF(BB53&gt;=-5,"POR VENCER","AL DÍA"))))</f>
        <v>AL DÍA</v>
      </c>
      <c r="BG53">
        <f>IF(N($H53)&lt;9,"",IF(BA53="","",BA53+31))</f>
        <v>46579</v>
      </c>
      <c r="BH53">
        <f>IF(BG53="","",TODAY()-BG53)</f>
        <v>-261</v>
      </c>
      <c r="BK53" t="str">
        <f>IF(BG53="","SIN ESTADO",IF(BI53&lt;&gt;"","PAGA",IF(BH53&gt;0,"VENCIDA",IF(BH53&gt;=-5,"POR VENCER","AL DÍA"))))</f>
        <v>AL DÍA</v>
      </c>
      <c r="BM53">
        <f>IF(N($H53)&lt;10,"",IF(BG53="","",BG53+31))</f>
        <v>46610</v>
      </c>
      <c r="BN53">
        <f>IF(BM53="","",TODAY()-BM53)</f>
        <v>-292</v>
      </c>
      <c r="BQ53" t="str">
        <f>IF(BM53="","SIN ESTADO",IF(BO53&lt;&gt;"","PAGA",IF(BN53&gt;0,"VENCIDA",IF(BN53&gt;=-5,"POR VENCER","AL DÍA"))))</f>
        <v>AL DÍA</v>
      </c>
      <c r="BS53">
        <f>IF(N($H53)&lt;11,"",IF(BM53="","",BM53+31))</f>
        <v>46641</v>
      </c>
      <c r="BT53">
        <f>IF(BS53="","",TODAY()-BS53)</f>
        <v>-323</v>
      </c>
      <c r="BW53" t="str">
        <f>IF(BS53="","SIN ESTADO",IF(BU53&lt;&gt;"","PAGA",IF(BT53&gt;0,"VENCIDA",IF(BT53&gt;=-5,"POR VENCER","AL DÍA"))))</f>
        <v>AL DÍA</v>
      </c>
      <c r="BY53">
        <f>IF(N($H53)&lt;12,"",IF(BS53="","",BS53+31))</f>
        <v>46672</v>
      </c>
      <c r="BZ53">
        <f>IF(BY53="","",TODAY()-BY53)</f>
        <v>-354</v>
      </c>
      <c r="CC53" t="str">
        <f>IF(BY53="","SIN ESTADO",IF(CA53&lt;&gt;"","PAGA",IF(BZ53&gt;0,"VENCIDA",IF(BZ53&gt;=-5,"POR VENCER","AL DÍA"))))</f>
        <v>AL DÍA</v>
      </c>
      <c r="CE53">
        <f>IF(N($H53)&lt;13,"",IF(BY53="","",BY53+31))</f>
        <v>46703</v>
      </c>
      <c r="CF53">
        <f>IF(CE53="","",TODAY()-CE53)</f>
        <v>-385</v>
      </c>
      <c r="CI53" t="str">
        <f>IF(CE53="","SIN ESTADO",IF(CG53&lt;&gt;"","PAGA",IF(CF53&gt;0,"VENCIDA",IF(CF53&gt;=-5,"POR VENCER","AL DÍA"))))</f>
        <v>AL DÍA</v>
      </c>
      <c r="CK53">
        <f>IF(N($H53)&lt;14,"",IF(CE53="","",CE53+31))</f>
        <v>46734</v>
      </c>
      <c r="CL53">
        <f>IF(CK53="","",TODAY()-CK53)</f>
        <v>-416</v>
      </c>
      <c r="CO53" t="str">
        <f>IF(CK53="","SIN ESTADO",IF(CM53&lt;&gt;"","PAGA",IF(CL53&gt;0,"VENCIDA",IF(CL53&gt;=-5,"POR VENCER","AL DÍA"))))</f>
        <v>AL DÍA</v>
      </c>
      <c r="CQ53">
        <f>IF(N($H53)&lt;15,"",IF(CK53="","",CK53+31))</f>
        <v>46765</v>
      </c>
      <c r="CR53">
        <f>IF(CQ53="","",TODAY()-CQ53)</f>
        <v>-447</v>
      </c>
      <c r="CU53" t="str">
        <f>IF(CQ53="","SIN ESTADO",IF(CS53&lt;&gt;"","PAGA",IF(CR53&gt;0,"VENCIDA",IF(CR53&gt;=-5,"POR VENCER","AL DÍA"))))</f>
        <v>AL DÍA</v>
      </c>
      <c r="CW53">
        <f>IF(N($H53)&lt;16,"",IF(CQ53="","",CQ53+31))</f>
        <v>46796</v>
      </c>
      <c r="CX53">
        <f>IF(CW53="","",TODAY()-CW53)</f>
        <v>-478</v>
      </c>
      <c r="DA53" t="str">
        <f>IF(CW53="","SIN ESTADO",IF(CY53&lt;&gt;"","PAGA",IF(CX53&gt;0,"VENCIDA",IF(CX53&gt;=-5,"POR VENCER","AL DÍA"))))</f>
        <v>AL DÍA</v>
      </c>
      <c r="DC53">
        <f>IF(N($H53)&lt;17,"",IF(CW53="","",CW53+31))</f>
        <v>46827</v>
      </c>
      <c r="DD53">
        <f>IF(DC53="","",TODAY()-DC53)</f>
        <v>-509</v>
      </c>
      <c r="DG53" t="str">
        <f>IF(DC53="","SIN ESTADO",IF(DE53&lt;&gt;"","PAGA",IF(DD53&gt;0,"VENCIDA",IF(DD53&gt;=-5,"POR VENCER","AL DÍA"))))</f>
        <v>AL DÍA</v>
      </c>
      <c r="DI53">
        <f>IF(N($H53)&lt;18,"",IF(DC53="","",DC53+31))</f>
        <v>46858</v>
      </c>
      <c r="DJ53">
        <f>IF(DI53="","",TODAY()-DI53)</f>
        <v>-540</v>
      </c>
      <c r="DM53" t="str">
        <f>IF(DI53="","SIN ESTADO",IF(DK53&lt;&gt;"","PAGA",IF(DJ53&gt;0,"VENCIDA",IF(DJ53&gt;=-5,"POR VENCER","AL DÍA"))))</f>
        <v>AL DÍA</v>
      </c>
      <c r="DO53">
        <f>IF(N($H53)&lt;19,"",IF(DI53="","",DI53+31))</f>
        <v>46889</v>
      </c>
      <c r="DP53">
        <f>IF(DO53="","",TODAY()-DO53)</f>
        <v>-571</v>
      </c>
      <c r="DS53" t="str">
        <f>IF(DO53="","SIN ESTADO",IF(DQ53&lt;&gt;"","PAGA",IF(DP53&gt;0,"VENCIDA",IF(DP53&gt;=-5,"POR VENCER","AL DÍA"))))</f>
        <v>AL DÍA</v>
      </c>
      <c r="DU53">
        <f>IF(N($H53)&lt;20,"",IF(DO53="","",DO53+31))</f>
        <v>46920</v>
      </c>
      <c r="DV53">
        <f>IF(DU53="","",TODAY()-DU53)</f>
        <v>-602</v>
      </c>
      <c r="DY53" t="str">
        <f>IF(DU53="","SIN ESTADO",IF(DW53&lt;&gt;"","PAGA",IF(DV53&gt;0,"VENCIDA",IF(DV53&gt;=-5,"POR VENCER","AL DÍA"))))</f>
        <v>AL DÍA</v>
      </c>
      <c r="EA53">
        <f>IF(N($H53)&lt;21,"",IF(DU53="","",DU53+31))</f>
        <v>46951</v>
      </c>
      <c r="EB53">
        <f>IF(EA53="","",TODAY()-EA53)</f>
        <v>-633</v>
      </c>
      <c r="EE53" t="str">
        <f>IF(EA53="","SIN ESTADO",IF(EC53&lt;&gt;"","PAGA",IF(EB53&gt;0,"VENCIDA",IF(EB53&gt;=-5,"POR VENCER","AL DÍA"))))</f>
        <v>AL DÍA</v>
      </c>
      <c r="EG53">
        <f>IF(N($H53)&lt;22,"",IF(EA53="","",EA53+31))</f>
        <v>46982</v>
      </c>
      <c r="EH53">
        <f>IF(EG53="","",TODAY()-EG53)</f>
        <v>-664</v>
      </c>
      <c r="EK53" t="str">
        <f>IF(EG53="","SIN ESTADO",IF(EI53&lt;&gt;"","PAGA",IF(EH53&gt;0,"VENCIDA",IF(EH53&gt;=-5,"POR VENCER","AL DÍA"))))</f>
        <v>AL DÍA</v>
      </c>
      <c r="EM53">
        <f>IF(N($H53)&lt;23,"",IF(EG53="","",EG53+31))</f>
        <v>47013</v>
      </c>
      <c r="EN53">
        <f>IF(EM53="","",TODAY()-EM53)</f>
        <v>-695</v>
      </c>
      <c r="EQ53" t="str">
        <f>IF(EM53="","SIN ESTADO",IF(EO53&lt;&gt;"","PAGA",IF(EN53&gt;0,"VENCIDA",IF(EN53&gt;=-5,"POR VENCER","AL DÍA"))))</f>
        <v>AL DÍA</v>
      </c>
      <c r="ES53">
        <f>IF(N($H53)&lt;24,"",IF(EM53="","",EM53+31))</f>
        <v>47044</v>
      </c>
      <c r="ET53">
        <f>IF(ES53="","",TODAY()-ES53)</f>
        <v>-726</v>
      </c>
      <c r="EW53" t="str">
        <f>IF(ES53="","SIN ESTADO",IF(EU53&lt;&gt;"","PAGA",IF(ET53&gt;0,"VENCIDA",IF(ET53&gt;=-5,"POR VENCER","AL DÍA"))))</f>
        <v>AL DÍA</v>
      </c>
      <c r="EY53">
        <f>IF(N($H53)&lt;25,"",IF(ES53="","",ES53+31))</f>
        <v>47075</v>
      </c>
      <c r="EZ53">
        <f>IF(EY53="","",TODAY()-EY53)</f>
        <v>-757</v>
      </c>
      <c r="FC53" t="str">
        <f>IF(EY53="","SIN ESTADO",IF(FA53&lt;&gt;"","PAGA",IF(EZ53&gt;0,"VENCIDA",IF(EZ53&gt;=-5,"POR VENCER","AL DÍA"))))</f>
        <v>AL DÍA</v>
      </c>
      <c r="FE53">
        <f>IF(N($H53)&lt;26,"",IF(EY53="","",EY53+31))</f>
        <v>47106</v>
      </c>
      <c r="FF53">
        <f>IF(FE53="","",TODAY()-FE53)</f>
        <v>-788</v>
      </c>
      <c r="FI53" t="str">
        <f>IF(FE53="","SIN ESTADO",IF(FG53&lt;&gt;"","PAGA",IF(FF53&gt;0,"VENCIDA",IF(FF53&gt;=-5,"POR VENCER","AL DÍA"))))</f>
        <v>AL DÍA</v>
      </c>
      <c r="FK53">
        <f>IF(N($H53)&lt;27,"",IF(FE53="","",FE53+31))</f>
        <v>47137</v>
      </c>
      <c r="FL53">
        <f>IF(FK53="","",TODAY()-FK53)</f>
        <v>-819</v>
      </c>
      <c r="FO53" t="str">
        <f>IF(FK53="","SIN ESTADO",IF(FM53&lt;&gt;"","PAGA",IF(FL53&gt;0,"VENCIDA",IF(FL53&gt;=-5,"POR VENCER","AL DÍA"))))</f>
        <v>AL DÍA</v>
      </c>
      <c r="FQ53">
        <f>IF(N($H53)&lt;28,"",IF(FK53="","",FK53+31))</f>
        <v>47168</v>
      </c>
      <c r="FR53">
        <f>IF(FQ53="","",TODAY()-FQ53)</f>
        <v>-850</v>
      </c>
      <c r="FU53" t="str">
        <f>IF(FQ53="","SIN ESTADO",IF(FS53&lt;&gt;"","PAGA",IF(FR53&gt;0,"VENCIDA",IF(FR53&gt;=-5,"POR VENCER","AL DÍA"))))</f>
        <v>AL DÍA</v>
      </c>
      <c r="FW53">
        <f>IF(N($H53)&lt;29,"",IF(FQ53="","",FQ53+31))</f>
        <v>47199</v>
      </c>
      <c r="FX53">
        <f>IF(FW53="","",TODAY()-FW53)</f>
        <v>-881</v>
      </c>
      <c r="GA53" t="str">
        <f>IF(FW53="","SIN ESTADO",IF(FY53&lt;&gt;"","PAGA",IF(FX53&gt;0,"VENCIDA",IF(FX53&gt;=-5,"POR VENCER","AL DÍA"))))</f>
        <v>AL DÍA</v>
      </c>
      <c r="GC53">
        <f>IF(N($H53)&lt;30,"",IF(FW53="","",FW53+31))</f>
        <v>47230</v>
      </c>
      <c r="GD53">
        <f>IF(GC53="","",TODAY()-GC53)</f>
        <v>-912</v>
      </c>
      <c r="GG53" t="str">
        <f>IF(GC53="","SIN ESTADO",IF(GE53&lt;&gt;"","PAGA",IF(GD53&gt;0,"VENCIDA",IF(GD53&gt;=-5,"POR VENCER","AL DÍA"))))</f>
        <v>AL DÍA</v>
      </c>
      <c r="GI53" t="str">
        <f>IF(N($H53)&lt;31,"",IF(GC53="","",GC53+31))</f>
        <v/>
      </c>
      <c r="GJ53" t="str">
        <f>IF(GI53="","",TODAY()-GI53)</f>
        <v/>
      </c>
      <c r="GM53" t="str">
        <f>IF(GI53="","SIN ESTADO",IF(GK53&lt;&gt;"","PAGA",IF(GJ53&gt;0,"VENCIDA",IF(GJ53&gt;=-5,"POR VENCER","AL DÍA"))))</f>
        <v>SIN ESTADO</v>
      </c>
      <c r="GO53" t="str">
        <f>IF(N($H53)&lt;32,"",IF(GI53="","",GI53+31))</f>
        <v/>
      </c>
      <c r="GP53" t="str">
        <f>IF(GO53="","",TODAY()-GO53)</f>
        <v/>
      </c>
      <c r="GS53" t="str">
        <f>IF(GO53="","SIN ESTADO",IF(GQ53&lt;&gt;"","PAGA",IF(GP53&gt;0,"VENCIDA",IF(GP53&gt;=-5,"POR VENCER","AL DÍA"))))</f>
        <v>SIN ESTADO</v>
      </c>
      <c r="GU53" t="str">
        <f>IF(N($H53)&lt;33,"",IF(GO53="","",GO53+31))</f>
        <v/>
      </c>
      <c r="GV53" t="str">
        <f>IF(GU53="","",TODAY()-GU53)</f>
        <v/>
      </c>
      <c r="GY53" t="str">
        <f>IF(GU53="","SIN ESTADO",IF(GW53&lt;&gt;"","PAGA",IF(GV53&gt;0,"VENCIDA",IF(GV53&gt;=-5,"POR VENCER","AL DÍA"))))</f>
        <v>SIN ESTADO</v>
      </c>
      <c r="HA53" t="str">
        <f>IF(N($H53)&lt;34,"",IF(GU53="","",GU53+31))</f>
        <v/>
      </c>
      <c r="HB53" t="str">
        <f>IF(HA53="","",TODAY()-HA53)</f>
        <v/>
      </c>
      <c r="HE53" t="str">
        <f>IF(HA53="","SIN ESTADO",IF(HC53&lt;&gt;"","PAGA",IF(HB53&gt;0,"VENCIDA",IF(HB53&gt;=-5,"POR VENCER","AL DÍA"))))</f>
        <v>SIN ESTADO</v>
      </c>
      <c r="HG53" t="str">
        <f>IF(N($H53)&lt;35,"",IF(HA53="","",HA53+31))</f>
        <v/>
      </c>
      <c r="HH53" t="str">
        <f>IF(HG53="","",TODAY()-HG53)</f>
        <v/>
      </c>
      <c r="HK53" t="str">
        <f>IF(HG53="","SIN ESTADO",IF(HI53&lt;&gt;"","PAGA",IF(HH53&gt;0,"VENCIDA",IF(HH53&gt;=-5,"POR VENCER","AL DÍA"))))</f>
        <v>SIN ESTADO</v>
      </c>
      <c r="HM53" t="str">
        <f>IF(N($H53)&lt;36,"",IF(HG53="","",HG53+31))</f>
        <v/>
      </c>
      <c r="HN53" t="str">
        <f>IF(HM53="","",TODAY()-HM53)</f>
        <v/>
      </c>
      <c r="HQ53" t="str">
        <f>IF(HM53="","SIN ESTADO",IF(HO53&lt;&gt;"","PAGA",IF(HN53&gt;0,"VENCIDA",IF(HN53&gt;=-5,"POR VENCER","AL DÍA"))))</f>
        <v>SIN ESTADO</v>
      </c>
      <c r="HS53">
        <f>N53+T53+Z53+AF53+AL53+AR53+AX53+BD53+BJ53+BP53+BV53+CB53+CH53+CN53+CT53+CZ53+DF53+DL53+DR53+DX53+ED53+EJ53+EP53+EV53+FB53+FH53+FN53+FT53+FZ53+GF53+GL53+GR53+GX53+HD53+HJ53+HP53</f>
        <v>875000</v>
      </c>
      <c r="HU53">
        <f>IFERROR(N($J53),0)</f>
        <v>1433333.3333333333</v>
      </c>
      <c r="HW53">
        <f>SUMPRODUCT((MOD(COLUMN($M53:$HR53)-COLUMN($M53),6)=0)*ISNUMBER($M53:$HR53)*($M53:$HR53&gt;=RESUMEN!$C$26)*($M53:$HR53&lt;=RESUMEN!$C$27)*IFERROR(N($N53:$HS53),0))</f>
        <v>0</v>
      </c>
      <c r="HX53">
        <f>SUMPRODUCT((MOD(COLUMN($M53:$HR53)-COLUMN($M53),6)=0)*ISNUMBER($M53:$HR53)*($M53:$HR53&gt;=RESUMEN!$C$26)*($M53:$HR53&lt;=RESUMEN!$C$27))</f>
        <v>0</v>
      </c>
    </row>
    <row r="54">
      <c r="B54">
        <f>VENTAS!A53</f>
        <v>51</v>
      </c>
      <c r="C54" t="str">
        <f>VENTAS!B53</f>
        <v>LC1 - 7 - 8</v>
      </c>
      <c r="D54" t="str">
        <f>VENTAS!C53</f>
        <v>VENDIDO</v>
      </c>
      <c r="E54">
        <f>VENTAS!D53</f>
        <v>30000000</v>
      </c>
      <c r="F54">
        <f>VENTAS!J53</f>
        <v>26000000</v>
      </c>
      <c r="G54">
        <f>VENTAS!F53</f>
        <v>45852</v>
      </c>
      <c r="H54">
        <f>VENTAS!K53</f>
        <v>24</v>
      </c>
      <c r="I54" t="str">
        <f>VENTAS!M53</f>
        <v xml:space="preserve">14 DE CADA MES </v>
      </c>
      <c r="J54">
        <f>VENTAS!L53</f>
        <v>1083333.3333333333</v>
      </c>
      <c r="K54">
        <f>IF(N($H54)&lt;1,"",$G54+31)</f>
        <v>45883</v>
      </c>
      <c r="L54">
        <f>IF(K54="","",TODAY()-K54)</f>
        <v>435</v>
      </c>
      <c r="M54">
        <v>45894</v>
      </c>
      <c r="N54">
        <v>1100000</v>
      </c>
      <c r="O54" t="str">
        <f>IF(K54="","SIN ESTADO",IF(M54&lt;&gt;"","PAGA",IF(L54&gt;0,"VENCIDA",IF(L54&gt;=-5,"POR VENCER","AL DÍA"))))</f>
        <v>PAGA</v>
      </c>
      <c r="P54" t="str">
        <v>TRANSFERENCIA</v>
      </c>
      <c r="Q54">
        <f>IF(N($H54)&lt;2,"",IF(K54="","",K54+31))</f>
        <v>45914</v>
      </c>
      <c r="R54">
        <f>IF(Q54="","",TODAY()-Q54)</f>
        <v>404</v>
      </c>
      <c r="S54">
        <v>45929</v>
      </c>
      <c r="T54">
        <v>1100000</v>
      </c>
      <c r="U54" t="str">
        <f>IF(Q54="","SIN ESTADO",IF(S54&lt;&gt;"","PAGA",IF(R54&gt;0,"VENCIDA",IF(R54&gt;=-5,"POR VENCER","AL DÍA"))))</f>
        <v>PAGA</v>
      </c>
      <c r="V54" t="str">
        <v>TRANSFERENCIA</v>
      </c>
      <c r="W54">
        <f>IF(N($H54)&lt;3,"",IF(Q54="","",Q54+31))</f>
        <v>45945</v>
      </c>
      <c r="X54">
        <f>IF(W54="","",TODAY()-W54)</f>
        <v>373</v>
      </c>
      <c r="Y54">
        <v>45959</v>
      </c>
      <c r="Z54">
        <v>1100000</v>
      </c>
      <c r="AA54" t="str">
        <f>IF(W54="","SIN ESTADO",IF(Y54&lt;&gt;"","PAGA",IF(X54&gt;0,"VENCIDA",IF(X54&gt;=-5,"POR VENCER","AL DÍA"))))</f>
        <v>PAGA</v>
      </c>
      <c r="AB54" t="str">
        <v>TRANSFERENCIA</v>
      </c>
      <c r="AC54">
        <f>IF(N($H54)&lt;4,"",IF(W54="","",W54+31))</f>
        <v>45976</v>
      </c>
      <c r="AD54">
        <f>IF(AC54="","",TODAY()-AC54)</f>
        <v>342</v>
      </c>
      <c r="AE54">
        <v>45987</v>
      </c>
      <c r="AF54">
        <v>1100000</v>
      </c>
      <c r="AG54" t="str">
        <f>IF(AC54="","SIN ESTADO",IF(AE54&lt;&gt;"","PAGA",IF(AD54&gt;0,"VENCIDA",IF(AD54&gt;=-5,"POR VENCER","AL DÍA"))))</f>
        <v>PAGA</v>
      </c>
      <c r="AH54" t="str">
        <v>TRANSFERENCIA</v>
      </c>
      <c r="AI54">
        <f>IF(N($H54)&lt;5,"",IF(AC54="","",AC54+31))</f>
        <v>46007</v>
      </c>
      <c r="AJ54">
        <f>IF(AI54="","",TODAY()-AI54)</f>
        <v>311</v>
      </c>
      <c r="AK54">
        <v>46022</v>
      </c>
      <c r="AL54">
        <v>1100000</v>
      </c>
      <c r="AM54" t="str">
        <f>IF(AI54="","SIN ESTADO",IF(AK54&lt;&gt;"","PAGA",IF(AJ54&gt;0,"VENCIDA",IF(AJ54&gt;=-5,"POR VENCER","AL DÍA"))))</f>
        <v>PAGA</v>
      </c>
      <c r="AN54" t="str">
        <v>TRANSFERENCIA</v>
      </c>
      <c r="AO54">
        <f>IF(N($H54)&lt;6,"",IF(AI54="","",AI54+31))</f>
        <v>46038</v>
      </c>
      <c r="AP54">
        <f>IF(AO54="","",TODAY()-AO54)</f>
        <v>280</v>
      </c>
      <c r="AQ54">
        <v>46052</v>
      </c>
      <c r="AR54">
        <v>1100000</v>
      </c>
      <c r="AS54" t="str">
        <f>IF(AO54="","SIN ESTADO",IF(AQ54&lt;&gt;"","PAGA",IF(AP54&gt;0,"VENCIDA",IF(AP54&gt;=-5,"POR VENCER","AL DÍA"))))</f>
        <v>PAGA</v>
      </c>
      <c r="AT54" t="str">
        <v>TRANSFERENCIA</v>
      </c>
      <c r="AU54">
        <f>IF(N($H54)&lt;7,"",IF(AO54="","",AO54+31))</f>
        <v>46069</v>
      </c>
      <c r="AV54">
        <f>IF(AU54="","",TODAY()-AU54)</f>
        <v>249</v>
      </c>
      <c r="AW54">
        <v>46083</v>
      </c>
      <c r="AX54">
        <v>1100000</v>
      </c>
      <c r="AY54" t="str">
        <f>IF(AU54="","SIN ESTADO",IF(AW54&lt;&gt;"","PAGA",IF(AV54&gt;0,"VENCIDA",IF(AV54&gt;=-5,"POR VENCER","AL DÍA"))))</f>
        <v>PAGA</v>
      </c>
      <c r="AZ54" t="str">
        <v>TRANSFERENCIA</v>
      </c>
      <c r="BA54">
        <f>IF(N($H54)&lt;8,"",IF(AU54="","",AU54+31))</f>
        <v>46100</v>
      </c>
      <c r="BB54">
        <f>IF(BA54="","",TODAY()-BA54)</f>
        <v>218</v>
      </c>
      <c r="BC54">
        <v>46120</v>
      </c>
      <c r="BD54">
        <v>1100000</v>
      </c>
      <c r="BE54" t="str">
        <f>IF(BA54="","SIN ESTADO",IF(BC54&lt;&gt;"","PAGA",IF(BB54&gt;0,"VENCIDA",IF(BB54&gt;=-5,"POR VENCER","AL DÍA"))))</f>
        <v>PAGA</v>
      </c>
      <c r="BF54" t="str">
        <v>TRANSFERENCIA</v>
      </c>
      <c r="BG54">
        <f>IF(N($H54)&lt;9,"",IF(BA54="","",BA54+31))</f>
        <v>46131</v>
      </c>
      <c r="BH54">
        <f>IF(BG54="","",TODAY()-BG54)</f>
        <v>187</v>
      </c>
      <c r="BI54">
        <v>46143</v>
      </c>
      <c r="BJ54">
        <v>1100000</v>
      </c>
      <c r="BK54" t="str">
        <f>IF(BG54="","SIN ESTADO",IF(BI54&lt;&gt;"","PAGA",IF(BH54&gt;0,"VENCIDA",IF(BH54&gt;=-5,"POR VENCER","AL DÍA"))))</f>
        <v>PAGA</v>
      </c>
      <c r="BL54" t="str">
        <v>TRANSFERENCIA</v>
      </c>
      <c r="BM54">
        <f>IF(N($H54)&lt;10,"",IF(BG54="","",BG54+31))</f>
        <v>46162</v>
      </c>
      <c r="BN54">
        <f>IF(BM54="","",TODAY()-BM54)</f>
        <v>156</v>
      </c>
      <c r="BO54">
        <v>46178</v>
      </c>
      <c r="BP54">
        <v>1100000</v>
      </c>
      <c r="BQ54" t="str">
        <f>IF(BM54="","SIN ESTADO",IF(BO54&lt;&gt;"","PAGA",IF(BN54&gt;0,"VENCIDA",IF(BN54&gt;=-5,"POR VENCER","AL DÍA"))))</f>
        <v>PAGA</v>
      </c>
      <c r="BR54" t="str">
        <v>TRANSFERENCIA</v>
      </c>
      <c r="BS54">
        <f>IF(N($H54)&lt;11,"",IF(BM54="","",BM54+31))</f>
        <v>46193</v>
      </c>
      <c r="BT54">
        <f>IF(BS54="","",TODAY()-BS54)</f>
        <v>125</v>
      </c>
      <c r="BU54">
        <v>46209</v>
      </c>
      <c r="BV54">
        <v>1100000</v>
      </c>
      <c r="BW54" t="str">
        <f>IF(BS54="","SIN ESTADO",IF(BU54&lt;&gt;"","PAGA",IF(BT54&gt;0,"VENCIDA",IF(BT54&gt;=-5,"POR VENCER","AL DÍA"))))</f>
        <v>PAGA</v>
      </c>
      <c r="BX54" t="str">
        <v>TRANSFERENCIA</v>
      </c>
      <c r="BY54">
        <f>IF(N($H54)&lt;12,"",IF(BS54="","",BS54+31))</f>
        <v>46224</v>
      </c>
      <c r="BZ54">
        <f>IF(BY54="","",TODAY()-BY54)</f>
        <v>94</v>
      </c>
      <c r="CA54">
        <v>46234</v>
      </c>
      <c r="CB54">
        <v>1100000</v>
      </c>
      <c r="CC54" t="str">
        <f>IF(BY54="","SIN ESTADO",IF(CA54&lt;&gt;"","PAGA",IF(BZ54&gt;0,"VENCIDA",IF(BZ54&gt;=-5,"POR VENCER","AL DÍA"))))</f>
        <v>PAGA</v>
      </c>
      <c r="CD54" t="str">
        <v>TRANSFERENCIA</v>
      </c>
      <c r="CE54">
        <f>IF(N($H54)&lt;13,"",IF(BY54="","",BY54+31))</f>
        <v>46255</v>
      </c>
      <c r="CF54">
        <f>IF(CE54="","",TODAY()-CE54)</f>
        <v>63</v>
      </c>
      <c r="CG54">
        <v>46265</v>
      </c>
      <c r="CH54">
        <v>1100000</v>
      </c>
      <c r="CI54" t="str">
        <f>IF(CE54="","SIN ESTADO",IF(CG54&lt;&gt;"","PAGA",IF(CF54&gt;0,"VENCIDA",IF(CF54&gt;=-5,"POR VENCER","AL DÍA"))))</f>
        <v>PAGA</v>
      </c>
      <c r="CJ54" t="str">
        <v>TRANSFERENCIA</v>
      </c>
      <c r="CK54">
        <f>IF(N($H54)&lt;14,"",IF(CE54="","",CE54+31))</f>
        <v>46286</v>
      </c>
      <c r="CL54">
        <f>IF(CK54="","",TODAY()-CK54)</f>
        <v>32</v>
      </c>
      <c r="CM54">
        <v>46297</v>
      </c>
      <c r="CN54">
        <v>1100000</v>
      </c>
      <c r="CO54" t="str">
        <f>IF(CK54="","SIN ESTADO",IF(CM54&lt;&gt;"","PAGA",IF(CL54&gt;0,"VENCIDA",IF(CL54&gt;=-5,"POR VENCER","AL DÍA"))))</f>
        <v>PAGA</v>
      </c>
      <c r="CP54" t="str">
        <v>TRANSFERENCIA</v>
      </c>
      <c r="CQ54">
        <f>IF(N($H54)&lt;15,"",IF(CK54="","",CK54+31))</f>
        <v>46317</v>
      </c>
      <c r="CR54">
        <f>IF(CQ54="","",TODAY()-CQ54)</f>
        <v>1</v>
      </c>
      <c r="CU54" t="str">
        <f>IF(CQ54="","SIN ESTADO",IF(CS54&lt;&gt;"","PAGA",IF(CR54&gt;0,"VENCIDA",IF(CR54&gt;=-5,"POR VENCER","AL DÍA"))))</f>
        <v>VENCIDA</v>
      </c>
      <c r="CW54">
        <f>IF(N($H54)&lt;16,"",IF(CQ54="","",CQ54+31))</f>
        <v>46348</v>
      </c>
      <c r="CX54">
        <f>IF(CW54="","",TODAY()-CW54)</f>
        <v>-30</v>
      </c>
      <c r="DA54" t="str">
        <f>IF(CW54="","SIN ESTADO",IF(CY54&lt;&gt;"","PAGA",IF(CX54&gt;0,"VENCIDA",IF(CX54&gt;=-5,"POR VENCER","AL DÍA"))))</f>
        <v>AL DÍA</v>
      </c>
      <c r="DC54">
        <f>IF(N($H54)&lt;17,"",IF(CW54="","",CW54+31))</f>
        <v>46379</v>
      </c>
      <c r="DD54">
        <f>IF(DC54="","",TODAY()-DC54)</f>
        <v>-61</v>
      </c>
      <c r="DG54" t="str">
        <f>IF(DC54="","SIN ESTADO",IF(DE54&lt;&gt;"","PAGA",IF(DD54&gt;0,"VENCIDA",IF(DD54&gt;=-5,"POR VENCER","AL DÍA"))))</f>
        <v>AL DÍA</v>
      </c>
      <c r="DI54">
        <f>IF(N($H54)&lt;18,"",IF(DC54="","",DC54+31))</f>
        <v>46410</v>
      </c>
      <c r="DJ54">
        <f>IF(DI54="","",TODAY()-DI54)</f>
        <v>-92</v>
      </c>
      <c r="DM54" t="str">
        <f>IF(DI54="","SIN ESTADO",IF(DK54&lt;&gt;"","PAGA",IF(DJ54&gt;0,"VENCIDA",IF(DJ54&gt;=-5,"POR VENCER","AL DÍA"))))</f>
        <v>AL DÍA</v>
      </c>
      <c r="DO54">
        <f>IF(N($H54)&lt;19,"",IF(DI54="","",DI54+31))</f>
        <v>46441</v>
      </c>
      <c r="DP54">
        <f>IF(DO54="","",TODAY()-DO54)</f>
        <v>-123</v>
      </c>
      <c r="DS54" t="str">
        <f>IF(DO54="","SIN ESTADO",IF(DQ54&lt;&gt;"","PAGA",IF(DP54&gt;0,"VENCIDA",IF(DP54&gt;=-5,"POR VENCER","AL DÍA"))))</f>
        <v>AL DÍA</v>
      </c>
      <c r="DU54">
        <f>IF(N($H54)&lt;20,"",IF(DO54="","",DO54+31))</f>
        <v>46472</v>
      </c>
      <c r="DV54">
        <f>IF(DU54="","",TODAY()-DU54)</f>
        <v>-154</v>
      </c>
      <c r="DY54" t="str">
        <f>IF(DU54="","SIN ESTADO",IF(DW54&lt;&gt;"","PAGA",IF(DV54&gt;0,"VENCIDA",IF(DV54&gt;=-5,"POR VENCER","AL DÍA"))))</f>
        <v>AL DÍA</v>
      </c>
      <c r="EA54">
        <f>IF(N($H54)&lt;21,"",IF(DU54="","",DU54+31))</f>
        <v>46503</v>
      </c>
      <c r="EB54">
        <f>IF(EA54="","",TODAY()-EA54)</f>
        <v>-185</v>
      </c>
      <c r="EE54" t="str">
        <f>IF(EA54="","SIN ESTADO",IF(EC54&lt;&gt;"","PAGA",IF(EB54&gt;0,"VENCIDA",IF(EB54&gt;=-5,"POR VENCER","AL DÍA"))))</f>
        <v>AL DÍA</v>
      </c>
      <c r="EG54">
        <f>IF(N($H54)&lt;22,"",IF(EA54="","",EA54+31))</f>
        <v>46534</v>
      </c>
      <c r="EH54">
        <f>IF(EG54="","",TODAY()-EG54)</f>
        <v>-216</v>
      </c>
      <c r="EK54" t="str">
        <f>IF(EG54="","SIN ESTADO",IF(EI54&lt;&gt;"","PAGA",IF(EH54&gt;0,"VENCIDA",IF(EH54&gt;=-5,"POR VENCER","AL DÍA"))))</f>
        <v>AL DÍA</v>
      </c>
      <c r="EM54">
        <f>IF(N($H54)&lt;23,"",IF(EG54="","",EG54+31))</f>
        <v>46565</v>
      </c>
      <c r="EN54">
        <f>IF(EM54="","",TODAY()-EM54)</f>
        <v>-247</v>
      </c>
      <c r="EQ54" t="str">
        <f>IF(EM54="","SIN ESTADO",IF(EO54&lt;&gt;"","PAGA",IF(EN54&gt;0,"VENCIDA",IF(EN54&gt;=-5,"POR VENCER","AL DÍA"))))</f>
        <v>AL DÍA</v>
      </c>
      <c r="ES54">
        <f>IF(N($H54)&lt;24,"",IF(EM54="","",EM54+31))</f>
        <v>46596</v>
      </c>
      <c r="ET54">
        <f>IF(ES54="","",TODAY()-ES54)</f>
        <v>-278</v>
      </c>
      <c r="EW54" t="str">
        <f>IF(ES54="","SIN ESTADO",IF(EU54&lt;&gt;"","PAGA",IF(ET54&gt;0,"VENCIDA",IF(ET54&gt;=-5,"POR VENCER","AL DÍA"))))</f>
        <v>AL DÍA</v>
      </c>
      <c r="EY54" t="str">
        <f>IF(N($H54)&lt;25,"",IF(ES54="","",ES54+31))</f>
        <v/>
      </c>
      <c r="EZ54" t="str">
        <f>IF(EY54="","",TODAY()-EY54)</f>
        <v/>
      </c>
      <c r="FC54" t="str">
        <f>IF(EY54="","SIN ESTADO",IF(FA54&lt;&gt;"","PAGA",IF(EZ54&gt;0,"VENCIDA",IF(EZ54&gt;=-5,"POR VENCER","AL DÍA"))))</f>
        <v>SIN ESTADO</v>
      </c>
      <c r="FE54" t="str">
        <f>IF(N($H54)&lt;26,"",IF(EY54="","",EY54+31))</f>
        <v/>
      </c>
      <c r="FF54" t="str">
        <f>IF(FE54="","",TODAY()-FE54)</f>
        <v/>
      </c>
      <c r="FI54" t="str">
        <f>IF(FE54="","SIN ESTADO",IF(FG54&lt;&gt;"","PAGA",IF(FF54&gt;0,"VENCIDA",IF(FF54&gt;=-5,"POR VENCER","AL DÍA"))))</f>
        <v>SIN ESTADO</v>
      </c>
      <c r="FK54" t="str">
        <f>IF(N($H54)&lt;27,"",IF(FE54="","",FE54+31))</f>
        <v/>
      </c>
      <c r="FL54" t="str">
        <f>IF(FK54="","",TODAY()-FK54)</f>
        <v/>
      </c>
      <c r="FO54" t="str">
        <f>IF(FK54="","SIN ESTADO",IF(FM54&lt;&gt;"","PAGA",IF(FL54&gt;0,"VENCIDA",IF(FL54&gt;=-5,"POR VENCER","AL DÍA"))))</f>
        <v>SIN ESTADO</v>
      </c>
      <c r="FQ54" t="str">
        <f>IF(N($H54)&lt;28,"",IF(FK54="","",FK54+31))</f>
        <v/>
      </c>
      <c r="FR54" t="str">
        <f>IF(FQ54="","",TODAY()-FQ54)</f>
        <v/>
      </c>
      <c r="FU54" t="str">
        <f>IF(FQ54="","SIN ESTADO",IF(FS54&lt;&gt;"","PAGA",IF(FR54&gt;0,"VENCIDA",IF(FR54&gt;=-5,"POR VENCER","AL DÍA"))))</f>
        <v>SIN ESTADO</v>
      </c>
      <c r="FW54" t="str">
        <f>IF(N($H54)&lt;29,"",IF(FQ54="","",FQ54+31))</f>
        <v/>
      </c>
      <c r="FX54" t="str">
        <f>IF(FW54="","",TODAY()-FW54)</f>
        <v/>
      </c>
      <c r="GA54" t="str">
        <f>IF(FW54="","SIN ESTADO",IF(FY54&lt;&gt;"","PAGA",IF(FX54&gt;0,"VENCIDA",IF(FX54&gt;=-5,"POR VENCER","AL DÍA"))))</f>
        <v>SIN ESTADO</v>
      </c>
      <c r="GC54" t="str">
        <f>IF(N($H54)&lt;30,"",IF(FW54="","",FW54+31))</f>
        <v/>
      </c>
      <c r="GD54" t="str">
        <f>IF(GC54="","",TODAY()-GC54)</f>
        <v/>
      </c>
      <c r="GG54" t="str">
        <f>IF(GC54="","SIN ESTADO",IF(GE54&lt;&gt;"","PAGA",IF(GD54&gt;0,"VENCIDA",IF(GD54&gt;=-5,"POR VENCER","AL DÍA"))))</f>
        <v>SIN ESTADO</v>
      </c>
      <c r="GI54" t="str">
        <f>IF(N($H54)&lt;31,"",IF(GC54="","",GC54+31))</f>
        <v/>
      </c>
      <c r="GJ54" t="str">
        <f>IF(GI54="","",TODAY()-GI54)</f>
        <v/>
      </c>
      <c r="GM54" t="str">
        <f>IF(GI54="","SIN ESTADO",IF(GK54&lt;&gt;"","PAGA",IF(GJ54&gt;0,"VENCIDA",IF(GJ54&gt;=-5,"POR VENCER","AL DÍA"))))</f>
        <v>SIN ESTADO</v>
      </c>
      <c r="GO54" t="str">
        <f>IF(N($H54)&lt;32,"",IF(GI54="","",GI54+31))</f>
        <v/>
      </c>
      <c r="GP54" t="str">
        <f>IF(GO54="","",TODAY()-GO54)</f>
        <v/>
      </c>
      <c r="GS54" t="str">
        <f>IF(GO54="","SIN ESTADO",IF(GQ54&lt;&gt;"","PAGA",IF(GP54&gt;0,"VENCIDA",IF(GP54&gt;=-5,"POR VENCER","AL DÍA"))))</f>
        <v>SIN ESTADO</v>
      </c>
      <c r="GU54" t="str">
        <f>IF(N($H54)&lt;33,"",IF(GO54="","",GO54+31))</f>
        <v/>
      </c>
      <c r="GV54" t="str">
        <f>IF(GU54="","",TODAY()-GU54)</f>
        <v/>
      </c>
      <c r="GY54" t="str">
        <f>IF(GU54="","SIN ESTADO",IF(GW54&lt;&gt;"","PAGA",IF(GV54&gt;0,"VENCIDA",IF(GV54&gt;=-5,"POR VENCER","AL DÍA"))))</f>
        <v>SIN ESTADO</v>
      </c>
      <c r="HA54" t="str">
        <f>IF(N($H54)&lt;34,"",IF(GU54="","",GU54+31))</f>
        <v/>
      </c>
      <c r="HB54" t="str">
        <f>IF(HA54="","",TODAY()-HA54)</f>
        <v/>
      </c>
      <c r="HE54" t="str">
        <f>IF(HA54="","SIN ESTADO",IF(HC54&lt;&gt;"","PAGA",IF(HB54&gt;0,"VENCIDA",IF(HB54&gt;=-5,"POR VENCER","AL DÍA"))))</f>
        <v>SIN ESTADO</v>
      </c>
      <c r="HG54" t="str">
        <f>IF(N($H54)&lt;35,"",IF(HA54="","",HA54+31))</f>
        <v/>
      </c>
      <c r="HH54" t="str">
        <f>IF(HG54="","",TODAY()-HG54)</f>
        <v/>
      </c>
      <c r="HK54" t="str">
        <f>IF(HG54="","SIN ESTADO",IF(HI54&lt;&gt;"","PAGA",IF(HH54&gt;0,"VENCIDA",IF(HH54&gt;=-5,"POR VENCER","AL DÍA"))))</f>
        <v>SIN ESTADO</v>
      </c>
      <c r="HM54" t="str">
        <f>IF(N($H54)&lt;36,"",IF(HG54="","",HG54+31))</f>
        <v/>
      </c>
      <c r="HN54" t="str">
        <f>IF(HM54="","",TODAY()-HM54)</f>
        <v/>
      </c>
      <c r="HQ54" t="str">
        <f>IF(HM54="","SIN ESTADO",IF(HO54&lt;&gt;"","PAGA",IF(HN54&gt;0,"VENCIDA",IF(HN54&gt;=-5,"POR VENCER","AL DÍA"))))</f>
        <v>SIN ESTADO</v>
      </c>
      <c r="HS54">
        <f>N54+T54+Z54+AF54+AL54+AR54+AX54+BD54+BJ54+BP54+BV54+CB54+CH54+CN54+CT54+CZ54+DF54+DL54+DR54+DX54+ED54+EJ54+EP54+EV54+FB54+FH54+FN54+FT54+FZ54+GF54+GL54+GR54+GX54+HD54+HJ54+HP54</f>
        <v>15400000</v>
      </c>
      <c r="HU54">
        <f>IFERROR(N($J54),0)</f>
        <v>1083333.3333333333</v>
      </c>
      <c r="HW54">
        <f>SUMPRODUCT((MOD(COLUMN($M54:$HR54)-COLUMN($M54),6)=0)*ISNUMBER($M54:$HR54)*($M54:$HR54&gt;=RESUMEN!$C$26)*($M54:$HR54&lt;=RESUMEN!$C$27)*IFERROR(N($N54:$HS54),0))</f>
        <v>1100000</v>
      </c>
      <c r="HX54">
        <f>SUMPRODUCT((MOD(COLUMN($M54:$HR54)-COLUMN($M54),6)=0)*ISNUMBER($M54:$HR54)*($M54:$HR54&gt;=RESUMEN!$C$26)*($M54:$HR54&lt;=RESUMEN!$C$27))</f>
        <v>1</v>
      </c>
    </row>
    <row r="55">
      <c r="B55">
        <f>VENTAS!A54</f>
        <v>52</v>
      </c>
      <c r="C55" t="str">
        <f>VENTAS!B54</f>
        <v xml:space="preserve">LC1 - 7 - 9 </v>
      </c>
      <c r="D55" t="str">
        <f>VENTAS!C54</f>
        <v>VENDIDO</v>
      </c>
      <c r="E55">
        <f>VENTAS!D54</f>
        <v>25000000</v>
      </c>
      <c r="F55">
        <f>VENTAS!J54</f>
        <v>0</v>
      </c>
      <c r="G55">
        <f>VENTAS!F54</f>
        <v>45897</v>
      </c>
      <c r="H55">
        <f>VENTAS!K54</f>
        <v>1</v>
      </c>
      <c r="I55">
        <f>VENTAS!M54</f>
        <v>0</v>
      </c>
      <c r="J55">
        <f>VENTAS!L54</f>
        <v>0</v>
      </c>
      <c r="K55">
        <f>IF(N($H55)&lt;1,"",$G55+31)</f>
        <v>45928</v>
      </c>
      <c r="L55">
        <f>IF(K55="","",TODAY()-K55)</f>
        <v>390</v>
      </c>
      <c r="M55">
        <v>45897</v>
      </c>
      <c r="O55" t="str">
        <f>IF(K55="","SIN ESTADO",IF(M55&lt;&gt;"","PAGA",IF(L55&gt;0,"VENCIDA",IF(L55&gt;=-5,"POR VENCER","AL DÍA"))))</f>
        <v>PAGA</v>
      </c>
      <c r="P55" t="str">
        <v>EFECTIVO</v>
      </c>
      <c r="Q55" t="str">
        <f>IF(N($H55)&lt;2,"",IF(K55="","",K55+31))</f>
        <v/>
      </c>
      <c r="R55" t="str">
        <f>IF(Q55="","",TODAY()-Q55)</f>
        <v/>
      </c>
      <c r="U55" t="str">
        <f>IF(Q55="","SIN ESTADO",IF(S55&lt;&gt;"","PAGA",IF(R55&gt;0,"VENCIDA",IF(R55&gt;=-5,"POR VENCER","AL DÍA"))))</f>
        <v>SIN ESTADO</v>
      </c>
      <c r="W55" t="str">
        <f>IF(N($H55)&lt;3,"",IF(Q55="","",Q55+31))</f>
        <v/>
      </c>
      <c r="X55" t="str">
        <f>IF(W55="","",TODAY()-W55)</f>
        <v/>
      </c>
      <c r="AA55" t="str">
        <f>IF(W55="","SIN ESTADO",IF(Y55&lt;&gt;"","PAGA",IF(X55&gt;0,"VENCIDA",IF(X55&gt;=-5,"POR VENCER","AL DÍA"))))</f>
        <v>SIN ESTADO</v>
      </c>
      <c r="AC55" t="str">
        <f>IF(N($H55)&lt;4,"",IF(W55="","",W55+31))</f>
        <v/>
      </c>
      <c r="AD55" t="str">
        <f>IF(AC55="","",TODAY()-AC55)</f>
        <v/>
      </c>
      <c r="AG55" t="str">
        <f>IF(AC55="","SIN ESTADO",IF(AE55&lt;&gt;"","PAGA",IF(AD55&gt;0,"VENCIDA",IF(AD55&gt;=-5,"POR VENCER","AL DÍA"))))</f>
        <v>SIN ESTADO</v>
      </c>
      <c r="AI55" t="str">
        <f>IF(N($H55)&lt;5,"",IF(AC55="","",AC55+31))</f>
        <v/>
      </c>
      <c r="AJ55" t="str">
        <f>IF(AI55="","",TODAY()-AI55)</f>
        <v/>
      </c>
      <c r="AM55" t="str">
        <f>IF(AI55="","SIN ESTADO",IF(AK55&lt;&gt;"","PAGA",IF(AJ55&gt;0,"VENCIDA",IF(AJ55&gt;=-5,"POR VENCER","AL DÍA"))))</f>
        <v>SIN ESTADO</v>
      </c>
      <c r="AO55" t="str">
        <f>IF(N($H55)&lt;6,"",IF(AI55="","",AI55+31))</f>
        <v/>
      </c>
      <c r="AP55" t="str">
        <f>IF(AO55="","",TODAY()-AO55)</f>
        <v/>
      </c>
      <c r="AS55" t="str">
        <f>IF(AO55="","SIN ESTADO",IF(AQ55&lt;&gt;"","PAGA",IF(AP55&gt;0,"VENCIDA",IF(AP55&gt;=-5,"POR VENCER","AL DÍA"))))</f>
        <v>SIN ESTADO</v>
      </c>
      <c r="AU55" t="str">
        <f>IF(N($H55)&lt;7,"",IF(AO55="","",AO55+31))</f>
        <v/>
      </c>
      <c r="AV55" t="str">
        <f>IF(AU55="","",TODAY()-AU55)</f>
        <v/>
      </c>
      <c r="AY55" t="str">
        <f>IF(AU55="","SIN ESTADO",IF(AW55&lt;&gt;"","PAGA",IF(AV55&gt;0,"VENCIDA",IF(AV55&gt;=-5,"POR VENCER","AL DÍA"))))</f>
        <v>SIN ESTADO</v>
      </c>
      <c r="BA55" t="str">
        <f>IF(N($H55)&lt;8,"",IF(AU55="","",AU55+31))</f>
        <v/>
      </c>
      <c r="BB55" t="str">
        <f>IF(BA55="","",TODAY()-BA55)</f>
        <v/>
      </c>
      <c r="BE55" t="str">
        <f>IF(BA55="","SIN ESTADO",IF(BC55&lt;&gt;"","PAGA",IF(BB55&gt;0,"VENCIDA",IF(BB55&gt;=-5,"POR VENCER","AL DÍA"))))</f>
        <v>SIN ESTADO</v>
      </c>
      <c r="BG55" t="str">
        <f>IF(N($H55)&lt;9,"",IF(BA55="","",BA55+31))</f>
        <v/>
      </c>
      <c r="BH55" t="str">
        <f>IF(BG55="","",TODAY()-BG55)</f>
        <v/>
      </c>
      <c r="BK55" t="str">
        <f>IF(BG55="","SIN ESTADO",IF(BI55&lt;&gt;"","PAGA",IF(BH55&gt;0,"VENCIDA",IF(BH55&gt;=-5,"POR VENCER","AL DÍA"))))</f>
        <v>SIN ESTADO</v>
      </c>
      <c r="BM55" t="str">
        <f>IF(N($H55)&lt;10,"",IF(BG55="","",BG55+31))</f>
        <v/>
      </c>
      <c r="BN55" t="str">
        <f>IF(BM55="","",TODAY()-BM55)</f>
        <v/>
      </c>
      <c r="BQ55" t="str">
        <f>IF(BM55="","SIN ESTADO",IF(BO55&lt;&gt;"","PAGA",IF(BN55&gt;0,"VENCIDA",IF(BN55&gt;=-5,"POR VENCER","AL DÍA"))))</f>
        <v>SIN ESTADO</v>
      </c>
      <c r="BS55" t="str">
        <f>IF(N($H55)&lt;11,"",IF(BM55="","",BM55+31))</f>
        <v/>
      </c>
      <c r="BT55" t="str">
        <f>IF(BS55="","",TODAY()-BS55)</f>
        <v/>
      </c>
      <c r="BW55" t="str">
        <f>IF(BS55="","SIN ESTADO",IF(BU55&lt;&gt;"","PAGA",IF(BT55&gt;0,"VENCIDA",IF(BT55&gt;=-5,"POR VENCER","AL DÍA"))))</f>
        <v>SIN ESTADO</v>
      </c>
      <c r="BY55" t="str">
        <f>IF(N($H55)&lt;12,"",IF(BS55="","",BS55+31))</f>
        <v/>
      </c>
      <c r="BZ55" t="str">
        <f>IF(BY55="","",TODAY()-BY55)</f>
        <v/>
      </c>
      <c r="CC55" t="str">
        <f>IF(BY55="","SIN ESTADO",IF(CA55&lt;&gt;"","PAGA",IF(BZ55&gt;0,"VENCIDA",IF(BZ55&gt;=-5,"POR VENCER","AL DÍA"))))</f>
        <v>SIN ESTADO</v>
      </c>
      <c r="CE55" t="str">
        <f>IF(N($H55)&lt;13,"",IF(BY55="","",BY55+31))</f>
        <v/>
      </c>
      <c r="CF55" t="str">
        <f>IF(CE55="","",TODAY()-CE55)</f>
        <v/>
      </c>
      <c r="CI55" t="str">
        <f>IF(CE55="","SIN ESTADO",IF(CG55&lt;&gt;"","PAGA",IF(CF55&gt;0,"VENCIDA",IF(CF55&gt;=-5,"POR VENCER","AL DÍA"))))</f>
        <v>SIN ESTADO</v>
      </c>
      <c r="CK55" t="str">
        <f>IF(N($H55)&lt;14,"",IF(CE55="","",CE55+31))</f>
        <v/>
      </c>
      <c r="CL55" t="str">
        <f>IF(CK55="","",TODAY()-CK55)</f>
        <v/>
      </c>
      <c r="CO55" t="str">
        <f>IF(CK55="","SIN ESTADO",IF(CM55&lt;&gt;"","PAGA",IF(CL55&gt;0,"VENCIDA",IF(CL55&gt;=-5,"POR VENCER","AL DÍA"))))</f>
        <v>SIN ESTADO</v>
      </c>
      <c r="CQ55" t="str">
        <f>IF(N($H55)&lt;15,"",IF(CK55="","",CK55+31))</f>
        <v/>
      </c>
      <c r="CR55" t="str">
        <f>IF(CQ55="","",TODAY()-CQ55)</f>
        <v/>
      </c>
      <c r="CU55" t="str">
        <f>IF(CQ55="","SIN ESTADO",IF(CS55&lt;&gt;"","PAGA",IF(CR55&gt;0,"VENCIDA",IF(CR55&gt;=-5,"POR VENCER","AL DÍA"))))</f>
        <v>SIN ESTADO</v>
      </c>
      <c r="CW55" t="str">
        <f>IF(N($H55)&lt;16,"",IF(CQ55="","",CQ55+31))</f>
        <v/>
      </c>
      <c r="CX55" t="str">
        <f>IF(CW55="","",TODAY()-CW55)</f>
        <v/>
      </c>
      <c r="DA55" t="str">
        <f>IF(CW55="","SIN ESTADO",IF(CY55&lt;&gt;"","PAGA",IF(CX55&gt;0,"VENCIDA",IF(CX55&gt;=-5,"POR VENCER","AL DÍA"))))</f>
        <v>SIN ESTADO</v>
      </c>
      <c r="DC55" t="str">
        <f>IF(N($H55)&lt;17,"",IF(CW55="","",CW55+31))</f>
        <v/>
      </c>
      <c r="DD55" t="str">
        <f>IF(DC55="","",TODAY()-DC55)</f>
        <v/>
      </c>
      <c r="DG55" t="str">
        <f>IF(DC55="","SIN ESTADO",IF(DE55&lt;&gt;"","PAGA",IF(DD55&gt;0,"VENCIDA",IF(DD55&gt;=-5,"POR VENCER","AL DÍA"))))</f>
        <v>SIN ESTADO</v>
      </c>
      <c r="DI55" t="str">
        <f>IF(N($H55)&lt;18,"",IF(DC55="","",DC55+31))</f>
        <v/>
      </c>
      <c r="DJ55" t="str">
        <f>IF(DI55="","",TODAY()-DI55)</f>
        <v/>
      </c>
      <c r="DM55" t="str">
        <f>IF(DI55="","SIN ESTADO",IF(DK55&lt;&gt;"","PAGA",IF(DJ55&gt;0,"VENCIDA",IF(DJ55&gt;=-5,"POR VENCER","AL DÍA"))))</f>
        <v>SIN ESTADO</v>
      </c>
      <c r="DO55" t="str">
        <f>IF(N($H55)&lt;19,"",IF(DI55="","",DI55+31))</f>
        <v/>
      </c>
      <c r="DP55" t="str">
        <f>IF(DO55="","",TODAY()-DO55)</f>
        <v/>
      </c>
      <c r="DS55" t="str">
        <f>IF(DO55="","SIN ESTADO",IF(DQ55&lt;&gt;"","PAGA",IF(DP55&gt;0,"VENCIDA",IF(DP55&gt;=-5,"POR VENCER","AL DÍA"))))</f>
        <v>SIN ESTADO</v>
      </c>
      <c r="DU55" t="str">
        <f>IF(N($H55)&lt;20,"",IF(DO55="","",DO55+31))</f>
        <v/>
      </c>
      <c r="DV55" t="str">
        <f>IF(DU55="","",TODAY()-DU55)</f>
        <v/>
      </c>
      <c r="DY55" t="str">
        <f>IF(DU55="","SIN ESTADO",IF(DW55&lt;&gt;"","PAGA",IF(DV55&gt;0,"VENCIDA",IF(DV55&gt;=-5,"POR VENCER","AL DÍA"))))</f>
        <v>SIN ESTADO</v>
      </c>
      <c r="EA55" t="str">
        <f>IF(N($H55)&lt;21,"",IF(DU55="","",DU55+31))</f>
        <v/>
      </c>
      <c r="EB55" t="str">
        <f>IF(EA55="","",TODAY()-EA55)</f>
        <v/>
      </c>
      <c r="EE55" t="str">
        <f>IF(EA55="","SIN ESTADO",IF(EC55&lt;&gt;"","PAGA",IF(EB55&gt;0,"VENCIDA",IF(EB55&gt;=-5,"POR VENCER","AL DÍA"))))</f>
        <v>SIN ESTADO</v>
      </c>
      <c r="EG55" t="str">
        <f>IF(N($H55)&lt;22,"",IF(EA55="","",EA55+31))</f>
        <v/>
      </c>
      <c r="EH55" t="str">
        <f>IF(EG55="","",TODAY()-EG55)</f>
        <v/>
      </c>
      <c r="EK55" t="str">
        <f>IF(EG55="","SIN ESTADO",IF(EI55&lt;&gt;"","PAGA",IF(EH55&gt;0,"VENCIDA",IF(EH55&gt;=-5,"POR VENCER","AL DÍA"))))</f>
        <v>SIN ESTADO</v>
      </c>
      <c r="EM55" t="str">
        <f>IF(N($H55)&lt;23,"",IF(EG55="","",EG55+31))</f>
        <v/>
      </c>
      <c r="EN55" t="str">
        <f>IF(EM55="","",TODAY()-EM55)</f>
        <v/>
      </c>
      <c r="EQ55" t="str">
        <f>IF(EM55="","SIN ESTADO",IF(EO55&lt;&gt;"","PAGA",IF(EN55&gt;0,"VENCIDA",IF(EN55&gt;=-5,"POR VENCER","AL DÍA"))))</f>
        <v>SIN ESTADO</v>
      </c>
      <c r="ES55" t="str">
        <f>IF(N($H55)&lt;24,"",IF(EM55="","",EM55+31))</f>
        <v/>
      </c>
      <c r="ET55" t="str">
        <f>IF(ES55="","",TODAY()-ES55)</f>
        <v/>
      </c>
      <c r="EW55" t="str">
        <f>IF(ES55="","SIN ESTADO",IF(EU55&lt;&gt;"","PAGA",IF(ET55&gt;0,"VENCIDA",IF(ET55&gt;=-5,"POR VENCER","AL DÍA"))))</f>
        <v>SIN ESTADO</v>
      </c>
      <c r="EY55" t="str">
        <f>IF(N($H55)&lt;25,"",IF(ES55="","",ES55+31))</f>
        <v/>
      </c>
      <c r="EZ55" t="str">
        <f>IF(EY55="","",TODAY()-EY55)</f>
        <v/>
      </c>
      <c r="FC55" t="str">
        <f>IF(EY55="","SIN ESTADO",IF(FA55&lt;&gt;"","PAGA",IF(EZ55&gt;0,"VENCIDA",IF(EZ55&gt;=-5,"POR VENCER","AL DÍA"))))</f>
        <v>SIN ESTADO</v>
      </c>
      <c r="FE55" t="str">
        <f>IF(N($H55)&lt;26,"",IF(EY55="","",EY55+31))</f>
        <v/>
      </c>
      <c r="FF55" t="str">
        <f>IF(FE55="","",TODAY()-FE55)</f>
        <v/>
      </c>
      <c r="FI55" t="str">
        <f>IF(FE55="","SIN ESTADO",IF(FG55&lt;&gt;"","PAGA",IF(FF55&gt;0,"VENCIDA",IF(FF55&gt;=-5,"POR VENCER","AL DÍA"))))</f>
        <v>SIN ESTADO</v>
      </c>
      <c r="FK55" t="str">
        <f>IF(N($H55)&lt;27,"",IF(FE55="","",FE55+31))</f>
        <v/>
      </c>
      <c r="FL55" t="str">
        <f>IF(FK55="","",TODAY()-FK55)</f>
        <v/>
      </c>
      <c r="FO55" t="str">
        <f>IF(FK55="","SIN ESTADO",IF(FM55&lt;&gt;"","PAGA",IF(FL55&gt;0,"VENCIDA",IF(FL55&gt;=-5,"POR VENCER","AL DÍA"))))</f>
        <v>SIN ESTADO</v>
      </c>
      <c r="FQ55" t="str">
        <f>IF(N($H55)&lt;28,"",IF(FK55="","",FK55+31))</f>
        <v/>
      </c>
      <c r="FR55" t="str">
        <f>IF(FQ55="","",TODAY()-FQ55)</f>
        <v/>
      </c>
      <c r="FU55" t="str">
        <f>IF(FQ55="","SIN ESTADO",IF(FS55&lt;&gt;"","PAGA",IF(FR55&gt;0,"VENCIDA",IF(FR55&gt;=-5,"POR VENCER","AL DÍA"))))</f>
        <v>SIN ESTADO</v>
      </c>
      <c r="FW55" t="str">
        <f>IF(N($H55)&lt;29,"",IF(FQ55="","",FQ55+31))</f>
        <v/>
      </c>
      <c r="FX55" t="str">
        <f>IF(FW55="","",TODAY()-FW55)</f>
        <v/>
      </c>
      <c r="GA55" t="str">
        <f>IF(FW55="","SIN ESTADO",IF(FY55&lt;&gt;"","PAGA",IF(FX55&gt;0,"VENCIDA",IF(FX55&gt;=-5,"POR VENCER","AL DÍA"))))</f>
        <v>SIN ESTADO</v>
      </c>
      <c r="GC55" t="str">
        <f>IF(N($H55)&lt;30,"",IF(FW55="","",FW55+31))</f>
        <v/>
      </c>
      <c r="GD55" t="str">
        <f>IF(GC55="","",TODAY()-GC55)</f>
        <v/>
      </c>
      <c r="GG55" t="str">
        <f>IF(GC55="","SIN ESTADO",IF(GE55&lt;&gt;"","PAGA",IF(GD55&gt;0,"VENCIDA",IF(GD55&gt;=-5,"POR VENCER","AL DÍA"))))</f>
        <v>SIN ESTADO</v>
      </c>
      <c r="GI55" t="str">
        <f>IF(N($H55)&lt;31,"",IF(GC55="","",GC55+31))</f>
        <v/>
      </c>
      <c r="GJ55" t="str">
        <f>IF(GI55="","",TODAY()-GI55)</f>
        <v/>
      </c>
      <c r="GM55" t="str">
        <f>IF(GI55="","SIN ESTADO",IF(GK55&lt;&gt;"","PAGA",IF(GJ55&gt;0,"VENCIDA",IF(GJ55&gt;=-5,"POR VENCER","AL DÍA"))))</f>
        <v>SIN ESTADO</v>
      </c>
      <c r="GO55" t="str">
        <f>IF(N($H55)&lt;32,"",IF(GI55="","",GI55+31))</f>
        <v/>
      </c>
      <c r="GP55" t="str">
        <f>IF(GO55="","",TODAY()-GO55)</f>
        <v/>
      </c>
      <c r="GS55" t="str">
        <f>IF(GO55="","SIN ESTADO",IF(GQ55&lt;&gt;"","PAGA",IF(GP55&gt;0,"VENCIDA",IF(GP55&gt;=-5,"POR VENCER","AL DÍA"))))</f>
        <v>SIN ESTADO</v>
      </c>
      <c r="GU55" t="str">
        <f>IF(N($H55)&lt;33,"",IF(GO55="","",GO55+31))</f>
        <v/>
      </c>
      <c r="GV55" t="str">
        <f>IF(GU55="","",TODAY()-GU55)</f>
        <v/>
      </c>
      <c r="GY55" t="str">
        <f>IF(GU55="","SIN ESTADO",IF(GW55&lt;&gt;"","PAGA",IF(GV55&gt;0,"VENCIDA",IF(GV55&gt;=-5,"POR VENCER","AL DÍA"))))</f>
        <v>SIN ESTADO</v>
      </c>
      <c r="HA55" t="str">
        <f>IF(N($H55)&lt;34,"",IF(GU55="","",GU55+31))</f>
        <v/>
      </c>
      <c r="HB55" t="str">
        <f>IF(HA55="","",TODAY()-HA55)</f>
        <v/>
      </c>
      <c r="HE55" t="str">
        <f>IF(HA55="","SIN ESTADO",IF(HC55&lt;&gt;"","PAGA",IF(HB55&gt;0,"VENCIDA",IF(HB55&gt;=-5,"POR VENCER","AL DÍA"))))</f>
        <v>SIN ESTADO</v>
      </c>
      <c r="HG55" t="str">
        <f>IF(N($H55)&lt;35,"",IF(HA55="","",HA55+31))</f>
        <v/>
      </c>
      <c r="HH55" t="str">
        <f>IF(HG55="","",TODAY()-HG55)</f>
        <v/>
      </c>
      <c r="HK55" t="str">
        <f>IF(HG55="","SIN ESTADO",IF(HI55&lt;&gt;"","PAGA",IF(HH55&gt;0,"VENCIDA",IF(HH55&gt;=-5,"POR VENCER","AL DÍA"))))</f>
        <v>SIN ESTADO</v>
      </c>
      <c r="HM55" t="str">
        <f>IF(N($H55)&lt;36,"",IF(HG55="","",HG55+31))</f>
        <v/>
      </c>
      <c r="HN55" t="str">
        <f>IF(HM55="","",TODAY()-HM55)</f>
        <v/>
      </c>
      <c r="HQ55" t="str">
        <f>IF(HM55="","SIN ESTADO",IF(HO55&lt;&gt;"","PAGA",IF(HN55&gt;0,"VENCIDA",IF(HN55&gt;=-5,"POR VENCER","AL DÍA"))))</f>
        <v>SIN ESTADO</v>
      </c>
      <c r="HS55">
        <f>N55+T55+Z55+AF55+AL55+AR55+AX55+BD55+BJ55+BP55+BV55+CB55+CH55+CN55+CT55+CZ55+DF55+DL55+DR55+DX55+ED55+EJ55+EP55+EV55+FB55+FH55+FN55+FT55+FZ55+GF55+GL55+GR55+GX55+HD55+HJ55+HP55</f>
        <v>0</v>
      </c>
      <c r="HU55">
        <f>IFERROR(N($J55),0)</f>
        <v>0</v>
      </c>
      <c r="HW55">
        <f>SUMPRODUCT((MOD(COLUMN($M55:$HR55)-COLUMN($M55),6)=0)*ISNUMBER($M55:$HR55)*($M55:$HR55&gt;=RESUMEN!$C$26)*($M55:$HR55&lt;=RESUMEN!$C$27)*IFERROR(N($N55:$HS55),0))</f>
        <v>0</v>
      </c>
      <c r="HX55">
        <f>SUMPRODUCT((MOD(COLUMN($M55:$HR55)-COLUMN($M55),6)=0)*ISNUMBER($M55:$HR55)*($M55:$HR55&gt;=RESUMEN!$C$26)*($M55:$HR55&lt;=RESUMEN!$C$27))</f>
        <v>0</v>
      </c>
    </row>
    <row r="56">
      <c r="B56">
        <f>VENTAS!A55</f>
        <v>53</v>
      </c>
      <c r="C56" t="str">
        <f>VENTAS!B55</f>
        <v xml:space="preserve">LC1 - 7 - 10 </v>
      </c>
      <c r="D56" t="str">
        <f>VENTAS!C55</f>
        <v>VENDIDO</v>
      </c>
      <c r="E56">
        <f>VENTAS!D55</f>
        <v>25000000</v>
      </c>
      <c r="F56">
        <f>VENTAS!J55</f>
        <v>21000000</v>
      </c>
      <c r="G56">
        <f>VENTAS!F55</f>
        <v>45859</v>
      </c>
      <c r="H56">
        <f>VENTAS!K55</f>
        <v>24</v>
      </c>
      <c r="I56" t="str">
        <f>VENTAS!M55</f>
        <v xml:space="preserve">21 DE CADA MES </v>
      </c>
      <c r="J56">
        <f>VENTAS!L55</f>
        <v>875000</v>
      </c>
      <c r="K56">
        <f>IF(N($H56)&lt;1,"",$G56+31)</f>
        <v>45890</v>
      </c>
      <c r="L56">
        <f>IF(K56="","",TODAY()-K56)</f>
        <v>428</v>
      </c>
      <c r="M56">
        <v>45895</v>
      </c>
      <c r="N56">
        <v>700000</v>
      </c>
      <c r="O56" t="str">
        <f>IF(K56="","SIN ESTADO",IF(M56&lt;&gt;"","PAGA",IF(L56&gt;0,"VENCIDA",IF(L56&gt;=-5,"POR VENCER","AL DÍA"))))</f>
        <v>PAGA</v>
      </c>
      <c r="P56" t="str">
        <v>TRANSFERENCIA</v>
      </c>
      <c r="Q56">
        <f>IF(N($H56)&lt;2,"",IF(K56="","",K56+31))</f>
        <v>45921</v>
      </c>
      <c r="R56">
        <f>IF(Q56="","",TODAY()-Q56)</f>
        <v>397</v>
      </c>
      <c r="S56">
        <v>45925</v>
      </c>
      <c r="T56">
        <v>1050000</v>
      </c>
      <c r="U56" t="str">
        <f>IF(Q56="","SIN ESTADO",IF(S56&lt;&gt;"","PAGA",IF(R56&gt;0,"VENCIDA",IF(R56&gt;=-5,"POR VENCER","AL DÍA"))))</f>
        <v>PAGA</v>
      </c>
      <c r="V56" t="str">
        <v>TRANSFERENCIA</v>
      </c>
      <c r="W56">
        <f>IF(N($H56)&lt;3,"",IF(Q56="","",Q56+31))</f>
        <v>45952</v>
      </c>
      <c r="X56">
        <f>IF(W56="","",TODAY()-W56)</f>
        <v>366</v>
      </c>
      <c r="Y56">
        <v>45951</v>
      </c>
      <c r="Z56">
        <v>875000</v>
      </c>
      <c r="AA56" t="str">
        <f>IF(W56="","SIN ESTADO",IF(Y56&lt;&gt;"","PAGA",IF(X56&gt;0,"VENCIDA",IF(X56&gt;=-5,"POR VENCER","AL DÍA"))))</f>
        <v>PAGA</v>
      </c>
      <c r="AB56" t="str">
        <v>TRANSFERENCIA</v>
      </c>
      <c r="AC56">
        <f>IF(N($H56)&lt;4,"",IF(W56="","",W56+31))</f>
        <v>45983</v>
      </c>
      <c r="AD56">
        <f>IF(AC56="","",TODAY()-AC56)</f>
        <v>335</v>
      </c>
      <c r="AE56">
        <v>45984</v>
      </c>
      <c r="AF56">
        <v>800000</v>
      </c>
      <c r="AG56" t="str">
        <f>IF(AC56="","SIN ESTADO",IF(AE56&lt;&gt;"","PAGA",IF(AD56&gt;0,"VENCIDA",IF(AD56&gt;=-5,"POR VENCER","AL DÍA"))))</f>
        <v>PAGA</v>
      </c>
      <c r="AH56" t="str">
        <v>TRANSFERENCIA</v>
      </c>
      <c r="AI56">
        <f>IF(N($H56)&lt;5,"",IF(AC56="","",AC56+31))</f>
        <v>46014</v>
      </c>
      <c r="AJ56">
        <f>IF(AI56="","",TODAY()-AI56)</f>
        <v>304</v>
      </c>
      <c r="AK56">
        <v>46024</v>
      </c>
      <c r="AL56">
        <v>800000</v>
      </c>
      <c r="AM56" t="str">
        <f>IF(AI56="","SIN ESTADO",IF(AK56&lt;&gt;"","PAGA",IF(AJ56&gt;0,"VENCIDA",IF(AJ56&gt;=-5,"POR VENCER","AL DÍA"))))</f>
        <v>PAGA</v>
      </c>
      <c r="AN56" t="str">
        <v>TRANSFERENCIA</v>
      </c>
      <c r="AO56">
        <f>IF(N($H56)&lt;6,"",IF(AI56="","",AI56+31))</f>
        <v>46045</v>
      </c>
      <c r="AP56">
        <f>IF(AO56="","",TODAY()-AO56)</f>
        <v>273</v>
      </c>
      <c r="AQ56">
        <v>46070</v>
      </c>
      <c r="AR56">
        <v>900000</v>
      </c>
      <c r="AS56" t="str">
        <f>IF(AO56="","SIN ESTADO",IF(AQ56&lt;&gt;"","PAGA",IF(AP56&gt;0,"VENCIDA",IF(AP56&gt;=-5,"POR VENCER","AL DÍA"))))</f>
        <v>PAGA</v>
      </c>
      <c r="AT56" t="str">
        <v>TRANSFERENCIA</v>
      </c>
      <c r="AU56">
        <f>IF(N($H56)&lt;7,"",IF(AO56="","",AO56+31))</f>
        <v>46076</v>
      </c>
      <c r="AV56">
        <f>IF(AU56="","",TODAY()-AU56)</f>
        <v>242</v>
      </c>
      <c r="AW56">
        <v>46098</v>
      </c>
      <c r="AX56">
        <v>1000000</v>
      </c>
      <c r="AY56" t="str">
        <f>IF(AU56="","SIN ESTADO",IF(AW56&lt;&gt;"","PAGA",IF(AV56&gt;0,"VENCIDA",IF(AV56&gt;=-5,"POR VENCER","AL DÍA"))))</f>
        <v>PAGA</v>
      </c>
      <c r="AZ56" t="str">
        <v>TRANSFERENCIA</v>
      </c>
      <c r="BA56">
        <f>IF(N($H56)&lt;8,"",IF(AU56="","",AU56+31))</f>
        <v>46107</v>
      </c>
      <c r="BB56">
        <f>IF(BA56="","",TODAY()-BA56)</f>
        <v>211</v>
      </c>
      <c r="BC56">
        <v>46126</v>
      </c>
      <c r="BD56">
        <v>1000000</v>
      </c>
      <c r="BE56" t="str">
        <f>IF(BA56="","SIN ESTADO",IF(BC56&lt;&gt;"","PAGA",IF(BB56&gt;0,"VENCIDA",IF(BB56&gt;=-5,"POR VENCER","AL DÍA"))))</f>
        <v>PAGA</v>
      </c>
      <c r="BF56" t="str">
        <v>TRANSFERENCIA</v>
      </c>
      <c r="BG56">
        <f>IF(N($H56)&lt;9,"",IF(BA56="","",BA56+31))</f>
        <v>46138</v>
      </c>
      <c r="BH56">
        <f>IF(BG56="","",TODAY()-BG56)</f>
        <v>180</v>
      </c>
      <c r="BI56">
        <v>46154</v>
      </c>
      <c r="BJ56">
        <v>850000</v>
      </c>
      <c r="BK56" t="str">
        <f>IF(BG56="","SIN ESTADO",IF(BI56&lt;&gt;"","PAGA",IF(BH56&gt;0,"VENCIDA",IF(BH56&gt;=-5,"POR VENCER","AL DÍA"))))</f>
        <v>PAGA</v>
      </c>
      <c r="BL56" t="str">
        <v>TRANSFERENCIA</v>
      </c>
      <c r="BM56">
        <f>IF(N($H56)&lt;10,"",IF(BG56="","",BG56+31))</f>
        <v>46169</v>
      </c>
      <c r="BN56">
        <f>IF(BM56="","",TODAY()-BM56)</f>
        <v>149</v>
      </c>
      <c r="BO56">
        <v>46188</v>
      </c>
      <c r="BP56">
        <v>1000000</v>
      </c>
      <c r="BQ56" t="str">
        <f>IF(BM56="","SIN ESTADO",IF(BO56&lt;&gt;"","PAGA",IF(BN56&gt;0,"VENCIDA",IF(BN56&gt;=-5,"POR VENCER","AL DÍA"))))</f>
        <v>PAGA</v>
      </c>
      <c r="BR56" t="str">
        <v>TRANSFERENCIA</v>
      </c>
      <c r="BS56">
        <f>IF(N($H56)&lt;11,"",IF(BM56="","",BM56+31))</f>
        <v>46200</v>
      </c>
      <c r="BT56">
        <f>IF(BS56="","",TODAY()-BS56)</f>
        <v>118</v>
      </c>
      <c r="BU56">
        <v>46222</v>
      </c>
      <c r="BV56">
        <v>1000000</v>
      </c>
      <c r="BW56" t="str">
        <f>IF(BS56="","SIN ESTADO",IF(BU56&lt;&gt;"","PAGA",IF(BT56&gt;0,"VENCIDA",IF(BT56&gt;=-5,"POR VENCER","AL DÍA"))))</f>
        <v>PAGA</v>
      </c>
      <c r="BX56" t="str">
        <v>TRANSFERENCIA</v>
      </c>
      <c r="BY56">
        <f>IF(N($H56)&lt;12,"",IF(BS56="","",BS56+31))</f>
        <v>46231</v>
      </c>
      <c r="BZ56">
        <f>IF(BY56="","",TODAY()-BY56)</f>
        <v>87</v>
      </c>
      <c r="CA56">
        <v>46269</v>
      </c>
      <c r="CB56">
        <v>800000</v>
      </c>
      <c r="CC56" t="str">
        <f>IF(BY56="","SIN ESTADO",IF(CA56&lt;&gt;"","PAGA",IF(BZ56&gt;0,"VENCIDA",IF(BZ56&gt;=-5,"POR VENCER","AL DÍA"))))</f>
        <v>PAGA</v>
      </c>
      <c r="CD56" t="str">
        <v>TRANSFERENCIA</v>
      </c>
      <c r="CE56">
        <f>IF(N($H56)&lt;13,"",IF(BY56="","",BY56+31))</f>
        <v>46262</v>
      </c>
      <c r="CF56">
        <f>IF(CE56="","",TODAY()-CE56)</f>
        <v>56</v>
      </c>
      <c r="CG56">
        <v>46294</v>
      </c>
      <c r="CH56">
        <v>725000</v>
      </c>
      <c r="CI56" t="str">
        <f>IF(CE56="","SIN ESTADO",IF(CG56&lt;&gt;"","PAGA",IF(CF56&gt;0,"VENCIDA",IF(CF56&gt;=-5,"POR VENCER","AL DÍA"))))</f>
        <v>PAGA</v>
      </c>
      <c r="CJ56" t="str">
        <v>TRANSFERENCIA</v>
      </c>
      <c r="CK56">
        <f>IF(N($H56)&lt;14,"",IF(CE56="","",CE56+31))</f>
        <v>46293</v>
      </c>
      <c r="CL56">
        <f>IF(CK56="","",TODAY()-CK56)</f>
        <v>25</v>
      </c>
      <c r="CO56" t="str">
        <f>IF(CK56="","SIN ESTADO",IF(CM56&lt;&gt;"","PAGA",IF(CL56&gt;0,"VENCIDA",IF(CL56&gt;=-5,"POR VENCER","AL DÍA"))))</f>
        <v>VENCIDA</v>
      </c>
      <c r="CQ56">
        <f>IF(N($H56)&lt;15,"",IF(CK56="","",CK56+31))</f>
        <v>46324</v>
      </c>
      <c r="CR56">
        <f>IF(CQ56="","",TODAY()-CQ56)</f>
        <v>-6</v>
      </c>
      <c r="CU56" t="str">
        <f>IF(CQ56="","SIN ESTADO",IF(CS56&lt;&gt;"","PAGA",IF(CR56&gt;0,"VENCIDA",IF(CR56&gt;=-5,"POR VENCER","AL DÍA"))))</f>
        <v>AL DÍA</v>
      </c>
      <c r="CW56">
        <f>IF(N($H56)&lt;16,"",IF(CQ56="","",CQ56+31))</f>
        <v>46355</v>
      </c>
      <c r="CX56">
        <f>IF(CW56="","",TODAY()-CW56)</f>
        <v>-37</v>
      </c>
      <c r="DA56" t="str">
        <f>IF(CW56="","SIN ESTADO",IF(CY56&lt;&gt;"","PAGA",IF(CX56&gt;0,"VENCIDA",IF(CX56&gt;=-5,"POR VENCER","AL DÍA"))))</f>
        <v>AL DÍA</v>
      </c>
      <c r="DC56">
        <f>IF(N($H56)&lt;17,"",IF(CW56="","",CW56+31))</f>
        <v>46386</v>
      </c>
      <c r="DD56">
        <f>IF(DC56="","",TODAY()-DC56)</f>
        <v>-68</v>
      </c>
      <c r="DG56" t="str">
        <f>IF(DC56="","SIN ESTADO",IF(DE56&lt;&gt;"","PAGA",IF(DD56&gt;0,"VENCIDA",IF(DD56&gt;=-5,"POR VENCER","AL DÍA"))))</f>
        <v>AL DÍA</v>
      </c>
      <c r="DI56">
        <f>IF(N($H56)&lt;18,"",IF(DC56="","",DC56+31))</f>
        <v>46417</v>
      </c>
      <c r="DJ56">
        <f>IF(DI56="","",TODAY()-DI56)</f>
        <v>-99</v>
      </c>
      <c r="DM56" t="str">
        <f>IF(DI56="","SIN ESTADO",IF(DK56&lt;&gt;"","PAGA",IF(DJ56&gt;0,"VENCIDA",IF(DJ56&gt;=-5,"POR VENCER","AL DÍA"))))</f>
        <v>AL DÍA</v>
      </c>
      <c r="DO56">
        <f>IF(N($H56)&lt;19,"",IF(DI56="","",DI56+31))</f>
        <v>46448</v>
      </c>
      <c r="DP56">
        <f>IF(DO56="","",TODAY()-DO56)</f>
        <v>-130</v>
      </c>
      <c r="DS56" t="str">
        <f>IF(DO56="","SIN ESTADO",IF(DQ56&lt;&gt;"","PAGA",IF(DP56&gt;0,"VENCIDA",IF(DP56&gt;=-5,"POR VENCER","AL DÍA"))))</f>
        <v>AL DÍA</v>
      </c>
      <c r="DU56">
        <f>IF(N($H56)&lt;20,"",IF(DO56="","",DO56+31))</f>
        <v>46479</v>
      </c>
      <c r="DV56">
        <f>IF(DU56="","",TODAY()-DU56)</f>
        <v>-161</v>
      </c>
      <c r="DY56" t="str">
        <f>IF(DU56="","SIN ESTADO",IF(DW56&lt;&gt;"","PAGA",IF(DV56&gt;0,"VENCIDA",IF(DV56&gt;=-5,"POR VENCER","AL DÍA"))))</f>
        <v>AL DÍA</v>
      </c>
      <c r="EA56">
        <f>IF(N($H56)&lt;21,"",IF(DU56="","",DU56+31))</f>
        <v>46510</v>
      </c>
      <c r="EB56">
        <f>IF(EA56="","",TODAY()-EA56)</f>
        <v>-192</v>
      </c>
      <c r="EE56" t="str">
        <f>IF(EA56="","SIN ESTADO",IF(EC56&lt;&gt;"","PAGA",IF(EB56&gt;0,"VENCIDA",IF(EB56&gt;=-5,"POR VENCER","AL DÍA"))))</f>
        <v>AL DÍA</v>
      </c>
      <c r="EG56">
        <f>IF(N($H56)&lt;22,"",IF(EA56="","",EA56+31))</f>
        <v>46541</v>
      </c>
      <c r="EH56">
        <f>IF(EG56="","",TODAY()-EG56)</f>
        <v>-223</v>
      </c>
      <c r="EK56" t="str">
        <f>IF(EG56="","SIN ESTADO",IF(EI56&lt;&gt;"","PAGA",IF(EH56&gt;0,"VENCIDA",IF(EH56&gt;=-5,"POR VENCER","AL DÍA"))))</f>
        <v>AL DÍA</v>
      </c>
      <c r="EM56">
        <f>IF(N($H56)&lt;23,"",IF(EG56="","",EG56+31))</f>
        <v>46572</v>
      </c>
      <c r="EN56">
        <f>IF(EM56="","",TODAY()-EM56)</f>
        <v>-254</v>
      </c>
      <c r="EQ56" t="str">
        <f>IF(EM56="","SIN ESTADO",IF(EO56&lt;&gt;"","PAGA",IF(EN56&gt;0,"VENCIDA",IF(EN56&gt;=-5,"POR VENCER","AL DÍA"))))</f>
        <v>AL DÍA</v>
      </c>
      <c r="ES56">
        <f>IF(N($H56)&lt;24,"",IF(EM56="","",EM56+31))</f>
        <v>46603</v>
      </c>
      <c r="ET56">
        <f>IF(ES56="","",TODAY()-ES56)</f>
        <v>-285</v>
      </c>
      <c r="EW56" t="str">
        <f>IF(ES56="","SIN ESTADO",IF(EU56&lt;&gt;"","PAGA",IF(ET56&gt;0,"VENCIDA",IF(ET56&gt;=-5,"POR VENCER","AL DÍA"))))</f>
        <v>AL DÍA</v>
      </c>
      <c r="EY56" t="str">
        <f>IF(N($H56)&lt;25,"",IF(ES56="","",ES56+31))</f>
        <v/>
      </c>
      <c r="EZ56" t="str">
        <f>IF(EY56="","",TODAY()-EY56)</f>
        <v/>
      </c>
      <c r="FC56" t="str">
        <f>IF(EY56="","SIN ESTADO",IF(FA56&lt;&gt;"","PAGA",IF(EZ56&gt;0,"VENCIDA",IF(EZ56&gt;=-5,"POR VENCER","AL DÍA"))))</f>
        <v>SIN ESTADO</v>
      </c>
      <c r="FE56" t="str">
        <f>IF(N($H56)&lt;26,"",IF(EY56="","",EY56+31))</f>
        <v/>
      </c>
      <c r="FF56" t="str">
        <f>IF(FE56="","",TODAY()-FE56)</f>
        <v/>
      </c>
      <c r="FI56" t="str">
        <f>IF(FE56="","SIN ESTADO",IF(FG56&lt;&gt;"","PAGA",IF(FF56&gt;0,"VENCIDA",IF(FF56&gt;=-5,"POR VENCER","AL DÍA"))))</f>
        <v>SIN ESTADO</v>
      </c>
      <c r="FK56" t="str">
        <f>IF(N($H56)&lt;27,"",IF(FE56="","",FE56+31))</f>
        <v/>
      </c>
      <c r="FL56" t="str">
        <f>IF(FK56="","",TODAY()-FK56)</f>
        <v/>
      </c>
      <c r="FO56" t="str">
        <f>IF(FK56="","SIN ESTADO",IF(FM56&lt;&gt;"","PAGA",IF(FL56&gt;0,"VENCIDA",IF(FL56&gt;=-5,"POR VENCER","AL DÍA"))))</f>
        <v>SIN ESTADO</v>
      </c>
      <c r="FQ56" t="str">
        <f>IF(N($H56)&lt;28,"",IF(FK56="","",FK56+31))</f>
        <v/>
      </c>
      <c r="FR56" t="str">
        <f>IF(FQ56="","",TODAY()-FQ56)</f>
        <v/>
      </c>
      <c r="FU56" t="str">
        <f>IF(FQ56="","SIN ESTADO",IF(FS56&lt;&gt;"","PAGA",IF(FR56&gt;0,"VENCIDA",IF(FR56&gt;=-5,"POR VENCER","AL DÍA"))))</f>
        <v>SIN ESTADO</v>
      </c>
      <c r="FW56" t="str">
        <f>IF(N($H56)&lt;29,"",IF(FQ56="","",FQ56+31))</f>
        <v/>
      </c>
      <c r="FX56" t="str">
        <f>IF(FW56="","",TODAY()-FW56)</f>
        <v/>
      </c>
      <c r="GA56" t="str">
        <f>IF(FW56="","SIN ESTADO",IF(FY56&lt;&gt;"","PAGA",IF(FX56&gt;0,"VENCIDA",IF(FX56&gt;=-5,"POR VENCER","AL DÍA"))))</f>
        <v>SIN ESTADO</v>
      </c>
      <c r="GC56" t="str">
        <f>IF(N($H56)&lt;30,"",IF(FW56="","",FW56+31))</f>
        <v/>
      </c>
      <c r="GD56" t="str">
        <f>IF(GC56="","",TODAY()-GC56)</f>
        <v/>
      </c>
      <c r="GG56" t="str">
        <f>IF(GC56="","SIN ESTADO",IF(GE56&lt;&gt;"","PAGA",IF(GD56&gt;0,"VENCIDA",IF(GD56&gt;=-5,"POR VENCER","AL DÍA"))))</f>
        <v>SIN ESTADO</v>
      </c>
      <c r="GI56" t="str">
        <f>IF(N($H56)&lt;31,"",IF(GC56="","",GC56+31))</f>
        <v/>
      </c>
      <c r="GJ56" t="str">
        <f>IF(GI56="","",TODAY()-GI56)</f>
        <v/>
      </c>
      <c r="GM56" t="str">
        <f>IF(GI56="","SIN ESTADO",IF(GK56&lt;&gt;"","PAGA",IF(GJ56&gt;0,"VENCIDA",IF(GJ56&gt;=-5,"POR VENCER","AL DÍA"))))</f>
        <v>SIN ESTADO</v>
      </c>
      <c r="GO56" t="str">
        <f>IF(N($H56)&lt;32,"",IF(GI56="","",GI56+31))</f>
        <v/>
      </c>
      <c r="GP56" t="str">
        <f>IF(GO56="","",TODAY()-GO56)</f>
        <v/>
      </c>
      <c r="GS56" t="str">
        <f>IF(GO56="","SIN ESTADO",IF(GQ56&lt;&gt;"","PAGA",IF(GP56&gt;0,"VENCIDA",IF(GP56&gt;=-5,"POR VENCER","AL DÍA"))))</f>
        <v>SIN ESTADO</v>
      </c>
      <c r="GU56" t="str">
        <f>IF(N($H56)&lt;33,"",IF(GO56="","",GO56+31))</f>
        <v/>
      </c>
      <c r="GV56" t="str">
        <f>IF(GU56="","",TODAY()-GU56)</f>
        <v/>
      </c>
      <c r="GY56" t="str">
        <f>IF(GU56="","SIN ESTADO",IF(GW56&lt;&gt;"","PAGA",IF(GV56&gt;0,"VENCIDA",IF(GV56&gt;=-5,"POR VENCER","AL DÍA"))))</f>
        <v>SIN ESTADO</v>
      </c>
      <c r="HA56" t="str">
        <f>IF(N($H56)&lt;34,"",IF(GU56="","",GU56+31))</f>
        <v/>
      </c>
      <c r="HB56" t="str">
        <f>IF(HA56="","",TODAY()-HA56)</f>
        <v/>
      </c>
      <c r="HE56" t="str">
        <f>IF(HA56="","SIN ESTADO",IF(HC56&lt;&gt;"","PAGA",IF(HB56&gt;0,"VENCIDA",IF(HB56&gt;=-5,"POR VENCER","AL DÍA"))))</f>
        <v>SIN ESTADO</v>
      </c>
      <c r="HG56" t="str">
        <f>IF(N($H56)&lt;35,"",IF(HA56="","",HA56+31))</f>
        <v/>
      </c>
      <c r="HH56" t="str">
        <f>IF(HG56="","",TODAY()-HG56)</f>
        <v/>
      </c>
      <c r="HK56" t="str">
        <f>IF(HG56="","SIN ESTADO",IF(HI56&lt;&gt;"","PAGA",IF(HH56&gt;0,"VENCIDA",IF(HH56&gt;=-5,"POR VENCER","AL DÍA"))))</f>
        <v>SIN ESTADO</v>
      </c>
      <c r="HM56" t="str">
        <f>IF(N($H56)&lt;36,"",IF(HG56="","",HG56+31))</f>
        <v/>
      </c>
      <c r="HN56" t="str">
        <f>IF(HM56="","",TODAY()-HM56)</f>
        <v/>
      </c>
      <c r="HQ56" t="str">
        <f>IF(HM56="","SIN ESTADO",IF(HO56&lt;&gt;"","PAGA",IF(HN56&gt;0,"VENCIDA",IF(HN56&gt;=-5,"POR VENCER","AL DÍA"))))</f>
        <v>SIN ESTADO</v>
      </c>
      <c r="HS56">
        <f>N56+T56+Z56+AF56+AL56+AR56+AX56+BD56+BJ56+BP56+BV56+CB56+CH56+CN56+CT56+CZ56+DF56+DL56+DR56+DX56+ED56+EJ56+EP56+EV56+FB56+FH56+FN56+FT56+FZ56+GF56+GL56+GR56+GX56+HD56+HJ56+HP56</f>
        <v>11500000</v>
      </c>
      <c r="HU56">
        <f>IFERROR(N($J56),0)</f>
        <v>875000</v>
      </c>
      <c r="HW56">
        <f>SUMPRODUCT((MOD(COLUMN($M56:$HR56)-COLUMN($M56),6)=0)*ISNUMBER($M56:$HR56)*($M56:$HR56&gt;=RESUMEN!$C$26)*($M56:$HR56&lt;=RESUMEN!$C$27)*IFERROR(N($N56:$HS56),0))</f>
        <v>0</v>
      </c>
      <c r="HX56">
        <f>SUMPRODUCT((MOD(COLUMN($M56:$HR56)-COLUMN($M56),6)=0)*ISNUMBER($M56:$HR56)*($M56:$HR56&gt;=RESUMEN!$C$26)*($M56:$HR56&lt;=RESUMEN!$C$27))</f>
        <v>0</v>
      </c>
    </row>
    <row r="57">
      <c r="B57">
        <f>VENTAS!A56</f>
        <v>54</v>
      </c>
      <c r="C57" t="str">
        <f>VENTAS!B56</f>
        <v>LC1 - 7 - 11</v>
      </c>
      <c r="D57" t="str">
        <f>VENTAS!C56</f>
        <v>VENDIDO</v>
      </c>
      <c r="E57">
        <f>VENTAS!D56</f>
        <v>25000000</v>
      </c>
      <c r="F57">
        <f>VENTAS!J56</f>
        <v>21000000</v>
      </c>
      <c r="G57">
        <f>VENTAS!F56</f>
        <v>45827</v>
      </c>
      <c r="H57">
        <f>VENTAS!K56</f>
        <v>24</v>
      </c>
      <c r="I57" t="str">
        <f>VENTAS!M56</f>
        <v xml:space="preserve">19 DE CADA MES </v>
      </c>
      <c r="J57">
        <f>VENTAS!L56</f>
        <v>875000</v>
      </c>
      <c r="K57">
        <f>IF(N($H57)&lt;1,"",$G57+31)</f>
        <v>45858</v>
      </c>
      <c r="L57">
        <f>IF(K57="","",TODAY()-K57)</f>
        <v>460</v>
      </c>
      <c r="M57">
        <v>45902</v>
      </c>
      <c r="N57">
        <v>875000</v>
      </c>
      <c r="O57" t="str">
        <f>IF(K57="","SIN ESTADO",IF(M57&lt;&gt;"","PAGA",IF(L57&gt;0,"VENCIDA",IF(L57&gt;=-5,"POR VENCER","AL DÍA"))))</f>
        <v>PAGA</v>
      </c>
      <c r="P57" t="str">
        <v>TRANSFERENCIA</v>
      </c>
      <c r="Q57">
        <f>IF(N($H57)&lt;2,"",IF(K57="","",K57+31))</f>
        <v>45889</v>
      </c>
      <c r="R57">
        <f>IF(Q57="","",TODAY()-Q57)</f>
        <v>429</v>
      </c>
      <c r="S57">
        <v>45934</v>
      </c>
      <c r="T57">
        <v>875000</v>
      </c>
      <c r="U57" t="str">
        <f>IF(Q57="","SIN ESTADO",IF(S57&lt;&gt;"","PAGA",IF(R57&gt;0,"VENCIDA",IF(R57&gt;=-5,"POR VENCER","AL DÍA"))))</f>
        <v>PAGA</v>
      </c>
      <c r="V57" t="str">
        <v>TRANSFERENCIA</v>
      </c>
      <c r="W57">
        <f>IF(N($H57)&lt;3,"",IF(Q57="","",Q57+31))</f>
        <v>45920</v>
      </c>
      <c r="X57">
        <f>IF(W57="","",TODAY()-W57)</f>
        <v>398</v>
      </c>
      <c r="Y57">
        <v>46001</v>
      </c>
      <c r="Z57">
        <v>875000</v>
      </c>
      <c r="AA57" t="str">
        <f>IF(W57="","SIN ESTADO",IF(Y57&lt;&gt;"","PAGA",IF(X57&gt;0,"VENCIDA",IF(X57&gt;=-5,"POR VENCER","AL DÍA"))))</f>
        <v>PAGA</v>
      </c>
      <c r="AB57" t="str">
        <v>TRANSFERENCIA</v>
      </c>
      <c r="AC57">
        <f>IF(N($H57)&lt;4,"",IF(W57="","",W57+31))</f>
        <v>45951</v>
      </c>
      <c r="AD57">
        <f>IF(AC57="","",TODAY()-AC57)</f>
        <v>367</v>
      </c>
      <c r="AE57">
        <v>45664</v>
      </c>
      <c r="AF57">
        <v>875000</v>
      </c>
      <c r="AG57" t="str">
        <f>IF(AC57="","SIN ESTADO",IF(AE57&lt;&gt;"","PAGA",IF(AD57&gt;0,"VENCIDA",IF(AD57&gt;=-5,"POR VENCER","AL DÍA"))))</f>
        <v>PAGA</v>
      </c>
      <c r="AH57" t="str">
        <v>CHEQUE</v>
      </c>
      <c r="AI57">
        <f>IF(N($H57)&lt;5,"",IF(AC57="","",AC57+31))</f>
        <v>45982</v>
      </c>
      <c r="AJ57">
        <f>IF(AI57="","",TODAY()-AI57)</f>
        <v>336</v>
      </c>
      <c r="AK57">
        <v>45664</v>
      </c>
      <c r="AL57">
        <v>875000</v>
      </c>
      <c r="AM57" t="str">
        <f>IF(AI57="","SIN ESTADO",IF(AK57&lt;&gt;"","PAGA",IF(AJ57&gt;0,"VENCIDA",IF(AJ57&gt;=-5,"POR VENCER","AL DÍA"))))</f>
        <v>PAGA</v>
      </c>
      <c r="AN57" t="str">
        <v>CHEQUE</v>
      </c>
      <c r="AO57">
        <f>IF(N($H57)&lt;6,"",IF(AI57="","",AI57+31))</f>
        <v>46013</v>
      </c>
      <c r="AP57">
        <f>IF(AO57="","",TODAY()-AO57)</f>
        <v>305</v>
      </c>
      <c r="AQ57">
        <v>46079</v>
      </c>
      <c r="AR57">
        <v>875000</v>
      </c>
      <c r="AS57" t="str">
        <f>IF(AO57="","SIN ESTADO",IF(AQ57&lt;&gt;"","PAGA",IF(AP57&gt;0,"VENCIDA",IF(AP57&gt;=-5,"POR VENCER","AL DÍA"))))</f>
        <v>PAGA</v>
      </c>
      <c r="AT57" t="str">
        <v>CHEQUE</v>
      </c>
      <c r="AU57">
        <f>IF(N($H57)&lt;7,"",IF(AO57="","",AO57+31))</f>
        <v>46044</v>
      </c>
      <c r="AV57">
        <f>IF(AU57="","",TODAY()-AU57)</f>
        <v>274</v>
      </c>
      <c r="AW57">
        <v>46079</v>
      </c>
      <c r="AX57">
        <v>875000</v>
      </c>
      <c r="AY57" t="str">
        <f>IF(AU57="","SIN ESTADO",IF(AW57&lt;&gt;"","PAGA",IF(AV57&gt;0,"VENCIDA",IF(AV57&gt;=-5,"POR VENCER","AL DÍA"))))</f>
        <v>PAGA</v>
      </c>
      <c r="AZ57" t="str">
        <v>CHEQUE</v>
      </c>
      <c r="BA57">
        <f>IF(N($H57)&lt;8,"",IF(AU57="","",AU57+31))</f>
        <v>46075</v>
      </c>
      <c r="BB57">
        <f>IF(BA57="","",TODAY()-BA57)</f>
        <v>243</v>
      </c>
      <c r="BC57">
        <v>46113</v>
      </c>
      <c r="BD57">
        <v>875000</v>
      </c>
      <c r="BE57" t="str">
        <f>IF(BA57="","SIN ESTADO",IF(BC57&lt;&gt;"","PAGA",IF(BB57&gt;0,"VENCIDA",IF(BB57&gt;=-5,"POR VENCER","AL DÍA"))))</f>
        <v>PAGA</v>
      </c>
      <c r="BF57" t="str">
        <v>CHEQUE</v>
      </c>
      <c r="BG57">
        <f>IF(N($H57)&lt;9,"",IF(BA57="","",BA57+31))</f>
        <v>46106</v>
      </c>
      <c r="BH57">
        <f>IF(BG57="","",TODAY()-BG57)</f>
        <v>212</v>
      </c>
      <c r="BI57">
        <v>46150</v>
      </c>
      <c r="BJ57">
        <v>875000</v>
      </c>
      <c r="BK57" t="str">
        <f>IF(BG57="","SIN ESTADO",IF(BI57&lt;&gt;"","PAGA",IF(BH57&gt;0,"VENCIDA",IF(BH57&gt;=-5,"POR VENCER","AL DÍA"))))</f>
        <v>PAGA</v>
      </c>
      <c r="BL57" t="str">
        <v>TRANSFERENCIA</v>
      </c>
      <c r="BM57">
        <f>IF(N($H57)&lt;10,"",IF(BG57="","",BG57+31))</f>
        <v>46137</v>
      </c>
      <c r="BN57">
        <f>IF(BM57="","",TODAY()-BM57)</f>
        <v>181</v>
      </c>
      <c r="BO57">
        <v>46199</v>
      </c>
      <c r="BP57">
        <v>875000</v>
      </c>
      <c r="BQ57" t="str">
        <f>IF(BM57="","SIN ESTADO",IF(BO57&lt;&gt;"","PAGA",IF(BN57&gt;0,"VENCIDA",IF(BN57&gt;=-5,"POR VENCER","AL DÍA"))))</f>
        <v>PAGA</v>
      </c>
      <c r="BR57" t="str">
        <v>TRANSFERENCIA</v>
      </c>
      <c r="BS57">
        <f>IF(N($H57)&lt;11,"",IF(BM57="","",BM57+31))</f>
        <v>46168</v>
      </c>
      <c r="BT57">
        <f>IF(BS57="","",TODAY()-BS57)</f>
        <v>150</v>
      </c>
      <c r="BU57">
        <v>46224</v>
      </c>
      <c r="BV57">
        <v>875000</v>
      </c>
      <c r="BW57" t="str">
        <f>IF(BS57="","SIN ESTADO",IF(BU57&lt;&gt;"","PAGA",IF(BT57&gt;0,"VENCIDA",IF(BT57&gt;=-5,"POR VENCER","AL DÍA"))))</f>
        <v>PAGA</v>
      </c>
      <c r="BX57" t="str">
        <v>TRANSFERENCIA</v>
      </c>
      <c r="BY57">
        <f>IF(N($H57)&lt;12,"",IF(BS57="","",BS57+31))</f>
        <v>46199</v>
      </c>
      <c r="BZ57">
        <f>IF(BY57="","",TODAY()-BY57)</f>
        <v>119</v>
      </c>
      <c r="CA57">
        <v>46224</v>
      </c>
      <c r="CB57">
        <v>875000</v>
      </c>
      <c r="CC57" t="str">
        <f>IF(BY57="","SIN ESTADO",IF(CA57&lt;&gt;"","PAGA",IF(BZ57&gt;0,"VENCIDA",IF(BZ57&gt;=-5,"POR VENCER","AL DÍA"))))</f>
        <v>PAGA</v>
      </c>
      <c r="CD57" t="str">
        <v>TRANSFERENCIA</v>
      </c>
      <c r="CE57">
        <f>IF(N($H57)&lt;13,"",IF(BY57="","",BY57+31))</f>
        <v>46230</v>
      </c>
      <c r="CF57">
        <f>IF(CE57="","",TODAY()-CE57)</f>
        <v>88</v>
      </c>
      <c r="CG57">
        <v>46287</v>
      </c>
      <c r="CH57">
        <v>875000</v>
      </c>
      <c r="CI57" t="str">
        <f>IF(CE57="","SIN ESTADO",IF(CG57&lt;&gt;"","PAGA",IF(CF57&gt;0,"VENCIDA",IF(CF57&gt;=-5,"POR VENCER","AL DÍA"))))</f>
        <v>PAGA</v>
      </c>
      <c r="CJ57" t="str">
        <v>CHEQUE</v>
      </c>
      <c r="CK57">
        <f>IF(N($H57)&lt;14,"",IF(CE57="","",CE57+31))</f>
        <v>46261</v>
      </c>
      <c r="CL57">
        <f>IF(CK57="","",TODAY()-CK57)</f>
        <v>57</v>
      </c>
      <c r="CM57">
        <v>46287</v>
      </c>
      <c r="CN57">
        <v>875000</v>
      </c>
      <c r="CO57" t="str">
        <f>IF(CK57="","SIN ESTADO",IF(CM57&lt;&gt;"","PAGA",IF(CL57&gt;0,"VENCIDA",IF(CL57&gt;=-5,"POR VENCER","AL DÍA"))))</f>
        <v>PAGA</v>
      </c>
      <c r="CP57" t="str">
        <v>CHEQUE</v>
      </c>
      <c r="CQ57">
        <f>IF(N($H57)&lt;15,"",IF(CK57="","",CK57+31))</f>
        <v>46292</v>
      </c>
      <c r="CR57">
        <f>IF(CQ57="","",TODAY()-CQ57)</f>
        <v>26</v>
      </c>
      <c r="CU57" t="str">
        <f>IF(CQ57="","SIN ESTADO",IF(CS57&lt;&gt;"","PAGA",IF(CR57&gt;0,"VENCIDA",IF(CR57&gt;=-5,"POR VENCER","AL DÍA"))))</f>
        <v>VENCIDA</v>
      </c>
      <c r="CW57">
        <f>IF(N($H57)&lt;16,"",IF(CQ57="","",CQ57+31))</f>
        <v>46323</v>
      </c>
      <c r="CX57">
        <f>IF(CW57="","",TODAY()-CW57)</f>
        <v>-5</v>
      </c>
      <c r="DA57" t="str">
        <f>IF(CW57="","SIN ESTADO",IF(CY57&lt;&gt;"","PAGA",IF(CX57&gt;0,"VENCIDA",IF(CX57&gt;=-5,"POR VENCER","AL DÍA"))))</f>
        <v>POR VENCER</v>
      </c>
      <c r="DC57">
        <f>IF(N($H57)&lt;17,"",IF(CW57="","",CW57+31))</f>
        <v>46354</v>
      </c>
      <c r="DD57">
        <f>IF(DC57="","",TODAY()-DC57)</f>
        <v>-36</v>
      </c>
      <c r="DG57" t="str">
        <f>IF(DC57="","SIN ESTADO",IF(DE57&lt;&gt;"","PAGA",IF(DD57&gt;0,"VENCIDA",IF(DD57&gt;=-5,"POR VENCER","AL DÍA"))))</f>
        <v>AL DÍA</v>
      </c>
      <c r="DI57">
        <f>IF(N($H57)&lt;18,"",IF(DC57="","",DC57+31))</f>
        <v>46385</v>
      </c>
      <c r="DJ57">
        <f>IF(DI57="","",TODAY()-DI57)</f>
        <v>-67</v>
      </c>
      <c r="DM57" t="str">
        <f>IF(DI57="","SIN ESTADO",IF(DK57&lt;&gt;"","PAGA",IF(DJ57&gt;0,"VENCIDA",IF(DJ57&gt;=-5,"POR VENCER","AL DÍA"))))</f>
        <v>AL DÍA</v>
      </c>
      <c r="DO57">
        <f>IF(N($H57)&lt;19,"",IF(DI57="","",DI57+31))</f>
        <v>46416</v>
      </c>
      <c r="DP57">
        <f>IF(DO57="","",TODAY()-DO57)</f>
        <v>-98</v>
      </c>
      <c r="DS57" t="str">
        <f>IF(DO57="","SIN ESTADO",IF(DQ57&lt;&gt;"","PAGA",IF(DP57&gt;0,"VENCIDA",IF(DP57&gt;=-5,"POR VENCER","AL DÍA"))))</f>
        <v>AL DÍA</v>
      </c>
      <c r="DU57">
        <f>IF(N($H57)&lt;20,"",IF(DO57="","",DO57+31))</f>
        <v>46447</v>
      </c>
      <c r="DV57">
        <f>IF(DU57="","",TODAY()-DU57)</f>
        <v>-129</v>
      </c>
      <c r="DY57" t="str">
        <f>IF(DU57="","SIN ESTADO",IF(DW57&lt;&gt;"","PAGA",IF(DV57&gt;0,"VENCIDA",IF(DV57&gt;=-5,"POR VENCER","AL DÍA"))))</f>
        <v>AL DÍA</v>
      </c>
      <c r="EA57">
        <f>IF(N($H57)&lt;21,"",IF(DU57="","",DU57+31))</f>
        <v>46478</v>
      </c>
      <c r="EB57">
        <f>IF(EA57="","",TODAY()-EA57)</f>
        <v>-160</v>
      </c>
      <c r="EE57" t="str">
        <f>IF(EA57="","SIN ESTADO",IF(EC57&lt;&gt;"","PAGA",IF(EB57&gt;0,"VENCIDA",IF(EB57&gt;=-5,"POR VENCER","AL DÍA"))))</f>
        <v>AL DÍA</v>
      </c>
      <c r="EG57">
        <f>IF(N($H57)&lt;22,"",IF(EA57="","",EA57+31))</f>
        <v>46509</v>
      </c>
      <c r="EH57">
        <f>IF(EG57="","",TODAY()-EG57)</f>
        <v>-191</v>
      </c>
      <c r="EK57" t="str">
        <f>IF(EG57="","SIN ESTADO",IF(EI57&lt;&gt;"","PAGA",IF(EH57&gt;0,"VENCIDA",IF(EH57&gt;=-5,"POR VENCER","AL DÍA"))))</f>
        <v>AL DÍA</v>
      </c>
      <c r="EM57">
        <f>IF(N($H57)&lt;23,"",IF(EG57="","",EG57+31))</f>
        <v>46540</v>
      </c>
      <c r="EN57">
        <f>IF(EM57="","",TODAY()-EM57)</f>
        <v>-222</v>
      </c>
      <c r="EQ57" t="str">
        <f>IF(EM57="","SIN ESTADO",IF(EO57&lt;&gt;"","PAGA",IF(EN57&gt;0,"VENCIDA",IF(EN57&gt;=-5,"POR VENCER","AL DÍA"))))</f>
        <v>AL DÍA</v>
      </c>
      <c r="ES57">
        <f>IF(N($H57)&lt;24,"",IF(EM57="","",EM57+31))</f>
        <v>46571</v>
      </c>
      <c r="ET57">
        <f>IF(ES57="","",TODAY()-ES57)</f>
        <v>-253</v>
      </c>
      <c r="EW57" t="str">
        <f>IF(ES57="","SIN ESTADO",IF(EU57&lt;&gt;"","PAGA",IF(ET57&gt;0,"VENCIDA",IF(ET57&gt;=-5,"POR VENCER","AL DÍA"))))</f>
        <v>AL DÍA</v>
      </c>
      <c r="EY57" t="str">
        <f>IF(N($H57)&lt;25,"",IF(ES57="","",ES57+31))</f>
        <v/>
      </c>
      <c r="EZ57" t="str">
        <f>IF(EY57="","",TODAY()-EY57)</f>
        <v/>
      </c>
      <c r="FC57" t="str">
        <f>IF(EY57="","SIN ESTADO",IF(FA57&lt;&gt;"","PAGA",IF(EZ57&gt;0,"VENCIDA",IF(EZ57&gt;=-5,"POR VENCER","AL DÍA"))))</f>
        <v>SIN ESTADO</v>
      </c>
      <c r="FE57" t="str">
        <f>IF(N($H57)&lt;26,"",IF(EY57="","",EY57+31))</f>
        <v/>
      </c>
      <c r="FF57" t="str">
        <f>IF(FE57="","",TODAY()-FE57)</f>
        <v/>
      </c>
      <c r="FI57" t="str">
        <f>IF(FE57="","SIN ESTADO",IF(FG57&lt;&gt;"","PAGA",IF(FF57&gt;0,"VENCIDA",IF(FF57&gt;=-5,"POR VENCER","AL DÍA"))))</f>
        <v>SIN ESTADO</v>
      </c>
      <c r="FK57" t="str">
        <f>IF(N($H57)&lt;27,"",IF(FE57="","",FE57+31))</f>
        <v/>
      </c>
      <c r="FL57" t="str">
        <f>IF(FK57="","",TODAY()-FK57)</f>
        <v/>
      </c>
      <c r="FO57" t="str">
        <f>IF(FK57="","SIN ESTADO",IF(FM57&lt;&gt;"","PAGA",IF(FL57&gt;0,"VENCIDA",IF(FL57&gt;=-5,"POR VENCER","AL DÍA"))))</f>
        <v>SIN ESTADO</v>
      </c>
      <c r="FQ57" t="str">
        <f>IF(N($H57)&lt;28,"",IF(FK57="","",FK57+31))</f>
        <v/>
      </c>
      <c r="FR57" t="str">
        <f>IF(FQ57="","",TODAY()-FQ57)</f>
        <v/>
      </c>
      <c r="FU57" t="str">
        <f>IF(FQ57="","SIN ESTADO",IF(FS57&lt;&gt;"","PAGA",IF(FR57&gt;0,"VENCIDA",IF(FR57&gt;=-5,"POR VENCER","AL DÍA"))))</f>
        <v>SIN ESTADO</v>
      </c>
      <c r="FW57" t="str">
        <f>IF(N($H57)&lt;29,"",IF(FQ57="","",FQ57+31))</f>
        <v/>
      </c>
      <c r="FX57" t="str">
        <f>IF(FW57="","",TODAY()-FW57)</f>
        <v/>
      </c>
      <c r="GA57" t="str">
        <f>IF(FW57="","SIN ESTADO",IF(FY57&lt;&gt;"","PAGA",IF(FX57&gt;0,"VENCIDA",IF(FX57&gt;=-5,"POR VENCER","AL DÍA"))))</f>
        <v>SIN ESTADO</v>
      </c>
      <c r="GC57" t="str">
        <f>IF(N($H57)&lt;30,"",IF(FW57="","",FW57+31))</f>
        <v/>
      </c>
      <c r="GD57" t="str">
        <f>IF(GC57="","",TODAY()-GC57)</f>
        <v/>
      </c>
      <c r="GG57" t="str">
        <f>IF(GC57="","SIN ESTADO",IF(GE57&lt;&gt;"","PAGA",IF(GD57&gt;0,"VENCIDA",IF(GD57&gt;=-5,"POR VENCER","AL DÍA"))))</f>
        <v>SIN ESTADO</v>
      </c>
      <c r="GI57" t="str">
        <f>IF(N($H57)&lt;31,"",IF(GC57="","",GC57+31))</f>
        <v/>
      </c>
      <c r="GJ57" t="str">
        <f>IF(GI57="","",TODAY()-GI57)</f>
        <v/>
      </c>
      <c r="GM57" t="str">
        <f>IF(GI57="","SIN ESTADO",IF(GK57&lt;&gt;"","PAGA",IF(GJ57&gt;0,"VENCIDA",IF(GJ57&gt;=-5,"POR VENCER","AL DÍA"))))</f>
        <v>SIN ESTADO</v>
      </c>
      <c r="GO57" t="str">
        <f>IF(N($H57)&lt;32,"",IF(GI57="","",GI57+31))</f>
        <v/>
      </c>
      <c r="GP57" t="str">
        <f>IF(GO57="","",TODAY()-GO57)</f>
        <v/>
      </c>
      <c r="GS57" t="str">
        <f>IF(GO57="","SIN ESTADO",IF(GQ57&lt;&gt;"","PAGA",IF(GP57&gt;0,"VENCIDA",IF(GP57&gt;=-5,"POR VENCER","AL DÍA"))))</f>
        <v>SIN ESTADO</v>
      </c>
      <c r="GU57" t="str">
        <f>IF(N($H57)&lt;33,"",IF(GO57="","",GO57+31))</f>
        <v/>
      </c>
      <c r="GV57" t="str">
        <f>IF(GU57="","",TODAY()-GU57)</f>
        <v/>
      </c>
      <c r="GY57" t="str">
        <f>IF(GU57="","SIN ESTADO",IF(GW57&lt;&gt;"","PAGA",IF(GV57&gt;0,"VENCIDA",IF(GV57&gt;=-5,"POR VENCER","AL DÍA"))))</f>
        <v>SIN ESTADO</v>
      </c>
      <c r="HA57" t="str">
        <f>IF(N($H57)&lt;34,"",IF(GU57="","",GU57+31))</f>
        <v/>
      </c>
      <c r="HB57" t="str">
        <f>IF(HA57="","",TODAY()-HA57)</f>
        <v/>
      </c>
      <c r="HE57" t="str">
        <f>IF(HA57="","SIN ESTADO",IF(HC57&lt;&gt;"","PAGA",IF(HB57&gt;0,"VENCIDA",IF(HB57&gt;=-5,"POR VENCER","AL DÍA"))))</f>
        <v>SIN ESTADO</v>
      </c>
      <c r="HG57" t="str">
        <f>IF(N($H57)&lt;35,"",IF(HA57="","",HA57+31))</f>
        <v/>
      </c>
      <c r="HH57" t="str">
        <f>IF(HG57="","",TODAY()-HG57)</f>
        <v/>
      </c>
      <c r="HK57" t="str">
        <f>IF(HG57="","SIN ESTADO",IF(HI57&lt;&gt;"","PAGA",IF(HH57&gt;0,"VENCIDA",IF(HH57&gt;=-5,"POR VENCER","AL DÍA"))))</f>
        <v>SIN ESTADO</v>
      </c>
      <c r="HM57" t="str">
        <f>IF(N($H57)&lt;36,"",IF(HG57="","",HG57+31))</f>
        <v/>
      </c>
      <c r="HN57" t="str">
        <f>IF(HM57="","",TODAY()-HM57)</f>
        <v/>
      </c>
      <c r="HQ57" t="str">
        <f>IF(HM57="","SIN ESTADO",IF(HO57&lt;&gt;"","PAGA",IF(HN57&gt;0,"VENCIDA",IF(HN57&gt;=-5,"POR VENCER","AL DÍA"))))</f>
        <v>SIN ESTADO</v>
      </c>
      <c r="HS57">
        <f>N57+T57+Z57+AF57+AL57+AR57+AX57+BD57+BJ57+BP57+BV57+CB57+CH57+CN57+CT57+CZ57+DF57+DL57+DR57+DX57+ED57+EJ57+EP57+EV57+FB57+FH57+FN57+FT57+FZ57+GF57+GL57+GR57+GX57+HD57+HJ57+HP57</f>
        <v>12250000</v>
      </c>
      <c r="HU57">
        <f>IFERROR(N($J57),0)</f>
        <v>875000</v>
      </c>
      <c r="HW57">
        <f>SUMPRODUCT((MOD(COLUMN($M57:$HR57)-COLUMN($M57),6)=0)*ISNUMBER($M57:$HR57)*($M57:$HR57&gt;=RESUMEN!$C$26)*($M57:$HR57&lt;=RESUMEN!$C$27)*IFERROR(N($N57:$HS57),0))</f>
        <v>0</v>
      </c>
      <c r="HX57">
        <f>SUMPRODUCT((MOD(COLUMN($M57:$HR57)-COLUMN($M57),6)=0)*ISNUMBER($M57:$HR57)*($M57:$HR57&gt;=RESUMEN!$C$26)*($M57:$HR57&lt;=RESUMEN!$C$27))</f>
        <v>0</v>
      </c>
    </row>
    <row r="58">
      <c r="B58">
        <f>VENTAS!A57</f>
        <v>55</v>
      </c>
      <c r="C58" t="str">
        <f>VENTAS!B57</f>
        <v xml:space="preserve">LC1 - 7 - 12 </v>
      </c>
      <c r="D58" t="str">
        <f>VENTAS!C57</f>
        <v>VENDIDO</v>
      </c>
      <c r="E58">
        <f>VENTAS!D57</f>
        <v>25000000</v>
      </c>
      <c r="F58">
        <f>VENTAS!J57</f>
        <v>21000000</v>
      </c>
      <c r="G58">
        <f>VENTAS!F57</f>
        <v>45857</v>
      </c>
      <c r="H58">
        <f>VENTAS!K57</f>
        <v>24</v>
      </c>
      <c r="I58" t="str">
        <f>VENTAS!M57</f>
        <v xml:space="preserve">19 DE CADA MES </v>
      </c>
      <c r="J58">
        <f>VENTAS!L57</f>
        <v>875000</v>
      </c>
      <c r="K58">
        <f>IF(N($H58)&lt;1,"",$G58+31)</f>
        <v>45888</v>
      </c>
      <c r="L58">
        <f>IF(K58="","",TODAY()-K58)</f>
        <v>430</v>
      </c>
      <c r="M58">
        <v>45896</v>
      </c>
      <c r="N58">
        <v>875000</v>
      </c>
      <c r="O58" t="str">
        <f>IF(K58="","SIN ESTADO",IF(M58&lt;&gt;"","PAGA",IF(L58&gt;0,"VENCIDA",IF(L58&gt;=-5,"POR VENCER","AL DÍA"))))</f>
        <v>PAGA</v>
      </c>
      <c r="P58" t="str">
        <v>TRANSFERENCIA</v>
      </c>
      <c r="Q58">
        <f>IF(N($H58)&lt;2,"",IF(K58="","",K58+31))</f>
        <v>45919</v>
      </c>
      <c r="R58">
        <f>IF(Q58="","",TODAY()-Q58)</f>
        <v>399</v>
      </c>
      <c r="S58">
        <v>45930</v>
      </c>
      <c r="T58">
        <v>875000</v>
      </c>
      <c r="U58" t="str">
        <f>IF(Q58="","SIN ESTADO",IF(S58&lt;&gt;"","PAGA",IF(R58&gt;0,"VENCIDA",IF(R58&gt;=-5,"POR VENCER","AL DÍA"))))</f>
        <v>PAGA</v>
      </c>
      <c r="V58" t="str">
        <v>TRANSFERENCIA</v>
      </c>
      <c r="W58">
        <f>IF(N($H58)&lt;3,"",IF(Q58="","",Q58+31))</f>
        <v>45950</v>
      </c>
      <c r="X58">
        <f>IF(W58="","",TODAY()-W58)</f>
        <v>368</v>
      </c>
      <c r="Y58">
        <v>45961</v>
      </c>
      <c r="Z58">
        <v>875000</v>
      </c>
      <c r="AA58" t="str">
        <f>IF(W58="","SIN ESTADO",IF(Y58&lt;&gt;"","PAGA",IF(X58&gt;0,"VENCIDA",IF(X58&gt;=-5,"POR VENCER","AL DÍA"))))</f>
        <v>PAGA</v>
      </c>
      <c r="AB58" t="str">
        <v>TRANSFERENCIA</v>
      </c>
      <c r="AC58">
        <f>IF(N($H58)&lt;4,"",IF(W58="","",W58+31))</f>
        <v>45981</v>
      </c>
      <c r="AD58">
        <f>IF(AC58="","",TODAY()-AC58)</f>
        <v>337</v>
      </c>
      <c r="AE58">
        <v>45992</v>
      </c>
      <c r="AF58">
        <v>875000</v>
      </c>
      <c r="AG58" t="str">
        <f>IF(AC58="","SIN ESTADO",IF(AE58&lt;&gt;"","PAGA",IF(AD58&gt;0,"VENCIDA",IF(AD58&gt;=-5,"POR VENCER","AL DÍA"))))</f>
        <v>PAGA</v>
      </c>
      <c r="AH58" t="str">
        <v>TRANSFERENCIA</v>
      </c>
      <c r="AI58">
        <f>IF(N($H58)&lt;5,"",IF(AC58="","",AC58+31))</f>
        <v>46012</v>
      </c>
      <c r="AJ58">
        <f>IF(AI58="","",TODAY()-AI58)</f>
        <v>306</v>
      </c>
      <c r="AK58">
        <v>46018</v>
      </c>
      <c r="AL58">
        <v>875000</v>
      </c>
      <c r="AM58" t="str">
        <f>IF(AI58="","SIN ESTADO",IF(AK58&lt;&gt;"","PAGA",IF(AJ58&gt;0,"VENCIDA",IF(AJ58&gt;=-5,"POR VENCER","AL DÍA"))))</f>
        <v>PAGA</v>
      </c>
      <c r="AN58" t="str">
        <v>EFECTIVO</v>
      </c>
      <c r="AO58">
        <f>IF(N($H58)&lt;6,"",IF(AI58="","",AI58+31))</f>
        <v>46043</v>
      </c>
      <c r="AP58">
        <f>IF(AO58="","",TODAY()-AO58)</f>
        <v>275</v>
      </c>
      <c r="AQ58">
        <v>46055</v>
      </c>
      <c r="AR58">
        <v>875000</v>
      </c>
      <c r="AS58" t="str">
        <f>IF(AO58="","SIN ESTADO",IF(AQ58&lt;&gt;"","PAGA",IF(AP58&gt;0,"VENCIDA",IF(AP58&gt;=-5,"POR VENCER","AL DÍA"))))</f>
        <v>PAGA</v>
      </c>
      <c r="AT58" t="str">
        <v>TRANSFERENCIA</v>
      </c>
      <c r="AU58">
        <f>IF(N($H58)&lt;7,"",IF(AO58="","",AO58+31))</f>
        <v>46074</v>
      </c>
      <c r="AV58">
        <f>IF(AU58="","",TODAY()-AU58)</f>
        <v>244</v>
      </c>
      <c r="AW58">
        <v>46085</v>
      </c>
      <c r="AX58">
        <v>875000</v>
      </c>
      <c r="AY58" t="str">
        <f>IF(AU58="","SIN ESTADO",IF(AW58&lt;&gt;"","PAGA",IF(AV58&gt;0,"VENCIDA",IF(AV58&gt;=-5,"POR VENCER","AL DÍA"))))</f>
        <v>PAGA</v>
      </c>
      <c r="AZ58" t="str">
        <v>TRANSFERENCIA</v>
      </c>
      <c r="BA58">
        <f>IF(N($H58)&lt;8,"",IF(AU58="","",AU58+31))</f>
        <v>46105</v>
      </c>
      <c r="BB58">
        <f>IF(BA58="","",TODAY()-BA58)</f>
        <v>213</v>
      </c>
      <c r="BC58">
        <v>46112</v>
      </c>
      <c r="BD58">
        <v>875000</v>
      </c>
      <c r="BE58" t="str">
        <f>IF(BA58="","SIN ESTADO",IF(BC58&lt;&gt;"","PAGA",IF(BB58&gt;0,"VENCIDA",IF(BB58&gt;=-5,"POR VENCER","AL DÍA"))))</f>
        <v>PAGA</v>
      </c>
      <c r="BF58" t="str">
        <v>TRANSFERENCIA</v>
      </c>
      <c r="BG58">
        <f>IF(N($H58)&lt;9,"",IF(BA58="","",BA58+31))</f>
        <v>46136</v>
      </c>
      <c r="BH58">
        <f>IF(BG58="","",TODAY()-BG58)</f>
        <v>182</v>
      </c>
      <c r="BI58">
        <v>46148</v>
      </c>
      <c r="BJ58">
        <v>875000</v>
      </c>
      <c r="BK58" t="str">
        <f>IF(BG58="","SIN ESTADO",IF(BI58&lt;&gt;"","PAGA",IF(BH58&gt;0,"VENCIDA",IF(BH58&gt;=-5,"POR VENCER","AL DÍA"))))</f>
        <v>PAGA</v>
      </c>
      <c r="BL58" t="str">
        <v>TRANSFERENCIA</v>
      </c>
      <c r="BM58">
        <f>IF(N($H58)&lt;10,"",IF(BG58="","",BG58+31))</f>
        <v>46167</v>
      </c>
      <c r="BN58">
        <f>IF(BM58="","",TODAY()-BM58)</f>
        <v>151</v>
      </c>
      <c r="BO58">
        <v>46175</v>
      </c>
      <c r="BP58">
        <v>875000</v>
      </c>
      <c r="BQ58" t="str">
        <f>IF(BM58="","SIN ESTADO",IF(BO58&lt;&gt;"","PAGA",IF(BN58&gt;0,"VENCIDA",IF(BN58&gt;=-5,"POR VENCER","AL DÍA"))))</f>
        <v>PAGA</v>
      </c>
      <c r="BR58" t="str">
        <v>TRANSFERENCIA</v>
      </c>
      <c r="BS58">
        <f>IF(N($H58)&lt;11,"",IF(BM58="","",BM58+31))</f>
        <v>46198</v>
      </c>
      <c r="BT58">
        <f>IF(BS58="","",TODAY()-BS58)</f>
        <v>120</v>
      </c>
      <c r="BU58">
        <v>46207</v>
      </c>
      <c r="BV58">
        <v>875000</v>
      </c>
      <c r="BW58" t="str">
        <f>IF(BS58="","SIN ESTADO",IF(BU58&lt;&gt;"","PAGA",IF(BT58&gt;0,"VENCIDA",IF(BT58&gt;=-5,"POR VENCER","AL DÍA"))))</f>
        <v>PAGA</v>
      </c>
      <c r="BX58" t="str">
        <v>TRANSFERENCIA</v>
      </c>
      <c r="BY58">
        <f>IF(N($H58)&lt;12,"",IF(BS58="","",BS58+31))</f>
        <v>46229</v>
      </c>
      <c r="BZ58">
        <f>IF(BY58="","",TODAY()-BY58)</f>
        <v>89</v>
      </c>
      <c r="CA58">
        <v>46239</v>
      </c>
      <c r="CB58">
        <v>875000</v>
      </c>
      <c r="CC58" t="str">
        <f>IF(BY58="","SIN ESTADO",IF(CA58&lt;&gt;"","PAGA",IF(BZ58&gt;0,"VENCIDA",IF(BZ58&gt;=-5,"POR VENCER","AL DÍA"))))</f>
        <v>PAGA</v>
      </c>
      <c r="CD58" t="str">
        <v>TRANSFERENCIA</v>
      </c>
      <c r="CE58">
        <f>IF(N($H58)&lt;13,"",IF(BY58="","",BY58+31))</f>
        <v>46260</v>
      </c>
      <c r="CF58">
        <f>IF(CE58="","",TODAY()-CE58)</f>
        <v>58</v>
      </c>
      <c r="CG58">
        <v>46150</v>
      </c>
      <c r="CI58" t="str">
        <f>IF(CE58="","SIN ESTADO",IF(CG58&lt;&gt;"","PAGA",IF(CF58&gt;0,"VENCIDA",IF(CF58&gt;=-5,"POR VENCER","AL DÍA"))))</f>
        <v>PAGA</v>
      </c>
      <c r="CK58">
        <f>IF(N($H58)&lt;14,"",IF(CE58="","",CE58+31))</f>
        <v>46291</v>
      </c>
      <c r="CL58">
        <f>IF(CK58="","",TODAY()-CK58)</f>
        <v>27</v>
      </c>
      <c r="CM58">
        <v>46266</v>
      </c>
      <c r="CN58">
        <v>875000</v>
      </c>
      <c r="CO58" t="str">
        <f>IF(CK58="","SIN ESTADO",IF(CM58&lt;&gt;"","PAGA",IF(CL58&gt;0,"VENCIDA",IF(CL58&gt;=-5,"POR VENCER","AL DÍA"))))</f>
        <v>PAGA</v>
      </c>
      <c r="CP58" t="str">
        <v>TRANSFERENCIA</v>
      </c>
      <c r="CQ58">
        <f>IF(N($H58)&lt;15,"",IF(CK58="","",CK58+31))</f>
        <v>46322</v>
      </c>
      <c r="CR58">
        <f>IF(CQ58="","",TODAY()-CQ58)</f>
        <v>-4</v>
      </c>
      <c r="CS58">
        <v>46300</v>
      </c>
      <c r="CT58">
        <v>875000</v>
      </c>
      <c r="CU58" t="str">
        <f>IF(CQ58="","SIN ESTADO",IF(CS58&lt;&gt;"","PAGA",IF(CR58&gt;0,"VENCIDA",IF(CR58&gt;=-5,"POR VENCER","AL DÍA"))))</f>
        <v>PAGA</v>
      </c>
      <c r="CV58" t="str">
        <v>TRANSFERENCIA</v>
      </c>
      <c r="CW58">
        <f>IF(N($H58)&lt;16,"",IF(CQ58="","",CQ58+31))</f>
        <v>46353</v>
      </c>
      <c r="CX58">
        <f>IF(CW58="","",TODAY()-CW58)</f>
        <v>-35</v>
      </c>
      <c r="DA58" t="str">
        <f>IF(CW58="","SIN ESTADO",IF(CY58&lt;&gt;"","PAGA",IF(CX58&gt;0,"VENCIDA",IF(CX58&gt;=-5,"POR VENCER","AL DÍA"))))</f>
        <v>AL DÍA</v>
      </c>
      <c r="DC58">
        <f>IF(N($H58)&lt;17,"",IF(CW58="","",CW58+31))</f>
        <v>46384</v>
      </c>
      <c r="DD58">
        <f>IF(DC58="","",TODAY()-DC58)</f>
        <v>-66</v>
      </c>
      <c r="DG58" t="str">
        <f>IF(DC58="","SIN ESTADO",IF(DE58&lt;&gt;"","PAGA",IF(DD58&gt;0,"VENCIDA",IF(DD58&gt;=-5,"POR VENCER","AL DÍA"))))</f>
        <v>AL DÍA</v>
      </c>
      <c r="DI58">
        <f>IF(N($H58)&lt;18,"",IF(DC58="","",DC58+31))</f>
        <v>46415</v>
      </c>
      <c r="DJ58">
        <f>IF(DI58="","",TODAY()-DI58)</f>
        <v>-97</v>
      </c>
      <c r="DM58" t="str">
        <f>IF(DI58="","SIN ESTADO",IF(DK58&lt;&gt;"","PAGA",IF(DJ58&gt;0,"VENCIDA",IF(DJ58&gt;=-5,"POR VENCER","AL DÍA"))))</f>
        <v>AL DÍA</v>
      </c>
      <c r="DO58">
        <f>IF(N($H58)&lt;19,"",IF(DI58="","",DI58+31))</f>
        <v>46446</v>
      </c>
      <c r="DP58">
        <f>IF(DO58="","",TODAY()-DO58)</f>
        <v>-128</v>
      </c>
      <c r="DS58" t="str">
        <f>IF(DO58="","SIN ESTADO",IF(DQ58&lt;&gt;"","PAGA",IF(DP58&gt;0,"VENCIDA",IF(DP58&gt;=-5,"POR VENCER","AL DÍA"))))</f>
        <v>AL DÍA</v>
      </c>
      <c r="DU58">
        <f>IF(N($H58)&lt;20,"",IF(DO58="","",DO58+31))</f>
        <v>46477</v>
      </c>
      <c r="DV58">
        <f>IF(DU58="","",TODAY()-DU58)</f>
        <v>-159</v>
      </c>
      <c r="DY58" t="str">
        <f>IF(DU58="","SIN ESTADO",IF(DW58&lt;&gt;"","PAGA",IF(DV58&gt;0,"VENCIDA",IF(DV58&gt;=-5,"POR VENCER","AL DÍA"))))</f>
        <v>AL DÍA</v>
      </c>
      <c r="EA58">
        <f>IF(N($H58)&lt;21,"",IF(DU58="","",DU58+31))</f>
        <v>46508</v>
      </c>
      <c r="EB58">
        <f>IF(EA58="","",TODAY()-EA58)</f>
        <v>-190</v>
      </c>
      <c r="EE58" t="str">
        <f>IF(EA58="","SIN ESTADO",IF(EC58&lt;&gt;"","PAGA",IF(EB58&gt;0,"VENCIDA",IF(EB58&gt;=-5,"POR VENCER","AL DÍA"))))</f>
        <v>AL DÍA</v>
      </c>
      <c r="EG58">
        <f>IF(N($H58)&lt;22,"",IF(EA58="","",EA58+31))</f>
        <v>46539</v>
      </c>
      <c r="EH58">
        <f>IF(EG58="","",TODAY()-EG58)</f>
        <v>-221</v>
      </c>
      <c r="EK58" t="str">
        <f>IF(EG58="","SIN ESTADO",IF(EI58&lt;&gt;"","PAGA",IF(EH58&gt;0,"VENCIDA",IF(EH58&gt;=-5,"POR VENCER","AL DÍA"))))</f>
        <v>AL DÍA</v>
      </c>
      <c r="EM58">
        <f>IF(N($H58)&lt;23,"",IF(EG58="","",EG58+31))</f>
        <v>46570</v>
      </c>
      <c r="EN58">
        <f>IF(EM58="","",TODAY()-EM58)</f>
        <v>-252</v>
      </c>
      <c r="EQ58" t="str">
        <f>IF(EM58="","SIN ESTADO",IF(EO58&lt;&gt;"","PAGA",IF(EN58&gt;0,"VENCIDA",IF(EN58&gt;=-5,"POR VENCER","AL DÍA"))))</f>
        <v>AL DÍA</v>
      </c>
      <c r="ES58">
        <f>IF(N($H58)&lt;24,"",IF(EM58="","",EM58+31))</f>
        <v>46601</v>
      </c>
      <c r="ET58">
        <f>IF(ES58="","",TODAY()-ES58)</f>
        <v>-283</v>
      </c>
      <c r="EW58" t="str">
        <f>IF(ES58="","SIN ESTADO",IF(EU58&lt;&gt;"","PAGA",IF(ET58&gt;0,"VENCIDA",IF(ET58&gt;=-5,"POR VENCER","AL DÍA"))))</f>
        <v>AL DÍA</v>
      </c>
      <c r="EY58" t="str">
        <f>IF(N($H58)&lt;25,"",IF(ES58="","",ES58+31))</f>
        <v/>
      </c>
      <c r="EZ58" t="str">
        <f>IF(EY58="","",TODAY()-EY58)</f>
        <v/>
      </c>
      <c r="FC58" t="str">
        <f>IF(EY58="","SIN ESTADO",IF(FA58&lt;&gt;"","PAGA",IF(EZ58&gt;0,"VENCIDA",IF(EZ58&gt;=-5,"POR VENCER","AL DÍA"))))</f>
        <v>SIN ESTADO</v>
      </c>
      <c r="FE58" t="str">
        <f>IF(N($H58)&lt;26,"",IF(EY58="","",EY58+31))</f>
        <v/>
      </c>
      <c r="FF58" t="str">
        <f>IF(FE58="","",TODAY()-FE58)</f>
        <v/>
      </c>
      <c r="FI58" t="str">
        <f>IF(FE58="","SIN ESTADO",IF(FG58&lt;&gt;"","PAGA",IF(FF58&gt;0,"VENCIDA",IF(FF58&gt;=-5,"POR VENCER","AL DÍA"))))</f>
        <v>SIN ESTADO</v>
      </c>
      <c r="FK58" t="str">
        <f>IF(N($H58)&lt;27,"",IF(FE58="","",FE58+31))</f>
        <v/>
      </c>
      <c r="FL58" t="str">
        <f>IF(FK58="","",TODAY()-FK58)</f>
        <v/>
      </c>
      <c r="FO58" t="str">
        <f>IF(FK58="","SIN ESTADO",IF(FM58&lt;&gt;"","PAGA",IF(FL58&gt;0,"VENCIDA",IF(FL58&gt;=-5,"POR VENCER","AL DÍA"))))</f>
        <v>SIN ESTADO</v>
      </c>
      <c r="FQ58" t="str">
        <f>IF(N($H58)&lt;28,"",IF(FK58="","",FK58+31))</f>
        <v/>
      </c>
      <c r="FR58" t="str">
        <f>IF(FQ58="","",TODAY()-FQ58)</f>
        <v/>
      </c>
      <c r="FU58" t="str">
        <f>IF(FQ58="","SIN ESTADO",IF(FS58&lt;&gt;"","PAGA",IF(FR58&gt;0,"VENCIDA",IF(FR58&gt;=-5,"POR VENCER","AL DÍA"))))</f>
        <v>SIN ESTADO</v>
      </c>
      <c r="FW58" t="str">
        <f>IF(N($H58)&lt;29,"",IF(FQ58="","",FQ58+31))</f>
        <v/>
      </c>
      <c r="FX58" t="str">
        <f>IF(FW58="","",TODAY()-FW58)</f>
        <v/>
      </c>
      <c r="GA58" t="str">
        <f>IF(FW58="","SIN ESTADO",IF(FY58&lt;&gt;"","PAGA",IF(FX58&gt;0,"VENCIDA",IF(FX58&gt;=-5,"POR VENCER","AL DÍA"))))</f>
        <v>SIN ESTADO</v>
      </c>
      <c r="GC58" t="str">
        <f>IF(N($H58)&lt;30,"",IF(FW58="","",FW58+31))</f>
        <v/>
      </c>
      <c r="GD58" t="str">
        <f>IF(GC58="","",TODAY()-GC58)</f>
        <v/>
      </c>
      <c r="GG58" t="str">
        <f>IF(GC58="","SIN ESTADO",IF(GE58&lt;&gt;"","PAGA",IF(GD58&gt;0,"VENCIDA",IF(GD58&gt;=-5,"POR VENCER","AL DÍA"))))</f>
        <v>SIN ESTADO</v>
      </c>
      <c r="GI58" t="str">
        <f>IF(N($H58)&lt;31,"",IF(GC58="","",GC58+31))</f>
        <v/>
      </c>
      <c r="GJ58" t="str">
        <f>IF(GI58="","",TODAY()-GI58)</f>
        <v/>
      </c>
      <c r="GM58" t="str">
        <f>IF(GI58="","SIN ESTADO",IF(GK58&lt;&gt;"","PAGA",IF(GJ58&gt;0,"VENCIDA",IF(GJ58&gt;=-5,"POR VENCER","AL DÍA"))))</f>
        <v>SIN ESTADO</v>
      </c>
      <c r="GO58" t="str">
        <f>IF(N($H58)&lt;32,"",IF(GI58="","",GI58+31))</f>
        <v/>
      </c>
      <c r="GP58" t="str">
        <f>IF(GO58="","",TODAY()-GO58)</f>
        <v/>
      </c>
      <c r="GS58" t="str">
        <f>IF(GO58="","SIN ESTADO",IF(GQ58&lt;&gt;"","PAGA",IF(GP58&gt;0,"VENCIDA",IF(GP58&gt;=-5,"POR VENCER","AL DÍA"))))</f>
        <v>SIN ESTADO</v>
      </c>
      <c r="GU58" t="str">
        <f>IF(N($H58)&lt;33,"",IF(GO58="","",GO58+31))</f>
        <v/>
      </c>
      <c r="GV58" t="str">
        <f>IF(GU58="","",TODAY()-GU58)</f>
        <v/>
      </c>
      <c r="GY58" t="str">
        <f>IF(GU58="","SIN ESTADO",IF(GW58&lt;&gt;"","PAGA",IF(GV58&gt;0,"VENCIDA",IF(GV58&gt;=-5,"POR VENCER","AL DÍA"))))</f>
        <v>SIN ESTADO</v>
      </c>
      <c r="HA58" t="str">
        <f>IF(N($H58)&lt;34,"",IF(GU58="","",GU58+31))</f>
        <v/>
      </c>
      <c r="HB58" t="str">
        <f>IF(HA58="","",TODAY()-HA58)</f>
        <v/>
      </c>
      <c r="HE58" t="str">
        <f>IF(HA58="","SIN ESTADO",IF(HC58&lt;&gt;"","PAGA",IF(HB58&gt;0,"VENCIDA",IF(HB58&gt;=-5,"POR VENCER","AL DÍA"))))</f>
        <v>SIN ESTADO</v>
      </c>
      <c r="HG58" t="str">
        <f>IF(N($H58)&lt;35,"",IF(HA58="","",HA58+31))</f>
        <v/>
      </c>
      <c r="HH58" t="str">
        <f>IF(HG58="","",TODAY()-HG58)</f>
        <v/>
      </c>
      <c r="HK58" t="str">
        <f>IF(HG58="","SIN ESTADO",IF(HI58&lt;&gt;"","PAGA",IF(HH58&gt;0,"VENCIDA",IF(HH58&gt;=-5,"POR VENCER","AL DÍA"))))</f>
        <v>SIN ESTADO</v>
      </c>
      <c r="HM58" t="str">
        <f>IF(N($H58)&lt;36,"",IF(HG58="","",HG58+31))</f>
        <v/>
      </c>
      <c r="HN58" t="str">
        <f>IF(HM58="","",TODAY()-HM58)</f>
        <v/>
      </c>
      <c r="HQ58" t="str">
        <f>IF(HM58="","SIN ESTADO",IF(HO58&lt;&gt;"","PAGA",IF(HN58&gt;0,"VENCIDA",IF(HN58&gt;=-5,"POR VENCER","AL DÍA"))))</f>
        <v>SIN ESTADO</v>
      </c>
      <c r="HS58">
        <f>N58+T58+Z58+AF58+AL58+AR58+AX58+BD58+BJ58+BP58+BV58+CB58+CH58+CN58+CT58+CZ58+DF58+DL58+DR58+DX58+ED58+EJ58+EP58+EV58+FB58+FH58+FN58+FT58+FZ58+GF58+GL58+GR58+GX58+HD58+HJ58+HP58</f>
        <v>12250000</v>
      </c>
      <c r="HU58">
        <f>IFERROR(N($J58),0)</f>
        <v>875000</v>
      </c>
      <c r="HW58">
        <f>SUMPRODUCT((MOD(COLUMN($M58:$HR58)-COLUMN($M58),6)=0)*ISNUMBER($M58:$HR58)*($M58:$HR58&gt;=RESUMEN!$C$26)*($M58:$HR58&lt;=RESUMEN!$C$27)*IFERROR(N($N58:$HS58),0))</f>
        <v>875000</v>
      </c>
      <c r="HX58">
        <f>SUMPRODUCT((MOD(COLUMN($M58:$HR58)-COLUMN($M58),6)=0)*ISNUMBER($M58:$HR58)*($M58:$HR58&gt;=RESUMEN!$C$26)*($M58:$HR58&lt;=RESUMEN!$C$27))</f>
        <v>1</v>
      </c>
    </row>
    <row r="59">
      <c r="B59">
        <f>VENTAS!A58</f>
        <v>56</v>
      </c>
      <c r="C59" t="str">
        <f>VENTAS!B58</f>
        <v xml:space="preserve">LC1 - 7 - 13 </v>
      </c>
      <c r="D59" t="str">
        <f>VENTAS!C58</f>
        <v>VENDIDO</v>
      </c>
      <c r="E59">
        <f>VENTAS!D58</f>
        <v>25000000</v>
      </c>
      <c r="F59">
        <f>VENTAS!J58</f>
        <v>21000000</v>
      </c>
      <c r="G59">
        <f>VENTAS!F58</f>
        <v>45857</v>
      </c>
      <c r="H59">
        <f>VENTAS!K58</f>
        <v>24</v>
      </c>
      <c r="I59" t="str">
        <f>VENTAS!M58</f>
        <v xml:space="preserve">19 DE CADA MES </v>
      </c>
      <c r="J59">
        <f>VENTAS!L58</f>
        <v>875000</v>
      </c>
      <c r="K59">
        <f>IF(N($H59)&lt;1,"",$G59+31)</f>
        <v>45888</v>
      </c>
      <c r="L59">
        <f>IF(K59="","",TODAY()-K59)</f>
        <v>430</v>
      </c>
      <c r="M59">
        <v>45899</v>
      </c>
      <c r="N59">
        <v>875000</v>
      </c>
      <c r="O59" t="str">
        <f>IF(K59="","SIN ESTADO",IF(M59&lt;&gt;"","PAGA",IF(L59&gt;0,"VENCIDA",IF(L59&gt;=-5,"POR VENCER","AL DÍA"))))</f>
        <v>PAGA</v>
      </c>
      <c r="P59" t="str">
        <v>TRANSFERENCIA</v>
      </c>
      <c r="Q59">
        <f>IF(N($H59)&lt;2,"",IF(K59="","",K59+31))</f>
        <v>45919</v>
      </c>
      <c r="R59">
        <f>IF(Q59="","",TODAY()-Q59)</f>
        <v>399</v>
      </c>
      <c r="S59">
        <v>45930</v>
      </c>
      <c r="T59">
        <v>875000</v>
      </c>
      <c r="U59" t="str">
        <f>IF(Q59="","SIN ESTADO",IF(S59&lt;&gt;"","PAGA",IF(R59&gt;0,"VENCIDA",IF(R59&gt;=-5,"POR VENCER","AL DÍA"))))</f>
        <v>PAGA</v>
      </c>
      <c r="V59" t="str">
        <v>TRANSFERENCIA</v>
      </c>
      <c r="W59">
        <f>IF(N($H59)&lt;3,"",IF(Q59="","",Q59+31))</f>
        <v>45950</v>
      </c>
      <c r="X59">
        <f>IF(W59="","",TODAY()-W59)</f>
        <v>368</v>
      </c>
      <c r="Y59">
        <v>45960</v>
      </c>
      <c r="Z59">
        <v>875000</v>
      </c>
      <c r="AA59" t="str">
        <f>IF(W59="","SIN ESTADO",IF(Y59&lt;&gt;"","PAGA",IF(X59&gt;0,"VENCIDA",IF(X59&gt;=-5,"POR VENCER","AL DÍA"))))</f>
        <v>PAGA</v>
      </c>
      <c r="AB59" t="str">
        <v>TRANSFERENCIA</v>
      </c>
      <c r="AC59">
        <f>IF(N($H59)&lt;4,"",IF(W59="","",W59+31))</f>
        <v>45981</v>
      </c>
      <c r="AD59">
        <f>IF(AC59="","",TODAY()-AC59)</f>
        <v>337</v>
      </c>
      <c r="AE59">
        <v>45989</v>
      </c>
      <c r="AF59">
        <v>875000</v>
      </c>
      <c r="AG59" t="str">
        <f>IF(AC59="","SIN ESTADO",IF(AE59&lt;&gt;"","PAGA",IF(AD59&gt;0,"VENCIDA",IF(AD59&gt;=-5,"POR VENCER","AL DÍA"))))</f>
        <v>PAGA</v>
      </c>
      <c r="AH59" t="str">
        <v>TRANSFERENCIA</v>
      </c>
      <c r="AI59">
        <f>IF(N($H59)&lt;5,"",IF(AC59="","",AC59+31))</f>
        <v>46012</v>
      </c>
      <c r="AJ59">
        <f>IF(AI59="","",TODAY()-AI59)</f>
        <v>306</v>
      </c>
      <c r="AK59">
        <v>45993</v>
      </c>
      <c r="AL59">
        <v>875000</v>
      </c>
      <c r="AM59" t="str">
        <f>IF(AI59="","SIN ESTADO",IF(AK59&lt;&gt;"","PAGA",IF(AJ59&gt;0,"VENCIDA",IF(AJ59&gt;=-5,"POR VENCER","AL DÍA"))))</f>
        <v>PAGA</v>
      </c>
      <c r="AN59" t="str">
        <v>TRANSFERENCIA</v>
      </c>
      <c r="AO59">
        <f>IF(N($H59)&lt;6,"",IF(AI59="","",AI59+31))</f>
        <v>46043</v>
      </c>
      <c r="AP59">
        <f>IF(AO59="","",TODAY()-AO59)</f>
        <v>275</v>
      </c>
      <c r="AQ59">
        <v>46052</v>
      </c>
      <c r="AR59">
        <v>875000</v>
      </c>
      <c r="AS59" t="str">
        <f>IF(AO59="","SIN ESTADO",IF(AQ59&lt;&gt;"","PAGA",IF(AP59&gt;0,"VENCIDA",IF(AP59&gt;=-5,"POR VENCER","AL DÍA"))))</f>
        <v>PAGA</v>
      </c>
      <c r="AT59" t="str">
        <v>TRANSFERENCIA</v>
      </c>
      <c r="AU59">
        <f>IF(N($H59)&lt;7,"",IF(AO59="","",AO59+31))</f>
        <v>46074</v>
      </c>
      <c r="AV59">
        <f>IF(AU59="","",TODAY()-AU59)</f>
        <v>244</v>
      </c>
      <c r="AW59">
        <v>46081</v>
      </c>
      <c r="AX59">
        <v>875000</v>
      </c>
      <c r="AY59" t="str">
        <f>IF(AU59="","SIN ESTADO",IF(AW59&lt;&gt;"","PAGA",IF(AV59&gt;0,"VENCIDA",IF(AV59&gt;=-5,"POR VENCER","AL DÍA"))))</f>
        <v>PAGA</v>
      </c>
      <c r="AZ59" t="str">
        <v>TRANSFERENCIA</v>
      </c>
      <c r="BA59">
        <f>IF(N($H59)&lt;8,"",IF(AU59="","",AU59+31))</f>
        <v>46105</v>
      </c>
      <c r="BB59">
        <f>IF(BA59="","",TODAY()-BA59)</f>
        <v>213</v>
      </c>
      <c r="BC59">
        <v>46111</v>
      </c>
      <c r="BD59">
        <v>875000</v>
      </c>
      <c r="BE59" t="str">
        <f>IF(BA59="","SIN ESTADO",IF(BC59&lt;&gt;"","PAGA",IF(BB59&gt;0,"VENCIDA",IF(BB59&gt;=-5,"POR VENCER","AL DÍA"))))</f>
        <v>PAGA</v>
      </c>
      <c r="BF59" t="str">
        <v>TRANSFERENCIA</v>
      </c>
      <c r="BG59">
        <f>IF(N($H59)&lt;9,"",IF(BA59="","",BA59+31))</f>
        <v>46136</v>
      </c>
      <c r="BH59">
        <f>IF(BG59="","",TODAY()-BG59)</f>
        <v>182</v>
      </c>
      <c r="BI59">
        <v>46143</v>
      </c>
      <c r="BJ59">
        <v>875000</v>
      </c>
      <c r="BK59" t="str">
        <f>IF(BG59="","SIN ESTADO",IF(BI59&lt;&gt;"","PAGA",IF(BH59&gt;0,"VENCIDA",IF(BH59&gt;=-5,"POR VENCER","AL DÍA"))))</f>
        <v>PAGA</v>
      </c>
      <c r="BL59" t="str">
        <v>TRANSFERENCIA</v>
      </c>
      <c r="BM59">
        <f>IF(N($H59)&lt;10,"",IF(BG59="","",BG59+31))</f>
        <v>46167</v>
      </c>
      <c r="BN59">
        <f>IF(BM59="","",TODAY()-BM59)</f>
        <v>151</v>
      </c>
      <c r="BO59">
        <v>46170</v>
      </c>
      <c r="BP59">
        <v>875000</v>
      </c>
      <c r="BQ59" t="str">
        <f>IF(BM59="","SIN ESTADO",IF(BO59&lt;&gt;"","PAGA",IF(BN59&gt;0,"VENCIDA",IF(BN59&gt;=-5,"POR VENCER","AL DÍA"))))</f>
        <v>PAGA</v>
      </c>
      <c r="BR59" t="str">
        <v>TRANSFERENCIA</v>
      </c>
      <c r="BS59">
        <f>IF(N($H59)&lt;11,"",IF(BM59="","",BM59+31))</f>
        <v>46198</v>
      </c>
      <c r="BT59">
        <f>IF(BS59="","",TODAY()-BS59)</f>
        <v>120</v>
      </c>
      <c r="BU59">
        <v>46205</v>
      </c>
      <c r="BV59">
        <v>875000</v>
      </c>
      <c r="BW59" t="str">
        <f>IF(BS59="","SIN ESTADO",IF(BU59&lt;&gt;"","PAGA",IF(BT59&gt;0,"VENCIDA",IF(BT59&gt;=-5,"POR VENCER","AL DÍA"))))</f>
        <v>PAGA</v>
      </c>
      <c r="BX59" t="str">
        <v>TRANSFERENCIA</v>
      </c>
      <c r="BY59">
        <f>IF(N($H59)&lt;12,"",IF(BS59="","",BS59+31))</f>
        <v>46229</v>
      </c>
      <c r="BZ59">
        <f>IF(BY59="","",TODAY()-BY59)</f>
        <v>89</v>
      </c>
      <c r="CA59">
        <v>46233</v>
      </c>
      <c r="CB59">
        <v>875000</v>
      </c>
      <c r="CC59" t="str">
        <f>IF(BY59="","SIN ESTADO",IF(CA59&lt;&gt;"","PAGA",IF(BZ59&gt;0,"VENCIDA",IF(BZ59&gt;=-5,"POR VENCER","AL DÍA"))))</f>
        <v>PAGA</v>
      </c>
      <c r="CD59" t="str">
        <v>TRANSFERENCIA</v>
      </c>
      <c r="CE59">
        <f>IF(N($H59)&lt;13,"",IF(BY59="","",BY59+31))</f>
        <v>46260</v>
      </c>
      <c r="CF59">
        <f>IF(CE59="","",TODAY()-CE59)</f>
        <v>58</v>
      </c>
      <c r="CG59">
        <v>46268</v>
      </c>
      <c r="CH59">
        <v>875000</v>
      </c>
      <c r="CI59" t="str">
        <f>IF(CE59="","SIN ESTADO",IF(CG59&lt;&gt;"","PAGA",IF(CF59&gt;0,"VENCIDA",IF(CF59&gt;=-5,"POR VENCER","AL DÍA"))))</f>
        <v>PAGA</v>
      </c>
      <c r="CJ59" t="str">
        <v>TRANSFERENCIA</v>
      </c>
      <c r="CK59">
        <f>IF(N($H59)&lt;14,"",IF(CE59="","",CE59+31))</f>
        <v>46291</v>
      </c>
      <c r="CL59">
        <f>IF(CK59="","",TODAY()-CK59)</f>
        <v>27</v>
      </c>
      <c r="CM59">
        <v>46295</v>
      </c>
      <c r="CN59">
        <v>875000</v>
      </c>
      <c r="CO59" t="str">
        <f>IF(CK59="","SIN ESTADO",IF(CM59&lt;&gt;"","PAGA",IF(CL59&gt;0,"VENCIDA",IF(CL59&gt;=-5,"POR VENCER","AL DÍA"))))</f>
        <v>PAGA</v>
      </c>
      <c r="CP59" t="str">
        <v>TRANSFERENCIA</v>
      </c>
      <c r="CQ59">
        <f>IF(N($H59)&lt;15,"",IF(CK59="","",CK59+31))</f>
        <v>46322</v>
      </c>
      <c r="CR59">
        <f>IF(CQ59="","",TODAY()-CQ59)</f>
        <v>-4</v>
      </c>
      <c r="CU59" t="str">
        <f>IF(CQ59="","SIN ESTADO",IF(CS59&lt;&gt;"","PAGA",IF(CR59&gt;0,"VENCIDA",IF(CR59&gt;=-5,"POR VENCER","AL DÍA"))))</f>
        <v>POR VENCER</v>
      </c>
      <c r="CW59">
        <f>IF(N($H59)&lt;16,"",IF(CQ59="","",CQ59+31))</f>
        <v>46353</v>
      </c>
      <c r="CX59">
        <f>IF(CW59="","",TODAY()-CW59)</f>
        <v>-35</v>
      </c>
      <c r="DA59" t="str">
        <f>IF(CW59="","SIN ESTADO",IF(CY59&lt;&gt;"","PAGA",IF(CX59&gt;0,"VENCIDA",IF(CX59&gt;=-5,"POR VENCER","AL DÍA"))))</f>
        <v>AL DÍA</v>
      </c>
      <c r="DC59">
        <f>IF(N($H59)&lt;17,"",IF(CW59="","",CW59+31))</f>
        <v>46384</v>
      </c>
      <c r="DD59">
        <f>IF(DC59="","",TODAY()-DC59)</f>
        <v>-66</v>
      </c>
      <c r="DG59" t="str">
        <f>IF(DC59="","SIN ESTADO",IF(DE59&lt;&gt;"","PAGA",IF(DD59&gt;0,"VENCIDA",IF(DD59&gt;=-5,"POR VENCER","AL DÍA"))))</f>
        <v>AL DÍA</v>
      </c>
      <c r="DI59">
        <f>IF(N($H59)&lt;18,"",IF(DC59="","",DC59+31))</f>
        <v>46415</v>
      </c>
      <c r="DJ59">
        <f>IF(DI59="","",TODAY()-DI59)</f>
        <v>-97</v>
      </c>
      <c r="DM59" t="str">
        <f>IF(DI59="","SIN ESTADO",IF(DK59&lt;&gt;"","PAGA",IF(DJ59&gt;0,"VENCIDA",IF(DJ59&gt;=-5,"POR VENCER","AL DÍA"))))</f>
        <v>AL DÍA</v>
      </c>
      <c r="DO59">
        <f>IF(N($H59)&lt;19,"",IF(DI59="","",DI59+31))</f>
        <v>46446</v>
      </c>
      <c r="DP59">
        <f>IF(DO59="","",TODAY()-DO59)</f>
        <v>-128</v>
      </c>
      <c r="DS59" t="str">
        <f>IF(DO59="","SIN ESTADO",IF(DQ59&lt;&gt;"","PAGA",IF(DP59&gt;0,"VENCIDA",IF(DP59&gt;=-5,"POR VENCER","AL DÍA"))))</f>
        <v>AL DÍA</v>
      </c>
      <c r="DU59">
        <f>IF(N($H59)&lt;20,"",IF(DO59="","",DO59+31))</f>
        <v>46477</v>
      </c>
      <c r="DV59">
        <f>IF(DU59="","",TODAY()-DU59)</f>
        <v>-159</v>
      </c>
      <c r="DY59" t="str">
        <f>IF(DU59="","SIN ESTADO",IF(DW59&lt;&gt;"","PAGA",IF(DV59&gt;0,"VENCIDA",IF(DV59&gt;=-5,"POR VENCER","AL DÍA"))))</f>
        <v>AL DÍA</v>
      </c>
      <c r="EA59">
        <f>IF(N($H59)&lt;21,"",IF(DU59="","",DU59+31))</f>
        <v>46508</v>
      </c>
      <c r="EB59">
        <f>IF(EA59="","",TODAY()-EA59)</f>
        <v>-190</v>
      </c>
      <c r="EE59" t="str">
        <f>IF(EA59="","SIN ESTADO",IF(EC59&lt;&gt;"","PAGA",IF(EB59&gt;0,"VENCIDA",IF(EB59&gt;=-5,"POR VENCER","AL DÍA"))))</f>
        <v>AL DÍA</v>
      </c>
      <c r="EG59">
        <f>IF(N($H59)&lt;22,"",IF(EA59="","",EA59+31))</f>
        <v>46539</v>
      </c>
      <c r="EH59">
        <f>IF(EG59="","",TODAY()-EG59)</f>
        <v>-221</v>
      </c>
      <c r="EK59" t="str">
        <f>IF(EG59="","SIN ESTADO",IF(EI59&lt;&gt;"","PAGA",IF(EH59&gt;0,"VENCIDA",IF(EH59&gt;=-5,"POR VENCER","AL DÍA"))))</f>
        <v>AL DÍA</v>
      </c>
      <c r="EM59">
        <f>IF(N($H59)&lt;23,"",IF(EG59="","",EG59+31))</f>
        <v>46570</v>
      </c>
      <c r="EN59">
        <f>IF(EM59="","",TODAY()-EM59)</f>
        <v>-252</v>
      </c>
      <c r="EQ59" t="str">
        <f>IF(EM59="","SIN ESTADO",IF(EO59&lt;&gt;"","PAGA",IF(EN59&gt;0,"VENCIDA",IF(EN59&gt;=-5,"POR VENCER","AL DÍA"))))</f>
        <v>AL DÍA</v>
      </c>
      <c r="ES59">
        <f>IF(N($H59)&lt;24,"",IF(EM59="","",EM59+31))</f>
        <v>46601</v>
      </c>
      <c r="ET59">
        <f>IF(ES59="","",TODAY()-ES59)</f>
        <v>-283</v>
      </c>
      <c r="EW59" t="str">
        <f>IF(ES59="","SIN ESTADO",IF(EU59&lt;&gt;"","PAGA",IF(ET59&gt;0,"VENCIDA",IF(ET59&gt;=-5,"POR VENCER","AL DÍA"))))</f>
        <v>AL DÍA</v>
      </c>
      <c r="EY59" t="str">
        <f>IF(N($H59)&lt;25,"",IF(ES59="","",ES59+31))</f>
        <v/>
      </c>
      <c r="EZ59" t="str">
        <f>IF(EY59="","",TODAY()-EY59)</f>
        <v/>
      </c>
      <c r="FC59" t="str">
        <f>IF(EY59="","SIN ESTADO",IF(FA59&lt;&gt;"","PAGA",IF(EZ59&gt;0,"VENCIDA",IF(EZ59&gt;=-5,"POR VENCER","AL DÍA"))))</f>
        <v>SIN ESTADO</v>
      </c>
      <c r="FE59" t="str">
        <f>IF(N($H59)&lt;26,"",IF(EY59="","",EY59+31))</f>
        <v/>
      </c>
      <c r="FF59" t="str">
        <f>IF(FE59="","",TODAY()-FE59)</f>
        <v/>
      </c>
      <c r="FI59" t="str">
        <f>IF(FE59="","SIN ESTADO",IF(FG59&lt;&gt;"","PAGA",IF(FF59&gt;0,"VENCIDA",IF(FF59&gt;=-5,"POR VENCER","AL DÍA"))))</f>
        <v>SIN ESTADO</v>
      </c>
      <c r="FK59" t="str">
        <f>IF(N($H59)&lt;27,"",IF(FE59="","",FE59+31))</f>
        <v/>
      </c>
      <c r="FL59" t="str">
        <f>IF(FK59="","",TODAY()-FK59)</f>
        <v/>
      </c>
      <c r="FO59" t="str">
        <f>IF(FK59="","SIN ESTADO",IF(FM59&lt;&gt;"","PAGA",IF(FL59&gt;0,"VENCIDA",IF(FL59&gt;=-5,"POR VENCER","AL DÍA"))))</f>
        <v>SIN ESTADO</v>
      </c>
      <c r="FQ59" t="str">
        <f>IF(N($H59)&lt;28,"",IF(FK59="","",FK59+31))</f>
        <v/>
      </c>
      <c r="FR59" t="str">
        <f>IF(FQ59="","",TODAY()-FQ59)</f>
        <v/>
      </c>
      <c r="FU59" t="str">
        <f>IF(FQ59="","SIN ESTADO",IF(FS59&lt;&gt;"","PAGA",IF(FR59&gt;0,"VENCIDA",IF(FR59&gt;=-5,"POR VENCER","AL DÍA"))))</f>
        <v>SIN ESTADO</v>
      </c>
      <c r="FW59" t="str">
        <f>IF(N($H59)&lt;29,"",IF(FQ59="","",FQ59+31))</f>
        <v/>
      </c>
      <c r="FX59" t="str">
        <f>IF(FW59="","",TODAY()-FW59)</f>
        <v/>
      </c>
      <c r="GA59" t="str">
        <f>IF(FW59="","SIN ESTADO",IF(FY59&lt;&gt;"","PAGA",IF(FX59&gt;0,"VENCIDA",IF(FX59&gt;=-5,"POR VENCER","AL DÍA"))))</f>
        <v>SIN ESTADO</v>
      </c>
      <c r="GC59" t="str">
        <f>IF(N($H59)&lt;30,"",IF(FW59="","",FW59+31))</f>
        <v/>
      </c>
      <c r="GD59" t="str">
        <f>IF(GC59="","",TODAY()-GC59)</f>
        <v/>
      </c>
      <c r="GG59" t="str">
        <f>IF(GC59="","SIN ESTADO",IF(GE59&lt;&gt;"","PAGA",IF(GD59&gt;0,"VENCIDA",IF(GD59&gt;=-5,"POR VENCER","AL DÍA"))))</f>
        <v>SIN ESTADO</v>
      </c>
      <c r="GI59" t="str">
        <f>IF(N($H59)&lt;31,"",IF(GC59="","",GC59+31))</f>
        <v/>
      </c>
      <c r="GJ59" t="str">
        <f>IF(GI59="","",TODAY()-GI59)</f>
        <v/>
      </c>
      <c r="GM59" t="str">
        <f>IF(GI59="","SIN ESTADO",IF(GK59&lt;&gt;"","PAGA",IF(GJ59&gt;0,"VENCIDA",IF(GJ59&gt;=-5,"POR VENCER","AL DÍA"))))</f>
        <v>SIN ESTADO</v>
      </c>
      <c r="GO59" t="str">
        <f>IF(N($H59)&lt;32,"",IF(GI59="","",GI59+31))</f>
        <v/>
      </c>
      <c r="GP59" t="str">
        <f>IF(GO59="","",TODAY()-GO59)</f>
        <v/>
      </c>
      <c r="GS59" t="str">
        <f>IF(GO59="","SIN ESTADO",IF(GQ59&lt;&gt;"","PAGA",IF(GP59&gt;0,"VENCIDA",IF(GP59&gt;=-5,"POR VENCER","AL DÍA"))))</f>
        <v>SIN ESTADO</v>
      </c>
      <c r="GU59" t="str">
        <f>IF(N($H59)&lt;33,"",IF(GO59="","",GO59+31))</f>
        <v/>
      </c>
      <c r="GV59" t="str">
        <f>IF(GU59="","",TODAY()-GU59)</f>
        <v/>
      </c>
      <c r="GY59" t="str">
        <f>IF(GU59="","SIN ESTADO",IF(GW59&lt;&gt;"","PAGA",IF(GV59&gt;0,"VENCIDA",IF(GV59&gt;=-5,"POR VENCER","AL DÍA"))))</f>
        <v>SIN ESTADO</v>
      </c>
      <c r="HA59" t="str">
        <f>IF(N($H59)&lt;34,"",IF(GU59="","",GU59+31))</f>
        <v/>
      </c>
      <c r="HB59" t="str">
        <f>IF(HA59="","",TODAY()-HA59)</f>
        <v/>
      </c>
      <c r="HE59" t="str">
        <f>IF(HA59="","SIN ESTADO",IF(HC59&lt;&gt;"","PAGA",IF(HB59&gt;0,"VENCIDA",IF(HB59&gt;=-5,"POR VENCER","AL DÍA"))))</f>
        <v>SIN ESTADO</v>
      </c>
      <c r="HG59" t="str">
        <f>IF(N($H59)&lt;35,"",IF(HA59="","",HA59+31))</f>
        <v/>
      </c>
      <c r="HH59" t="str">
        <f>IF(HG59="","",TODAY()-HG59)</f>
        <v/>
      </c>
      <c r="HK59" t="str">
        <f>IF(HG59="","SIN ESTADO",IF(HI59&lt;&gt;"","PAGA",IF(HH59&gt;0,"VENCIDA",IF(HH59&gt;=-5,"POR VENCER","AL DÍA"))))</f>
        <v>SIN ESTADO</v>
      </c>
      <c r="HM59" t="str">
        <f>IF(N($H59)&lt;36,"",IF(HG59="","",HG59+31))</f>
        <v/>
      </c>
      <c r="HN59" t="str">
        <f>IF(HM59="","",TODAY()-HM59)</f>
        <v/>
      </c>
      <c r="HQ59" t="str">
        <f>IF(HM59="","SIN ESTADO",IF(HO59&lt;&gt;"","PAGA",IF(HN59&gt;0,"VENCIDA",IF(HN59&gt;=-5,"POR VENCER","AL DÍA"))))</f>
        <v>SIN ESTADO</v>
      </c>
      <c r="HS59">
        <f>N59+T59+Z59+AF59+AL59+AR59+AX59+BD59+BJ59+BP59+BV59+CB59+CH59+CN59+CT59+CZ59+DF59+DL59+DR59+DX59+ED59+EJ59+EP59+EV59+FB59+FH59+FN59+FT59+FZ59+GF59+GL59+GR59+GX59+HD59+HJ59+HP59</f>
        <v>12250000</v>
      </c>
      <c r="HU59">
        <f>IFERROR(N($J59),0)</f>
        <v>875000</v>
      </c>
      <c r="HW59">
        <f>SUMPRODUCT((MOD(COLUMN($M59:$HR59)-COLUMN($M59),6)=0)*ISNUMBER($M59:$HR59)*($M59:$HR59&gt;=RESUMEN!$C$26)*($M59:$HR59&lt;=RESUMEN!$C$27)*IFERROR(N($N59:$HS59),0))</f>
        <v>0</v>
      </c>
      <c r="HX59">
        <f>SUMPRODUCT((MOD(COLUMN($M59:$HR59)-COLUMN($M59),6)=0)*ISNUMBER($M59:$HR59)*($M59:$HR59&gt;=RESUMEN!$C$26)*($M59:$HR59&lt;=RESUMEN!$C$27))</f>
        <v>0</v>
      </c>
    </row>
    <row r="60">
      <c r="B60">
        <f>VENTAS!A59</f>
        <v>57</v>
      </c>
      <c r="C60" t="str">
        <f>VENTAS!B59</f>
        <v>LC1 - 7 - 14</v>
      </c>
      <c r="D60" t="str">
        <f>VENTAS!C59</f>
        <v>VENDIDO</v>
      </c>
      <c r="E60">
        <f>VENTAS!D59</f>
        <v>25000000</v>
      </c>
      <c r="F60">
        <f>VENTAS!J59</f>
        <v>21000000</v>
      </c>
      <c r="G60">
        <f>VENTAS!F59</f>
        <v>45827</v>
      </c>
      <c r="H60">
        <f>VENTAS!K59</f>
        <v>24</v>
      </c>
      <c r="I60" t="str">
        <f>VENTAS!M59</f>
        <v xml:space="preserve">19 DE CADA MES </v>
      </c>
      <c r="J60">
        <f>VENTAS!L59</f>
        <v>875000</v>
      </c>
      <c r="K60">
        <f>IF(N($H60)&lt;1,"",$G60+31)</f>
        <v>45858</v>
      </c>
      <c r="L60">
        <f>IF(K60="","",TODAY()-K60)</f>
        <v>460</v>
      </c>
      <c r="M60">
        <v>45899</v>
      </c>
      <c r="N60">
        <v>875000</v>
      </c>
      <c r="O60" t="str">
        <f>IF(K60="","SIN ESTADO",IF(M60&lt;&gt;"","PAGA",IF(L60&gt;0,"VENCIDA",IF(L60&gt;=-5,"POR VENCER","AL DÍA"))))</f>
        <v>PAGA</v>
      </c>
      <c r="P60" t="str">
        <v>TRANSFERENCIA</v>
      </c>
      <c r="Q60">
        <f>IF(N($H60)&lt;2,"",IF(K60="","",K60+31))</f>
        <v>45889</v>
      </c>
      <c r="R60">
        <f>IF(Q60="","",TODAY()-Q60)</f>
        <v>429</v>
      </c>
      <c r="S60">
        <v>45931</v>
      </c>
      <c r="T60">
        <v>875000</v>
      </c>
      <c r="U60" t="str">
        <f>IF(Q60="","SIN ESTADO",IF(S60&lt;&gt;"","PAGA",IF(R60&gt;0,"VENCIDA",IF(R60&gt;=-5,"POR VENCER","AL DÍA"))))</f>
        <v>PAGA</v>
      </c>
      <c r="V60" t="str">
        <v>TRANSFERENCIA</v>
      </c>
      <c r="W60">
        <f>IF(N($H60)&lt;3,"",IF(Q60="","",Q60+31))</f>
        <v>45920</v>
      </c>
      <c r="X60">
        <f>IF(W60="","",TODAY()-W60)</f>
        <v>398</v>
      </c>
      <c r="Y60">
        <v>45961</v>
      </c>
      <c r="Z60">
        <v>875000</v>
      </c>
      <c r="AA60" t="str">
        <f>IF(W60="","SIN ESTADO",IF(Y60&lt;&gt;"","PAGA",IF(X60&gt;0,"VENCIDA",IF(X60&gt;=-5,"POR VENCER","AL DÍA"))))</f>
        <v>PAGA</v>
      </c>
      <c r="AB60" t="str">
        <v>TRANSFERENCIA</v>
      </c>
      <c r="AC60">
        <f>IF(N($H60)&lt;4,"",IF(W60="","",W60+31))</f>
        <v>45951</v>
      </c>
      <c r="AD60">
        <f>IF(AC60="","",TODAY()-AC60)</f>
        <v>367</v>
      </c>
      <c r="AE60">
        <v>45994</v>
      </c>
      <c r="AF60">
        <v>875000</v>
      </c>
      <c r="AG60" t="str">
        <f>IF(AC60="","SIN ESTADO",IF(AE60&lt;&gt;"","PAGA",IF(AD60&gt;0,"VENCIDA",IF(AD60&gt;=-5,"POR VENCER","AL DÍA"))))</f>
        <v>PAGA</v>
      </c>
      <c r="AH60" t="str">
        <v>TRANSFERENCIA</v>
      </c>
      <c r="AI60">
        <f>IF(N($H60)&lt;5,"",IF(AC60="","",AC60+31))</f>
        <v>45982</v>
      </c>
      <c r="AJ60">
        <f>IF(AI60="","",TODAY()-AI60)</f>
        <v>336</v>
      </c>
      <c r="AK60">
        <v>45658</v>
      </c>
      <c r="AL60">
        <v>875000</v>
      </c>
      <c r="AM60" t="str">
        <f>IF(AI60="","SIN ESTADO",IF(AK60&lt;&gt;"","PAGA",IF(AJ60&gt;0,"VENCIDA",IF(AJ60&gt;=-5,"POR VENCER","AL DÍA"))))</f>
        <v>PAGA</v>
      </c>
      <c r="AN60" t="str">
        <v>TRANSFERENCIA</v>
      </c>
      <c r="AO60">
        <f>IF(N($H60)&lt;6,"",IF(AI60="","",AI60+31))</f>
        <v>46013</v>
      </c>
      <c r="AP60">
        <f>IF(AO60="","",TODAY()-AO60)</f>
        <v>305</v>
      </c>
      <c r="AQ60">
        <v>46055</v>
      </c>
      <c r="AR60">
        <v>875000</v>
      </c>
      <c r="AS60" t="str">
        <f>IF(AO60="","SIN ESTADO",IF(AQ60&lt;&gt;"","PAGA",IF(AP60&gt;0,"VENCIDA",IF(AP60&gt;=-5,"POR VENCER","AL DÍA"))))</f>
        <v>PAGA</v>
      </c>
      <c r="AT60" t="str">
        <v>TRANSFERENCIA</v>
      </c>
      <c r="AU60">
        <f>IF(N($H60)&lt;7,"",IF(AO60="","",AO60+31))</f>
        <v>46044</v>
      </c>
      <c r="AV60">
        <f>IF(AU60="","",TODAY()-AU60)</f>
        <v>274</v>
      </c>
      <c r="AW60">
        <v>46083</v>
      </c>
      <c r="AX60">
        <v>875000</v>
      </c>
      <c r="AY60" t="str">
        <f>IF(AU60="","SIN ESTADO",IF(AW60&lt;&gt;"","PAGA",IF(AV60&gt;0,"VENCIDA",IF(AV60&gt;=-5,"POR VENCER","AL DÍA"))))</f>
        <v>PAGA</v>
      </c>
      <c r="AZ60" t="str">
        <v>TRANSFERENCIA</v>
      </c>
      <c r="BA60">
        <f>IF(N($H60)&lt;8,"",IF(AU60="","",AU60+31))</f>
        <v>46075</v>
      </c>
      <c r="BB60">
        <f>IF(BA60="","",TODAY()-BA60)</f>
        <v>243</v>
      </c>
      <c r="BC60">
        <v>46114</v>
      </c>
      <c r="BD60">
        <v>875000</v>
      </c>
      <c r="BE60" t="str">
        <f>IF(BA60="","SIN ESTADO",IF(BC60&lt;&gt;"","PAGA",IF(BB60&gt;0,"VENCIDA",IF(BB60&gt;=-5,"POR VENCER","AL DÍA"))))</f>
        <v>PAGA</v>
      </c>
      <c r="BF60" t="str">
        <v>TRANSFERENCIA</v>
      </c>
      <c r="BG60">
        <f>IF(N($H60)&lt;9,"",IF(BA60="","",BA60+31))</f>
        <v>46106</v>
      </c>
      <c r="BH60">
        <f>IF(BG60="","",TODAY()-BG60)</f>
        <v>212</v>
      </c>
      <c r="BI60">
        <v>46146</v>
      </c>
      <c r="BJ60">
        <v>875000</v>
      </c>
      <c r="BK60" t="str">
        <f>IF(BG60="","SIN ESTADO",IF(BI60&lt;&gt;"","PAGA",IF(BH60&gt;0,"VENCIDA",IF(BH60&gt;=-5,"POR VENCER","AL DÍA"))))</f>
        <v>PAGA</v>
      </c>
      <c r="BL60" t="str">
        <v>TRANSFERENCIA</v>
      </c>
      <c r="BM60">
        <f>IF(N($H60)&lt;10,"",IF(BG60="","",BG60+31))</f>
        <v>46137</v>
      </c>
      <c r="BN60">
        <f>IF(BM60="","",TODAY()-BM60)</f>
        <v>181</v>
      </c>
      <c r="BO60">
        <v>46174</v>
      </c>
      <c r="BP60">
        <v>875000</v>
      </c>
      <c r="BQ60" t="str">
        <f>IF(BM60="","SIN ESTADO",IF(BO60&lt;&gt;"","PAGA",IF(BN60&gt;0,"VENCIDA",IF(BN60&gt;=-5,"POR VENCER","AL DÍA"))))</f>
        <v>PAGA</v>
      </c>
      <c r="BR60" t="str">
        <v>TRANSFERENCIA</v>
      </c>
      <c r="BS60">
        <f>IF(N($H60)&lt;11,"",IF(BM60="","",BM60+31))</f>
        <v>46168</v>
      </c>
      <c r="BT60">
        <f>IF(BS60="","",TODAY()-BS60)</f>
        <v>150</v>
      </c>
      <c r="BU60">
        <v>46205</v>
      </c>
      <c r="BV60">
        <v>875000</v>
      </c>
      <c r="BW60" t="str">
        <f>IF(BS60="","SIN ESTADO",IF(BU60&lt;&gt;"","PAGA",IF(BT60&gt;0,"VENCIDA",IF(BT60&gt;=-5,"POR VENCER","AL DÍA"))))</f>
        <v>PAGA</v>
      </c>
      <c r="BX60" t="str">
        <v>TRANSFERENCIA</v>
      </c>
      <c r="BY60">
        <f>IF(N($H60)&lt;12,"",IF(BS60="","",BS60+31))</f>
        <v>46199</v>
      </c>
      <c r="BZ60">
        <f>IF(BY60="","",TODAY()-BY60)</f>
        <v>119</v>
      </c>
      <c r="CA60">
        <v>46234</v>
      </c>
      <c r="CB60">
        <v>875000</v>
      </c>
      <c r="CC60" t="str">
        <f>IF(BY60="","SIN ESTADO",IF(CA60&lt;&gt;"","PAGA",IF(BZ60&gt;0,"VENCIDA",IF(BZ60&gt;=-5,"POR VENCER","AL DÍA"))))</f>
        <v>PAGA</v>
      </c>
      <c r="CD60" t="str">
        <v>TRANSFERENCIA</v>
      </c>
      <c r="CE60">
        <f>IF(N($H60)&lt;13,"",IF(BY60="","",BY60+31))</f>
        <v>46230</v>
      </c>
      <c r="CF60">
        <f>IF(CE60="","",TODAY()-CE60)</f>
        <v>88</v>
      </c>
      <c r="CG60">
        <v>46268</v>
      </c>
      <c r="CH60">
        <v>875000</v>
      </c>
      <c r="CI60" t="str">
        <f>IF(CE60="","SIN ESTADO",IF(CG60&lt;&gt;"","PAGA",IF(CF60&gt;0,"VENCIDA",IF(CF60&gt;=-5,"POR VENCER","AL DÍA"))))</f>
        <v>PAGA</v>
      </c>
      <c r="CJ60" t="str">
        <v>TRANSFERENCIA</v>
      </c>
      <c r="CK60">
        <f>IF(N($H60)&lt;14,"",IF(CE60="","",CE60+31))</f>
        <v>46261</v>
      </c>
      <c r="CL60">
        <f>IF(CK60="","",TODAY()-CK60)</f>
        <v>57</v>
      </c>
      <c r="CM60">
        <v>46295</v>
      </c>
      <c r="CN60">
        <v>875000</v>
      </c>
      <c r="CO60" t="str">
        <f>IF(CK60="","SIN ESTADO",IF(CM60&lt;&gt;"","PAGA",IF(CL60&gt;0,"VENCIDA",IF(CL60&gt;=-5,"POR VENCER","AL DÍA"))))</f>
        <v>PAGA</v>
      </c>
      <c r="CP60" t="str">
        <v>TRANSFERENCIA</v>
      </c>
      <c r="CQ60">
        <f>IF(N($H60)&lt;15,"",IF(CK60="","",CK60+31))</f>
        <v>46292</v>
      </c>
      <c r="CR60">
        <f>IF(CQ60="","",TODAY()-CQ60)</f>
        <v>26</v>
      </c>
      <c r="CU60" t="str">
        <f>IF(CQ60="","SIN ESTADO",IF(CS60&lt;&gt;"","PAGA",IF(CR60&gt;0,"VENCIDA",IF(CR60&gt;=-5,"POR VENCER","AL DÍA"))))</f>
        <v>VENCIDA</v>
      </c>
      <c r="CW60">
        <f>IF(N($H60)&lt;16,"",IF(CQ60="","",CQ60+31))</f>
        <v>46323</v>
      </c>
      <c r="CX60">
        <f>IF(CW60="","",TODAY()-CW60)</f>
        <v>-5</v>
      </c>
      <c r="DA60" t="str">
        <f>IF(CW60="","SIN ESTADO",IF(CY60&lt;&gt;"","PAGA",IF(CX60&gt;0,"VENCIDA",IF(CX60&gt;=-5,"POR VENCER","AL DÍA"))))</f>
        <v>POR VENCER</v>
      </c>
      <c r="DC60">
        <f>IF(N($H60)&lt;17,"",IF(CW60="","",CW60+31))</f>
        <v>46354</v>
      </c>
      <c r="DD60">
        <f>IF(DC60="","",TODAY()-DC60)</f>
        <v>-36</v>
      </c>
      <c r="DG60" t="str">
        <f>IF(DC60="","SIN ESTADO",IF(DE60&lt;&gt;"","PAGA",IF(DD60&gt;0,"VENCIDA",IF(DD60&gt;=-5,"POR VENCER","AL DÍA"))))</f>
        <v>AL DÍA</v>
      </c>
      <c r="DI60">
        <f>IF(N($H60)&lt;18,"",IF(DC60="","",DC60+31))</f>
        <v>46385</v>
      </c>
      <c r="DJ60">
        <f>IF(DI60="","",TODAY()-DI60)</f>
        <v>-67</v>
      </c>
      <c r="DM60" t="str">
        <f>IF(DI60="","SIN ESTADO",IF(DK60&lt;&gt;"","PAGA",IF(DJ60&gt;0,"VENCIDA",IF(DJ60&gt;=-5,"POR VENCER","AL DÍA"))))</f>
        <v>AL DÍA</v>
      </c>
      <c r="DO60">
        <f>IF(N($H60)&lt;19,"",IF(DI60="","",DI60+31))</f>
        <v>46416</v>
      </c>
      <c r="DP60">
        <f>IF(DO60="","",TODAY()-DO60)</f>
        <v>-98</v>
      </c>
      <c r="DS60" t="str">
        <f>IF(DO60="","SIN ESTADO",IF(DQ60&lt;&gt;"","PAGA",IF(DP60&gt;0,"VENCIDA",IF(DP60&gt;=-5,"POR VENCER","AL DÍA"))))</f>
        <v>AL DÍA</v>
      </c>
      <c r="DU60">
        <f>IF(N($H60)&lt;20,"",IF(DO60="","",DO60+31))</f>
        <v>46447</v>
      </c>
      <c r="DV60">
        <f>IF(DU60="","",TODAY()-DU60)</f>
        <v>-129</v>
      </c>
      <c r="DY60" t="str">
        <f>IF(DU60="","SIN ESTADO",IF(DW60&lt;&gt;"","PAGA",IF(DV60&gt;0,"VENCIDA",IF(DV60&gt;=-5,"POR VENCER","AL DÍA"))))</f>
        <v>AL DÍA</v>
      </c>
      <c r="EA60">
        <f>IF(N($H60)&lt;21,"",IF(DU60="","",DU60+31))</f>
        <v>46478</v>
      </c>
      <c r="EB60">
        <f>IF(EA60="","",TODAY()-EA60)</f>
        <v>-160</v>
      </c>
      <c r="EE60" t="str">
        <f>IF(EA60="","SIN ESTADO",IF(EC60&lt;&gt;"","PAGA",IF(EB60&gt;0,"VENCIDA",IF(EB60&gt;=-5,"POR VENCER","AL DÍA"))))</f>
        <v>AL DÍA</v>
      </c>
      <c r="EG60">
        <f>IF(N($H60)&lt;22,"",IF(EA60="","",EA60+31))</f>
        <v>46509</v>
      </c>
      <c r="EH60">
        <f>IF(EG60="","",TODAY()-EG60)</f>
        <v>-191</v>
      </c>
      <c r="EK60" t="str">
        <f>IF(EG60="","SIN ESTADO",IF(EI60&lt;&gt;"","PAGA",IF(EH60&gt;0,"VENCIDA",IF(EH60&gt;=-5,"POR VENCER","AL DÍA"))))</f>
        <v>AL DÍA</v>
      </c>
      <c r="EM60">
        <f>IF(N($H60)&lt;23,"",IF(EG60="","",EG60+31))</f>
        <v>46540</v>
      </c>
      <c r="EN60">
        <f>IF(EM60="","",TODAY()-EM60)</f>
        <v>-222</v>
      </c>
      <c r="EQ60" t="str">
        <f>IF(EM60="","SIN ESTADO",IF(EO60&lt;&gt;"","PAGA",IF(EN60&gt;0,"VENCIDA",IF(EN60&gt;=-5,"POR VENCER","AL DÍA"))))</f>
        <v>AL DÍA</v>
      </c>
      <c r="ES60">
        <f>IF(N($H60)&lt;24,"",IF(EM60="","",EM60+31))</f>
        <v>46571</v>
      </c>
      <c r="ET60">
        <f>IF(ES60="","",TODAY()-ES60)</f>
        <v>-253</v>
      </c>
      <c r="EW60" t="str">
        <f>IF(ES60="","SIN ESTADO",IF(EU60&lt;&gt;"","PAGA",IF(ET60&gt;0,"VENCIDA",IF(ET60&gt;=-5,"POR VENCER","AL DÍA"))))</f>
        <v>AL DÍA</v>
      </c>
      <c r="EY60" t="str">
        <f>IF(N($H60)&lt;25,"",IF(ES60="","",ES60+31))</f>
        <v/>
      </c>
      <c r="EZ60" t="str">
        <f>IF(EY60="","",TODAY()-EY60)</f>
        <v/>
      </c>
      <c r="FC60" t="str">
        <f>IF(EY60="","SIN ESTADO",IF(FA60&lt;&gt;"","PAGA",IF(EZ60&gt;0,"VENCIDA",IF(EZ60&gt;=-5,"POR VENCER","AL DÍA"))))</f>
        <v>SIN ESTADO</v>
      </c>
      <c r="FE60" t="str">
        <f>IF(N($H60)&lt;26,"",IF(EY60="","",EY60+31))</f>
        <v/>
      </c>
      <c r="FF60" t="str">
        <f>IF(FE60="","",TODAY()-FE60)</f>
        <v/>
      </c>
      <c r="FI60" t="str">
        <f>IF(FE60="","SIN ESTADO",IF(FG60&lt;&gt;"","PAGA",IF(FF60&gt;0,"VENCIDA",IF(FF60&gt;=-5,"POR VENCER","AL DÍA"))))</f>
        <v>SIN ESTADO</v>
      </c>
      <c r="FK60" t="str">
        <f>IF(N($H60)&lt;27,"",IF(FE60="","",FE60+31))</f>
        <v/>
      </c>
      <c r="FL60" t="str">
        <f>IF(FK60="","",TODAY()-FK60)</f>
        <v/>
      </c>
      <c r="FO60" t="str">
        <f>IF(FK60="","SIN ESTADO",IF(FM60&lt;&gt;"","PAGA",IF(FL60&gt;0,"VENCIDA",IF(FL60&gt;=-5,"POR VENCER","AL DÍA"))))</f>
        <v>SIN ESTADO</v>
      </c>
      <c r="FQ60" t="str">
        <f>IF(N($H60)&lt;28,"",IF(FK60="","",FK60+31))</f>
        <v/>
      </c>
      <c r="FR60" t="str">
        <f>IF(FQ60="","",TODAY()-FQ60)</f>
        <v/>
      </c>
      <c r="FU60" t="str">
        <f>IF(FQ60="","SIN ESTADO",IF(FS60&lt;&gt;"","PAGA",IF(FR60&gt;0,"VENCIDA",IF(FR60&gt;=-5,"POR VENCER","AL DÍA"))))</f>
        <v>SIN ESTADO</v>
      </c>
      <c r="FW60" t="str">
        <f>IF(N($H60)&lt;29,"",IF(FQ60="","",FQ60+31))</f>
        <v/>
      </c>
      <c r="FX60" t="str">
        <f>IF(FW60="","",TODAY()-FW60)</f>
        <v/>
      </c>
      <c r="GA60" t="str">
        <f>IF(FW60="","SIN ESTADO",IF(FY60&lt;&gt;"","PAGA",IF(FX60&gt;0,"VENCIDA",IF(FX60&gt;=-5,"POR VENCER","AL DÍA"))))</f>
        <v>SIN ESTADO</v>
      </c>
      <c r="GC60" t="str">
        <f>IF(N($H60)&lt;30,"",IF(FW60="","",FW60+31))</f>
        <v/>
      </c>
      <c r="GD60" t="str">
        <f>IF(GC60="","",TODAY()-GC60)</f>
        <v/>
      </c>
      <c r="GG60" t="str">
        <f>IF(GC60="","SIN ESTADO",IF(GE60&lt;&gt;"","PAGA",IF(GD60&gt;0,"VENCIDA",IF(GD60&gt;=-5,"POR VENCER","AL DÍA"))))</f>
        <v>SIN ESTADO</v>
      </c>
      <c r="GI60" t="str">
        <f>IF(N($H60)&lt;31,"",IF(GC60="","",GC60+31))</f>
        <v/>
      </c>
      <c r="GJ60" t="str">
        <f>IF(GI60="","",TODAY()-GI60)</f>
        <v/>
      </c>
      <c r="GM60" t="str">
        <f>IF(GI60="","SIN ESTADO",IF(GK60&lt;&gt;"","PAGA",IF(GJ60&gt;0,"VENCIDA",IF(GJ60&gt;=-5,"POR VENCER","AL DÍA"))))</f>
        <v>SIN ESTADO</v>
      </c>
      <c r="GO60" t="str">
        <f>IF(N($H60)&lt;32,"",IF(GI60="","",GI60+31))</f>
        <v/>
      </c>
      <c r="GP60" t="str">
        <f>IF(GO60="","",TODAY()-GO60)</f>
        <v/>
      </c>
      <c r="GS60" t="str">
        <f>IF(GO60="","SIN ESTADO",IF(GQ60&lt;&gt;"","PAGA",IF(GP60&gt;0,"VENCIDA",IF(GP60&gt;=-5,"POR VENCER","AL DÍA"))))</f>
        <v>SIN ESTADO</v>
      </c>
      <c r="GU60" t="str">
        <f>IF(N($H60)&lt;33,"",IF(GO60="","",GO60+31))</f>
        <v/>
      </c>
      <c r="GV60" t="str">
        <f>IF(GU60="","",TODAY()-GU60)</f>
        <v/>
      </c>
      <c r="GY60" t="str">
        <f>IF(GU60="","SIN ESTADO",IF(GW60&lt;&gt;"","PAGA",IF(GV60&gt;0,"VENCIDA",IF(GV60&gt;=-5,"POR VENCER","AL DÍA"))))</f>
        <v>SIN ESTADO</v>
      </c>
      <c r="HA60" t="str">
        <f>IF(N($H60)&lt;34,"",IF(GU60="","",GU60+31))</f>
        <v/>
      </c>
      <c r="HB60" t="str">
        <f>IF(HA60="","",TODAY()-HA60)</f>
        <v/>
      </c>
      <c r="HE60" t="str">
        <f>IF(HA60="","SIN ESTADO",IF(HC60&lt;&gt;"","PAGA",IF(HB60&gt;0,"VENCIDA",IF(HB60&gt;=-5,"POR VENCER","AL DÍA"))))</f>
        <v>SIN ESTADO</v>
      </c>
      <c r="HG60" t="str">
        <f>IF(N($H60)&lt;35,"",IF(HA60="","",HA60+31))</f>
        <v/>
      </c>
      <c r="HH60" t="str">
        <f>IF(HG60="","",TODAY()-HG60)</f>
        <v/>
      </c>
      <c r="HK60" t="str">
        <f>IF(HG60="","SIN ESTADO",IF(HI60&lt;&gt;"","PAGA",IF(HH60&gt;0,"VENCIDA",IF(HH60&gt;=-5,"POR VENCER","AL DÍA"))))</f>
        <v>SIN ESTADO</v>
      </c>
      <c r="HM60" t="str">
        <f>IF(N($H60)&lt;36,"",IF(HG60="","",HG60+31))</f>
        <v/>
      </c>
      <c r="HN60" t="str">
        <f>IF(HM60="","",TODAY()-HM60)</f>
        <v/>
      </c>
      <c r="HQ60" t="str">
        <f>IF(HM60="","SIN ESTADO",IF(HO60&lt;&gt;"","PAGA",IF(HN60&gt;0,"VENCIDA",IF(HN60&gt;=-5,"POR VENCER","AL DÍA"))))</f>
        <v>SIN ESTADO</v>
      </c>
      <c r="HS60">
        <f>N60+T60+Z60+AF60+AL60+AR60+AX60+BD60+BJ60+BP60+BV60+CB60+CH60+CN60+CT60+CZ60+DF60+DL60+DR60+DX60+ED60+EJ60+EP60+EV60+FB60+FH60+FN60+FT60+FZ60+GF60+GL60+GR60+GX60+HD60+HJ60+HP60</f>
        <v>12250000</v>
      </c>
      <c r="HU60">
        <f>IFERROR(N($J60),0)</f>
        <v>875000</v>
      </c>
      <c r="HW60">
        <f>SUMPRODUCT((MOD(COLUMN($M60:$HR60)-COLUMN($M60),6)=0)*ISNUMBER($M60:$HR60)*($M60:$HR60&gt;=RESUMEN!$C$26)*($M60:$HR60&lt;=RESUMEN!$C$27)*IFERROR(N($N60:$HS60),0))</f>
        <v>0</v>
      </c>
      <c r="HX60">
        <f>SUMPRODUCT((MOD(COLUMN($M60:$HR60)-COLUMN($M60),6)=0)*ISNUMBER($M60:$HR60)*($M60:$HR60&gt;=RESUMEN!$C$26)*($M60:$HR60&lt;=RESUMEN!$C$27))</f>
        <v>0</v>
      </c>
    </row>
    <row r="61">
      <c r="B61">
        <f>VENTAS!A60</f>
        <v>58</v>
      </c>
      <c r="C61" t="str">
        <f>VENTAS!B60</f>
        <v xml:space="preserve">LC1 - 7 - 15 </v>
      </c>
      <c r="D61" t="str">
        <f>VENTAS!C60</f>
        <v>VENDIDO</v>
      </c>
      <c r="E61">
        <f>VENTAS!D60</f>
        <v>25000000</v>
      </c>
      <c r="F61">
        <f>VENTAS!J60</f>
        <v>21000000</v>
      </c>
      <c r="G61">
        <f>VENTAS!F60</f>
        <v>45857</v>
      </c>
      <c r="H61">
        <f>VENTAS!K60</f>
        <v>24</v>
      </c>
      <c r="I61" t="str">
        <f>VENTAS!M60</f>
        <v xml:space="preserve">19 DE CADA MES </v>
      </c>
      <c r="J61">
        <f>VENTAS!L60</f>
        <v>875000</v>
      </c>
      <c r="K61">
        <f>IF(N($H61)&lt;1,"",$G61+31)</f>
        <v>45888</v>
      </c>
      <c r="L61">
        <f>IF(K61="","",TODAY()-K61)</f>
        <v>430</v>
      </c>
      <c r="M61">
        <v>45903</v>
      </c>
      <c r="N61">
        <v>875000</v>
      </c>
      <c r="O61" t="str">
        <f>IF(K61="","SIN ESTADO",IF(M61&lt;&gt;"","PAGA",IF(L61&gt;0,"VENCIDA",IF(L61&gt;=-5,"POR VENCER","AL DÍA"))))</f>
        <v>PAGA</v>
      </c>
      <c r="P61" t="str">
        <v>TRANSFERENCIA</v>
      </c>
      <c r="Q61">
        <f>IF(N($H61)&lt;2,"",IF(K61="","",K61+31))</f>
        <v>45919</v>
      </c>
      <c r="R61">
        <f>IF(Q61="","",TODAY()-Q61)</f>
        <v>399</v>
      </c>
      <c r="S61">
        <v>45926</v>
      </c>
      <c r="T61">
        <v>875000</v>
      </c>
      <c r="U61" t="str">
        <f>IF(Q61="","SIN ESTADO",IF(S61&lt;&gt;"","PAGA",IF(R61&gt;0,"VENCIDA",IF(R61&gt;=-5,"POR VENCER","AL DÍA"))))</f>
        <v>PAGA</v>
      </c>
      <c r="V61" t="str">
        <v>TRANSFERENCIA</v>
      </c>
      <c r="W61">
        <f>IF(N($H61)&lt;3,"",IF(Q61="","",Q61+31))</f>
        <v>45950</v>
      </c>
      <c r="X61">
        <f>IF(W61="","",TODAY()-W61)</f>
        <v>368</v>
      </c>
      <c r="Y61">
        <v>45961</v>
      </c>
      <c r="Z61">
        <v>875000</v>
      </c>
      <c r="AA61" t="str">
        <f>IF(W61="","SIN ESTADO",IF(Y61&lt;&gt;"","PAGA",IF(X61&gt;0,"VENCIDA",IF(X61&gt;=-5,"POR VENCER","AL DÍA"))))</f>
        <v>PAGA</v>
      </c>
      <c r="AB61" t="str">
        <v>TRANSFERENCIA</v>
      </c>
      <c r="AC61">
        <f>IF(N($H61)&lt;4,"",IF(W61="","",W61+31))</f>
        <v>45981</v>
      </c>
      <c r="AD61">
        <f>IF(AC61="","",TODAY()-AC61)</f>
        <v>337</v>
      </c>
      <c r="AE61">
        <v>45989</v>
      </c>
      <c r="AF61">
        <v>875000</v>
      </c>
      <c r="AG61" t="str">
        <f>IF(AC61="","SIN ESTADO",IF(AE61&lt;&gt;"","PAGA",IF(AD61&gt;0,"VENCIDA",IF(AD61&gt;=-5,"POR VENCER","AL DÍA"))))</f>
        <v>PAGA</v>
      </c>
      <c r="AH61" t="str">
        <v>TRANSFERENCIA</v>
      </c>
      <c r="AI61">
        <f>IF(N($H61)&lt;5,"",IF(AC61="","",AC61+31))</f>
        <v>46012</v>
      </c>
      <c r="AJ61">
        <f>IF(AI61="","",TODAY()-AI61)</f>
        <v>306</v>
      </c>
      <c r="AK61">
        <v>46013</v>
      </c>
      <c r="AL61">
        <v>875000</v>
      </c>
      <c r="AM61" t="str">
        <f>IF(AI61="","SIN ESTADO",IF(AK61&lt;&gt;"","PAGA",IF(AJ61&gt;0,"VENCIDA",IF(AJ61&gt;=-5,"POR VENCER","AL DÍA"))))</f>
        <v>PAGA</v>
      </c>
      <c r="AN61" t="str">
        <v>TRANSFERENCIA</v>
      </c>
      <c r="AO61">
        <f>IF(N($H61)&lt;6,"",IF(AI61="","",AI61+31))</f>
        <v>46043</v>
      </c>
      <c r="AP61">
        <f>IF(AO61="","",TODAY()-AO61)</f>
        <v>275</v>
      </c>
      <c r="AQ61">
        <v>45680</v>
      </c>
      <c r="AR61">
        <v>875000</v>
      </c>
      <c r="AS61" t="str">
        <f>IF(AO61="","SIN ESTADO",IF(AQ61&lt;&gt;"","PAGA",IF(AP61&gt;0,"VENCIDA",IF(AP61&gt;=-5,"POR VENCER","AL DÍA"))))</f>
        <v>PAGA</v>
      </c>
      <c r="AT61" t="str">
        <v>TRANSFERENCIA</v>
      </c>
      <c r="AU61">
        <f>IF(N($H61)&lt;7,"",IF(AO61="","",AO61+31))</f>
        <v>46074</v>
      </c>
      <c r="AV61">
        <f>IF(AU61="","",TODAY()-AU61)</f>
        <v>244</v>
      </c>
      <c r="AW61">
        <v>46078</v>
      </c>
      <c r="AX61">
        <v>875000</v>
      </c>
      <c r="AY61" t="str">
        <f>IF(AU61="","SIN ESTADO",IF(AW61&lt;&gt;"","PAGA",IF(AV61&gt;0,"VENCIDA",IF(AV61&gt;=-5,"POR VENCER","AL DÍA"))))</f>
        <v>PAGA</v>
      </c>
      <c r="AZ61" t="str">
        <v>TRANSFERENCIA</v>
      </c>
      <c r="BA61">
        <f>IF(N($H61)&lt;8,"",IF(AU61="","",AU61+31))</f>
        <v>46105</v>
      </c>
      <c r="BB61">
        <f>IF(BA61="","",TODAY()-BA61)</f>
        <v>213</v>
      </c>
      <c r="BC61">
        <v>46107</v>
      </c>
      <c r="BD61">
        <v>875000</v>
      </c>
      <c r="BE61" t="str">
        <f>IF(BA61="","SIN ESTADO",IF(BC61&lt;&gt;"","PAGA",IF(BB61&gt;0,"VENCIDA",IF(BB61&gt;=-5,"POR VENCER","AL DÍA"))))</f>
        <v>PAGA</v>
      </c>
      <c r="BF61" t="str">
        <v>TRANSFERENCIA</v>
      </c>
      <c r="BG61">
        <f>IF(N($H61)&lt;9,"",IF(BA61="","",BA61+31))</f>
        <v>46136</v>
      </c>
      <c r="BH61">
        <f>IF(BG61="","",TODAY()-BG61)</f>
        <v>182</v>
      </c>
      <c r="BI61">
        <v>46139</v>
      </c>
      <c r="BJ61">
        <v>875000</v>
      </c>
      <c r="BK61" t="str">
        <f>IF(BG61="","SIN ESTADO",IF(BI61&lt;&gt;"","PAGA",IF(BH61&gt;0,"VENCIDA",IF(BH61&gt;=-5,"POR VENCER","AL DÍA"))))</f>
        <v>PAGA</v>
      </c>
      <c r="BL61" t="str">
        <v>TRANSFERENCIA</v>
      </c>
      <c r="BM61">
        <f>IF(N($H61)&lt;10,"",IF(BG61="","",BG61+31))</f>
        <v>46167</v>
      </c>
      <c r="BN61">
        <f>IF(BM61="","",TODAY()-BM61)</f>
        <v>151</v>
      </c>
      <c r="BO61">
        <v>46198</v>
      </c>
      <c r="BP61">
        <v>875000</v>
      </c>
      <c r="BQ61" t="str">
        <f>IF(BM61="","SIN ESTADO",IF(BO61&lt;&gt;"","PAGA",IF(BN61&gt;0,"VENCIDA",IF(BN61&gt;=-5,"POR VENCER","AL DÍA"))))</f>
        <v>PAGA</v>
      </c>
      <c r="BR61" t="str">
        <v>TRANSFERENCIA</v>
      </c>
      <c r="BS61">
        <f>IF(N($H61)&lt;11,"",IF(BM61="","",BM61+31))</f>
        <v>46198</v>
      </c>
      <c r="BT61">
        <f>IF(BS61="","",TODAY()-BS61)</f>
        <v>120</v>
      </c>
      <c r="BU61">
        <v>46205</v>
      </c>
      <c r="BV61">
        <v>875000</v>
      </c>
      <c r="BW61" t="str">
        <f>IF(BS61="","SIN ESTADO",IF(BU61&lt;&gt;"","PAGA",IF(BT61&gt;0,"VENCIDA",IF(BT61&gt;=-5,"POR VENCER","AL DÍA"))))</f>
        <v>PAGA</v>
      </c>
      <c r="BX61" t="str">
        <v>TRANSFERENCIA</v>
      </c>
      <c r="BY61">
        <f>IF(N($H61)&lt;12,"",IF(BS61="","",BS61+31))</f>
        <v>46229</v>
      </c>
      <c r="BZ61">
        <f>IF(BY61="","",TODAY()-BY61)</f>
        <v>89</v>
      </c>
      <c r="CA61">
        <v>46234</v>
      </c>
      <c r="CB61">
        <v>875000</v>
      </c>
      <c r="CC61" t="str">
        <f>IF(BY61="","SIN ESTADO",IF(CA61&lt;&gt;"","PAGA",IF(BZ61&gt;0,"VENCIDA",IF(BZ61&gt;=-5,"POR VENCER","AL DÍA"))))</f>
        <v>PAGA</v>
      </c>
      <c r="CD61" t="str">
        <v>TRANSFERENCIA</v>
      </c>
      <c r="CE61">
        <f>IF(N($H61)&lt;13,"",IF(BY61="","",BY61+31))</f>
        <v>46260</v>
      </c>
      <c r="CF61">
        <f>IF(CE61="","",TODAY()-CE61)</f>
        <v>58</v>
      </c>
      <c r="CG61">
        <v>46259</v>
      </c>
      <c r="CH61">
        <v>875000</v>
      </c>
      <c r="CI61" t="str">
        <f>IF(CE61="","SIN ESTADO",IF(CG61&lt;&gt;"","PAGA",IF(CF61&gt;0,"VENCIDA",IF(CF61&gt;=-5,"POR VENCER","AL DÍA"))))</f>
        <v>PAGA</v>
      </c>
      <c r="CJ61" t="str">
        <v>TRANSFERENCIA</v>
      </c>
      <c r="CK61">
        <f>IF(N($H61)&lt;14,"",IF(CE61="","",CE61+31))</f>
        <v>46291</v>
      </c>
      <c r="CL61">
        <f>IF(CK61="","",TODAY()-CK61)</f>
        <v>27</v>
      </c>
      <c r="CM61">
        <v>46290</v>
      </c>
      <c r="CN61">
        <v>875000</v>
      </c>
      <c r="CO61" t="str">
        <f>IF(CK61="","SIN ESTADO",IF(CM61&lt;&gt;"","PAGA",IF(CL61&gt;0,"VENCIDA",IF(CL61&gt;=-5,"POR VENCER","AL DÍA"))))</f>
        <v>PAGA</v>
      </c>
      <c r="CP61" t="str">
        <v>TRANSFERENCIA</v>
      </c>
      <c r="CQ61">
        <f>IF(N($H61)&lt;15,"",IF(CK61="","",CK61+31))</f>
        <v>46322</v>
      </c>
      <c r="CR61">
        <f>IF(CQ61="","",TODAY()-CQ61)</f>
        <v>-4</v>
      </c>
      <c r="CU61" t="str">
        <f>IF(CQ61="","SIN ESTADO",IF(CS61&lt;&gt;"","PAGA",IF(CR61&gt;0,"VENCIDA",IF(CR61&gt;=-5,"POR VENCER","AL DÍA"))))</f>
        <v>POR VENCER</v>
      </c>
      <c r="CW61">
        <f>IF(N($H61)&lt;16,"",IF(CQ61="","",CQ61+31))</f>
        <v>46353</v>
      </c>
      <c r="CX61">
        <f>IF(CW61="","",TODAY()-CW61)</f>
        <v>-35</v>
      </c>
      <c r="DA61" t="str">
        <f>IF(CW61="","SIN ESTADO",IF(CY61&lt;&gt;"","PAGA",IF(CX61&gt;0,"VENCIDA",IF(CX61&gt;=-5,"POR VENCER","AL DÍA"))))</f>
        <v>AL DÍA</v>
      </c>
      <c r="DC61">
        <f>IF(N($H61)&lt;17,"",IF(CW61="","",CW61+31))</f>
        <v>46384</v>
      </c>
      <c r="DD61">
        <f>IF(DC61="","",TODAY()-DC61)</f>
        <v>-66</v>
      </c>
      <c r="DG61" t="str">
        <f>IF(DC61="","SIN ESTADO",IF(DE61&lt;&gt;"","PAGA",IF(DD61&gt;0,"VENCIDA",IF(DD61&gt;=-5,"POR VENCER","AL DÍA"))))</f>
        <v>AL DÍA</v>
      </c>
      <c r="DI61">
        <f>IF(N($H61)&lt;18,"",IF(DC61="","",DC61+31))</f>
        <v>46415</v>
      </c>
      <c r="DJ61">
        <f>IF(DI61="","",TODAY()-DI61)</f>
        <v>-97</v>
      </c>
      <c r="DM61" t="str">
        <f>IF(DI61="","SIN ESTADO",IF(DK61&lt;&gt;"","PAGA",IF(DJ61&gt;0,"VENCIDA",IF(DJ61&gt;=-5,"POR VENCER","AL DÍA"))))</f>
        <v>AL DÍA</v>
      </c>
      <c r="DO61">
        <f>IF(N($H61)&lt;19,"",IF(DI61="","",DI61+31))</f>
        <v>46446</v>
      </c>
      <c r="DP61">
        <f>IF(DO61="","",TODAY()-DO61)</f>
        <v>-128</v>
      </c>
      <c r="DS61" t="str">
        <f>IF(DO61="","SIN ESTADO",IF(DQ61&lt;&gt;"","PAGA",IF(DP61&gt;0,"VENCIDA",IF(DP61&gt;=-5,"POR VENCER","AL DÍA"))))</f>
        <v>AL DÍA</v>
      </c>
      <c r="DU61">
        <f>IF(N($H61)&lt;20,"",IF(DO61="","",DO61+31))</f>
        <v>46477</v>
      </c>
      <c r="DV61">
        <f>IF(DU61="","",TODAY()-DU61)</f>
        <v>-159</v>
      </c>
      <c r="DY61" t="str">
        <f>IF(DU61="","SIN ESTADO",IF(DW61&lt;&gt;"","PAGA",IF(DV61&gt;0,"VENCIDA",IF(DV61&gt;=-5,"POR VENCER","AL DÍA"))))</f>
        <v>AL DÍA</v>
      </c>
      <c r="EA61">
        <f>IF(N($H61)&lt;21,"",IF(DU61="","",DU61+31))</f>
        <v>46508</v>
      </c>
      <c r="EB61">
        <f>IF(EA61="","",TODAY()-EA61)</f>
        <v>-190</v>
      </c>
      <c r="EE61" t="str">
        <f>IF(EA61="","SIN ESTADO",IF(EC61&lt;&gt;"","PAGA",IF(EB61&gt;0,"VENCIDA",IF(EB61&gt;=-5,"POR VENCER","AL DÍA"))))</f>
        <v>AL DÍA</v>
      </c>
      <c r="EG61">
        <f>IF(N($H61)&lt;22,"",IF(EA61="","",EA61+31))</f>
        <v>46539</v>
      </c>
      <c r="EH61">
        <f>IF(EG61="","",TODAY()-EG61)</f>
        <v>-221</v>
      </c>
      <c r="EK61" t="str">
        <f>IF(EG61="","SIN ESTADO",IF(EI61&lt;&gt;"","PAGA",IF(EH61&gt;0,"VENCIDA",IF(EH61&gt;=-5,"POR VENCER","AL DÍA"))))</f>
        <v>AL DÍA</v>
      </c>
      <c r="EM61">
        <f>IF(N($H61)&lt;23,"",IF(EG61="","",EG61+31))</f>
        <v>46570</v>
      </c>
      <c r="EN61">
        <f>IF(EM61="","",TODAY()-EM61)</f>
        <v>-252</v>
      </c>
      <c r="EQ61" t="str">
        <f>IF(EM61="","SIN ESTADO",IF(EO61&lt;&gt;"","PAGA",IF(EN61&gt;0,"VENCIDA",IF(EN61&gt;=-5,"POR VENCER","AL DÍA"))))</f>
        <v>AL DÍA</v>
      </c>
      <c r="ES61">
        <f>IF(N($H61)&lt;24,"",IF(EM61="","",EM61+31))</f>
        <v>46601</v>
      </c>
      <c r="ET61">
        <f>IF(ES61="","",TODAY()-ES61)</f>
        <v>-283</v>
      </c>
      <c r="EW61" t="str">
        <f>IF(ES61="","SIN ESTADO",IF(EU61&lt;&gt;"","PAGA",IF(ET61&gt;0,"VENCIDA",IF(ET61&gt;=-5,"POR VENCER","AL DÍA"))))</f>
        <v>AL DÍA</v>
      </c>
      <c r="EY61" t="str">
        <f>IF(N($H61)&lt;25,"",IF(ES61="","",ES61+31))</f>
        <v/>
      </c>
      <c r="EZ61" t="str">
        <f>IF(EY61="","",TODAY()-EY61)</f>
        <v/>
      </c>
      <c r="FC61" t="str">
        <f>IF(EY61="","SIN ESTADO",IF(FA61&lt;&gt;"","PAGA",IF(EZ61&gt;0,"VENCIDA",IF(EZ61&gt;=-5,"POR VENCER","AL DÍA"))))</f>
        <v>SIN ESTADO</v>
      </c>
      <c r="FE61" t="str">
        <f>IF(N($H61)&lt;26,"",IF(EY61="","",EY61+31))</f>
        <v/>
      </c>
      <c r="FF61" t="str">
        <f>IF(FE61="","",TODAY()-FE61)</f>
        <v/>
      </c>
      <c r="FI61" t="str">
        <f>IF(FE61="","SIN ESTADO",IF(FG61&lt;&gt;"","PAGA",IF(FF61&gt;0,"VENCIDA",IF(FF61&gt;=-5,"POR VENCER","AL DÍA"))))</f>
        <v>SIN ESTADO</v>
      </c>
      <c r="FK61" t="str">
        <f>IF(N($H61)&lt;27,"",IF(FE61="","",FE61+31))</f>
        <v/>
      </c>
      <c r="FL61" t="str">
        <f>IF(FK61="","",TODAY()-FK61)</f>
        <v/>
      </c>
      <c r="FO61" t="str">
        <f>IF(FK61="","SIN ESTADO",IF(FM61&lt;&gt;"","PAGA",IF(FL61&gt;0,"VENCIDA",IF(FL61&gt;=-5,"POR VENCER","AL DÍA"))))</f>
        <v>SIN ESTADO</v>
      </c>
      <c r="FQ61" t="str">
        <f>IF(N($H61)&lt;28,"",IF(FK61="","",FK61+31))</f>
        <v/>
      </c>
      <c r="FR61" t="str">
        <f>IF(FQ61="","",TODAY()-FQ61)</f>
        <v/>
      </c>
      <c r="FU61" t="str">
        <f>IF(FQ61="","SIN ESTADO",IF(FS61&lt;&gt;"","PAGA",IF(FR61&gt;0,"VENCIDA",IF(FR61&gt;=-5,"POR VENCER","AL DÍA"))))</f>
        <v>SIN ESTADO</v>
      </c>
      <c r="FW61" t="str">
        <f>IF(N($H61)&lt;29,"",IF(FQ61="","",FQ61+31))</f>
        <v/>
      </c>
      <c r="FX61" t="str">
        <f>IF(FW61="","",TODAY()-FW61)</f>
        <v/>
      </c>
      <c r="GA61" t="str">
        <f>IF(FW61="","SIN ESTADO",IF(FY61&lt;&gt;"","PAGA",IF(FX61&gt;0,"VENCIDA",IF(FX61&gt;=-5,"POR VENCER","AL DÍA"))))</f>
        <v>SIN ESTADO</v>
      </c>
      <c r="GC61" t="str">
        <f>IF(N($H61)&lt;30,"",IF(FW61="","",FW61+31))</f>
        <v/>
      </c>
      <c r="GD61" t="str">
        <f>IF(GC61="","",TODAY()-GC61)</f>
        <v/>
      </c>
      <c r="GG61" t="str">
        <f>IF(GC61="","SIN ESTADO",IF(GE61&lt;&gt;"","PAGA",IF(GD61&gt;0,"VENCIDA",IF(GD61&gt;=-5,"POR VENCER","AL DÍA"))))</f>
        <v>SIN ESTADO</v>
      </c>
      <c r="GI61" t="str">
        <f>IF(N($H61)&lt;31,"",IF(GC61="","",GC61+31))</f>
        <v/>
      </c>
      <c r="GJ61" t="str">
        <f>IF(GI61="","",TODAY()-GI61)</f>
        <v/>
      </c>
      <c r="GM61" t="str">
        <f>IF(GI61="","SIN ESTADO",IF(GK61&lt;&gt;"","PAGA",IF(GJ61&gt;0,"VENCIDA",IF(GJ61&gt;=-5,"POR VENCER","AL DÍA"))))</f>
        <v>SIN ESTADO</v>
      </c>
      <c r="GO61" t="str">
        <f>IF(N($H61)&lt;32,"",IF(GI61="","",GI61+31))</f>
        <v/>
      </c>
      <c r="GP61" t="str">
        <f>IF(GO61="","",TODAY()-GO61)</f>
        <v/>
      </c>
      <c r="GS61" t="str">
        <f>IF(GO61="","SIN ESTADO",IF(GQ61&lt;&gt;"","PAGA",IF(GP61&gt;0,"VENCIDA",IF(GP61&gt;=-5,"POR VENCER","AL DÍA"))))</f>
        <v>SIN ESTADO</v>
      </c>
      <c r="GU61" t="str">
        <f>IF(N($H61)&lt;33,"",IF(GO61="","",GO61+31))</f>
        <v/>
      </c>
      <c r="GV61" t="str">
        <f>IF(GU61="","",TODAY()-GU61)</f>
        <v/>
      </c>
      <c r="GY61" t="str">
        <f>IF(GU61="","SIN ESTADO",IF(GW61&lt;&gt;"","PAGA",IF(GV61&gt;0,"VENCIDA",IF(GV61&gt;=-5,"POR VENCER","AL DÍA"))))</f>
        <v>SIN ESTADO</v>
      </c>
      <c r="HA61" t="str">
        <f>IF(N($H61)&lt;34,"",IF(GU61="","",GU61+31))</f>
        <v/>
      </c>
      <c r="HB61" t="str">
        <f>IF(HA61="","",TODAY()-HA61)</f>
        <v/>
      </c>
      <c r="HE61" t="str">
        <f>IF(HA61="","SIN ESTADO",IF(HC61&lt;&gt;"","PAGA",IF(HB61&gt;0,"VENCIDA",IF(HB61&gt;=-5,"POR VENCER","AL DÍA"))))</f>
        <v>SIN ESTADO</v>
      </c>
      <c r="HG61" t="str">
        <f>IF(N($H61)&lt;35,"",IF(HA61="","",HA61+31))</f>
        <v/>
      </c>
      <c r="HH61" t="str">
        <f>IF(HG61="","",TODAY()-HG61)</f>
        <v/>
      </c>
      <c r="HK61" t="str">
        <f>IF(HG61="","SIN ESTADO",IF(HI61&lt;&gt;"","PAGA",IF(HH61&gt;0,"VENCIDA",IF(HH61&gt;=-5,"POR VENCER","AL DÍA"))))</f>
        <v>SIN ESTADO</v>
      </c>
      <c r="HM61" t="str">
        <f>IF(N($H61)&lt;36,"",IF(HG61="","",HG61+31))</f>
        <v/>
      </c>
      <c r="HN61" t="str">
        <f>IF(HM61="","",TODAY()-HM61)</f>
        <v/>
      </c>
      <c r="HQ61" t="str">
        <f>IF(HM61="","SIN ESTADO",IF(HO61&lt;&gt;"","PAGA",IF(HN61&gt;0,"VENCIDA",IF(HN61&gt;=-5,"POR VENCER","AL DÍA"))))</f>
        <v>SIN ESTADO</v>
      </c>
      <c r="HS61">
        <f>N61+T61+Z61+AF61+AL61+AR61+AX61+BD61+BJ61+BP61+BV61+CB61+CH61+CN61+CT61+CZ61+DF61+DL61+DR61+DX61+ED61+EJ61+EP61+EV61+FB61+FH61+FN61+FT61+FZ61+GF61+GL61+GR61+GX61+HD61+HJ61+HP61</f>
        <v>12250000</v>
      </c>
      <c r="HU61">
        <f>IFERROR(N($J61),0)</f>
        <v>875000</v>
      </c>
      <c r="HW61">
        <f>SUMPRODUCT((MOD(COLUMN($M61:$HR61)-COLUMN($M61),6)=0)*ISNUMBER($M61:$HR61)*($M61:$HR61&gt;=RESUMEN!$C$26)*($M61:$HR61&lt;=RESUMEN!$C$27)*IFERROR(N($N61:$HS61),0))</f>
        <v>875000</v>
      </c>
      <c r="HX61">
        <f>SUMPRODUCT((MOD(COLUMN($M61:$HR61)-COLUMN($M61),6)=0)*ISNUMBER($M61:$HR61)*($M61:$HR61&gt;=RESUMEN!$C$26)*($M61:$HR61&lt;=RESUMEN!$C$27))</f>
        <v>1</v>
      </c>
    </row>
    <row r="62">
      <c r="B62">
        <f>VENTAS!A61</f>
        <v>59</v>
      </c>
      <c r="C62" t="str">
        <f>VENTAS!B61</f>
        <v xml:space="preserve">LC1 - 7 - 16 </v>
      </c>
      <c r="D62" t="str">
        <f>VENTAS!C61</f>
        <v>VENDIDO</v>
      </c>
      <c r="E62">
        <f>VENTAS!D61</f>
        <v>39784000</v>
      </c>
      <c r="F62">
        <f>VENTAS!J61</f>
        <v>35784000</v>
      </c>
      <c r="G62">
        <f>VENTAS!F61</f>
        <v>45892</v>
      </c>
      <c r="H62">
        <f>VENTAS!K61</f>
        <v>24</v>
      </c>
      <c r="I62" t="str">
        <f>VENTAS!M61</f>
        <v xml:space="preserve">23 DE CADA MES </v>
      </c>
      <c r="J62">
        <f>VENTAS!L61</f>
        <v>1491000</v>
      </c>
      <c r="K62">
        <f>IF(N($H62)&lt;1,"",$G62+31)</f>
        <v>45923</v>
      </c>
      <c r="L62">
        <f>IF(K62="","",TODAY()-K62)</f>
        <v>395</v>
      </c>
      <c r="M62">
        <v>45953</v>
      </c>
      <c r="N62">
        <v>1491000</v>
      </c>
      <c r="O62" t="str">
        <f>IF(K62="","SIN ESTADO",IF(M62&lt;&gt;"","PAGA",IF(L62&gt;0,"VENCIDA",IF(L62&gt;=-5,"POR VENCER","AL DÍA"))))</f>
        <v>PAGA</v>
      </c>
      <c r="P62" t="str">
        <v>TRANSFERENCIA</v>
      </c>
      <c r="Q62">
        <f>IF(N($H62)&lt;2,"",IF(K62="","",K62+31))</f>
        <v>45954</v>
      </c>
      <c r="R62">
        <f>IF(Q62="","",TODAY()-Q62)</f>
        <v>364</v>
      </c>
      <c r="S62">
        <v>46070</v>
      </c>
      <c r="T62">
        <v>1491000</v>
      </c>
      <c r="U62" t="str">
        <f>IF(Q62="","SIN ESTADO",IF(S62&lt;&gt;"","PAGA",IF(R62&gt;0,"VENCIDA",IF(R62&gt;=-5,"POR VENCER","AL DÍA"))))</f>
        <v>PAGA</v>
      </c>
      <c r="V62" t="str">
        <v>TRANSFERENCIA</v>
      </c>
      <c r="W62">
        <f>IF(N($H62)&lt;3,"",IF(Q62="","",Q62+31))</f>
        <v>45985</v>
      </c>
      <c r="X62">
        <f>IF(W62="","",TODAY()-W62)</f>
        <v>333</v>
      </c>
      <c r="Y62">
        <v>46124</v>
      </c>
      <c r="Z62">
        <v>5964000</v>
      </c>
      <c r="AA62" t="str">
        <f>IF(W62="","SIN ESTADO",IF(Y62&lt;&gt;"","PAGA",IF(X62&gt;0,"VENCIDA",IF(X62&gt;=-5,"POR VENCER","AL DÍA"))))</f>
        <v>PAGA</v>
      </c>
      <c r="AB62" t="str">
        <v>TRANSFERENCIA</v>
      </c>
      <c r="AC62">
        <f>IF(N($H62)&lt;4,"",IF(W62="","",W62+31))</f>
        <v>46016</v>
      </c>
      <c r="AD62">
        <f>IF(AC62="","",TODAY()-AC62)</f>
        <v>302</v>
      </c>
      <c r="AE62">
        <v>46124</v>
      </c>
      <c r="AF62">
        <v>90800</v>
      </c>
      <c r="AG62" t="str">
        <f>IF(AC62="","SIN ESTADO",IF(AE62&lt;&gt;"","PAGA",IF(AD62&gt;0,"VENCIDA",IF(AD62&gt;=-5,"POR VENCER","AL DÍA"))))</f>
        <v>PAGA</v>
      </c>
      <c r="AH62" t="str">
        <v>TRANSFERENCIA</v>
      </c>
      <c r="AI62">
        <f>IF(N($H62)&lt;5,"",IF(AC62="","",AC62+31))</f>
        <v>46047</v>
      </c>
      <c r="AJ62">
        <f>IF(AI62="","",TODAY()-AI62)</f>
        <v>271</v>
      </c>
      <c r="AK62">
        <v>46124</v>
      </c>
      <c r="AL62">
        <v>1510000</v>
      </c>
      <c r="AM62" t="str">
        <f>IF(AI62="","SIN ESTADO",IF(AK62&lt;&gt;"","PAGA",IF(AJ62&gt;0,"VENCIDA",IF(AJ62&gt;=-5,"POR VENCER","AL DÍA"))))</f>
        <v>PAGA</v>
      </c>
      <c r="AN62" t="str">
        <v>TRANSFERENCIA</v>
      </c>
      <c r="AO62">
        <f>IF(N($H62)&lt;6,"",IF(AI62="","",AI62+31))</f>
        <v>46078</v>
      </c>
      <c r="AP62">
        <f>IF(AO62="","",TODAY()-AO62)</f>
        <v>240</v>
      </c>
      <c r="AQ62">
        <v>46124</v>
      </c>
      <c r="AR62">
        <v>4473000</v>
      </c>
      <c r="AS62" t="str">
        <f>IF(AO62="","SIN ESTADO",IF(AQ62&lt;&gt;"","PAGA",IF(AP62&gt;0,"VENCIDA",IF(AP62&gt;=-5,"POR VENCER","AL DÍA"))))</f>
        <v>PAGA</v>
      </c>
      <c r="AT62" t="str">
        <v>TRANSFERENCIA</v>
      </c>
      <c r="AU62">
        <f>IF(N($H62)&lt;7,"",IF(AO62="","",AO62+31))</f>
        <v>46109</v>
      </c>
      <c r="AV62">
        <f>IF(AU62="","",TODAY()-AU62)</f>
        <v>209</v>
      </c>
      <c r="AW62">
        <v>46192</v>
      </c>
      <c r="AX62">
        <v>4473000</v>
      </c>
      <c r="AY62" t="str">
        <f>IF(AU62="","SIN ESTADO",IF(AW62&lt;&gt;"","PAGA",IF(AV62&gt;0,"VENCIDA",IF(AV62&gt;=-5,"POR VENCER","AL DÍA"))))</f>
        <v>PAGA</v>
      </c>
      <c r="AZ62" t="str">
        <v>TRANSFERENCIA</v>
      </c>
      <c r="BA62">
        <f>IF(N($H62)&lt;8,"",IF(AU62="","",AU62+31))</f>
        <v>46140</v>
      </c>
      <c r="BB62">
        <f>IF(BA62="","",TODAY()-BA62)</f>
        <v>178</v>
      </c>
      <c r="BC62">
        <v>46192</v>
      </c>
      <c r="BE62" t="str">
        <f>IF(BA62="","SIN ESTADO",IF(BC62&lt;&gt;"","PAGA",IF(BB62&gt;0,"VENCIDA",IF(BB62&gt;=-5,"POR VENCER","AL DÍA"))))</f>
        <v>PAGA</v>
      </c>
      <c r="BG62">
        <f>IF(N($H62)&lt;9,"",IF(BA62="","",BA62+31))</f>
        <v>46171</v>
      </c>
      <c r="BH62">
        <f>IF(BG62="","",TODAY()-BG62)</f>
        <v>147</v>
      </c>
      <c r="BI62">
        <v>46192</v>
      </c>
      <c r="BK62" t="str">
        <f>IF(BG62="","SIN ESTADO",IF(BI62&lt;&gt;"","PAGA",IF(BH62&gt;0,"VENCIDA",IF(BH62&gt;=-5,"POR VENCER","AL DÍA"))))</f>
        <v>PAGA</v>
      </c>
      <c r="BM62">
        <f>IF(N($H62)&lt;10,"",IF(BG62="","",BG62+31))</f>
        <v>46202</v>
      </c>
      <c r="BN62">
        <f>IF(BM62="","",TODAY()-BM62)</f>
        <v>116</v>
      </c>
      <c r="BO62">
        <v>46192</v>
      </c>
      <c r="BQ62" t="str">
        <f>IF(BM62="","SIN ESTADO",IF(BO62&lt;&gt;"","PAGA",IF(BN62&gt;0,"VENCIDA",IF(BN62&gt;=-5,"POR VENCER","AL DÍA"))))</f>
        <v>PAGA</v>
      </c>
      <c r="BS62">
        <f>IF(N($H62)&lt;11,"",IF(BM62="","",BM62+31))</f>
        <v>46233</v>
      </c>
      <c r="BT62">
        <f>IF(BS62="","",TODAY()-BS62)</f>
        <v>85</v>
      </c>
      <c r="BU62">
        <v>46192</v>
      </c>
      <c r="BW62" t="str">
        <f>IF(BS62="","SIN ESTADO",IF(BU62&lt;&gt;"","PAGA",IF(BT62&gt;0,"VENCIDA",IF(BT62&gt;=-5,"POR VENCER","AL DÍA"))))</f>
        <v>PAGA</v>
      </c>
      <c r="BY62">
        <f>IF(N($H62)&lt;12,"",IF(BS62="","",BS62+31))</f>
        <v>46264</v>
      </c>
      <c r="BZ62">
        <f>IF(BY62="","",TODAY()-BY62)</f>
        <v>54</v>
      </c>
      <c r="CA62">
        <v>46192</v>
      </c>
      <c r="CC62" t="str">
        <f>IF(BY62="","SIN ESTADO",IF(CA62&lt;&gt;"","PAGA",IF(BZ62&gt;0,"VENCIDA",IF(BZ62&gt;=-5,"POR VENCER","AL DÍA"))))</f>
        <v>PAGA</v>
      </c>
      <c r="CE62">
        <f>IF(N($H62)&lt;13,"",IF(BY62="","",BY62+31))</f>
        <v>46295</v>
      </c>
      <c r="CF62">
        <f>IF(CE62="","",TODAY()-CE62)</f>
        <v>23</v>
      </c>
      <c r="CG62">
        <v>46192</v>
      </c>
      <c r="CI62" t="str">
        <f>IF(CE62="","SIN ESTADO",IF(CG62&lt;&gt;"","PAGA",IF(CF62&gt;0,"VENCIDA",IF(CF62&gt;=-5,"POR VENCER","AL DÍA"))))</f>
        <v>PAGA</v>
      </c>
      <c r="CK62">
        <f>IF(N($H62)&lt;14,"",IF(CE62="","",CE62+31))</f>
        <v>46326</v>
      </c>
      <c r="CL62">
        <f>IF(CK62="","",TODAY()-CK62)</f>
        <v>-8</v>
      </c>
      <c r="CO62" t="str">
        <f>IF(CK62="","SIN ESTADO",IF(CM62&lt;&gt;"","PAGA",IF(CL62&gt;0,"VENCIDA",IF(CL62&gt;=-5,"POR VENCER","AL DÍA"))))</f>
        <v>AL DÍA</v>
      </c>
      <c r="CQ62">
        <f>IF(N($H62)&lt;15,"",IF(CK62="","",CK62+31))</f>
        <v>46357</v>
      </c>
      <c r="CR62">
        <f>IF(CQ62="","",TODAY()-CQ62)</f>
        <v>-39</v>
      </c>
      <c r="CU62" t="str">
        <f>IF(CQ62="","SIN ESTADO",IF(CS62&lt;&gt;"","PAGA",IF(CR62&gt;0,"VENCIDA",IF(CR62&gt;=-5,"POR VENCER","AL DÍA"))))</f>
        <v>AL DÍA</v>
      </c>
      <c r="CW62">
        <f>IF(N($H62)&lt;16,"",IF(CQ62="","",CQ62+31))</f>
        <v>46388</v>
      </c>
      <c r="CX62">
        <f>IF(CW62="","",TODAY()-CW62)</f>
        <v>-70</v>
      </c>
      <c r="DA62" t="str">
        <f>IF(CW62="","SIN ESTADO",IF(CY62&lt;&gt;"","PAGA",IF(CX62&gt;0,"VENCIDA",IF(CX62&gt;=-5,"POR VENCER","AL DÍA"))))</f>
        <v>AL DÍA</v>
      </c>
      <c r="DC62">
        <f>IF(N($H62)&lt;17,"",IF(CW62="","",CW62+31))</f>
        <v>46419</v>
      </c>
      <c r="DD62">
        <f>IF(DC62="","",TODAY()-DC62)</f>
        <v>-101</v>
      </c>
      <c r="DG62" t="str">
        <f>IF(DC62="","SIN ESTADO",IF(DE62&lt;&gt;"","PAGA",IF(DD62&gt;0,"VENCIDA",IF(DD62&gt;=-5,"POR VENCER","AL DÍA"))))</f>
        <v>AL DÍA</v>
      </c>
      <c r="DI62">
        <f>IF(N($H62)&lt;18,"",IF(DC62="","",DC62+31))</f>
        <v>46450</v>
      </c>
      <c r="DJ62">
        <f>IF(DI62="","",TODAY()-DI62)</f>
        <v>-132</v>
      </c>
      <c r="DM62" t="str">
        <f>IF(DI62="","SIN ESTADO",IF(DK62&lt;&gt;"","PAGA",IF(DJ62&gt;0,"VENCIDA",IF(DJ62&gt;=-5,"POR VENCER","AL DÍA"))))</f>
        <v>AL DÍA</v>
      </c>
      <c r="DO62">
        <f>IF(N($H62)&lt;19,"",IF(DI62="","",DI62+31))</f>
        <v>46481</v>
      </c>
      <c r="DP62">
        <f>IF(DO62="","",TODAY()-DO62)</f>
        <v>-163</v>
      </c>
      <c r="DS62" t="str">
        <f>IF(DO62="","SIN ESTADO",IF(DQ62&lt;&gt;"","PAGA",IF(DP62&gt;0,"VENCIDA",IF(DP62&gt;=-5,"POR VENCER","AL DÍA"))))</f>
        <v>AL DÍA</v>
      </c>
      <c r="DU62">
        <f>IF(N($H62)&lt;20,"",IF(DO62="","",DO62+31))</f>
        <v>46512</v>
      </c>
      <c r="DV62">
        <f>IF(DU62="","",TODAY()-DU62)</f>
        <v>-194</v>
      </c>
      <c r="DY62" t="str">
        <f>IF(DU62="","SIN ESTADO",IF(DW62&lt;&gt;"","PAGA",IF(DV62&gt;0,"VENCIDA",IF(DV62&gt;=-5,"POR VENCER","AL DÍA"))))</f>
        <v>AL DÍA</v>
      </c>
      <c r="EA62">
        <f>IF(N($H62)&lt;21,"",IF(DU62="","",DU62+31))</f>
        <v>46543</v>
      </c>
      <c r="EB62">
        <f>IF(EA62="","",TODAY()-EA62)</f>
        <v>-225</v>
      </c>
      <c r="EE62" t="str">
        <f>IF(EA62="","SIN ESTADO",IF(EC62&lt;&gt;"","PAGA",IF(EB62&gt;0,"VENCIDA",IF(EB62&gt;=-5,"POR VENCER","AL DÍA"))))</f>
        <v>AL DÍA</v>
      </c>
      <c r="EG62">
        <f>IF(N($H62)&lt;22,"",IF(EA62="","",EA62+31))</f>
        <v>46574</v>
      </c>
      <c r="EH62">
        <f>IF(EG62="","",TODAY()-EG62)</f>
        <v>-256</v>
      </c>
      <c r="EK62" t="str">
        <f>IF(EG62="","SIN ESTADO",IF(EI62&lt;&gt;"","PAGA",IF(EH62&gt;0,"VENCIDA",IF(EH62&gt;=-5,"POR VENCER","AL DÍA"))))</f>
        <v>AL DÍA</v>
      </c>
      <c r="EM62">
        <f>IF(N($H62)&lt;23,"",IF(EG62="","",EG62+31))</f>
        <v>46605</v>
      </c>
      <c r="EN62">
        <f>IF(EM62="","",TODAY()-EM62)</f>
        <v>-287</v>
      </c>
      <c r="EQ62" t="str">
        <f>IF(EM62="","SIN ESTADO",IF(EO62&lt;&gt;"","PAGA",IF(EN62&gt;0,"VENCIDA",IF(EN62&gt;=-5,"POR VENCER","AL DÍA"))))</f>
        <v>AL DÍA</v>
      </c>
      <c r="ES62">
        <f>IF(N($H62)&lt;24,"",IF(EM62="","",EM62+31))</f>
        <v>46636</v>
      </c>
      <c r="ET62">
        <f>IF(ES62="","",TODAY()-ES62)</f>
        <v>-318</v>
      </c>
      <c r="EW62" t="str">
        <f>IF(ES62="","SIN ESTADO",IF(EU62&lt;&gt;"","PAGA",IF(ET62&gt;0,"VENCIDA",IF(ET62&gt;=-5,"POR VENCER","AL DÍA"))))</f>
        <v>AL DÍA</v>
      </c>
      <c r="EY62" t="str">
        <f>IF(N($H62)&lt;25,"",IF(ES62="","",ES62+31))</f>
        <v/>
      </c>
      <c r="EZ62" t="str">
        <f>IF(EY62="","",TODAY()-EY62)</f>
        <v/>
      </c>
      <c r="FC62" t="str">
        <f>IF(EY62="","SIN ESTADO",IF(FA62&lt;&gt;"","PAGA",IF(EZ62&gt;0,"VENCIDA",IF(EZ62&gt;=-5,"POR VENCER","AL DÍA"))))</f>
        <v>SIN ESTADO</v>
      </c>
      <c r="FE62" t="str">
        <f>IF(N($H62)&lt;26,"",IF(EY62="","",EY62+31))</f>
        <v/>
      </c>
      <c r="FF62" t="str">
        <f>IF(FE62="","",TODAY()-FE62)</f>
        <v/>
      </c>
      <c r="FI62" t="str">
        <f>IF(FE62="","SIN ESTADO",IF(FG62&lt;&gt;"","PAGA",IF(FF62&gt;0,"VENCIDA",IF(FF62&gt;=-5,"POR VENCER","AL DÍA"))))</f>
        <v>SIN ESTADO</v>
      </c>
      <c r="FK62" t="str">
        <f>IF(N($H62)&lt;27,"",IF(FE62="","",FE62+31))</f>
        <v/>
      </c>
      <c r="FL62" t="str">
        <f>IF(FK62="","",TODAY()-FK62)</f>
        <v/>
      </c>
      <c r="FO62" t="str">
        <f>IF(FK62="","SIN ESTADO",IF(FM62&lt;&gt;"","PAGA",IF(FL62&gt;0,"VENCIDA",IF(FL62&gt;=-5,"POR VENCER","AL DÍA"))))</f>
        <v>SIN ESTADO</v>
      </c>
      <c r="FQ62" t="str">
        <f>IF(N($H62)&lt;28,"",IF(FK62="","",FK62+31))</f>
        <v/>
      </c>
      <c r="FR62" t="str">
        <f>IF(FQ62="","",TODAY()-FQ62)</f>
        <v/>
      </c>
      <c r="FU62" t="str">
        <f>IF(FQ62="","SIN ESTADO",IF(FS62&lt;&gt;"","PAGA",IF(FR62&gt;0,"VENCIDA",IF(FR62&gt;=-5,"POR VENCER","AL DÍA"))))</f>
        <v>SIN ESTADO</v>
      </c>
      <c r="FW62" t="str">
        <f>IF(N($H62)&lt;29,"",IF(FQ62="","",FQ62+31))</f>
        <v/>
      </c>
      <c r="FX62" t="str">
        <f>IF(FW62="","",TODAY()-FW62)</f>
        <v/>
      </c>
      <c r="GA62" t="str">
        <f>IF(FW62="","SIN ESTADO",IF(FY62&lt;&gt;"","PAGA",IF(FX62&gt;0,"VENCIDA",IF(FX62&gt;=-5,"POR VENCER","AL DÍA"))))</f>
        <v>SIN ESTADO</v>
      </c>
      <c r="GC62" t="str">
        <f>IF(N($H62)&lt;30,"",IF(FW62="","",FW62+31))</f>
        <v/>
      </c>
      <c r="GD62" t="str">
        <f>IF(GC62="","",TODAY()-GC62)</f>
        <v/>
      </c>
      <c r="GG62" t="str">
        <f>IF(GC62="","SIN ESTADO",IF(GE62&lt;&gt;"","PAGA",IF(GD62&gt;0,"VENCIDA",IF(GD62&gt;=-5,"POR VENCER","AL DÍA"))))</f>
        <v>SIN ESTADO</v>
      </c>
      <c r="GI62" t="str">
        <f>IF(N($H62)&lt;31,"",IF(GC62="","",GC62+31))</f>
        <v/>
      </c>
      <c r="GJ62" t="str">
        <f>IF(GI62="","",TODAY()-GI62)</f>
        <v/>
      </c>
      <c r="GM62" t="str">
        <f>IF(GI62="","SIN ESTADO",IF(GK62&lt;&gt;"","PAGA",IF(GJ62&gt;0,"VENCIDA",IF(GJ62&gt;=-5,"POR VENCER","AL DÍA"))))</f>
        <v>SIN ESTADO</v>
      </c>
      <c r="GO62" t="str">
        <f>IF(N($H62)&lt;32,"",IF(GI62="","",GI62+31))</f>
        <v/>
      </c>
      <c r="GP62" t="str">
        <f>IF(GO62="","",TODAY()-GO62)</f>
        <v/>
      </c>
      <c r="GS62" t="str">
        <f>IF(GO62="","SIN ESTADO",IF(GQ62&lt;&gt;"","PAGA",IF(GP62&gt;0,"VENCIDA",IF(GP62&gt;=-5,"POR VENCER","AL DÍA"))))</f>
        <v>SIN ESTADO</v>
      </c>
      <c r="GU62" t="str">
        <f>IF(N($H62)&lt;33,"",IF(GO62="","",GO62+31))</f>
        <v/>
      </c>
      <c r="GV62" t="str">
        <f>IF(GU62="","",TODAY()-GU62)</f>
        <v/>
      </c>
      <c r="GY62" t="str">
        <f>IF(GU62="","SIN ESTADO",IF(GW62&lt;&gt;"","PAGA",IF(GV62&gt;0,"VENCIDA",IF(GV62&gt;=-5,"POR VENCER","AL DÍA"))))</f>
        <v>SIN ESTADO</v>
      </c>
      <c r="HA62" t="str">
        <f>IF(N($H62)&lt;34,"",IF(GU62="","",GU62+31))</f>
        <v/>
      </c>
      <c r="HB62" t="str">
        <f>IF(HA62="","",TODAY()-HA62)</f>
        <v/>
      </c>
      <c r="HE62" t="str">
        <f>IF(HA62="","SIN ESTADO",IF(HC62&lt;&gt;"","PAGA",IF(HB62&gt;0,"VENCIDA",IF(HB62&gt;=-5,"POR VENCER","AL DÍA"))))</f>
        <v>SIN ESTADO</v>
      </c>
      <c r="HG62" t="str">
        <f>IF(N($H62)&lt;35,"",IF(HA62="","",HA62+31))</f>
        <v/>
      </c>
      <c r="HH62" t="str">
        <f>IF(HG62="","",TODAY()-HG62)</f>
        <v/>
      </c>
      <c r="HK62" t="str">
        <f>IF(HG62="","SIN ESTADO",IF(HI62&lt;&gt;"","PAGA",IF(HH62&gt;0,"VENCIDA",IF(HH62&gt;=-5,"POR VENCER","AL DÍA"))))</f>
        <v>SIN ESTADO</v>
      </c>
      <c r="HM62" t="str">
        <f>IF(N($H62)&lt;36,"",IF(HG62="","",HG62+31))</f>
        <v/>
      </c>
      <c r="HN62" t="str">
        <f>IF(HM62="","",TODAY()-HM62)</f>
        <v/>
      </c>
      <c r="HQ62" t="str">
        <f>IF(HM62="","SIN ESTADO",IF(HO62&lt;&gt;"","PAGA",IF(HN62&gt;0,"VENCIDA",IF(HN62&gt;=-5,"POR VENCER","AL DÍA"))))</f>
        <v>SIN ESTADO</v>
      </c>
      <c r="HS62">
        <f>N62+T62+Z62+AF62+AL62+AR62+AX62+BD62+BJ62+BP62+BV62+CB62+CH62+CN62+CT62+CZ62+DF62+DL62+DR62+DX62+ED62+EJ62+EP62+EV62+FB62+FH62+FN62+FT62+FZ62+GF62+GL62+GR62+GX62+HD62+HJ62+HP62</f>
        <v>19492800</v>
      </c>
      <c r="HU62">
        <f>IFERROR(N($J62),0)</f>
        <v>1491000</v>
      </c>
      <c r="HW62">
        <f>SUMPRODUCT((MOD(COLUMN($M62:$HR62)-COLUMN($M62),6)=0)*ISNUMBER($M62:$HR62)*($M62:$HR62&gt;=RESUMEN!$C$26)*($M62:$HR62&lt;=RESUMEN!$C$27)*IFERROR(N($N62:$HS62),0))</f>
        <v>0</v>
      </c>
      <c r="HX62">
        <f>SUMPRODUCT((MOD(COLUMN($M62:$HR62)-COLUMN($M62),6)=0)*ISNUMBER($M62:$HR62)*($M62:$HR62&gt;=RESUMEN!$C$26)*($M62:$HR62&lt;=RESUMEN!$C$27))</f>
        <v>0</v>
      </c>
    </row>
    <row r="63">
      <c r="B63">
        <f>VENTAS!A62</f>
        <v>60</v>
      </c>
      <c r="C63" t="str">
        <f>VENTAS!B62</f>
        <v xml:space="preserve">LC1 - 7 - 17 </v>
      </c>
      <c r="D63" t="str">
        <f>VENTAS!C62</f>
        <v>VENDIDO</v>
      </c>
      <c r="E63">
        <f>VENTAS!D62</f>
        <v>32115000</v>
      </c>
      <c r="F63">
        <f>VENTAS!J62</f>
        <v>28115000</v>
      </c>
      <c r="G63">
        <f>VENTAS!F62</f>
        <v>45892</v>
      </c>
      <c r="H63">
        <f>VENTAS!K62</f>
        <v>24</v>
      </c>
      <c r="I63" t="str">
        <f>VENTAS!M62</f>
        <v xml:space="preserve">23 DE CADA MES </v>
      </c>
      <c r="J63">
        <f>VENTAS!L62</f>
        <v>1171458.3333333333</v>
      </c>
      <c r="K63">
        <f>IF(N($H63)&lt;1,"",$G63+31)</f>
        <v>45923</v>
      </c>
      <c r="L63">
        <f>IF(K63="","",TODAY()-K63)</f>
        <v>395</v>
      </c>
      <c r="M63">
        <v>45953</v>
      </c>
      <c r="N63">
        <v>2343000</v>
      </c>
      <c r="O63" t="str">
        <f>IF(K63="","SIN ESTADO",IF(M63&lt;&gt;"","PAGA",IF(L63&gt;0,"VENCIDA",IF(L63&gt;=-5,"POR VENCER","AL DÍA"))))</f>
        <v>PAGA</v>
      </c>
      <c r="P63" t="str">
        <v>TRANSFERENCIA</v>
      </c>
      <c r="Q63">
        <f>IF(N($H63)&lt;2,"",IF(K63="","",K63+31))</f>
        <v>45954</v>
      </c>
      <c r="R63">
        <f>IF(Q63="","",TODAY()-Q63)</f>
        <v>364</v>
      </c>
      <c r="S63">
        <v>46070</v>
      </c>
      <c r="T63">
        <v>1171500</v>
      </c>
      <c r="U63" t="str">
        <f>IF(Q63="","SIN ESTADO",IF(S63&lt;&gt;"","PAGA",IF(R63&gt;0,"VENCIDA",IF(R63&gt;=-5,"POR VENCER","AL DÍA"))))</f>
        <v>PAGA</v>
      </c>
      <c r="V63" t="str">
        <v>TRANSFERENCIA</v>
      </c>
      <c r="W63">
        <f>IF(N($H63)&lt;3,"",IF(Q63="","",Q63+31))</f>
        <v>45985</v>
      </c>
      <c r="X63">
        <f>IF(W63="","",TODAY()-W63)</f>
        <v>333</v>
      </c>
      <c r="Y63">
        <v>46125</v>
      </c>
      <c r="Z63">
        <v>2343000</v>
      </c>
      <c r="AA63" t="str">
        <f>IF(W63="","SIN ESTADO",IF(Y63&lt;&gt;"","PAGA",IF(X63&gt;0,"VENCIDA",IF(X63&gt;=-5,"POR VENCER","AL DÍA"))))</f>
        <v>PAGA</v>
      </c>
      <c r="AB63" t="str">
        <v>TRANSFERENCIA</v>
      </c>
      <c r="AC63">
        <f>IF(N($H63)&lt;4,"",IF(W63="","",W63+31))</f>
        <v>46016</v>
      </c>
      <c r="AD63">
        <f>IF(AC63="","",TODAY()-AC63)</f>
        <v>302</v>
      </c>
      <c r="AE63">
        <v>46142</v>
      </c>
      <c r="AF63">
        <v>1510000</v>
      </c>
      <c r="AG63" t="str">
        <f>IF(AC63="","SIN ESTADO",IF(AE63&lt;&gt;"","PAGA",IF(AD63&gt;0,"VENCIDA",IF(AD63&gt;=-5,"POR VENCER","AL DÍA"))))</f>
        <v>PAGA</v>
      </c>
      <c r="AH63" t="str">
        <v>TRANSFERENCIA</v>
      </c>
      <c r="AI63">
        <f>IF(N($H63)&lt;5,"",IF(AC63="","",AC63+31))</f>
        <v>46047</v>
      </c>
      <c r="AJ63">
        <f>IF(AI63="","",TODAY()-AI63)</f>
        <v>271</v>
      </c>
      <c r="AK63">
        <v>46192</v>
      </c>
      <c r="AL63">
        <v>2343000</v>
      </c>
      <c r="AM63" t="str">
        <f>IF(AI63="","SIN ESTADO",IF(AK63&lt;&gt;"","PAGA",IF(AJ63&gt;0,"VENCIDA",IF(AJ63&gt;=-5,"POR VENCER","AL DÍA"))))</f>
        <v>PAGA</v>
      </c>
      <c r="AN63" t="str">
        <v>TRANSFERENCIA</v>
      </c>
      <c r="AO63">
        <f>IF(N($H63)&lt;6,"",IF(AI63="","",AI63+31))</f>
        <v>46078</v>
      </c>
      <c r="AP63">
        <f>IF(AO63="","",TODAY()-AO63)</f>
        <v>240</v>
      </c>
      <c r="AQ63">
        <v>46192</v>
      </c>
      <c r="AR63">
        <v>2343000</v>
      </c>
      <c r="AS63" t="str">
        <f>IF(AO63="","SIN ESTADO",IF(AQ63&lt;&gt;"","PAGA",IF(AP63&gt;0,"VENCIDA",IF(AP63&gt;=-5,"POR VENCER","AL DÍA"))))</f>
        <v>PAGA</v>
      </c>
      <c r="AT63" t="str">
        <v>TRANSFERENCIA</v>
      </c>
      <c r="AU63">
        <f>IF(N($H63)&lt;7,"",IF(AO63="","",AO63+31))</f>
        <v>46109</v>
      </c>
      <c r="AV63">
        <f>IF(AU63="","",TODAY()-AU63)</f>
        <v>209</v>
      </c>
      <c r="AW63">
        <v>46192</v>
      </c>
      <c r="AY63" t="str">
        <f>IF(AU63="","SIN ESTADO",IF(AW63&lt;&gt;"","PAGA",IF(AV63&gt;0,"VENCIDA",IF(AV63&gt;=-5,"POR VENCER","AL DÍA"))))</f>
        <v>PAGA</v>
      </c>
      <c r="AZ63" t="str">
        <v>TRANSFERENCIA</v>
      </c>
      <c r="BA63">
        <f>IF(N($H63)&lt;8,"",IF(AU63="","",AU63+31))</f>
        <v>46140</v>
      </c>
      <c r="BB63">
        <f>IF(BA63="","",TODAY()-BA63)</f>
        <v>178</v>
      </c>
      <c r="BC63">
        <v>46192</v>
      </c>
      <c r="BE63" t="str">
        <f>IF(BA63="","SIN ESTADO",IF(BC63&lt;&gt;"","PAGA",IF(BB63&gt;0,"VENCIDA",IF(BB63&gt;=-5,"POR VENCER","AL DÍA"))))</f>
        <v>PAGA</v>
      </c>
      <c r="BG63">
        <f>IF(N($H63)&lt;9,"",IF(BA63="","",BA63+31))</f>
        <v>46171</v>
      </c>
      <c r="BH63">
        <f>IF(BG63="","",TODAY()-BG63)</f>
        <v>147</v>
      </c>
      <c r="BI63">
        <v>46192</v>
      </c>
      <c r="BK63" t="str">
        <f>IF(BG63="","SIN ESTADO",IF(BI63&lt;&gt;"","PAGA",IF(BH63&gt;0,"VENCIDA",IF(BH63&gt;=-5,"POR VENCER","AL DÍA"))))</f>
        <v>PAGA</v>
      </c>
      <c r="BM63">
        <f>IF(N($H63)&lt;10,"",IF(BG63="","",BG63+31))</f>
        <v>46202</v>
      </c>
      <c r="BN63">
        <f>IF(BM63="","",TODAY()-BM63)</f>
        <v>116</v>
      </c>
      <c r="BO63">
        <v>46192</v>
      </c>
      <c r="BQ63" t="str">
        <f>IF(BM63="","SIN ESTADO",IF(BO63&lt;&gt;"","PAGA",IF(BN63&gt;0,"VENCIDA",IF(BN63&gt;=-5,"POR VENCER","AL DÍA"))))</f>
        <v>PAGA</v>
      </c>
      <c r="BS63">
        <f>IF(N($H63)&lt;11,"",IF(BM63="","",BM63+31))</f>
        <v>46233</v>
      </c>
      <c r="BT63">
        <f>IF(BS63="","",TODAY()-BS63)</f>
        <v>85</v>
      </c>
      <c r="BW63" t="str">
        <f>IF(BS63="","SIN ESTADO",IF(BU63&lt;&gt;"","PAGA",IF(BT63&gt;0,"VENCIDA",IF(BT63&gt;=-5,"POR VENCER","AL DÍA"))))</f>
        <v>VENCIDA</v>
      </c>
      <c r="BY63">
        <f>IF(N($H63)&lt;12,"",IF(BS63="","",BS63+31))</f>
        <v>46264</v>
      </c>
      <c r="BZ63">
        <f>IF(BY63="","",TODAY()-BY63)</f>
        <v>54</v>
      </c>
      <c r="CC63" t="str">
        <f>IF(BY63="","SIN ESTADO",IF(CA63&lt;&gt;"","PAGA",IF(BZ63&gt;0,"VENCIDA",IF(BZ63&gt;=-5,"POR VENCER","AL DÍA"))))</f>
        <v>VENCIDA</v>
      </c>
      <c r="CE63">
        <f>IF(N($H63)&lt;13,"",IF(BY63="","",BY63+31))</f>
        <v>46295</v>
      </c>
      <c r="CF63">
        <f>IF(CE63="","",TODAY()-CE63)</f>
        <v>23</v>
      </c>
      <c r="CI63" t="str">
        <f>IF(CE63="","SIN ESTADO",IF(CG63&lt;&gt;"","PAGA",IF(CF63&gt;0,"VENCIDA",IF(CF63&gt;=-5,"POR VENCER","AL DÍA"))))</f>
        <v>VENCIDA</v>
      </c>
      <c r="CK63">
        <f>IF(N($H63)&lt;14,"",IF(CE63="","",CE63+31))</f>
        <v>46326</v>
      </c>
      <c r="CL63">
        <f>IF(CK63="","",TODAY()-CK63)</f>
        <v>-8</v>
      </c>
      <c r="CO63" t="str">
        <f>IF(CK63="","SIN ESTADO",IF(CM63&lt;&gt;"","PAGA",IF(CL63&gt;0,"VENCIDA",IF(CL63&gt;=-5,"POR VENCER","AL DÍA"))))</f>
        <v>AL DÍA</v>
      </c>
      <c r="CQ63">
        <f>IF(N($H63)&lt;15,"",IF(CK63="","",CK63+31))</f>
        <v>46357</v>
      </c>
      <c r="CR63">
        <f>IF(CQ63="","",TODAY()-CQ63)</f>
        <v>-39</v>
      </c>
      <c r="CU63" t="str">
        <f>IF(CQ63="","SIN ESTADO",IF(CS63&lt;&gt;"","PAGA",IF(CR63&gt;0,"VENCIDA",IF(CR63&gt;=-5,"POR VENCER","AL DÍA"))))</f>
        <v>AL DÍA</v>
      </c>
      <c r="CW63">
        <f>IF(N($H63)&lt;16,"",IF(CQ63="","",CQ63+31))</f>
        <v>46388</v>
      </c>
      <c r="CX63">
        <f>IF(CW63="","",TODAY()-CW63)</f>
        <v>-70</v>
      </c>
      <c r="DA63" t="str">
        <f>IF(CW63="","SIN ESTADO",IF(CY63&lt;&gt;"","PAGA",IF(CX63&gt;0,"VENCIDA",IF(CX63&gt;=-5,"POR VENCER","AL DÍA"))))</f>
        <v>AL DÍA</v>
      </c>
      <c r="DC63">
        <f>IF(N($H63)&lt;17,"",IF(CW63="","",CW63+31))</f>
        <v>46419</v>
      </c>
      <c r="DD63">
        <f>IF(DC63="","",TODAY()-DC63)</f>
        <v>-101</v>
      </c>
      <c r="DG63" t="str">
        <f>IF(DC63="","SIN ESTADO",IF(DE63&lt;&gt;"","PAGA",IF(DD63&gt;0,"VENCIDA",IF(DD63&gt;=-5,"POR VENCER","AL DÍA"))))</f>
        <v>AL DÍA</v>
      </c>
      <c r="DI63">
        <f>IF(N($H63)&lt;18,"",IF(DC63="","",DC63+31))</f>
        <v>46450</v>
      </c>
      <c r="DJ63">
        <f>IF(DI63="","",TODAY()-DI63)</f>
        <v>-132</v>
      </c>
      <c r="DM63" t="str">
        <f>IF(DI63="","SIN ESTADO",IF(DK63&lt;&gt;"","PAGA",IF(DJ63&gt;0,"VENCIDA",IF(DJ63&gt;=-5,"POR VENCER","AL DÍA"))))</f>
        <v>AL DÍA</v>
      </c>
      <c r="DO63">
        <f>IF(N($H63)&lt;19,"",IF(DI63="","",DI63+31))</f>
        <v>46481</v>
      </c>
      <c r="DP63">
        <f>IF(DO63="","",TODAY()-DO63)</f>
        <v>-163</v>
      </c>
      <c r="DS63" t="str">
        <f>IF(DO63="","SIN ESTADO",IF(DQ63&lt;&gt;"","PAGA",IF(DP63&gt;0,"VENCIDA",IF(DP63&gt;=-5,"POR VENCER","AL DÍA"))))</f>
        <v>AL DÍA</v>
      </c>
      <c r="DU63">
        <f>IF(N($H63)&lt;20,"",IF(DO63="","",DO63+31))</f>
        <v>46512</v>
      </c>
      <c r="DV63">
        <f>IF(DU63="","",TODAY()-DU63)</f>
        <v>-194</v>
      </c>
      <c r="DY63" t="str">
        <f>IF(DU63="","SIN ESTADO",IF(DW63&lt;&gt;"","PAGA",IF(DV63&gt;0,"VENCIDA",IF(DV63&gt;=-5,"POR VENCER","AL DÍA"))))</f>
        <v>AL DÍA</v>
      </c>
      <c r="EA63">
        <f>IF(N($H63)&lt;21,"",IF(DU63="","",DU63+31))</f>
        <v>46543</v>
      </c>
      <c r="EB63">
        <f>IF(EA63="","",TODAY()-EA63)</f>
        <v>-225</v>
      </c>
      <c r="EE63" t="str">
        <f>IF(EA63="","SIN ESTADO",IF(EC63&lt;&gt;"","PAGA",IF(EB63&gt;0,"VENCIDA",IF(EB63&gt;=-5,"POR VENCER","AL DÍA"))))</f>
        <v>AL DÍA</v>
      </c>
      <c r="EG63">
        <f>IF(N($H63)&lt;22,"",IF(EA63="","",EA63+31))</f>
        <v>46574</v>
      </c>
      <c r="EH63">
        <f>IF(EG63="","",TODAY()-EG63)</f>
        <v>-256</v>
      </c>
      <c r="EK63" t="str">
        <f>IF(EG63="","SIN ESTADO",IF(EI63&lt;&gt;"","PAGA",IF(EH63&gt;0,"VENCIDA",IF(EH63&gt;=-5,"POR VENCER","AL DÍA"))))</f>
        <v>AL DÍA</v>
      </c>
      <c r="EM63">
        <f>IF(N($H63)&lt;23,"",IF(EG63="","",EG63+31))</f>
        <v>46605</v>
      </c>
      <c r="EN63">
        <f>IF(EM63="","",TODAY()-EM63)</f>
        <v>-287</v>
      </c>
      <c r="EQ63" t="str">
        <f>IF(EM63="","SIN ESTADO",IF(EO63&lt;&gt;"","PAGA",IF(EN63&gt;0,"VENCIDA",IF(EN63&gt;=-5,"POR VENCER","AL DÍA"))))</f>
        <v>AL DÍA</v>
      </c>
      <c r="ES63">
        <f>IF(N($H63)&lt;24,"",IF(EM63="","",EM63+31))</f>
        <v>46636</v>
      </c>
      <c r="ET63">
        <f>IF(ES63="","",TODAY()-ES63)</f>
        <v>-318</v>
      </c>
      <c r="EW63" t="str">
        <f>IF(ES63="","SIN ESTADO",IF(EU63&lt;&gt;"","PAGA",IF(ET63&gt;0,"VENCIDA",IF(ET63&gt;=-5,"POR VENCER","AL DÍA"))))</f>
        <v>AL DÍA</v>
      </c>
      <c r="EY63" t="str">
        <f>IF(N($H63)&lt;25,"",IF(ES63="","",ES63+31))</f>
        <v/>
      </c>
      <c r="EZ63" t="str">
        <f>IF(EY63="","",TODAY()-EY63)</f>
        <v/>
      </c>
      <c r="FC63" t="str">
        <f>IF(EY63="","SIN ESTADO",IF(FA63&lt;&gt;"","PAGA",IF(EZ63&gt;0,"VENCIDA",IF(EZ63&gt;=-5,"POR VENCER","AL DÍA"))))</f>
        <v>SIN ESTADO</v>
      </c>
      <c r="FE63" t="str">
        <f>IF(N($H63)&lt;26,"",IF(EY63="","",EY63+31))</f>
        <v/>
      </c>
      <c r="FF63" t="str">
        <f>IF(FE63="","",TODAY()-FE63)</f>
        <v/>
      </c>
      <c r="FI63" t="str">
        <f>IF(FE63="","SIN ESTADO",IF(FG63&lt;&gt;"","PAGA",IF(FF63&gt;0,"VENCIDA",IF(FF63&gt;=-5,"POR VENCER","AL DÍA"))))</f>
        <v>SIN ESTADO</v>
      </c>
      <c r="FK63" t="str">
        <f>IF(N($H63)&lt;27,"",IF(FE63="","",FE63+31))</f>
        <v/>
      </c>
      <c r="FL63" t="str">
        <f>IF(FK63="","",TODAY()-FK63)</f>
        <v/>
      </c>
      <c r="FO63" t="str">
        <f>IF(FK63="","SIN ESTADO",IF(FM63&lt;&gt;"","PAGA",IF(FL63&gt;0,"VENCIDA",IF(FL63&gt;=-5,"POR VENCER","AL DÍA"))))</f>
        <v>SIN ESTADO</v>
      </c>
      <c r="FQ63" t="str">
        <f>IF(N($H63)&lt;28,"",IF(FK63="","",FK63+31))</f>
        <v/>
      </c>
      <c r="FR63" t="str">
        <f>IF(FQ63="","",TODAY()-FQ63)</f>
        <v/>
      </c>
      <c r="FU63" t="str">
        <f>IF(FQ63="","SIN ESTADO",IF(FS63&lt;&gt;"","PAGA",IF(FR63&gt;0,"VENCIDA",IF(FR63&gt;=-5,"POR VENCER","AL DÍA"))))</f>
        <v>SIN ESTADO</v>
      </c>
      <c r="FW63" t="str">
        <f>IF(N($H63)&lt;29,"",IF(FQ63="","",FQ63+31))</f>
        <v/>
      </c>
      <c r="FX63" t="str">
        <f>IF(FW63="","",TODAY()-FW63)</f>
        <v/>
      </c>
      <c r="GA63" t="str">
        <f>IF(FW63="","SIN ESTADO",IF(FY63&lt;&gt;"","PAGA",IF(FX63&gt;0,"VENCIDA",IF(FX63&gt;=-5,"POR VENCER","AL DÍA"))))</f>
        <v>SIN ESTADO</v>
      </c>
      <c r="GC63" t="str">
        <f>IF(N($H63)&lt;30,"",IF(FW63="","",FW63+31))</f>
        <v/>
      </c>
      <c r="GD63" t="str">
        <f>IF(GC63="","",TODAY()-GC63)</f>
        <v/>
      </c>
      <c r="GG63" t="str">
        <f>IF(GC63="","SIN ESTADO",IF(GE63&lt;&gt;"","PAGA",IF(GD63&gt;0,"VENCIDA",IF(GD63&gt;=-5,"POR VENCER","AL DÍA"))))</f>
        <v>SIN ESTADO</v>
      </c>
      <c r="GI63" t="str">
        <f>IF(N($H63)&lt;31,"",IF(GC63="","",GC63+31))</f>
        <v/>
      </c>
      <c r="GJ63" t="str">
        <f>IF(GI63="","",TODAY()-GI63)</f>
        <v/>
      </c>
      <c r="GM63" t="str">
        <f>IF(GI63="","SIN ESTADO",IF(GK63&lt;&gt;"","PAGA",IF(GJ63&gt;0,"VENCIDA",IF(GJ63&gt;=-5,"POR VENCER","AL DÍA"))))</f>
        <v>SIN ESTADO</v>
      </c>
      <c r="GO63" t="str">
        <f>IF(N($H63)&lt;32,"",IF(GI63="","",GI63+31))</f>
        <v/>
      </c>
      <c r="GP63" t="str">
        <f>IF(GO63="","",TODAY()-GO63)</f>
        <v/>
      </c>
      <c r="GS63" t="str">
        <f>IF(GO63="","SIN ESTADO",IF(GQ63&lt;&gt;"","PAGA",IF(GP63&gt;0,"VENCIDA",IF(GP63&gt;=-5,"POR VENCER","AL DÍA"))))</f>
        <v>SIN ESTADO</v>
      </c>
      <c r="GU63" t="str">
        <f>IF(N($H63)&lt;33,"",IF(GO63="","",GO63+31))</f>
        <v/>
      </c>
      <c r="GV63" t="str">
        <f>IF(GU63="","",TODAY()-GU63)</f>
        <v/>
      </c>
      <c r="GY63" t="str">
        <f>IF(GU63="","SIN ESTADO",IF(GW63&lt;&gt;"","PAGA",IF(GV63&gt;0,"VENCIDA",IF(GV63&gt;=-5,"POR VENCER","AL DÍA"))))</f>
        <v>SIN ESTADO</v>
      </c>
      <c r="HA63" t="str">
        <f>IF(N($H63)&lt;34,"",IF(GU63="","",GU63+31))</f>
        <v/>
      </c>
      <c r="HB63" t="str">
        <f>IF(HA63="","",TODAY()-HA63)</f>
        <v/>
      </c>
      <c r="HE63" t="str">
        <f>IF(HA63="","SIN ESTADO",IF(HC63&lt;&gt;"","PAGA",IF(HB63&gt;0,"VENCIDA",IF(HB63&gt;=-5,"POR VENCER","AL DÍA"))))</f>
        <v>SIN ESTADO</v>
      </c>
      <c r="HG63" t="str">
        <f>IF(N($H63)&lt;35,"",IF(HA63="","",HA63+31))</f>
        <v/>
      </c>
      <c r="HH63" t="str">
        <f>IF(HG63="","",TODAY()-HG63)</f>
        <v/>
      </c>
      <c r="HK63" t="str">
        <f>IF(HG63="","SIN ESTADO",IF(HI63&lt;&gt;"","PAGA",IF(HH63&gt;0,"VENCIDA",IF(HH63&gt;=-5,"POR VENCER","AL DÍA"))))</f>
        <v>SIN ESTADO</v>
      </c>
      <c r="HM63" t="str">
        <f>IF(N($H63)&lt;36,"",IF(HG63="","",HG63+31))</f>
        <v/>
      </c>
      <c r="HN63" t="str">
        <f>IF(HM63="","",TODAY()-HM63)</f>
        <v/>
      </c>
      <c r="HQ63" t="str">
        <f>IF(HM63="","SIN ESTADO",IF(HO63&lt;&gt;"","PAGA",IF(HN63&gt;0,"VENCIDA",IF(HN63&gt;=-5,"POR VENCER","AL DÍA"))))</f>
        <v>SIN ESTADO</v>
      </c>
      <c r="HS63">
        <f>N63+T63+Z63+AF63+AL63+AR63+AX63+BD63+BJ63+BP63+BV63+CB63+CH63+CN63+CT63+CZ63+DF63+DL63+DR63+DX63+ED63+EJ63+EP63+EV63+FB63+FH63+FN63+FT63+FZ63+GF63+GL63+GR63+GX63+HD63+HJ63+HP63</f>
        <v>12053500</v>
      </c>
      <c r="HU63">
        <f>IFERROR(N($J63),0)</f>
        <v>1171458.3333333333</v>
      </c>
      <c r="HW63">
        <f>SUMPRODUCT((MOD(COLUMN($M63:$HR63)-COLUMN($M63),6)=0)*ISNUMBER($M63:$HR63)*($M63:$HR63&gt;=RESUMEN!$C$26)*($M63:$HR63&lt;=RESUMEN!$C$27)*IFERROR(N($N63:$HS63),0))</f>
        <v>0</v>
      </c>
      <c r="HX63">
        <f>SUMPRODUCT((MOD(COLUMN($M63:$HR63)-COLUMN($M63),6)=0)*ISNUMBER($M63:$HR63)*($M63:$HR63&gt;=RESUMEN!$C$26)*($M63:$HR63&lt;=RESUMEN!$C$27))</f>
        <v>0</v>
      </c>
    </row>
    <row r="64">
      <c r="B64">
        <f>VENTAS!A63</f>
        <v>61</v>
      </c>
      <c r="C64" t="str">
        <f>VENTAS!B63</f>
        <v xml:space="preserve">LC1 - 7 - 18 </v>
      </c>
      <c r="D64" t="str">
        <f>VENTAS!C63</f>
        <v>VENDIDO</v>
      </c>
      <c r="E64">
        <f>VENTAS!D63</f>
        <v>27512000</v>
      </c>
      <c r="F64">
        <f>VENTAS!J63</f>
        <v>23512000</v>
      </c>
      <c r="G64">
        <f>VENTAS!F63</f>
        <v>45892</v>
      </c>
      <c r="H64">
        <f>VENTAS!K63</f>
        <v>24</v>
      </c>
      <c r="I64" t="str">
        <f>VENTAS!M63</f>
        <v xml:space="preserve">23 DE CADA MES </v>
      </c>
      <c r="J64">
        <f>VENTAS!L63</f>
        <v>979666.6666666666</v>
      </c>
      <c r="K64">
        <f>IF(N($H64)&lt;1,"",$G64+31)</f>
        <v>45923</v>
      </c>
      <c r="L64">
        <f>IF(K64="","",TODAY()-K64)</f>
        <v>395</v>
      </c>
      <c r="M64">
        <v>45953</v>
      </c>
      <c r="N64">
        <v>1961000</v>
      </c>
      <c r="O64" t="str">
        <f>IF(K64="","SIN ESTADO",IF(M64&lt;&gt;"","PAGA",IF(L64&gt;0,"VENCIDA",IF(L64&gt;=-5,"POR VENCER","AL DÍA"))))</f>
        <v>PAGA</v>
      </c>
      <c r="P64" t="str">
        <v>TRANSFERENCIA</v>
      </c>
      <c r="Q64">
        <f>IF(N($H64)&lt;2,"",IF(K64="","",K64+31))</f>
        <v>45954</v>
      </c>
      <c r="R64">
        <f>IF(Q64="","",TODAY()-Q64)</f>
        <v>364</v>
      </c>
      <c r="S64">
        <v>45953</v>
      </c>
      <c r="T64">
        <v>979600</v>
      </c>
      <c r="U64" t="str">
        <f>IF(Q64="","SIN ESTADO",IF(S64&lt;&gt;"","PAGA",IF(R64&gt;0,"VENCIDA",IF(R64&gt;=-5,"POR VENCER","AL DÍA"))))</f>
        <v>PAGA</v>
      </c>
      <c r="V64" t="str">
        <v>TRANSFERENCIA</v>
      </c>
      <c r="W64">
        <f>IF(N($H64)&lt;3,"",IF(Q64="","",Q64+31))</f>
        <v>45985</v>
      </c>
      <c r="X64">
        <f>IF(W64="","",TODAY()-W64)</f>
        <v>333</v>
      </c>
      <c r="Y64">
        <v>46070</v>
      </c>
      <c r="Z64">
        <v>1959200</v>
      </c>
      <c r="AA64" t="str">
        <f>IF(W64="","SIN ESTADO",IF(Y64&lt;&gt;"","PAGA",IF(X64&gt;0,"VENCIDA",IF(X64&gt;=-5,"POR VENCER","AL DÍA"))))</f>
        <v>PAGA</v>
      </c>
      <c r="AB64" t="str">
        <v>TRANSFERENCIA</v>
      </c>
      <c r="AC64">
        <f>IF(N($H64)&lt;4,"",IF(W64="","",W64+31))</f>
        <v>46016</v>
      </c>
      <c r="AD64">
        <f>IF(AC64="","",TODAY()-AC64)</f>
        <v>302</v>
      </c>
      <c r="AE64">
        <v>46124</v>
      </c>
      <c r="AF64">
        <v>980000</v>
      </c>
      <c r="AG64" t="str">
        <f>IF(AC64="","SIN ESTADO",IF(AE64&lt;&gt;"","PAGA",IF(AD64&gt;0,"VENCIDA",IF(AD64&gt;=-5,"POR VENCER","AL DÍA"))))</f>
        <v>PAGA</v>
      </c>
      <c r="AH64" t="str">
        <v>TRANSFERENCIA</v>
      </c>
      <c r="AI64">
        <f>IF(N($H64)&lt;5,"",IF(AC64="","",AC64+31))</f>
        <v>46047</v>
      </c>
      <c r="AJ64">
        <f>IF(AI64="","",TODAY()-AI64)</f>
        <v>271</v>
      </c>
      <c r="AK64">
        <v>46124</v>
      </c>
      <c r="AL64">
        <v>2938800</v>
      </c>
      <c r="AM64" t="str">
        <f>IF(AI64="","SIN ESTADO",IF(AK64&lt;&gt;"","PAGA",IF(AJ64&gt;0,"VENCIDA",IF(AJ64&gt;=-5,"POR VENCER","AL DÍA"))))</f>
        <v>PAGA</v>
      </c>
      <c r="AN64" t="str">
        <v>TRANSFERENCIA</v>
      </c>
      <c r="AO64">
        <f>IF(N($H64)&lt;6,"",IF(AI64="","",AI64+31))</f>
        <v>46078</v>
      </c>
      <c r="AP64">
        <f>IF(AO64="","",TODAY()-AO64)</f>
        <v>240</v>
      </c>
      <c r="AQ64">
        <v>46171</v>
      </c>
      <c r="AR64">
        <v>1000000</v>
      </c>
      <c r="AS64" t="str">
        <f>IF(AO64="","SIN ESTADO",IF(AQ64&lt;&gt;"","PAGA",IF(AP64&gt;0,"VENCIDA",IF(AP64&gt;=-5,"POR VENCER","AL DÍA"))))</f>
        <v>PAGA</v>
      </c>
      <c r="AT64" t="str">
        <v>TRANSFERENCIA</v>
      </c>
      <c r="AU64">
        <f>IF(N($H64)&lt;7,"",IF(AO64="","",AO64+31))</f>
        <v>46109</v>
      </c>
      <c r="AV64">
        <f>IF(AU64="","",TODAY()-AU64)</f>
        <v>209</v>
      </c>
      <c r="AW64">
        <v>46192</v>
      </c>
      <c r="AX64">
        <v>2938800</v>
      </c>
      <c r="AY64" t="str">
        <f>IF(AU64="","SIN ESTADO",IF(AW64&lt;&gt;"","PAGA",IF(AV64&gt;0,"VENCIDA",IF(AV64&gt;=-5,"POR VENCER","AL DÍA"))))</f>
        <v>PAGA</v>
      </c>
      <c r="AZ64" t="str">
        <v>TRANSFERENCIA</v>
      </c>
      <c r="BA64">
        <f>IF(N($H64)&lt;8,"",IF(AU64="","",AU64+31))</f>
        <v>46140</v>
      </c>
      <c r="BB64">
        <f>IF(BA64="","",TODAY()-BA64)</f>
        <v>178</v>
      </c>
      <c r="BC64">
        <v>46192</v>
      </c>
      <c r="BE64" t="str">
        <f>IF(BA64="","SIN ESTADO",IF(BC64&lt;&gt;"","PAGA",IF(BB64&gt;0,"VENCIDA",IF(BB64&gt;=-5,"POR VENCER","AL DÍA"))))</f>
        <v>PAGA</v>
      </c>
      <c r="BG64">
        <f>IF(N($H64)&lt;9,"",IF(BA64="","",BA64+31))</f>
        <v>46171</v>
      </c>
      <c r="BH64">
        <f>IF(BG64="","",TODAY()-BG64)</f>
        <v>147</v>
      </c>
      <c r="BI64">
        <v>46192</v>
      </c>
      <c r="BK64" t="str">
        <f>IF(BG64="","SIN ESTADO",IF(BI64&lt;&gt;"","PAGA",IF(BH64&gt;0,"VENCIDA",IF(BH64&gt;=-5,"POR VENCER","AL DÍA"))))</f>
        <v>PAGA</v>
      </c>
      <c r="BM64">
        <f>IF(N($H64)&lt;10,"",IF(BG64="","",BG64+31))</f>
        <v>46202</v>
      </c>
      <c r="BN64">
        <f>IF(BM64="","",TODAY()-BM64)</f>
        <v>116</v>
      </c>
      <c r="BO64">
        <v>46192</v>
      </c>
      <c r="BQ64" t="str">
        <f>IF(BM64="","SIN ESTADO",IF(BO64&lt;&gt;"","PAGA",IF(BN64&gt;0,"VENCIDA",IF(BN64&gt;=-5,"POR VENCER","AL DÍA"))))</f>
        <v>PAGA</v>
      </c>
      <c r="BS64">
        <f>IF(N($H64)&lt;11,"",IF(BM64="","",BM64+31))</f>
        <v>46233</v>
      </c>
      <c r="BT64">
        <f>IF(BS64="","",TODAY()-BS64)</f>
        <v>85</v>
      </c>
      <c r="BU64">
        <v>46192</v>
      </c>
      <c r="BW64" t="str">
        <f>IF(BS64="","SIN ESTADO",IF(BU64&lt;&gt;"","PAGA",IF(BT64&gt;0,"VENCIDA",IF(BT64&gt;=-5,"POR VENCER","AL DÍA"))))</f>
        <v>PAGA</v>
      </c>
      <c r="BY64">
        <f>IF(N($H64)&lt;12,"",IF(BS64="","",BS64+31))</f>
        <v>46264</v>
      </c>
      <c r="BZ64">
        <f>IF(BY64="","",TODAY()-BY64)</f>
        <v>54</v>
      </c>
      <c r="CA64">
        <v>46192</v>
      </c>
      <c r="CC64" t="str">
        <f>IF(BY64="","SIN ESTADO",IF(CA64&lt;&gt;"","PAGA",IF(BZ64&gt;0,"VENCIDA",IF(BZ64&gt;=-5,"POR VENCER","AL DÍA"))))</f>
        <v>PAGA</v>
      </c>
      <c r="CE64">
        <f>IF(N($H64)&lt;13,"",IF(BY64="","",BY64+31))</f>
        <v>46295</v>
      </c>
      <c r="CF64">
        <f>IF(CE64="","",TODAY()-CE64)</f>
        <v>23</v>
      </c>
      <c r="CG64">
        <v>46192</v>
      </c>
      <c r="CI64" t="str">
        <f>IF(CE64="","SIN ESTADO",IF(CG64&lt;&gt;"","PAGA",IF(CF64&gt;0,"VENCIDA",IF(CF64&gt;=-5,"POR VENCER","AL DÍA"))))</f>
        <v>PAGA</v>
      </c>
      <c r="CK64">
        <f>IF(N($H64)&lt;14,"",IF(CE64="","",CE64+31))</f>
        <v>46326</v>
      </c>
      <c r="CL64">
        <f>IF(CK64="","",TODAY()-CK64)</f>
        <v>-8</v>
      </c>
      <c r="CO64" t="str">
        <f>IF(CK64="","SIN ESTADO",IF(CM64&lt;&gt;"","PAGA",IF(CL64&gt;0,"VENCIDA",IF(CL64&gt;=-5,"POR VENCER","AL DÍA"))))</f>
        <v>AL DÍA</v>
      </c>
      <c r="CQ64">
        <f>IF(N($H64)&lt;15,"",IF(CK64="","",CK64+31))</f>
        <v>46357</v>
      </c>
      <c r="CR64">
        <f>IF(CQ64="","",TODAY()-CQ64)</f>
        <v>-39</v>
      </c>
      <c r="CU64" t="str">
        <f>IF(CQ64="","SIN ESTADO",IF(CS64&lt;&gt;"","PAGA",IF(CR64&gt;0,"VENCIDA",IF(CR64&gt;=-5,"POR VENCER","AL DÍA"))))</f>
        <v>AL DÍA</v>
      </c>
      <c r="CW64">
        <f>IF(N($H64)&lt;16,"",IF(CQ64="","",CQ64+31))</f>
        <v>46388</v>
      </c>
      <c r="CX64">
        <f>IF(CW64="","",TODAY()-CW64)</f>
        <v>-70</v>
      </c>
      <c r="DA64" t="str">
        <f>IF(CW64="","SIN ESTADO",IF(CY64&lt;&gt;"","PAGA",IF(CX64&gt;0,"VENCIDA",IF(CX64&gt;=-5,"POR VENCER","AL DÍA"))))</f>
        <v>AL DÍA</v>
      </c>
      <c r="DC64">
        <f>IF(N($H64)&lt;17,"",IF(CW64="","",CW64+31))</f>
        <v>46419</v>
      </c>
      <c r="DD64">
        <f>IF(DC64="","",TODAY()-DC64)</f>
        <v>-101</v>
      </c>
      <c r="DG64" t="str">
        <f>IF(DC64="","SIN ESTADO",IF(DE64&lt;&gt;"","PAGA",IF(DD64&gt;0,"VENCIDA",IF(DD64&gt;=-5,"POR VENCER","AL DÍA"))))</f>
        <v>AL DÍA</v>
      </c>
      <c r="DI64">
        <f>IF(N($H64)&lt;18,"",IF(DC64="","",DC64+31))</f>
        <v>46450</v>
      </c>
      <c r="DJ64">
        <f>IF(DI64="","",TODAY()-DI64)</f>
        <v>-132</v>
      </c>
      <c r="DM64" t="str">
        <f>IF(DI64="","SIN ESTADO",IF(DK64&lt;&gt;"","PAGA",IF(DJ64&gt;0,"VENCIDA",IF(DJ64&gt;=-5,"POR VENCER","AL DÍA"))))</f>
        <v>AL DÍA</v>
      </c>
      <c r="DO64">
        <f>IF(N($H64)&lt;19,"",IF(DI64="","",DI64+31))</f>
        <v>46481</v>
      </c>
      <c r="DP64">
        <f>IF(DO64="","",TODAY()-DO64)</f>
        <v>-163</v>
      </c>
      <c r="DS64" t="str">
        <f>IF(DO64="","SIN ESTADO",IF(DQ64&lt;&gt;"","PAGA",IF(DP64&gt;0,"VENCIDA",IF(DP64&gt;=-5,"POR VENCER","AL DÍA"))))</f>
        <v>AL DÍA</v>
      </c>
      <c r="DU64">
        <f>IF(N($H64)&lt;20,"",IF(DO64="","",DO64+31))</f>
        <v>46512</v>
      </c>
      <c r="DV64">
        <f>IF(DU64="","",TODAY()-DU64)</f>
        <v>-194</v>
      </c>
      <c r="DY64" t="str">
        <f>IF(DU64="","SIN ESTADO",IF(DW64&lt;&gt;"","PAGA",IF(DV64&gt;0,"VENCIDA",IF(DV64&gt;=-5,"POR VENCER","AL DÍA"))))</f>
        <v>AL DÍA</v>
      </c>
      <c r="EA64">
        <f>IF(N($H64)&lt;21,"",IF(DU64="","",DU64+31))</f>
        <v>46543</v>
      </c>
      <c r="EB64">
        <f>IF(EA64="","",TODAY()-EA64)</f>
        <v>-225</v>
      </c>
      <c r="EE64" t="str">
        <f>IF(EA64="","SIN ESTADO",IF(EC64&lt;&gt;"","PAGA",IF(EB64&gt;0,"VENCIDA",IF(EB64&gt;=-5,"POR VENCER","AL DÍA"))))</f>
        <v>AL DÍA</v>
      </c>
      <c r="EG64">
        <f>IF(N($H64)&lt;22,"",IF(EA64="","",EA64+31))</f>
        <v>46574</v>
      </c>
      <c r="EH64">
        <f>IF(EG64="","",TODAY()-EG64)</f>
        <v>-256</v>
      </c>
      <c r="EK64" t="str">
        <f>IF(EG64="","SIN ESTADO",IF(EI64&lt;&gt;"","PAGA",IF(EH64&gt;0,"VENCIDA",IF(EH64&gt;=-5,"POR VENCER","AL DÍA"))))</f>
        <v>AL DÍA</v>
      </c>
      <c r="EM64">
        <f>IF(N($H64)&lt;23,"",IF(EG64="","",EG64+31))</f>
        <v>46605</v>
      </c>
      <c r="EN64">
        <f>IF(EM64="","",TODAY()-EM64)</f>
        <v>-287</v>
      </c>
      <c r="EQ64" t="str">
        <f>IF(EM64="","SIN ESTADO",IF(EO64&lt;&gt;"","PAGA",IF(EN64&gt;0,"VENCIDA",IF(EN64&gt;=-5,"POR VENCER","AL DÍA"))))</f>
        <v>AL DÍA</v>
      </c>
      <c r="ES64">
        <f>IF(N($H64)&lt;24,"",IF(EM64="","",EM64+31))</f>
        <v>46636</v>
      </c>
      <c r="ET64">
        <f>IF(ES64="","",TODAY()-ES64)</f>
        <v>-318</v>
      </c>
      <c r="EW64" t="str">
        <f>IF(ES64="","SIN ESTADO",IF(EU64&lt;&gt;"","PAGA",IF(ET64&gt;0,"VENCIDA",IF(ET64&gt;=-5,"POR VENCER","AL DÍA"))))</f>
        <v>AL DÍA</v>
      </c>
      <c r="EY64" t="str">
        <f>IF(N($H64)&lt;25,"",IF(ES64="","",ES64+31))</f>
        <v/>
      </c>
      <c r="EZ64" t="str">
        <f>IF(EY64="","",TODAY()-EY64)</f>
        <v/>
      </c>
      <c r="FC64" t="str">
        <f>IF(EY64="","SIN ESTADO",IF(FA64&lt;&gt;"","PAGA",IF(EZ64&gt;0,"VENCIDA",IF(EZ64&gt;=-5,"POR VENCER","AL DÍA"))))</f>
        <v>SIN ESTADO</v>
      </c>
      <c r="FE64" t="str">
        <f>IF(N($H64)&lt;26,"",IF(EY64="","",EY64+31))</f>
        <v/>
      </c>
      <c r="FF64" t="str">
        <f>IF(FE64="","",TODAY()-FE64)</f>
        <v/>
      </c>
      <c r="FI64" t="str">
        <f>IF(FE64="","SIN ESTADO",IF(FG64&lt;&gt;"","PAGA",IF(FF64&gt;0,"VENCIDA",IF(FF64&gt;=-5,"POR VENCER","AL DÍA"))))</f>
        <v>SIN ESTADO</v>
      </c>
      <c r="FK64" t="str">
        <f>IF(N($H64)&lt;27,"",IF(FE64="","",FE64+31))</f>
        <v/>
      </c>
      <c r="FL64" t="str">
        <f>IF(FK64="","",TODAY()-FK64)</f>
        <v/>
      </c>
      <c r="FO64" t="str">
        <f>IF(FK64="","SIN ESTADO",IF(FM64&lt;&gt;"","PAGA",IF(FL64&gt;0,"VENCIDA",IF(FL64&gt;=-5,"POR VENCER","AL DÍA"))))</f>
        <v>SIN ESTADO</v>
      </c>
      <c r="FQ64" t="str">
        <f>IF(N($H64)&lt;28,"",IF(FK64="","",FK64+31))</f>
        <v/>
      </c>
      <c r="FR64" t="str">
        <f>IF(FQ64="","",TODAY()-FQ64)</f>
        <v/>
      </c>
      <c r="FU64" t="str">
        <f>IF(FQ64="","SIN ESTADO",IF(FS64&lt;&gt;"","PAGA",IF(FR64&gt;0,"VENCIDA",IF(FR64&gt;=-5,"POR VENCER","AL DÍA"))))</f>
        <v>SIN ESTADO</v>
      </c>
      <c r="FW64" t="str">
        <f>IF(N($H64)&lt;29,"",IF(FQ64="","",FQ64+31))</f>
        <v/>
      </c>
      <c r="FX64" t="str">
        <f>IF(FW64="","",TODAY()-FW64)</f>
        <v/>
      </c>
      <c r="GA64" t="str">
        <f>IF(FW64="","SIN ESTADO",IF(FY64&lt;&gt;"","PAGA",IF(FX64&gt;0,"VENCIDA",IF(FX64&gt;=-5,"POR VENCER","AL DÍA"))))</f>
        <v>SIN ESTADO</v>
      </c>
      <c r="GC64" t="str">
        <f>IF(N($H64)&lt;30,"",IF(FW64="","",FW64+31))</f>
        <v/>
      </c>
      <c r="GD64" t="str">
        <f>IF(GC64="","",TODAY()-GC64)</f>
        <v/>
      </c>
      <c r="GG64" t="str">
        <f>IF(GC64="","SIN ESTADO",IF(GE64&lt;&gt;"","PAGA",IF(GD64&gt;0,"VENCIDA",IF(GD64&gt;=-5,"POR VENCER","AL DÍA"))))</f>
        <v>SIN ESTADO</v>
      </c>
      <c r="GI64" t="str">
        <f>IF(N($H64)&lt;31,"",IF(GC64="","",GC64+31))</f>
        <v/>
      </c>
      <c r="GJ64" t="str">
        <f>IF(GI64="","",TODAY()-GI64)</f>
        <v/>
      </c>
      <c r="GM64" t="str">
        <f>IF(GI64="","SIN ESTADO",IF(GK64&lt;&gt;"","PAGA",IF(GJ64&gt;0,"VENCIDA",IF(GJ64&gt;=-5,"POR VENCER","AL DÍA"))))</f>
        <v>SIN ESTADO</v>
      </c>
      <c r="GO64" t="str">
        <f>IF(N($H64)&lt;32,"",IF(GI64="","",GI64+31))</f>
        <v/>
      </c>
      <c r="GP64" t="str">
        <f>IF(GO64="","",TODAY()-GO64)</f>
        <v/>
      </c>
      <c r="GS64" t="str">
        <f>IF(GO64="","SIN ESTADO",IF(GQ64&lt;&gt;"","PAGA",IF(GP64&gt;0,"VENCIDA",IF(GP64&gt;=-5,"POR VENCER","AL DÍA"))))</f>
        <v>SIN ESTADO</v>
      </c>
      <c r="GU64" t="str">
        <f>IF(N($H64)&lt;33,"",IF(GO64="","",GO64+31))</f>
        <v/>
      </c>
      <c r="GV64" t="str">
        <f>IF(GU64="","",TODAY()-GU64)</f>
        <v/>
      </c>
      <c r="GY64" t="str">
        <f>IF(GU64="","SIN ESTADO",IF(GW64&lt;&gt;"","PAGA",IF(GV64&gt;0,"VENCIDA",IF(GV64&gt;=-5,"POR VENCER","AL DÍA"))))</f>
        <v>SIN ESTADO</v>
      </c>
      <c r="HA64" t="str">
        <f>IF(N($H64)&lt;34,"",IF(GU64="","",GU64+31))</f>
        <v/>
      </c>
      <c r="HB64" t="str">
        <f>IF(HA64="","",TODAY()-HA64)</f>
        <v/>
      </c>
      <c r="HE64" t="str">
        <f>IF(HA64="","SIN ESTADO",IF(HC64&lt;&gt;"","PAGA",IF(HB64&gt;0,"VENCIDA",IF(HB64&gt;=-5,"POR VENCER","AL DÍA"))))</f>
        <v>SIN ESTADO</v>
      </c>
      <c r="HG64" t="str">
        <f>IF(N($H64)&lt;35,"",IF(HA64="","",HA64+31))</f>
        <v/>
      </c>
      <c r="HH64" t="str">
        <f>IF(HG64="","",TODAY()-HG64)</f>
        <v/>
      </c>
      <c r="HK64" t="str">
        <f>IF(HG64="","SIN ESTADO",IF(HI64&lt;&gt;"","PAGA",IF(HH64&gt;0,"VENCIDA",IF(HH64&gt;=-5,"POR VENCER","AL DÍA"))))</f>
        <v>SIN ESTADO</v>
      </c>
      <c r="HM64" t="str">
        <f>IF(N($H64)&lt;36,"",IF(HG64="","",HG64+31))</f>
        <v/>
      </c>
      <c r="HN64" t="str">
        <f>IF(HM64="","",TODAY()-HM64)</f>
        <v/>
      </c>
      <c r="HQ64" t="str">
        <f>IF(HM64="","SIN ESTADO",IF(HO64&lt;&gt;"","PAGA",IF(HN64&gt;0,"VENCIDA",IF(HN64&gt;=-5,"POR VENCER","AL DÍA"))))</f>
        <v>SIN ESTADO</v>
      </c>
      <c r="HS64">
        <f>N64+T64+Z64+AF64+AL64+AR64+AX64+BD64+BJ64+BP64+BV64+CB64+CH64+CN64+CT64+CZ64+DF64+DL64+DR64+DX64+ED64+EJ64+EP64+EV64+FB64+FH64+FN64+FT64+FZ64+GF64+GL64+GR64+GX64+HD64+HJ64+HP64</f>
        <v>12757400</v>
      </c>
      <c r="HU64">
        <f>IFERROR(N($J64),0)</f>
        <v>979666.6666666666</v>
      </c>
      <c r="HW64">
        <f>SUMPRODUCT((MOD(COLUMN($M64:$HR64)-COLUMN($M64),6)=0)*ISNUMBER($M64:$HR64)*($M64:$HR64&gt;=RESUMEN!$C$26)*($M64:$HR64&lt;=RESUMEN!$C$27)*IFERROR(N($N64:$HS64),0))</f>
        <v>0</v>
      </c>
      <c r="HX64">
        <f>SUMPRODUCT((MOD(COLUMN($M64:$HR64)-COLUMN($M64),6)=0)*ISNUMBER($M64:$HR64)*($M64:$HR64&gt;=RESUMEN!$C$26)*($M64:$HR64&lt;=RESUMEN!$C$27))</f>
        <v>0</v>
      </c>
    </row>
    <row r="65">
      <c r="B65">
        <f>VENTAS!A64</f>
        <v>62</v>
      </c>
      <c r="C65" t="str">
        <f>VENTAS!B64</f>
        <v xml:space="preserve">LC1 - 7 - 19 </v>
      </c>
      <c r="D65" t="str">
        <f>VENTAS!C64</f>
        <v>VENDIDO</v>
      </c>
      <c r="E65">
        <f>VENTAS!D64</f>
        <v>27512000</v>
      </c>
      <c r="F65">
        <f>VENTAS!J64</f>
        <v>22512000</v>
      </c>
      <c r="G65">
        <f>VENTAS!F64</f>
        <v>45869</v>
      </c>
      <c r="H65">
        <f>VENTAS!K64</f>
        <v>24</v>
      </c>
      <c r="I65" t="str">
        <f>VENTAS!M64</f>
        <v xml:space="preserve">31 DE CADA MES </v>
      </c>
      <c r="J65">
        <f>VENTAS!L64</f>
        <v>938000</v>
      </c>
      <c r="K65">
        <f>IF(N($H65)&lt;1,"",$G65+31)</f>
        <v>45900</v>
      </c>
      <c r="L65">
        <f>IF(K65="","",TODAY()-K65)</f>
        <v>418</v>
      </c>
      <c r="M65">
        <v>46273</v>
      </c>
      <c r="N65">
        <v>8600000</v>
      </c>
      <c r="O65" t="str">
        <f>IF(K65="","SIN ESTADO",IF(M65&lt;&gt;"","PAGA",IF(L65&gt;0,"VENCIDA",IF(L65&gt;=-5,"POR VENCER","AL DÍA"))))</f>
        <v>PAGA</v>
      </c>
      <c r="P65" t="str">
        <v>TRANSFERENCIA</v>
      </c>
      <c r="Q65">
        <f>IF(N($H65)&lt;2,"",IF(K65="","",K65+31))</f>
        <v>45931</v>
      </c>
      <c r="R65">
        <f>IF(Q65="","",TODAY()-Q65)</f>
        <v>387</v>
      </c>
      <c r="S65">
        <v>46290</v>
      </c>
      <c r="T65">
        <v>1600000</v>
      </c>
      <c r="U65" t="str">
        <f>IF(Q65="","SIN ESTADO",IF(S65&lt;&gt;"","PAGA",IF(R65&gt;0,"VENCIDA",IF(R65&gt;=-5,"POR VENCER","AL DÍA"))))</f>
        <v>PAGA</v>
      </c>
      <c r="V65" t="str">
        <v>TRANSFERENCIA</v>
      </c>
      <c r="W65">
        <f>IF(N($H65)&lt;3,"",IF(Q65="","",Q65+31))</f>
        <v>45962</v>
      </c>
      <c r="X65">
        <f>IF(W65="","",TODAY()-W65)</f>
        <v>356</v>
      </c>
      <c r="Y65">
        <v>46333</v>
      </c>
      <c r="Z65">
        <v>3000000</v>
      </c>
      <c r="AA65" t="str">
        <f>IF(W65="","SIN ESTADO",IF(Y65&lt;&gt;"","PAGA",IF(X65&gt;0,"VENCIDA",IF(X65&gt;=-5,"POR VENCER","AL DÍA"))))</f>
        <v>PAGA</v>
      </c>
      <c r="AB65" t="str">
        <v>TRANSFERENCIA</v>
      </c>
      <c r="AC65">
        <f>IF(N($H65)&lt;4,"",IF(W65="","",W65+31))</f>
        <v>45993</v>
      </c>
      <c r="AD65">
        <f>IF(AC65="","",TODAY()-AC65)</f>
        <v>325</v>
      </c>
      <c r="AE65">
        <v>46383</v>
      </c>
      <c r="AF65">
        <v>2000000</v>
      </c>
      <c r="AG65" t="str">
        <f>IF(AC65="","SIN ESTADO",IF(AE65&lt;&gt;"","PAGA",IF(AD65&gt;0,"VENCIDA",IF(AD65&gt;=-5,"POR VENCER","AL DÍA"))))</f>
        <v>PAGA</v>
      </c>
      <c r="AH65" t="str">
        <v>TRANSFERENCIA</v>
      </c>
      <c r="AI65">
        <f>IF(N($H65)&lt;5,"",IF(AC65="","",AC65+31))</f>
        <v>46024</v>
      </c>
      <c r="AJ65">
        <f>IF(AI65="","",TODAY()-AI65)</f>
        <v>294</v>
      </c>
      <c r="AK65">
        <v>46050</v>
      </c>
      <c r="AL65">
        <v>3000000</v>
      </c>
      <c r="AM65" t="str">
        <f>IF(AI65="","SIN ESTADO",IF(AK65&lt;&gt;"","PAGA",IF(AJ65&gt;0,"VENCIDA",IF(AJ65&gt;=-5,"POR VENCER","AL DÍA"))))</f>
        <v>PAGA</v>
      </c>
      <c r="AN65" t="str">
        <v>TRANSFERENCIA</v>
      </c>
      <c r="AO65">
        <f>IF(N($H65)&lt;6,"",IF(AI65="","",AI65+31))</f>
        <v>46055</v>
      </c>
      <c r="AP65">
        <f>IF(AO65="","",TODAY()-AO65)</f>
        <v>263</v>
      </c>
      <c r="AQ65">
        <v>46079</v>
      </c>
      <c r="AR65">
        <v>2000000</v>
      </c>
      <c r="AS65" t="str">
        <f>IF(AO65="","SIN ESTADO",IF(AQ65&lt;&gt;"","PAGA",IF(AP65&gt;0,"VENCIDA",IF(AP65&gt;=-5,"POR VENCER","AL DÍA"))))</f>
        <v>PAGA</v>
      </c>
      <c r="AT65" t="str">
        <v>TRANSFERENCIA</v>
      </c>
      <c r="AU65">
        <f>IF(N($H65)&lt;7,"",IF(AO65="","",AO65+31))</f>
        <v>46086</v>
      </c>
      <c r="AV65">
        <f>IF(AU65="","",TODAY()-AU65)</f>
        <v>232</v>
      </c>
      <c r="AW65">
        <v>46171</v>
      </c>
      <c r="AX65">
        <v>1000000</v>
      </c>
      <c r="AY65" t="str">
        <f>IF(AU65="","SIN ESTADO",IF(AW65&lt;&gt;"","PAGA",IF(AV65&gt;0,"VENCIDA",IF(AV65&gt;=-5,"POR VENCER","AL DÍA"))))</f>
        <v>PAGA</v>
      </c>
      <c r="AZ65" t="str">
        <v>TRANSFERENCIA</v>
      </c>
      <c r="BA65">
        <f>IF(N($H65)&lt;8,"",IF(AU65="","",AU65+31))</f>
        <v>46117</v>
      </c>
      <c r="BB65">
        <f>IF(BA65="","",TODAY()-BA65)</f>
        <v>201</v>
      </c>
      <c r="BC65">
        <v>46171</v>
      </c>
      <c r="BE65" t="str">
        <f>IF(BA65="","SIN ESTADO",IF(BC65&lt;&gt;"","PAGA",IF(BB65&gt;0,"VENCIDA",IF(BB65&gt;=-5,"POR VENCER","AL DÍA"))))</f>
        <v>PAGA</v>
      </c>
      <c r="BG65">
        <f>IF(N($H65)&lt;9,"",IF(BA65="","",BA65+31))</f>
        <v>46148</v>
      </c>
      <c r="BH65">
        <f>IF(BG65="","",TODAY()-BG65)</f>
        <v>170</v>
      </c>
      <c r="BI65">
        <v>46171</v>
      </c>
      <c r="BK65" t="str">
        <f>IF(BG65="","SIN ESTADO",IF(BI65&lt;&gt;"","PAGA",IF(BH65&gt;0,"VENCIDA",IF(BH65&gt;=-5,"POR VENCER","AL DÍA"))))</f>
        <v>PAGA</v>
      </c>
      <c r="BM65">
        <f>IF(N($H65)&lt;10,"",IF(BG65="","",BG65+31))</f>
        <v>46179</v>
      </c>
      <c r="BN65">
        <f>IF(BM65="","",TODAY()-BM65)</f>
        <v>139</v>
      </c>
      <c r="BO65">
        <v>46171</v>
      </c>
      <c r="BQ65" t="str">
        <f>IF(BM65="","SIN ESTADO",IF(BO65&lt;&gt;"","PAGA",IF(BN65&gt;0,"VENCIDA",IF(BN65&gt;=-5,"POR VENCER","AL DÍA"))))</f>
        <v>PAGA</v>
      </c>
      <c r="BS65">
        <f>IF(N($H65)&lt;11,"",IF(BM65="","",BM65+31))</f>
        <v>46210</v>
      </c>
      <c r="BT65">
        <f>IF(BS65="","",TODAY()-BS65)</f>
        <v>108</v>
      </c>
      <c r="BU65">
        <v>46171</v>
      </c>
      <c r="BW65" t="str">
        <f>IF(BS65="","SIN ESTADO",IF(BU65&lt;&gt;"","PAGA",IF(BT65&gt;0,"VENCIDA",IF(BT65&gt;=-5,"POR VENCER","AL DÍA"))))</f>
        <v>PAGA</v>
      </c>
      <c r="BY65">
        <f>IF(N($H65)&lt;12,"",IF(BS65="","",BS65+31))</f>
        <v>46241</v>
      </c>
      <c r="BZ65">
        <f>IF(BY65="","",TODAY()-BY65)</f>
        <v>77</v>
      </c>
      <c r="CA65">
        <v>46171</v>
      </c>
      <c r="CC65" t="str">
        <f>IF(BY65="","SIN ESTADO",IF(CA65&lt;&gt;"","PAGA",IF(BZ65&gt;0,"VENCIDA",IF(BZ65&gt;=-5,"POR VENCER","AL DÍA"))))</f>
        <v>PAGA</v>
      </c>
      <c r="CE65">
        <f>IF(N($H65)&lt;13,"",IF(BY65="","",BY65+31))</f>
        <v>46272</v>
      </c>
      <c r="CF65">
        <f>IF(CE65="","",TODAY()-CE65)</f>
        <v>46</v>
      </c>
      <c r="CG65">
        <v>46171</v>
      </c>
      <c r="CI65" t="str">
        <f>IF(CE65="","SIN ESTADO",IF(CG65&lt;&gt;"","PAGA",IF(CF65&gt;0,"VENCIDA",IF(CF65&gt;=-5,"POR VENCER","AL DÍA"))))</f>
        <v>PAGA</v>
      </c>
      <c r="CK65">
        <f>IF(N($H65)&lt;14,"",IF(CE65="","",CE65+31))</f>
        <v>46303</v>
      </c>
      <c r="CL65">
        <f>IF(CK65="","",TODAY()-CK65)</f>
        <v>15</v>
      </c>
      <c r="CM65">
        <v>46171</v>
      </c>
      <c r="CO65" t="str">
        <f>IF(CK65="","SIN ESTADO",IF(CM65&lt;&gt;"","PAGA",IF(CL65&gt;0,"VENCIDA",IF(CL65&gt;=-5,"POR VENCER","AL DÍA"))))</f>
        <v>PAGA</v>
      </c>
      <c r="CQ65">
        <f>IF(N($H65)&lt;15,"",IF(CK65="","",CK65+31))</f>
        <v>46334</v>
      </c>
      <c r="CR65">
        <f>IF(CQ65="","",TODAY()-CQ65)</f>
        <v>-16</v>
      </c>
      <c r="CS65">
        <v>46171</v>
      </c>
      <c r="CU65" t="str">
        <f>IF(CQ65="","SIN ESTADO",IF(CS65&lt;&gt;"","PAGA",IF(CR65&gt;0,"VENCIDA",IF(CR65&gt;=-5,"POR VENCER","AL DÍA"))))</f>
        <v>PAGA</v>
      </c>
      <c r="CW65">
        <f>IF(N($H65)&lt;16,"",IF(CQ65="","",CQ65+31))</f>
        <v>46365</v>
      </c>
      <c r="CX65">
        <f>IF(CW65="","",TODAY()-CW65)</f>
        <v>-47</v>
      </c>
      <c r="CY65">
        <v>46171</v>
      </c>
      <c r="DA65" t="str">
        <f>IF(CW65="","SIN ESTADO",IF(CY65&lt;&gt;"","PAGA",IF(CX65&gt;0,"VENCIDA",IF(CX65&gt;=-5,"POR VENCER","AL DÍA"))))</f>
        <v>PAGA</v>
      </c>
      <c r="DC65">
        <f>IF(N($H65)&lt;17,"",IF(CW65="","",CW65+31))</f>
        <v>46396</v>
      </c>
      <c r="DD65">
        <f>IF(DC65="","",TODAY()-DC65)</f>
        <v>-78</v>
      </c>
      <c r="DE65">
        <v>46171</v>
      </c>
      <c r="DG65" t="str">
        <f>IF(DC65="","SIN ESTADO",IF(DE65&lt;&gt;"","PAGA",IF(DD65&gt;0,"VENCIDA",IF(DD65&gt;=-5,"POR VENCER","AL DÍA"))))</f>
        <v>PAGA</v>
      </c>
      <c r="DI65">
        <f>IF(N($H65)&lt;18,"",IF(DC65="","",DC65+31))</f>
        <v>46427</v>
      </c>
      <c r="DJ65">
        <f>IF(DI65="","",TODAY()-DI65)</f>
        <v>-109</v>
      </c>
      <c r="DK65">
        <v>46171</v>
      </c>
      <c r="DM65" t="str">
        <f>IF(DI65="","SIN ESTADO",IF(DK65&lt;&gt;"","PAGA",IF(DJ65&gt;0,"VENCIDA",IF(DJ65&gt;=-5,"POR VENCER","AL DÍA"))))</f>
        <v>PAGA</v>
      </c>
      <c r="DO65">
        <f>IF(N($H65)&lt;19,"",IF(DI65="","",DI65+31))</f>
        <v>46458</v>
      </c>
      <c r="DP65">
        <f>IF(DO65="","",TODAY()-DO65)</f>
        <v>-140</v>
      </c>
      <c r="DQ65">
        <v>46171</v>
      </c>
      <c r="DS65" t="str">
        <f>IF(DO65="","SIN ESTADO",IF(DQ65&lt;&gt;"","PAGA",IF(DP65&gt;0,"VENCIDA",IF(DP65&gt;=-5,"POR VENCER","AL DÍA"))))</f>
        <v>PAGA</v>
      </c>
      <c r="DT65" t="str">
        <v>TRANSFERENCIA</v>
      </c>
      <c r="DU65">
        <f>IF(N($H65)&lt;20,"",IF(DO65="","",DO65+31))</f>
        <v>46489</v>
      </c>
      <c r="DV65">
        <f>IF(DU65="","",TODAY()-DU65)</f>
        <v>-171</v>
      </c>
      <c r="DW65">
        <v>46171</v>
      </c>
      <c r="DY65" t="str">
        <f>IF(DU65="","SIN ESTADO",IF(DW65&lt;&gt;"","PAGA",IF(DV65&gt;0,"VENCIDA",IF(DV65&gt;=-5,"POR VENCER","AL DÍA"))))</f>
        <v>PAGA</v>
      </c>
      <c r="EA65">
        <f>IF(N($H65)&lt;21,"",IF(DU65="","",DU65+31))</f>
        <v>46520</v>
      </c>
      <c r="EB65">
        <f>IF(EA65="","",TODAY()-EA65)</f>
        <v>-202</v>
      </c>
      <c r="EC65">
        <v>46171</v>
      </c>
      <c r="EE65" t="str">
        <f>IF(EA65="","SIN ESTADO",IF(EC65&lt;&gt;"","PAGA",IF(EB65&gt;0,"VENCIDA",IF(EB65&gt;=-5,"POR VENCER","AL DÍA"))))</f>
        <v>PAGA</v>
      </c>
      <c r="EG65">
        <f>IF(N($H65)&lt;22,"",IF(EA65="","",EA65+31))</f>
        <v>46551</v>
      </c>
      <c r="EH65">
        <f>IF(EG65="","",TODAY()-EG65)</f>
        <v>-233</v>
      </c>
      <c r="EI65">
        <v>46171</v>
      </c>
      <c r="EK65" t="str">
        <f>IF(EG65="","SIN ESTADO",IF(EI65&lt;&gt;"","PAGA",IF(EH65&gt;0,"VENCIDA",IF(EH65&gt;=-5,"POR VENCER","AL DÍA"))))</f>
        <v>PAGA</v>
      </c>
      <c r="EM65">
        <f>IF(N($H65)&lt;23,"",IF(EG65="","",EG65+31))</f>
        <v>46582</v>
      </c>
      <c r="EN65">
        <f>IF(EM65="","",TODAY()-EM65)</f>
        <v>-264</v>
      </c>
      <c r="EQ65" t="str">
        <f>IF(EM65="","SIN ESTADO",IF(EO65&lt;&gt;"","PAGA",IF(EN65&gt;0,"VENCIDA",IF(EN65&gt;=-5,"POR VENCER","AL DÍA"))))</f>
        <v>AL DÍA</v>
      </c>
      <c r="ES65">
        <f>IF(N($H65)&lt;24,"",IF(EM65="","",EM65+31))</f>
        <v>46613</v>
      </c>
      <c r="ET65">
        <f>IF(ES65="","",TODAY()-ES65)</f>
        <v>-295</v>
      </c>
      <c r="EW65" t="str">
        <f>IF(ES65="","SIN ESTADO",IF(EU65&lt;&gt;"","PAGA",IF(ET65&gt;0,"VENCIDA",IF(ET65&gt;=-5,"POR VENCER","AL DÍA"))))</f>
        <v>AL DÍA</v>
      </c>
      <c r="EY65" t="str">
        <f>IF(N($H65)&lt;25,"",IF(ES65="","",ES65+31))</f>
        <v/>
      </c>
      <c r="EZ65" t="str">
        <f>IF(EY65="","",TODAY()-EY65)</f>
        <v/>
      </c>
      <c r="FC65" t="str">
        <f>IF(EY65="","SIN ESTADO",IF(FA65&lt;&gt;"","PAGA",IF(EZ65&gt;0,"VENCIDA",IF(EZ65&gt;=-5,"POR VENCER","AL DÍA"))))</f>
        <v>SIN ESTADO</v>
      </c>
      <c r="FE65" t="str">
        <f>IF(N($H65)&lt;26,"",IF(EY65="","",EY65+31))</f>
        <v/>
      </c>
      <c r="FF65" t="str">
        <f>IF(FE65="","",TODAY()-FE65)</f>
        <v/>
      </c>
      <c r="FI65" t="str">
        <f>IF(FE65="","SIN ESTADO",IF(FG65&lt;&gt;"","PAGA",IF(FF65&gt;0,"VENCIDA",IF(FF65&gt;=-5,"POR VENCER","AL DÍA"))))</f>
        <v>SIN ESTADO</v>
      </c>
      <c r="FK65" t="str">
        <f>IF(N($H65)&lt;27,"",IF(FE65="","",FE65+31))</f>
        <v/>
      </c>
      <c r="FL65" t="str">
        <f>IF(FK65="","",TODAY()-FK65)</f>
        <v/>
      </c>
      <c r="FO65" t="str">
        <f>IF(FK65="","SIN ESTADO",IF(FM65&lt;&gt;"","PAGA",IF(FL65&gt;0,"VENCIDA",IF(FL65&gt;=-5,"POR VENCER","AL DÍA"))))</f>
        <v>SIN ESTADO</v>
      </c>
      <c r="FQ65" t="str">
        <f>IF(N($H65)&lt;28,"",IF(FK65="","",FK65+31))</f>
        <v/>
      </c>
      <c r="FR65" t="str">
        <f>IF(FQ65="","",TODAY()-FQ65)</f>
        <v/>
      </c>
      <c r="FU65" t="str">
        <f>IF(FQ65="","SIN ESTADO",IF(FS65&lt;&gt;"","PAGA",IF(FR65&gt;0,"VENCIDA",IF(FR65&gt;=-5,"POR VENCER","AL DÍA"))))</f>
        <v>SIN ESTADO</v>
      </c>
      <c r="FW65" t="str">
        <f>IF(N($H65)&lt;29,"",IF(FQ65="","",FQ65+31))</f>
        <v/>
      </c>
      <c r="FX65" t="str">
        <f>IF(FW65="","",TODAY()-FW65)</f>
        <v/>
      </c>
      <c r="GA65" t="str">
        <f>IF(FW65="","SIN ESTADO",IF(FY65&lt;&gt;"","PAGA",IF(FX65&gt;0,"VENCIDA",IF(FX65&gt;=-5,"POR VENCER","AL DÍA"))))</f>
        <v>SIN ESTADO</v>
      </c>
      <c r="GC65" t="str">
        <f>IF(N($H65)&lt;30,"",IF(FW65="","",FW65+31))</f>
        <v/>
      </c>
      <c r="GD65" t="str">
        <f>IF(GC65="","",TODAY()-GC65)</f>
        <v/>
      </c>
      <c r="GG65" t="str">
        <f>IF(GC65="","SIN ESTADO",IF(GE65&lt;&gt;"","PAGA",IF(GD65&gt;0,"VENCIDA",IF(GD65&gt;=-5,"POR VENCER","AL DÍA"))))</f>
        <v>SIN ESTADO</v>
      </c>
      <c r="GI65" t="str">
        <f>IF(N($H65)&lt;31,"",IF(GC65="","",GC65+31))</f>
        <v/>
      </c>
      <c r="GJ65" t="str">
        <f>IF(GI65="","",TODAY()-GI65)</f>
        <v/>
      </c>
      <c r="GM65" t="str">
        <f>IF(GI65="","SIN ESTADO",IF(GK65&lt;&gt;"","PAGA",IF(GJ65&gt;0,"VENCIDA",IF(GJ65&gt;=-5,"POR VENCER","AL DÍA"))))</f>
        <v>SIN ESTADO</v>
      </c>
      <c r="GO65" t="str">
        <f>IF(N($H65)&lt;32,"",IF(GI65="","",GI65+31))</f>
        <v/>
      </c>
      <c r="GP65" t="str">
        <f>IF(GO65="","",TODAY()-GO65)</f>
        <v/>
      </c>
      <c r="GS65" t="str">
        <f>IF(GO65="","SIN ESTADO",IF(GQ65&lt;&gt;"","PAGA",IF(GP65&gt;0,"VENCIDA",IF(GP65&gt;=-5,"POR VENCER","AL DÍA"))))</f>
        <v>SIN ESTADO</v>
      </c>
      <c r="GU65" t="str">
        <f>IF(N($H65)&lt;33,"",IF(GO65="","",GO65+31))</f>
        <v/>
      </c>
      <c r="GV65" t="str">
        <f>IF(GU65="","",TODAY()-GU65)</f>
        <v/>
      </c>
      <c r="GY65" t="str">
        <f>IF(GU65="","SIN ESTADO",IF(GW65&lt;&gt;"","PAGA",IF(GV65&gt;0,"VENCIDA",IF(GV65&gt;=-5,"POR VENCER","AL DÍA"))))</f>
        <v>SIN ESTADO</v>
      </c>
      <c r="HA65" t="str">
        <f>IF(N($H65)&lt;34,"",IF(GU65="","",GU65+31))</f>
        <v/>
      </c>
      <c r="HB65" t="str">
        <f>IF(HA65="","",TODAY()-HA65)</f>
        <v/>
      </c>
      <c r="HE65" t="str">
        <f>IF(HA65="","SIN ESTADO",IF(HC65&lt;&gt;"","PAGA",IF(HB65&gt;0,"VENCIDA",IF(HB65&gt;=-5,"POR VENCER","AL DÍA"))))</f>
        <v>SIN ESTADO</v>
      </c>
      <c r="HG65" t="str">
        <f>IF(N($H65)&lt;35,"",IF(HA65="","",HA65+31))</f>
        <v/>
      </c>
      <c r="HH65" t="str">
        <f>IF(HG65="","",TODAY()-HG65)</f>
        <v/>
      </c>
      <c r="HK65" t="str">
        <f>IF(HG65="","SIN ESTADO",IF(HI65&lt;&gt;"","PAGA",IF(HH65&gt;0,"VENCIDA",IF(HH65&gt;=-5,"POR VENCER","AL DÍA"))))</f>
        <v>SIN ESTADO</v>
      </c>
      <c r="HM65" t="str">
        <f>IF(N($H65)&lt;36,"",IF(HG65="","",HG65+31))</f>
        <v/>
      </c>
      <c r="HN65" t="str">
        <f>IF(HM65="","",TODAY()-HM65)</f>
        <v/>
      </c>
      <c r="HQ65" t="str">
        <f>IF(HM65="","SIN ESTADO",IF(HO65&lt;&gt;"","PAGA",IF(HN65&gt;0,"VENCIDA",IF(HN65&gt;=-5,"POR VENCER","AL DÍA"))))</f>
        <v>SIN ESTADO</v>
      </c>
      <c r="HS65">
        <f>N65+T65+Z65+AF65+AL65+AR65+AX65+BD65+BJ65+BP65+BV65+CB65+CH65+CN65+CT65+CZ65+DF65+DL65+DR65+DX65+ED65+EJ65+EP65+EV65+FB65+FH65+FN65+FT65+FZ65+GF65+GL65+GR65+GX65+HD65+HJ65+HP65</f>
        <v>21200000</v>
      </c>
      <c r="HU65">
        <f>IFERROR(N($J65),0)</f>
        <v>938000</v>
      </c>
      <c r="HW65">
        <f>SUMPRODUCT((MOD(COLUMN($M65:$HR65)-COLUMN($M65),6)=0)*ISNUMBER($M65:$HR65)*($M65:$HR65&gt;=RESUMEN!$C$26)*($M65:$HR65&lt;=RESUMEN!$C$27)*IFERROR(N($N65:$HS65),0))</f>
        <v>0</v>
      </c>
      <c r="HX65">
        <f>SUMPRODUCT((MOD(COLUMN($M65:$HR65)-COLUMN($M65),6)=0)*ISNUMBER($M65:$HR65)*($M65:$HR65&gt;=RESUMEN!$C$26)*($M65:$HR65&lt;=RESUMEN!$C$27))</f>
        <v>0</v>
      </c>
    </row>
    <row r="66">
      <c r="B66">
        <f>VENTAS!A65</f>
        <v>63</v>
      </c>
      <c r="C66" t="str">
        <f>VENTAS!B65</f>
        <v xml:space="preserve">LC1 - 7 - 20 </v>
      </c>
      <c r="D66" t="str">
        <f>VENTAS!C65</f>
        <v>VENDIDO</v>
      </c>
      <c r="E66">
        <f>VENTAS!D65</f>
        <v>59665000</v>
      </c>
      <c r="F66">
        <f>VENTAS!J65</f>
        <v>55665000</v>
      </c>
      <c r="G66">
        <f>VENTAS!F65</f>
        <v>45842</v>
      </c>
      <c r="H66">
        <f>VENTAS!K65</f>
        <v>24</v>
      </c>
      <c r="I66" t="str">
        <f>VENTAS!M65</f>
        <v xml:space="preserve">04 DE CADA MES </v>
      </c>
      <c r="J66">
        <f>VENTAS!L65</f>
        <v>2319375</v>
      </c>
      <c r="K66">
        <f>IF(N($H66)&lt;1,"",$G66+31)</f>
        <v>45873</v>
      </c>
      <c r="L66">
        <f>IF(K66="","",TODAY()-K66)</f>
        <v>445</v>
      </c>
      <c r="M66">
        <v>45920</v>
      </c>
      <c r="N66">
        <v>2319400</v>
      </c>
      <c r="O66" t="str">
        <f>IF(K66="","SIN ESTADO",IF(M66&lt;&gt;"","PAGA",IF(L66&gt;0,"VENCIDA",IF(L66&gt;=-5,"POR VENCER","AL DÍA"))))</f>
        <v>PAGA</v>
      </c>
      <c r="P66" t="str">
        <v>TRANSFERENCIA</v>
      </c>
      <c r="Q66">
        <f>IF(N($H66)&lt;2,"",IF(K66="","",K66+31))</f>
        <v>45904</v>
      </c>
      <c r="R66">
        <f>IF(Q66="","",TODAY()-Q66)</f>
        <v>414</v>
      </c>
      <c r="S66">
        <v>46050</v>
      </c>
      <c r="T66">
        <v>2319400</v>
      </c>
      <c r="U66" t="str">
        <f>IF(Q66="","SIN ESTADO",IF(S66&lt;&gt;"","PAGA",IF(R66&gt;0,"VENCIDA",IF(R66&gt;=-5,"POR VENCER","AL DÍA"))))</f>
        <v>PAGA</v>
      </c>
      <c r="V66" t="str">
        <v>TRANSFERENCIA</v>
      </c>
      <c r="W66">
        <f>IF(N($H66)&lt;3,"",IF(Q66="","",Q66+31))</f>
        <v>45935</v>
      </c>
      <c r="X66">
        <f>IF(W66="","",TODAY()-W66)</f>
        <v>383</v>
      </c>
      <c r="Y66">
        <v>46082</v>
      </c>
      <c r="Z66">
        <v>2319400</v>
      </c>
      <c r="AA66" t="str">
        <f>IF(W66="","SIN ESTADO",IF(Y66&lt;&gt;"","PAGA",IF(X66&gt;0,"VENCIDA",IF(X66&gt;=-5,"POR VENCER","AL DÍA"))))</f>
        <v>PAGA</v>
      </c>
      <c r="AB66" t="str">
        <v>TRANSFERENCIA</v>
      </c>
      <c r="AC66">
        <f>IF(N($H66)&lt;4,"",IF(W66="","",W66+31))</f>
        <v>45966</v>
      </c>
      <c r="AD66">
        <f>IF(AC66="","",TODAY()-AC66)</f>
        <v>352</v>
      </c>
      <c r="AE66">
        <v>46169</v>
      </c>
      <c r="AF66">
        <v>4249000</v>
      </c>
      <c r="AG66" t="str">
        <f>IF(AC66="","SIN ESTADO",IF(AE66&lt;&gt;"","PAGA",IF(AD66&gt;0,"VENCIDA",IF(AD66&gt;=-5,"POR VENCER","AL DÍA"))))</f>
        <v>PAGA</v>
      </c>
      <c r="AI66">
        <f>IF(N($H66)&lt;5,"",IF(AC66="","",AC66+31))</f>
        <v>45997</v>
      </c>
      <c r="AJ66">
        <f>IF(AI66="","",TODAY()-AI66)</f>
        <v>321</v>
      </c>
      <c r="AK66">
        <v>46169</v>
      </c>
      <c r="AM66" t="str">
        <f>IF(AI66="","SIN ESTADO",IF(AK66&lt;&gt;"","PAGA",IF(AJ66&gt;0,"VENCIDA",IF(AJ66&gt;=-5,"POR VENCER","AL DÍA"))))</f>
        <v>PAGA</v>
      </c>
      <c r="AO66">
        <f>IF(N($H66)&lt;6,"",IF(AI66="","",AI66+31))</f>
        <v>46028</v>
      </c>
      <c r="AP66">
        <f>IF(AO66="","",TODAY()-AO66)</f>
        <v>290</v>
      </c>
      <c r="AS66" t="str">
        <f>IF(AO66="","SIN ESTADO",IF(AQ66&lt;&gt;"","PAGA",IF(AP66&gt;0,"VENCIDA",IF(AP66&gt;=-5,"POR VENCER","AL DÍA"))))</f>
        <v>VENCIDA</v>
      </c>
      <c r="AU66">
        <f>IF(N($H66)&lt;7,"",IF(AO66="","",AO66+31))</f>
        <v>46059</v>
      </c>
      <c r="AV66">
        <f>IF(AU66="","",TODAY()-AU66)</f>
        <v>259</v>
      </c>
      <c r="AY66" t="str">
        <f>IF(AU66="","SIN ESTADO",IF(AW66&lt;&gt;"","PAGA",IF(AV66&gt;0,"VENCIDA",IF(AV66&gt;=-5,"POR VENCER","AL DÍA"))))</f>
        <v>VENCIDA</v>
      </c>
      <c r="BA66">
        <f>IF(N($H66)&lt;8,"",IF(AU66="","",AU66+31))</f>
        <v>46090</v>
      </c>
      <c r="BB66">
        <f>IF(BA66="","",TODAY()-BA66)</f>
        <v>228</v>
      </c>
      <c r="BE66" t="str">
        <f>IF(BA66="","SIN ESTADO",IF(BC66&lt;&gt;"","PAGA",IF(BB66&gt;0,"VENCIDA",IF(BB66&gt;=-5,"POR VENCER","AL DÍA"))))</f>
        <v>VENCIDA</v>
      </c>
      <c r="BG66">
        <f>IF(N($H66)&lt;9,"",IF(BA66="","",BA66+31))</f>
        <v>46121</v>
      </c>
      <c r="BH66">
        <f>IF(BG66="","",TODAY()-BG66)</f>
        <v>197</v>
      </c>
      <c r="BK66" t="str">
        <f>IF(BG66="","SIN ESTADO",IF(BI66&lt;&gt;"","PAGA",IF(BH66&gt;0,"VENCIDA",IF(BH66&gt;=-5,"POR VENCER","AL DÍA"))))</f>
        <v>VENCIDA</v>
      </c>
      <c r="BM66">
        <f>IF(N($H66)&lt;10,"",IF(BG66="","",BG66+31))</f>
        <v>46152</v>
      </c>
      <c r="BN66">
        <f>IF(BM66="","",TODAY()-BM66)</f>
        <v>166</v>
      </c>
      <c r="BQ66" t="str">
        <f>IF(BM66="","SIN ESTADO",IF(BO66&lt;&gt;"","PAGA",IF(BN66&gt;0,"VENCIDA",IF(BN66&gt;=-5,"POR VENCER","AL DÍA"))))</f>
        <v>VENCIDA</v>
      </c>
      <c r="BS66">
        <f>IF(N($H66)&lt;11,"",IF(BM66="","",BM66+31))</f>
        <v>46183</v>
      </c>
      <c r="BT66">
        <f>IF(BS66="","",TODAY()-BS66)</f>
        <v>135</v>
      </c>
      <c r="BW66" t="str">
        <f>IF(BS66="","SIN ESTADO",IF(BU66&lt;&gt;"","PAGA",IF(BT66&gt;0,"VENCIDA",IF(BT66&gt;=-5,"POR VENCER","AL DÍA"))))</f>
        <v>VENCIDA</v>
      </c>
      <c r="BY66">
        <f>IF(N($H66)&lt;12,"",IF(BS66="","",BS66+31))</f>
        <v>46214</v>
      </c>
      <c r="BZ66">
        <f>IF(BY66="","",TODAY()-BY66)</f>
        <v>104</v>
      </c>
      <c r="CC66" t="str">
        <f>IF(BY66="","SIN ESTADO",IF(CA66&lt;&gt;"","PAGA",IF(BZ66&gt;0,"VENCIDA",IF(BZ66&gt;=-5,"POR VENCER","AL DÍA"))))</f>
        <v>VENCIDA</v>
      </c>
      <c r="CE66">
        <f>IF(N($H66)&lt;13,"",IF(BY66="","",BY66+31))</f>
        <v>46245</v>
      </c>
      <c r="CF66">
        <f>IF(CE66="","",TODAY()-CE66)</f>
        <v>73</v>
      </c>
      <c r="CI66" t="str">
        <f>IF(CE66="","SIN ESTADO",IF(CG66&lt;&gt;"","PAGA",IF(CF66&gt;0,"VENCIDA",IF(CF66&gt;=-5,"POR VENCER","AL DÍA"))))</f>
        <v>VENCIDA</v>
      </c>
      <c r="CK66">
        <f>IF(N($H66)&lt;14,"",IF(CE66="","",CE66+31))</f>
        <v>46276</v>
      </c>
      <c r="CL66">
        <f>IF(CK66="","",TODAY()-CK66)</f>
        <v>42</v>
      </c>
      <c r="CO66" t="str">
        <f>IF(CK66="","SIN ESTADO",IF(CM66&lt;&gt;"","PAGA",IF(CL66&gt;0,"VENCIDA",IF(CL66&gt;=-5,"POR VENCER","AL DÍA"))))</f>
        <v>VENCIDA</v>
      </c>
      <c r="CQ66">
        <f>IF(N($H66)&lt;15,"",IF(CK66="","",CK66+31))</f>
        <v>46307</v>
      </c>
      <c r="CR66">
        <f>IF(CQ66="","",TODAY()-CQ66)</f>
        <v>11</v>
      </c>
      <c r="CU66" t="str">
        <f>IF(CQ66="","SIN ESTADO",IF(CS66&lt;&gt;"","PAGA",IF(CR66&gt;0,"VENCIDA",IF(CR66&gt;=-5,"POR VENCER","AL DÍA"))))</f>
        <v>VENCIDA</v>
      </c>
      <c r="CW66">
        <f>IF(N($H66)&lt;16,"",IF(CQ66="","",CQ66+31))</f>
        <v>46338</v>
      </c>
      <c r="CX66">
        <f>IF(CW66="","",TODAY()-CW66)</f>
        <v>-20</v>
      </c>
      <c r="DA66" t="str">
        <f>IF(CW66="","SIN ESTADO",IF(CY66&lt;&gt;"","PAGA",IF(CX66&gt;0,"VENCIDA",IF(CX66&gt;=-5,"POR VENCER","AL DÍA"))))</f>
        <v>AL DÍA</v>
      </c>
      <c r="DC66">
        <f>IF(N($H66)&lt;17,"",IF(CW66="","",CW66+31))</f>
        <v>46369</v>
      </c>
      <c r="DD66">
        <f>IF(DC66="","",TODAY()-DC66)</f>
        <v>-51</v>
      </c>
      <c r="DG66" t="str">
        <f>IF(DC66="","SIN ESTADO",IF(DE66&lt;&gt;"","PAGA",IF(DD66&gt;0,"VENCIDA",IF(DD66&gt;=-5,"POR VENCER","AL DÍA"))))</f>
        <v>AL DÍA</v>
      </c>
      <c r="DI66">
        <f>IF(N($H66)&lt;18,"",IF(DC66="","",DC66+31))</f>
        <v>46400</v>
      </c>
      <c r="DJ66">
        <f>IF(DI66="","",TODAY()-DI66)</f>
        <v>-82</v>
      </c>
      <c r="DM66" t="str">
        <f>IF(DI66="","SIN ESTADO",IF(DK66&lt;&gt;"","PAGA",IF(DJ66&gt;0,"VENCIDA",IF(DJ66&gt;=-5,"POR VENCER","AL DÍA"))))</f>
        <v>AL DÍA</v>
      </c>
      <c r="DO66">
        <f>IF(N($H66)&lt;19,"",IF(DI66="","",DI66+31))</f>
        <v>46431</v>
      </c>
      <c r="DP66">
        <f>IF(DO66="","",TODAY()-DO66)</f>
        <v>-113</v>
      </c>
      <c r="DS66" t="str">
        <f>IF(DO66="","SIN ESTADO",IF(DQ66&lt;&gt;"","PAGA",IF(DP66&gt;0,"VENCIDA",IF(DP66&gt;=-5,"POR VENCER","AL DÍA"))))</f>
        <v>AL DÍA</v>
      </c>
      <c r="DU66">
        <f>IF(N($H66)&lt;20,"",IF(DO66="","",DO66+31))</f>
        <v>46462</v>
      </c>
      <c r="DV66">
        <f>IF(DU66="","",TODAY()-DU66)</f>
        <v>-144</v>
      </c>
      <c r="DY66" t="str">
        <f>IF(DU66="","SIN ESTADO",IF(DW66&lt;&gt;"","PAGA",IF(DV66&gt;0,"VENCIDA",IF(DV66&gt;=-5,"POR VENCER","AL DÍA"))))</f>
        <v>AL DÍA</v>
      </c>
      <c r="EA66">
        <f>IF(N($H66)&lt;21,"",IF(DU66="","",DU66+31))</f>
        <v>46493</v>
      </c>
      <c r="EB66">
        <f>IF(EA66="","",TODAY()-EA66)</f>
        <v>-175</v>
      </c>
      <c r="EE66" t="str">
        <f>IF(EA66="","SIN ESTADO",IF(EC66&lt;&gt;"","PAGA",IF(EB66&gt;0,"VENCIDA",IF(EB66&gt;=-5,"POR VENCER","AL DÍA"))))</f>
        <v>AL DÍA</v>
      </c>
      <c r="EG66">
        <f>IF(N($H66)&lt;22,"",IF(EA66="","",EA66+31))</f>
        <v>46524</v>
      </c>
      <c r="EH66">
        <f>IF(EG66="","",TODAY()-EG66)</f>
        <v>-206</v>
      </c>
      <c r="EK66" t="str">
        <f>IF(EG66="","SIN ESTADO",IF(EI66&lt;&gt;"","PAGA",IF(EH66&gt;0,"VENCIDA",IF(EH66&gt;=-5,"POR VENCER","AL DÍA"))))</f>
        <v>AL DÍA</v>
      </c>
      <c r="EM66">
        <f>IF(N($H66)&lt;23,"",IF(EG66="","",EG66+31))</f>
        <v>46555</v>
      </c>
      <c r="EN66">
        <f>IF(EM66="","",TODAY()-EM66)</f>
        <v>-237</v>
      </c>
      <c r="EQ66" t="str">
        <f>IF(EM66="","SIN ESTADO",IF(EO66&lt;&gt;"","PAGA",IF(EN66&gt;0,"VENCIDA",IF(EN66&gt;=-5,"POR VENCER","AL DÍA"))))</f>
        <v>AL DÍA</v>
      </c>
      <c r="ES66">
        <f>IF(N($H66)&lt;24,"",IF(EM66="","",EM66+31))</f>
        <v>46586</v>
      </c>
      <c r="ET66">
        <f>IF(ES66="","",TODAY()-ES66)</f>
        <v>-268</v>
      </c>
      <c r="EW66" t="str">
        <f>IF(ES66="","SIN ESTADO",IF(EU66&lt;&gt;"","PAGA",IF(ET66&gt;0,"VENCIDA",IF(ET66&gt;=-5,"POR VENCER","AL DÍA"))))</f>
        <v>AL DÍA</v>
      </c>
      <c r="EY66" t="str">
        <f>IF(N($H66)&lt;25,"",IF(ES66="","",ES66+31))</f>
        <v/>
      </c>
      <c r="EZ66" t="str">
        <f>IF(EY66="","",TODAY()-EY66)</f>
        <v/>
      </c>
      <c r="FC66" t="str">
        <f>IF(EY66="","SIN ESTADO",IF(FA66&lt;&gt;"","PAGA",IF(EZ66&gt;0,"VENCIDA",IF(EZ66&gt;=-5,"POR VENCER","AL DÍA"))))</f>
        <v>SIN ESTADO</v>
      </c>
      <c r="FE66" t="str">
        <f>IF(N($H66)&lt;26,"",IF(EY66="","",EY66+31))</f>
        <v/>
      </c>
      <c r="FF66" t="str">
        <f>IF(FE66="","",TODAY()-FE66)</f>
        <v/>
      </c>
      <c r="FI66" t="str">
        <f>IF(FE66="","SIN ESTADO",IF(FG66&lt;&gt;"","PAGA",IF(FF66&gt;0,"VENCIDA",IF(FF66&gt;=-5,"POR VENCER","AL DÍA"))))</f>
        <v>SIN ESTADO</v>
      </c>
      <c r="FK66" t="str">
        <f>IF(N($H66)&lt;27,"",IF(FE66="","",FE66+31))</f>
        <v/>
      </c>
      <c r="FL66" t="str">
        <f>IF(FK66="","",TODAY()-FK66)</f>
        <v/>
      </c>
      <c r="FO66" t="str">
        <f>IF(FK66="","SIN ESTADO",IF(FM66&lt;&gt;"","PAGA",IF(FL66&gt;0,"VENCIDA",IF(FL66&gt;=-5,"POR VENCER","AL DÍA"))))</f>
        <v>SIN ESTADO</v>
      </c>
      <c r="FQ66" t="str">
        <f>IF(N($H66)&lt;28,"",IF(FK66="","",FK66+31))</f>
        <v/>
      </c>
      <c r="FR66" t="str">
        <f>IF(FQ66="","",TODAY()-FQ66)</f>
        <v/>
      </c>
      <c r="FU66" t="str">
        <f>IF(FQ66="","SIN ESTADO",IF(FS66&lt;&gt;"","PAGA",IF(FR66&gt;0,"VENCIDA",IF(FR66&gt;=-5,"POR VENCER","AL DÍA"))))</f>
        <v>SIN ESTADO</v>
      </c>
      <c r="FW66" t="str">
        <f>IF(N($H66)&lt;29,"",IF(FQ66="","",FQ66+31))</f>
        <v/>
      </c>
      <c r="FX66" t="str">
        <f>IF(FW66="","",TODAY()-FW66)</f>
        <v/>
      </c>
      <c r="GA66" t="str">
        <f>IF(FW66="","SIN ESTADO",IF(FY66&lt;&gt;"","PAGA",IF(FX66&gt;0,"VENCIDA",IF(FX66&gt;=-5,"POR VENCER","AL DÍA"))))</f>
        <v>SIN ESTADO</v>
      </c>
      <c r="GC66" t="str">
        <f>IF(N($H66)&lt;30,"",IF(FW66="","",FW66+31))</f>
        <v/>
      </c>
      <c r="GD66" t="str">
        <f>IF(GC66="","",TODAY()-GC66)</f>
        <v/>
      </c>
      <c r="GG66" t="str">
        <f>IF(GC66="","SIN ESTADO",IF(GE66&lt;&gt;"","PAGA",IF(GD66&gt;0,"VENCIDA",IF(GD66&gt;=-5,"POR VENCER","AL DÍA"))))</f>
        <v>SIN ESTADO</v>
      </c>
      <c r="GI66" t="str">
        <f>IF(N($H66)&lt;31,"",IF(GC66="","",GC66+31))</f>
        <v/>
      </c>
      <c r="GJ66" t="str">
        <f>IF(GI66="","",TODAY()-GI66)</f>
        <v/>
      </c>
      <c r="GM66" t="str">
        <f>IF(GI66="","SIN ESTADO",IF(GK66&lt;&gt;"","PAGA",IF(GJ66&gt;0,"VENCIDA",IF(GJ66&gt;=-5,"POR VENCER","AL DÍA"))))</f>
        <v>SIN ESTADO</v>
      </c>
      <c r="GO66" t="str">
        <f>IF(N($H66)&lt;32,"",IF(GI66="","",GI66+31))</f>
        <v/>
      </c>
      <c r="GP66" t="str">
        <f>IF(GO66="","",TODAY()-GO66)</f>
        <v/>
      </c>
      <c r="GS66" t="str">
        <f>IF(GO66="","SIN ESTADO",IF(GQ66&lt;&gt;"","PAGA",IF(GP66&gt;0,"VENCIDA",IF(GP66&gt;=-5,"POR VENCER","AL DÍA"))))</f>
        <v>SIN ESTADO</v>
      </c>
      <c r="GU66" t="str">
        <f>IF(N($H66)&lt;33,"",IF(GO66="","",GO66+31))</f>
        <v/>
      </c>
      <c r="GV66" t="str">
        <f>IF(GU66="","",TODAY()-GU66)</f>
        <v/>
      </c>
      <c r="GY66" t="str">
        <f>IF(GU66="","SIN ESTADO",IF(GW66&lt;&gt;"","PAGA",IF(GV66&gt;0,"VENCIDA",IF(GV66&gt;=-5,"POR VENCER","AL DÍA"))))</f>
        <v>SIN ESTADO</v>
      </c>
      <c r="HA66" t="str">
        <f>IF(N($H66)&lt;34,"",IF(GU66="","",GU66+31))</f>
        <v/>
      </c>
      <c r="HB66" t="str">
        <f>IF(HA66="","",TODAY()-HA66)</f>
        <v/>
      </c>
      <c r="HE66" t="str">
        <f>IF(HA66="","SIN ESTADO",IF(HC66&lt;&gt;"","PAGA",IF(HB66&gt;0,"VENCIDA",IF(HB66&gt;=-5,"POR VENCER","AL DÍA"))))</f>
        <v>SIN ESTADO</v>
      </c>
      <c r="HG66" t="str">
        <f>IF(N($H66)&lt;35,"",IF(HA66="","",HA66+31))</f>
        <v/>
      </c>
      <c r="HH66" t="str">
        <f>IF(HG66="","",TODAY()-HG66)</f>
        <v/>
      </c>
      <c r="HK66" t="str">
        <f>IF(HG66="","SIN ESTADO",IF(HI66&lt;&gt;"","PAGA",IF(HH66&gt;0,"VENCIDA",IF(HH66&gt;=-5,"POR VENCER","AL DÍA"))))</f>
        <v>SIN ESTADO</v>
      </c>
      <c r="HM66" t="str">
        <f>IF(N($H66)&lt;36,"",IF(HG66="","",HG66+31))</f>
        <v/>
      </c>
      <c r="HN66" t="str">
        <f>IF(HM66="","",TODAY()-HM66)</f>
        <v/>
      </c>
      <c r="HQ66" t="str">
        <f>IF(HM66="","SIN ESTADO",IF(HO66&lt;&gt;"","PAGA",IF(HN66&gt;0,"VENCIDA",IF(HN66&gt;=-5,"POR VENCER","AL DÍA"))))</f>
        <v>SIN ESTADO</v>
      </c>
      <c r="HS66">
        <f>N66+T66+Z66+AF66+AL66+AR66+AX66+BD66+BJ66+BP66+BV66+CB66+CH66+CN66+CT66+CZ66+DF66+DL66+DR66+DX66+ED66+EJ66+EP66+EV66+FB66+FH66+FN66+FT66+FZ66+GF66+GL66+GR66+GX66+HD66+HJ66+HP66</f>
        <v>11207200</v>
      </c>
      <c r="HU66">
        <f>IFERROR(N($J66),0)</f>
        <v>2319375</v>
      </c>
      <c r="HW66">
        <f>SUMPRODUCT((MOD(COLUMN($M66:$HR66)-COLUMN($M66),6)=0)*ISNUMBER($M66:$HR66)*($M66:$HR66&gt;=RESUMEN!$C$26)*($M66:$HR66&lt;=RESUMEN!$C$27)*IFERROR(N($N66:$HS66),0))</f>
        <v>0</v>
      </c>
      <c r="HX66">
        <f>SUMPRODUCT((MOD(COLUMN($M66:$HR66)-COLUMN($M66),6)=0)*ISNUMBER($M66:$HR66)*($M66:$HR66&gt;=RESUMEN!$C$26)*($M66:$HR66&lt;=RESUMEN!$C$27))</f>
        <v>0</v>
      </c>
    </row>
    <row r="67">
      <c r="B67">
        <f>VENTAS!A66</f>
        <v>64</v>
      </c>
      <c r="C67" t="str">
        <f>VENTAS!B66</f>
        <v xml:space="preserve">LC1 - 8 - 1 </v>
      </c>
      <c r="D67" t="str">
        <f>VENTAS!C66</f>
        <v>VENDIDO</v>
      </c>
      <c r="E67">
        <f>VENTAS!D66</f>
        <v>30000000</v>
      </c>
      <c r="F67">
        <f>VENTAS!J66</f>
        <v>26000000</v>
      </c>
      <c r="G67">
        <f>VENTAS!F66</f>
        <v>45896</v>
      </c>
      <c r="H67">
        <f>VENTAS!K66</f>
        <v>24</v>
      </c>
      <c r="I67" t="str">
        <f>VENTAS!M66</f>
        <v xml:space="preserve">27 DE CADA MES </v>
      </c>
      <c r="J67">
        <f>VENTAS!L66</f>
        <v>1083333.3333333333</v>
      </c>
      <c r="K67">
        <f>IF(N($H67)&lt;1,"",$G67+31)</f>
        <v>45927</v>
      </c>
      <c r="L67">
        <f>IF(K67="","",TODAY()-K67)</f>
        <v>391</v>
      </c>
      <c r="M67">
        <v>45929</v>
      </c>
      <c r="N67">
        <v>1083300</v>
      </c>
      <c r="O67" t="str">
        <f>IF(K67="","SIN ESTADO",IF(M67&lt;&gt;"","PAGA",IF(L67&gt;0,"VENCIDA",IF(L67&gt;=-5,"POR VENCER","AL DÍA"))))</f>
        <v>PAGA</v>
      </c>
      <c r="P67" t="str">
        <v>TRANSFERENCIA</v>
      </c>
      <c r="Q67">
        <f>IF(N($H67)&lt;2,"",IF(K67="","",K67+31))</f>
        <v>45958</v>
      </c>
      <c r="R67">
        <f>IF(Q67="","",TODAY()-Q67)</f>
        <v>360</v>
      </c>
      <c r="S67">
        <v>45957</v>
      </c>
      <c r="T67">
        <v>1083300</v>
      </c>
      <c r="U67" t="str">
        <f>IF(Q67="","SIN ESTADO",IF(S67&lt;&gt;"","PAGA",IF(R67&gt;0,"VENCIDA",IF(R67&gt;=-5,"POR VENCER","AL DÍA"))))</f>
        <v>PAGA</v>
      </c>
      <c r="V67" t="str">
        <v>TRANSFERENCIA</v>
      </c>
      <c r="W67">
        <f>IF(N($H67)&lt;3,"",IF(Q67="","",Q67+31))</f>
        <v>45989</v>
      </c>
      <c r="X67">
        <f>IF(W67="","",TODAY()-W67)</f>
        <v>329</v>
      </c>
      <c r="Y67">
        <v>45988</v>
      </c>
      <c r="Z67">
        <v>1083000</v>
      </c>
      <c r="AA67" t="str">
        <f>IF(W67="","SIN ESTADO",IF(Y67&lt;&gt;"","PAGA",IF(X67&gt;0,"VENCIDA",IF(X67&gt;=-5,"POR VENCER","AL DÍA"))))</f>
        <v>PAGA</v>
      </c>
      <c r="AB67" t="str">
        <v>TRANSFERENCIA</v>
      </c>
      <c r="AC67">
        <f>IF(N($H67)&lt;4,"",IF(W67="","",W67+31))</f>
        <v>46020</v>
      </c>
      <c r="AD67">
        <f>IF(AC67="","",TODAY()-AC67)</f>
        <v>298</v>
      </c>
      <c r="AE67">
        <v>46021</v>
      </c>
      <c r="AF67">
        <v>1083000</v>
      </c>
      <c r="AG67" t="str">
        <f>IF(AC67="","SIN ESTADO",IF(AE67&lt;&gt;"","PAGA",IF(AD67&gt;0,"VENCIDA",IF(AD67&gt;=-5,"POR VENCER","AL DÍA"))))</f>
        <v>PAGA</v>
      </c>
      <c r="AH67" t="str">
        <v>TRANSFERENCIA</v>
      </c>
      <c r="AI67">
        <f>IF(N($H67)&lt;5,"",IF(AC67="","",AC67+31))</f>
        <v>46051</v>
      </c>
      <c r="AJ67">
        <f>IF(AI67="","",TODAY()-AI67)</f>
        <v>267</v>
      </c>
      <c r="AK67">
        <v>46049</v>
      </c>
      <c r="AL67">
        <v>1083000</v>
      </c>
      <c r="AM67" t="str">
        <f>IF(AI67="","SIN ESTADO",IF(AK67&lt;&gt;"","PAGA",IF(AJ67&gt;0,"VENCIDA",IF(AJ67&gt;=-5,"POR VENCER","AL DÍA"))))</f>
        <v>PAGA</v>
      </c>
      <c r="AN67" t="str">
        <v>TRANSFERENCIA</v>
      </c>
      <c r="AO67">
        <f>IF(N($H67)&lt;6,"",IF(AI67="","",AI67+31))</f>
        <v>46082</v>
      </c>
      <c r="AP67">
        <f>IF(AO67="","",TODAY()-AO67)</f>
        <v>236</v>
      </c>
      <c r="AQ67">
        <v>46092</v>
      </c>
      <c r="AR67">
        <v>1083000</v>
      </c>
      <c r="AS67" t="str">
        <f>IF(AO67="","SIN ESTADO",IF(AQ67&lt;&gt;"","PAGA",IF(AP67&gt;0,"VENCIDA",IF(AP67&gt;=-5,"POR VENCER","AL DÍA"))))</f>
        <v>PAGA</v>
      </c>
      <c r="AT67" t="str">
        <v>TRANSFERENCIA</v>
      </c>
      <c r="AU67">
        <f>IF(N($H67)&lt;7,"",IF(AO67="","",AO67+31))</f>
        <v>46113</v>
      </c>
      <c r="AV67">
        <f>IF(AU67="","",TODAY()-AU67)</f>
        <v>205</v>
      </c>
      <c r="AW67">
        <v>46139</v>
      </c>
      <c r="AX67">
        <v>1083000</v>
      </c>
      <c r="AY67" t="str">
        <f>IF(AU67="","SIN ESTADO",IF(AW67&lt;&gt;"","PAGA",IF(AV67&gt;0,"VENCIDA",IF(AV67&gt;=-5,"POR VENCER","AL DÍA"))))</f>
        <v>PAGA</v>
      </c>
      <c r="AZ67" t="str">
        <v>TRANSFERENCIA</v>
      </c>
      <c r="BA67">
        <f>IF(N($H67)&lt;8,"",IF(AU67="","",AU67+31))</f>
        <v>46144</v>
      </c>
      <c r="BB67">
        <f>IF(BA67="","",TODAY()-BA67)</f>
        <v>174</v>
      </c>
      <c r="BC67">
        <v>46147</v>
      </c>
      <c r="BD67">
        <v>1083000</v>
      </c>
      <c r="BE67" t="str">
        <f>IF(BA67="","SIN ESTADO",IF(BC67&lt;&gt;"","PAGA",IF(BB67&gt;0,"VENCIDA",IF(BB67&gt;=-5,"POR VENCER","AL DÍA"))))</f>
        <v>PAGA</v>
      </c>
      <c r="BF67" t="str">
        <v>TRANSFERENCIA</v>
      </c>
      <c r="BG67">
        <f>IF(N($H67)&lt;9,"",IF(BA67="","",BA67+31))</f>
        <v>46175</v>
      </c>
      <c r="BH67">
        <f>IF(BG67="","",TODAY()-BG67)</f>
        <v>143</v>
      </c>
      <c r="BI67">
        <v>46183</v>
      </c>
      <c r="BJ67">
        <v>1083300</v>
      </c>
      <c r="BK67" t="str">
        <f>IF(BG67="","SIN ESTADO",IF(BI67&lt;&gt;"","PAGA",IF(BH67&gt;0,"VENCIDA",IF(BH67&gt;=-5,"POR VENCER","AL DÍA"))))</f>
        <v>PAGA</v>
      </c>
      <c r="BL67" t="str">
        <v>TRANSFERENCIA</v>
      </c>
      <c r="BM67">
        <f>IF(N($H67)&lt;10,"",IF(BG67="","",BG67+31))</f>
        <v>46206</v>
      </c>
      <c r="BN67">
        <f>IF(BM67="","",TODAY()-BM67)</f>
        <v>112</v>
      </c>
      <c r="BO67">
        <v>46211</v>
      </c>
      <c r="BP67">
        <v>1083300</v>
      </c>
      <c r="BQ67" t="str">
        <f>IF(BM67="","SIN ESTADO",IF(BO67&lt;&gt;"","PAGA",IF(BN67&gt;0,"VENCIDA",IF(BN67&gt;=-5,"POR VENCER","AL DÍA"))))</f>
        <v>PAGA</v>
      </c>
      <c r="BR67" t="str">
        <v>TRANSFERENCIA</v>
      </c>
      <c r="BS67">
        <f>IF(N($H67)&lt;11,"",IF(BM67="","",BM67+31))</f>
        <v>46237</v>
      </c>
      <c r="BT67">
        <f>IF(BS67="","",TODAY()-BS67)</f>
        <v>81</v>
      </c>
      <c r="BU67">
        <v>46239</v>
      </c>
      <c r="BV67">
        <v>1083300</v>
      </c>
      <c r="BW67" t="str">
        <f>IF(BS67="","SIN ESTADO",IF(BU67&lt;&gt;"","PAGA",IF(BT67&gt;0,"VENCIDA",IF(BT67&gt;=-5,"POR VENCER","AL DÍA"))))</f>
        <v>PAGA</v>
      </c>
      <c r="BX67" t="str">
        <v>TRANSFERENCIA</v>
      </c>
      <c r="BY67">
        <f>IF(N($H67)&lt;12,"",IF(BS67="","",BS67+31))</f>
        <v>46268</v>
      </c>
      <c r="BZ67">
        <f>IF(BY67="","",TODAY()-BY67)</f>
        <v>50</v>
      </c>
      <c r="CA67">
        <v>46268</v>
      </c>
      <c r="CB67">
        <v>1083000</v>
      </c>
      <c r="CC67" t="str">
        <f>IF(BY67="","SIN ESTADO",IF(CA67&lt;&gt;"","PAGA",IF(BZ67&gt;0,"VENCIDA",IF(BZ67&gt;=-5,"POR VENCER","AL DÍA"))))</f>
        <v>PAGA</v>
      </c>
      <c r="CD67" t="str">
        <v>TRANSFERENCIA</v>
      </c>
      <c r="CE67">
        <f>IF(N($H67)&lt;13,"",IF(BY67="","",BY67+31))</f>
        <v>46299</v>
      </c>
      <c r="CF67">
        <f>IF(CE67="","",TODAY()-CE67)</f>
        <v>19</v>
      </c>
      <c r="CG67">
        <v>46301</v>
      </c>
      <c r="CH67">
        <v>1083300</v>
      </c>
      <c r="CI67" t="str">
        <f>IF(CE67="","SIN ESTADO",IF(CG67&lt;&gt;"","PAGA",IF(CF67&gt;0,"VENCIDA",IF(CF67&gt;=-5,"POR VENCER","AL DÍA"))))</f>
        <v>PAGA</v>
      </c>
      <c r="CJ67" t="str">
        <v>TRANSFERENCIA</v>
      </c>
      <c r="CK67">
        <f>IF(N($H67)&lt;14,"",IF(CE67="","",CE67+31))</f>
        <v>46330</v>
      </c>
      <c r="CL67">
        <f>IF(CK67="","",TODAY()-CK67)</f>
        <v>-12</v>
      </c>
      <c r="CO67" t="str">
        <f>IF(CK67="","SIN ESTADO",IF(CM67&lt;&gt;"","PAGA",IF(CL67&gt;0,"VENCIDA",IF(CL67&gt;=-5,"POR VENCER","AL DÍA"))))</f>
        <v>AL DÍA</v>
      </c>
      <c r="CQ67">
        <f>IF(N($H67)&lt;15,"",IF(CK67="","",CK67+31))</f>
        <v>46361</v>
      </c>
      <c r="CR67">
        <f>IF(CQ67="","",TODAY()-CQ67)</f>
        <v>-43</v>
      </c>
      <c r="CU67" t="str">
        <f>IF(CQ67="","SIN ESTADO",IF(CS67&lt;&gt;"","PAGA",IF(CR67&gt;0,"VENCIDA",IF(CR67&gt;=-5,"POR VENCER","AL DÍA"))))</f>
        <v>AL DÍA</v>
      </c>
      <c r="CW67">
        <f>IF(N($H67)&lt;16,"",IF(CQ67="","",CQ67+31))</f>
        <v>46392</v>
      </c>
      <c r="CX67">
        <f>IF(CW67="","",TODAY()-CW67)</f>
        <v>-74</v>
      </c>
      <c r="DA67" t="str">
        <f>IF(CW67="","SIN ESTADO",IF(CY67&lt;&gt;"","PAGA",IF(CX67&gt;0,"VENCIDA",IF(CX67&gt;=-5,"POR VENCER","AL DÍA"))))</f>
        <v>AL DÍA</v>
      </c>
      <c r="DC67">
        <f>IF(N($H67)&lt;17,"",IF(CW67="","",CW67+31))</f>
        <v>46423</v>
      </c>
      <c r="DD67">
        <f>IF(DC67="","",TODAY()-DC67)</f>
        <v>-105</v>
      </c>
      <c r="DG67" t="str">
        <f>IF(DC67="","SIN ESTADO",IF(DE67&lt;&gt;"","PAGA",IF(DD67&gt;0,"VENCIDA",IF(DD67&gt;=-5,"POR VENCER","AL DÍA"))))</f>
        <v>AL DÍA</v>
      </c>
      <c r="DI67">
        <f>IF(N($H67)&lt;18,"",IF(DC67="","",DC67+31))</f>
        <v>46454</v>
      </c>
      <c r="DJ67">
        <f>IF(DI67="","",TODAY()-DI67)</f>
        <v>-136</v>
      </c>
      <c r="DM67" t="str">
        <f>IF(DI67="","SIN ESTADO",IF(DK67&lt;&gt;"","PAGA",IF(DJ67&gt;0,"VENCIDA",IF(DJ67&gt;=-5,"POR VENCER","AL DÍA"))))</f>
        <v>AL DÍA</v>
      </c>
      <c r="DO67">
        <f>IF(N($H67)&lt;19,"",IF(DI67="","",DI67+31))</f>
        <v>46485</v>
      </c>
      <c r="DP67">
        <f>IF(DO67="","",TODAY()-DO67)</f>
        <v>-167</v>
      </c>
      <c r="DS67" t="str">
        <f>IF(DO67="","SIN ESTADO",IF(DQ67&lt;&gt;"","PAGA",IF(DP67&gt;0,"VENCIDA",IF(DP67&gt;=-5,"POR VENCER","AL DÍA"))))</f>
        <v>AL DÍA</v>
      </c>
      <c r="DU67">
        <f>IF(N($H67)&lt;20,"",IF(DO67="","",DO67+31))</f>
        <v>46516</v>
      </c>
      <c r="DV67">
        <f>IF(DU67="","",TODAY()-DU67)</f>
        <v>-198</v>
      </c>
      <c r="DY67" t="str">
        <f>IF(DU67="","SIN ESTADO",IF(DW67&lt;&gt;"","PAGA",IF(DV67&gt;0,"VENCIDA",IF(DV67&gt;=-5,"POR VENCER","AL DÍA"))))</f>
        <v>AL DÍA</v>
      </c>
      <c r="EA67">
        <f>IF(N($H67)&lt;21,"",IF(DU67="","",DU67+31))</f>
        <v>46547</v>
      </c>
      <c r="EB67">
        <f>IF(EA67="","",TODAY()-EA67)</f>
        <v>-229</v>
      </c>
      <c r="EE67" t="str">
        <f>IF(EA67="","SIN ESTADO",IF(EC67&lt;&gt;"","PAGA",IF(EB67&gt;0,"VENCIDA",IF(EB67&gt;=-5,"POR VENCER","AL DÍA"))))</f>
        <v>AL DÍA</v>
      </c>
      <c r="EG67">
        <f>IF(N($H67)&lt;22,"",IF(EA67="","",EA67+31))</f>
        <v>46578</v>
      </c>
      <c r="EH67">
        <f>IF(EG67="","",TODAY()-EG67)</f>
        <v>-260</v>
      </c>
      <c r="EK67" t="str">
        <f>IF(EG67="","SIN ESTADO",IF(EI67&lt;&gt;"","PAGA",IF(EH67&gt;0,"VENCIDA",IF(EH67&gt;=-5,"POR VENCER","AL DÍA"))))</f>
        <v>AL DÍA</v>
      </c>
      <c r="EM67">
        <f>IF(N($H67)&lt;23,"",IF(EG67="","",EG67+31))</f>
        <v>46609</v>
      </c>
      <c r="EN67">
        <f>IF(EM67="","",TODAY()-EM67)</f>
        <v>-291</v>
      </c>
      <c r="EQ67" t="str">
        <f>IF(EM67="","SIN ESTADO",IF(EO67&lt;&gt;"","PAGA",IF(EN67&gt;0,"VENCIDA",IF(EN67&gt;=-5,"POR VENCER","AL DÍA"))))</f>
        <v>AL DÍA</v>
      </c>
      <c r="ES67">
        <f>IF(N($H67)&lt;24,"",IF(EM67="","",EM67+31))</f>
        <v>46640</v>
      </c>
      <c r="ET67">
        <f>IF(ES67="","",TODAY()-ES67)</f>
        <v>-322</v>
      </c>
      <c r="EW67" t="str">
        <f>IF(ES67="","SIN ESTADO",IF(EU67&lt;&gt;"","PAGA",IF(ET67&gt;0,"VENCIDA",IF(ET67&gt;=-5,"POR VENCER","AL DÍA"))))</f>
        <v>AL DÍA</v>
      </c>
      <c r="EY67" t="str">
        <f>IF(N($H67)&lt;25,"",IF(ES67="","",ES67+31))</f>
        <v/>
      </c>
      <c r="EZ67" t="str">
        <f>IF(EY67="","",TODAY()-EY67)</f>
        <v/>
      </c>
      <c r="FC67" t="str">
        <f>IF(EY67="","SIN ESTADO",IF(FA67&lt;&gt;"","PAGA",IF(EZ67&gt;0,"VENCIDA",IF(EZ67&gt;=-5,"POR VENCER","AL DÍA"))))</f>
        <v>SIN ESTADO</v>
      </c>
      <c r="FE67" t="str">
        <f>IF(N($H67)&lt;26,"",IF(EY67="","",EY67+31))</f>
        <v/>
      </c>
      <c r="FF67" t="str">
        <f>IF(FE67="","",TODAY()-FE67)</f>
        <v/>
      </c>
      <c r="FI67" t="str">
        <f>IF(FE67="","SIN ESTADO",IF(FG67&lt;&gt;"","PAGA",IF(FF67&gt;0,"VENCIDA",IF(FF67&gt;=-5,"POR VENCER","AL DÍA"))))</f>
        <v>SIN ESTADO</v>
      </c>
      <c r="FK67" t="str">
        <f>IF(N($H67)&lt;27,"",IF(FE67="","",FE67+31))</f>
        <v/>
      </c>
      <c r="FL67" t="str">
        <f>IF(FK67="","",TODAY()-FK67)</f>
        <v/>
      </c>
      <c r="FO67" t="str">
        <f>IF(FK67="","SIN ESTADO",IF(FM67&lt;&gt;"","PAGA",IF(FL67&gt;0,"VENCIDA",IF(FL67&gt;=-5,"POR VENCER","AL DÍA"))))</f>
        <v>SIN ESTADO</v>
      </c>
      <c r="FQ67" t="str">
        <f>IF(N($H67)&lt;28,"",IF(FK67="","",FK67+31))</f>
        <v/>
      </c>
      <c r="FR67" t="str">
        <f>IF(FQ67="","",TODAY()-FQ67)</f>
        <v/>
      </c>
      <c r="FU67" t="str">
        <f>IF(FQ67="","SIN ESTADO",IF(FS67&lt;&gt;"","PAGA",IF(FR67&gt;0,"VENCIDA",IF(FR67&gt;=-5,"POR VENCER","AL DÍA"))))</f>
        <v>SIN ESTADO</v>
      </c>
      <c r="FW67" t="str">
        <f>IF(N($H67)&lt;29,"",IF(FQ67="","",FQ67+31))</f>
        <v/>
      </c>
      <c r="FX67" t="str">
        <f>IF(FW67="","",TODAY()-FW67)</f>
        <v/>
      </c>
      <c r="GA67" t="str">
        <f>IF(FW67="","SIN ESTADO",IF(FY67&lt;&gt;"","PAGA",IF(FX67&gt;0,"VENCIDA",IF(FX67&gt;=-5,"POR VENCER","AL DÍA"))))</f>
        <v>SIN ESTADO</v>
      </c>
      <c r="GC67" t="str">
        <f>IF(N($H67)&lt;30,"",IF(FW67="","",FW67+31))</f>
        <v/>
      </c>
      <c r="GD67" t="str">
        <f>IF(GC67="","",TODAY()-GC67)</f>
        <v/>
      </c>
      <c r="GG67" t="str">
        <f>IF(GC67="","SIN ESTADO",IF(GE67&lt;&gt;"","PAGA",IF(GD67&gt;0,"VENCIDA",IF(GD67&gt;=-5,"POR VENCER","AL DÍA"))))</f>
        <v>SIN ESTADO</v>
      </c>
      <c r="GI67" t="str">
        <f>IF(N($H67)&lt;31,"",IF(GC67="","",GC67+31))</f>
        <v/>
      </c>
      <c r="GJ67" t="str">
        <f>IF(GI67="","",TODAY()-GI67)</f>
        <v/>
      </c>
      <c r="GM67" t="str">
        <f>IF(GI67="","SIN ESTADO",IF(GK67&lt;&gt;"","PAGA",IF(GJ67&gt;0,"VENCIDA",IF(GJ67&gt;=-5,"POR VENCER","AL DÍA"))))</f>
        <v>SIN ESTADO</v>
      </c>
      <c r="GO67" t="str">
        <f>IF(N($H67)&lt;32,"",IF(GI67="","",GI67+31))</f>
        <v/>
      </c>
      <c r="GP67" t="str">
        <f>IF(GO67="","",TODAY()-GO67)</f>
        <v/>
      </c>
      <c r="GS67" t="str">
        <f>IF(GO67="","SIN ESTADO",IF(GQ67&lt;&gt;"","PAGA",IF(GP67&gt;0,"VENCIDA",IF(GP67&gt;=-5,"POR VENCER","AL DÍA"))))</f>
        <v>SIN ESTADO</v>
      </c>
      <c r="GU67" t="str">
        <f>IF(N($H67)&lt;33,"",IF(GO67="","",GO67+31))</f>
        <v/>
      </c>
      <c r="GV67" t="str">
        <f>IF(GU67="","",TODAY()-GU67)</f>
        <v/>
      </c>
      <c r="GY67" t="str">
        <f>IF(GU67="","SIN ESTADO",IF(GW67&lt;&gt;"","PAGA",IF(GV67&gt;0,"VENCIDA",IF(GV67&gt;=-5,"POR VENCER","AL DÍA"))))</f>
        <v>SIN ESTADO</v>
      </c>
      <c r="HA67" t="str">
        <f>IF(N($H67)&lt;34,"",IF(GU67="","",GU67+31))</f>
        <v/>
      </c>
      <c r="HB67" t="str">
        <f>IF(HA67="","",TODAY()-HA67)</f>
        <v/>
      </c>
      <c r="HE67" t="str">
        <f>IF(HA67="","SIN ESTADO",IF(HC67&lt;&gt;"","PAGA",IF(HB67&gt;0,"VENCIDA",IF(HB67&gt;=-5,"POR VENCER","AL DÍA"))))</f>
        <v>SIN ESTADO</v>
      </c>
      <c r="HG67" t="str">
        <f>IF(N($H67)&lt;35,"",IF(HA67="","",HA67+31))</f>
        <v/>
      </c>
      <c r="HH67" t="str">
        <f>IF(HG67="","",TODAY()-HG67)</f>
        <v/>
      </c>
      <c r="HK67" t="str">
        <f>IF(HG67="","SIN ESTADO",IF(HI67&lt;&gt;"","PAGA",IF(HH67&gt;0,"VENCIDA",IF(HH67&gt;=-5,"POR VENCER","AL DÍA"))))</f>
        <v>SIN ESTADO</v>
      </c>
      <c r="HM67" t="str">
        <f>IF(N($H67)&lt;36,"",IF(HG67="","",HG67+31))</f>
        <v/>
      </c>
      <c r="HN67" t="str">
        <f>IF(HM67="","",TODAY()-HM67)</f>
        <v/>
      </c>
      <c r="HQ67" t="str">
        <f>IF(HM67="","SIN ESTADO",IF(HO67&lt;&gt;"","PAGA",IF(HN67&gt;0,"VENCIDA",IF(HN67&gt;=-5,"POR VENCER","AL DÍA"))))</f>
        <v>SIN ESTADO</v>
      </c>
      <c r="HS67">
        <f>N67+T67+Z67+AF67+AL67+AR67+AX67+BD67+BJ67+BP67+BV67+CB67+CH67+CN67+CT67+CZ67+DF67+DL67+DR67+DX67+ED67+EJ67+EP67+EV67+FB67+FH67+FN67+FT67+FZ67+GF67+GL67+GR67+GX67+HD67+HJ67+HP67</f>
        <v>14080800</v>
      </c>
      <c r="HU67">
        <f>IFERROR(N($J67),0)</f>
        <v>1083333.3333333333</v>
      </c>
      <c r="HW67">
        <f>SUMPRODUCT((MOD(COLUMN($M67:$HR67)-COLUMN($M67),6)=0)*ISNUMBER($M67:$HR67)*($M67:$HR67&gt;=RESUMEN!$C$26)*($M67:$HR67&lt;=RESUMEN!$C$27)*IFERROR(N($N67:$HS67),0))</f>
        <v>1083300</v>
      </c>
      <c r="HX67">
        <f>SUMPRODUCT((MOD(COLUMN($M67:$HR67)-COLUMN($M67),6)=0)*ISNUMBER($M67:$HR67)*($M67:$HR67&gt;=RESUMEN!$C$26)*($M67:$HR67&lt;=RESUMEN!$C$27))</f>
        <v>1</v>
      </c>
    </row>
    <row r="68">
      <c r="B68">
        <f>VENTAS!A67</f>
        <v>65</v>
      </c>
      <c r="C68" t="str">
        <f>VENTAS!B67</f>
        <v xml:space="preserve">LC1 - 8 - 2 </v>
      </c>
      <c r="D68" t="str">
        <f>VENTAS!C67</f>
        <v>VENDIDO</v>
      </c>
      <c r="E68">
        <f>VENTAS!D67</f>
        <v>25000000</v>
      </c>
      <c r="F68">
        <f>VENTAS!J67</f>
        <v>21000000</v>
      </c>
      <c r="G68">
        <f>VENTAS!F67</f>
        <v>45896</v>
      </c>
      <c r="H68">
        <f>VENTAS!K67</f>
        <v>24</v>
      </c>
      <c r="I68" t="str">
        <f>VENTAS!M67</f>
        <v xml:space="preserve">27 DE CADA MES </v>
      </c>
      <c r="J68">
        <f>VENTAS!L67</f>
        <v>875000</v>
      </c>
      <c r="K68">
        <f>IF(N($H68)&lt;1,"",$G68+31)</f>
        <v>45927</v>
      </c>
      <c r="L68">
        <f>IF(K68="","",TODAY()-K68)</f>
        <v>391</v>
      </c>
      <c r="M68">
        <v>45929</v>
      </c>
      <c r="N68">
        <v>875000</v>
      </c>
      <c r="O68" t="str">
        <f>IF(K68="","SIN ESTADO",IF(M68&lt;&gt;"","PAGA",IF(L68&gt;0,"VENCIDA",IF(L68&gt;=-5,"POR VENCER","AL DÍA"))))</f>
        <v>PAGA</v>
      </c>
      <c r="P68" t="str">
        <v>TRANSFERENCIA</v>
      </c>
      <c r="Q68">
        <f>IF(N($H68)&lt;2,"",IF(K68="","",K68+31))</f>
        <v>45958</v>
      </c>
      <c r="R68">
        <f>IF(Q68="","",TODAY()-Q68)</f>
        <v>360</v>
      </c>
      <c r="S68">
        <v>45957</v>
      </c>
      <c r="T68">
        <v>875000</v>
      </c>
      <c r="U68" t="str">
        <f>IF(Q68="","SIN ESTADO",IF(S68&lt;&gt;"","PAGA",IF(R68&gt;0,"VENCIDA",IF(R68&gt;=-5,"POR VENCER","AL DÍA"))))</f>
        <v>PAGA</v>
      </c>
      <c r="V68" t="str">
        <v>TRANSFERENCIA</v>
      </c>
      <c r="W68">
        <f>IF(N($H68)&lt;3,"",IF(Q68="","",Q68+31))</f>
        <v>45989</v>
      </c>
      <c r="X68">
        <f>IF(W68="","",TODAY()-W68)</f>
        <v>329</v>
      </c>
      <c r="Y68">
        <v>45988</v>
      </c>
      <c r="Z68">
        <v>875000</v>
      </c>
      <c r="AA68" t="str">
        <f>IF(W68="","SIN ESTADO",IF(Y68&lt;&gt;"","PAGA",IF(X68&gt;0,"VENCIDA",IF(X68&gt;=-5,"POR VENCER","AL DÍA"))))</f>
        <v>PAGA</v>
      </c>
      <c r="AB68" t="str">
        <v>TRANSFERENCIA</v>
      </c>
      <c r="AC68">
        <f>IF(N($H68)&lt;4,"",IF(W68="","",W68+31))</f>
        <v>46020</v>
      </c>
      <c r="AD68">
        <f>IF(AC68="","",TODAY()-AC68)</f>
        <v>298</v>
      </c>
      <c r="AE68">
        <v>46021</v>
      </c>
      <c r="AF68">
        <v>875000</v>
      </c>
      <c r="AG68" t="str">
        <f>IF(AC68="","SIN ESTADO",IF(AE68&lt;&gt;"","PAGA",IF(AD68&gt;0,"VENCIDA",IF(AD68&gt;=-5,"POR VENCER","AL DÍA"))))</f>
        <v>PAGA</v>
      </c>
      <c r="AH68" t="str">
        <v>TRANSFERENCIA</v>
      </c>
      <c r="AI68">
        <f>IF(N($H68)&lt;5,"",IF(AC68="","",AC68+31))</f>
        <v>46051</v>
      </c>
      <c r="AJ68">
        <f>IF(AI68="","",TODAY()-AI68)</f>
        <v>267</v>
      </c>
      <c r="AK68">
        <v>45684</v>
      </c>
      <c r="AL68">
        <v>875000</v>
      </c>
      <c r="AM68" t="str">
        <f>IF(AI68="","SIN ESTADO",IF(AK68&lt;&gt;"","PAGA",IF(AJ68&gt;0,"VENCIDA",IF(AJ68&gt;=-5,"POR VENCER","AL DÍA"))))</f>
        <v>PAGA</v>
      </c>
      <c r="AN68" t="str">
        <v>TRANSFERENCIA</v>
      </c>
      <c r="AO68">
        <f>IF(N($H68)&lt;6,"",IF(AI68="","",AI68+31))</f>
        <v>46082</v>
      </c>
      <c r="AP68">
        <f>IF(AO68="","",TODAY()-AO68)</f>
        <v>236</v>
      </c>
      <c r="AQ68">
        <v>46092</v>
      </c>
      <c r="AR68">
        <v>875000</v>
      </c>
      <c r="AS68" t="str">
        <f>IF(AO68="","SIN ESTADO",IF(AQ68&lt;&gt;"","PAGA",IF(AP68&gt;0,"VENCIDA",IF(AP68&gt;=-5,"POR VENCER","AL DÍA"))))</f>
        <v>PAGA</v>
      </c>
      <c r="AT68" t="str">
        <v>TRANSFERENCIA</v>
      </c>
      <c r="AU68">
        <f>IF(N($H68)&lt;7,"",IF(AO68="","",AO68+31))</f>
        <v>46113</v>
      </c>
      <c r="AV68">
        <f>IF(AU68="","",TODAY()-AU68)</f>
        <v>205</v>
      </c>
      <c r="AW68">
        <v>46139</v>
      </c>
      <c r="AX68">
        <v>875000</v>
      </c>
      <c r="AY68" t="str">
        <f>IF(AU68="","SIN ESTADO",IF(AW68&lt;&gt;"","PAGA",IF(AV68&gt;0,"VENCIDA",IF(AV68&gt;=-5,"POR VENCER","AL DÍA"))))</f>
        <v>PAGA</v>
      </c>
      <c r="AZ68" t="str">
        <v>TRANSFERENCIA</v>
      </c>
      <c r="BA68">
        <f>IF(N($H68)&lt;8,"",IF(AU68="","",AU68+31))</f>
        <v>46144</v>
      </c>
      <c r="BB68">
        <f>IF(BA68="","",TODAY()-BA68)</f>
        <v>174</v>
      </c>
      <c r="BC68">
        <v>46147</v>
      </c>
      <c r="BD68">
        <v>875000</v>
      </c>
      <c r="BE68" t="str">
        <f>IF(BA68="","SIN ESTADO",IF(BC68&lt;&gt;"","PAGA",IF(BB68&gt;0,"VENCIDA",IF(BB68&gt;=-5,"POR VENCER","AL DÍA"))))</f>
        <v>PAGA</v>
      </c>
      <c r="BF68" t="str">
        <v>TRANSFERENCIA</v>
      </c>
      <c r="BG68">
        <f>IF(N($H68)&lt;9,"",IF(BA68="","",BA68+31))</f>
        <v>46175</v>
      </c>
      <c r="BH68">
        <f>IF(BG68="","",TODAY()-BG68)</f>
        <v>143</v>
      </c>
      <c r="BI68">
        <v>46184</v>
      </c>
      <c r="BJ68">
        <v>875000</v>
      </c>
      <c r="BK68" t="str">
        <f>IF(BG68="","SIN ESTADO",IF(BI68&lt;&gt;"","PAGA",IF(BH68&gt;0,"VENCIDA",IF(BH68&gt;=-5,"POR VENCER","AL DÍA"))))</f>
        <v>PAGA</v>
      </c>
      <c r="BL68" t="str">
        <v>TRANSFERENCIA</v>
      </c>
      <c r="BM68">
        <f>IF(N($H68)&lt;10,"",IF(BG68="","",BG68+31))</f>
        <v>46206</v>
      </c>
      <c r="BN68">
        <f>IF(BM68="","",TODAY()-BM68)</f>
        <v>112</v>
      </c>
      <c r="BO68">
        <v>46241</v>
      </c>
      <c r="BP68">
        <v>875000</v>
      </c>
      <c r="BQ68" t="str">
        <f>IF(BM68="","SIN ESTADO",IF(BO68&lt;&gt;"","PAGA",IF(BN68&gt;0,"VENCIDA",IF(BN68&gt;=-5,"POR VENCER","AL DÍA"))))</f>
        <v>PAGA</v>
      </c>
      <c r="BR68" t="str">
        <v>TRANSFERENCIA</v>
      </c>
      <c r="BS68">
        <f>IF(N($H68)&lt;11,"",IF(BM68="","",BM68+31))</f>
        <v>46237</v>
      </c>
      <c r="BT68">
        <f>IF(BS68="","",TODAY()-BS68)</f>
        <v>81</v>
      </c>
      <c r="BU68">
        <v>46239</v>
      </c>
      <c r="BV68">
        <v>875000</v>
      </c>
      <c r="BW68" t="str">
        <f>IF(BS68="","SIN ESTADO",IF(BU68&lt;&gt;"","PAGA",IF(BT68&gt;0,"VENCIDA",IF(BT68&gt;=-5,"POR VENCER","AL DÍA"))))</f>
        <v>PAGA</v>
      </c>
      <c r="BX68" t="str">
        <v>TRANSFERENCIA</v>
      </c>
      <c r="BY68">
        <f>IF(N($H68)&lt;12,"",IF(BS68="","",BS68+31))</f>
        <v>46268</v>
      </c>
      <c r="BZ68">
        <f>IF(BY68="","",TODAY()-BY68)</f>
        <v>50</v>
      </c>
      <c r="CA68">
        <v>46268</v>
      </c>
      <c r="CB68">
        <v>875000</v>
      </c>
      <c r="CC68" t="str">
        <f>IF(BY68="","SIN ESTADO",IF(CA68&lt;&gt;"","PAGA",IF(BZ68&gt;0,"VENCIDA",IF(BZ68&gt;=-5,"POR VENCER","AL DÍA"))))</f>
        <v>PAGA</v>
      </c>
      <c r="CD68" t="str">
        <v>TRANSFERENCIA</v>
      </c>
      <c r="CE68">
        <f>IF(N($H68)&lt;13,"",IF(BY68="","",BY68+31))</f>
        <v>46299</v>
      </c>
      <c r="CF68">
        <f>IF(CE68="","",TODAY()-CE68)</f>
        <v>19</v>
      </c>
      <c r="CG68">
        <v>46301</v>
      </c>
      <c r="CH68">
        <v>875000</v>
      </c>
      <c r="CI68" t="str">
        <f>IF(CE68="","SIN ESTADO",IF(CG68&lt;&gt;"","PAGA",IF(CF68&gt;0,"VENCIDA",IF(CF68&gt;=-5,"POR VENCER","AL DÍA"))))</f>
        <v>PAGA</v>
      </c>
      <c r="CJ68" t="str">
        <v>TRANSFERENCIA</v>
      </c>
      <c r="CK68">
        <f>IF(N($H68)&lt;14,"",IF(CE68="","",CE68+31))</f>
        <v>46330</v>
      </c>
      <c r="CL68">
        <f>IF(CK68="","",TODAY()-CK68)</f>
        <v>-12</v>
      </c>
      <c r="CO68" t="str">
        <f>IF(CK68="","SIN ESTADO",IF(CM68&lt;&gt;"","PAGA",IF(CL68&gt;0,"VENCIDA",IF(CL68&gt;=-5,"POR VENCER","AL DÍA"))))</f>
        <v>AL DÍA</v>
      </c>
      <c r="CQ68">
        <f>IF(N($H68)&lt;15,"",IF(CK68="","",CK68+31))</f>
        <v>46361</v>
      </c>
      <c r="CR68">
        <f>IF(CQ68="","",TODAY()-CQ68)</f>
        <v>-43</v>
      </c>
      <c r="CU68" t="str">
        <f>IF(CQ68="","SIN ESTADO",IF(CS68&lt;&gt;"","PAGA",IF(CR68&gt;0,"VENCIDA",IF(CR68&gt;=-5,"POR VENCER","AL DÍA"))))</f>
        <v>AL DÍA</v>
      </c>
      <c r="CW68">
        <f>IF(N($H68)&lt;16,"",IF(CQ68="","",CQ68+31))</f>
        <v>46392</v>
      </c>
      <c r="CX68">
        <f>IF(CW68="","",TODAY()-CW68)</f>
        <v>-74</v>
      </c>
      <c r="DA68" t="str">
        <f>IF(CW68="","SIN ESTADO",IF(CY68&lt;&gt;"","PAGA",IF(CX68&gt;0,"VENCIDA",IF(CX68&gt;=-5,"POR VENCER","AL DÍA"))))</f>
        <v>AL DÍA</v>
      </c>
      <c r="DC68">
        <f>IF(N($H68)&lt;17,"",IF(CW68="","",CW68+31))</f>
        <v>46423</v>
      </c>
      <c r="DD68">
        <f>IF(DC68="","",TODAY()-DC68)</f>
        <v>-105</v>
      </c>
      <c r="DG68" t="str">
        <f>IF(DC68="","SIN ESTADO",IF(DE68&lt;&gt;"","PAGA",IF(DD68&gt;0,"VENCIDA",IF(DD68&gt;=-5,"POR VENCER","AL DÍA"))))</f>
        <v>AL DÍA</v>
      </c>
      <c r="DI68">
        <f>IF(N($H68)&lt;18,"",IF(DC68="","",DC68+31))</f>
        <v>46454</v>
      </c>
      <c r="DJ68">
        <f>IF(DI68="","",TODAY()-DI68)</f>
        <v>-136</v>
      </c>
      <c r="DM68" t="str">
        <f>IF(DI68="","SIN ESTADO",IF(DK68&lt;&gt;"","PAGA",IF(DJ68&gt;0,"VENCIDA",IF(DJ68&gt;=-5,"POR VENCER","AL DÍA"))))</f>
        <v>AL DÍA</v>
      </c>
      <c r="DO68">
        <f>IF(N($H68)&lt;19,"",IF(DI68="","",DI68+31))</f>
        <v>46485</v>
      </c>
      <c r="DP68">
        <f>IF(DO68="","",TODAY()-DO68)</f>
        <v>-167</v>
      </c>
      <c r="DS68" t="str">
        <f>IF(DO68="","SIN ESTADO",IF(DQ68&lt;&gt;"","PAGA",IF(DP68&gt;0,"VENCIDA",IF(DP68&gt;=-5,"POR VENCER","AL DÍA"))))</f>
        <v>AL DÍA</v>
      </c>
      <c r="DU68">
        <f>IF(N($H68)&lt;20,"",IF(DO68="","",DO68+31))</f>
        <v>46516</v>
      </c>
      <c r="DV68">
        <f>IF(DU68="","",TODAY()-DU68)</f>
        <v>-198</v>
      </c>
      <c r="DY68" t="str">
        <f>IF(DU68="","SIN ESTADO",IF(DW68&lt;&gt;"","PAGA",IF(DV68&gt;0,"VENCIDA",IF(DV68&gt;=-5,"POR VENCER","AL DÍA"))))</f>
        <v>AL DÍA</v>
      </c>
      <c r="EA68">
        <f>IF(N($H68)&lt;21,"",IF(DU68="","",DU68+31))</f>
        <v>46547</v>
      </c>
      <c r="EB68">
        <f>IF(EA68="","",TODAY()-EA68)</f>
        <v>-229</v>
      </c>
      <c r="EE68" t="str">
        <f>IF(EA68="","SIN ESTADO",IF(EC68&lt;&gt;"","PAGA",IF(EB68&gt;0,"VENCIDA",IF(EB68&gt;=-5,"POR VENCER","AL DÍA"))))</f>
        <v>AL DÍA</v>
      </c>
      <c r="EG68">
        <f>IF(N($H68)&lt;22,"",IF(EA68="","",EA68+31))</f>
        <v>46578</v>
      </c>
      <c r="EH68">
        <f>IF(EG68="","",TODAY()-EG68)</f>
        <v>-260</v>
      </c>
      <c r="EK68" t="str">
        <f>IF(EG68="","SIN ESTADO",IF(EI68&lt;&gt;"","PAGA",IF(EH68&gt;0,"VENCIDA",IF(EH68&gt;=-5,"POR VENCER","AL DÍA"))))</f>
        <v>AL DÍA</v>
      </c>
      <c r="EM68">
        <f>IF(N($H68)&lt;23,"",IF(EG68="","",EG68+31))</f>
        <v>46609</v>
      </c>
      <c r="EN68">
        <f>IF(EM68="","",TODAY()-EM68)</f>
        <v>-291</v>
      </c>
      <c r="EQ68" t="str">
        <f>IF(EM68="","SIN ESTADO",IF(EO68&lt;&gt;"","PAGA",IF(EN68&gt;0,"VENCIDA",IF(EN68&gt;=-5,"POR VENCER","AL DÍA"))))</f>
        <v>AL DÍA</v>
      </c>
      <c r="ES68">
        <f>IF(N($H68)&lt;24,"",IF(EM68="","",EM68+31))</f>
        <v>46640</v>
      </c>
      <c r="ET68">
        <f>IF(ES68="","",TODAY()-ES68)</f>
        <v>-322</v>
      </c>
      <c r="EW68" t="str">
        <f>IF(ES68="","SIN ESTADO",IF(EU68&lt;&gt;"","PAGA",IF(ET68&gt;0,"VENCIDA",IF(ET68&gt;=-5,"POR VENCER","AL DÍA"))))</f>
        <v>AL DÍA</v>
      </c>
      <c r="EY68" t="str">
        <f>IF(N($H68)&lt;25,"",IF(ES68="","",ES68+31))</f>
        <v/>
      </c>
      <c r="EZ68" t="str">
        <f>IF(EY68="","",TODAY()-EY68)</f>
        <v/>
      </c>
      <c r="FC68" t="str">
        <f>IF(EY68="","SIN ESTADO",IF(FA68&lt;&gt;"","PAGA",IF(EZ68&gt;0,"VENCIDA",IF(EZ68&gt;=-5,"POR VENCER","AL DÍA"))))</f>
        <v>SIN ESTADO</v>
      </c>
      <c r="FE68" t="str">
        <f>IF(N($H68)&lt;26,"",IF(EY68="","",EY68+31))</f>
        <v/>
      </c>
      <c r="FF68" t="str">
        <f>IF(FE68="","",TODAY()-FE68)</f>
        <v/>
      </c>
      <c r="FI68" t="str">
        <f>IF(FE68="","SIN ESTADO",IF(FG68&lt;&gt;"","PAGA",IF(FF68&gt;0,"VENCIDA",IF(FF68&gt;=-5,"POR VENCER","AL DÍA"))))</f>
        <v>SIN ESTADO</v>
      </c>
      <c r="FK68" t="str">
        <f>IF(N($H68)&lt;27,"",IF(FE68="","",FE68+31))</f>
        <v/>
      </c>
      <c r="FL68" t="str">
        <f>IF(FK68="","",TODAY()-FK68)</f>
        <v/>
      </c>
      <c r="FO68" t="str">
        <f>IF(FK68="","SIN ESTADO",IF(FM68&lt;&gt;"","PAGA",IF(FL68&gt;0,"VENCIDA",IF(FL68&gt;=-5,"POR VENCER","AL DÍA"))))</f>
        <v>SIN ESTADO</v>
      </c>
      <c r="FQ68" t="str">
        <f>IF(N($H68)&lt;28,"",IF(FK68="","",FK68+31))</f>
        <v/>
      </c>
      <c r="FR68" t="str">
        <f>IF(FQ68="","",TODAY()-FQ68)</f>
        <v/>
      </c>
      <c r="FU68" t="str">
        <f>IF(FQ68="","SIN ESTADO",IF(FS68&lt;&gt;"","PAGA",IF(FR68&gt;0,"VENCIDA",IF(FR68&gt;=-5,"POR VENCER","AL DÍA"))))</f>
        <v>SIN ESTADO</v>
      </c>
      <c r="FW68" t="str">
        <f>IF(N($H68)&lt;29,"",IF(FQ68="","",FQ68+31))</f>
        <v/>
      </c>
      <c r="FX68" t="str">
        <f>IF(FW68="","",TODAY()-FW68)</f>
        <v/>
      </c>
      <c r="GA68" t="str">
        <f>IF(FW68="","SIN ESTADO",IF(FY68&lt;&gt;"","PAGA",IF(FX68&gt;0,"VENCIDA",IF(FX68&gt;=-5,"POR VENCER","AL DÍA"))))</f>
        <v>SIN ESTADO</v>
      </c>
      <c r="GC68" t="str">
        <f>IF(N($H68)&lt;30,"",IF(FW68="","",FW68+31))</f>
        <v/>
      </c>
      <c r="GD68" t="str">
        <f>IF(GC68="","",TODAY()-GC68)</f>
        <v/>
      </c>
      <c r="GG68" t="str">
        <f>IF(GC68="","SIN ESTADO",IF(GE68&lt;&gt;"","PAGA",IF(GD68&gt;0,"VENCIDA",IF(GD68&gt;=-5,"POR VENCER","AL DÍA"))))</f>
        <v>SIN ESTADO</v>
      </c>
      <c r="GI68" t="str">
        <f>IF(N($H68)&lt;31,"",IF(GC68="","",GC68+31))</f>
        <v/>
      </c>
      <c r="GJ68" t="str">
        <f>IF(GI68="","",TODAY()-GI68)</f>
        <v/>
      </c>
      <c r="GM68" t="str">
        <f>IF(GI68="","SIN ESTADO",IF(GK68&lt;&gt;"","PAGA",IF(GJ68&gt;0,"VENCIDA",IF(GJ68&gt;=-5,"POR VENCER","AL DÍA"))))</f>
        <v>SIN ESTADO</v>
      </c>
      <c r="GO68" t="str">
        <f>IF(N($H68)&lt;32,"",IF(GI68="","",GI68+31))</f>
        <v/>
      </c>
      <c r="GP68" t="str">
        <f>IF(GO68="","",TODAY()-GO68)</f>
        <v/>
      </c>
      <c r="GS68" t="str">
        <f>IF(GO68="","SIN ESTADO",IF(GQ68&lt;&gt;"","PAGA",IF(GP68&gt;0,"VENCIDA",IF(GP68&gt;=-5,"POR VENCER","AL DÍA"))))</f>
        <v>SIN ESTADO</v>
      </c>
      <c r="GU68" t="str">
        <f>IF(N($H68)&lt;33,"",IF(GO68="","",GO68+31))</f>
        <v/>
      </c>
      <c r="GV68" t="str">
        <f>IF(GU68="","",TODAY()-GU68)</f>
        <v/>
      </c>
      <c r="GY68" t="str">
        <f>IF(GU68="","SIN ESTADO",IF(GW68&lt;&gt;"","PAGA",IF(GV68&gt;0,"VENCIDA",IF(GV68&gt;=-5,"POR VENCER","AL DÍA"))))</f>
        <v>SIN ESTADO</v>
      </c>
      <c r="HA68" t="str">
        <f>IF(N($H68)&lt;34,"",IF(GU68="","",GU68+31))</f>
        <v/>
      </c>
      <c r="HB68" t="str">
        <f>IF(HA68="","",TODAY()-HA68)</f>
        <v/>
      </c>
      <c r="HE68" t="str">
        <f>IF(HA68="","SIN ESTADO",IF(HC68&lt;&gt;"","PAGA",IF(HB68&gt;0,"VENCIDA",IF(HB68&gt;=-5,"POR VENCER","AL DÍA"))))</f>
        <v>SIN ESTADO</v>
      </c>
      <c r="HG68" t="str">
        <f>IF(N($H68)&lt;35,"",IF(HA68="","",HA68+31))</f>
        <v/>
      </c>
      <c r="HH68" t="str">
        <f>IF(HG68="","",TODAY()-HG68)</f>
        <v/>
      </c>
      <c r="HK68" t="str">
        <f>IF(HG68="","SIN ESTADO",IF(HI68&lt;&gt;"","PAGA",IF(HH68&gt;0,"VENCIDA",IF(HH68&gt;=-5,"POR VENCER","AL DÍA"))))</f>
        <v>SIN ESTADO</v>
      </c>
      <c r="HM68" t="str">
        <f>IF(N($H68)&lt;36,"",IF(HG68="","",HG68+31))</f>
        <v/>
      </c>
      <c r="HN68" t="str">
        <f>IF(HM68="","",TODAY()-HM68)</f>
        <v/>
      </c>
      <c r="HQ68" t="str">
        <f>IF(HM68="","SIN ESTADO",IF(HO68&lt;&gt;"","PAGA",IF(HN68&gt;0,"VENCIDA",IF(HN68&gt;=-5,"POR VENCER","AL DÍA"))))</f>
        <v>SIN ESTADO</v>
      </c>
      <c r="HS68">
        <f>N68+T68+Z68+AF68+AL68+AR68+AX68+BD68+BJ68+BP68+BV68+CB68+CH68+CN68+CT68+CZ68+DF68+DL68+DR68+DX68+ED68+EJ68+EP68+EV68+FB68+FH68+FN68+FT68+FZ68+GF68+GL68+GR68+GX68+HD68+HJ68+HP68</f>
        <v>11375000</v>
      </c>
      <c r="HU68">
        <f>IFERROR(N($J68),0)</f>
        <v>875000</v>
      </c>
      <c r="HW68">
        <f>SUMPRODUCT((MOD(COLUMN($M68:$HR68)-COLUMN($M68),6)=0)*ISNUMBER($M68:$HR68)*($M68:$HR68&gt;=RESUMEN!$C$26)*($M68:$HR68&lt;=RESUMEN!$C$27)*IFERROR(N($N68:$HS68),0))</f>
        <v>1750000</v>
      </c>
      <c r="HX68">
        <f>SUMPRODUCT((MOD(COLUMN($M68:$HR68)-COLUMN($M68),6)=0)*ISNUMBER($M68:$HR68)*($M68:$HR68&gt;=RESUMEN!$C$26)*($M68:$HR68&lt;=RESUMEN!$C$27))</f>
        <v>2</v>
      </c>
    </row>
    <row r="69">
      <c r="B69">
        <f>VENTAS!A68</f>
        <v>66</v>
      </c>
      <c r="C69" t="str">
        <f>VENTAS!B68</f>
        <v>LC1 - 8 - 3   Y 4</v>
      </c>
      <c r="D69" t="str">
        <f>VENTAS!C68</f>
        <v>VENDIDO</v>
      </c>
      <c r="E69">
        <f>VENTAS!D68</f>
        <v>55482000</v>
      </c>
      <c r="F69">
        <f>VENTAS!J68</f>
        <v>0</v>
      </c>
      <c r="G69">
        <f>VENTAS!F68</f>
        <v>46280</v>
      </c>
      <c r="H69">
        <f>VENTAS!K68</f>
        <v>1</v>
      </c>
      <c r="I69">
        <f>VENTAS!M68</f>
        <v>0</v>
      </c>
      <c r="J69">
        <v>0</v>
      </c>
      <c r="K69">
        <f>IF(N($H69)&lt;1,"",$G69+31)</f>
        <v>46311</v>
      </c>
      <c r="L69">
        <f>IF(K69="","",TODAY()-K69)</f>
        <v>7</v>
      </c>
      <c r="O69" t="str">
        <f>IF(K69="","SIN ESTADO",IF(M69&lt;&gt;"","PAGA",IF(L69&gt;0,"VENCIDA",IF(L69&gt;=-5,"POR VENCER","AL DÍA"))))</f>
        <v>VENCIDA</v>
      </c>
      <c r="Q69" t="str">
        <f>IF(N($H69)&lt;2,"",IF(K69="","",K69+31))</f>
        <v/>
      </c>
      <c r="R69" t="str">
        <f>IF(Q69="","",TODAY()-Q69)</f>
        <v/>
      </c>
      <c r="U69" t="str">
        <f>IF(Q69="","SIN ESTADO",IF(S69&lt;&gt;"","PAGA",IF(R69&gt;0,"VENCIDA",IF(R69&gt;=-5,"POR VENCER","AL DÍA"))))</f>
        <v>SIN ESTADO</v>
      </c>
      <c r="W69" t="str">
        <f>IF(N($H69)&lt;3,"",IF(Q69="","",Q69+31))</f>
        <v/>
      </c>
      <c r="X69" t="str">
        <f>IF(W69="","",TODAY()-W69)</f>
        <v/>
      </c>
      <c r="AA69" t="str">
        <f>IF(W69="","SIN ESTADO",IF(Y69&lt;&gt;"","PAGA",IF(X69&gt;0,"VENCIDA",IF(X69&gt;=-5,"POR VENCER","AL DÍA"))))</f>
        <v>SIN ESTADO</v>
      </c>
      <c r="AC69" t="str">
        <f>IF(N($H69)&lt;4,"",IF(W69="","",W69+31))</f>
        <v/>
      </c>
      <c r="AD69" t="str">
        <f>IF(AC69="","",TODAY()-AC69)</f>
        <v/>
      </c>
      <c r="AG69" t="str">
        <f>IF(AC69="","SIN ESTADO",IF(AE69&lt;&gt;"","PAGA",IF(AD69&gt;0,"VENCIDA",IF(AD69&gt;=-5,"POR VENCER","AL DÍA"))))</f>
        <v>SIN ESTADO</v>
      </c>
      <c r="AI69" t="str">
        <f>IF(N($H69)&lt;5,"",IF(AC69="","",AC69+31))</f>
        <v/>
      </c>
      <c r="AJ69" t="str">
        <f>IF(AI69="","",TODAY()-AI69)</f>
        <v/>
      </c>
      <c r="AM69" t="str">
        <f>IF(AI69="","SIN ESTADO",IF(AK69&lt;&gt;"","PAGA",IF(AJ69&gt;0,"VENCIDA",IF(AJ69&gt;=-5,"POR VENCER","AL DÍA"))))</f>
        <v>SIN ESTADO</v>
      </c>
      <c r="AO69" t="str">
        <f>IF(N($H69)&lt;6,"",IF(AI69="","",AI69+31))</f>
        <v/>
      </c>
      <c r="AP69" t="str">
        <f>IF(AO69="","",TODAY()-AO69)</f>
        <v/>
      </c>
      <c r="AS69" t="str">
        <f>IF(AO69="","SIN ESTADO",IF(AQ69&lt;&gt;"","PAGA",IF(AP69&gt;0,"VENCIDA",IF(AP69&gt;=-5,"POR VENCER","AL DÍA"))))</f>
        <v>SIN ESTADO</v>
      </c>
      <c r="AU69" t="str">
        <f>IF(N($H69)&lt;7,"",IF(AO69="","",AO69+31))</f>
        <v/>
      </c>
      <c r="AV69" t="str">
        <f>IF(AU69="","",TODAY()-AU69)</f>
        <v/>
      </c>
      <c r="AY69" t="str">
        <f>IF(AU69="","SIN ESTADO",IF(AW69&lt;&gt;"","PAGA",IF(AV69&gt;0,"VENCIDA",IF(AV69&gt;=-5,"POR VENCER","AL DÍA"))))</f>
        <v>SIN ESTADO</v>
      </c>
      <c r="BA69" t="str">
        <f>IF(N($H69)&lt;8,"",IF(AU69="","",AU69+31))</f>
        <v/>
      </c>
      <c r="BB69" t="str">
        <f>IF(BA69="","",TODAY()-BA69)</f>
        <v/>
      </c>
      <c r="BE69" t="str">
        <f>IF(BA69="","SIN ESTADO",IF(BC69&lt;&gt;"","PAGA",IF(BB69&gt;0,"VENCIDA",IF(BB69&gt;=-5,"POR VENCER","AL DÍA"))))</f>
        <v>SIN ESTADO</v>
      </c>
      <c r="BG69" t="str">
        <f>IF(N($H69)&lt;9,"",IF(BA69="","",BA69+31))</f>
        <v/>
      </c>
      <c r="BH69" t="str">
        <f>IF(BG69="","",TODAY()-BG69)</f>
        <v/>
      </c>
      <c r="BK69" t="str">
        <f>IF(BG69="","SIN ESTADO",IF(BI69&lt;&gt;"","PAGA",IF(BH69&gt;0,"VENCIDA",IF(BH69&gt;=-5,"POR VENCER","AL DÍA"))))</f>
        <v>SIN ESTADO</v>
      </c>
      <c r="BM69" t="str">
        <f>IF(N($H69)&lt;10,"",IF(BG69="","",BG69+31))</f>
        <v/>
      </c>
      <c r="BN69" t="str">
        <f>IF(BM69="","",TODAY()-BM69)</f>
        <v/>
      </c>
      <c r="BQ69" t="str">
        <f>IF(BM69="","SIN ESTADO",IF(BO69&lt;&gt;"","PAGA",IF(BN69&gt;0,"VENCIDA",IF(BN69&gt;=-5,"POR VENCER","AL DÍA"))))</f>
        <v>SIN ESTADO</v>
      </c>
      <c r="BS69" t="str">
        <f>IF(N($H69)&lt;11,"",IF(BM69="","",BM69+31))</f>
        <v/>
      </c>
      <c r="BT69" t="str">
        <f>IF(BS69="","",TODAY()-BS69)</f>
        <v/>
      </c>
      <c r="BW69" t="str">
        <f>IF(BS69="","SIN ESTADO",IF(BU69&lt;&gt;"","PAGA",IF(BT69&gt;0,"VENCIDA",IF(BT69&gt;=-5,"POR VENCER","AL DÍA"))))</f>
        <v>SIN ESTADO</v>
      </c>
      <c r="BY69" t="str">
        <f>IF(N($H69)&lt;12,"",IF(BS69="","",BS69+31))</f>
        <v/>
      </c>
      <c r="BZ69" t="str">
        <f>IF(BY69="","",TODAY()-BY69)</f>
        <v/>
      </c>
      <c r="CC69" t="str">
        <f>IF(BY69="","SIN ESTADO",IF(CA69&lt;&gt;"","PAGA",IF(BZ69&gt;0,"VENCIDA",IF(BZ69&gt;=-5,"POR VENCER","AL DÍA"))))</f>
        <v>SIN ESTADO</v>
      </c>
      <c r="CE69" t="str">
        <f>IF(N($H69)&lt;13,"",IF(BY69="","",BY69+31))</f>
        <v/>
      </c>
      <c r="CF69" t="str">
        <f>IF(CE69="","",TODAY()-CE69)</f>
        <v/>
      </c>
      <c r="CI69" t="str">
        <f>IF(CE69="","SIN ESTADO",IF(CG69&lt;&gt;"","PAGA",IF(CF69&gt;0,"VENCIDA",IF(CF69&gt;=-5,"POR VENCER","AL DÍA"))))</f>
        <v>SIN ESTADO</v>
      </c>
      <c r="CK69" t="str">
        <f>IF(N($H69)&lt;14,"",IF(CE69="","",CE69+31))</f>
        <v/>
      </c>
      <c r="CL69" t="str">
        <f>IF(CK69="","",TODAY()-CK69)</f>
        <v/>
      </c>
      <c r="CO69" t="str">
        <f>IF(CK69="","SIN ESTADO",IF(CM69&lt;&gt;"","PAGA",IF(CL69&gt;0,"VENCIDA",IF(CL69&gt;=-5,"POR VENCER","AL DÍA"))))</f>
        <v>SIN ESTADO</v>
      </c>
      <c r="CQ69" t="str">
        <f>IF(N($H69)&lt;15,"",IF(CK69="","",CK69+31))</f>
        <v/>
      </c>
      <c r="CR69" t="str">
        <f>IF(CQ69="","",TODAY()-CQ69)</f>
        <v/>
      </c>
      <c r="CU69" t="str">
        <f>IF(CQ69="","SIN ESTADO",IF(CS69&lt;&gt;"","PAGA",IF(CR69&gt;0,"VENCIDA",IF(CR69&gt;=-5,"POR VENCER","AL DÍA"))))</f>
        <v>SIN ESTADO</v>
      </c>
      <c r="CW69" t="str">
        <f>IF(N($H69)&lt;16,"",IF(CQ69="","",CQ69+31))</f>
        <v/>
      </c>
      <c r="CX69" t="str">
        <f>IF(CW69="","",TODAY()-CW69)</f>
        <v/>
      </c>
      <c r="DA69" t="str">
        <f>IF(CW69="","SIN ESTADO",IF(CY69&lt;&gt;"","PAGA",IF(CX69&gt;0,"VENCIDA",IF(CX69&gt;=-5,"POR VENCER","AL DÍA"))))</f>
        <v>SIN ESTADO</v>
      </c>
      <c r="DC69" t="str">
        <f>IF(N($H69)&lt;17,"",IF(CW69="","",CW69+31))</f>
        <v/>
      </c>
      <c r="DD69" t="str">
        <f>IF(DC69="","",TODAY()-DC69)</f>
        <v/>
      </c>
      <c r="DG69" t="str">
        <f>IF(DC69="","SIN ESTADO",IF(DE69&lt;&gt;"","PAGA",IF(DD69&gt;0,"VENCIDA",IF(DD69&gt;=-5,"POR VENCER","AL DÍA"))))</f>
        <v>SIN ESTADO</v>
      </c>
      <c r="DI69" t="str">
        <f>IF(N($H69)&lt;18,"",IF(DC69="","",DC69+31))</f>
        <v/>
      </c>
      <c r="DJ69" t="str">
        <f>IF(DI69="","",TODAY()-DI69)</f>
        <v/>
      </c>
      <c r="DM69" t="str">
        <f>IF(DI69="","SIN ESTADO",IF(DK69&lt;&gt;"","PAGA",IF(DJ69&gt;0,"VENCIDA",IF(DJ69&gt;=-5,"POR VENCER","AL DÍA"))))</f>
        <v>SIN ESTADO</v>
      </c>
      <c r="DO69" t="str">
        <f>IF(N($H69)&lt;19,"",IF(DI69="","",DI69+31))</f>
        <v/>
      </c>
      <c r="DP69" t="str">
        <f>IF(DO69="","",TODAY()-DO69)</f>
        <v/>
      </c>
      <c r="DS69" t="str">
        <f>IF(DO69="","SIN ESTADO",IF(DQ69&lt;&gt;"","PAGA",IF(DP69&gt;0,"VENCIDA",IF(DP69&gt;=-5,"POR VENCER","AL DÍA"))))</f>
        <v>SIN ESTADO</v>
      </c>
      <c r="DU69" t="str">
        <f>IF(N($H69)&lt;20,"",IF(DO69="","",DO69+31))</f>
        <v/>
      </c>
      <c r="DV69" t="str">
        <f>IF(DU69="","",TODAY()-DU69)</f>
        <v/>
      </c>
      <c r="DY69" t="str">
        <f>IF(DU69="","SIN ESTADO",IF(DW69&lt;&gt;"","PAGA",IF(DV69&gt;0,"VENCIDA",IF(DV69&gt;=-5,"POR VENCER","AL DÍA"))))</f>
        <v>SIN ESTADO</v>
      </c>
      <c r="EA69" t="str">
        <f>IF(N($H69)&lt;21,"",IF(DU69="","",DU69+31))</f>
        <v/>
      </c>
      <c r="EB69" t="str">
        <f>IF(EA69="","",TODAY()-EA69)</f>
        <v/>
      </c>
      <c r="EE69" t="str">
        <f>IF(EA69="","SIN ESTADO",IF(EC69&lt;&gt;"","PAGA",IF(EB69&gt;0,"VENCIDA",IF(EB69&gt;=-5,"POR VENCER","AL DÍA"))))</f>
        <v>SIN ESTADO</v>
      </c>
      <c r="EG69" t="str">
        <f>IF(N($H69)&lt;22,"",IF(EA69="","",EA69+31))</f>
        <v/>
      </c>
      <c r="EH69" t="str">
        <f>IF(EG69="","",TODAY()-EG69)</f>
        <v/>
      </c>
      <c r="EK69" t="str">
        <f>IF(EG69="","SIN ESTADO",IF(EI69&lt;&gt;"","PAGA",IF(EH69&gt;0,"VENCIDA",IF(EH69&gt;=-5,"POR VENCER","AL DÍA"))))</f>
        <v>SIN ESTADO</v>
      </c>
      <c r="EM69" t="str">
        <f>IF(N($H69)&lt;23,"",IF(EG69="","",EG69+31))</f>
        <v/>
      </c>
      <c r="EN69" t="str">
        <f>IF(EM69="","",TODAY()-EM69)</f>
        <v/>
      </c>
      <c r="EQ69" t="str">
        <f>IF(EM69="","SIN ESTADO",IF(EO69&lt;&gt;"","PAGA",IF(EN69&gt;0,"VENCIDA",IF(EN69&gt;=-5,"POR VENCER","AL DÍA"))))</f>
        <v>SIN ESTADO</v>
      </c>
      <c r="ES69" t="str">
        <f>IF(N($H69)&lt;24,"",IF(EM69="","",EM69+31))</f>
        <v/>
      </c>
      <c r="ET69" t="str">
        <f>IF(ES69="","",TODAY()-ES69)</f>
        <v/>
      </c>
      <c r="EW69" t="str">
        <f>IF(ES69="","SIN ESTADO",IF(EU69&lt;&gt;"","PAGA",IF(ET69&gt;0,"VENCIDA",IF(ET69&gt;=-5,"POR VENCER","AL DÍA"))))</f>
        <v>SIN ESTADO</v>
      </c>
      <c r="EY69" t="str">
        <f>IF(N($H69)&lt;25,"",IF(ES69="","",ES69+31))</f>
        <v/>
      </c>
      <c r="EZ69" t="str">
        <f>IF(EY69="","",TODAY()-EY69)</f>
        <v/>
      </c>
      <c r="FC69" t="str">
        <f>IF(EY69="","SIN ESTADO",IF(FA69&lt;&gt;"","PAGA",IF(EZ69&gt;0,"VENCIDA",IF(EZ69&gt;=-5,"POR VENCER","AL DÍA"))))</f>
        <v>SIN ESTADO</v>
      </c>
      <c r="FE69" t="str">
        <f>IF(N($H69)&lt;26,"",IF(EY69="","",EY69+31))</f>
        <v/>
      </c>
      <c r="FF69" t="str">
        <f>IF(FE69="","",TODAY()-FE69)</f>
        <v/>
      </c>
      <c r="FI69" t="str">
        <f>IF(FE69="","SIN ESTADO",IF(FG69&lt;&gt;"","PAGA",IF(FF69&gt;0,"VENCIDA",IF(FF69&gt;=-5,"POR VENCER","AL DÍA"))))</f>
        <v>SIN ESTADO</v>
      </c>
      <c r="FK69" t="str">
        <f>IF(N($H69)&lt;27,"",IF(FE69="","",FE69+31))</f>
        <v/>
      </c>
      <c r="FL69" t="str">
        <f>IF(FK69="","",TODAY()-FK69)</f>
        <v/>
      </c>
      <c r="FO69" t="str">
        <f>IF(FK69="","SIN ESTADO",IF(FM69&lt;&gt;"","PAGA",IF(FL69&gt;0,"VENCIDA",IF(FL69&gt;=-5,"POR VENCER","AL DÍA"))))</f>
        <v>SIN ESTADO</v>
      </c>
      <c r="FQ69" t="str">
        <f>IF(N($H69)&lt;28,"",IF(FK69="","",FK69+31))</f>
        <v/>
      </c>
      <c r="FR69" t="str">
        <f>IF(FQ69="","",TODAY()-FQ69)</f>
        <v/>
      </c>
      <c r="FU69" t="str">
        <f>IF(FQ69="","SIN ESTADO",IF(FS69&lt;&gt;"","PAGA",IF(FR69&gt;0,"VENCIDA",IF(FR69&gt;=-5,"POR VENCER","AL DÍA"))))</f>
        <v>SIN ESTADO</v>
      </c>
      <c r="FW69" t="str">
        <f>IF(N($H69)&lt;29,"",IF(FQ69="","",FQ69+31))</f>
        <v/>
      </c>
      <c r="FX69" t="str">
        <f>IF(FW69="","",TODAY()-FW69)</f>
        <v/>
      </c>
      <c r="GA69" t="str">
        <f>IF(FW69="","SIN ESTADO",IF(FY69&lt;&gt;"","PAGA",IF(FX69&gt;0,"VENCIDA",IF(FX69&gt;=-5,"POR VENCER","AL DÍA"))))</f>
        <v>SIN ESTADO</v>
      </c>
      <c r="GC69" t="str">
        <f>IF(N($H69)&lt;30,"",IF(FW69="","",FW69+31))</f>
        <v/>
      </c>
      <c r="GD69" t="str">
        <f>IF(GC69="","",TODAY()-GC69)</f>
        <v/>
      </c>
      <c r="GG69" t="str">
        <f>IF(GC69="","SIN ESTADO",IF(GE69&lt;&gt;"","PAGA",IF(GD69&gt;0,"VENCIDA",IF(GD69&gt;=-5,"POR VENCER","AL DÍA"))))</f>
        <v>SIN ESTADO</v>
      </c>
      <c r="GI69" t="str">
        <f>IF(N($H69)&lt;31,"",IF(GC69="","",GC69+31))</f>
        <v/>
      </c>
      <c r="GJ69" t="str">
        <f>IF(GI69="","",TODAY()-GI69)</f>
        <v/>
      </c>
      <c r="GM69" t="str">
        <f>IF(GI69="","SIN ESTADO",IF(GK69&lt;&gt;"","PAGA",IF(GJ69&gt;0,"VENCIDA",IF(GJ69&gt;=-5,"POR VENCER","AL DÍA"))))</f>
        <v>SIN ESTADO</v>
      </c>
      <c r="GO69" t="str">
        <f>IF(N($H69)&lt;32,"",IF(GI69="","",GI69+31))</f>
        <v/>
      </c>
      <c r="GP69" t="str">
        <f>IF(GO69="","",TODAY()-GO69)</f>
        <v/>
      </c>
      <c r="GS69" t="str">
        <f>IF(GO69="","SIN ESTADO",IF(GQ69&lt;&gt;"","PAGA",IF(GP69&gt;0,"VENCIDA",IF(GP69&gt;=-5,"POR VENCER","AL DÍA"))))</f>
        <v>SIN ESTADO</v>
      </c>
      <c r="GU69" t="str">
        <f>IF(N($H69)&lt;33,"",IF(GO69="","",GO69+31))</f>
        <v/>
      </c>
      <c r="GV69" t="str">
        <f>IF(GU69="","",TODAY()-GU69)</f>
        <v/>
      </c>
      <c r="GY69" t="str">
        <f>IF(GU69="","SIN ESTADO",IF(GW69&lt;&gt;"","PAGA",IF(GV69&gt;0,"VENCIDA",IF(GV69&gt;=-5,"POR VENCER","AL DÍA"))))</f>
        <v>SIN ESTADO</v>
      </c>
      <c r="HA69" t="str">
        <f>IF(N($H69)&lt;34,"",IF(GU69="","",GU69+31))</f>
        <v/>
      </c>
      <c r="HB69" t="str">
        <f>IF(HA69="","",TODAY()-HA69)</f>
        <v/>
      </c>
      <c r="HE69" t="str">
        <f>IF(HA69="","SIN ESTADO",IF(HC69&lt;&gt;"","PAGA",IF(HB69&gt;0,"VENCIDA",IF(HB69&gt;=-5,"POR VENCER","AL DÍA"))))</f>
        <v>SIN ESTADO</v>
      </c>
      <c r="HG69" t="str">
        <f>IF(N($H69)&lt;35,"",IF(HA69="","",HA69+31))</f>
        <v/>
      </c>
      <c r="HH69" t="str">
        <f>IF(HG69="","",TODAY()-HG69)</f>
        <v/>
      </c>
      <c r="HK69" t="str">
        <f>IF(HG69="","SIN ESTADO",IF(HI69&lt;&gt;"","PAGA",IF(HH69&gt;0,"VENCIDA",IF(HH69&gt;=-5,"POR VENCER","AL DÍA"))))</f>
        <v>SIN ESTADO</v>
      </c>
      <c r="HM69" t="str">
        <f>IF(N($H69)&lt;36,"",IF(HG69="","",HG69+31))</f>
        <v/>
      </c>
      <c r="HN69" t="str">
        <f>IF(HM69="","",TODAY()-HM69)</f>
        <v/>
      </c>
      <c r="HQ69" t="str">
        <f>IF(HM69="","SIN ESTADO",IF(HO69&lt;&gt;"","PAGA",IF(HN69&gt;0,"VENCIDA",IF(HN69&gt;=-5,"POR VENCER","AL DÍA"))))</f>
        <v>SIN ESTADO</v>
      </c>
      <c r="HS69">
        <f>N69+T69+Z69+AF69+AL69+AR69+AX69+BD69+BJ69+BP69+BV69+CB69+CH69+CN69+CT69+CZ69+DF69+DL69+DR69+DX69+ED69+EJ69+EP69+EV69+FB69+FH69+FN69+FT69+FZ69+GF69+GL69+GR69+GX69+HD69+HJ69+HP69</f>
        <v>0</v>
      </c>
      <c r="HU69">
        <f>IFERROR(N($J69),0)</f>
        <v>0</v>
      </c>
      <c r="HW69">
        <f>SUMPRODUCT((MOD(COLUMN($M69:$HR69)-COLUMN($M69),6)=0)*ISNUMBER($M69:$HR69)*($M69:$HR69&gt;=RESUMEN!$C$26)*($M69:$HR69&lt;=RESUMEN!$C$27)*IFERROR(N($N69:$HS69),0))</f>
        <v>0</v>
      </c>
      <c r="HX69">
        <f>SUMPRODUCT((MOD(COLUMN($M69:$HR69)-COLUMN($M69),6)=0)*ISNUMBER($M69:$HR69)*($M69:$HR69&gt;=RESUMEN!$C$26)*($M69:$HR69&lt;=RESUMEN!$C$27))</f>
        <v>0</v>
      </c>
    </row>
    <row r="70">
      <c r="B70">
        <f>VENTAS!A69</f>
        <v>67</v>
      </c>
      <c r="C70" t="str">
        <f>VENTAS!B69</f>
        <v>LC1 - 8 - 4</v>
      </c>
      <c r="D70" t="str">
        <f>VENTAS!C69</f>
        <v>VENDIDO</v>
      </c>
      <c r="E70">
        <f>VENTAS!D69</f>
        <v>27982000</v>
      </c>
      <c r="F70">
        <f>VENTAS!J69</f>
        <v>27982000</v>
      </c>
      <c r="G70">
        <f>VENTAS!F69</f>
        <v>0</v>
      </c>
      <c r="H70">
        <f>VENTAS!K69</f>
        <v>0</v>
      </c>
      <c r="I70">
        <f>VENTAS!M69</f>
        <v>0</v>
      </c>
      <c r="J70">
        <v>0</v>
      </c>
      <c r="K70" t="str">
        <f>IF(N($H70)&lt;1,"",$G70+31)</f>
        <v/>
      </c>
      <c r="L70" t="str">
        <f>IF(K70="","",TODAY()-K70)</f>
        <v/>
      </c>
      <c r="O70" t="str">
        <f>IF(K70="","SIN ESTADO",IF(M70&lt;&gt;"","PAGA",IF(L70&gt;0,"VENCIDA",IF(L70&gt;=-5,"POR VENCER","AL DÍA"))))</f>
        <v>SIN ESTADO</v>
      </c>
      <c r="Q70" t="str">
        <f>IF(N($H70)&lt;2,"",IF(K70="","",K70+31))</f>
        <v/>
      </c>
      <c r="R70" t="str">
        <f>IF(Q70="","",TODAY()-Q70)</f>
        <v/>
      </c>
      <c r="U70" t="str">
        <f>IF(Q70="","SIN ESTADO",IF(S70&lt;&gt;"","PAGA",IF(R70&gt;0,"VENCIDA",IF(R70&gt;=-5,"POR VENCER","AL DÍA"))))</f>
        <v>SIN ESTADO</v>
      </c>
      <c r="W70" t="str">
        <f>IF(N($H70)&lt;3,"",IF(Q70="","",Q70+31))</f>
        <v/>
      </c>
      <c r="X70" t="str">
        <f>IF(W70="","",TODAY()-W70)</f>
        <v/>
      </c>
      <c r="AA70" t="str">
        <f>IF(W70="","SIN ESTADO",IF(Y70&lt;&gt;"","PAGA",IF(X70&gt;0,"VENCIDA",IF(X70&gt;=-5,"POR VENCER","AL DÍA"))))</f>
        <v>SIN ESTADO</v>
      </c>
      <c r="AC70" t="str">
        <f>IF(N($H70)&lt;4,"",IF(W70="","",W70+31))</f>
        <v/>
      </c>
      <c r="AD70" t="str">
        <f>IF(AC70="","",TODAY()-AC70)</f>
        <v/>
      </c>
      <c r="AG70" t="str">
        <f>IF(AC70="","SIN ESTADO",IF(AE70&lt;&gt;"","PAGA",IF(AD70&gt;0,"VENCIDA",IF(AD70&gt;=-5,"POR VENCER","AL DÍA"))))</f>
        <v>SIN ESTADO</v>
      </c>
      <c r="AI70" t="str">
        <f>IF(N($H70)&lt;5,"",IF(AC70="","",AC70+31))</f>
        <v/>
      </c>
      <c r="AJ70" t="str">
        <f>IF(AI70="","",TODAY()-AI70)</f>
        <v/>
      </c>
      <c r="AM70" t="str">
        <f>IF(AI70="","SIN ESTADO",IF(AK70&lt;&gt;"","PAGA",IF(AJ70&gt;0,"VENCIDA",IF(AJ70&gt;=-5,"POR VENCER","AL DÍA"))))</f>
        <v>SIN ESTADO</v>
      </c>
      <c r="AO70" t="str">
        <f>IF(N($H70)&lt;6,"",IF(AI70="","",AI70+31))</f>
        <v/>
      </c>
      <c r="AP70" t="str">
        <f>IF(AO70="","",TODAY()-AO70)</f>
        <v/>
      </c>
      <c r="AS70" t="str">
        <f>IF(AO70="","SIN ESTADO",IF(AQ70&lt;&gt;"","PAGA",IF(AP70&gt;0,"VENCIDA",IF(AP70&gt;=-5,"POR VENCER","AL DÍA"))))</f>
        <v>SIN ESTADO</v>
      </c>
      <c r="AU70" t="str">
        <f>IF(N($H70)&lt;7,"",IF(AO70="","",AO70+31))</f>
        <v/>
      </c>
      <c r="AV70" t="str">
        <f>IF(AU70="","",TODAY()-AU70)</f>
        <v/>
      </c>
      <c r="AY70" t="str">
        <f>IF(AU70="","SIN ESTADO",IF(AW70&lt;&gt;"","PAGA",IF(AV70&gt;0,"VENCIDA",IF(AV70&gt;=-5,"POR VENCER","AL DÍA"))))</f>
        <v>SIN ESTADO</v>
      </c>
      <c r="BA70" t="str">
        <f>IF(N($H70)&lt;8,"",IF(AU70="","",AU70+31))</f>
        <v/>
      </c>
      <c r="BB70" t="str">
        <f>IF(BA70="","",TODAY()-BA70)</f>
        <v/>
      </c>
      <c r="BE70" t="str">
        <f>IF(BA70="","SIN ESTADO",IF(BC70&lt;&gt;"","PAGA",IF(BB70&gt;0,"VENCIDA",IF(BB70&gt;=-5,"POR VENCER","AL DÍA"))))</f>
        <v>SIN ESTADO</v>
      </c>
      <c r="BG70" t="str">
        <f>IF(N($H70)&lt;9,"",IF(BA70="","",BA70+31))</f>
        <v/>
      </c>
      <c r="BH70" t="str">
        <f>IF(BG70="","",TODAY()-BG70)</f>
        <v/>
      </c>
      <c r="BK70" t="str">
        <f>IF(BG70="","SIN ESTADO",IF(BI70&lt;&gt;"","PAGA",IF(BH70&gt;0,"VENCIDA",IF(BH70&gt;=-5,"POR VENCER","AL DÍA"))))</f>
        <v>SIN ESTADO</v>
      </c>
      <c r="BM70" t="str">
        <f>IF(N($H70)&lt;10,"",IF(BG70="","",BG70+31))</f>
        <v/>
      </c>
      <c r="BN70" t="str">
        <f>IF(BM70="","",TODAY()-BM70)</f>
        <v/>
      </c>
      <c r="BQ70" t="str">
        <f>IF(BM70="","SIN ESTADO",IF(BO70&lt;&gt;"","PAGA",IF(BN70&gt;0,"VENCIDA",IF(BN70&gt;=-5,"POR VENCER","AL DÍA"))))</f>
        <v>SIN ESTADO</v>
      </c>
      <c r="BS70" t="str">
        <f>IF(N($H70)&lt;11,"",IF(BM70="","",BM70+31))</f>
        <v/>
      </c>
      <c r="BT70" t="str">
        <f>IF(BS70="","",TODAY()-BS70)</f>
        <v/>
      </c>
      <c r="BW70" t="str">
        <f>IF(BS70="","SIN ESTADO",IF(BU70&lt;&gt;"","PAGA",IF(BT70&gt;0,"VENCIDA",IF(BT70&gt;=-5,"POR VENCER","AL DÍA"))))</f>
        <v>SIN ESTADO</v>
      </c>
      <c r="BY70" t="str">
        <f>IF(N($H70)&lt;12,"",IF(BS70="","",BS70+31))</f>
        <v/>
      </c>
      <c r="BZ70" t="str">
        <f>IF(BY70="","",TODAY()-BY70)</f>
        <v/>
      </c>
      <c r="CC70" t="str">
        <f>IF(BY70="","SIN ESTADO",IF(CA70&lt;&gt;"","PAGA",IF(BZ70&gt;0,"VENCIDA",IF(BZ70&gt;=-5,"POR VENCER","AL DÍA"))))</f>
        <v>SIN ESTADO</v>
      </c>
      <c r="CE70" t="str">
        <f>IF(N($H70)&lt;13,"",IF(BY70="","",BY70+31))</f>
        <v/>
      </c>
      <c r="CF70" t="str">
        <f>IF(CE70="","",TODAY()-CE70)</f>
        <v/>
      </c>
      <c r="CI70" t="str">
        <f>IF(CE70="","SIN ESTADO",IF(CG70&lt;&gt;"","PAGA",IF(CF70&gt;0,"VENCIDA",IF(CF70&gt;=-5,"POR VENCER","AL DÍA"))))</f>
        <v>SIN ESTADO</v>
      </c>
      <c r="CK70" t="str">
        <f>IF(N($H70)&lt;14,"",IF(CE70="","",CE70+31))</f>
        <v/>
      </c>
      <c r="CL70" t="str">
        <f>IF(CK70="","",TODAY()-CK70)</f>
        <v/>
      </c>
      <c r="CO70" t="str">
        <f>IF(CK70="","SIN ESTADO",IF(CM70&lt;&gt;"","PAGA",IF(CL70&gt;0,"VENCIDA",IF(CL70&gt;=-5,"POR VENCER","AL DÍA"))))</f>
        <v>SIN ESTADO</v>
      </c>
      <c r="CQ70" t="str">
        <f>IF(N($H70)&lt;15,"",IF(CK70="","",CK70+31))</f>
        <v/>
      </c>
      <c r="CR70" t="str">
        <f>IF(CQ70="","",TODAY()-CQ70)</f>
        <v/>
      </c>
      <c r="CU70" t="str">
        <f>IF(CQ70="","SIN ESTADO",IF(CS70&lt;&gt;"","PAGA",IF(CR70&gt;0,"VENCIDA",IF(CR70&gt;=-5,"POR VENCER","AL DÍA"))))</f>
        <v>SIN ESTADO</v>
      </c>
      <c r="CW70" t="str">
        <f>IF(N($H70)&lt;16,"",IF(CQ70="","",CQ70+31))</f>
        <v/>
      </c>
      <c r="CX70" t="str">
        <f>IF(CW70="","",TODAY()-CW70)</f>
        <v/>
      </c>
      <c r="DA70" t="str">
        <f>IF(CW70="","SIN ESTADO",IF(CY70&lt;&gt;"","PAGA",IF(CX70&gt;0,"VENCIDA",IF(CX70&gt;=-5,"POR VENCER","AL DÍA"))))</f>
        <v>SIN ESTADO</v>
      </c>
      <c r="DC70" t="str">
        <f>IF(N($H70)&lt;17,"",IF(CW70="","",CW70+31))</f>
        <v/>
      </c>
      <c r="DD70" t="str">
        <f>IF(DC70="","",TODAY()-DC70)</f>
        <v/>
      </c>
      <c r="DG70" t="str">
        <f>IF(DC70="","SIN ESTADO",IF(DE70&lt;&gt;"","PAGA",IF(DD70&gt;0,"VENCIDA",IF(DD70&gt;=-5,"POR VENCER","AL DÍA"))))</f>
        <v>SIN ESTADO</v>
      </c>
      <c r="DI70" t="str">
        <f>IF(N($H70)&lt;18,"",IF(DC70="","",DC70+31))</f>
        <v/>
      </c>
      <c r="DJ70" t="str">
        <f>IF(DI70="","",TODAY()-DI70)</f>
        <v/>
      </c>
      <c r="DM70" t="str">
        <f>IF(DI70="","SIN ESTADO",IF(DK70&lt;&gt;"","PAGA",IF(DJ70&gt;0,"VENCIDA",IF(DJ70&gt;=-5,"POR VENCER","AL DÍA"))))</f>
        <v>SIN ESTADO</v>
      </c>
      <c r="DO70" t="str">
        <f>IF(N($H70)&lt;19,"",IF(DI70="","",DI70+31))</f>
        <v/>
      </c>
      <c r="DP70" t="str">
        <f>IF(DO70="","",TODAY()-DO70)</f>
        <v/>
      </c>
      <c r="DS70" t="str">
        <f>IF(DO70="","SIN ESTADO",IF(DQ70&lt;&gt;"","PAGA",IF(DP70&gt;0,"VENCIDA",IF(DP70&gt;=-5,"POR VENCER","AL DÍA"))))</f>
        <v>SIN ESTADO</v>
      </c>
      <c r="DU70" t="str">
        <f>IF(N($H70)&lt;20,"",IF(DO70="","",DO70+31))</f>
        <v/>
      </c>
      <c r="DV70" t="str">
        <f>IF(DU70="","",TODAY()-DU70)</f>
        <v/>
      </c>
      <c r="DY70" t="str">
        <f>IF(DU70="","SIN ESTADO",IF(DW70&lt;&gt;"","PAGA",IF(DV70&gt;0,"VENCIDA",IF(DV70&gt;=-5,"POR VENCER","AL DÍA"))))</f>
        <v>SIN ESTADO</v>
      </c>
      <c r="EA70" t="str">
        <f>IF(N($H70)&lt;21,"",IF(DU70="","",DU70+31))</f>
        <v/>
      </c>
      <c r="EB70" t="str">
        <f>IF(EA70="","",TODAY()-EA70)</f>
        <v/>
      </c>
      <c r="EE70" t="str">
        <f>IF(EA70="","SIN ESTADO",IF(EC70&lt;&gt;"","PAGA",IF(EB70&gt;0,"VENCIDA",IF(EB70&gt;=-5,"POR VENCER","AL DÍA"))))</f>
        <v>SIN ESTADO</v>
      </c>
      <c r="EG70" t="str">
        <f>IF(N($H70)&lt;22,"",IF(EA70="","",EA70+31))</f>
        <v/>
      </c>
      <c r="EH70" t="str">
        <f>IF(EG70="","",TODAY()-EG70)</f>
        <v/>
      </c>
      <c r="EK70" t="str">
        <f>IF(EG70="","SIN ESTADO",IF(EI70&lt;&gt;"","PAGA",IF(EH70&gt;0,"VENCIDA",IF(EH70&gt;=-5,"POR VENCER","AL DÍA"))))</f>
        <v>SIN ESTADO</v>
      </c>
      <c r="EM70" t="str">
        <f>IF(N($H70)&lt;23,"",IF(EG70="","",EG70+31))</f>
        <v/>
      </c>
      <c r="EN70" t="str">
        <f>IF(EM70="","",TODAY()-EM70)</f>
        <v/>
      </c>
      <c r="EQ70" t="str">
        <f>IF(EM70="","SIN ESTADO",IF(EO70&lt;&gt;"","PAGA",IF(EN70&gt;0,"VENCIDA",IF(EN70&gt;=-5,"POR VENCER","AL DÍA"))))</f>
        <v>SIN ESTADO</v>
      </c>
      <c r="ES70" t="str">
        <f>IF(N($H70)&lt;24,"",IF(EM70="","",EM70+31))</f>
        <v/>
      </c>
      <c r="ET70" t="str">
        <f>IF(ES70="","",TODAY()-ES70)</f>
        <v/>
      </c>
      <c r="EW70" t="str">
        <f>IF(ES70="","SIN ESTADO",IF(EU70&lt;&gt;"","PAGA",IF(ET70&gt;0,"VENCIDA",IF(ET70&gt;=-5,"POR VENCER","AL DÍA"))))</f>
        <v>SIN ESTADO</v>
      </c>
      <c r="EY70" t="str">
        <f>IF(N($H70)&lt;25,"",IF(ES70="","",ES70+31))</f>
        <v/>
      </c>
      <c r="EZ70" t="str">
        <f>IF(EY70="","",TODAY()-EY70)</f>
        <v/>
      </c>
      <c r="FC70" t="str">
        <f>IF(EY70="","SIN ESTADO",IF(FA70&lt;&gt;"","PAGA",IF(EZ70&gt;0,"VENCIDA",IF(EZ70&gt;=-5,"POR VENCER","AL DÍA"))))</f>
        <v>SIN ESTADO</v>
      </c>
      <c r="FE70" t="str">
        <f>IF(N($H70)&lt;26,"",IF(EY70="","",EY70+31))</f>
        <v/>
      </c>
      <c r="FF70" t="str">
        <f>IF(FE70="","",TODAY()-FE70)</f>
        <v/>
      </c>
      <c r="FI70" t="str">
        <f>IF(FE70="","SIN ESTADO",IF(FG70&lt;&gt;"","PAGA",IF(FF70&gt;0,"VENCIDA",IF(FF70&gt;=-5,"POR VENCER","AL DÍA"))))</f>
        <v>SIN ESTADO</v>
      </c>
      <c r="FK70" t="str">
        <f>IF(N($H70)&lt;27,"",IF(FE70="","",FE70+31))</f>
        <v/>
      </c>
      <c r="FL70" t="str">
        <f>IF(FK70="","",TODAY()-FK70)</f>
        <v/>
      </c>
      <c r="FO70" t="str">
        <f>IF(FK70="","SIN ESTADO",IF(FM70&lt;&gt;"","PAGA",IF(FL70&gt;0,"VENCIDA",IF(FL70&gt;=-5,"POR VENCER","AL DÍA"))))</f>
        <v>SIN ESTADO</v>
      </c>
      <c r="FQ70" t="str">
        <f>IF(N($H70)&lt;28,"",IF(FK70="","",FK70+31))</f>
        <v/>
      </c>
      <c r="FR70" t="str">
        <f>IF(FQ70="","",TODAY()-FQ70)</f>
        <v/>
      </c>
      <c r="FU70" t="str">
        <f>IF(FQ70="","SIN ESTADO",IF(FS70&lt;&gt;"","PAGA",IF(FR70&gt;0,"VENCIDA",IF(FR70&gt;=-5,"POR VENCER","AL DÍA"))))</f>
        <v>SIN ESTADO</v>
      </c>
      <c r="FW70" t="str">
        <f>IF(N($H70)&lt;29,"",IF(FQ70="","",FQ70+31))</f>
        <v/>
      </c>
      <c r="FX70" t="str">
        <f>IF(FW70="","",TODAY()-FW70)</f>
        <v/>
      </c>
      <c r="GA70" t="str">
        <f>IF(FW70="","SIN ESTADO",IF(FY70&lt;&gt;"","PAGA",IF(FX70&gt;0,"VENCIDA",IF(FX70&gt;=-5,"POR VENCER","AL DÍA"))))</f>
        <v>SIN ESTADO</v>
      </c>
      <c r="GC70" t="str">
        <f>IF(N($H70)&lt;30,"",IF(FW70="","",FW70+31))</f>
        <v/>
      </c>
      <c r="GD70" t="str">
        <f>IF(GC70="","",TODAY()-GC70)</f>
        <v/>
      </c>
      <c r="GG70" t="str">
        <f>IF(GC70="","SIN ESTADO",IF(GE70&lt;&gt;"","PAGA",IF(GD70&gt;0,"VENCIDA",IF(GD70&gt;=-5,"POR VENCER","AL DÍA"))))</f>
        <v>SIN ESTADO</v>
      </c>
      <c r="GI70" t="str">
        <f>IF(N($H70)&lt;31,"",IF(GC70="","",GC70+31))</f>
        <v/>
      </c>
      <c r="GJ70" t="str">
        <f>IF(GI70="","",TODAY()-GI70)</f>
        <v/>
      </c>
      <c r="GM70" t="str">
        <f>IF(GI70="","SIN ESTADO",IF(GK70&lt;&gt;"","PAGA",IF(GJ70&gt;0,"VENCIDA",IF(GJ70&gt;=-5,"POR VENCER","AL DÍA"))))</f>
        <v>SIN ESTADO</v>
      </c>
      <c r="GO70" t="str">
        <f>IF(N($H70)&lt;32,"",IF(GI70="","",GI70+31))</f>
        <v/>
      </c>
      <c r="GP70" t="str">
        <f>IF(GO70="","",TODAY()-GO70)</f>
        <v/>
      </c>
      <c r="GS70" t="str">
        <f>IF(GO70="","SIN ESTADO",IF(GQ70&lt;&gt;"","PAGA",IF(GP70&gt;0,"VENCIDA",IF(GP70&gt;=-5,"POR VENCER","AL DÍA"))))</f>
        <v>SIN ESTADO</v>
      </c>
      <c r="GU70" t="str">
        <f>IF(N($H70)&lt;33,"",IF(GO70="","",GO70+31))</f>
        <v/>
      </c>
      <c r="GV70" t="str">
        <f>IF(GU70="","",TODAY()-GU70)</f>
        <v/>
      </c>
      <c r="GY70" t="str">
        <f>IF(GU70="","SIN ESTADO",IF(GW70&lt;&gt;"","PAGA",IF(GV70&gt;0,"VENCIDA",IF(GV70&gt;=-5,"POR VENCER","AL DÍA"))))</f>
        <v>SIN ESTADO</v>
      </c>
      <c r="HA70" t="str">
        <f>IF(N($H70)&lt;34,"",IF(GU70="","",GU70+31))</f>
        <v/>
      </c>
      <c r="HB70" t="str">
        <f>IF(HA70="","",TODAY()-HA70)</f>
        <v/>
      </c>
      <c r="HE70" t="str">
        <f>IF(HA70="","SIN ESTADO",IF(HC70&lt;&gt;"","PAGA",IF(HB70&gt;0,"VENCIDA",IF(HB70&gt;=-5,"POR VENCER","AL DÍA"))))</f>
        <v>SIN ESTADO</v>
      </c>
      <c r="HG70" t="str">
        <f>IF(N($H70)&lt;35,"",IF(HA70="","",HA70+31))</f>
        <v/>
      </c>
      <c r="HH70" t="str">
        <f>IF(HG70="","",TODAY()-HG70)</f>
        <v/>
      </c>
      <c r="HK70" t="str">
        <f>IF(HG70="","SIN ESTADO",IF(HI70&lt;&gt;"","PAGA",IF(HH70&gt;0,"VENCIDA",IF(HH70&gt;=-5,"POR VENCER","AL DÍA"))))</f>
        <v>SIN ESTADO</v>
      </c>
      <c r="HM70" t="str">
        <f>IF(N($H70)&lt;36,"",IF(HG70="","",HG70+31))</f>
        <v/>
      </c>
      <c r="HN70" t="str">
        <f>IF(HM70="","",TODAY()-HM70)</f>
        <v/>
      </c>
      <c r="HQ70" t="str">
        <f>IF(HM70="","SIN ESTADO",IF(HO70&lt;&gt;"","PAGA",IF(HN70&gt;0,"VENCIDA",IF(HN70&gt;=-5,"POR VENCER","AL DÍA"))))</f>
        <v>SIN ESTADO</v>
      </c>
      <c r="HS70">
        <f>N70+T70+Z70+AF70+AL70+AR70+AX70+BD70+BJ70+BP70+BV70+CB70+CH70+CN70+CT70+CZ70+DF70+DL70+DR70+DX70+ED70+EJ70+EP70+EV70+FB70+FH70+FN70+FT70+FZ70+GF70+GL70+GR70+GX70+HD70+HJ70+HP70</f>
        <v>0</v>
      </c>
      <c r="HU70">
        <f>IFERROR(N($J70),0)</f>
        <v>0</v>
      </c>
      <c r="HW70">
        <f>SUMPRODUCT((MOD(COLUMN($M70:$HR70)-COLUMN($M70),6)=0)*ISNUMBER($M70:$HR70)*($M70:$HR70&gt;=RESUMEN!$C$26)*($M70:$HR70&lt;=RESUMEN!$C$27)*IFERROR(N($N70:$HS70),0))</f>
        <v>0</v>
      </c>
      <c r="HX70">
        <f>SUMPRODUCT((MOD(COLUMN($M70:$HR70)-COLUMN($M70),6)=0)*ISNUMBER($M70:$HR70)*($M70:$HR70&gt;=RESUMEN!$C$26)*($M70:$HR70&lt;=RESUMEN!$C$27))</f>
        <v>0</v>
      </c>
    </row>
    <row r="71">
      <c r="B71">
        <f>VENTAS!A70</f>
        <v>68</v>
      </c>
      <c r="C71" t="str">
        <f>VENTAS!B70</f>
        <v xml:space="preserve">LC1 - 8 - 5 </v>
      </c>
      <c r="D71" t="str">
        <f>VENTAS!C70</f>
        <v>DISPONIBLE</v>
      </c>
      <c r="E71">
        <f>VENTAS!D70</f>
        <v>36132000</v>
      </c>
      <c r="F71">
        <f>VENTAS!J70</f>
        <v>36132000</v>
      </c>
      <c r="G71">
        <f>VENTAS!F70</f>
        <v>0</v>
      </c>
      <c r="H71">
        <f>VENTAS!K70</f>
        <v>0</v>
      </c>
      <c r="I71">
        <f>VENTAS!M70</f>
        <v>0</v>
      </c>
      <c r="J71">
        <v>0</v>
      </c>
      <c r="K71" t="str">
        <f>IF(N($H71)&lt;1,"",$G71+31)</f>
        <v/>
      </c>
      <c r="L71" t="str">
        <f>IF(K71="","",TODAY()-K71)</f>
        <v/>
      </c>
      <c r="O71" t="str">
        <f>IF(K71="","SIN ESTADO",IF(M71&lt;&gt;"","PAGA",IF(L71&gt;0,"VENCIDA",IF(L71&gt;=-5,"POR VENCER","AL DÍA"))))</f>
        <v>SIN ESTADO</v>
      </c>
      <c r="Q71" t="str">
        <f>IF(N($H71)&lt;2,"",IF(K71="","",K71+31))</f>
        <v/>
      </c>
      <c r="R71" t="str">
        <f>IF(Q71="","",TODAY()-Q71)</f>
        <v/>
      </c>
      <c r="U71" t="str">
        <f>IF(Q71="","SIN ESTADO",IF(S71&lt;&gt;"","PAGA",IF(R71&gt;0,"VENCIDA",IF(R71&gt;=-5,"POR VENCER","AL DÍA"))))</f>
        <v>SIN ESTADO</v>
      </c>
      <c r="W71" t="str">
        <f>IF(N($H71)&lt;3,"",IF(Q71="","",Q71+31))</f>
        <v/>
      </c>
      <c r="X71" t="str">
        <f>IF(W71="","",TODAY()-W71)</f>
        <v/>
      </c>
      <c r="AA71" t="str">
        <f>IF(W71="","SIN ESTADO",IF(Y71&lt;&gt;"","PAGA",IF(X71&gt;0,"VENCIDA",IF(X71&gt;=-5,"POR VENCER","AL DÍA"))))</f>
        <v>SIN ESTADO</v>
      </c>
      <c r="AC71" t="str">
        <f>IF(N($H71)&lt;4,"",IF(W71="","",W71+31))</f>
        <v/>
      </c>
      <c r="AD71" t="str">
        <f>IF(AC71="","",TODAY()-AC71)</f>
        <v/>
      </c>
      <c r="AG71" t="str">
        <f>IF(AC71="","SIN ESTADO",IF(AE71&lt;&gt;"","PAGA",IF(AD71&gt;0,"VENCIDA",IF(AD71&gt;=-5,"POR VENCER","AL DÍA"))))</f>
        <v>SIN ESTADO</v>
      </c>
      <c r="AI71" t="str">
        <f>IF(N($H71)&lt;5,"",IF(AC71="","",AC71+31))</f>
        <v/>
      </c>
      <c r="AJ71" t="str">
        <f>IF(AI71="","",TODAY()-AI71)</f>
        <v/>
      </c>
      <c r="AM71" t="str">
        <f>IF(AI71="","SIN ESTADO",IF(AK71&lt;&gt;"","PAGA",IF(AJ71&gt;0,"VENCIDA",IF(AJ71&gt;=-5,"POR VENCER","AL DÍA"))))</f>
        <v>SIN ESTADO</v>
      </c>
      <c r="AO71" t="str">
        <f>IF(N($H71)&lt;6,"",IF(AI71="","",AI71+31))</f>
        <v/>
      </c>
      <c r="AP71" t="str">
        <f>IF(AO71="","",TODAY()-AO71)</f>
        <v/>
      </c>
      <c r="AS71" t="str">
        <f>IF(AO71="","SIN ESTADO",IF(AQ71&lt;&gt;"","PAGA",IF(AP71&gt;0,"VENCIDA",IF(AP71&gt;=-5,"POR VENCER","AL DÍA"))))</f>
        <v>SIN ESTADO</v>
      </c>
      <c r="AU71" t="str">
        <f>IF(N($H71)&lt;7,"",IF(AO71="","",AO71+31))</f>
        <v/>
      </c>
      <c r="AV71" t="str">
        <f>IF(AU71="","",TODAY()-AU71)</f>
        <v/>
      </c>
      <c r="AY71" t="str">
        <f>IF(AU71="","SIN ESTADO",IF(AW71&lt;&gt;"","PAGA",IF(AV71&gt;0,"VENCIDA",IF(AV71&gt;=-5,"POR VENCER","AL DÍA"))))</f>
        <v>SIN ESTADO</v>
      </c>
      <c r="BA71" t="str">
        <f>IF(N($H71)&lt;8,"",IF(AU71="","",AU71+31))</f>
        <v/>
      </c>
      <c r="BB71" t="str">
        <f>IF(BA71="","",TODAY()-BA71)</f>
        <v/>
      </c>
      <c r="BE71" t="str">
        <f>IF(BA71="","SIN ESTADO",IF(BC71&lt;&gt;"","PAGA",IF(BB71&gt;0,"VENCIDA",IF(BB71&gt;=-5,"POR VENCER","AL DÍA"))))</f>
        <v>SIN ESTADO</v>
      </c>
      <c r="BG71" t="str">
        <f>IF(N($H71)&lt;9,"",IF(BA71="","",BA71+31))</f>
        <v/>
      </c>
      <c r="BH71" t="str">
        <f>IF(BG71="","",TODAY()-BG71)</f>
        <v/>
      </c>
      <c r="BK71" t="str">
        <f>IF(BG71="","SIN ESTADO",IF(BI71&lt;&gt;"","PAGA",IF(BH71&gt;0,"VENCIDA",IF(BH71&gt;=-5,"POR VENCER","AL DÍA"))))</f>
        <v>SIN ESTADO</v>
      </c>
      <c r="BM71" t="str">
        <f>IF(N($H71)&lt;10,"",IF(BG71="","",BG71+31))</f>
        <v/>
      </c>
      <c r="BN71" t="str">
        <f>IF(BM71="","",TODAY()-BM71)</f>
        <v/>
      </c>
      <c r="BQ71" t="str">
        <f>IF(BM71="","SIN ESTADO",IF(BO71&lt;&gt;"","PAGA",IF(BN71&gt;0,"VENCIDA",IF(BN71&gt;=-5,"POR VENCER","AL DÍA"))))</f>
        <v>SIN ESTADO</v>
      </c>
      <c r="BS71" t="str">
        <f>IF(N($H71)&lt;11,"",IF(BM71="","",BM71+31))</f>
        <v/>
      </c>
      <c r="BT71" t="str">
        <f>IF(BS71="","",TODAY()-BS71)</f>
        <v/>
      </c>
      <c r="BW71" t="str">
        <f>IF(BS71="","SIN ESTADO",IF(BU71&lt;&gt;"","PAGA",IF(BT71&gt;0,"VENCIDA",IF(BT71&gt;=-5,"POR VENCER","AL DÍA"))))</f>
        <v>SIN ESTADO</v>
      </c>
      <c r="BY71" t="str">
        <f>IF(N($H71)&lt;12,"",IF(BS71="","",BS71+31))</f>
        <v/>
      </c>
      <c r="BZ71" t="str">
        <f>IF(BY71="","",TODAY()-BY71)</f>
        <v/>
      </c>
      <c r="CC71" t="str">
        <f>IF(BY71="","SIN ESTADO",IF(CA71&lt;&gt;"","PAGA",IF(BZ71&gt;0,"VENCIDA",IF(BZ71&gt;=-5,"POR VENCER","AL DÍA"))))</f>
        <v>SIN ESTADO</v>
      </c>
      <c r="CE71" t="str">
        <f>IF(N($H71)&lt;13,"",IF(BY71="","",BY71+31))</f>
        <v/>
      </c>
      <c r="CF71" t="str">
        <f>IF(CE71="","",TODAY()-CE71)</f>
        <v/>
      </c>
      <c r="CI71" t="str">
        <f>IF(CE71="","SIN ESTADO",IF(CG71&lt;&gt;"","PAGA",IF(CF71&gt;0,"VENCIDA",IF(CF71&gt;=-5,"POR VENCER","AL DÍA"))))</f>
        <v>SIN ESTADO</v>
      </c>
      <c r="CK71" t="str">
        <f>IF(N($H71)&lt;14,"",IF(CE71="","",CE71+31))</f>
        <v/>
      </c>
      <c r="CL71" t="str">
        <f>IF(CK71="","",TODAY()-CK71)</f>
        <v/>
      </c>
      <c r="CO71" t="str">
        <f>IF(CK71="","SIN ESTADO",IF(CM71&lt;&gt;"","PAGA",IF(CL71&gt;0,"VENCIDA",IF(CL71&gt;=-5,"POR VENCER","AL DÍA"))))</f>
        <v>SIN ESTADO</v>
      </c>
      <c r="CQ71" t="str">
        <f>IF(N($H71)&lt;15,"",IF(CK71="","",CK71+31))</f>
        <v/>
      </c>
      <c r="CR71" t="str">
        <f>IF(CQ71="","",TODAY()-CQ71)</f>
        <v/>
      </c>
      <c r="CU71" t="str">
        <f>IF(CQ71="","SIN ESTADO",IF(CS71&lt;&gt;"","PAGA",IF(CR71&gt;0,"VENCIDA",IF(CR71&gt;=-5,"POR VENCER","AL DÍA"))))</f>
        <v>SIN ESTADO</v>
      </c>
      <c r="CW71" t="str">
        <f>IF(N($H71)&lt;16,"",IF(CQ71="","",CQ71+31))</f>
        <v/>
      </c>
      <c r="CX71" t="str">
        <f>IF(CW71="","",TODAY()-CW71)</f>
        <v/>
      </c>
      <c r="DA71" t="str">
        <f>IF(CW71="","SIN ESTADO",IF(CY71&lt;&gt;"","PAGA",IF(CX71&gt;0,"VENCIDA",IF(CX71&gt;=-5,"POR VENCER","AL DÍA"))))</f>
        <v>SIN ESTADO</v>
      </c>
      <c r="DC71" t="str">
        <f>IF(N($H71)&lt;17,"",IF(CW71="","",CW71+31))</f>
        <v/>
      </c>
      <c r="DD71" t="str">
        <f>IF(DC71="","",TODAY()-DC71)</f>
        <v/>
      </c>
      <c r="DG71" t="str">
        <f>IF(DC71="","SIN ESTADO",IF(DE71&lt;&gt;"","PAGA",IF(DD71&gt;0,"VENCIDA",IF(DD71&gt;=-5,"POR VENCER","AL DÍA"))))</f>
        <v>SIN ESTADO</v>
      </c>
      <c r="DI71" t="str">
        <f>IF(N($H71)&lt;18,"",IF(DC71="","",DC71+31))</f>
        <v/>
      </c>
      <c r="DJ71" t="str">
        <f>IF(DI71="","",TODAY()-DI71)</f>
        <v/>
      </c>
      <c r="DM71" t="str">
        <f>IF(DI71="","SIN ESTADO",IF(DK71&lt;&gt;"","PAGA",IF(DJ71&gt;0,"VENCIDA",IF(DJ71&gt;=-5,"POR VENCER","AL DÍA"))))</f>
        <v>SIN ESTADO</v>
      </c>
      <c r="DO71" t="str">
        <f>IF(N($H71)&lt;19,"",IF(DI71="","",DI71+31))</f>
        <v/>
      </c>
      <c r="DP71" t="str">
        <f>IF(DO71="","",TODAY()-DO71)</f>
        <v/>
      </c>
      <c r="DS71" t="str">
        <f>IF(DO71="","SIN ESTADO",IF(DQ71&lt;&gt;"","PAGA",IF(DP71&gt;0,"VENCIDA",IF(DP71&gt;=-5,"POR VENCER","AL DÍA"))))</f>
        <v>SIN ESTADO</v>
      </c>
      <c r="DU71" t="str">
        <f>IF(N($H71)&lt;20,"",IF(DO71="","",DO71+31))</f>
        <v/>
      </c>
      <c r="DV71" t="str">
        <f>IF(DU71="","",TODAY()-DU71)</f>
        <v/>
      </c>
      <c r="DY71" t="str">
        <f>IF(DU71="","SIN ESTADO",IF(DW71&lt;&gt;"","PAGA",IF(DV71&gt;0,"VENCIDA",IF(DV71&gt;=-5,"POR VENCER","AL DÍA"))))</f>
        <v>SIN ESTADO</v>
      </c>
      <c r="EA71" t="str">
        <f>IF(N($H71)&lt;21,"",IF(DU71="","",DU71+31))</f>
        <v/>
      </c>
      <c r="EB71" t="str">
        <f>IF(EA71="","",TODAY()-EA71)</f>
        <v/>
      </c>
      <c r="EE71" t="str">
        <f>IF(EA71="","SIN ESTADO",IF(EC71&lt;&gt;"","PAGA",IF(EB71&gt;0,"VENCIDA",IF(EB71&gt;=-5,"POR VENCER","AL DÍA"))))</f>
        <v>SIN ESTADO</v>
      </c>
      <c r="EG71" t="str">
        <f>IF(N($H71)&lt;22,"",IF(EA71="","",EA71+31))</f>
        <v/>
      </c>
      <c r="EH71" t="str">
        <f>IF(EG71="","",TODAY()-EG71)</f>
        <v/>
      </c>
      <c r="EK71" t="str">
        <f>IF(EG71="","SIN ESTADO",IF(EI71&lt;&gt;"","PAGA",IF(EH71&gt;0,"VENCIDA",IF(EH71&gt;=-5,"POR VENCER","AL DÍA"))))</f>
        <v>SIN ESTADO</v>
      </c>
      <c r="EM71" t="str">
        <f>IF(N($H71)&lt;23,"",IF(EG71="","",EG71+31))</f>
        <v/>
      </c>
      <c r="EN71" t="str">
        <f>IF(EM71="","",TODAY()-EM71)</f>
        <v/>
      </c>
      <c r="EQ71" t="str">
        <f>IF(EM71="","SIN ESTADO",IF(EO71&lt;&gt;"","PAGA",IF(EN71&gt;0,"VENCIDA",IF(EN71&gt;=-5,"POR VENCER","AL DÍA"))))</f>
        <v>SIN ESTADO</v>
      </c>
      <c r="ES71" t="str">
        <f>IF(N($H71)&lt;24,"",IF(EM71="","",EM71+31))</f>
        <v/>
      </c>
      <c r="ET71" t="str">
        <f>IF(ES71="","",TODAY()-ES71)</f>
        <v/>
      </c>
      <c r="EW71" t="str">
        <f>IF(ES71="","SIN ESTADO",IF(EU71&lt;&gt;"","PAGA",IF(ET71&gt;0,"VENCIDA",IF(ET71&gt;=-5,"POR VENCER","AL DÍA"))))</f>
        <v>SIN ESTADO</v>
      </c>
      <c r="EY71" t="str">
        <f>IF(N($H71)&lt;25,"",IF(ES71="","",ES71+31))</f>
        <v/>
      </c>
      <c r="EZ71" t="str">
        <f>IF(EY71="","",TODAY()-EY71)</f>
        <v/>
      </c>
      <c r="FC71" t="str">
        <f>IF(EY71="","SIN ESTADO",IF(FA71&lt;&gt;"","PAGA",IF(EZ71&gt;0,"VENCIDA",IF(EZ71&gt;=-5,"POR VENCER","AL DÍA"))))</f>
        <v>SIN ESTADO</v>
      </c>
      <c r="FE71" t="str">
        <f>IF(N($H71)&lt;26,"",IF(EY71="","",EY71+31))</f>
        <v/>
      </c>
      <c r="FF71" t="str">
        <f>IF(FE71="","",TODAY()-FE71)</f>
        <v/>
      </c>
      <c r="FI71" t="str">
        <f>IF(FE71="","SIN ESTADO",IF(FG71&lt;&gt;"","PAGA",IF(FF71&gt;0,"VENCIDA",IF(FF71&gt;=-5,"POR VENCER","AL DÍA"))))</f>
        <v>SIN ESTADO</v>
      </c>
      <c r="FK71" t="str">
        <f>IF(N($H71)&lt;27,"",IF(FE71="","",FE71+31))</f>
        <v/>
      </c>
      <c r="FL71" t="str">
        <f>IF(FK71="","",TODAY()-FK71)</f>
        <v/>
      </c>
      <c r="FO71" t="str">
        <f>IF(FK71="","SIN ESTADO",IF(FM71&lt;&gt;"","PAGA",IF(FL71&gt;0,"VENCIDA",IF(FL71&gt;=-5,"POR VENCER","AL DÍA"))))</f>
        <v>SIN ESTADO</v>
      </c>
      <c r="FQ71" t="str">
        <f>IF(N($H71)&lt;28,"",IF(FK71="","",FK71+31))</f>
        <v/>
      </c>
      <c r="FR71" t="str">
        <f>IF(FQ71="","",TODAY()-FQ71)</f>
        <v/>
      </c>
      <c r="FU71" t="str">
        <f>IF(FQ71="","SIN ESTADO",IF(FS71&lt;&gt;"","PAGA",IF(FR71&gt;0,"VENCIDA",IF(FR71&gt;=-5,"POR VENCER","AL DÍA"))))</f>
        <v>SIN ESTADO</v>
      </c>
      <c r="FW71" t="str">
        <f>IF(N($H71)&lt;29,"",IF(FQ71="","",FQ71+31))</f>
        <v/>
      </c>
      <c r="FX71" t="str">
        <f>IF(FW71="","",TODAY()-FW71)</f>
        <v/>
      </c>
      <c r="GA71" t="str">
        <f>IF(FW71="","SIN ESTADO",IF(FY71&lt;&gt;"","PAGA",IF(FX71&gt;0,"VENCIDA",IF(FX71&gt;=-5,"POR VENCER","AL DÍA"))))</f>
        <v>SIN ESTADO</v>
      </c>
      <c r="GC71" t="str">
        <f>IF(N($H71)&lt;30,"",IF(FW71="","",FW71+31))</f>
        <v/>
      </c>
      <c r="GD71" t="str">
        <f>IF(GC71="","",TODAY()-GC71)</f>
        <v/>
      </c>
      <c r="GG71" t="str">
        <f>IF(GC71="","SIN ESTADO",IF(GE71&lt;&gt;"","PAGA",IF(GD71&gt;0,"VENCIDA",IF(GD71&gt;=-5,"POR VENCER","AL DÍA"))))</f>
        <v>SIN ESTADO</v>
      </c>
      <c r="GI71" t="str">
        <f>IF(N($H71)&lt;31,"",IF(GC71="","",GC71+31))</f>
        <v/>
      </c>
      <c r="GJ71" t="str">
        <f>IF(GI71="","",TODAY()-GI71)</f>
        <v/>
      </c>
      <c r="GM71" t="str">
        <f>IF(GI71="","SIN ESTADO",IF(GK71&lt;&gt;"","PAGA",IF(GJ71&gt;0,"VENCIDA",IF(GJ71&gt;=-5,"POR VENCER","AL DÍA"))))</f>
        <v>SIN ESTADO</v>
      </c>
      <c r="GO71" t="str">
        <f>IF(N($H71)&lt;32,"",IF(GI71="","",GI71+31))</f>
        <v/>
      </c>
      <c r="GP71" t="str">
        <f>IF(GO71="","",TODAY()-GO71)</f>
        <v/>
      </c>
      <c r="GS71" t="str">
        <f>IF(GO71="","SIN ESTADO",IF(GQ71&lt;&gt;"","PAGA",IF(GP71&gt;0,"VENCIDA",IF(GP71&gt;=-5,"POR VENCER","AL DÍA"))))</f>
        <v>SIN ESTADO</v>
      </c>
      <c r="GU71" t="str">
        <f>IF(N($H71)&lt;33,"",IF(GO71="","",GO71+31))</f>
        <v/>
      </c>
      <c r="GV71" t="str">
        <f>IF(GU71="","",TODAY()-GU71)</f>
        <v/>
      </c>
      <c r="GY71" t="str">
        <f>IF(GU71="","SIN ESTADO",IF(GW71&lt;&gt;"","PAGA",IF(GV71&gt;0,"VENCIDA",IF(GV71&gt;=-5,"POR VENCER","AL DÍA"))))</f>
        <v>SIN ESTADO</v>
      </c>
      <c r="HA71" t="str">
        <f>IF(N($H71)&lt;34,"",IF(GU71="","",GU71+31))</f>
        <v/>
      </c>
      <c r="HB71" t="str">
        <f>IF(HA71="","",TODAY()-HA71)</f>
        <v/>
      </c>
      <c r="HE71" t="str">
        <f>IF(HA71="","SIN ESTADO",IF(HC71&lt;&gt;"","PAGA",IF(HB71&gt;0,"VENCIDA",IF(HB71&gt;=-5,"POR VENCER","AL DÍA"))))</f>
        <v>SIN ESTADO</v>
      </c>
      <c r="HG71" t="str">
        <f>IF(N($H71)&lt;35,"",IF(HA71="","",HA71+31))</f>
        <v/>
      </c>
      <c r="HH71" t="str">
        <f>IF(HG71="","",TODAY()-HG71)</f>
        <v/>
      </c>
      <c r="HK71" t="str">
        <f>IF(HG71="","SIN ESTADO",IF(HI71&lt;&gt;"","PAGA",IF(HH71&gt;0,"VENCIDA",IF(HH71&gt;=-5,"POR VENCER","AL DÍA"))))</f>
        <v>SIN ESTADO</v>
      </c>
      <c r="HM71" t="str">
        <f>IF(N($H71)&lt;36,"",IF(HG71="","",HG71+31))</f>
        <v/>
      </c>
      <c r="HN71" t="str">
        <f>IF(HM71="","",TODAY()-HM71)</f>
        <v/>
      </c>
      <c r="HQ71" t="str">
        <f>IF(HM71="","SIN ESTADO",IF(HO71&lt;&gt;"","PAGA",IF(HN71&gt;0,"VENCIDA",IF(HN71&gt;=-5,"POR VENCER","AL DÍA"))))</f>
        <v>SIN ESTADO</v>
      </c>
      <c r="HS71">
        <f>N71+T71+Z71+AF71+AL71+AR71+AX71+BD71+BJ71+BP71+BV71+CB71+CH71+CN71+CT71+CZ71+DF71+DL71+DR71+DX71+ED71+EJ71+EP71+EV71+FB71+FH71+FN71+FT71+FZ71+GF71+GL71+GR71+GX71+HD71+HJ71+HP71</f>
        <v>0</v>
      </c>
      <c r="HU71">
        <f>IFERROR(N($J71),0)</f>
        <v>0</v>
      </c>
      <c r="HW71">
        <f>SUMPRODUCT((MOD(COLUMN($M71:$HR71)-COLUMN($M71),6)=0)*ISNUMBER($M71:$HR71)*($M71:$HR71&gt;=RESUMEN!$C$26)*($M71:$HR71&lt;=RESUMEN!$C$27)*IFERROR(N($N71:$HS71),0))</f>
        <v>0</v>
      </c>
      <c r="HX71">
        <f>SUMPRODUCT((MOD(COLUMN($M71:$HR71)-COLUMN($M71),6)=0)*ISNUMBER($M71:$HR71)*($M71:$HR71&gt;=RESUMEN!$C$26)*($M71:$HR71&lt;=RESUMEN!$C$27))</f>
        <v>0</v>
      </c>
    </row>
    <row r="72">
      <c r="B72">
        <f>VENTAS!A71</f>
        <v>69</v>
      </c>
      <c r="C72" t="str">
        <f>VENTAS!B71</f>
        <v xml:space="preserve">LC1 - 8 - 6 </v>
      </c>
      <c r="D72" t="str">
        <f>VENTAS!C71</f>
        <v>VENDIDO</v>
      </c>
      <c r="E72">
        <f>VENTAS!D71</f>
        <v>25000000</v>
      </c>
      <c r="F72">
        <f>VENTAS!J71</f>
        <v>21000000</v>
      </c>
      <c r="G72">
        <f>VENTAS!F71</f>
        <v>45965</v>
      </c>
      <c r="H72">
        <f>VENTAS!K71</f>
        <v>24</v>
      </c>
      <c r="I72" t="str">
        <f>VENTAS!M71</f>
        <v xml:space="preserve">04 DE CADA MES </v>
      </c>
      <c r="J72">
        <f>VENTAS!L71</f>
        <v>875000</v>
      </c>
      <c r="K72">
        <f>IF(N($H72)&lt;1,"",$G72+31)</f>
        <v>45996</v>
      </c>
      <c r="L72">
        <f>IF(K72="","",TODAY()-K72)</f>
        <v>322</v>
      </c>
      <c r="M72">
        <v>45966</v>
      </c>
      <c r="N72">
        <v>1000000</v>
      </c>
      <c r="O72" t="str">
        <f>IF(K72="","SIN ESTADO",IF(M72&lt;&gt;"","PAGA",IF(L72&gt;0,"VENCIDA",IF(L72&gt;=-5,"POR VENCER","AL DÍA"))))</f>
        <v>PAGA</v>
      </c>
      <c r="P72" t="str">
        <v>TRANSFERENCIA</v>
      </c>
      <c r="Q72">
        <f>IF(N($H72)&lt;2,"",IF(K72="","",K72+31))</f>
        <v>46027</v>
      </c>
      <c r="R72">
        <f>IF(Q72="","",TODAY()-Q72)</f>
        <v>291</v>
      </c>
      <c r="S72">
        <v>45966</v>
      </c>
      <c r="T72">
        <v>1000000</v>
      </c>
      <c r="U72" t="str">
        <f>IF(Q72="","SIN ESTADO",IF(S72&lt;&gt;"","PAGA",IF(R72&gt;0,"VENCIDA",IF(R72&gt;=-5,"POR VENCER","AL DÍA"))))</f>
        <v>PAGA</v>
      </c>
      <c r="V72" t="str">
        <v>TRANSFERENCIA</v>
      </c>
      <c r="W72">
        <f>IF(N($H72)&lt;3,"",IF(Q72="","",Q72+31))</f>
        <v>46058</v>
      </c>
      <c r="X72">
        <f>IF(W72="","",TODAY()-W72)</f>
        <v>260</v>
      </c>
      <c r="Y72">
        <v>45966</v>
      </c>
      <c r="Z72">
        <v>1000000</v>
      </c>
      <c r="AA72" t="str">
        <f>IF(W72="","SIN ESTADO",IF(Y72&lt;&gt;"","PAGA",IF(X72&gt;0,"VENCIDA",IF(X72&gt;=-5,"POR VENCER","AL DÍA"))))</f>
        <v>PAGA</v>
      </c>
      <c r="AB72" t="str">
        <v>TRANSFERENCIA</v>
      </c>
      <c r="AC72">
        <f>IF(N($H72)&lt;4,"",IF(W72="","",W72+31))</f>
        <v>46089</v>
      </c>
      <c r="AD72">
        <f>IF(AC72="","",TODAY()-AC72)</f>
        <v>229</v>
      </c>
      <c r="AE72">
        <v>45966</v>
      </c>
      <c r="AF72">
        <v>1000000</v>
      </c>
      <c r="AG72" t="str">
        <f>IF(AC72="","SIN ESTADO",IF(AE72&lt;&gt;"","PAGA",IF(AD72&gt;0,"VENCIDA",IF(AD72&gt;=-5,"POR VENCER","AL DÍA"))))</f>
        <v>PAGA</v>
      </c>
      <c r="AH72" t="str">
        <v>TRANSFERENCIA</v>
      </c>
      <c r="AI72">
        <f>IF(N($H72)&lt;5,"",IF(AC72="","",AC72+31))</f>
        <v>46120</v>
      </c>
      <c r="AJ72">
        <f>IF(AI72="","",TODAY()-AI72)</f>
        <v>198</v>
      </c>
      <c r="AK72">
        <v>46125</v>
      </c>
      <c r="AL72">
        <v>900000</v>
      </c>
      <c r="AM72" t="str">
        <f>IF(AI72="","SIN ESTADO",IF(AK72&lt;&gt;"","PAGA",IF(AJ72&gt;0,"VENCIDA",IF(AJ72&gt;=-5,"POR VENCER","AL DÍA"))))</f>
        <v>PAGA</v>
      </c>
      <c r="AN72" t="str">
        <v>EFECTIVO</v>
      </c>
      <c r="AO72">
        <f>IF(N($H72)&lt;6,"",IF(AI72="","",AI72+31))</f>
        <v>46151</v>
      </c>
      <c r="AP72">
        <f>IF(AO72="","",TODAY()-AO72)</f>
        <v>167</v>
      </c>
      <c r="AQ72">
        <v>46190</v>
      </c>
      <c r="AR72">
        <v>500000</v>
      </c>
      <c r="AS72" t="str">
        <f>IF(AO72="","SIN ESTADO",IF(AQ72&lt;&gt;"","PAGA",IF(AP72&gt;0,"VENCIDA",IF(AP72&gt;=-5,"POR VENCER","AL DÍA"))))</f>
        <v>PAGA</v>
      </c>
      <c r="AT72" t="str">
        <v>TRANSFERENCIA</v>
      </c>
      <c r="AU72">
        <f>IF(N($H72)&lt;7,"",IF(AO72="","",AO72+31))</f>
        <v>46182</v>
      </c>
      <c r="AV72">
        <f>IF(AU72="","",TODAY()-AU72)</f>
        <v>136</v>
      </c>
      <c r="AW72">
        <v>46190</v>
      </c>
      <c r="AX72">
        <v>400000</v>
      </c>
      <c r="AY72" t="str">
        <f>IF(AU72="","SIN ESTADO",IF(AW72&lt;&gt;"","PAGA",IF(AV72&gt;0,"VENCIDA",IF(AV72&gt;=-5,"POR VENCER","AL DÍA"))))</f>
        <v>PAGA</v>
      </c>
      <c r="AZ72" t="str">
        <v>TRANSFERENCIA</v>
      </c>
      <c r="BA72">
        <f>IF(N($H72)&lt;8,"",IF(AU72="","",AU72+31))</f>
        <v>46213</v>
      </c>
      <c r="BB72">
        <f>IF(BA72="","",TODAY()-BA72)</f>
        <v>105</v>
      </c>
      <c r="BC72">
        <v>46227</v>
      </c>
      <c r="BD72">
        <v>1750000</v>
      </c>
      <c r="BE72" t="str">
        <f>IF(BA72="","SIN ESTADO",IF(BC72&lt;&gt;"","PAGA",IF(BB72&gt;0,"VENCIDA",IF(BB72&gt;=-5,"POR VENCER","AL DÍA"))))</f>
        <v>PAGA</v>
      </c>
      <c r="BF72" t="str">
        <v>EFECTIVO</v>
      </c>
      <c r="BG72">
        <f>IF(N($H72)&lt;9,"",IF(BA72="","",BA72+31))</f>
        <v>46244</v>
      </c>
      <c r="BH72">
        <f>IF(BG72="","",TODAY()-BG72)</f>
        <v>74</v>
      </c>
      <c r="BI72">
        <v>46280</v>
      </c>
      <c r="BJ72">
        <v>1750000</v>
      </c>
      <c r="BK72" t="str">
        <f>IF(BG72="","SIN ESTADO",IF(BI72&lt;&gt;"","PAGA",IF(BH72&gt;0,"VENCIDA",IF(BH72&gt;=-5,"POR VENCER","AL DÍA"))))</f>
        <v>PAGA</v>
      </c>
      <c r="BL72" t="str">
        <v>TRANSFERENCIA</v>
      </c>
      <c r="BM72">
        <f>IF(N($H72)&lt;10,"",IF(BG72="","",BG72+31))</f>
        <v>46275</v>
      </c>
      <c r="BN72">
        <f>IF(BM72="","",TODAY()-BM72)</f>
        <v>43</v>
      </c>
      <c r="BO72">
        <v>46280</v>
      </c>
      <c r="BQ72" t="str">
        <f>IF(BM72="","SIN ESTADO",IF(BO72&lt;&gt;"","PAGA",IF(BN72&gt;0,"VENCIDA",IF(BN72&gt;=-5,"POR VENCER","AL DÍA"))))</f>
        <v>PAGA</v>
      </c>
      <c r="BS72">
        <f>IF(N($H72)&lt;11,"",IF(BM72="","",BM72+31))</f>
        <v>46306</v>
      </c>
      <c r="BT72">
        <f>IF(BS72="","",TODAY()-BS72)</f>
        <v>12</v>
      </c>
      <c r="BW72" t="str">
        <f>IF(BS72="","SIN ESTADO",IF(BU72&lt;&gt;"","PAGA",IF(BT72&gt;0,"VENCIDA",IF(BT72&gt;=-5,"POR VENCER","AL DÍA"))))</f>
        <v>VENCIDA</v>
      </c>
      <c r="BY72">
        <f>IF(N($H72)&lt;12,"",IF(BS72="","",BS72+31))</f>
        <v>46337</v>
      </c>
      <c r="BZ72">
        <f>IF(BY72="","",TODAY()-BY72)</f>
        <v>-19</v>
      </c>
      <c r="CC72" t="str">
        <f>IF(BY72="","SIN ESTADO",IF(CA72&lt;&gt;"","PAGA",IF(BZ72&gt;0,"VENCIDA",IF(BZ72&gt;=-5,"POR VENCER","AL DÍA"))))</f>
        <v>AL DÍA</v>
      </c>
      <c r="CE72">
        <f>IF(N($H72)&lt;13,"",IF(BY72="","",BY72+31))</f>
        <v>46368</v>
      </c>
      <c r="CF72">
        <f>IF(CE72="","",TODAY()-CE72)</f>
        <v>-50</v>
      </c>
      <c r="CI72" t="str">
        <f>IF(CE72="","SIN ESTADO",IF(CG72&lt;&gt;"","PAGA",IF(CF72&gt;0,"VENCIDA",IF(CF72&gt;=-5,"POR VENCER","AL DÍA"))))</f>
        <v>AL DÍA</v>
      </c>
      <c r="CK72">
        <f>IF(N($H72)&lt;14,"",IF(CE72="","",CE72+31))</f>
        <v>46399</v>
      </c>
      <c r="CL72">
        <f>IF(CK72="","",TODAY()-CK72)</f>
        <v>-81</v>
      </c>
      <c r="CO72" t="str">
        <f>IF(CK72="","SIN ESTADO",IF(CM72&lt;&gt;"","PAGA",IF(CL72&gt;0,"VENCIDA",IF(CL72&gt;=-5,"POR VENCER","AL DÍA"))))</f>
        <v>AL DÍA</v>
      </c>
      <c r="CQ72">
        <f>IF(N($H72)&lt;15,"",IF(CK72="","",CK72+31))</f>
        <v>46430</v>
      </c>
      <c r="CR72">
        <f>IF(CQ72="","",TODAY()-CQ72)</f>
        <v>-112</v>
      </c>
      <c r="CU72" t="str">
        <f>IF(CQ72="","SIN ESTADO",IF(CS72&lt;&gt;"","PAGA",IF(CR72&gt;0,"VENCIDA",IF(CR72&gt;=-5,"POR VENCER","AL DÍA"))))</f>
        <v>AL DÍA</v>
      </c>
      <c r="CW72">
        <f>IF(N($H72)&lt;16,"",IF(CQ72="","",CQ72+31))</f>
        <v>46461</v>
      </c>
      <c r="CX72">
        <f>IF(CW72="","",TODAY()-CW72)</f>
        <v>-143</v>
      </c>
      <c r="DA72" t="str">
        <f>IF(CW72="","SIN ESTADO",IF(CY72&lt;&gt;"","PAGA",IF(CX72&gt;0,"VENCIDA",IF(CX72&gt;=-5,"POR VENCER","AL DÍA"))))</f>
        <v>AL DÍA</v>
      </c>
      <c r="DC72">
        <f>IF(N($H72)&lt;17,"",IF(CW72="","",CW72+31))</f>
        <v>46492</v>
      </c>
      <c r="DD72">
        <f>IF(DC72="","",TODAY()-DC72)</f>
        <v>-174</v>
      </c>
      <c r="DG72" t="str">
        <f>IF(DC72="","SIN ESTADO",IF(DE72&lt;&gt;"","PAGA",IF(DD72&gt;0,"VENCIDA",IF(DD72&gt;=-5,"POR VENCER","AL DÍA"))))</f>
        <v>AL DÍA</v>
      </c>
      <c r="DI72">
        <f>IF(N($H72)&lt;18,"",IF(DC72="","",DC72+31))</f>
        <v>46523</v>
      </c>
      <c r="DJ72">
        <f>IF(DI72="","",TODAY()-DI72)</f>
        <v>-205</v>
      </c>
      <c r="DM72" t="str">
        <f>IF(DI72="","SIN ESTADO",IF(DK72&lt;&gt;"","PAGA",IF(DJ72&gt;0,"VENCIDA",IF(DJ72&gt;=-5,"POR VENCER","AL DÍA"))))</f>
        <v>AL DÍA</v>
      </c>
      <c r="DO72">
        <f>IF(N($H72)&lt;19,"",IF(DI72="","",DI72+31))</f>
        <v>46554</v>
      </c>
      <c r="DP72">
        <f>IF(DO72="","",TODAY()-DO72)</f>
        <v>-236</v>
      </c>
      <c r="DS72" t="str">
        <f>IF(DO72="","SIN ESTADO",IF(DQ72&lt;&gt;"","PAGA",IF(DP72&gt;0,"VENCIDA",IF(DP72&gt;=-5,"POR VENCER","AL DÍA"))))</f>
        <v>AL DÍA</v>
      </c>
      <c r="DU72">
        <f>IF(N($H72)&lt;20,"",IF(DO72="","",DO72+31))</f>
        <v>46585</v>
      </c>
      <c r="DV72">
        <f>IF(DU72="","",TODAY()-DU72)</f>
        <v>-267</v>
      </c>
      <c r="DY72" t="str">
        <f>IF(DU72="","SIN ESTADO",IF(DW72&lt;&gt;"","PAGA",IF(DV72&gt;0,"VENCIDA",IF(DV72&gt;=-5,"POR VENCER","AL DÍA"))))</f>
        <v>AL DÍA</v>
      </c>
      <c r="EA72">
        <f>IF(N($H72)&lt;21,"",IF(DU72="","",DU72+31))</f>
        <v>46616</v>
      </c>
      <c r="EB72">
        <f>IF(EA72="","",TODAY()-EA72)</f>
        <v>-298</v>
      </c>
      <c r="EE72" t="str">
        <f>IF(EA72="","SIN ESTADO",IF(EC72&lt;&gt;"","PAGA",IF(EB72&gt;0,"VENCIDA",IF(EB72&gt;=-5,"POR VENCER","AL DÍA"))))</f>
        <v>AL DÍA</v>
      </c>
      <c r="EG72">
        <f>IF(N($H72)&lt;22,"",IF(EA72="","",EA72+31))</f>
        <v>46647</v>
      </c>
      <c r="EH72">
        <f>IF(EG72="","",TODAY()-EG72)</f>
        <v>-329</v>
      </c>
      <c r="EK72" t="str">
        <f>IF(EG72="","SIN ESTADO",IF(EI72&lt;&gt;"","PAGA",IF(EH72&gt;0,"VENCIDA",IF(EH72&gt;=-5,"POR VENCER","AL DÍA"))))</f>
        <v>AL DÍA</v>
      </c>
      <c r="EM72">
        <f>IF(N($H72)&lt;23,"",IF(EG72="","",EG72+31))</f>
        <v>46678</v>
      </c>
      <c r="EN72">
        <f>IF(EM72="","",TODAY()-EM72)</f>
        <v>-360</v>
      </c>
      <c r="EQ72" t="str">
        <f>IF(EM72="","SIN ESTADO",IF(EO72&lt;&gt;"","PAGA",IF(EN72&gt;0,"VENCIDA",IF(EN72&gt;=-5,"POR VENCER","AL DÍA"))))</f>
        <v>AL DÍA</v>
      </c>
      <c r="ES72">
        <f>IF(N($H72)&lt;24,"",IF(EM72="","",EM72+31))</f>
        <v>46709</v>
      </c>
      <c r="ET72">
        <f>IF(ES72="","",TODAY()-ES72)</f>
        <v>-391</v>
      </c>
      <c r="EW72" t="str">
        <f>IF(ES72="","SIN ESTADO",IF(EU72&lt;&gt;"","PAGA",IF(ET72&gt;0,"VENCIDA",IF(ET72&gt;=-5,"POR VENCER","AL DÍA"))))</f>
        <v>AL DÍA</v>
      </c>
      <c r="EY72" t="str">
        <f>IF(N($H72)&lt;25,"",IF(ES72="","",ES72+31))</f>
        <v/>
      </c>
      <c r="EZ72" t="str">
        <f>IF(EY72="","",TODAY()-EY72)</f>
        <v/>
      </c>
      <c r="FC72" t="str">
        <f>IF(EY72="","SIN ESTADO",IF(FA72&lt;&gt;"","PAGA",IF(EZ72&gt;0,"VENCIDA",IF(EZ72&gt;=-5,"POR VENCER","AL DÍA"))))</f>
        <v>SIN ESTADO</v>
      </c>
      <c r="FE72" t="str">
        <f>IF(N($H72)&lt;26,"",IF(EY72="","",EY72+31))</f>
        <v/>
      </c>
      <c r="FF72" t="str">
        <f>IF(FE72="","",TODAY()-FE72)</f>
        <v/>
      </c>
      <c r="FI72" t="str">
        <f>IF(FE72="","SIN ESTADO",IF(FG72&lt;&gt;"","PAGA",IF(FF72&gt;0,"VENCIDA",IF(FF72&gt;=-5,"POR VENCER","AL DÍA"))))</f>
        <v>SIN ESTADO</v>
      </c>
      <c r="FK72" t="str">
        <f>IF(N($H72)&lt;27,"",IF(FE72="","",FE72+31))</f>
        <v/>
      </c>
      <c r="FL72" t="str">
        <f>IF(FK72="","",TODAY()-FK72)</f>
        <v/>
      </c>
      <c r="FO72" t="str">
        <f>IF(FK72="","SIN ESTADO",IF(FM72&lt;&gt;"","PAGA",IF(FL72&gt;0,"VENCIDA",IF(FL72&gt;=-5,"POR VENCER","AL DÍA"))))</f>
        <v>SIN ESTADO</v>
      </c>
      <c r="FQ72" t="str">
        <f>IF(N($H72)&lt;28,"",IF(FK72="","",FK72+31))</f>
        <v/>
      </c>
      <c r="FR72" t="str">
        <f>IF(FQ72="","",TODAY()-FQ72)</f>
        <v/>
      </c>
      <c r="FU72" t="str">
        <f>IF(FQ72="","SIN ESTADO",IF(FS72&lt;&gt;"","PAGA",IF(FR72&gt;0,"VENCIDA",IF(FR72&gt;=-5,"POR VENCER","AL DÍA"))))</f>
        <v>SIN ESTADO</v>
      </c>
      <c r="FW72" t="str">
        <f>IF(N($H72)&lt;29,"",IF(FQ72="","",FQ72+31))</f>
        <v/>
      </c>
      <c r="FX72" t="str">
        <f>IF(FW72="","",TODAY()-FW72)</f>
        <v/>
      </c>
      <c r="GA72" t="str">
        <f>IF(FW72="","SIN ESTADO",IF(FY72&lt;&gt;"","PAGA",IF(FX72&gt;0,"VENCIDA",IF(FX72&gt;=-5,"POR VENCER","AL DÍA"))))</f>
        <v>SIN ESTADO</v>
      </c>
      <c r="GC72" t="str">
        <f>IF(N($H72)&lt;30,"",IF(FW72="","",FW72+31))</f>
        <v/>
      </c>
      <c r="GD72" t="str">
        <f>IF(GC72="","",TODAY()-GC72)</f>
        <v/>
      </c>
      <c r="GG72" t="str">
        <f>IF(GC72="","SIN ESTADO",IF(GE72&lt;&gt;"","PAGA",IF(GD72&gt;0,"VENCIDA",IF(GD72&gt;=-5,"POR VENCER","AL DÍA"))))</f>
        <v>SIN ESTADO</v>
      </c>
      <c r="GI72" t="str">
        <f>IF(N($H72)&lt;31,"",IF(GC72="","",GC72+31))</f>
        <v/>
      </c>
      <c r="GJ72" t="str">
        <f>IF(GI72="","",TODAY()-GI72)</f>
        <v/>
      </c>
      <c r="GM72" t="str">
        <f>IF(GI72="","SIN ESTADO",IF(GK72&lt;&gt;"","PAGA",IF(GJ72&gt;0,"VENCIDA",IF(GJ72&gt;=-5,"POR VENCER","AL DÍA"))))</f>
        <v>SIN ESTADO</v>
      </c>
      <c r="GO72" t="str">
        <f>IF(N($H72)&lt;32,"",IF(GI72="","",GI72+31))</f>
        <v/>
      </c>
      <c r="GP72" t="str">
        <f>IF(GO72="","",TODAY()-GO72)</f>
        <v/>
      </c>
      <c r="GS72" t="str">
        <f>IF(GO72="","SIN ESTADO",IF(GQ72&lt;&gt;"","PAGA",IF(GP72&gt;0,"VENCIDA",IF(GP72&gt;=-5,"POR VENCER","AL DÍA"))))</f>
        <v>SIN ESTADO</v>
      </c>
      <c r="GU72" t="str">
        <f>IF(N($H72)&lt;33,"",IF(GO72="","",GO72+31))</f>
        <v/>
      </c>
      <c r="GV72" t="str">
        <f>IF(GU72="","",TODAY()-GU72)</f>
        <v/>
      </c>
      <c r="GY72" t="str">
        <f>IF(GU72="","SIN ESTADO",IF(GW72&lt;&gt;"","PAGA",IF(GV72&gt;0,"VENCIDA",IF(GV72&gt;=-5,"POR VENCER","AL DÍA"))))</f>
        <v>SIN ESTADO</v>
      </c>
      <c r="HA72" t="str">
        <f>IF(N($H72)&lt;34,"",IF(GU72="","",GU72+31))</f>
        <v/>
      </c>
      <c r="HB72" t="str">
        <f>IF(HA72="","",TODAY()-HA72)</f>
        <v/>
      </c>
      <c r="HE72" t="str">
        <f>IF(HA72="","SIN ESTADO",IF(HC72&lt;&gt;"","PAGA",IF(HB72&gt;0,"VENCIDA",IF(HB72&gt;=-5,"POR VENCER","AL DÍA"))))</f>
        <v>SIN ESTADO</v>
      </c>
      <c r="HG72" t="str">
        <f>IF(N($H72)&lt;35,"",IF(HA72="","",HA72+31))</f>
        <v/>
      </c>
      <c r="HH72" t="str">
        <f>IF(HG72="","",TODAY()-HG72)</f>
        <v/>
      </c>
      <c r="HK72" t="str">
        <f>IF(HG72="","SIN ESTADO",IF(HI72&lt;&gt;"","PAGA",IF(HH72&gt;0,"VENCIDA",IF(HH72&gt;=-5,"POR VENCER","AL DÍA"))))</f>
        <v>SIN ESTADO</v>
      </c>
      <c r="HM72" t="str">
        <f>IF(N($H72)&lt;36,"",IF(HG72="","",HG72+31))</f>
        <v/>
      </c>
      <c r="HN72" t="str">
        <f>IF(HM72="","",TODAY()-HM72)</f>
        <v/>
      </c>
      <c r="HQ72" t="str">
        <f>IF(HM72="","SIN ESTADO",IF(HO72&lt;&gt;"","PAGA",IF(HN72&gt;0,"VENCIDA",IF(HN72&gt;=-5,"POR VENCER","AL DÍA"))))</f>
        <v>SIN ESTADO</v>
      </c>
      <c r="HS72">
        <f>N72+T72+Z72+AF72+AL72+AR72+AX72+BD72+BJ72+BP72+BV72+CB72+CH72+CN72+CT72+CZ72+DF72+DL72+DR72+DX72+ED72+EJ72+EP72+EV72+FB72+FH72+FN72+FT72+FZ72+GF72+GL72+GR72+GX72+HD72+HJ72+HP72</f>
        <v>9300000</v>
      </c>
      <c r="HU72">
        <f>IFERROR(N($J72),0)</f>
        <v>875000</v>
      </c>
      <c r="HW72">
        <f>SUMPRODUCT((MOD(COLUMN($M72:$HR72)-COLUMN($M72),6)=0)*ISNUMBER($M72:$HR72)*($M72:$HR72&gt;=RESUMEN!$C$26)*($M72:$HR72&lt;=RESUMEN!$C$27)*IFERROR(N($N72:$HS72),0))</f>
        <v>0</v>
      </c>
      <c r="HX72">
        <f>SUMPRODUCT((MOD(COLUMN($M72:$HR72)-COLUMN($M72),6)=0)*ISNUMBER($M72:$HR72)*($M72:$HR72&gt;=RESUMEN!$C$26)*($M72:$HR72&lt;=RESUMEN!$C$27))</f>
        <v>0</v>
      </c>
    </row>
    <row r="73">
      <c r="B73">
        <f>VENTAS!A72</f>
        <v>70</v>
      </c>
      <c r="C73" t="str">
        <f>VENTAS!B72</f>
        <v xml:space="preserve">LC1 - 9 - 1 </v>
      </c>
      <c r="D73" t="str">
        <f>VENTAS!C72</f>
        <v>VENDIDO</v>
      </c>
      <c r="E73">
        <f>VENTAS!D72</f>
        <v>30000000</v>
      </c>
      <c r="F73">
        <f>VENTAS!J72</f>
        <v>0</v>
      </c>
      <c r="G73">
        <f>VENTAS!F72</f>
        <v>45927</v>
      </c>
      <c r="H73">
        <f>VENTAS!K72</f>
        <v>0</v>
      </c>
      <c r="I73">
        <f>VENTAS!M72</f>
        <v>0</v>
      </c>
      <c r="J73" t="e">
        <f>VENTAS!L72</f>
        <v>#DIV/0!</v>
      </c>
      <c r="K73" t="str">
        <f>IF(N($H73)&lt;1,"",$G73+31)</f>
        <v/>
      </c>
      <c r="L73" t="str">
        <f>IF(K73="","",TODAY()-K73)</f>
        <v/>
      </c>
      <c r="M73">
        <v>45927</v>
      </c>
      <c r="O73" t="str">
        <f>IF(K73="","SIN ESTADO",IF(M73&lt;&gt;"","PAGA",IF(L73&gt;0,"VENCIDA",IF(L73&gt;=-5,"POR VENCER","AL DÍA"))))</f>
        <v>SIN ESTADO</v>
      </c>
      <c r="P73" t="str">
        <v xml:space="preserve">PERMUTA </v>
      </c>
      <c r="Q73" t="str">
        <f>IF(N($H73)&lt;2,"",IF(K73="","",K73+31))</f>
        <v/>
      </c>
      <c r="R73" t="str">
        <f>IF(Q73="","",TODAY()-Q73)</f>
        <v/>
      </c>
      <c r="U73" t="str">
        <f>IF(Q73="","SIN ESTADO",IF(S73&lt;&gt;"","PAGA",IF(R73&gt;0,"VENCIDA",IF(R73&gt;=-5,"POR VENCER","AL DÍA"))))</f>
        <v>SIN ESTADO</v>
      </c>
      <c r="W73" t="str">
        <f>IF(N($H73)&lt;3,"",IF(Q73="","",Q73+31))</f>
        <v/>
      </c>
      <c r="X73" t="str">
        <f>IF(W73="","",TODAY()-W73)</f>
        <v/>
      </c>
      <c r="AA73" t="str">
        <f>IF(W73="","SIN ESTADO",IF(Y73&lt;&gt;"","PAGA",IF(X73&gt;0,"VENCIDA",IF(X73&gt;=-5,"POR VENCER","AL DÍA"))))</f>
        <v>SIN ESTADO</v>
      </c>
      <c r="AC73" t="str">
        <f>IF(N($H73)&lt;4,"",IF(W73="","",W73+31))</f>
        <v/>
      </c>
      <c r="AD73" t="str">
        <f>IF(AC73="","",TODAY()-AC73)</f>
        <v/>
      </c>
      <c r="AG73" t="str">
        <f>IF(AC73="","SIN ESTADO",IF(AE73&lt;&gt;"","PAGA",IF(AD73&gt;0,"VENCIDA",IF(AD73&gt;=-5,"POR VENCER","AL DÍA"))))</f>
        <v>SIN ESTADO</v>
      </c>
      <c r="AI73" t="str">
        <f>IF(N($H73)&lt;5,"",IF(AC73="","",AC73+31))</f>
        <v/>
      </c>
      <c r="AJ73" t="str">
        <f>IF(AI73="","",TODAY()-AI73)</f>
        <v/>
      </c>
      <c r="AM73" t="str">
        <f>IF(AI73="","SIN ESTADO",IF(AK73&lt;&gt;"","PAGA",IF(AJ73&gt;0,"VENCIDA",IF(AJ73&gt;=-5,"POR VENCER","AL DÍA"))))</f>
        <v>SIN ESTADO</v>
      </c>
      <c r="AO73" t="str">
        <f>IF(N($H73)&lt;6,"",IF(AI73="","",AI73+31))</f>
        <v/>
      </c>
      <c r="AP73" t="str">
        <f>IF(AO73="","",TODAY()-AO73)</f>
        <v/>
      </c>
      <c r="AS73" t="str">
        <f>IF(AO73="","SIN ESTADO",IF(AQ73&lt;&gt;"","PAGA",IF(AP73&gt;0,"VENCIDA",IF(AP73&gt;=-5,"POR VENCER","AL DÍA"))))</f>
        <v>SIN ESTADO</v>
      </c>
      <c r="AU73" t="str">
        <f>IF(N($H73)&lt;7,"",IF(AO73="","",AO73+31))</f>
        <v/>
      </c>
      <c r="AV73" t="str">
        <f>IF(AU73="","",TODAY()-AU73)</f>
        <v/>
      </c>
      <c r="AY73" t="str">
        <f>IF(AU73="","SIN ESTADO",IF(AW73&lt;&gt;"","PAGA",IF(AV73&gt;0,"VENCIDA",IF(AV73&gt;=-5,"POR VENCER","AL DÍA"))))</f>
        <v>SIN ESTADO</v>
      </c>
      <c r="BA73" t="str">
        <f>IF(N($H73)&lt;8,"",IF(AU73="","",AU73+31))</f>
        <v/>
      </c>
      <c r="BB73" t="str">
        <f>IF(BA73="","",TODAY()-BA73)</f>
        <v/>
      </c>
      <c r="BE73" t="str">
        <f>IF(BA73="","SIN ESTADO",IF(BC73&lt;&gt;"","PAGA",IF(BB73&gt;0,"VENCIDA",IF(BB73&gt;=-5,"POR VENCER","AL DÍA"))))</f>
        <v>SIN ESTADO</v>
      </c>
      <c r="BG73" t="str">
        <f>IF(N($H73)&lt;9,"",IF(BA73="","",BA73+31))</f>
        <v/>
      </c>
      <c r="BH73" t="str">
        <f>IF(BG73="","",TODAY()-BG73)</f>
        <v/>
      </c>
      <c r="BK73" t="str">
        <f>IF(BG73="","SIN ESTADO",IF(BI73&lt;&gt;"","PAGA",IF(BH73&gt;0,"VENCIDA",IF(BH73&gt;=-5,"POR VENCER","AL DÍA"))))</f>
        <v>SIN ESTADO</v>
      </c>
      <c r="BM73" t="str">
        <f>IF(N($H73)&lt;10,"",IF(BG73="","",BG73+31))</f>
        <v/>
      </c>
      <c r="BN73" t="str">
        <f>IF(BM73="","",TODAY()-BM73)</f>
        <v/>
      </c>
      <c r="BQ73" t="str">
        <f>IF(BM73="","SIN ESTADO",IF(BO73&lt;&gt;"","PAGA",IF(BN73&gt;0,"VENCIDA",IF(BN73&gt;=-5,"POR VENCER","AL DÍA"))))</f>
        <v>SIN ESTADO</v>
      </c>
      <c r="BS73" t="str">
        <f>IF(N($H73)&lt;11,"",IF(BM73="","",BM73+31))</f>
        <v/>
      </c>
      <c r="BT73" t="str">
        <f>IF(BS73="","",TODAY()-BS73)</f>
        <v/>
      </c>
      <c r="BW73" t="str">
        <f>IF(BS73="","SIN ESTADO",IF(BU73&lt;&gt;"","PAGA",IF(BT73&gt;0,"VENCIDA",IF(BT73&gt;=-5,"POR VENCER","AL DÍA"))))</f>
        <v>SIN ESTADO</v>
      </c>
      <c r="BY73" t="str">
        <f>IF(N($H73)&lt;12,"",IF(BS73="","",BS73+31))</f>
        <v/>
      </c>
      <c r="BZ73" t="str">
        <f>IF(BY73="","",TODAY()-BY73)</f>
        <v/>
      </c>
      <c r="CC73" t="str">
        <f>IF(BY73="","SIN ESTADO",IF(CA73&lt;&gt;"","PAGA",IF(BZ73&gt;0,"VENCIDA",IF(BZ73&gt;=-5,"POR VENCER","AL DÍA"))))</f>
        <v>SIN ESTADO</v>
      </c>
      <c r="CE73" t="str">
        <f>IF(N($H73)&lt;13,"",IF(BY73="","",BY73+31))</f>
        <v/>
      </c>
      <c r="CF73" t="str">
        <f>IF(CE73="","",TODAY()-CE73)</f>
        <v/>
      </c>
      <c r="CI73" t="str">
        <f>IF(CE73="","SIN ESTADO",IF(CG73&lt;&gt;"","PAGA",IF(CF73&gt;0,"VENCIDA",IF(CF73&gt;=-5,"POR VENCER","AL DÍA"))))</f>
        <v>SIN ESTADO</v>
      </c>
      <c r="CK73" t="str">
        <f>IF(N($H73)&lt;14,"",IF(CE73="","",CE73+31))</f>
        <v/>
      </c>
      <c r="CL73" t="str">
        <f>IF(CK73="","",TODAY()-CK73)</f>
        <v/>
      </c>
      <c r="CO73" t="str">
        <f>IF(CK73="","SIN ESTADO",IF(CM73&lt;&gt;"","PAGA",IF(CL73&gt;0,"VENCIDA",IF(CL73&gt;=-5,"POR VENCER","AL DÍA"))))</f>
        <v>SIN ESTADO</v>
      </c>
      <c r="CQ73" t="str">
        <f>IF(N($H73)&lt;15,"",IF(CK73="","",CK73+31))</f>
        <v/>
      </c>
      <c r="CR73" t="str">
        <f>IF(CQ73="","",TODAY()-CQ73)</f>
        <v/>
      </c>
      <c r="CU73" t="str">
        <f>IF(CQ73="","SIN ESTADO",IF(CS73&lt;&gt;"","PAGA",IF(CR73&gt;0,"VENCIDA",IF(CR73&gt;=-5,"POR VENCER","AL DÍA"))))</f>
        <v>SIN ESTADO</v>
      </c>
      <c r="CW73" t="str">
        <f>IF(N($H73)&lt;16,"",IF(CQ73="","",CQ73+31))</f>
        <v/>
      </c>
      <c r="CX73" t="str">
        <f>IF(CW73="","",TODAY()-CW73)</f>
        <v/>
      </c>
      <c r="DA73" t="str">
        <f>IF(CW73="","SIN ESTADO",IF(CY73&lt;&gt;"","PAGA",IF(CX73&gt;0,"VENCIDA",IF(CX73&gt;=-5,"POR VENCER","AL DÍA"))))</f>
        <v>SIN ESTADO</v>
      </c>
      <c r="DC73" t="str">
        <f>IF(N($H73)&lt;17,"",IF(CW73="","",CW73+31))</f>
        <v/>
      </c>
      <c r="DD73" t="str">
        <f>IF(DC73="","",TODAY()-DC73)</f>
        <v/>
      </c>
      <c r="DG73" t="str">
        <f>IF(DC73="","SIN ESTADO",IF(DE73&lt;&gt;"","PAGA",IF(DD73&gt;0,"VENCIDA",IF(DD73&gt;=-5,"POR VENCER","AL DÍA"))))</f>
        <v>SIN ESTADO</v>
      </c>
      <c r="DI73" t="str">
        <f>IF(N($H73)&lt;18,"",IF(DC73="","",DC73+31))</f>
        <v/>
      </c>
      <c r="DJ73" t="str">
        <f>IF(DI73="","",TODAY()-DI73)</f>
        <v/>
      </c>
      <c r="DM73" t="str">
        <f>IF(DI73="","SIN ESTADO",IF(DK73&lt;&gt;"","PAGA",IF(DJ73&gt;0,"VENCIDA",IF(DJ73&gt;=-5,"POR VENCER","AL DÍA"))))</f>
        <v>SIN ESTADO</v>
      </c>
      <c r="DO73" t="str">
        <f>IF(N($H73)&lt;19,"",IF(DI73="","",DI73+31))</f>
        <v/>
      </c>
      <c r="DP73" t="str">
        <f>IF(DO73="","",TODAY()-DO73)</f>
        <v/>
      </c>
      <c r="DS73" t="str">
        <f>IF(DO73="","SIN ESTADO",IF(DQ73&lt;&gt;"","PAGA",IF(DP73&gt;0,"VENCIDA",IF(DP73&gt;=-5,"POR VENCER","AL DÍA"))))</f>
        <v>SIN ESTADO</v>
      </c>
      <c r="DU73" t="str">
        <f>IF(N($H73)&lt;20,"",IF(DO73="","",DO73+31))</f>
        <v/>
      </c>
      <c r="DV73" t="str">
        <f>IF(DU73="","",TODAY()-DU73)</f>
        <v/>
      </c>
      <c r="DY73" t="str">
        <f>IF(DU73="","SIN ESTADO",IF(DW73&lt;&gt;"","PAGA",IF(DV73&gt;0,"VENCIDA",IF(DV73&gt;=-5,"POR VENCER","AL DÍA"))))</f>
        <v>SIN ESTADO</v>
      </c>
      <c r="EA73" t="str">
        <f>IF(N($H73)&lt;21,"",IF(DU73="","",DU73+31))</f>
        <v/>
      </c>
      <c r="EB73" t="str">
        <f>IF(EA73="","",TODAY()-EA73)</f>
        <v/>
      </c>
      <c r="EE73" t="str">
        <f>IF(EA73="","SIN ESTADO",IF(EC73&lt;&gt;"","PAGA",IF(EB73&gt;0,"VENCIDA",IF(EB73&gt;=-5,"POR VENCER","AL DÍA"))))</f>
        <v>SIN ESTADO</v>
      </c>
      <c r="EG73" t="str">
        <f>IF(N($H73)&lt;22,"",IF(EA73="","",EA73+31))</f>
        <v/>
      </c>
      <c r="EH73" t="str">
        <f>IF(EG73="","",TODAY()-EG73)</f>
        <v/>
      </c>
      <c r="EK73" t="str">
        <f>IF(EG73="","SIN ESTADO",IF(EI73&lt;&gt;"","PAGA",IF(EH73&gt;0,"VENCIDA",IF(EH73&gt;=-5,"POR VENCER","AL DÍA"))))</f>
        <v>SIN ESTADO</v>
      </c>
      <c r="EM73" t="str">
        <f>IF(N($H73)&lt;23,"",IF(EG73="","",EG73+31))</f>
        <v/>
      </c>
      <c r="EN73" t="str">
        <f>IF(EM73="","",TODAY()-EM73)</f>
        <v/>
      </c>
      <c r="EQ73" t="str">
        <f>IF(EM73="","SIN ESTADO",IF(EO73&lt;&gt;"","PAGA",IF(EN73&gt;0,"VENCIDA",IF(EN73&gt;=-5,"POR VENCER","AL DÍA"))))</f>
        <v>SIN ESTADO</v>
      </c>
      <c r="ES73" t="str">
        <f>IF(N($H73)&lt;24,"",IF(EM73="","",EM73+31))</f>
        <v/>
      </c>
      <c r="ET73" t="str">
        <f>IF(ES73="","",TODAY()-ES73)</f>
        <v/>
      </c>
      <c r="EW73" t="str">
        <f>IF(ES73="","SIN ESTADO",IF(EU73&lt;&gt;"","PAGA",IF(ET73&gt;0,"VENCIDA",IF(ET73&gt;=-5,"POR VENCER","AL DÍA"))))</f>
        <v>SIN ESTADO</v>
      </c>
      <c r="EY73" t="str">
        <f>IF(N($H73)&lt;25,"",IF(ES73="","",ES73+31))</f>
        <v/>
      </c>
      <c r="EZ73" t="str">
        <f>IF(EY73="","",TODAY()-EY73)</f>
        <v/>
      </c>
      <c r="FC73" t="str">
        <f>IF(EY73="","SIN ESTADO",IF(FA73&lt;&gt;"","PAGA",IF(EZ73&gt;0,"VENCIDA",IF(EZ73&gt;=-5,"POR VENCER","AL DÍA"))))</f>
        <v>SIN ESTADO</v>
      </c>
      <c r="FE73" t="str">
        <f>IF(N($H73)&lt;26,"",IF(EY73="","",EY73+31))</f>
        <v/>
      </c>
      <c r="FF73" t="str">
        <f>IF(FE73="","",TODAY()-FE73)</f>
        <v/>
      </c>
      <c r="FI73" t="str">
        <f>IF(FE73="","SIN ESTADO",IF(FG73&lt;&gt;"","PAGA",IF(FF73&gt;0,"VENCIDA",IF(FF73&gt;=-5,"POR VENCER","AL DÍA"))))</f>
        <v>SIN ESTADO</v>
      </c>
      <c r="FK73" t="str">
        <f>IF(N($H73)&lt;27,"",IF(FE73="","",FE73+31))</f>
        <v/>
      </c>
      <c r="FL73" t="str">
        <f>IF(FK73="","",TODAY()-FK73)</f>
        <v/>
      </c>
      <c r="FO73" t="str">
        <f>IF(FK73="","SIN ESTADO",IF(FM73&lt;&gt;"","PAGA",IF(FL73&gt;0,"VENCIDA",IF(FL73&gt;=-5,"POR VENCER","AL DÍA"))))</f>
        <v>SIN ESTADO</v>
      </c>
      <c r="FQ73" t="str">
        <f>IF(N($H73)&lt;28,"",IF(FK73="","",FK73+31))</f>
        <v/>
      </c>
      <c r="FR73" t="str">
        <f>IF(FQ73="","",TODAY()-FQ73)</f>
        <v/>
      </c>
      <c r="FU73" t="str">
        <f>IF(FQ73="","SIN ESTADO",IF(FS73&lt;&gt;"","PAGA",IF(FR73&gt;0,"VENCIDA",IF(FR73&gt;=-5,"POR VENCER","AL DÍA"))))</f>
        <v>SIN ESTADO</v>
      </c>
      <c r="FW73" t="str">
        <f>IF(N($H73)&lt;29,"",IF(FQ73="","",FQ73+31))</f>
        <v/>
      </c>
      <c r="FX73" t="str">
        <f>IF(FW73="","",TODAY()-FW73)</f>
        <v/>
      </c>
      <c r="GA73" t="str">
        <f>IF(FW73="","SIN ESTADO",IF(FY73&lt;&gt;"","PAGA",IF(FX73&gt;0,"VENCIDA",IF(FX73&gt;=-5,"POR VENCER","AL DÍA"))))</f>
        <v>SIN ESTADO</v>
      </c>
      <c r="GC73" t="str">
        <f>IF(N($H73)&lt;30,"",IF(FW73="","",FW73+31))</f>
        <v/>
      </c>
      <c r="GD73" t="str">
        <f>IF(GC73="","",TODAY()-GC73)</f>
        <v/>
      </c>
      <c r="GG73" t="str">
        <f>IF(GC73="","SIN ESTADO",IF(GE73&lt;&gt;"","PAGA",IF(GD73&gt;0,"VENCIDA",IF(GD73&gt;=-5,"POR VENCER","AL DÍA"))))</f>
        <v>SIN ESTADO</v>
      </c>
      <c r="GI73" t="str">
        <f>IF(N($H73)&lt;31,"",IF(GC73="","",GC73+31))</f>
        <v/>
      </c>
      <c r="GJ73" t="str">
        <f>IF(GI73="","",TODAY()-GI73)</f>
        <v/>
      </c>
      <c r="GM73" t="str">
        <f>IF(GI73="","SIN ESTADO",IF(GK73&lt;&gt;"","PAGA",IF(GJ73&gt;0,"VENCIDA",IF(GJ73&gt;=-5,"POR VENCER","AL DÍA"))))</f>
        <v>SIN ESTADO</v>
      </c>
      <c r="GO73" t="str">
        <f>IF(N($H73)&lt;32,"",IF(GI73="","",GI73+31))</f>
        <v/>
      </c>
      <c r="GP73" t="str">
        <f>IF(GO73="","",TODAY()-GO73)</f>
        <v/>
      </c>
      <c r="GS73" t="str">
        <f>IF(GO73="","SIN ESTADO",IF(GQ73&lt;&gt;"","PAGA",IF(GP73&gt;0,"VENCIDA",IF(GP73&gt;=-5,"POR VENCER","AL DÍA"))))</f>
        <v>SIN ESTADO</v>
      </c>
      <c r="GU73" t="str">
        <f>IF(N($H73)&lt;33,"",IF(GO73="","",GO73+31))</f>
        <v/>
      </c>
      <c r="GV73" t="str">
        <f>IF(GU73="","",TODAY()-GU73)</f>
        <v/>
      </c>
      <c r="GY73" t="str">
        <f>IF(GU73="","SIN ESTADO",IF(GW73&lt;&gt;"","PAGA",IF(GV73&gt;0,"VENCIDA",IF(GV73&gt;=-5,"POR VENCER","AL DÍA"))))</f>
        <v>SIN ESTADO</v>
      </c>
      <c r="HA73" t="str">
        <f>IF(N($H73)&lt;34,"",IF(GU73="","",GU73+31))</f>
        <v/>
      </c>
      <c r="HB73" t="str">
        <f>IF(HA73="","",TODAY()-HA73)</f>
        <v/>
      </c>
      <c r="HE73" t="str">
        <f>IF(HA73="","SIN ESTADO",IF(HC73&lt;&gt;"","PAGA",IF(HB73&gt;0,"VENCIDA",IF(HB73&gt;=-5,"POR VENCER","AL DÍA"))))</f>
        <v>SIN ESTADO</v>
      </c>
      <c r="HG73" t="str">
        <f>IF(N($H73)&lt;35,"",IF(HA73="","",HA73+31))</f>
        <v/>
      </c>
      <c r="HH73" t="str">
        <f>IF(HG73="","",TODAY()-HG73)</f>
        <v/>
      </c>
      <c r="HK73" t="str">
        <f>IF(HG73="","SIN ESTADO",IF(HI73&lt;&gt;"","PAGA",IF(HH73&gt;0,"VENCIDA",IF(HH73&gt;=-5,"POR VENCER","AL DÍA"))))</f>
        <v>SIN ESTADO</v>
      </c>
      <c r="HM73" t="str">
        <f>IF(N($H73)&lt;36,"",IF(HG73="","",HG73+31))</f>
        <v/>
      </c>
      <c r="HN73" t="str">
        <f>IF(HM73="","",TODAY()-HM73)</f>
        <v/>
      </c>
      <c r="HQ73" t="str">
        <f>IF(HM73="","SIN ESTADO",IF(HO73&lt;&gt;"","PAGA",IF(HN73&gt;0,"VENCIDA",IF(HN73&gt;=-5,"POR VENCER","AL DÍA"))))</f>
        <v>SIN ESTADO</v>
      </c>
      <c r="HS73">
        <f>N73+T73+Z73+AF73+AL73+AR73+AX73+BD73+BJ73+BP73+BV73+CB73+CH73+CN73+CT73+CZ73+DF73+DL73+DR73+DX73+ED73+EJ73+EP73+EV73+FB73+FH73+FN73+FT73+FZ73+GF73+GL73+GR73+GX73+HD73+HJ73+HP73</f>
        <v>0</v>
      </c>
      <c r="HU73">
        <f>IFERROR(N($J73),0)</f>
        <v>0</v>
      </c>
      <c r="HW73">
        <f>SUMPRODUCT((MOD(COLUMN($M73:$HR73)-COLUMN($M73),6)=0)*ISNUMBER($M73:$HR73)*($M73:$HR73&gt;=RESUMEN!$C$26)*($M73:$HR73&lt;=RESUMEN!$C$27)*IFERROR(N($N73:$HS73),0))</f>
        <v>0</v>
      </c>
      <c r="HX73">
        <f>SUMPRODUCT((MOD(COLUMN($M73:$HR73)-COLUMN($M73),6)=0)*ISNUMBER($M73:$HR73)*($M73:$HR73&gt;=RESUMEN!$C$26)*($M73:$HR73&lt;=RESUMEN!$C$27))</f>
        <v>0</v>
      </c>
    </row>
    <row r="74">
      <c r="B74">
        <f>VENTAS!A73</f>
        <v>71</v>
      </c>
      <c r="C74" t="str">
        <f>VENTAS!B73</f>
        <v xml:space="preserve">LC1 - 9 - 2 </v>
      </c>
      <c r="D74" t="str">
        <f>VENTAS!C73</f>
        <v>VENDIDO</v>
      </c>
      <c r="E74">
        <f>VENTAS!D73</f>
        <v>25000000</v>
      </c>
      <c r="F74">
        <f>VENTAS!J73</f>
        <v>21000000</v>
      </c>
      <c r="G74">
        <f>VENTAS!F73</f>
        <v>45917</v>
      </c>
      <c r="H74">
        <f>VENTAS!K73</f>
        <v>24</v>
      </c>
      <c r="I74" t="str">
        <f>VENTAS!M73</f>
        <v xml:space="preserve">17 DE CADA MES </v>
      </c>
      <c r="J74">
        <f>VENTAS!L73</f>
        <v>875000</v>
      </c>
      <c r="K74">
        <f>IF(N($H74)&lt;1,"",$G74+31)</f>
        <v>45948</v>
      </c>
      <c r="L74">
        <f>IF(K74="","",TODAY()-K74)</f>
        <v>370</v>
      </c>
      <c r="M74">
        <v>45936</v>
      </c>
      <c r="N74">
        <v>278000</v>
      </c>
      <c r="O74" t="str">
        <f>IF(K74="","SIN ESTADO",IF(M74&lt;&gt;"","PAGA",IF(L74&gt;0,"VENCIDA",IF(L74&gt;=-5,"POR VENCER","AL DÍA"))))</f>
        <v>PAGA</v>
      </c>
      <c r="P74" t="str">
        <v>EFECTIVO</v>
      </c>
      <c r="Q74">
        <f>IF(N($H74)&lt;2,"",IF(K74="","",K74+31))</f>
        <v>45979</v>
      </c>
      <c r="R74">
        <f>IF(Q74="","",TODAY()-Q74)</f>
        <v>339</v>
      </c>
      <c r="S74">
        <v>45984</v>
      </c>
      <c r="T74">
        <v>875000</v>
      </c>
      <c r="U74" t="str">
        <f>IF(Q74="","SIN ESTADO",IF(S74&lt;&gt;"","PAGA",IF(R74&gt;0,"VENCIDA",IF(R74&gt;=-5,"POR VENCER","AL DÍA"))))</f>
        <v>PAGA</v>
      </c>
      <c r="V74" t="str">
        <v>TRANSFERENCIA</v>
      </c>
      <c r="W74">
        <f>IF(N($H74)&lt;3,"",IF(Q74="","",Q74+31))</f>
        <v>46010</v>
      </c>
      <c r="X74">
        <f>IF(W74="","",TODAY()-W74)</f>
        <v>308</v>
      </c>
      <c r="Y74">
        <v>46024</v>
      </c>
      <c r="Z74">
        <v>875000</v>
      </c>
      <c r="AA74" t="str">
        <f>IF(W74="","SIN ESTADO",IF(Y74&lt;&gt;"","PAGA",IF(X74&gt;0,"VENCIDA",IF(X74&gt;=-5,"POR VENCER","AL DÍA"))))</f>
        <v>PAGA</v>
      </c>
      <c r="AB74" t="str">
        <v>TRANSFERENCIA</v>
      </c>
      <c r="AC74">
        <f>IF(N($H74)&lt;4,"",IF(W74="","",W74+31))</f>
        <v>46041</v>
      </c>
      <c r="AD74">
        <f>IF(AC74="","",TODAY()-AC74)</f>
        <v>277</v>
      </c>
      <c r="AE74">
        <v>46051</v>
      </c>
      <c r="AF74">
        <v>875000</v>
      </c>
      <c r="AG74" t="str">
        <f>IF(AC74="","SIN ESTADO",IF(AE74&lt;&gt;"","PAGA",IF(AD74&gt;0,"VENCIDA",IF(AD74&gt;=-5,"POR VENCER","AL DÍA"))))</f>
        <v>PAGA</v>
      </c>
      <c r="AH74" t="str">
        <v>TRANSFERENCIA</v>
      </c>
      <c r="AI74">
        <f>IF(N($H74)&lt;5,"",IF(AC74="","",AC74+31))</f>
        <v>46072</v>
      </c>
      <c r="AJ74">
        <f>IF(AI74="","",TODAY()-AI74)</f>
        <v>246</v>
      </c>
      <c r="AK74">
        <v>46088</v>
      </c>
      <c r="AL74">
        <v>875000</v>
      </c>
      <c r="AM74" t="str">
        <f>IF(AI74="","SIN ESTADO",IF(AK74&lt;&gt;"","PAGA",IF(AJ74&gt;0,"VENCIDA",IF(AJ74&gt;=-5,"POR VENCER","AL DÍA"))))</f>
        <v>PAGA</v>
      </c>
      <c r="AN74" t="str">
        <v>TRANSFERENCIA</v>
      </c>
      <c r="AO74">
        <f>IF(N($H74)&lt;6,"",IF(AI74="","",AI74+31))</f>
        <v>46103</v>
      </c>
      <c r="AP74">
        <f>IF(AO74="","",TODAY()-AO74)</f>
        <v>215</v>
      </c>
      <c r="AQ74">
        <v>46119</v>
      </c>
      <c r="AR74">
        <v>875000</v>
      </c>
      <c r="AS74" t="str">
        <f>IF(AO74="","SIN ESTADO",IF(AQ74&lt;&gt;"","PAGA",IF(AP74&gt;0,"VENCIDA",IF(AP74&gt;=-5,"POR VENCER","AL DÍA"))))</f>
        <v>PAGA</v>
      </c>
      <c r="AT74" t="str">
        <v>TRANSFERENCIA</v>
      </c>
      <c r="AU74">
        <f>IF(N($H74)&lt;7,"",IF(AO74="","",AO74+31))</f>
        <v>46134</v>
      </c>
      <c r="AV74">
        <f>IF(AU74="","",TODAY()-AU74)</f>
        <v>184</v>
      </c>
      <c r="AY74" t="str">
        <f>IF(AU74="","SIN ESTADO",IF(AW74&lt;&gt;"","PAGA",IF(AV74&gt;0,"VENCIDA",IF(AV74&gt;=-5,"POR VENCER","AL DÍA"))))</f>
        <v>VENCIDA</v>
      </c>
      <c r="BA74">
        <f>IF(N($H74)&lt;8,"",IF(AU74="","",AU74+31))</f>
        <v>46165</v>
      </c>
      <c r="BB74">
        <f>IF(BA74="","",TODAY()-BA74)</f>
        <v>153</v>
      </c>
      <c r="BE74" t="str">
        <f>IF(BA74="","SIN ESTADO",IF(BC74&lt;&gt;"","PAGA",IF(BB74&gt;0,"VENCIDA",IF(BB74&gt;=-5,"POR VENCER","AL DÍA"))))</f>
        <v>VENCIDA</v>
      </c>
      <c r="BG74">
        <f>IF(N($H74)&lt;9,"",IF(BA74="","",BA74+31))</f>
        <v>46196</v>
      </c>
      <c r="BH74">
        <f>IF(BG74="","",TODAY()-BG74)</f>
        <v>122</v>
      </c>
      <c r="BK74" t="str">
        <f>IF(BG74="","SIN ESTADO",IF(BI74&lt;&gt;"","PAGA",IF(BH74&gt;0,"VENCIDA",IF(BH74&gt;=-5,"POR VENCER","AL DÍA"))))</f>
        <v>VENCIDA</v>
      </c>
      <c r="BM74">
        <f>IF(N($H74)&lt;10,"",IF(BG74="","",BG74+31))</f>
        <v>46227</v>
      </c>
      <c r="BN74">
        <f>IF(BM74="","",TODAY()-BM74)</f>
        <v>91</v>
      </c>
      <c r="BQ74" t="str">
        <f>IF(BM74="","SIN ESTADO",IF(BO74&lt;&gt;"","PAGA",IF(BN74&gt;0,"VENCIDA",IF(BN74&gt;=-5,"POR VENCER","AL DÍA"))))</f>
        <v>VENCIDA</v>
      </c>
      <c r="BS74">
        <f>IF(N($H74)&lt;11,"",IF(BM74="","",BM74+31))</f>
        <v>46258</v>
      </c>
      <c r="BT74">
        <f>IF(BS74="","",TODAY()-BS74)</f>
        <v>60</v>
      </c>
      <c r="BW74" t="str">
        <f>IF(BS74="","SIN ESTADO",IF(BU74&lt;&gt;"","PAGA",IF(BT74&gt;0,"VENCIDA",IF(BT74&gt;=-5,"POR VENCER","AL DÍA"))))</f>
        <v>VENCIDA</v>
      </c>
      <c r="BY74">
        <f>IF(N($H74)&lt;12,"",IF(BS74="","",BS74+31))</f>
        <v>46289</v>
      </c>
      <c r="BZ74">
        <f>IF(BY74="","",TODAY()-BY74)</f>
        <v>29</v>
      </c>
      <c r="CC74" t="str">
        <f>IF(BY74="","SIN ESTADO",IF(CA74&lt;&gt;"","PAGA",IF(BZ74&gt;0,"VENCIDA",IF(BZ74&gt;=-5,"POR VENCER","AL DÍA"))))</f>
        <v>VENCIDA</v>
      </c>
      <c r="CE74">
        <f>IF(N($H74)&lt;13,"",IF(BY74="","",BY74+31))</f>
        <v>46320</v>
      </c>
      <c r="CF74">
        <f>IF(CE74="","",TODAY()-CE74)</f>
        <v>-2</v>
      </c>
      <c r="CI74" t="str">
        <f>IF(CE74="","SIN ESTADO",IF(CG74&lt;&gt;"","PAGA",IF(CF74&gt;0,"VENCIDA",IF(CF74&gt;=-5,"POR VENCER","AL DÍA"))))</f>
        <v>POR VENCER</v>
      </c>
      <c r="CK74">
        <f>IF(N($H74)&lt;14,"",IF(CE74="","",CE74+31))</f>
        <v>46351</v>
      </c>
      <c r="CL74">
        <f>IF(CK74="","",TODAY()-CK74)</f>
        <v>-33</v>
      </c>
      <c r="CO74" t="str">
        <f>IF(CK74="","SIN ESTADO",IF(CM74&lt;&gt;"","PAGA",IF(CL74&gt;0,"VENCIDA",IF(CL74&gt;=-5,"POR VENCER","AL DÍA"))))</f>
        <v>AL DÍA</v>
      </c>
      <c r="CQ74">
        <f>IF(N($H74)&lt;15,"",IF(CK74="","",CK74+31))</f>
        <v>46382</v>
      </c>
      <c r="CR74">
        <f>IF(CQ74="","",TODAY()-CQ74)</f>
        <v>-64</v>
      </c>
      <c r="CU74" t="str">
        <f>IF(CQ74="","SIN ESTADO",IF(CS74&lt;&gt;"","PAGA",IF(CR74&gt;0,"VENCIDA",IF(CR74&gt;=-5,"POR VENCER","AL DÍA"))))</f>
        <v>AL DÍA</v>
      </c>
      <c r="CW74">
        <f>IF(N($H74)&lt;16,"",IF(CQ74="","",CQ74+31))</f>
        <v>46413</v>
      </c>
      <c r="CX74">
        <f>IF(CW74="","",TODAY()-CW74)</f>
        <v>-95</v>
      </c>
      <c r="DA74" t="str">
        <f>IF(CW74="","SIN ESTADO",IF(CY74&lt;&gt;"","PAGA",IF(CX74&gt;0,"VENCIDA",IF(CX74&gt;=-5,"POR VENCER","AL DÍA"))))</f>
        <v>AL DÍA</v>
      </c>
      <c r="DC74">
        <f>IF(N($H74)&lt;17,"",IF(CW74="","",CW74+31))</f>
        <v>46444</v>
      </c>
      <c r="DD74">
        <f>IF(DC74="","",TODAY()-DC74)</f>
        <v>-126</v>
      </c>
      <c r="DG74" t="str">
        <f>IF(DC74="","SIN ESTADO",IF(DE74&lt;&gt;"","PAGA",IF(DD74&gt;0,"VENCIDA",IF(DD74&gt;=-5,"POR VENCER","AL DÍA"))))</f>
        <v>AL DÍA</v>
      </c>
      <c r="DI74">
        <f>IF(N($H74)&lt;18,"",IF(DC74="","",DC74+31))</f>
        <v>46475</v>
      </c>
      <c r="DJ74">
        <f>IF(DI74="","",TODAY()-DI74)</f>
        <v>-157</v>
      </c>
      <c r="DM74" t="str">
        <f>IF(DI74="","SIN ESTADO",IF(DK74&lt;&gt;"","PAGA",IF(DJ74&gt;0,"VENCIDA",IF(DJ74&gt;=-5,"POR VENCER","AL DÍA"))))</f>
        <v>AL DÍA</v>
      </c>
      <c r="DO74">
        <f>IF(N($H74)&lt;19,"",IF(DI74="","",DI74+31))</f>
        <v>46506</v>
      </c>
      <c r="DP74">
        <f>IF(DO74="","",TODAY()-DO74)</f>
        <v>-188</v>
      </c>
      <c r="DS74" t="str">
        <f>IF(DO74="","SIN ESTADO",IF(DQ74&lt;&gt;"","PAGA",IF(DP74&gt;0,"VENCIDA",IF(DP74&gt;=-5,"POR VENCER","AL DÍA"))))</f>
        <v>AL DÍA</v>
      </c>
      <c r="DU74">
        <f>IF(N($H74)&lt;20,"",IF(DO74="","",DO74+31))</f>
        <v>46537</v>
      </c>
      <c r="DV74">
        <f>IF(DU74="","",TODAY()-DU74)</f>
        <v>-219</v>
      </c>
      <c r="DY74" t="str">
        <f>IF(DU74="","SIN ESTADO",IF(DW74&lt;&gt;"","PAGA",IF(DV74&gt;0,"VENCIDA",IF(DV74&gt;=-5,"POR VENCER","AL DÍA"))))</f>
        <v>AL DÍA</v>
      </c>
      <c r="EA74">
        <f>IF(N($H74)&lt;21,"",IF(DU74="","",DU74+31))</f>
        <v>46568</v>
      </c>
      <c r="EB74">
        <f>IF(EA74="","",TODAY()-EA74)</f>
        <v>-250</v>
      </c>
      <c r="EE74" t="str">
        <f>IF(EA74="","SIN ESTADO",IF(EC74&lt;&gt;"","PAGA",IF(EB74&gt;0,"VENCIDA",IF(EB74&gt;=-5,"POR VENCER","AL DÍA"))))</f>
        <v>AL DÍA</v>
      </c>
      <c r="EG74">
        <f>IF(N($H74)&lt;22,"",IF(EA74="","",EA74+31))</f>
        <v>46599</v>
      </c>
      <c r="EH74">
        <f>IF(EG74="","",TODAY()-EG74)</f>
        <v>-281</v>
      </c>
      <c r="EK74" t="str">
        <f>IF(EG74="","SIN ESTADO",IF(EI74&lt;&gt;"","PAGA",IF(EH74&gt;0,"VENCIDA",IF(EH74&gt;=-5,"POR VENCER","AL DÍA"))))</f>
        <v>AL DÍA</v>
      </c>
      <c r="EM74">
        <f>IF(N($H74)&lt;23,"",IF(EG74="","",EG74+31))</f>
        <v>46630</v>
      </c>
      <c r="EN74">
        <f>IF(EM74="","",TODAY()-EM74)</f>
        <v>-312</v>
      </c>
      <c r="EQ74" t="str">
        <f>IF(EM74="","SIN ESTADO",IF(EO74&lt;&gt;"","PAGA",IF(EN74&gt;0,"VENCIDA",IF(EN74&gt;=-5,"POR VENCER","AL DÍA"))))</f>
        <v>AL DÍA</v>
      </c>
      <c r="ES74">
        <f>IF(N($H74)&lt;24,"",IF(EM74="","",EM74+31))</f>
        <v>46661</v>
      </c>
      <c r="ET74">
        <f>IF(ES74="","",TODAY()-ES74)</f>
        <v>-343</v>
      </c>
      <c r="EW74" t="str">
        <f>IF(ES74="","SIN ESTADO",IF(EU74&lt;&gt;"","PAGA",IF(ET74&gt;0,"VENCIDA",IF(ET74&gt;=-5,"POR VENCER","AL DÍA"))))</f>
        <v>AL DÍA</v>
      </c>
      <c r="EY74" t="str">
        <f>IF(N($H74)&lt;25,"",IF(ES74="","",ES74+31))</f>
        <v/>
      </c>
      <c r="EZ74" t="str">
        <f>IF(EY74="","",TODAY()-EY74)</f>
        <v/>
      </c>
      <c r="FC74" t="str">
        <f>IF(EY74="","SIN ESTADO",IF(FA74&lt;&gt;"","PAGA",IF(EZ74&gt;0,"VENCIDA",IF(EZ74&gt;=-5,"POR VENCER","AL DÍA"))))</f>
        <v>SIN ESTADO</v>
      </c>
      <c r="FE74" t="str">
        <f>IF(N($H74)&lt;26,"",IF(EY74="","",EY74+31))</f>
        <v/>
      </c>
      <c r="FF74" t="str">
        <f>IF(FE74="","",TODAY()-FE74)</f>
        <v/>
      </c>
      <c r="FI74" t="str">
        <f>IF(FE74="","SIN ESTADO",IF(FG74&lt;&gt;"","PAGA",IF(FF74&gt;0,"VENCIDA",IF(FF74&gt;=-5,"POR VENCER","AL DÍA"))))</f>
        <v>SIN ESTADO</v>
      </c>
      <c r="FK74" t="str">
        <f>IF(N($H74)&lt;27,"",IF(FE74="","",FE74+31))</f>
        <v/>
      </c>
      <c r="FL74" t="str">
        <f>IF(FK74="","",TODAY()-FK74)</f>
        <v/>
      </c>
      <c r="FO74" t="str">
        <f>IF(FK74="","SIN ESTADO",IF(FM74&lt;&gt;"","PAGA",IF(FL74&gt;0,"VENCIDA",IF(FL74&gt;=-5,"POR VENCER","AL DÍA"))))</f>
        <v>SIN ESTADO</v>
      </c>
      <c r="FQ74" t="str">
        <f>IF(N($H74)&lt;28,"",IF(FK74="","",FK74+31))</f>
        <v/>
      </c>
      <c r="FR74" t="str">
        <f>IF(FQ74="","",TODAY()-FQ74)</f>
        <v/>
      </c>
      <c r="FU74" t="str">
        <f>IF(FQ74="","SIN ESTADO",IF(FS74&lt;&gt;"","PAGA",IF(FR74&gt;0,"VENCIDA",IF(FR74&gt;=-5,"POR VENCER","AL DÍA"))))</f>
        <v>SIN ESTADO</v>
      </c>
      <c r="FW74" t="str">
        <f>IF(N($H74)&lt;29,"",IF(FQ74="","",FQ74+31))</f>
        <v/>
      </c>
      <c r="FX74" t="str">
        <f>IF(FW74="","",TODAY()-FW74)</f>
        <v/>
      </c>
      <c r="GA74" t="str">
        <f>IF(FW74="","SIN ESTADO",IF(FY74&lt;&gt;"","PAGA",IF(FX74&gt;0,"VENCIDA",IF(FX74&gt;=-5,"POR VENCER","AL DÍA"))))</f>
        <v>SIN ESTADO</v>
      </c>
      <c r="GC74" t="str">
        <f>IF(N($H74)&lt;30,"",IF(FW74="","",FW74+31))</f>
        <v/>
      </c>
      <c r="GD74" t="str">
        <f>IF(GC74="","",TODAY()-GC74)</f>
        <v/>
      </c>
      <c r="GG74" t="str">
        <f>IF(GC74="","SIN ESTADO",IF(GE74&lt;&gt;"","PAGA",IF(GD74&gt;0,"VENCIDA",IF(GD74&gt;=-5,"POR VENCER","AL DÍA"))))</f>
        <v>SIN ESTADO</v>
      </c>
      <c r="GI74" t="str">
        <f>IF(N($H74)&lt;31,"",IF(GC74="","",GC74+31))</f>
        <v/>
      </c>
      <c r="GJ74" t="str">
        <f>IF(GI74="","",TODAY()-GI74)</f>
        <v/>
      </c>
      <c r="GM74" t="str">
        <f>IF(GI74="","SIN ESTADO",IF(GK74&lt;&gt;"","PAGA",IF(GJ74&gt;0,"VENCIDA",IF(GJ74&gt;=-5,"POR VENCER","AL DÍA"))))</f>
        <v>SIN ESTADO</v>
      </c>
      <c r="GO74" t="str">
        <f>IF(N($H74)&lt;32,"",IF(GI74="","",GI74+31))</f>
        <v/>
      </c>
      <c r="GP74" t="str">
        <f>IF(GO74="","",TODAY()-GO74)</f>
        <v/>
      </c>
      <c r="GS74" t="str">
        <f>IF(GO74="","SIN ESTADO",IF(GQ74&lt;&gt;"","PAGA",IF(GP74&gt;0,"VENCIDA",IF(GP74&gt;=-5,"POR VENCER","AL DÍA"))))</f>
        <v>SIN ESTADO</v>
      </c>
      <c r="GU74" t="str">
        <f>IF(N($H74)&lt;33,"",IF(GO74="","",GO74+31))</f>
        <v/>
      </c>
      <c r="GV74" t="str">
        <f>IF(GU74="","",TODAY()-GU74)</f>
        <v/>
      </c>
      <c r="GY74" t="str">
        <f>IF(GU74="","SIN ESTADO",IF(GW74&lt;&gt;"","PAGA",IF(GV74&gt;0,"VENCIDA",IF(GV74&gt;=-5,"POR VENCER","AL DÍA"))))</f>
        <v>SIN ESTADO</v>
      </c>
      <c r="HA74" t="str">
        <f>IF(N($H74)&lt;34,"",IF(GU74="","",GU74+31))</f>
        <v/>
      </c>
      <c r="HB74" t="str">
        <f>IF(HA74="","",TODAY()-HA74)</f>
        <v/>
      </c>
      <c r="HE74" t="str">
        <f>IF(HA74="","SIN ESTADO",IF(HC74&lt;&gt;"","PAGA",IF(HB74&gt;0,"VENCIDA",IF(HB74&gt;=-5,"POR VENCER","AL DÍA"))))</f>
        <v>SIN ESTADO</v>
      </c>
      <c r="HG74" t="str">
        <f>IF(N($H74)&lt;35,"",IF(HA74="","",HA74+31))</f>
        <v/>
      </c>
      <c r="HH74" t="str">
        <f>IF(HG74="","",TODAY()-HG74)</f>
        <v/>
      </c>
      <c r="HK74" t="str">
        <f>IF(HG74="","SIN ESTADO",IF(HI74&lt;&gt;"","PAGA",IF(HH74&gt;0,"VENCIDA",IF(HH74&gt;=-5,"POR VENCER","AL DÍA"))))</f>
        <v>SIN ESTADO</v>
      </c>
      <c r="HM74" t="str">
        <f>IF(N($H74)&lt;36,"",IF(HG74="","",HG74+31))</f>
        <v/>
      </c>
      <c r="HN74" t="str">
        <f>IF(HM74="","",TODAY()-HM74)</f>
        <v/>
      </c>
      <c r="HQ74" t="str">
        <f>IF(HM74="","SIN ESTADO",IF(HO74&lt;&gt;"","PAGA",IF(HN74&gt;0,"VENCIDA",IF(HN74&gt;=-5,"POR VENCER","AL DÍA"))))</f>
        <v>SIN ESTADO</v>
      </c>
      <c r="HS74">
        <f>N74+T74+Z74+AF74+AL74+AR74+AX74+BD74+BJ74+BP74+BV74+CB74+CH74+CN74+CT74+CZ74+DF74+DL74+DR74+DX74+ED74+EJ74+EP74+EV74+FB74+FH74+FN74+FT74+FZ74+GF74+GL74+GR74+GX74+HD74+HJ74+HP74</f>
        <v>4653000</v>
      </c>
      <c r="HU74">
        <f>IFERROR(N($J74),0)</f>
        <v>875000</v>
      </c>
      <c r="HW74">
        <f>SUMPRODUCT((MOD(COLUMN($M74:$HR74)-COLUMN($M74),6)=0)*ISNUMBER($M74:$HR74)*($M74:$HR74&gt;=RESUMEN!$C$26)*($M74:$HR74&lt;=RESUMEN!$C$27)*IFERROR(N($N74:$HS74),0))</f>
        <v>0</v>
      </c>
      <c r="HX74">
        <f>SUMPRODUCT((MOD(COLUMN($M74:$HR74)-COLUMN($M74),6)=0)*ISNUMBER($M74:$HR74)*($M74:$HR74&gt;=RESUMEN!$C$26)*($M74:$HR74&lt;=RESUMEN!$C$27))</f>
        <v>0</v>
      </c>
    </row>
    <row r="75">
      <c r="B75">
        <f>VENTAS!A74</f>
        <v>72</v>
      </c>
      <c r="C75" t="str">
        <f>VENTAS!B74</f>
        <v xml:space="preserve">LC1 - 9 - 3 </v>
      </c>
      <c r="D75" t="str">
        <f>VENTAS!C74</f>
        <v>VENDIDO</v>
      </c>
      <c r="E75">
        <f>VENTAS!D74</f>
        <v>25000000</v>
      </c>
      <c r="F75">
        <f>VENTAS!J74</f>
        <v>21000000</v>
      </c>
      <c r="G75">
        <f>VENTAS!F74</f>
        <v>46021</v>
      </c>
      <c r="H75">
        <f>VENTAS!K74</f>
        <v>24</v>
      </c>
      <c r="I75" t="str">
        <f>VENTAS!M74</f>
        <v xml:space="preserve">30 DE CADA MES </v>
      </c>
      <c r="J75">
        <f>VENTAS!L74</f>
        <v>875000</v>
      </c>
      <c r="K75">
        <f>IF(N($H75)&lt;1,"",$G75+31)</f>
        <v>46052</v>
      </c>
      <c r="L75">
        <f>IF(K75="","",TODAY()-K75)</f>
        <v>266</v>
      </c>
      <c r="M75">
        <v>46055</v>
      </c>
      <c r="N75">
        <v>1000000</v>
      </c>
      <c r="O75" t="str">
        <f>IF(K75="","SIN ESTADO",IF(M75&lt;&gt;"","PAGA",IF(L75&gt;0,"VENCIDA",IF(L75&gt;=-5,"POR VENCER","AL DÍA"))))</f>
        <v>PAGA</v>
      </c>
      <c r="P75" t="str">
        <v>TRANSFERENCIA</v>
      </c>
      <c r="Q75">
        <f>IF(N($H75)&lt;2,"",IF(K75="","",K75+31))</f>
        <v>46083</v>
      </c>
      <c r="R75">
        <f>IF(Q75="","",TODAY()-Q75)</f>
        <v>235</v>
      </c>
      <c r="S75">
        <v>46118</v>
      </c>
      <c r="T75">
        <v>1000000</v>
      </c>
      <c r="U75" t="str">
        <f>IF(Q75="","SIN ESTADO",IF(S75&lt;&gt;"","PAGA",IF(R75&gt;0,"VENCIDA",IF(R75&gt;=-5,"POR VENCER","AL DÍA"))))</f>
        <v>PAGA</v>
      </c>
      <c r="V75" t="str">
        <v>TRANSFERENCIA</v>
      </c>
      <c r="W75">
        <f>IF(N($H75)&lt;3,"",IF(Q75="","",Q75+31))</f>
        <v>46114</v>
      </c>
      <c r="X75">
        <f>IF(W75="","",TODAY()-W75)</f>
        <v>204</v>
      </c>
      <c r="AA75" t="str">
        <f>IF(W75="","SIN ESTADO",IF(Y75&lt;&gt;"","PAGA",IF(X75&gt;0,"VENCIDA",IF(X75&gt;=-5,"POR VENCER","AL DÍA"))))</f>
        <v>VENCIDA</v>
      </c>
      <c r="AC75">
        <f>IF(N($H75)&lt;4,"",IF(W75="","",W75+31))</f>
        <v>46145</v>
      </c>
      <c r="AD75">
        <f>IF(AC75="","",TODAY()-AC75)</f>
        <v>173</v>
      </c>
      <c r="AG75" t="str">
        <f>IF(AC75="","SIN ESTADO",IF(AE75&lt;&gt;"","PAGA",IF(AD75&gt;0,"VENCIDA",IF(AD75&gt;=-5,"POR VENCER","AL DÍA"))))</f>
        <v>VENCIDA</v>
      </c>
      <c r="AI75">
        <f>IF(N($H75)&lt;5,"",IF(AC75="","",AC75+31))</f>
        <v>46176</v>
      </c>
      <c r="AJ75">
        <f>IF(AI75="","",TODAY()-AI75)</f>
        <v>142</v>
      </c>
      <c r="AM75" t="str">
        <f>IF(AI75="","SIN ESTADO",IF(AK75&lt;&gt;"","PAGA",IF(AJ75&gt;0,"VENCIDA",IF(AJ75&gt;=-5,"POR VENCER","AL DÍA"))))</f>
        <v>VENCIDA</v>
      </c>
      <c r="AO75">
        <f>IF(N($H75)&lt;6,"",IF(AI75="","",AI75+31))</f>
        <v>46207</v>
      </c>
      <c r="AP75">
        <f>IF(AO75="","",TODAY()-AO75)</f>
        <v>111</v>
      </c>
      <c r="AS75" t="str">
        <f>IF(AO75="","SIN ESTADO",IF(AQ75&lt;&gt;"","PAGA",IF(AP75&gt;0,"VENCIDA",IF(AP75&gt;=-5,"POR VENCER","AL DÍA"))))</f>
        <v>VENCIDA</v>
      </c>
      <c r="AU75">
        <f>IF(N($H75)&lt;7,"",IF(AO75="","",AO75+31))</f>
        <v>46238</v>
      </c>
      <c r="AV75">
        <f>IF(AU75="","",TODAY()-AU75)</f>
        <v>80</v>
      </c>
      <c r="AY75" t="str">
        <f>IF(AU75="","SIN ESTADO",IF(AW75&lt;&gt;"","PAGA",IF(AV75&gt;0,"VENCIDA",IF(AV75&gt;=-5,"POR VENCER","AL DÍA"))))</f>
        <v>VENCIDA</v>
      </c>
      <c r="BA75">
        <f>IF(N($H75)&lt;8,"",IF(AU75="","",AU75+31))</f>
        <v>46269</v>
      </c>
      <c r="BB75">
        <f>IF(BA75="","",TODAY()-BA75)</f>
        <v>49</v>
      </c>
      <c r="BE75" t="str">
        <f>IF(BA75="","SIN ESTADO",IF(BC75&lt;&gt;"","PAGA",IF(BB75&gt;0,"VENCIDA",IF(BB75&gt;=-5,"POR VENCER","AL DÍA"))))</f>
        <v>VENCIDA</v>
      </c>
      <c r="BG75">
        <f>IF(N($H75)&lt;9,"",IF(BA75="","",BA75+31))</f>
        <v>46300</v>
      </c>
      <c r="BH75">
        <f>IF(BG75="","",TODAY()-BG75)</f>
        <v>18</v>
      </c>
      <c r="BK75" t="str">
        <f>IF(BG75="","SIN ESTADO",IF(BI75&lt;&gt;"","PAGA",IF(BH75&gt;0,"VENCIDA",IF(BH75&gt;=-5,"POR VENCER","AL DÍA"))))</f>
        <v>VENCIDA</v>
      </c>
      <c r="BM75">
        <f>IF(N($H75)&lt;10,"",IF(BG75="","",BG75+31))</f>
        <v>46331</v>
      </c>
      <c r="BN75">
        <f>IF(BM75="","",TODAY()-BM75)</f>
        <v>-13</v>
      </c>
      <c r="BQ75" t="str">
        <f>IF(BM75="","SIN ESTADO",IF(BO75&lt;&gt;"","PAGA",IF(BN75&gt;0,"VENCIDA",IF(BN75&gt;=-5,"POR VENCER","AL DÍA"))))</f>
        <v>AL DÍA</v>
      </c>
      <c r="BS75">
        <f>IF(N($H75)&lt;11,"",IF(BM75="","",BM75+31))</f>
        <v>46362</v>
      </c>
      <c r="BT75">
        <f>IF(BS75="","",TODAY()-BS75)</f>
        <v>-44</v>
      </c>
      <c r="BW75" t="str">
        <f>IF(BS75="","SIN ESTADO",IF(BU75&lt;&gt;"","PAGA",IF(BT75&gt;0,"VENCIDA",IF(BT75&gt;=-5,"POR VENCER","AL DÍA"))))</f>
        <v>AL DÍA</v>
      </c>
      <c r="BY75">
        <f>IF(N($H75)&lt;12,"",IF(BS75="","",BS75+31))</f>
        <v>46393</v>
      </c>
      <c r="BZ75">
        <f>IF(BY75="","",TODAY()-BY75)</f>
        <v>-75</v>
      </c>
      <c r="CC75" t="str">
        <f>IF(BY75="","SIN ESTADO",IF(CA75&lt;&gt;"","PAGA",IF(BZ75&gt;0,"VENCIDA",IF(BZ75&gt;=-5,"POR VENCER","AL DÍA"))))</f>
        <v>AL DÍA</v>
      </c>
      <c r="CE75">
        <f>IF(N($H75)&lt;13,"",IF(BY75="","",BY75+31))</f>
        <v>46424</v>
      </c>
      <c r="CF75">
        <f>IF(CE75="","",TODAY()-CE75)</f>
        <v>-106</v>
      </c>
      <c r="CI75" t="str">
        <f>IF(CE75="","SIN ESTADO",IF(CG75&lt;&gt;"","PAGA",IF(CF75&gt;0,"VENCIDA",IF(CF75&gt;=-5,"POR VENCER","AL DÍA"))))</f>
        <v>AL DÍA</v>
      </c>
      <c r="CK75">
        <f>IF(N($H75)&lt;14,"",IF(CE75="","",CE75+31))</f>
        <v>46455</v>
      </c>
      <c r="CL75">
        <f>IF(CK75="","",TODAY()-CK75)</f>
        <v>-137</v>
      </c>
      <c r="CO75" t="str">
        <f>IF(CK75="","SIN ESTADO",IF(CM75&lt;&gt;"","PAGA",IF(CL75&gt;0,"VENCIDA",IF(CL75&gt;=-5,"POR VENCER","AL DÍA"))))</f>
        <v>AL DÍA</v>
      </c>
      <c r="CQ75">
        <f>IF(N($H75)&lt;15,"",IF(CK75="","",CK75+31))</f>
        <v>46486</v>
      </c>
      <c r="CR75">
        <f>IF(CQ75="","",TODAY()-CQ75)</f>
        <v>-168</v>
      </c>
      <c r="CU75" t="str">
        <f>IF(CQ75="","SIN ESTADO",IF(CS75&lt;&gt;"","PAGA",IF(CR75&gt;0,"VENCIDA",IF(CR75&gt;=-5,"POR VENCER","AL DÍA"))))</f>
        <v>AL DÍA</v>
      </c>
      <c r="CW75">
        <f>IF(N($H75)&lt;16,"",IF(CQ75="","",CQ75+31))</f>
        <v>46517</v>
      </c>
      <c r="CX75">
        <f>IF(CW75="","",TODAY()-CW75)</f>
        <v>-199</v>
      </c>
      <c r="DA75" t="str">
        <f>IF(CW75="","SIN ESTADO",IF(CY75&lt;&gt;"","PAGA",IF(CX75&gt;0,"VENCIDA",IF(CX75&gt;=-5,"POR VENCER","AL DÍA"))))</f>
        <v>AL DÍA</v>
      </c>
      <c r="DC75">
        <f>IF(N($H75)&lt;17,"",IF(CW75="","",CW75+31))</f>
        <v>46548</v>
      </c>
      <c r="DD75">
        <f>IF(DC75="","",TODAY()-DC75)</f>
        <v>-230</v>
      </c>
      <c r="DG75" t="str">
        <f>IF(DC75="","SIN ESTADO",IF(DE75&lt;&gt;"","PAGA",IF(DD75&gt;0,"VENCIDA",IF(DD75&gt;=-5,"POR VENCER","AL DÍA"))))</f>
        <v>AL DÍA</v>
      </c>
      <c r="DI75">
        <f>IF(N($H75)&lt;18,"",IF(DC75="","",DC75+31))</f>
        <v>46579</v>
      </c>
      <c r="DJ75">
        <f>IF(DI75="","",TODAY()-DI75)</f>
        <v>-261</v>
      </c>
      <c r="DM75" t="str">
        <f>IF(DI75="","SIN ESTADO",IF(DK75&lt;&gt;"","PAGA",IF(DJ75&gt;0,"VENCIDA",IF(DJ75&gt;=-5,"POR VENCER","AL DÍA"))))</f>
        <v>AL DÍA</v>
      </c>
      <c r="DO75">
        <f>IF(N($H75)&lt;19,"",IF(DI75="","",DI75+31))</f>
        <v>46610</v>
      </c>
      <c r="DP75">
        <f>IF(DO75="","",TODAY()-DO75)</f>
        <v>-292</v>
      </c>
      <c r="DS75" t="str">
        <f>IF(DO75="","SIN ESTADO",IF(DQ75&lt;&gt;"","PAGA",IF(DP75&gt;0,"VENCIDA",IF(DP75&gt;=-5,"POR VENCER","AL DÍA"))))</f>
        <v>AL DÍA</v>
      </c>
      <c r="DU75">
        <f>IF(N($H75)&lt;20,"",IF(DO75="","",DO75+31))</f>
        <v>46641</v>
      </c>
      <c r="DV75">
        <f>IF(DU75="","",TODAY()-DU75)</f>
        <v>-323</v>
      </c>
      <c r="DY75" t="str">
        <f>IF(DU75="","SIN ESTADO",IF(DW75&lt;&gt;"","PAGA",IF(DV75&gt;0,"VENCIDA",IF(DV75&gt;=-5,"POR VENCER","AL DÍA"))))</f>
        <v>AL DÍA</v>
      </c>
      <c r="EA75">
        <f>IF(N($H75)&lt;21,"",IF(DU75="","",DU75+31))</f>
        <v>46672</v>
      </c>
      <c r="EB75">
        <f>IF(EA75="","",TODAY()-EA75)</f>
        <v>-354</v>
      </c>
      <c r="EE75" t="str">
        <f>IF(EA75="","SIN ESTADO",IF(EC75&lt;&gt;"","PAGA",IF(EB75&gt;0,"VENCIDA",IF(EB75&gt;=-5,"POR VENCER","AL DÍA"))))</f>
        <v>AL DÍA</v>
      </c>
      <c r="EG75">
        <f>IF(N($H75)&lt;22,"",IF(EA75="","",EA75+31))</f>
        <v>46703</v>
      </c>
      <c r="EH75">
        <f>IF(EG75="","",TODAY()-EG75)</f>
        <v>-385</v>
      </c>
      <c r="EK75" t="str">
        <f>IF(EG75="","SIN ESTADO",IF(EI75&lt;&gt;"","PAGA",IF(EH75&gt;0,"VENCIDA",IF(EH75&gt;=-5,"POR VENCER","AL DÍA"))))</f>
        <v>AL DÍA</v>
      </c>
      <c r="EM75">
        <f>IF(N($H75)&lt;23,"",IF(EG75="","",EG75+31))</f>
        <v>46734</v>
      </c>
      <c r="EN75">
        <f>IF(EM75="","",TODAY()-EM75)</f>
        <v>-416</v>
      </c>
      <c r="EQ75" t="str">
        <f>IF(EM75="","SIN ESTADO",IF(EO75&lt;&gt;"","PAGA",IF(EN75&gt;0,"VENCIDA",IF(EN75&gt;=-5,"POR VENCER","AL DÍA"))))</f>
        <v>AL DÍA</v>
      </c>
      <c r="ES75">
        <f>IF(N($H75)&lt;24,"",IF(EM75="","",EM75+31))</f>
        <v>46765</v>
      </c>
      <c r="ET75">
        <f>IF(ES75="","",TODAY()-ES75)</f>
        <v>-447</v>
      </c>
      <c r="EW75" t="str">
        <f>IF(ES75="","SIN ESTADO",IF(EU75&lt;&gt;"","PAGA",IF(ET75&gt;0,"VENCIDA",IF(ET75&gt;=-5,"POR VENCER","AL DÍA"))))</f>
        <v>AL DÍA</v>
      </c>
      <c r="EY75" t="str">
        <f>IF(N($H75)&lt;25,"",IF(ES75="","",ES75+31))</f>
        <v/>
      </c>
      <c r="EZ75" t="str">
        <f>IF(EY75="","",TODAY()-EY75)</f>
        <v/>
      </c>
      <c r="FC75" t="str">
        <f>IF(EY75="","SIN ESTADO",IF(FA75&lt;&gt;"","PAGA",IF(EZ75&gt;0,"VENCIDA",IF(EZ75&gt;=-5,"POR VENCER","AL DÍA"))))</f>
        <v>SIN ESTADO</v>
      </c>
      <c r="FE75" t="str">
        <f>IF(N($H75)&lt;26,"",IF(EY75="","",EY75+31))</f>
        <v/>
      </c>
      <c r="FF75" t="str">
        <f>IF(FE75="","",TODAY()-FE75)</f>
        <v/>
      </c>
      <c r="FI75" t="str">
        <f>IF(FE75="","SIN ESTADO",IF(FG75&lt;&gt;"","PAGA",IF(FF75&gt;0,"VENCIDA",IF(FF75&gt;=-5,"POR VENCER","AL DÍA"))))</f>
        <v>SIN ESTADO</v>
      </c>
      <c r="FK75" t="str">
        <f>IF(N($H75)&lt;27,"",IF(FE75="","",FE75+31))</f>
        <v/>
      </c>
      <c r="FL75" t="str">
        <f>IF(FK75="","",TODAY()-FK75)</f>
        <v/>
      </c>
      <c r="FO75" t="str">
        <f>IF(FK75="","SIN ESTADO",IF(FM75&lt;&gt;"","PAGA",IF(FL75&gt;0,"VENCIDA",IF(FL75&gt;=-5,"POR VENCER","AL DÍA"))))</f>
        <v>SIN ESTADO</v>
      </c>
      <c r="FQ75" t="str">
        <f>IF(N($H75)&lt;28,"",IF(FK75="","",FK75+31))</f>
        <v/>
      </c>
      <c r="FR75" t="str">
        <f>IF(FQ75="","",TODAY()-FQ75)</f>
        <v/>
      </c>
      <c r="FU75" t="str">
        <f>IF(FQ75="","SIN ESTADO",IF(FS75&lt;&gt;"","PAGA",IF(FR75&gt;0,"VENCIDA",IF(FR75&gt;=-5,"POR VENCER","AL DÍA"))))</f>
        <v>SIN ESTADO</v>
      </c>
      <c r="FW75" t="str">
        <f>IF(N($H75)&lt;29,"",IF(FQ75="","",FQ75+31))</f>
        <v/>
      </c>
      <c r="FX75" t="str">
        <f>IF(FW75="","",TODAY()-FW75)</f>
        <v/>
      </c>
      <c r="GA75" t="str">
        <f>IF(FW75="","SIN ESTADO",IF(FY75&lt;&gt;"","PAGA",IF(FX75&gt;0,"VENCIDA",IF(FX75&gt;=-5,"POR VENCER","AL DÍA"))))</f>
        <v>SIN ESTADO</v>
      </c>
      <c r="GC75" t="str">
        <f>IF(N($H75)&lt;30,"",IF(FW75="","",FW75+31))</f>
        <v/>
      </c>
      <c r="GD75" t="str">
        <f>IF(GC75="","",TODAY()-GC75)</f>
        <v/>
      </c>
      <c r="GG75" t="str">
        <f>IF(GC75="","SIN ESTADO",IF(GE75&lt;&gt;"","PAGA",IF(GD75&gt;0,"VENCIDA",IF(GD75&gt;=-5,"POR VENCER","AL DÍA"))))</f>
        <v>SIN ESTADO</v>
      </c>
      <c r="GI75" t="str">
        <f>IF(N($H75)&lt;31,"",IF(GC75="","",GC75+31))</f>
        <v/>
      </c>
      <c r="GJ75" t="str">
        <f>IF(GI75="","",TODAY()-GI75)</f>
        <v/>
      </c>
      <c r="GM75" t="str">
        <f>IF(GI75="","SIN ESTADO",IF(GK75&lt;&gt;"","PAGA",IF(GJ75&gt;0,"VENCIDA",IF(GJ75&gt;=-5,"POR VENCER","AL DÍA"))))</f>
        <v>SIN ESTADO</v>
      </c>
      <c r="GO75" t="str">
        <f>IF(N($H75)&lt;32,"",IF(GI75="","",GI75+31))</f>
        <v/>
      </c>
      <c r="GP75" t="str">
        <f>IF(GO75="","",TODAY()-GO75)</f>
        <v/>
      </c>
      <c r="GS75" t="str">
        <f>IF(GO75="","SIN ESTADO",IF(GQ75&lt;&gt;"","PAGA",IF(GP75&gt;0,"VENCIDA",IF(GP75&gt;=-5,"POR VENCER","AL DÍA"))))</f>
        <v>SIN ESTADO</v>
      </c>
      <c r="GU75" t="str">
        <f>IF(N($H75)&lt;33,"",IF(GO75="","",GO75+31))</f>
        <v/>
      </c>
      <c r="GV75" t="str">
        <f>IF(GU75="","",TODAY()-GU75)</f>
        <v/>
      </c>
      <c r="GY75" t="str">
        <f>IF(GU75="","SIN ESTADO",IF(GW75&lt;&gt;"","PAGA",IF(GV75&gt;0,"VENCIDA",IF(GV75&gt;=-5,"POR VENCER","AL DÍA"))))</f>
        <v>SIN ESTADO</v>
      </c>
      <c r="HA75" t="str">
        <f>IF(N($H75)&lt;34,"",IF(GU75="","",GU75+31))</f>
        <v/>
      </c>
      <c r="HB75" t="str">
        <f>IF(HA75="","",TODAY()-HA75)</f>
        <v/>
      </c>
      <c r="HE75" t="str">
        <f>IF(HA75="","SIN ESTADO",IF(HC75&lt;&gt;"","PAGA",IF(HB75&gt;0,"VENCIDA",IF(HB75&gt;=-5,"POR VENCER","AL DÍA"))))</f>
        <v>SIN ESTADO</v>
      </c>
      <c r="HG75" t="str">
        <f>IF(N($H75)&lt;35,"",IF(HA75="","",HA75+31))</f>
        <v/>
      </c>
      <c r="HH75" t="str">
        <f>IF(HG75="","",TODAY()-HG75)</f>
        <v/>
      </c>
      <c r="HK75" t="str">
        <f>IF(HG75="","SIN ESTADO",IF(HI75&lt;&gt;"","PAGA",IF(HH75&gt;0,"VENCIDA",IF(HH75&gt;=-5,"POR VENCER","AL DÍA"))))</f>
        <v>SIN ESTADO</v>
      </c>
      <c r="HM75" t="str">
        <f>IF(N($H75)&lt;36,"",IF(HG75="","",HG75+31))</f>
        <v/>
      </c>
      <c r="HN75" t="str">
        <f>IF(HM75="","",TODAY()-HM75)</f>
        <v/>
      </c>
      <c r="HQ75" t="str">
        <f>IF(HM75="","SIN ESTADO",IF(HO75&lt;&gt;"","PAGA",IF(HN75&gt;0,"VENCIDA",IF(HN75&gt;=-5,"POR VENCER","AL DÍA"))))</f>
        <v>SIN ESTADO</v>
      </c>
      <c r="HS75">
        <f>N75+T75+Z75+AF75+AL75+AR75+AX75+BD75+BJ75+BP75+BV75+CB75+CH75+CN75+CT75+CZ75+DF75+DL75+DR75+DX75+ED75+EJ75+EP75+EV75+FB75+FH75+FN75+FT75+FZ75+GF75+GL75+GR75+GX75+HD75+HJ75+HP75</f>
        <v>2000000</v>
      </c>
      <c r="HU75">
        <f>IFERROR(N($J75),0)</f>
        <v>875000</v>
      </c>
      <c r="HW75">
        <f>SUMPRODUCT((MOD(COLUMN($M75:$HR75)-COLUMN($M75),6)=0)*ISNUMBER($M75:$HR75)*($M75:$HR75&gt;=RESUMEN!$C$26)*($M75:$HR75&lt;=RESUMEN!$C$27)*IFERROR(N($N75:$HS75),0))</f>
        <v>0</v>
      </c>
      <c r="HX75">
        <f>SUMPRODUCT((MOD(COLUMN($M75:$HR75)-COLUMN($M75),6)=0)*ISNUMBER($M75:$HR75)*($M75:$HR75&gt;=RESUMEN!$C$26)*($M75:$HR75&lt;=RESUMEN!$C$27))</f>
        <v>0</v>
      </c>
    </row>
    <row r="76">
      <c r="B76">
        <f>VENTAS!A75</f>
        <v>73</v>
      </c>
      <c r="C76" t="str">
        <f>VENTAS!B75</f>
        <v xml:space="preserve">LC1 - 9 - 4 </v>
      </c>
      <c r="D76" t="str">
        <f>VENTAS!C75</f>
        <v>VENDIDO</v>
      </c>
      <c r="E76">
        <f>VENTAS!D75</f>
        <v>30000000</v>
      </c>
      <c r="F76">
        <f>VENTAS!J75</f>
        <v>27500000</v>
      </c>
      <c r="G76">
        <f>VENTAS!F75</f>
        <v>45886</v>
      </c>
      <c r="H76">
        <f>VENTAS!K75</f>
        <v>12</v>
      </c>
      <c r="I76" t="str">
        <f>VENTAS!M75</f>
        <v>17 CADA DOS MESES</v>
      </c>
      <c r="J76">
        <f>VENTAS!L75</f>
        <v>2291666.6666666665</v>
      </c>
      <c r="K76">
        <f>IF(N($H76)&lt;1,"",$G76+31)</f>
        <v>45917</v>
      </c>
      <c r="L76">
        <f>IF(K76="","",TODAY()-K76)</f>
        <v>401</v>
      </c>
      <c r="M76">
        <v>45918</v>
      </c>
      <c r="N76">
        <v>2291000</v>
      </c>
      <c r="O76" t="str">
        <f>IF(K76="","SIN ESTADO",IF(M76&lt;&gt;"","PAGA",IF(L76&gt;0,"VENCIDA",IF(L76&gt;=-5,"POR VENCER","AL DÍA"))))</f>
        <v>PAGA</v>
      </c>
      <c r="P76" t="str">
        <v>TRANSFERENCIA</v>
      </c>
      <c r="Q76">
        <f>IF(N($H76)&lt;2,"",IF(K76="","",K76+31))</f>
        <v>45948</v>
      </c>
      <c r="R76">
        <f>IF(Q76="","",TODAY()-Q76)</f>
        <v>370</v>
      </c>
      <c r="S76">
        <v>45979</v>
      </c>
      <c r="T76">
        <v>2300000</v>
      </c>
      <c r="U76" t="str">
        <f>IF(Q76="","SIN ESTADO",IF(S76&lt;&gt;"","PAGA",IF(R76&gt;0,"VENCIDA",IF(R76&gt;=-5,"POR VENCER","AL DÍA"))))</f>
        <v>PAGA</v>
      </c>
      <c r="V76" t="str">
        <v>TRANSFERENCIA</v>
      </c>
      <c r="W76">
        <f>IF(N($H76)&lt;3,"",IF(Q76="","",Q76+31))</f>
        <v>45979</v>
      </c>
      <c r="X76">
        <f>IF(W76="","",TODAY()-W76)</f>
        <v>339</v>
      </c>
      <c r="Y76">
        <v>46046</v>
      </c>
      <c r="Z76">
        <v>2291600</v>
      </c>
      <c r="AA76" t="str">
        <f>IF(W76="","SIN ESTADO",IF(Y76&lt;&gt;"","PAGA",IF(X76&gt;0,"VENCIDA",IF(X76&gt;=-5,"POR VENCER","AL DÍA"))))</f>
        <v>PAGA</v>
      </c>
      <c r="AB76" t="str">
        <v>TRANSFERENCIA</v>
      </c>
      <c r="AC76">
        <f>IF(N($H76)&lt;4,"",IF(W76="","",W76+31))</f>
        <v>46010</v>
      </c>
      <c r="AD76">
        <f>IF(AC76="","",TODAY()-AC76)</f>
        <v>308</v>
      </c>
      <c r="AE76">
        <v>46108</v>
      </c>
      <c r="AF76">
        <v>2282000</v>
      </c>
      <c r="AG76" t="str">
        <f>IF(AC76="","SIN ESTADO",IF(AE76&lt;&gt;"","PAGA",IF(AD76&gt;0,"VENCIDA",IF(AD76&gt;=-5,"POR VENCER","AL DÍA"))))</f>
        <v>PAGA</v>
      </c>
      <c r="AH76" t="str">
        <v>TRANSFERENCIA</v>
      </c>
      <c r="AI76">
        <f>IF(N($H76)&lt;5,"",IF(AC76="","",AC76+31))</f>
        <v>46041</v>
      </c>
      <c r="AJ76">
        <f>IF(AI76="","",TODAY()-AI76)</f>
        <v>277</v>
      </c>
      <c r="AK76">
        <v>46169</v>
      </c>
      <c r="AL76">
        <v>2291600</v>
      </c>
      <c r="AM76" t="str">
        <f>IF(AI76="","SIN ESTADO",IF(AK76&lt;&gt;"","PAGA",IF(AJ76&gt;0,"VENCIDA",IF(AJ76&gt;=-5,"POR VENCER","AL DÍA"))))</f>
        <v>PAGA</v>
      </c>
      <c r="AN76" t="str">
        <v>TRANSFERENCIA</v>
      </c>
      <c r="AO76">
        <f>IF(N($H76)&lt;6,"",IF(AI76="","",AI76+31))</f>
        <v>46072</v>
      </c>
      <c r="AP76">
        <f>IF(AO76="","",TODAY()-AO76)</f>
        <v>246</v>
      </c>
      <c r="AQ76">
        <v>46169</v>
      </c>
      <c r="AR76">
        <v>2291600</v>
      </c>
      <c r="AS76" t="str">
        <f>IF(AO76="","SIN ESTADO",IF(AQ76&lt;&gt;"","PAGA",IF(AP76&gt;0,"VENCIDA",IF(AP76&gt;=-5,"POR VENCER","AL DÍA"))))</f>
        <v>PAGA</v>
      </c>
      <c r="AT76" t="str">
        <v>TRANSFERENCIA</v>
      </c>
      <c r="AU76">
        <f>IF(N($H76)&lt;7,"",IF(AO76="","",AO76+31))</f>
        <v>46103</v>
      </c>
      <c r="AV76">
        <f>IF(AU76="","",TODAY()-AU76)</f>
        <v>215</v>
      </c>
      <c r="AW76">
        <v>46238</v>
      </c>
      <c r="AX76">
        <v>2291000</v>
      </c>
      <c r="AY76" t="str">
        <f>IF(AU76="","SIN ESTADO",IF(AW76&lt;&gt;"","PAGA",IF(AV76&gt;0,"VENCIDA",IF(AV76&gt;=-5,"POR VENCER","AL DÍA"))))</f>
        <v>PAGA</v>
      </c>
      <c r="AZ76" t="str">
        <v>TRANSFERENCIA</v>
      </c>
      <c r="BA76">
        <f>IF(N($H76)&lt;8,"",IF(AU76="","",AU76+31))</f>
        <v>46134</v>
      </c>
      <c r="BB76">
        <f>IF(BA76="","",TODAY()-BA76)</f>
        <v>184</v>
      </c>
      <c r="BE76" t="str">
        <f>IF(BA76="","SIN ESTADO",IF(BC76&lt;&gt;"","PAGA",IF(BB76&gt;0,"VENCIDA",IF(BB76&gt;=-5,"POR VENCER","AL DÍA"))))</f>
        <v>VENCIDA</v>
      </c>
      <c r="BG76">
        <f>IF(N($H76)&lt;9,"",IF(BA76="","",BA76+31))</f>
        <v>46165</v>
      </c>
      <c r="BH76">
        <f>IF(BG76="","",TODAY()-BG76)</f>
        <v>153</v>
      </c>
      <c r="BK76" t="str">
        <f>IF(BG76="","SIN ESTADO",IF(BI76&lt;&gt;"","PAGA",IF(BH76&gt;0,"VENCIDA",IF(BH76&gt;=-5,"POR VENCER","AL DÍA"))))</f>
        <v>VENCIDA</v>
      </c>
      <c r="BM76">
        <f>IF(N($H76)&lt;10,"",IF(BG76="","",BG76+31))</f>
        <v>46196</v>
      </c>
      <c r="BN76">
        <f>IF(BM76="","",TODAY()-BM76)</f>
        <v>122</v>
      </c>
      <c r="BQ76" t="str">
        <f>IF(BM76="","SIN ESTADO",IF(BO76&lt;&gt;"","PAGA",IF(BN76&gt;0,"VENCIDA",IF(BN76&gt;=-5,"POR VENCER","AL DÍA"))))</f>
        <v>VENCIDA</v>
      </c>
      <c r="BS76">
        <f>IF(N($H76)&lt;11,"",IF(BM76="","",BM76+31))</f>
        <v>46227</v>
      </c>
      <c r="BT76">
        <f>IF(BS76="","",TODAY()-BS76)</f>
        <v>91</v>
      </c>
      <c r="BW76" t="str">
        <f>IF(BS76="","SIN ESTADO",IF(BU76&lt;&gt;"","PAGA",IF(BT76&gt;0,"VENCIDA",IF(BT76&gt;=-5,"POR VENCER","AL DÍA"))))</f>
        <v>VENCIDA</v>
      </c>
      <c r="BY76">
        <f>IF(N($H76)&lt;12,"",IF(BS76="","",BS76+31))</f>
        <v>46258</v>
      </c>
      <c r="BZ76">
        <f>IF(BY76="","",TODAY()-BY76)</f>
        <v>60</v>
      </c>
      <c r="CC76" t="str">
        <f>IF(BY76="","SIN ESTADO",IF(CA76&lt;&gt;"","PAGA",IF(BZ76&gt;0,"VENCIDA",IF(BZ76&gt;=-5,"POR VENCER","AL DÍA"))))</f>
        <v>VENCIDA</v>
      </c>
      <c r="CE76" t="str">
        <f>IF(N($H76)&lt;13,"",IF(BY76="","",BY76+31))</f>
        <v/>
      </c>
      <c r="CF76" t="str">
        <f>IF(CE76="","",TODAY()-CE76)</f>
        <v/>
      </c>
      <c r="CI76" t="str">
        <f>IF(CE76="","SIN ESTADO",IF(CG76&lt;&gt;"","PAGA",IF(CF76&gt;0,"VENCIDA",IF(CF76&gt;=-5,"POR VENCER","AL DÍA"))))</f>
        <v>SIN ESTADO</v>
      </c>
      <c r="CK76" t="str">
        <f>IF(N($H76)&lt;14,"",IF(CE76="","",CE76+31))</f>
        <v/>
      </c>
      <c r="CL76" t="str">
        <f>IF(CK76="","",TODAY()-CK76)</f>
        <v/>
      </c>
      <c r="CO76" t="str">
        <f>IF(CK76="","SIN ESTADO",IF(CM76&lt;&gt;"","PAGA",IF(CL76&gt;0,"VENCIDA",IF(CL76&gt;=-5,"POR VENCER","AL DÍA"))))</f>
        <v>SIN ESTADO</v>
      </c>
      <c r="CQ76" t="str">
        <f>IF(N($H76)&lt;15,"",IF(CK76="","",CK76+31))</f>
        <v/>
      </c>
      <c r="CR76" t="str">
        <f>IF(CQ76="","",TODAY()-CQ76)</f>
        <v/>
      </c>
      <c r="CU76" t="str">
        <f>IF(CQ76="","SIN ESTADO",IF(CS76&lt;&gt;"","PAGA",IF(CR76&gt;0,"VENCIDA",IF(CR76&gt;=-5,"POR VENCER","AL DÍA"))))</f>
        <v>SIN ESTADO</v>
      </c>
      <c r="CW76" t="str">
        <f>IF(N($H76)&lt;16,"",IF(CQ76="","",CQ76+31))</f>
        <v/>
      </c>
      <c r="CX76" t="str">
        <f>IF(CW76="","",TODAY()-CW76)</f>
        <v/>
      </c>
      <c r="DA76" t="str">
        <f>IF(CW76="","SIN ESTADO",IF(CY76&lt;&gt;"","PAGA",IF(CX76&gt;0,"VENCIDA",IF(CX76&gt;=-5,"POR VENCER","AL DÍA"))))</f>
        <v>SIN ESTADO</v>
      </c>
      <c r="DC76" t="str">
        <f>IF(N($H76)&lt;17,"",IF(CW76="","",CW76+31))</f>
        <v/>
      </c>
      <c r="DD76" t="str">
        <f>IF(DC76="","",TODAY()-DC76)</f>
        <v/>
      </c>
      <c r="DG76" t="str">
        <f>IF(DC76="","SIN ESTADO",IF(DE76&lt;&gt;"","PAGA",IF(DD76&gt;0,"VENCIDA",IF(DD76&gt;=-5,"POR VENCER","AL DÍA"))))</f>
        <v>SIN ESTADO</v>
      </c>
      <c r="DI76" t="str">
        <f>IF(N($H76)&lt;18,"",IF(DC76="","",DC76+31))</f>
        <v/>
      </c>
      <c r="DJ76" t="str">
        <f>IF(DI76="","",TODAY()-DI76)</f>
        <v/>
      </c>
      <c r="DM76" t="str">
        <f>IF(DI76="","SIN ESTADO",IF(DK76&lt;&gt;"","PAGA",IF(DJ76&gt;0,"VENCIDA",IF(DJ76&gt;=-5,"POR VENCER","AL DÍA"))))</f>
        <v>SIN ESTADO</v>
      </c>
      <c r="DO76" t="str">
        <f>IF(N($H76)&lt;19,"",IF(DI76="","",DI76+31))</f>
        <v/>
      </c>
      <c r="DP76" t="str">
        <f>IF(DO76="","",TODAY()-DO76)</f>
        <v/>
      </c>
      <c r="DS76" t="str">
        <f>IF(DO76="","SIN ESTADO",IF(DQ76&lt;&gt;"","PAGA",IF(DP76&gt;0,"VENCIDA",IF(DP76&gt;=-5,"POR VENCER","AL DÍA"))))</f>
        <v>SIN ESTADO</v>
      </c>
      <c r="DU76" t="str">
        <f>IF(N($H76)&lt;20,"",IF(DO76="","",DO76+31))</f>
        <v/>
      </c>
      <c r="DV76" t="str">
        <f>IF(DU76="","",TODAY()-DU76)</f>
        <v/>
      </c>
      <c r="DY76" t="str">
        <f>IF(DU76="","SIN ESTADO",IF(DW76&lt;&gt;"","PAGA",IF(DV76&gt;0,"VENCIDA",IF(DV76&gt;=-5,"POR VENCER","AL DÍA"))))</f>
        <v>SIN ESTADO</v>
      </c>
      <c r="EA76" t="str">
        <f>IF(N($H76)&lt;21,"",IF(DU76="","",DU76+31))</f>
        <v/>
      </c>
      <c r="EB76" t="str">
        <f>IF(EA76="","",TODAY()-EA76)</f>
        <v/>
      </c>
      <c r="EE76" t="str">
        <f>IF(EA76="","SIN ESTADO",IF(EC76&lt;&gt;"","PAGA",IF(EB76&gt;0,"VENCIDA",IF(EB76&gt;=-5,"POR VENCER","AL DÍA"))))</f>
        <v>SIN ESTADO</v>
      </c>
      <c r="EG76" t="str">
        <f>IF(N($H76)&lt;22,"",IF(EA76="","",EA76+31))</f>
        <v/>
      </c>
      <c r="EH76" t="str">
        <f>IF(EG76="","",TODAY()-EG76)</f>
        <v/>
      </c>
      <c r="EK76" t="str">
        <f>IF(EG76="","SIN ESTADO",IF(EI76&lt;&gt;"","PAGA",IF(EH76&gt;0,"VENCIDA",IF(EH76&gt;=-5,"POR VENCER","AL DÍA"))))</f>
        <v>SIN ESTADO</v>
      </c>
      <c r="EM76" t="str">
        <f>IF(N($H76)&lt;23,"",IF(EG76="","",EG76+31))</f>
        <v/>
      </c>
      <c r="EN76" t="str">
        <f>IF(EM76="","",TODAY()-EM76)</f>
        <v/>
      </c>
      <c r="EQ76" t="str">
        <f>IF(EM76="","SIN ESTADO",IF(EO76&lt;&gt;"","PAGA",IF(EN76&gt;0,"VENCIDA",IF(EN76&gt;=-5,"POR VENCER","AL DÍA"))))</f>
        <v>SIN ESTADO</v>
      </c>
      <c r="ES76" t="str">
        <f>IF(N($H76)&lt;24,"",IF(EM76="","",EM76+31))</f>
        <v/>
      </c>
      <c r="ET76" t="str">
        <f>IF(ES76="","",TODAY()-ES76)</f>
        <v/>
      </c>
      <c r="EW76" t="str">
        <f>IF(ES76="","SIN ESTADO",IF(EU76&lt;&gt;"","PAGA",IF(ET76&gt;0,"VENCIDA",IF(ET76&gt;=-5,"POR VENCER","AL DÍA"))))</f>
        <v>SIN ESTADO</v>
      </c>
      <c r="EY76" t="str">
        <f>IF(N($H76)&lt;25,"",IF(ES76="","",ES76+31))</f>
        <v/>
      </c>
      <c r="EZ76" t="str">
        <f>IF(EY76="","",TODAY()-EY76)</f>
        <v/>
      </c>
      <c r="FC76" t="str">
        <f>IF(EY76="","SIN ESTADO",IF(FA76&lt;&gt;"","PAGA",IF(EZ76&gt;0,"VENCIDA",IF(EZ76&gt;=-5,"POR VENCER","AL DÍA"))))</f>
        <v>SIN ESTADO</v>
      </c>
      <c r="FE76" t="str">
        <f>IF(N($H76)&lt;26,"",IF(EY76="","",EY76+31))</f>
        <v/>
      </c>
      <c r="FF76" t="str">
        <f>IF(FE76="","",TODAY()-FE76)</f>
        <v/>
      </c>
      <c r="FI76" t="str">
        <f>IF(FE76="","SIN ESTADO",IF(FG76&lt;&gt;"","PAGA",IF(FF76&gt;0,"VENCIDA",IF(FF76&gt;=-5,"POR VENCER","AL DÍA"))))</f>
        <v>SIN ESTADO</v>
      </c>
      <c r="FK76" t="str">
        <f>IF(N($H76)&lt;27,"",IF(FE76="","",FE76+31))</f>
        <v/>
      </c>
      <c r="FL76" t="str">
        <f>IF(FK76="","",TODAY()-FK76)</f>
        <v/>
      </c>
      <c r="FO76" t="str">
        <f>IF(FK76="","SIN ESTADO",IF(FM76&lt;&gt;"","PAGA",IF(FL76&gt;0,"VENCIDA",IF(FL76&gt;=-5,"POR VENCER","AL DÍA"))))</f>
        <v>SIN ESTADO</v>
      </c>
      <c r="FQ76" t="str">
        <f>IF(N($H76)&lt;28,"",IF(FK76="","",FK76+31))</f>
        <v/>
      </c>
      <c r="FR76" t="str">
        <f>IF(FQ76="","",TODAY()-FQ76)</f>
        <v/>
      </c>
      <c r="FU76" t="str">
        <f>IF(FQ76="","SIN ESTADO",IF(FS76&lt;&gt;"","PAGA",IF(FR76&gt;0,"VENCIDA",IF(FR76&gt;=-5,"POR VENCER","AL DÍA"))))</f>
        <v>SIN ESTADO</v>
      </c>
      <c r="FW76" t="str">
        <f>IF(N($H76)&lt;29,"",IF(FQ76="","",FQ76+31))</f>
        <v/>
      </c>
      <c r="FX76" t="str">
        <f>IF(FW76="","",TODAY()-FW76)</f>
        <v/>
      </c>
      <c r="GA76" t="str">
        <f>IF(FW76="","SIN ESTADO",IF(FY76&lt;&gt;"","PAGA",IF(FX76&gt;0,"VENCIDA",IF(FX76&gt;=-5,"POR VENCER","AL DÍA"))))</f>
        <v>SIN ESTADO</v>
      </c>
      <c r="GC76" t="str">
        <f>IF(N($H76)&lt;30,"",IF(FW76="","",FW76+31))</f>
        <v/>
      </c>
      <c r="GD76" t="str">
        <f>IF(GC76="","",TODAY()-GC76)</f>
        <v/>
      </c>
      <c r="GG76" t="str">
        <f>IF(GC76="","SIN ESTADO",IF(GE76&lt;&gt;"","PAGA",IF(GD76&gt;0,"VENCIDA",IF(GD76&gt;=-5,"POR VENCER","AL DÍA"))))</f>
        <v>SIN ESTADO</v>
      </c>
      <c r="GI76" t="str">
        <f>IF(N($H76)&lt;31,"",IF(GC76="","",GC76+31))</f>
        <v/>
      </c>
      <c r="GJ76" t="str">
        <f>IF(GI76="","",TODAY()-GI76)</f>
        <v/>
      </c>
      <c r="GM76" t="str">
        <f>IF(GI76="","SIN ESTADO",IF(GK76&lt;&gt;"","PAGA",IF(GJ76&gt;0,"VENCIDA",IF(GJ76&gt;=-5,"POR VENCER","AL DÍA"))))</f>
        <v>SIN ESTADO</v>
      </c>
      <c r="GO76" t="str">
        <f>IF(N($H76)&lt;32,"",IF(GI76="","",GI76+31))</f>
        <v/>
      </c>
      <c r="GP76" t="str">
        <f>IF(GO76="","",TODAY()-GO76)</f>
        <v/>
      </c>
      <c r="GS76" t="str">
        <f>IF(GO76="","SIN ESTADO",IF(GQ76&lt;&gt;"","PAGA",IF(GP76&gt;0,"VENCIDA",IF(GP76&gt;=-5,"POR VENCER","AL DÍA"))))</f>
        <v>SIN ESTADO</v>
      </c>
      <c r="GU76" t="str">
        <f>IF(N($H76)&lt;33,"",IF(GO76="","",GO76+31))</f>
        <v/>
      </c>
      <c r="GV76" t="str">
        <f>IF(GU76="","",TODAY()-GU76)</f>
        <v/>
      </c>
      <c r="GY76" t="str">
        <f>IF(GU76="","SIN ESTADO",IF(GW76&lt;&gt;"","PAGA",IF(GV76&gt;0,"VENCIDA",IF(GV76&gt;=-5,"POR VENCER","AL DÍA"))))</f>
        <v>SIN ESTADO</v>
      </c>
      <c r="HA76" t="str">
        <f>IF(N($H76)&lt;34,"",IF(GU76="","",GU76+31))</f>
        <v/>
      </c>
      <c r="HB76" t="str">
        <f>IF(HA76="","",TODAY()-HA76)</f>
        <v/>
      </c>
      <c r="HE76" t="str">
        <f>IF(HA76="","SIN ESTADO",IF(HC76&lt;&gt;"","PAGA",IF(HB76&gt;0,"VENCIDA",IF(HB76&gt;=-5,"POR VENCER","AL DÍA"))))</f>
        <v>SIN ESTADO</v>
      </c>
      <c r="HG76" t="str">
        <f>IF(N($H76)&lt;35,"",IF(HA76="","",HA76+31))</f>
        <v/>
      </c>
      <c r="HH76" t="str">
        <f>IF(HG76="","",TODAY()-HG76)</f>
        <v/>
      </c>
      <c r="HK76" t="str">
        <f>IF(HG76="","SIN ESTADO",IF(HI76&lt;&gt;"","PAGA",IF(HH76&gt;0,"VENCIDA",IF(HH76&gt;=-5,"POR VENCER","AL DÍA"))))</f>
        <v>SIN ESTADO</v>
      </c>
      <c r="HM76" t="str">
        <f>IF(N($H76)&lt;36,"",IF(HG76="","",HG76+31))</f>
        <v/>
      </c>
      <c r="HN76" t="str">
        <f>IF(HM76="","",TODAY()-HM76)</f>
        <v/>
      </c>
      <c r="HQ76" t="str">
        <f>IF(HM76="","SIN ESTADO",IF(HO76&lt;&gt;"","PAGA",IF(HN76&gt;0,"VENCIDA",IF(HN76&gt;=-5,"POR VENCER","AL DÍA"))))</f>
        <v>SIN ESTADO</v>
      </c>
      <c r="HS76">
        <f>N76+T76+Z76+AF76+AL76+AR76+AX76+BD76+BJ76+BP76+BV76+CB76+CH76+CN76+CT76+CZ76+DF76+DL76+DR76+DX76+ED76+EJ76+EP76+EV76+FB76+FH76+FN76+FT76+FZ76+GF76+GL76+GR76+GX76+HD76+HJ76+HP76</f>
        <v>16038800</v>
      </c>
      <c r="HU76">
        <f>IFERROR(N($J76),0)</f>
        <v>2291666.6666666665</v>
      </c>
      <c r="HW76">
        <f>SUMPRODUCT((MOD(COLUMN($M76:$HR76)-COLUMN($M76),6)=0)*ISNUMBER($M76:$HR76)*($M76:$HR76&gt;=RESUMEN!$C$26)*($M76:$HR76&lt;=RESUMEN!$C$27)*IFERROR(N($N76:$HS76),0))</f>
        <v>2291000</v>
      </c>
      <c r="HX76">
        <f>SUMPRODUCT((MOD(COLUMN($M76:$HR76)-COLUMN($M76),6)=0)*ISNUMBER($M76:$HR76)*($M76:$HR76&gt;=RESUMEN!$C$26)*($M76:$HR76&lt;=RESUMEN!$C$27))</f>
        <v>1</v>
      </c>
    </row>
    <row r="77">
      <c r="B77">
        <f>VENTAS!A76</f>
        <v>74</v>
      </c>
      <c r="C77" t="str">
        <f>VENTAS!B76</f>
        <v xml:space="preserve">LC1 - 9 - 5 </v>
      </c>
      <c r="D77" t="str">
        <f>VENTAS!C76</f>
        <v>VENDIDO</v>
      </c>
      <c r="E77">
        <f>VENTAS!D76</f>
        <v>30000000</v>
      </c>
      <c r="F77">
        <f>VENTAS!J76</f>
        <v>0</v>
      </c>
      <c r="G77">
        <f>VENTAS!F76</f>
        <v>45821</v>
      </c>
      <c r="H77">
        <f>VENTAS!K76</f>
        <v>1</v>
      </c>
      <c r="I77">
        <f>VENTAS!M76</f>
        <v>0</v>
      </c>
      <c r="J77">
        <f>VENTAS!L76</f>
        <v>0</v>
      </c>
      <c r="K77">
        <f>IF(N($H77)&lt;1,"",$G77+31)</f>
        <v>45852</v>
      </c>
      <c r="L77">
        <f>IF(K77="","",TODAY()-K77)</f>
        <v>466</v>
      </c>
      <c r="M77">
        <v>45821</v>
      </c>
      <c r="O77" t="str">
        <f>IF(K77="","SIN ESTADO",IF(M77&lt;&gt;"","PAGA",IF(L77&gt;0,"VENCIDA",IF(L77&gt;=-5,"POR VENCER","AL DÍA"))))</f>
        <v>PAGA</v>
      </c>
      <c r="P77" t="str">
        <v>EFECTIVO</v>
      </c>
      <c r="Q77" t="str">
        <f>IF(N($H77)&lt;2,"",IF(K77="","",K77+31))</f>
        <v/>
      </c>
      <c r="R77" t="str">
        <f>IF(Q77="","",TODAY()-Q77)</f>
        <v/>
      </c>
      <c r="U77" t="str">
        <f>IF(Q77="","SIN ESTADO",IF(S77&lt;&gt;"","PAGA",IF(R77&gt;0,"VENCIDA",IF(R77&gt;=-5,"POR VENCER","AL DÍA"))))</f>
        <v>SIN ESTADO</v>
      </c>
      <c r="W77" t="str">
        <f>IF(N($H77)&lt;3,"",IF(Q77="","",Q77+31))</f>
        <v/>
      </c>
      <c r="X77" t="str">
        <f>IF(W77="","",TODAY()-W77)</f>
        <v/>
      </c>
      <c r="AA77" t="str">
        <f>IF(W77="","SIN ESTADO",IF(Y77&lt;&gt;"","PAGA",IF(X77&gt;0,"VENCIDA",IF(X77&gt;=-5,"POR VENCER","AL DÍA"))))</f>
        <v>SIN ESTADO</v>
      </c>
      <c r="AC77" t="str">
        <f>IF(N($H77)&lt;4,"",IF(W77="","",W77+31))</f>
        <v/>
      </c>
      <c r="AD77" t="str">
        <f>IF(AC77="","",TODAY()-AC77)</f>
        <v/>
      </c>
      <c r="AG77" t="str">
        <f>IF(AC77="","SIN ESTADO",IF(AE77&lt;&gt;"","PAGA",IF(AD77&gt;0,"VENCIDA",IF(AD77&gt;=-5,"POR VENCER","AL DÍA"))))</f>
        <v>SIN ESTADO</v>
      </c>
      <c r="AI77" t="str">
        <f>IF(N($H77)&lt;5,"",IF(AC77="","",AC77+31))</f>
        <v/>
      </c>
      <c r="AJ77" t="str">
        <f>IF(AI77="","",TODAY()-AI77)</f>
        <v/>
      </c>
      <c r="AM77" t="str">
        <f>IF(AI77="","SIN ESTADO",IF(AK77&lt;&gt;"","PAGA",IF(AJ77&gt;0,"VENCIDA",IF(AJ77&gt;=-5,"POR VENCER","AL DÍA"))))</f>
        <v>SIN ESTADO</v>
      </c>
      <c r="AO77" t="str">
        <f>IF(N($H77)&lt;6,"",IF(AI77="","",AI77+31))</f>
        <v/>
      </c>
      <c r="AP77" t="str">
        <f>IF(AO77="","",TODAY()-AO77)</f>
        <v/>
      </c>
      <c r="AS77" t="str">
        <f>IF(AO77="","SIN ESTADO",IF(AQ77&lt;&gt;"","PAGA",IF(AP77&gt;0,"VENCIDA",IF(AP77&gt;=-5,"POR VENCER","AL DÍA"))))</f>
        <v>SIN ESTADO</v>
      </c>
      <c r="AU77" t="str">
        <f>IF(N($H77)&lt;7,"",IF(AO77="","",AO77+31))</f>
        <v/>
      </c>
      <c r="AV77" t="str">
        <f>IF(AU77="","",TODAY()-AU77)</f>
        <v/>
      </c>
      <c r="AY77" t="str">
        <f>IF(AU77="","SIN ESTADO",IF(AW77&lt;&gt;"","PAGA",IF(AV77&gt;0,"VENCIDA",IF(AV77&gt;=-5,"POR VENCER","AL DÍA"))))</f>
        <v>SIN ESTADO</v>
      </c>
      <c r="BA77" t="str">
        <f>IF(N($H77)&lt;8,"",IF(AU77="","",AU77+31))</f>
        <v/>
      </c>
      <c r="BB77" t="str">
        <f>IF(BA77="","",TODAY()-BA77)</f>
        <v/>
      </c>
      <c r="BE77" t="str">
        <f>IF(BA77="","SIN ESTADO",IF(BC77&lt;&gt;"","PAGA",IF(BB77&gt;0,"VENCIDA",IF(BB77&gt;=-5,"POR VENCER","AL DÍA"))))</f>
        <v>SIN ESTADO</v>
      </c>
      <c r="BG77" t="str">
        <f>IF(N($H77)&lt;9,"",IF(BA77="","",BA77+31))</f>
        <v/>
      </c>
      <c r="BH77" t="str">
        <f>IF(BG77="","",TODAY()-BG77)</f>
        <v/>
      </c>
      <c r="BK77" t="str">
        <f>IF(BG77="","SIN ESTADO",IF(BI77&lt;&gt;"","PAGA",IF(BH77&gt;0,"VENCIDA",IF(BH77&gt;=-5,"POR VENCER","AL DÍA"))))</f>
        <v>SIN ESTADO</v>
      </c>
      <c r="BM77" t="str">
        <f>IF(N($H77)&lt;10,"",IF(BG77="","",BG77+31))</f>
        <v/>
      </c>
      <c r="BN77" t="str">
        <f>IF(BM77="","",TODAY()-BM77)</f>
        <v/>
      </c>
      <c r="BQ77" t="str">
        <f>IF(BM77="","SIN ESTADO",IF(BO77&lt;&gt;"","PAGA",IF(BN77&gt;0,"VENCIDA",IF(BN77&gt;=-5,"POR VENCER","AL DÍA"))))</f>
        <v>SIN ESTADO</v>
      </c>
      <c r="BS77" t="str">
        <f>IF(N($H77)&lt;11,"",IF(BM77="","",BM77+31))</f>
        <v/>
      </c>
      <c r="BT77" t="str">
        <f>IF(BS77="","",TODAY()-BS77)</f>
        <v/>
      </c>
      <c r="BW77" t="str">
        <f>IF(BS77="","SIN ESTADO",IF(BU77&lt;&gt;"","PAGA",IF(BT77&gt;0,"VENCIDA",IF(BT77&gt;=-5,"POR VENCER","AL DÍA"))))</f>
        <v>SIN ESTADO</v>
      </c>
      <c r="BY77" t="str">
        <f>IF(N($H77)&lt;12,"",IF(BS77="","",BS77+31))</f>
        <v/>
      </c>
      <c r="BZ77" t="str">
        <f>IF(BY77="","",TODAY()-BY77)</f>
        <v/>
      </c>
      <c r="CC77" t="str">
        <f>IF(BY77="","SIN ESTADO",IF(CA77&lt;&gt;"","PAGA",IF(BZ77&gt;0,"VENCIDA",IF(BZ77&gt;=-5,"POR VENCER","AL DÍA"))))</f>
        <v>SIN ESTADO</v>
      </c>
      <c r="CE77" t="str">
        <f>IF(N($H77)&lt;13,"",IF(BY77="","",BY77+31))</f>
        <v/>
      </c>
      <c r="CF77" t="str">
        <f>IF(CE77="","",TODAY()-CE77)</f>
        <v/>
      </c>
      <c r="CI77" t="str">
        <f>IF(CE77="","SIN ESTADO",IF(CG77&lt;&gt;"","PAGA",IF(CF77&gt;0,"VENCIDA",IF(CF77&gt;=-5,"POR VENCER","AL DÍA"))))</f>
        <v>SIN ESTADO</v>
      </c>
      <c r="CK77" t="str">
        <f>IF(N($H77)&lt;14,"",IF(CE77="","",CE77+31))</f>
        <v/>
      </c>
      <c r="CL77" t="str">
        <f>IF(CK77="","",TODAY()-CK77)</f>
        <v/>
      </c>
      <c r="CO77" t="str">
        <f>IF(CK77="","SIN ESTADO",IF(CM77&lt;&gt;"","PAGA",IF(CL77&gt;0,"VENCIDA",IF(CL77&gt;=-5,"POR VENCER","AL DÍA"))))</f>
        <v>SIN ESTADO</v>
      </c>
      <c r="CQ77" t="str">
        <f>IF(N($H77)&lt;15,"",IF(CK77="","",CK77+31))</f>
        <v/>
      </c>
      <c r="CR77" t="str">
        <f>IF(CQ77="","",TODAY()-CQ77)</f>
        <v/>
      </c>
      <c r="CU77" t="str">
        <f>IF(CQ77="","SIN ESTADO",IF(CS77&lt;&gt;"","PAGA",IF(CR77&gt;0,"VENCIDA",IF(CR77&gt;=-5,"POR VENCER","AL DÍA"))))</f>
        <v>SIN ESTADO</v>
      </c>
      <c r="CW77" t="str">
        <f>IF(N($H77)&lt;16,"",IF(CQ77="","",CQ77+31))</f>
        <v/>
      </c>
      <c r="CX77" t="str">
        <f>IF(CW77="","",TODAY()-CW77)</f>
        <v/>
      </c>
      <c r="DA77" t="str">
        <f>IF(CW77="","SIN ESTADO",IF(CY77&lt;&gt;"","PAGA",IF(CX77&gt;0,"VENCIDA",IF(CX77&gt;=-5,"POR VENCER","AL DÍA"))))</f>
        <v>SIN ESTADO</v>
      </c>
      <c r="DC77" t="str">
        <f>IF(N($H77)&lt;17,"",IF(CW77="","",CW77+31))</f>
        <v/>
      </c>
      <c r="DD77" t="str">
        <f>IF(DC77="","",TODAY()-DC77)</f>
        <v/>
      </c>
      <c r="DG77" t="str">
        <f>IF(DC77="","SIN ESTADO",IF(DE77&lt;&gt;"","PAGA",IF(DD77&gt;0,"VENCIDA",IF(DD77&gt;=-5,"POR VENCER","AL DÍA"))))</f>
        <v>SIN ESTADO</v>
      </c>
      <c r="DI77" t="str">
        <f>IF(N($H77)&lt;18,"",IF(DC77="","",DC77+31))</f>
        <v/>
      </c>
      <c r="DJ77" t="str">
        <f>IF(DI77="","",TODAY()-DI77)</f>
        <v/>
      </c>
      <c r="DM77" t="str">
        <f>IF(DI77="","SIN ESTADO",IF(DK77&lt;&gt;"","PAGA",IF(DJ77&gt;0,"VENCIDA",IF(DJ77&gt;=-5,"POR VENCER","AL DÍA"))))</f>
        <v>SIN ESTADO</v>
      </c>
      <c r="DO77" t="str">
        <f>IF(N($H77)&lt;19,"",IF(DI77="","",DI77+31))</f>
        <v/>
      </c>
      <c r="DP77" t="str">
        <f>IF(DO77="","",TODAY()-DO77)</f>
        <v/>
      </c>
      <c r="DS77" t="str">
        <f>IF(DO77="","SIN ESTADO",IF(DQ77&lt;&gt;"","PAGA",IF(DP77&gt;0,"VENCIDA",IF(DP77&gt;=-5,"POR VENCER","AL DÍA"))))</f>
        <v>SIN ESTADO</v>
      </c>
      <c r="DU77" t="str">
        <f>IF(N($H77)&lt;20,"",IF(DO77="","",DO77+31))</f>
        <v/>
      </c>
      <c r="DV77" t="str">
        <f>IF(DU77="","",TODAY()-DU77)</f>
        <v/>
      </c>
      <c r="DY77" t="str">
        <f>IF(DU77="","SIN ESTADO",IF(DW77&lt;&gt;"","PAGA",IF(DV77&gt;0,"VENCIDA",IF(DV77&gt;=-5,"POR VENCER","AL DÍA"))))</f>
        <v>SIN ESTADO</v>
      </c>
      <c r="EA77" t="str">
        <f>IF(N($H77)&lt;21,"",IF(DU77="","",DU77+31))</f>
        <v/>
      </c>
      <c r="EB77" t="str">
        <f>IF(EA77="","",TODAY()-EA77)</f>
        <v/>
      </c>
      <c r="EE77" t="str">
        <f>IF(EA77="","SIN ESTADO",IF(EC77&lt;&gt;"","PAGA",IF(EB77&gt;0,"VENCIDA",IF(EB77&gt;=-5,"POR VENCER","AL DÍA"))))</f>
        <v>SIN ESTADO</v>
      </c>
      <c r="EG77" t="str">
        <f>IF(N($H77)&lt;22,"",IF(EA77="","",EA77+31))</f>
        <v/>
      </c>
      <c r="EH77" t="str">
        <f>IF(EG77="","",TODAY()-EG77)</f>
        <v/>
      </c>
      <c r="EK77" t="str">
        <f>IF(EG77="","SIN ESTADO",IF(EI77&lt;&gt;"","PAGA",IF(EH77&gt;0,"VENCIDA",IF(EH77&gt;=-5,"POR VENCER","AL DÍA"))))</f>
        <v>SIN ESTADO</v>
      </c>
      <c r="EM77" t="str">
        <f>IF(N($H77)&lt;23,"",IF(EG77="","",EG77+31))</f>
        <v/>
      </c>
      <c r="EN77" t="str">
        <f>IF(EM77="","",TODAY()-EM77)</f>
        <v/>
      </c>
      <c r="EQ77" t="str">
        <f>IF(EM77="","SIN ESTADO",IF(EO77&lt;&gt;"","PAGA",IF(EN77&gt;0,"VENCIDA",IF(EN77&gt;=-5,"POR VENCER","AL DÍA"))))</f>
        <v>SIN ESTADO</v>
      </c>
      <c r="ES77" t="str">
        <f>IF(N($H77)&lt;24,"",IF(EM77="","",EM77+31))</f>
        <v/>
      </c>
      <c r="ET77" t="str">
        <f>IF(ES77="","",TODAY()-ES77)</f>
        <v/>
      </c>
      <c r="EW77" t="str">
        <f>IF(ES77="","SIN ESTADO",IF(EU77&lt;&gt;"","PAGA",IF(ET77&gt;0,"VENCIDA",IF(ET77&gt;=-5,"POR VENCER","AL DÍA"))))</f>
        <v>SIN ESTADO</v>
      </c>
      <c r="EY77" t="str">
        <f>IF(N($H77)&lt;25,"",IF(ES77="","",ES77+31))</f>
        <v/>
      </c>
      <c r="EZ77" t="str">
        <f>IF(EY77="","",TODAY()-EY77)</f>
        <v/>
      </c>
      <c r="FC77" t="str">
        <f>IF(EY77="","SIN ESTADO",IF(FA77&lt;&gt;"","PAGA",IF(EZ77&gt;0,"VENCIDA",IF(EZ77&gt;=-5,"POR VENCER","AL DÍA"))))</f>
        <v>SIN ESTADO</v>
      </c>
      <c r="FE77" t="str">
        <f>IF(N($H77)&lt;26,"",IF(EY77="","",EY77+31))</f>
        <v/>
      </c>
      <c r="FF77" t="str">
        <f>IF(FE77="","",TODAY()-FE77)</f>
        <v/>
      </c>
      <c r="FI77" t="str">
        <f>IF(FE77="","SIN ESTADO",IF(FG77&lt;&gt;"","PAGA",IF(FF77&gt;0,"VENCIDA",IF(FF77&gt;=-5,"POR VENCER","AL DÍA"))))</f>
        <v>SIN ESTADO</v>
      </c>
      <c r="FK77" t="str">
        <f>IF(N($H77)&lt;27,"",IF(FE77="","",FE77+31))</f>
        <v/>
      </c>
      <c r="FL77" t="str">
        <f>IF(FK77="","",TODAY()-FK77)</f>
        <v/>
      </c>
      <c r="FO77" t="str">
        <f>IF(FK77="","SIN ESTADO",IF(FM77&lt;&gt;"","PAGA",IF(FL77&gt;0,"VENCIDA",IF(FL77&gt;=-5,"POR VENCER","AL DÍA"))))</f>
        <v>SIN ESTADO</v>
      </c>
      <c r="FQ77" t="str">
        <f>IF(N($H77)&lt;28,"",IF(FK77="","",FK77+31))</f>
        <v/>
      </c>
      <c r="FR77" t="str">
        <f>IF(FQ77="","",TODAY()-FQ77)</f>
        <v/>
      </c>
      <c r="FU77" t="str">
        <f>IF(FQ77="","SIN ESTADO",IF(FS77&lt;&gt;"","PAGA",IF(FR77&gt;0,"VENCIDA",IF(FR77&gt;=-5,"POR VENCER","AL DÍA"))))</f>
        <v>SIN ESTADO</v>
      </c>
      <c r="FW77" t="str">
        <f>IF(N($H77)&lt;29,"",IF(FQ77="","",FQ77+31))</f>
        <v/>
      </c>
      <c r="FX77" t="str">
        <f>IF(FW77="","",TODAY()-FW77)</f>
        <v/>
      </c>
      <c r="GA77" t="str">
        <f>IF(FW77="","SIN ESTADO",IF(FY77&lt;&gt;"","PAGA",IF(FX77&gt;0,"VENCIDA",IF(FX77&gt;=-5,"POR VENCER","AL DÍA"))))</f>
        <v>SIN ESTADO</v>
      </c>
      <c r="GC77" t="str">
        <f>IF(N($H77)&lt;30,"",IF(FW77="","",FW77+31))</f>
        <v/>
      </c>
      <c r="GD77" t="str">
        <f>IF(GC77="","",TODAY()-GC77)</f>
        <v/>
      </c>
      <c r="GG77" t="str">
        <f>IF(GC77="","SIN ESTADO",IF(GE77&lt;&gt;"","PAGA",IF(GD77&gt;0,"VENCIDA",IF(GD77&gt;=-5,"POR VENCER","AL DÍA"))))</f>
        <v>SIN ESTADO</v>
      </c>
      <c r="GI77" t="str">
        <f>IF(N($H77)&lt;31,"",IF(GC77="","",GC77+31))</f>
        <v/>
      </c>
      <c r="GJ77" t="str">
        <f>IF(GI77="","",TODAY()-GI77)</f>
        <v/>
      </c>
      <c r="GM77" t="str">
        <f>IF(GI77="","SIN ESTADO",IF(GK77&lt;&gt;"","PAGA",IF(GJ77&gt;0,"VENCIDA",IF(GJ77&gt;=-5,"POR VENCER","AL DÍA"))))</f>
        <v>SIN ESTADO</v>
      </c>
      <c r="GO77" t="str">
        <f>IF(N($H77)&lt;32,"",IF(GI77="","",GI77+31))</f>
        <v/>
      </c>
      <c r="GP77" t="str">
        <f>IF(GO77="","",TODAY()-GO77)</f>
        <v/>
      </c>
      <c r="GS77" t="str">
        <f>IF(GO77="","SIN ESTADO",IF(GQ77&lt;&gt;"","PAGA",IF(GP77&gt;0,"VENCIDA",IF(GP77&gt;=-5,"POR VENCER","AL DÍA"))))</f>
        <v>SIN ESTADO</v>
      </c>
      <c r="GU77" t="str">
        <f>IF(N($H77)&lt;33,"",IF(GO77="","",GO77+31))</f>
        <v/>
      </c>
      <c r="GV77" t="str">
        <f>IF(GU77="","",TODAY()-GU77)</f>
        <v/>
      </c>
      <c r="GY77" t="str">
        <f>IF(GU77="","SIN ESTADO",IF(GW77&lt;&gt;"","PAGA",IF(GV77&gt;0,"VENCIDA",IF(GV77&gt;=-5,"POR VENCER","AL DÍA"))))</f>
        <v>SIN ESTADO</v>
      </c>
      <c r="HA77" t="str">
        <f>IF(N($H77)&lt;34,"",IF(GU77="","",GU77+31))</f>
        <v/>
      </c>
      <c r="HB77" t="str">
        <f>IF(HA77="","",TODAY()-HA77)</f>
        <v/>
      </c>
      <c r="HE77" t="str">
        <f>IF(HA77="","SIN ESTADO",IF(HC77&lt;&gt;"","PAGA",IF(HB77&gt;0,"VENCIDA",IF(HB77&gt;=-5,"POR VENCER","AL DÍA"))))</f>
        <v>SIN ESTADO</v>
      </c>
      <c r="HG77" t="str">
        <f>IF(N($H77)&lt;35,"",IF(HA77="","",HA77+31))</f>
        <v/>
      </c>
      <c r="HH77" t="str">
        <f>IF(HG77="","",TODAY()-HG77)</f>
        <v/>
      </c>
      <c r="HK77" t="str">
        <f>IF(HG77="","SIN ESTADO",IF(HI77&lt;&gt;"","PAGA",IF(HH77&gt;0,"VENCIDA",IF(HH77&gt;=-5,"POR VENCER","AL DÍA"))))</f>
        <v>SIN ESTADO</v>
      </c>
      <c r="HM77" t="str">
        <f>IF(N($H77)&lt;36,"",IF(HG77="","",HG77+31))</f>
        <v/>
      </c>
      <c r="HN77" t="str">
        <f>IF(HM77="","",TODAY()-HM77)</f>
        <v/>
      </c>
      <c r="HQ77" t="str">
        <f>IF(HM77="","SIN ESTADO",IF(HO77&lt;&gt;"","PAGA",IF(HN77&gt;0,"VENCIDA",IF(HN77&gt;=-5,"POR VENCER","AL DÍA"))))</f>
        <v>SIN ESTADO</v>
      </c>
      <c r="HS77">
        <f>N77+T77+Z77+AF77+AL77+AR77+AX77+BD77+BJ77+BP77+BV77+CB77+CH77+CN77+CT77+CZ77+DF77+DL77+DR77+DX77+ED77+EJ77+EP77+EV77+FB77+FH77+FN77+FT77+FZ77+GF77+GL77+GR77+GX77+HD77+HJ77+HP77</f>
        <v>0</v>
      </c>
      <c r="HU77">
        <f>IFERROR(N($J77),0)</f>
        <v>0</v>
      </c>
      <c r="HW77">
        <f>SUMPRODUCT((MOD(COLUMN($M77:$HR77)-COLUMN($M77),6)=0)*ISNUMBER($M77:$HR77)*($M77:$HR77&gt;=RESUMEN!$C$26)*($M77:$HR77&lt;=RESUMEN!$C$27)*IFERROR(N($N77:$HS77),0))</f>
        <v>0</v>
      </c>
      <c r="HX77">
        <f>SUMPRODUCT((MOD(COLUMN($M77:$HR77)-COLUMN($M77),6)=0)*ISNUMBER($M77:$HR77)*($M77:$HR77&gt;=RESUMEN!$C$26)*($M77:$HR77&lt;=RESUMEN!$C$27))</f>
        <v>0</v>
      </c>
    </row>
    <row r="78">
      <c r="B78">
        <f>VENTAS!A77</f>
        <v>75</v>
      </c>
      <c r="C78" t="str">
        <f>VENTAS!B77</f>
        <v xml:space="preserve">LC1 - 9 - 6 </v>
      </c>
      <c r="D78" t="str">
        <f>VENTAS!C77</f>
        <v>VENDIDO</v>
      </c>
      <c r="E78">
        <f>VENTAS!D77</f>
        <v>25000000</v>
      </c>
      <c r="F78">
        <f>VENTAS!J77</f>
        <v>21000000</v>
      </c>
      <c r="G78">
        <f>VENTAS!F77</f>
        <v>45877</v>
      </c>
      <c r="H78">
        <f>VENTAS!K77</f>
        <v>24</v>
      </c>
      <c r="I78" t="str">
        <f>VENTAS!M77</f>
        <v xml:space="preserve">08 DE CADA MES </v>
      </c>
      <c r="J78">
        <f>VENTAS!L77</f>
        <v>875000</v>
      </c>
      <c r="K78">
        <f>IF(N($H78)&lt;1,"",$G78+31)</f>
        <v>45908</v>
      </c>
      <c r="L78">
        <f>IF(K78="","",TODAY()-K78)</f>
        <v>410</v>
      </c>
      <c r="M78">
        <v>45933</v>
      </c>
      <c r="N78">
        <v>875000</v>
      </c>
      <c r="O78" t="str">
        <f>IF(K78="","SIN ESTADO",IF(M78&lt;&gt;"","PAGA",IF(L78&gt;0,"VENCIDA",IF(L78&gt;=-5,"POR VENCER","AL DÍA"))))</f>
        <v>PAGA</v>
      </c>
      <c r="P78" t="str">
        <v>TRANSFERENCIA</v>
      </c>
      <c r="Q78">
        <f>IF(N($H78)&lt;2,"",IF(K78="","",K78+31))</f>
        <v>45939</v>
      </c>
      <c r="R78">
        <f>IF(Q78="","",TODAY()-Q78)</f>
        <v>379</v>
      </c>
      <c r="S78">
        <v>45941</v>
      </c>
      <c r="T78">
        <v>875000</v>
      </c>
      <c r="U78" t="str">
        <f>IF(Q78="","SIN ESTADO",IF(S78&lt;&gt;"","PAGA",IF(R78&gt;0,"VENCIDA",IF(R78&gt;=-5,"POR VENCER","AL DÍA"))))</f>
        <v>PAGA</v>
      </c>
      <c r="V78" t="str">
        <v>TRANSFERENCIA</v>
      </c>
      <c r="W78">
        <f>IF(N($H78)&lt;3,"",IF(Q78="","",Q78+31))</f>
        <v>45970</v>
      </c>
      <c r="X78">
        <f>IF(W78="","",TODAY()-W78)</f>
        <v>348</v>
      </c>
      <c r="Y78">
        <v>45974</v>
      </c>
      <c r="Z78">
        <v>875000</v>
      </c>
      <c r="AA78" t="str">
        <f>IF(W78="","SIN ESTADO",IF(Y78&lt;&gt;"","PAGA",IF(X78&gt;0,"VENCIDA",IF(X78&gt;=-5,"POR VENCER","AL DÍA"))))</f>
        <v>PAGA</v>
      </c>
      <c r="AB78" t="str">
        <v>TRANSFERENCIA</v>
      </c>
      <c r="AC78">
        <f>IF(N($H78)&lt;4,"",IF(W78="","",W78+31))</f>
        <v>46001</v>
      </c>
      <c r="AD78">
        <f>IF(AC78="","",TODAY()-AC78)</f>
        <v>317</v>
      </c>
      <c r="AE78">
        <v>46003</v>
      </c>
      <c r="AF78">
        <v>875000</v>
      </c>
      <c r="AG78" t="str">
        <f>IF(AC78="","SIN ESTADO",IF(AE78&lt;&gt;"","PAGA",IF(AD78&gt;0,"VENCIDA",IF(AD78&gt;=-5,"POR VENCER","AL DÍA"))))</f>
        <v>PAGA</v>
      </c>
      <c r="AH78" t="str">
        <v>TRANSFERENCIA</v>
      </c>
      <c r="AI78">
        <f>IF(N($H78)&lt;5,"",IF(AC78="","",AC78+31))</f>
        <v>46032</v>
      </c>
      <c r="AJ78">
        <f>IF(AI78="","",TODAY()-AI78)</f>
        <v>286</v>
      </c>
      <c r="AK78">
        <v>46125</v>
      </c>
      <c r="AL78">
        <v>750000</v>
      </c>
      <c r="AM78" t="str">
        <f>IF(AI78="","SIN ESTADO",IF(AK78&lt;&gt;"","PAGA",IF(AJ78&gt;0,"VENCIDA",IF(AJ78&gt;=-5,"POR VENCER","AL DÍA"))))</f>
        <v>PAGA</v>
      </c>
      <c r="AN78" t="str">
        <v>TRANSFERENCIA</v>
      </c>
      <c r="AO78">
        <f>IF(N($H78)&lt;6,"",IF(AI78="","",AI78+31))</f>
        <v>46063</v>
      </c>
      <c r="AP78">
        <f>IF(AO78="","",TODAY()-AO78)</f>
        <v>255</v>
      </c>
      <c r="AQ78">
        <v>46125</v>
      </c>
      <c r="AR78">
        <v>750000</v>
      </c>
      <c r="AS78" t="str">
        <f>IF(AO78="","SIN ESTADO",IF(AQ78&lt;&gt;"","PAGA",IF(AP78&gt;0,"VENCIDA",IF(AP78&gt;=-5,"POR VENCER","AL DÍA"))))</f>
        <v>PAGA</v>
      </c>
      <c r="AT78" t="str">
        <v>TRANSFERENCIA</v>
      </c>
      <c r="AU78">
        <f>IF(N($H78)&lt;7,"",IF(AO78="","",AO78+31))</f>
        <v>46094</v>
      </c>
      <c r="AV78">
        <f>IF(AU78="","",TODAY()-AU78)</f>
        <v>224</v>
      </c>
      <c r="AW78">
        <v>46167</v>
      </c>
      <c r="AX78">
        <v>950000</v>
      </c>
      <c r="AY78" t="str">
        <f>IF(AU78="","SIN ESTADO",IF(AW78&lt;&gt;"","PAGA",IF(AV78&gt;0,"VENCIDA",IF(AV78&gt;=-5,"POR VENCER","AL DÍA"))))</f>
        <v>PAGA</v>
      </c>
      <c r="AZ78" t="str">
        <v>TRANSFERENCIA</v>
      </c>
      <c r="BA78">
        <f>IF(N($H78)&lt;8,"",IF(AU78="","",AU78+31))</f>
        <v>46125</v>
      </c>
      <c r="BB78">
        <f>IF(BA78="","",TODAY()-BA78)</f>
        <v>193</v>
      </c>
      <c r="BC78">
        <v>46261</v>
      </c>
      <c r="BD78">
        <v>700000</v>
      </c>
      <c r="BE78" t="str">
        <f>IF(BA78="","SIN ESTADO",IF(BC78&lt;&gt;"","PAGA",IF(BB78&gt;0,"VENCIDA",IF(BB78&gt;=-5,"POR VENCER","AL DÍA"))))</f>
        <v>PAGA</v>
      </c>
      <c r="BF78" t="str">
        <v>TRANSFERENCIA</v>
      </c>
      <c r="BG78">
        <f>IF(N($H78)&lt;9,"",IF(BA78="","",BA78+31))</f>
        <v>46156</v>
      </c>
      <c r="BH78">
        <f>IF(BG78="","",TODAY()-BG78)</f>
        <v>162</v>
      </c>
      <c r="BK78" t="str">
        <f>IF(BG78="","SIN ESTADO",IF(BI78&lt;&gt;"","PAGA",IF(BH78&gt;0,"VENCIDA",IF(BH78&gt;=-5,"POR VENCER","AL DÍA"))))</f>
        <v>VENCIDA</v>
      </c>
      <c r="BM78">
        <f>IF(N($H78)&lt;10,"",IF(BG78="","",BG78+31))</f>
        <v>46187</v>
      </c>
      <c r="BN78">
        <f>IF(BM78="","",TODAY()-BM78)</f>
        <v>131</v>
      </c>
      <c r="BQ78" t="str">
        <f>IF(BM78="","SIN ESTADO",IF(BO78&lt;&gt;"","PAGA",IF(BN78&gt;0,"VENCIDA",IF(BN78&gt;=-5,"POR VENCER","AL DÍA"))))</f>
        <v>VENCIDA</v>
      </c>
      <c r="BS78">
        <f>IF(N($H78)&lt;11,"",IF(BM78="","",BM78+31))</f>
        <v>46218</v>
      </c>
      <c r="BT78">
        <f>IF(BS78="","",TODAY()-BS78)</f>
        <v>100</v>
      </c>
      <c r="BW78" t="str">
        <f>IF(BS78="","SIN ESTADO",IF(BU78&lt;&gt;"","PAGA",IF(BT78&gt;0,"VENCIDA",IF(BT78&gt;=-5,"POR VENCER","AL DÍA"))))</f>
        <v>VENCIDA</v>
      </c>
      <c r="BY78">
        <f>IF(N($H78)&lt;12,"",IF(BS78="","",BS78+31))</f>
        <v>46249</v>
      </c>
      <c r="BZ78">
        <f>IF(BY78="","",TODAY()-BY78)</f>
        <v>69</v>
      </c>
      <c r="CC78" t="str">
        <f>IF(BY78="","SIN ESTADO",IF(CA78&lt;&gt;"","PAGA",IF(BZ78&gt;0,"VENCIDA",IF(BZ78&gt;=-5,"POR VENCER","AL DÍA"))))</f>
        <v>VENCIDA</v>
      </c>
      <c r="CE78">
        <f>IF(N($H78)&lt;13,"",IF(BY78="","",BY78+31))</f>
        <v>46280</v>
      </c>
      <c r="CF78">
        <f>IF(CE78="","",TODAY()-CE78)</f>
        <v>38</v>
      </c>
      <c r="CI78" t="str">
        <f>IF(CE78="","SIN ESTADO",IF(CG78&lt;&gt;"","PAGA",IF(CF78&gt;0,"VENCIDA",IF(CF78&gt;=-5,"POR VENCER","AL DÍA"))))</f>
        <v>VENCIDA</v>
      </c>
      <c r="CK78">
        <f>IF(N($H78)&lt;14,"",IF(CE78="","",CE78+31))</f>
        <v>46311</v>
      </c>
      <c r="CL78">
        <f>IF(CK78="","",TODAY()-CK78)</f>
        <v>7</v>
      </c>
      <c r="CO78" t="str">
        <f>IF(CK78="","SIN ESTADO",IF(CM78&lt;&gt;"","PAGA",IF(CL78&gt;0,"VENCIDA",IF(CL78&gt;=-5,"POR VENCER","AL DÍA"))))</f>
        <v>VENCIDA</v>
      </c>
      <c r="CQ78">
        <f>IF(N($H78)&lt;15,"",IF(CK78="","",CK78+31))</f>
        <v>46342</v>
      </c>
      <c r="CR78">
        <f>IF(CQ78="","",TODAY()-CQ78)</f>
        <v>-24</v>
      </c>
      <c r="CU78" t="str">
        <f>IF(CQ78="","SIN ESTADO",IF(CS78&lt;&gt;"","PAGA",IF(CR78&gt;0,"VENCIDA",IF(CR78&gt;=-5,"POR VENCER","AL DÍA"))))</f>
        <v>AL DÍA</v>
      </c>
      <c r="CW78">
        <f>IF(N($H78)&lt;16,"",IF(CQ78="","",CQ78+31))</f>
        <v>46373</v>
      </c>
      <c r="CX78">
        <f>IF(CW78="","",TODAY()-CW78)</f>
        <v>-55</v>
      </c>
      <c r="DA78" t="str">
        <f>IF(CW78="","SIN ESTADO",IF(CY78&lt;&gt;"","PAGA",IF(CX78&gt;0,"VENCIDA",IF(CX78&gt;=-5,"POR VENCER","AL DÍA"))))</f>
        <v>AL DÍA</v>
      </c>
      <c r="DC78">
        <f>IF(N($H78)&lt;17,"",IF(CW78="","",CW78+31))</f>
        <v>46404</v>
      </c>
      <c r="DD78">
        <f>IF(DC78="","",TODAY()-DC78)</f>
        <v>-86</v>
      </c>
      <c r="DG78" t="str">
        <f>IF(DC78="","SIN ESTADO",IF(DE78&lt;&gt;"","PAGA",IF(DD78&gt;0,"VENCIDA",IF(DD78&gt;=-5,"POR VENCER","AL DÍA"))))</f>
        <v>AL DÍA</v>
      </c>
      <c r="DI78">
        <f>IF(N($H78)&lt;18,"",IF(DC78="","",DC78+31))</f>
        <v>46435</v>
      </c>
      <c r="DJ78">
        <f>IF(DI78="","",TODAY()-DI78)</f>
        <v>-117</v>
      </c>
      <c r="DM78" t="str">
        <f>IF(DI78="","SIN ESTADO",IF(DK78&lt;&gt;"","PAGA",IF(DJ78&gt;0,"VENCIDA",IF(DJ78&gt;=-5,"POR VENCER","AL DÍA"))))</f>
        <v>AL DÍA</v>
      </c>
      <c r="DO78">
        <f>IF(N($H78)&lt;19,"",IF(DI78="","",DI78+31))</f>
        <v>46466</v>
      </c>
      <c r="DP78">
        <f>IF(DO78="","",TODAY()-DO78)</f>
        <v>-148</v>
      </c>
      <c r="DS78" t="str">
        <f>IF(DO78="","SIN ESTADO",IF(DQ78&lt;&gt;"","PAGA",IF(DP78&gt;0,"VENCIDA",IF(DP78&gt;=-5,"POR VENCER","AL DÍA"))))</f>
        <v>AL DÍA</v>
      </c>
      <c r="DU78">
        <f>IF(N($H78)&lt;20,"",IF(DO78="","",DO78+31))</f>
        <v>46497</v>
      </c>
      <c r="DV78">
        <f>IF(DU78="","",TODAY()-DU78)</f>
        <v>-179</v>
      </c>
      <c r="DY78" t="str">
        <f>IF(DU78="","SIN ESTADO",IF(DW78&lt;&gt;"","PAGA",IF(DV78&gt;0,"VENCIDA",IF(DV78&gt;=-5,"POR VENCER","AL DÍA"))))</f>
        <v>AL DÍA</v>
      </c>
      <c r="EA78">
        <f>IF(N($H78)&lt;21,"",IF(DU78="","",DU78+31))</f>
        <v>46528</v>
      </c>
      <c r="EB78">
        <f>IF(EA78="","",TODAY()-EA78)</f>
        <v>-210</v>
      </c>
      <c r="EE78" t="str">
        <f>IF(EA78="","SIN ESTADO",IF(EC78&lt;&gt;"","PAGA",IF(EB78&gt;0,"VENCIDA",IF(EB78&gt;=-5,"POR VENCER","AL DÍA"))))</f>
        <v>AL DÍA</v>
      </c>
      <c r="EG78">
        <f>IF(N($H78)&lt;22,"",IF(EA78="","",EA78+31))</f>
        <v>46559</v>
      </c>
      <c r="EH78">
        <f>IF(EG78="","",TODAY()-EG78)</f>
        <v>-241</v>
      </c>
      <c r="EK78" t="str">
        <f>IF(EG78="","SIN ESTADO",IF(EI78&lt;&gt;"","PAGA",IF(EH78&gt;0,"VENCIDA",IF(EH78&gt;=-5,"POR VENCER","AL DÍA"))))</f>
        <v>AL DÍA</v>
      </c>
      <c r="EM78">
        <f>IF(N($H78)&lt;23,"",IF(EG78="","",EG78+31))</f>
        <v>46590</v>
      </c>
      <c r="EN78">
        <f>IF(EM78="","",TODAY()-EM78)</f>
        <v>-272</v>
      </c>
      <c r="EQ78" t="str">
        <f>IF(EM78="","SIN ESTADO",IF(EO78&lt;&gt;"","PAGA",IF(EN78&gt;0,"VENCIDA",IF(EN78&gt;=-5,"POR VENCER","AL DÍA"))))</f>
        <v>AL DÍA</v>
      </c>
      <c r="ES78">
        <f>IF(N($H78)&lt;24,"",IF(EM78="","",EM78+31))</f>
        <v>46621</v>
      </c>
      <c r="ET78">
        <f>IF(ES78="","",TODAY()-ES78)</f>
        <v>-303</v>
      </c>
      <c r="EW78" t="str">
        <f>IF(ES78="","SIN ESTADO",IF(EU78&lt;&gt;"","PAGA",IF(ET78&gt;0,"VENCIDA",IF(ET78&gt;=-5,"POR VENCER","AL DÍA"))))</f>
        <v>AL DÍA</v>
      </c>
      <c r="EY78" t="str">
        <f>IF(N($H78)&lt;25,"",IF(ES78="","",ES78+31))</f>
        <v/>
      </c>
      <c r="EZ78" t="str">
        <f>IF(EY78="","",TODAY()-EY78)</f>
        <v/>
      </c>
      <c r="FC78" t="str">
        <f>IF(EY78="","SIN ESTADO",IF(FA78&lt;&gt;"","PAGA",IF(EZ78&gt;0,"VENCIDA",IF(EZ78&gt;=-5,"POR VENCER","AL DÍA"))))</f>
        <v>SIN ESTADO</v>
      </c>
      <c r="FE78" t="str">
        <f>IF(N($H78)&lt;26,"",IF(EY78="","",EY78+31))</f>
        <v/>
      </c>
      <c r="FF78" t="str">
        <f>IF(FE78="","",TODAY()-FE78)</f>
        <v/>
      </c>
      <c r="FI78" t="str">
        <f>IF(FE78="","SIN ESTADO",IF(FG78&lt;&gt;"","PAGA",IF(FF78&gt;0,"VENCIDA",IF(FF78&gt;=-5,"POR VENCER","AL DÍA"))))</f>
        <v>SIN ESTADO</v>
      </c>
      <c r="FK78" t="str">
        <f>IF(N($H78)&lt;27,"",IF(FE78="","",FE78+31))</f>
        <v/>
      </c>
      <c r="FL78" t="str">
        <f>IF(FK78="","",TODAY()-FK78)</f>
        <v/>
      </c>
      <c r="FO78" t="str">
        <f>IF(FK78="","SIN ESTADO",IF(FM78&lt;&gt;"","PAGA",IF(FL78&gt;0,"VENCIDA",IF(FL78&gt;=-5,"POR VENCER","AL DÍA"))))</f>
        <v>SIN ESTADO</v>
      </c>
      <c r="FQ78" t="str">
        <f>IF(N($H78)&lt;28,"",IF(FK78="","",FK78+31))</f>
        <v/>
      </c>
      <c r="FR78" t="str">
        <f>IF(FQ78="","",TODAY()-FQ78)</f>
        <v/>
      </c>
      <c r="FU78" t="str">
        <f>IF(FQ78="","SIN ESTADO",IF(FS78&lt;&gt;"","PAGA",IF(FR78&gt;0,"VENCIDA",IF(FR78&gt;=-5,"POR VENCER","AL DÍA"))))</f>
        <v>SIN ESTADO</v>
      </c>
      <c r="FW78" t="str">
        <f>IF(N($H78)&lt;29,"",IF(FQ78="","",FQ78+31))</f>
        <v/>
      </c>
      <c r="FX78" t="str">
        <f>IF(FW78="","",TODAY()-FW78)</f>
        <v/>
      </c>
      <c r="GA78" t="str">
        <f>IF(FW78="","SIN ESTADO",IF(FY78&lt;&gt;"","PAGA",IF(FX78&gt;0,"VENCIDA",IF(FX78&gt;=-5,"POR VENCER","AL DÍA"))))</f>
        <v>SIN ESTADO</v>
      </c>
      <c r="GC78" t="str">
        <f>IF(N($H78)&lt;30,"",IF(FW78="","",FW78+31))</f>
        <v/>
      </c>
      <c r="GD78" t="str">
        <f>IF(GC78="","",TODAY()-GC78)</f>
        <v/>
      </c>
      <c r="GG78" t="str">
        <f>IF(GC78="","SIN ESTADO",IF(GE78&lt;&gt;"","PAGA",IF(GD78&gt;0,"VENCIDA",IF(GD78&gt;=-5,"POR VENCER","AL DÍA"))))</f>
        <v>SIN ESTADO</v>
      </c>
      <c r="GI78" t="str">
        <f>IF(N($H78)&lt;31,"",IF(GC78="","",GC78+31))</f>
        <v/>
      </c>
      <c r="GJ78" t="str">
        <f>IF(GI78="","",TODAY()-GI78)</f>
        <v/>
      </c>
      <c r="GM78" t="str">
        <f>IF(GI78="","SIN ESTADO",IF(GK78&lt;&gt;"","PAGA",IF(GJ78&gt;0,"VENCIDA",IF(GJ78&gt;=-5,"POR VENCER","AL DÍA"))))</f>
        <v>SIN ESTADO</v>
      </c>
      <c r="GO78" t="str">
        <f>IF(N($H78)&lt;32,"",IF(GI78="","",GI78+31))</f>
        <v/>
      </c>
      <c r="GP78" t="str">
        <f>IF(GO78="","",TODAY()-GO78)</f>
        <v/>
      </c>
      <c r="GS78" t="str">
        <f>IF(GO78="","SIN ESTADO",IF(GQ78&lt;&gt;"","PAGA",IF(GP78&gt;0,"VENCIDA",IF(GP78&gt;=-5,"POR VENCER","AL DÍA"))))</f>
        <v>SIN ESTADO</v>
      </c>
      <c r="GU78" t="str">
        <f>IF(N($H78)&lt;33,"",IF(GO78="","",GO78+31))</f>
        <v/>
      </c>
      <c r="GV78" t="str">
        <f>IF(GU78="","",TODAY()-GU78)</f>
        <v/>
      </c>
      <c r="GY78" t="str">
        <f>IF(GU78="","SIN ESTADO",IF(GW78&lt;&gt;"","PAGA",IF(GV78&gt;0,"VENCIDA",IF(GV78&gt;=-5,"POR VENCER","AL DÍA"))))</f>
        <v>SIN ESTADO</v>
      </c>
      <c r="HA78" t="str">
        <f>IF(N($H78)&lt;34,"",IF(GU78="","",GU78+31))</f>
        <v/>
      </c>
      <c r="HB78" t="str">
        <f>IF(HA78="","",TODAY()-HA78)</f>
        <v/>
      </c>
      <c r="HE78" t="str">
        <f>IF(HA78="","SIN ESTADO",IF(HC78&lt;&gt;"","PAGA",IF(HB78&gt;0,"VENCIDA",IF(HB78&gt;=-5,"POR VENCER","AL DÍA"))))</f>
        <v>SIN ESTADO</v>
      </c>
      <c r="HG78" t="str">
        <f>IF(N($H78)&lt;35,"",IF(HA78="","",HA78+31))</f>
        <v/>
      </c>
      <c r="HH78" t="str">
        <f>IF(HG78="","",TODAY()-HG78)</f>
        <v/>
      </c>
      <c r="HK78" t="str">
        <f>IF(HG78="","SIN ESTADO",IF(HI78&lt;&gt;"","PAGA",IF(HH78&gt;0,"VENCIDA",IF(HH78&gt;=-5,"POR VENCER","AL DÍA"))))</f>
        <v>SIN ESTADO</v>
      </c>
      <c r="HM78" t="str">
        <f>IF(N($H78)&lt;36,"",IF(HG78="","",HG78+31))</f>
        <v/>
      </c>
      <c r="HN78" t="str">
        <f>IF(HM78="","",TODAY()-HM78)</f>
        <v/>
      </c>
      <c r="HQ78" t="str">
        <f>IF(HM78="","SIN ESTADO",IF(HO78&lt;&gt;"","PAGA",IF(HN78&gt;0,"VENCIDA",IF(HN78&gt;=-5,"POR VENCER","AL DÍA"))))</f>
        <v>SIN ESTADO</v>
      </c>
      <c r="HS78">
        <f>N78+T78+Z78+AF78+AL78+AR78+AX78+BD78+BJ78+BP78+BV78+CB78+CH78+CN78+CT78+CZ78+DF78+DL78+DR78+DX78+ED78+EJ78+EP78+EV78+FB78+FH78+FN78+FT78+FZ78+GF78+GL78+GR78+GX78+HD78+HJ78+HP78</f>
        <v>6650000</v>
      </c>
      <c r="HU78">
        <f>IFERROR(N($J78),0)</f>
        <v>875000</v>
      </c>
      <c r="HW78">
        <f>SUMPRODUCT((MOD(COLUMN($M78:$HR78)-COLUMN($M78),6)=0)*ISNUMBER($M78:$HR78)*($M78:$HR78&gt;=RESUMEN!$C$26)*($M78:$HR78&lt;=RESUMEN!$C$27)*IFERROR(N($N78:$HS78),0))</f>
        <v>875000</v>
      </c>
      <c r="HX78">
        <f>SUMPRODUCT((MOD(COLUMN($M78:$HR78)-COLUMN($M78),6)=0)*ISNUMBER($M78:$HR78)*($M78:$HR78&gt;=RESUMEN!$C$26)*($M78:$HR78&lt;=RESUMEN!$C$27))</f>
        <v>1</v>
      </c>
    </row>
    <row r="79">
      <c r="B79">
        <f>VENTAS!A78</f>
        <v>76</v>
      </c>
      <c r="C79" t="str">
        <f>VENTAS!B78</f>
        <v xml:space="preserve">LC1 - 9 - 7 </v>
      </c>
      <c r="D79" t="str">
        <f>VENTAS!C78</f>
        <v>VENDIDO</v>
      </c>
      <c r="E79">
        <f>VENTAS!D78</f>
        <v>25000000</v>
      </c>
      <c r="F79">
        <f>VENTAS!J78</f>
        <v>21000000</v>
      </c>
      <c r="G79">
        <f>VENTAS!F78</f>
        <v>45845</v>
      </c>
      <c r="H79">
        <f>VENTAS!K78</f>
        <v>24</v>
      </c>
      <c r="I79" t="str">
        <f>VENTAS!M78</f>
        <v xml:space="preserve">07 DE CADA MES </v>
      </c>
      <c r="J79">
        <f>VENTAS!L78</f>
        <v>875000</v>
      </c>
      <c r="K79">
        <f>IF(N($H79)&lt;1,"",$G79+31)</f>
        <v>45876</v>
      </c>
      <c r="L79">
        <f>IF(K79="","",TODAY()-K79)</f>
        <v>442</v>
      </c>
      <c r="M79">
        <v>45874</v>
      </c>
      <c r="N79">
        <v>900000</v>
      </c>
      <c r="O79" t="str">
        <f>IF(K79="","SIN ESTADO",IF(M79&lt;&gt;"","PAGA",IF(L79&gt;0,"VENCIDA",IF(L79&gt;=-5,"POR VENCER","AL DÍA"))))</f>
        <v>PAGA</v>
      </c>
      <c r="P79" t="str">
        <v>TRANSFERENCIA</v>
      </c>
      <c r="Q79">
        <f>IF(N($H79)&lt;2,"",IF(K79="","",K79+31))</f>
        <v>45907</v>
      </c>
      <c r="R79">
        <f>IF(Q79="","",TODAY()-Q79)</f>
        <v>411</v>
      </c>
      <c r="S79">
        <v>45905</v>
      </c>
      <c r="T79">
        <v>900000</v>
      </c>
      <c r="U79" t="str">
        <f>IF(Q79="","SIN ESTADO",IF(S79&lt;&gt;"","PAGA",IF(R79&gt;0,"VENCIDA",IF(R79&gt;=-5,"POR VENCER","AL DÍA"))))</f>
        <v>PAGA</v>
      </c>
      <c r="V79" t="str">
        <v>TRANSFERENCIA</v>
      </c>
      <c r="W79">
        <f>IF(N($H79)&lt;3,"",IF(Q79="","",Q79+31))</f>
        <v>45938</v>
      </c>
      <c r="X79">
        <f>IF(W79="","",TODAY()-W79)</f>
        <v>380</v>
      </c>
      <c r="Y79">
        <v>45936</v>
      </c>
      <c r="Z79">
        <v>900000</v>
      </c>
      <c r="AA79" t="str">
        <f>IF(W79="","SIN ESTADO",IF(Y79&lt;&gt;"","PAGA",IF(X79&gt;0,"VENCIDA",IF(X79&gt;=-5,"POR VENCER","AL DÍA"))))</f>
        <v>PAGA</v>
      </c>
      <c r="AB79" t="str">
        <v>TRANSFERENCIA</v>
      </c>
      <c r="AC79">
        <f>IF(N($H79)&lt;4,"",IF(W79="","",W79+31))</f>
        <v>45969</v>
      </c>
      <c r="AD79">
        <f>IF(AC79="","",TODAY()-AC79)</f>
        <v>349</v>
      </c>
      <c r="AE79">
        <v>45966</v>
      </c>
      <c r="AF79">
        <v>900000</v>
      </c>
      <c r="AG79" t="str">
        <f>IF(AC79="","SIN ESTADO",IF(AE79&lt;&gt;"","PAGA",IF(AD79&gt;0,"VENCIDA",IF(AD79&gt;=-5,"POR VENCER","AL DÍA"))))</f>
        <v>PAGA</v>
      </c>
      <c r="AH79" t="str">
        <v>TRANSFERENCIA</v>
      </c>
      <c r="AI79">
        <f>IF(N($H79)&lt;5,"",IF(AC79="","",AC79+31))</f>
        <v>46000</v>
      </c>
      <c r="AJ79">
        <f>IF(AI79="","",TODAY()-AI79)</f>
        <v>318</v>
      </c>
      <c r="AK79">
        <v>45970</v>
      </c>
      <c r="AL79">
        <v>900000</v>
      </c>
      <c r="AM79" t="str">
        <f>IF(AI79="","SIN ESTADO",IF(AK79&lt;&gt;"","PAGA",IF(AJ79&gt;0,"VENCIDA",IF(AJ79&gt;=-5,"POR VENCER","AL DÍA"))))</f>
        <v>PAGA</v>
      </c>
      <c r="AN79" t="str">
        <v>TRANSFERENCIA</v>
      </c>
      <c r="AO79">
        <f>IF(N($H79)&lt;6,"",IF(AI79="","",AI79+31))</f>
        <v>46031</v>
      </c>
      <c r="AP79">
        <f>IF(AO79="","",TODAY()-AO79)</f>
        <v>287</v>
      </c>
      <c r="AQ79">
        <v>46029</v>
      </c>
      <c r="AR79">
        <v>900000</v>
      </c>
      <c r="AS79" t="str">
        <f>IF(AO79="","SIN ESTADO",IF(AQ79&lt;&gt;"","PAGA",IF(AP79&gt;0,"VENCIDA",IF(AP79&gt;=-5,"POR VENCER","AL DÍA"))))</f>
        <v>PAGA</v>
      </c>
      <c r="AT79" t="str">
        <v>TRANSFERENCIA</v>
      </c>
      <c r="AU79">
        <f>IF(N($H79)&lt;7,"",IF(AO79="","",AO79+31))</f>
        <v>46062</v>
      </c>
      <c r="AV79">
        <f>IF(AU79="","",TODAY()-AU79)</f>
        <v>256</v>
      </c>
      <c r="AW79">
        <v>46062</v>
      </c>
      <c r="AX79">
        <v>900000</v>
      </c>
      <c r="AY79" t="str">
        <f>IF(AU79="","SIN ESTADO",IF(AW79&lt;&gt;"","PAGA",IF(AV79&gt;0,"VENCIDA",IF(AV79&gt;=-5,"POR VENCER","AL DÍA"))))</f>
        <v>PAGA</v>
      </c>
      <c r="AZ79" t="str">
        <v>TRANSFERENCIA</v>
      </c>
      <c r="BA79">
        <f>IF(N($H79)&lt;8,"",IF(AU79="","",AU79+31))</f>
        <v>46093</v>
      </c>
      <c r="BB79">
        <f>IF(BA79="","",TODAY()-BA79)</f>
        <v>225</v>
      </c>
      <c r="BC79">
        <v>46090</v>
      </c>
      <c r="BD79">
        <v>900000</v>
      </c>
      <c r="BE79" t="str">
        <f>IF(BA79="","SIN ESTADO",IF(BC79&lt;&gt;"","PAGA",IF(BB79&gt;0,"VENCIDA",IF(BB79&gt;=-5,"POR VENCER","AL DÍA"))))</f>
        <v>PAGA</v>
      </c>
      <c r="BF79" t="str">
        <v>TRANSFERENCIA</v>
      </c>
      <c r="BG79">
        <f>IF(N($H79)&lt;9,"",IF(BA79="","",BA79+31))</f>
        <v>46124</v>
      </c>
      <c r="BH79">
        <f>IF(BG79="","",TODAY()-BG79)</f>
        <v>194</v>
      </c>
      <c r="BI79">
        <v>46119</v>
      </c>
      <c r="BJ79">
        <v>900000</v>
      </c>
      <c r="BK79" t="str">
        <f>IF(BG79="","SIN ESTADO",IF(BI79&lt;&gt;"","PAGA",IF(BH79&gt;0,"VENCIDA",IF(BH79&gt;=-5,"POR VENCER","AL DÍA"))))</f>
        <v>PAGA</v>
      </c>
      <c r="BL79" t="str">
        <v>TRANSFERENCIA</v>
      </c>
      <c r="BM79">
        <f>IF(N($H79)&lt;10,"",IF(BG79="","",BG79+31))</f>
        <v>46155</v>
      </c>
      <c r="BN79">
        <f>IF(BM79="","",TODAY()-BM79)</f>
        <v>163</v>
      </c>
      <c r="BO79">
        <v>46151</v>
      </c>
      <c r="BP79">
        <v>900000</v>
      </c>
      <c r="BQ79" t="str">
        <f>IF(BM79="","SIN ESTADO",IF(BO79&lt;&gt;"","PAGA",IF(BN79&gt;0,"VENCIDA",IF(BN79&gt;=-5,"POR VENCER","AL DÍA"))))</f>
        <v>PAGA</v>
      </c>
      <c r="BR79" t="str">
        <v>TRANSFERENCIA</v>
      </c>
      <c r="BS79">
        <f>IF(N($H79)&lt;11,"",IF(BM79="","",BM79+31))</f>
        <v>46186</v>
      </c>
      <c r="BT79">
        <f>IF(BS79="","",TODAY()-BS79)</f>
        <v>132</v>
      </c>
      <c r="BU79">
        <v>46182</v>
      </c>
      <c r="BV79">
        <v>900000</v>
      </c>
      <c r="BW79" t="str">
        <f>IF(BS79="","SIN ESTADO",IF(BU79&lt;&gt;"","PAGA",IF(BT79&gt;0,"VENCIDA",IF(BT79&gt;=-5,"POR VENCER","AL DÍA"))))</f>
        <v>PAGA</v>
      </c>
      <c r="BX79" t="str">
        <v>TRANSFERENCIA</v>
      </c>
      <c r="BY79">
        <f>IF(N($H79)&lt;12,"",IF(BS79="","",BS79+31))</f>
        <v>46217</v>
      </c>
      <c r="BZ79">
        <f>IF(BY79="","",TODAY()-BY79)</f>
        <v>101</v>
      </c>
      <c r="CA79">
        <v>46212</v>
      </c>
      <c r="CB79">
        <v>900000</v>
      </c>
      <c r="CC79" t="str">
        <f>IF(BY79="","SIN ESTADO",IF(CA79&lt;&gt;"","PAGA",IF(BZ79&gt;0,"VENCIDA",IF(BZ79&gt;=-5,"POR VENCER","AL DÍA"))))</f>
        <v>PAGA</v>
      </c>
      <c r="CD79" t="str">
        <v>TRANSFERENCIA</v>
      </c>
      <c r="CE79">
        <f>IF(N($H79)&lt;13,"",IF(BY79="","",BY79+31))</f>
        <v>46248</v>
      </c>
      <c r="CF79">
        <f>IF(CE79="","",TODAY()-CE79)</f>
        <v>70</v>
      </c>
      <c r="CG79">
        <v>46241</v>
      </c>
      <c r="CH79">
        <v>900000</v>
      </c>
      <c r="CI79" t="str">
        <f>IF(CE79="","SIN ESTADO",IF(CG79&lt;&gt;"","PAGA",IF(CF79&gt;0,"VENCIDA",IF(CF79&gt;=-5,"POR VENCER","AL DÍA"))))</f>
        <v>PAGA</v>
      </c>
      <c r="CJ79" t="str">
        <v>TRANSFERENCIA</v>
      </c>
      <c r="CK79">
        <f>IF(N($H79)&lt;14,"",IF(CE79="","",CE79+31))</f>
        <v>46279</v>
      </c>
      <c r="CL79">
        <f>IF(CK79="","",TODAY()-CK79)</f>
        <v>39</v>
      </c>
      <c r="CM79">
        <v>46281</v>
      </c>
      <c r="CN79">
        <v>900000</v>
      </c>
      <c r="CO79" t="str">
        <f>IF(CK79="","SIN ESTADO",IF(CM79&lt;&gt;"","PAGA",IF(CL79&gt;0,"VENCIDA",IF(CL79&gt;=-5,"POR VENCER","AL DÍA"))))</f>
        <v>PAGA</v>
      </c>
      <c r="CP79" t="str">
        <v>TRANSFERENCIA</v>
      </c>
      <c r="CQ79">
        <f>IF(N($H79)&lt;15,"",IF(CK79="","",CK79+31))</f>
        <v>46310</v>
      </c>
      <c r="CR79">
        <f>IF(CQ79="","",TODAY()-CQ79)</f>
        <v>8</v>
      </c>
      <c r="CU79" t="str">
        <f>IF(CQ79="","SIN ESTADO",IF(CS79&lt;&gt;"","PAGA",IF(CR79&gt;0,"VENCIDA",IF(CR79&gt;=-5,"POR VENCER","AL DÍA"))))</f>
        <v>VENCIDA</v>
      </c>
      <c r="CW79">
        <f>IF(N($H79)&lt;16,"",IF(CQ79="","",CQ79+31))</f>
        <v>46341</v>
      </c>
      <c r="CX79">
        <f>IF(CW79="","",TODAY()-CW79)</f>
        <v>-23</v>
      </c>
      <c r="DA79" t="str">
        <f>IF(CW79="","SIN ESTADO",IF(CY79&lt;&gt;"","PAGA",IF(CX79&gt;0,"VENCIDA",IF(CX79&gt;=-5,"POR VENCER","AL DÍA"))))</f>
        <v>AL DÍA</v>
      </c>
      <c r="DC79">
        <f>IF(N($H79)&lt;17,"",IF(CW79="","",CW79+31))</f>
        <v>46372</v>
      </c>
      <c r="DD79">
        <f>IF(DC79="","",TODAY()-DC79)</f>
        <v>-54</v>
      </c>
      <c r="DG79" t="str">
        <f>IF(DC79="","SIN ESTADO",IF(DE79&lt;&gt;"","PAGA",IF(DD79&gt;0,"VENCIDA",IF(DD79&gt;=-5,"POR VENCER","AL DÍA"))))</f>
        <v>AL DÍA</v>
      </c>
      <c r="DI79">
        <f>IF(N($H79)&lt;18,"",IF(DC79="","",DC79+31))</f>
        <v>46403</v>
      </c>
      <c r="DJ79">
        <f>IF(DI79="","",TODAY()-DI79)</f>
        <v>-85</v>
      </c>
      <c r="DM79" t="str">
        <f>IF(DI79="","SIN ESTADO",IF(DK79&lt;&gt;"","PAGA",IF(DJ79&gt;0,"VENCIDA",IF(DJ79&gt;=-5,"POR VENCER","AL DÍA"))))</f>
        <v>AL DÍA</v>
      </c>
      <c r="DO79">
        <f>IF(N($H79)&lt;19,"",IF(DI79="","",DI79+31))</f>
        <v>46434</v>
      </c>
      <c r="DP79">
        <f>IF(DO79="","",TODAY()-DO79)</f>
        <v>-116</v>
      </c>
      <c r="DS79" t="str">
        <f>IF(DO79="","SIN ESTADO",IF(DQ79&lt;&gt;"","PAGA",IF(DP79&gt;0,"VENCIDA",IF(DP79&gt;=-5,"POR VENCER","AL DÍA"))))</f>
        <v>AL DÍA</v>
      </c>
      <c r="DU79">
        <f>IF(N($H79)&lt;20,"",IF(DO79="","",DO79+31))</f>
        <v>46465</v>
      </c>
      <c r="DV79">
        <f>IF(DU79="","",TODAY()-DU79)</f>
        <v>-147</v>
      </c>
      <c r="DY79" t="str">
        <f>IF(DU79="","SIN ESTADO",IF(DW79&lt;&gt;"","PAGA",IF(DV79&gt;0,"VENCIDA",IF(DV79&gt;=-5,"POR VENCER","AL DÍA"))))</f>
        <v>AL DÍA</v>
      </c>
      <c r="EA79">
        <f>IF(N($H79)&lt;21,"",IF(DU79="","",DU79+31))</f>
        <v>46496</v>
      </c>
      <c r="EB79">
        <f>IF(EA79="","",TODAY()-EA79)</f>
        <v>-178</v>
      </c>
      <c r="EE79" t="str">
        <f>IF(EA79="","SIN ESTADO",IF(EC79&lt;&gt;"","PAGA",IF(EB79&gt;0,"VENCIDA",IF(EB79&gt;=-5,"POR VENCER","AL DÍA"))))</f>
        <v>AL DÍA</v>
      </c>
      <c r="EG79">
        <f>IF(N($H79)&lt;22,"",IF(EA79="","",EA79+31))</f>
        <v>46527</v>
      </c>
      <c r="EH79">
        <f>IF(EG79="","",TODAY()-EG79)</f>
        <v>-209</v>
      </c>
      <c r="EK79" t="str">
        <f>IF(EG79="","SIN ESTADO",IF(EI79&lt;&gt;"","PAGA",IF(EH79&gt;0,"VENCIDA",IF(EH79&gt;=-5,"POR VENCER","AL DÍA"))))</f>
        <v>AL DÍA</v>
      </c>
      <c r="EM79">
        <f>IF(N($H79)&lt;23,"",IF(EG79="","",EG79+31))</f>
        <v>46558</v>
      </c>
      <c r="EN79">
        <f>IF(EM79="","",TODAY()-EM79)</f>
        <v>-240</v>
      </c>
      <c r="EQ79" t="str">
        <f>IF(EM79="","SIN ESTADO",IF(EO79&lt;&gt;"","PAGA",IF(EN79&gt;0,"VENCIDA",IF(EN79&gt;=-5,"POR VENCER","AL DÍA"))))</f>
        <v>AL DÍA</v>
      </c>
      <c r="ES79">
        <f>IF(N($H79)&lt;24,"",IF(EM79="","",EM79+31))</f>
        <v>46589</v>
      </c>
      <c r="ET79">
        <f>IF(ES79="","",TODAY()-ES79)</f>
        <v>-271</v>
      </c>
      <c r="EW79" t="str">
        <f>IF(ES79="","SIN ESTADO",IF(EU79&lt;&gt;"","PAGA",IF(ET79&gt;0,"VENCIDA",IF(ET79&gt;=-5,"POR VENCER","AL DÍA"))))</f>
        <v>AL DÍA</v>
      </c>
      <c r="EY79" t="str">
        <f>IF(N($H79)&lt;25,"",IF(ES79="","",ES79+31))</f>
        <v/>
      </c>
      <c r="EZ79" t="str">
        <f>IF(EY79="","",TODAY()-EY79)</f>
        <v/>
      </c>
      <c r="FC79" t="str">
        <f>IF(EY79="","SIN ESTADO",IF(FA79&lt;&gt;"","PAGA",IF(EZ79&gt;0,"VENCIDA",IF(EZ79&gt;=-5,"POR VENCER","AL DÍA"))))</f>
        <v>SIN ESTADO</v>
      </c>
      <c r="FE79" t="str">
        <f>IF(N($H79)&lt;26,"",IF(EY79="","",EY79+31))</f>
        <v/>
      </c>
      <c r="FF79" t="str">
        <f>IF(FE79="","",TODAY()-FE79)</f>
        <v/>
      </c>
      <c r="FI79" t="str">
        <f>IF(FE79="","SIN ESTADO",IF(FG79&lt;&gt;"","PAGA",IF(FF79&gt;0,"VENCIDA",IF(FF79&gt;=-5,"POR VENCER","AL DÍA"))))</f>
        <v>SIN ESTADO</v>
      </c>
      <c r="FK79" t="str">
        <f>IF(N($H79)&lt;27,"",IF(FE79="","",FE79+31))</f>
        <v/>
      </c>
      <c r="FL79" t="str">
        <f>IF(FK79="","",TODAY()-FK79)</f>
        <v/>
      </c>
      <c r="FO79" t="str">
        <f>IF(FK79="","SIN ESTADO",IF(FM79&lt;&gt;"","PAGA",IF(FL79&gt;0,"VENCIDA",IF(FL79&gt;=-5,"POR VENCER","AL DÍA"))))</f>
        <v>SIN ESTADO</v>
      </c>
      <c r="FQ79" t="str">
        <f>IF(N($H79)&lt;28,"",IF(FK79="","",FK79+31))</f>
        <v/>
      </c>
      <c r="FR79" t="str">
        <f>IF(FQ79="","",TODAY()-FQ79)</f>
        <v/>
      </c>
      <c r="FU79" t="str">
        <f>IF(FQ79="","SIN ESTADO",IF(FS79&lt;&gt;"","PAGA",IF(FR79&gt;0,"VENCIDA",IF(FR79&gt;=-5,"POR VENCER","AL DÍA"))))</f>
        <v>SIN ESTADO</v>
      </c>
      <c r="FW79" t="str">
        <f>IF(N($H79)&lt;29,"",IF(FQ79="","",FQ79+31))</f>
        <v/>
      </c>
      <c r="FX79" t="str">
        <f>IF(FW79="","",TODAY()-FW79)</f>
        <v/>
      </c>
      <c r="GA79" t="str">
        <f>IF(FW79="","SIN ESTADO",IF(FY79&lt;&gt;"","PAGA",IF(FX79&gt;0,"VENCIDA",IF(FX79&gt;=-5,"POR VENCER","AL DÍA"))))</f>
        <v>SIN ESTADO</v>
      </c>
      <c r="GC79" t="str">
        <f>IF(N($H79)&lt;30,"",IF(FW79="","",FW79+31))</f>
        <v/>
      </c>
      <c r="GD79" t="str">
        <f>IF(GC79="","",TODAY()-GC79)</f>
        <v/>
      </c>
      <c r="GG79" t="str">
        <f>IF(GC79="","SIN ESTADO",IF(GE79&lt;&gt;"","PAGA",IF(GD79&gt;0,"VENCIDA",IF(GD79&gt;=-5,"POR VENCER","AL DÍA"))))</f>
        <v>SIN ESTADO</v>
      </c>
      <c r="GI79" t="str">
        <f>IF(N($H79)&lt;31,"",IF(GC79="","",GC79+31))</f>
        <v/>
      </c>
      <c r="GJ79" t="str">
        <f>IF(GI79="","",TODAY()-GI79)</f>
        <v/>
      </c>
      <c r="GM79" t="str">
        <f>IF(GI79="","SIN ESTADO",IF(GK79&lt;&gt;"","PAGA",IF(GJ79&gt;0,"VENCIDA",IF(GJ79&gt;=-5,"POR VENCER","AL DÍA"))))</f>
        <v>SIN ESTADO</v>
      </c>
      <c r="GO79" t="str">
        <f>IF(N($H79)&lt;32,"",IF(GI79="","",GI79+31))</f>
        <v/>
      </c>
      <c r="GP79" t="str">
        <f>IF(GO79="","",TODAY()-GO79)</f>
        <v/>
      </c>
      <c r="GS79" t="str">
        <f>IF(GO79="","SIN ESTADO",IF(GQ79&lt;&gt;"","PAGA",IF(GP79&gt;0,"VENCIDA",IF(GP79&gt;=-5,"POR VENCER","AL DÍA"))))</f>
        <v>SIN ESTADO</v>
      </c>
      <c r="GU79" t="str">
        <f>IF(N($H79)&lt;33,"",IF(GO79="","",GO79+31))</f>
        <v/>
      </c>
      <c r="GV79" t="str">
        <f>IF(GU79="","",TODAY()-GU79)</f>
        <v/>
      </c>
      <c r="GY79" t="str">
        <f>IF(GU79="","SIN ESTADO",IF(GW79&lt;&gt;"","PAGA",IF(GV79&gt;0,"VENCIDA",IF(GV79&gt;=-5,"POR VENCER","AL DÍA"))))</f>
        <v>SIN ESTADO</v>
      </c>
      <c r="HA79" t="str">
        <f>IF(N($H79)&lt;34,"",IF(GU79="","",GU79+31))</f>
        <v/>
      </c>
      <c r="HB79" t="str">
        <f>IF(HA79="","",TODAY()-HA79)</f>
        <v/>
      </c>
      <c r="HE79" t="str">
        <f>IF(HA79="","SIN ESTADO",IF(HC79&lt;&gt;"","PAGA",IF(HB79&gt;0,"VENCIDA",IF(HB79&gt;=-5,"POR VENCER","AL DÍA"))))</f>
        <v>SIN ESTADO</v>
      </c>
      <c r="HG79" t="str">
        <f>IF(N($H79)&lt;35,"",IF(HA79="","",HA79+31))</f>
        <v/>
      </c>
      <c r="HH79" t="str">
        <f>IF(HG79="","",TODAY()-HG79)</f>
        <v/>
      </c>
      <c r="HK79" t="str">
        <f>IF(HG79="","SIN ESTADO",IF(HI79&lt;&gt;"","PAGA",IF(HH79&gt;0,"VENCIDA",IF(HH79&gt;=-5,"POR VENCER","AL DÍA"))))</f>
        <v>SIN ESTADO</v>
      </c>
      <c r="HM79" t="str">
        <f>IF(N($H79)&lt;36,"",IF(HG79="","",HG79+31))</f>
        <v/>
      </c>
      <c r="HN79" t="str">
        <f>IF(HM79="","",TODAY()-HM79)</f>
        <v/>
      </c>
      <c r="HQ79" t="str">
        <f>IF(HM79="","SIN ESTADO",IF(HO79&lt;&gt;"","PAGA",IF(HN79&gt;0,"VENCIDA",IF(HN79&gt;=-5,"POR VENCER","AL DÍA"))))</f>
        <v>SIN ESTADO</v>
      </c>
      <c r="HS79">
        <f>N79+T79+Z79+AF79+AL79+AR79+AX79+BD79+BJ79+BP79+BV79+CB79+CH79+CN79+CT79+CZ79+DF79+DL79+DR79+DX79+ED79+EJ79+EP79+EV79+FB79+FH79+FN79+FT79+FZ79+GF79+GL79+GR79+GX79+HD79+HJ79+HP79</f>
        <v>12600000</v>
      </c>
      <c r="HU79">
        <f>IFERROR(N($J79),0)</f>
        <v>875000</v>
      </c>
      <c r="HW79">
        <f>SUMPRODUCT((MOD(COLUMN($M79:$HR79)-COLUMN($M79),6)=0)*ISNUMBER($M79:$HR79)*($M79:$HR79&gt;=RESUMEN!$C$26)*($M79:$HR79&lt;=RESUMEN!$C$27)*IFERROR(N($N79:$HS79),0))</f>
        <v>900000</v>
      </c>
      <c r="HX79">
        <f>SUMPRODUCT((MOD(COLUMN($M79:$HR79)-COLUMN($M79),6)=0)*ISNUMBER($M79:$HR79)*($M79:$HR79&gt;=RESUMEN!$C$26)*($M79:$HR79&lt;=RESUMEN!$C$27))</f>
        <v>1</v>
      </c>
    </row>
    <row r="80">
      <c r="B80">
        <f>VENTAS!A79</f>
        <v>77</v>
      </c>
      <c r="C80" t="str">
        <f>VENTAS!B79</f>
        <v>LC1 - 9 - 8 - LC1 - 12 - 11</v>
      </c>
      <c r="D80" t="str">
        <f>VENTAS!C79</f>
        <v>VENDIDO</v>
      </c>
      <c r="E80">
        <f>VENTAS!D79</f>
        <v>60000000</v>
      </c>
      <c r="F80">
        <f>VENTAS!J79</f>
        <v>52000000</v>
      </c>
      <c r="G80">
        <f>VENTAS!F79</f>
        <v>45811</v>
      </c>
      <c r="H80">
        <f>VENTAS!K79</f>
        <v>24</v>
      </c>
      <c r="I80" t="str">
        <f>VENTAS!M79</f>
        <v>03 DE CADA MES</v>
      </c>
      <c r="J80">
        <f>VENTAS!L79</f>
        <v>2166666.6666666665</v>
      </c>
      <c r="K80">
        <f>IF(N($H80)&lt;1,"",$G80+31)</f>
        <v>45842</v>
      </c>
      <c r="L80">
        <f>IF(K80="","",TODAY()-K80)</f>
        <v>476</v>
      </c>
      <c r="M80">
        <v>45881</v>
      </c>
      <c r="N80">
        <v>2166000</v>
      </c>
      <c r="O80" t="str">
        <f>IF(K80="","SIN ESTADO",IF(M80&lt;&gt;"","PAGA",IF(L80&gt;0,"VENCIDA",IF(L80&gt;=-5,"POR VENCER","AL DÍA"))))</f>
        <v>PAGA</v>
      </c>
      <c r="P80" t="str">
        <v>TRANSFERENCIA</v>
      </c>
      <c r="Q80">
        <f>IF(N($H80)&lt;2,"",IF(K80="","",K80+31))</f>
        <v>45873</v>
      </c>
      <c r="R80">
        <f>IF(Q80="","",TODAY()-Q80)</f>
        <v>445</v>
      </c>
      <c r="S80">
        <v>45919</v>
      </c>
      <c r="T80">
        <v>3041000</v>
      </c>
      <c r="U80" t="str">
        <f>IF(Q80="","SIN ESTADO",IF(S80&lt;&gt;"","PAGA",IF(R80&gt;0,"VENCIDA",IF(R80&gt;=-5,"POR VENCER","AL DÍA"))))</f>
        <v>PAGA</v>
      </c>
      <c r="V80" t="str">
        <v>TRANSFERENCIA</v>
      </c>
      <c r="W80">
        <f>IF(N($H80)&lt;3,"",IF(Q80="","",Q80+31))</f>
        <v>45904</v>
      </c>
      <c r="X80">
        <f>IF(W80="","",TODAY()-W80)</f>
        <v>414</v>
      </c>
      <c r="Y80">
        <v>45941</v>
      </c>
      <c r="Z80">
        <v>1208000</v>
      </c>
      <c r="AA80" t="str">
        <f>IF(W80="","SIN ESTADO",IF(Y80&lt;&gt;"","PAGA",IF(X80&gt;0,"VENCIDA",IF(X80&gt;=-5,"POR VENCER","AL DÍA"))))</f>
        <v>PAGA</v>
      </c>
      <c r="AB80" t="str">
        <v>TRANSFERENCIA</v>
      </c>
      <c r="AC80">
        <f>IF(N($H80)&lt;4,"",IF(W80="","",W80+31))</f>
        <v>45935</v>
      </c>
      <c r="AD80">
        <f>IF(AC80="","",TODAY()-AC80)</f>
        <v>383</v>
      </c>
      <c r="AE80">
        <v>45967</v>
      </c>
      <c r="AF80">
        <v>1083000</v>
      </c>
      <c r="AG80" t="str">
        <f>IF(AC80="","SIN ESTADO",IF(AE80&lt;&gt;"","PAGA",IF(AD80&gt;0,"VENCIDA",IF(AD80&gt;=-5,"POR VENCER","AL DÍA"))))</f>
        <v>PAGA</v>
      </c>
      <c r="AH80" t="str">
        <v>TRANSFERENCIA</v>
      </c>
      <c r="AI80">
        <f>IF(N($H80)&lt;5,"",IF(AC80="","",AC80+31))</f>
        <v>45966</v>
      </c>
      <c r="AJ80">
        <f>IF(AI80="","",TODAY()-AI80)</f>
        <v>352</v>
      </c>
      <c r="AK80">
        <v>45967</v>
      </c>
      <c r="AL80">
        <v>1083000</v>
      </c>
      <c r="AM80" t="str">
        <f>IF(AI80="","SIN ESTADO",IF(AK80&lt;&gt;"","PAGA",IF(AJ80&gt;0,"VENCIDA",IF(AJ80&gt;=-5,"POR VENCER","AL DÍA"))))</f>
        <v>PAGA</v>
      </c>
      <c r="AN80" t="str">
        <v>TRANSFERENCIA</v>
      </c>
      <c r="AO80">
        <f>IF(N($H80)&lt;6,"",IF(AI80="","",AI80+31))</f>
        <v>45997</v>
      </c>
      <c r="AP80">
        <f>IF(AO80="","",TODAY()-AO80)</f>
        <v>321</v>
      </c>
      <c r="AQ80">
        <v>46003</v>
      </c>
      <c r="AR80">
        <v>875000</v>
      </c>
      <c r="AS80" t="str">
        <f>IF(AO80="","SIN ESTADO",IF(AQ80&lt;&gt;"","PAGA",IF(AP80&gt;0,"VENCIDA",IF(AP80&gt;=-5,"POR VENCER","AL DÍA"))))</f>
        <v>PAGA</v>
      </c>
      <c r="AT80" t="str">
        <v>TRANSFERENCIA</v>
      </c>
      <c r="AU80">
        <f>IF(N($H80)&lt;7,"",IF(AO80="","",AO80+31))</f>
        <v>46028</v>
      </c>
      <c r="AV80">
        <f>IF(AU80="","",TODAY()-AU80)</f>
        <v>290</v>
      </c>
      <c r="AW80">
        <v>46010</v>
      </c>
      <c r="AX80">
        <v>1083000</v>
      </c>
      <c r="AY80" t="str">
        <f>IF(AU80="","SIN ESTADO",IF(AW80&lt;&gt;"","PAGA",IF(AV80&gt;0,"VENCIDA",IF(AV80&gt;=-5,"POR VENCER","AL DÍA"))))</f>
        <v>PAGA</v>
      </c>
      <c r="AZ80" t="str">
        <v>TRANSFERENCIA</v>
      </c>
      <c r="BA80">
        <f>IF(N($H80)&lt;8,"",IF(AU80="","",AU80+31))</f>
        <v>46059</v>
      </c>
      <c r="BB80">
        <f>IF(BA80="","",TODAY()-BA80)</f>
        <v>259</v>
      </c>
      <c r="BC80">
        <v>45673</v>
      </c>
      <c r="BD80">
        <v>1333000</v>
      </c>
      <c r="BE80" t="str">
        <f>IF(BA80="","SIN ESTADO",IF(BC80&lt;&gt;"","PAGA",IF(BB80&gt;0,"VENCIDA",IF(BB80&gt;=-5,"POR VENCER","AL DÍA"))))</f>
        <v>PAGA</v>
      </c>
      <c r="BF80" t="str">
        <v>TRANSFERENCIA</v>
      </c>
      <c r="BG80">
        <f>IF(N($H80)&lt;9,"",IF(BA80="","",BA80+31))</f>
        <v>46090</v>
      </c>
      <c r="BH80">
        <f>IF(BG80="","",TODAY()-BG80)</f>
        <v>228</v>
      </c>
      <c r="BI80">
        <v>45673</v>
      </c>
      <c r="BJ80">
        <v>1333000</v>
      </c>
      <c r="BK80" t="str">
        <f>IF(BG80="","SIN ESTADO",IF(BI80&lt;&gt;"","PAGA",IF(BH80&gt;0,"VENCIDA",IF(BH80&gt;=-5,"POR VENCER","AL DÍA"))))</f>
        <v>PAGA</v>
      </c>
      <c r="BL80" t="str">
        <v>TRANSFERENCIA</v>
      </c>
      <c r="BM80">
        <f>IF(N($H80)&lt;10,"",IF(BG80="","",BG80+31))</f>
        <v>46121</v>
      </c>
      <c r="BN80">
        <f>IF(BM80="","",TODAY()-BM80)</f>
        <v>197</v>
      </c>
      <c r="BO80">
        <v>46153</v>
      </c>
      <c r="BP80">
        <v>600000</v>
      </c>
      <c r="BQ80" t="str">
        <f>IF(BM80="","SIN ESTADO",IF(BO80&lt;&gt;"","PAGA",IF(BN80&gt;0,"VENCIDA",IF(BN80&gt;=-5,"POR VENCER","AL DÍA"))))</f>
        <v>PAGA</v>
      </c>
      <c r="BR80" t="str">
        <v>TRANSFERENCIA</v>
      </c>
      <c r="BS80">
        <f>IF(N($H80)&lt;11,"",IF(BM80="","",BM80+31))</f>
        <v>46152</v>
      </c>
      <c r="BT80">
        <f>IF(BS80="","",TODAY()-BS80)</f>
        <v>166</v>
      </c>
      <c r="BU80">
        <v>46167</v>
      </c>
      <c r="BV80">
        <v>1000000</v>
      </c>
      <c r="BW80" t="str">
        <f>IF(BS80="","SIN ESTADO",IF(BU80&lt;&gt;"","PAGA",IF(BT80&gt;0,"VENCIDA",IF(BT80&gt;=-5,"POR VENCER","AL DÍA"))))</f>
        <v>PAGA</v>
      </c>
      <c r="BX80" t="str">
        <v>TRANSFERENCIA</v>
      </c>
      <c r="BY80">
        <f>IF(N($H80)&lt;12,"",IF(BS80="","",BS80+31))</f>
        <v>46183</v>
      </c>
      <c r="BZ80">
        <f>IF(BY80="","",TODAY()-BY80)</f>
        <v>135</v>
      </c>
      <c r="CA80">
        <v>46244</v>
      </c>
      <c r="CB80">
        <v>1000000</v>
      </c>
      <c r="CC80" t="str">
        <f>IF(BY80="","SIN ESTADO",IF(CA80&lt;&gt;"","PAGA",IF(BZ80&gt;0,"VENCIDA",IF(BZ80&gt;=-5,"POR VENCER","AL DÍA"))))</f>
        <v>PAGA</v>
      </c>
      <c r="CD80" t="str">
        <v>TRANSFERENCIA</v>
      </c>
      <c r="CE80">
        <f>IF(N($H80)&lt;13,"",IF(BY80="","",BY80+31))</f>
        <v>46214</v>
      </c>
      <c r="CF80">
        <f>IF(CE80="","",TODAY()-CE80)</f>
        <v>104</v>
      </c>
      <c r="CG80">
        <v>46244</v>
      </c>
      <c r="CH80">
        <v>400000</v>
      </c>
      <c r="CI80" t="str">
        <f>IF(CE80="","SIN ESTADO",IF(CG80&lt;&gt;"","PAGA",IF(CF80&gt;0,"VENCIDA",IF(CF80&gt;=-5,"POR VENCER","AL DÍA"))))</f>
        <v>PAGA</v>
      </c>
      <c r="CJ80" t="str">
        <v>TRANSFERENCIA</v>
      </c>
      <c r="CK80">
        <f>IF(N($H80)&lt;14,"",IF(CE80="","",CE80+31))</f>
        <v>46245</v>
      </c>
      <c r="CL80">
        <f>IF(CK80="","",TODAY()-CK80)</f>
        <v>73</v>
      </c>
      <c r="CM80">
        <v>46308</v>
      </c>
      <c r="CN80">
        <v>800000</v>
      </c>
      <c r="CO80" t="str">
        <f>IF(CK80="","SIN ESTADO",IF(CM80&lt;&gt;"","PAGA",IF(CL80&gt;0,"VENCIDA",IF(CL80&gt;=-5,"POR VENCER","AL DÍA"))))</f>
        <v>PAGA</v>
      </c>
      <c r="CP80" t="str">
        <v>TRANSFERENCIA</v>
      </c>
      <c r="CQ80">
        <f>IF(N($H80)&lt;15,"",IF(CK80="","",CK80+31))</f>
        <v>46276</v>
      </c>
      <c r="CR80">
        <f>IF(CQ80="","",TODAY()-CQ80)</f>
        <v>42</v>
      </c>
      <c r="CU80" t="str">
        <f>IF(CQ80="","SIN ESTADO",IF(CS80&lt;&gt;"","PAGA",IF(CR80&gt;0,"VENCIDA",IF(CR80&gt;=-5,"POR VENCER","AL DÍA"))))</f>
        <v>VENCIDA</v>
      </c>
      <c r="CW80">
        <f>IF(N($H80)&lt;16,"",IF(CQ80="","",CQ80+31))</f>
        <v>46307</v>
      </c>
      <c r="CX80">
        <f>IF(CW80="","",TODAY()-CW80)</f>
        <v>11</v>
      </c>
      <c r="DA80" t="str">
        <f>IF(CW80="","SIN ESTADO",IF(CY80&lt;&gt;"","PAGA",IF(CX80&gt;0,"VENCIDA",IF(CX80&gt;=-5,"POR VENCER","AL DÍA"))))</f>
        <v>VENCIDA</v>
      </c>
      <c r="DC80">
        <f>IF(N($H80)&lt;17,"",IF(CW80="","",CW80+31))</f>
        <v>46338</v>
      </c>
      <c r="DD80">
        <f>IF(DC80="","",TODAY()-DC80)</f>
        <v>-20</v>
      </c>
      <c r="DG80" t="str">
        <f>IF(DC80="","SIN ESTADO",IF(DE80&lt;&gt;"","PAGA",IF(DD80&gt;0,"VENCIDA",IF(DD80&gt;=-5,"POR VENCER","AL DÍA"))))</f>
        <v>AL DÍA</v>
      </c>
      <c r="DI80">
        <f>IF(N($H80)&lt;18,"",IF(DC80="","",DC80+31))</f>
        <v>46369</v>
      </c>
      <c r="DJ80">
        <f>IF(DI80="","",TODAY()-DI80)</f>
        <v>-51</v>
      </c>
      <c r="DM80" t="str">
        <f>IF(DI80="","SIN ESTADO",IF(DK80&lt;&gt;"","PAGA",IF(DJ80&gt;0,"VENCIDA",IF(DJ80&gt;=-5,"POR VENCER","AL DÍA"))))</f>
        <v>AL DÍA</v>
      </c>
      <c r="DO80">
        <f>IF(N($H80)&lt;19,"",IF(DI80="","",DI80+31))</f>
        <v>46400</v>
      </c>
      <c r="DP80">
        <f>IF(DO80="","",TODAY()-DO80)</f>
        <v>-82</v>
      </c>
      <c r="DS80" t="str">
        <f>IF(DO80="","SIN ESTADO",IF(DQ80&lt;&gt;"","PAGA",IF(DP80&gt;0,"VENCIDA",IF(DP80&gt;=-5,"POR VENCER","AL DÍA"))))</f>
        <v>AL DÍA</v>
      </c>
      <c r="DU80">
        <f>IF(N($H80)&lt;20,"",IF(DO80="","",DO80+31))</f>
        <v>46431</v>
      </c>
      <c r="DV80">
        <f>IF(DU80="","",TODAY()-DU80)</f>
        <v>-113</v>
      </c>
      <c r="DY80" t="str">
        <f>IF(DU80="","SIN ESTADO",IF(DW80&lt;&gt;"","PAGA",IF(DV80&gt;0,"VENCIDA",IF(DV80&gt;=-5,"POR VENCER","AL DÍA"))))</f>
        <v>AL DÍA</v>
      </c>
      <c r="EA80">
        <f>IF(N($H80)&lt;21,"",IF(DU80="","",DU80+31))</f>
        <v>46462</v>
      </c>
      <c r="EB80">
        <f>IF(EA80="","",TODAY()-EA80)</f>
        <v>-144</v>
      </c>
      <c r="EE80" t="str">
        <f>IF(EA80="","SIN ESTADO",IF(EC80&lt;&gt;"","PAGA",IF(EB80&gt;0,"VENCIDA",IF(EB80&gt;=-5,"POR VENCER","AL DÍA"))))</f>
        <v>AL DÍA</v>
      </c>
      <c r="EG80">
        <f>IF(N($H80)&lt;22,"",IF(EA80="","",EA80+31))</f>
        <v>46493</v>
      </c>
      <c r="EH80">
        <f>IF(EG80="","",TODAY()-EG80)</f>
        <v>-175</v>
      </c>
      <c r="EK80" t="str">
        <f>IF(EG80="","SIN ESTADO",IF(EI80&lt;&gt;"","PAGA",IF(EH80&gt;0,"VENCIDA",IF(EH80&gt;=-5,"POR VENCER","AL DÍA"))))</f>
        <v>AL DÍA</v>
      </c>
      <c r="EM80">
        <f>IF(N($H80)&lt;23,"",IF(EG80="","",EG80+31))</f>
        <v>46524</v>
      </c>
      <c r="EN80">
        <f>IF(EM80="","",TODAY()-EM80)</f>
        <v>-206</v>
      </c>
      <c r="EQ80" t="str">
        <f>IF(EM80="","SIN ESTADO",IF(EO80&lt;&gt;"","PAGA",IF(EN80&gt;0,"VENCIDA",IF(EN80&gt;=-5,"POR VENCER","AL DÍA"))))</f>
        <v>AL DÍA</v>
      </c>
      <c r="ES80">
        <f>IF(N($H80)&lt;24,"",IF(EM80="","",EM80+31))</f>
        <v>46555</v>
      </c>
      <c r="ET80">
        <f>IF(ES80="","",TODAY()-ES80)</f>
        <v>-237</v>
      </c>
      <c r="EW80" t="str">
        <f>IF(ES80="","SIN ESTADO",IF(EU80&lt;&gt;"","PAGA",IF(ET80&gt;0,"VENCIDA",IF(ET80&gt;=-5,"POR VENCER","AL DÍA"))))</f>
        <v>AL DÍA</v>
      </c>
      <c r="EY80" t="str">
        <f>IF(N($H80)&lt;25,"",IF(ES80="","",ES80+31))</f>
        <v/>
      </c>
      <c r="EZ80" t="str">
        <f>IF(EY80="","",TODAY()-EY80)</f>
        <v/>
      </c>
      <c r="FC80" t="str">
        <f>IF(EY80="","SIN ESTADO",IF(FA80&lt;&gt;"","PAGA",IF(EZ80&gt;0,"VENCIDA",IF(EZ80&gt;=-5,"POR VENCER","AL DÍA"))))</f>
        <v>SIN ESTADO</v>
      </c>
      <c r="FE80" t="str">
        <f>IF(N($H80)&lt;26,"",IF(EY80="","",EY80+31))</f>
        <v/>
      </c>
      <c r="FF80" t="str">
        <f>IF(FE80="","",TODAY()-FE80)</f>
        <v/>
      </c>
      <c r="FI80" t="str">
        <f>IF(FE80="","SIN ESTADO",IF(FG80&lt;&gt;"","PAGA",IF(FF80&gt;0,"VENCIDA",IF(FF80&gt;=-5,"POR VENCER","AL DÍA"))))</f>
        <v>SIN ESTADO</v>
      </c>
      <c r="FK80" t="str">
        <f>IF(N($H80)&lt;27,"",IF(FE80="","",FE80+31))</f>
        <v/>
      </c>
      <c r="FL80" t="str">
        <f>IF(FK80="","",TODAY()-FK80)</f>
        <v/>
      </c>
      <c r="FO80" t="str">
        <f>IF(FK80="","SIN ESTADO",IF(FM80&lt;&gt;"","PAGA",IF(FL80&gt;0,"VENCIDA",IF(FL80&gt;=-5,"POR VENCER","AL DÍA"))))</f>
        <v>SIN ESTADO</v>
      </c>
      <c r="FQ80" t="str">
        <f>IF(N($H80)&lt;28,"",IF(FK80="","",FK80+31))</f>
        <v/>
      </c>
      <c r="FR80" t="str">
        <f>IF(FQ80="","",TODAY()-FQ80)</f>
        <v/>
      </c>
      <c r="FU80" t="str">
        <f>IF(FQ80="","SIN ESTADO",IF(FS80&lt;&gt;"","PAGA",IF(FR80&gt;0,"VENCIDA",IF(FR80&gt;=-5,"POR VENCER","AL DÍA"))))</f>
        <v>SIN ESTADO</v>
      </c>
      <c r="FW80" t="str">
        <f>IF(N($H80)&lt;29,"",IF(FQ80="","",FQ80+31))</f>
        <v/>
      </c>
      <c r="FX80" t="str">
        <f>IF(FW80="","",TODAY()-FW80)</f>
        <v/>
      </c>
      <c r="GA80" t="str">
        <f>IF(FW80="","SIN ESTADO",IF(FY80&lt;&gt;"","PAGA",IF(FX80&gt;0,"VENCIDA",IF(FX80&gt;=-5,"POR VENCER","AL DÍA"))))</f>
        <v>SIN ESTADO</v>
      </c>
      <c r="GC80" t="str">
        <f>IF(N($H80)&lt;30,"",IF(FW80="","",FW80+31))</f>
        <v/>
      </c>
      <c r="GD80" t="str">
        <f>IF(GC80="","",TODAY()-GC80)</f>
        <v/>
      </c>
      <c r="GG80" t="str">
        <f>IF(GC80="","SIN ESTADO",IF(GE80&lt;&gt;"","PAGA",IF(GD80&gt;0,"VENCIDA",IF(GD80&gt;=-5,"POR VENCER","AL DÍA"))))</f>
        <v>SIN ESTADO</v>
      </c>
      <c r="GI80" t="str">
        <f>IF(N($H80)&lt;31,"",IF(GC80="","",GC80+31))</f>
        <v/>
      </c>
      <c r="GJ80" t="str">
        <f>IF(GI80="","",TODAY()-GI80)</f>
        <v/>
      </c>
      <c r="GM80" t="str">
        <f>IF(GI80="","SIN ESTADO",IF(GK80&lt;&gt;"","PAGA",IF(GJ80&gt;0,"VENCIDA",IF(GJ80&gt;=-5,"POR VENCER","AL DÍA"))))</f>
        <v>SIN ESTADO</v>
      </c>
      <c r="GO80" t="str">
        <f>IF(N($H80)&lt;32,"",IF(GI80="","",GI80+31))</f>
        <v/>
      </c>
      <c r="GP80" t="str">
        <f>IF(GO80="","",TODAY()-GO80)</f>
        <v/>
      </c>
      <c r="GS80" t="str">
        <f>IF(GO80="","SIN ESTADO",IF(GQ80&lt;&gt;"","PAGA",IF(GP80&gt;0,"VENCIDA",IF(GP80&gt;=-5,"POR VENCER","AL DÍA"))))</f>
        <v>SIN ESTADO</v>
      </c>
      <c r="GU80" t="str">
        <f>IF(N($H80)&lt;33,"",IF(GO80="","",GO80+31))</f>
        <v/>
      </c>
      <c r="GV80" t="str">
        <f>IF(GU80="","",TODAY()-GU80)</f>
        <v/>
      </c>
      <c r="GY80" t="str">
        <f>IF(GU80="","SIN ESTADO",IF(GW80&lt;&gt;"","PAGA",IF(GV80&gt;0,"VENCIDA",IF(GV80&gt;=-5,"POR VENCER","AL DÍA"))))</f>
        <v>SIN ESTADO</v>
      </c>
      <c r="HA80" t="str">
        <f>IF(N($H80)&lt;34,"",IF(GU80="","",GU80+31))</f>
        <v/>
      </c>
      <c r="HB80" t="str">
        <f>IF(HA80="","",TODAY()-HA80)</f>
        <v/>
      </c>
      <c r="HE80" t="str">
        <f>IF(HA80="","SIN ESTADO",IF(HC80&lt;&gt;"","PAGA",IF(HB80&gt;0,"VENCIDA",IF(HB80&gt;=-5,"POR VENCER","AL DÍA"))))</f>
        <v>SIN ESTADO</v>
      </c>
      <c r="HG80" t="str">
        <f>IF(N($H80)&lt;35,"",IF(HA80="","",HA80+31))</f>
        <v/>
      </c>
      <c r="HH80" t="str">
        <f>IF(HG80="","",TODAY()-HG80)</f>
        <v/>
      </c>
      <c r="HK80" t="str">
        <f>IF(HG80="","SIN ESTADO",IF(HI80&lt;&gt;"","PAGA",IF(HH80&gt;0,"VENCIDA",IF(HH80&gt;=-5,"POR VENCER","AL DÍA"))))</f>
        <v>SIN ESTADO</v>
      </c>
      <c r="HM80" t="str">
        <f>IF(N($H80)&lt;36,"",IF(HG80="","",HG80+31))</f>
        <v/>
      </c>
      <c r="HN80" t="str">
        <f>IF(HM80="","",TODAY()-HM80)</f>
        <v/>
      </c>
      <c r="HQ80" t="str">
        <f>IF(HM80="","SIN ESTADO",IF(HO80&lt;&gt;"","PAGA",IF(HN80&gt;0,"VENCIDA",IF(HN80&gt;=-5,"POR VENCER","AL DÍA"))))</f>
        <v>SIN ESTADO</v>
      </c>
      <c r="HS80">
        <f>N80+T80+Z80+AF80+AL80+AR80+AX80+BD80+BJ80+BP80+BV80+CB80+CH80+CN80+CT80+CZ80+DF80+DL80+DR80+DX80+ED80+EJ80+EP80+EV80+FB80+FH80+FN80+FT80+FZ80+GF80+GL80+GR80+GX80+HD80+HJ80+HP80</f>
        <v>17005000</v>
      </c>
      <c r="HU80">
        <f>IFERROR(N($J80),0)</f>
        <v>2166666.6666666665</v>
      </c>
      <c r="HW80">
        <f>SUMPRODUCT((MOD(COLUMN($M80:$HR80)-COLUMN($M80),6)=0)*ISNUMBER($M80:$HR80)*($M80:$HR80&gt;=RESUMEN!$C$26)*($M80:$HR80&lt;=RESUMEN!$C$27)*IFERROR(N($N80:$HS80),0))</f>
        <v>4332000</v>
      </c>
      <c r="HX80">
        <f>SUMPRODUCT((MOD(COLUMN($M80:$HR80)-COLUMN($M80),6)=0)*ISNUMBER($M80:$HR80)*($M80:$HR80&gt;=RESUMEN!$C$26)*($M80:$HR80&lt;=RESUMEN!$C$27))</f>
        <v>2</v>
      </c>
    </row>
    <row r="81">
      <c r="B81">
        <f>VENTAS!A80</f>
        <v>78</v>
      </c>
      <c r="C81" t="str">
        <f>VENTAS!B80</f>
        <v xml:space="preserve">LC1 - 10 - 1 </v>
      </c>
      <c r="D81" t="str">
        <f>VENTAS!C80</f>
        <v>VENDIDO</v>
      </c>
      <c r="E81">
        <f>VENTAS!D80</f>
        <v>44740000</v>
      </c>
      <c r="F81">
        <f>VENTAS!J80</f>
        <v>40740000</v>
      </c>
      <c r="G81">
        <f>VENTAS!F80</f>
        <v>46132</v>
      </c>
      <c r="H81">
        <f>VENTAS!K80</f>
        <v>24</v>
      </c>
      <c r="I81" t="str">
        <f>VENTAS!M80</f>
        <v>20 DE CADA MES</v>
      </c>
      <c r="J81">
        <f>VENTAS!L80</f>
        <v>1697500</v>
      </c>
      <c r="K81">
        <v>46162</v>
      </c>
      <c r="L81">
        <f>IF(K81="","",TODAY()-K81)</f>
        <v>156</v>
      </c>
      <c r="M81">
        <v>46168</v>
      </c>
      <c r="N81">
        <v>2000000</v>
      </c>
      <c r="O81" t="str">
        <f>IF(K81="","SIN ESTADO",IF(M81&lt;&gt;"","PAGA",IF(L81&gt;0,"VENCIDA",IF(L81&gt;=-5,"POR VENCER","AL DÍA"))))</f>
        <v>PAGA</v>
      </c>
      <c r="P81" t="str">
        <v>TRANSFERENCIA</v>
      </c>
      <c r="Q81">
        <f>IF(N($H81)&lt;2,"",IF(K81="","",K81+31))</f>
        <v>46193</v>
      </c>
      <c r="R81">
        <f>IF(Q81="","",TODAY()-Q81)</f>
        <v>125</v>
      </c>
      <c r="U81" t="str">
        <f>IF(Q81="","SIN ESTADO",IF(S81&lt;&gt;"","PAGA",IF(R81&gt;0,"VENCIDA",IF(R81&gt;=-5,"POR VENCER","AL DÍA"))))</f>
        <v>VENCIDA</v>
      </c>
      <c r="W81">
        <f>IF(N($H81)&lt;3,"",IF(Q81="","",Q81+31))</f>
        <v>46224</v>
      </c>
      <c r="X81">
        <f>IF(W81="","",TODAY()-W81)</f>
        <v>94</v>
      </c>
      <c r="AA81" t="str">
        <f>IF(W81="","SIN ESTADO",IF(Y81&lt;&gt;"","PAGA",IF(X81&gt;0,"VENCIDA",IF(X81&gt;=-5,"POR VENCER","AL DÍA"))))</f>
        <v>VENCIDA</v>
      </c>
      <c r="AC81">
        <f>IF(N($H81)&lt;4,"",IF(W81="","",W81+31))</f>
        <v>46255</v>
      </c>
      <c r="AD81">
        <f>IF(AC81="","",TODAY()-AC81)</f>
        <v>63</v>
      </c>
      <c r="AG81" t="str">
        <f>IF(AC81="","SIN ESTADO",IF(AE81&lt;&gt;"","PAGA",IF(AD81&gt;0,"VENCIDA",IF(AD81&gt;=-5,"POR VENCER","AL DÍA"))))</f>
        <v>VENCIDA</v>
      </c>
      <c r="AI81">
        <f>IF(N($H81)&lt;5,"",IF(AC81="","",AC81+31))</f>
        <v>46286</v>
      </c>
      <c r="AJ81">
        <f>IF(AI81="","",TODAY()-AI81)</f>
        <v>32</v>
      </c>
      <c r="AM81" t="str">
        <f>IF(AI81="","SIN ESTADO",IF(AK81&lt;&gt;"","PAGA",IF(AJ81&gt;0,"VENCIDA",IF(AJ81&gt;=-5,"POR VENCER","AL DÍA"))))</f>
        <v>VENCIDA</v>
      </c>
      <c r="AO81">
        <f>IF(N($H81)&lt;6,"",IF(AI81="","",AI81+31))</f>
        <v>46317</v>
      </c>
      <c r="AP81">
        <f>IF(AO81="","",TODAY()-AO81)</f>
        <v>1</v>
      </c>
      <c r="AS81" t="str">
        <f>IF(AO81="","SIN ESTADO",IF(AQ81&lt;&gt;"","PAGA",IF(AP81&gt;0,"VENCIDA",IF(AP81&gt;=-5,"POR VENCER","AL DÍA"))))</f>
        <v>VENCIDA</v>
      </c>
      <c r="AU81">
        <f>IF(N($H81)&lt;7,"",IF(AO81="","",AO81+31))</f>
        <v>46348</v>
      </c>
      <c r="AV81">
        <f>IF(AU81="","",TODAY()-AU81)</f>
        <v>-30</v>
      </c>
      <c r="AY81" t="str">
        <f>IF(AU81="","SIN ESTADO",IF(AW81&lt;&gt;"","PAGA",IF(AV81&gt;0,"VENCIDA",IF(AV81&gt;=-5,"POR VENCER","AL DÍA"))))</f>
        <v>AL DÍA</v>
      </c>
      <c r="BA81">
        <f>IF(N($H81)&lt;8,"",IF(AU81="","",AU81+31))</f>
        <v>46379</v>
      </c>
      <c r="BB81">
        <f>IF(BA81="","",TODAY()-BA81)</f>
        <v>-61</v>
      </c>
      <c r="BE81" t="str">
        <f>IF(BA81="","SIN ESTADO",IF(BC81&lt;&gt;"","PAGA",IF(BB81&gt;0,"VENCIDA",IF(BB81&gt;=-5,"POR VENCER","AL DÍA"))))</f>
        <v>AL DÍA</v>
      </c>
      <c r="BG81">
        <f>IF(N($H81)&lt;9,"",IF(BA81="","",BA81+31))</f>
        <v>46410</v>
      </c>
      <c r="BH81">
        <f>IF(BG81="","",TODAY()-BG81)</f>
        <v>-92</v>
      </c>
      <c r="BK81" t="str">
        <f>IF(BG81="","SIN ESTADO",IF(BI81&lt;&gt;"","PAGA",IF(BH81&gt;0,"VENCIDA",IF(BH81&gt;=-5,"POR VENCER","AL DÍA"))))</f>
        <v>AL DÍA</v>
      </c>
      <c r="BM81">
        <f>IF(N($H81)&lt;10,"",IF(BG81="","",BG81+31))</f>
        <v>46441</v>
      </c>
      <c r="BN81">
        <f>IF(BM81="","",TODAY()-BM81)</f>
        <v>-123</v>
      </c>
      <c r="BQ81" t="str">
        <f>IF(BM81="","SIN ESTADO",IF(BO81&lt;&gt;"","PAGA",IF(BN81&gt;0,"VENCIDA",IF(BN81&gt;=-5,"POR VENCER","AL DÍA"))))</f>
        <v>AL DÍA</v>
      </c>
      <c r="BS81">
        <f>IF(N($H81)&lt;11,"",IF(BM81="","",BM81+31))</f>
        <v>46472</v>
      </c>
      <c r="BT81">
        <f>IF(BS81="","",TODAY()-BS81)</f>
        <v>-154</v>
      </c>
      <c r="BW81" t="str">
        <f>IF(BS81="","SIN ESTADO",IF(BU81&lt;&gt;"","PAGA",IF(BT81&gt;0,"VENCIDA",IF(BT81&gt;=-5,"POR VENCER","AL DÍA"))))</f>
        <v>AL DÍA</v>
      </c>
      <c r="BY81">
        <f>IF(N($H81)&lt;12,"",IF(BS81="","",BS81+31))</f>
        <v>46503</v>
      </c>
      <c r="BZ81">
        <f>IF(BY81="","",TODAY()-BY81)</f>
        <v>-185</v>
      </c>
      <c r="CC81" t="str">
        <f>IF(BY81="","SIN ESTADO",IF(CA81&lt;&gt;"","PAGA",IF(BZ81&gt;0,"VENCIDA",IF(BZ81&gt;=-5,"POR VENCER","AL DÍA"))))</f>
        <v>AL DÍA</v>
      </c>
      <c r="CE81">
        <f>IF(N($H81)&lt;13,"",IF(BY81="","",BY81+31))</f>
        <v>46534</v>
      </c>
      <c r="CF81">
        <f>IF(CE81="","",TODAY()-CE81)</f>
        <v>-216</v>
      </c>
      <c r="CI81" t="str">
        <f>IF(CE81="","SIN ESTADO",IF(CG81&lt;&gt;"","PAGA",IF(CF81&gt;0,"VENCIDA",IF(CF81&gt;=-5,"POR VENCER","AL DÍA"))))</f>
        <v>AL DÍA</v>
      </c>
      <c r="CK81">
        <f>IF(N($H81)&lt;14,"",IF(CE81="","",CE81+31))</f>
        <v>46565</v>
      </c>
      <c r="CL81">
        <f>IF(CK81="","",TODAY()-CK81)</f>
        <v>-247</v>
      </c>
      <c r="CO81" t="str">
        <f>IF(CK81="","SIN ESTADO",IF(CM81&lt;&gt;"","PAGA",IF(CL81&gt;0,"VENCIDA",IF(CL81&gt;=-5,"POR VENCER","AL DÍA"))))</f>
        <v>AL DÍA</v>
      </c>
      <c r="CQ81">
        <f>IF(N($H81)&lt;15,"",IF(CK81="","",CK81+31))</f>
        <v>46596</v>
      </c>
      <c r="CR81">
        <f>IF(CQ81="","",TODAY()-CQ81)</f>
        <v>-278</v>
      </c>
      <c r="CU81" t="str">
        <f>IF(CQ81="","SIN ESTADO",IF(CS81&lt;&gt;"","PAGA",IF(CR81&gt;0,"VENCIDA",IF(CR81&gt;=-5,"POR VENCER","AL DÍA"))))</f>
        <v>AL DÍA</v>
      </c>
      <c r="CW81">
        <f>IF(N($H81)&lt;16,"",IF(CQ81="","",CQ81+31))</f>
        <v>46627</v>
      </c>
      <c r="CX81">
        <f>IF(CW81="","",TODAY()-CW81)</f>
        <v>-309</v>
      </c>
      <c r="DA81" t="str">
        <f>IF(CW81="","SIN ESTADO",IF(CY81&lt;&gt;"","PAGA",IF(CX81&gt;0,"VENCIDA",IF(CX81&gt;=-5,"POR VENCER","AL DÍA"))))</f>
        <v>AL DÍA</v>
      </c>
      <c r="DC81">
        <f>IF(N($H81)&lt;17,"",IF(CW81="","",CW81+31))</f>
        <v>46658</v>
      </c>
      <c r="DD81">
        <f>IF(DC81="","",TODAY()-DC81)</f>
        <v>-340</v>
      </c>
      <c r="DG81" t="str">
        <f>IF(DC81="","SIN ESTADO",IF(DE81&lt;&gt;"","PAGA",IF(DD81&gt;0,"VENCIDA",IF(DD81&gt;=-5,"POR VENCER","AL DÍA"))))</f>
        <v>AL DÍA</v>
      </c>
      <c r="DI81">
        <f>IF(N($H81)&lt;18,"",IF(DC81="","",DC81+31))</f>
        <v>46689</v>
      </c>
      <c r="DJ81">
        <f>IF(DI81="","",TODAY()-DI81)</f>
        <v>-371</v>
      </c>
      <c r="DM81" t="str">
        <f>IF(DI81="","SIN ESTADO",IF(DK81&lt;&gt;"","PAGA",IF(DJ81&gt;0,"VENCIDA",IF(DJ81&gt;=-5,"POR VENCER","AL DÍA"))))</f>
        <v>AL DÍA</v>
      </c>
      <c r="DO81">
        <f>IF(N($H81)&lt;19,"",IF(DI81="","",DI81+31))</f>
        <v>46720</v>
      </c>
      <c r="DP81">
        <f>IF(DO81="","",TODAY()-DO81)</f>
        <v>-402</v>
      </c>
      <c r="DS81" t="str">
        <f>IF(DO81="","SIN ESTADO",IF(DQ81&lt;&gt;"","PAGA",IF(DP81&gt;0,"VENCIDA",IF(DP81&gt;=-5,"POR VENCER","AL DÍA"))))</f>
        <v>AL DÍA</v>
      </c>
      <c r="DU81">
        <f>IF(N($H81)&lt;20,"",IF(DO81="","",DO81+31))</f>
        <v>46751</v>
      </c>
      <c r="DV81">
        <f>IF(DU81="","",TODAY()-DU81)</f>
        <v>-433</v>
      </c>
      <c r="DY81" t="str">
        <f>IF(DU81="","SIN ESTADO",IF(DW81&lt;&gt;"","PAGA",IF(DV81&gt;0,"VENCIDA",IF(DV81&gt;=-5,"POR VENCER","AL DÍA"))))</f>
        <v>AL DÍA</v>
      </c>
      <c r="EA81">
        <f>IF(N($H81)&lt;21,"",IF(DU81="","",DU81+31))</f>
        <v>46782</v>
      </c>
      <c r="EB81">
        <f>IF(EA81="","",TODAY()-EA81)</f>
        <v>-464</v>
      </c>
      <c r="EE81" t="str">
        <f>IF(EA81="","SIN ESTADO",IF(EC81&lt;&gt;"","PAGA",IF(EB81&gt;0,"VENCIDA",IF(EB81&gt;=-5,"POR VENCER","AL DÍA"))))</f>
        <v>AL DÍA</v>
      </c>
      <c r="EG81">
        <f>IF(N($H81)&lt;22,"",IF(EA81="","",EA81+31))</f>
        <v>46813</v>
      </c>
      <c r="EH81">
        <f>IF(EG81="","",TODAY()-EG81)</f>
        <v>-495</v>
      </c>
      <c r="EK81" t="str">
        <f>IF(EG81="","SIN ESTADO",IF(EI81&lt;&gt;"","PAGA",IF(EH81&gt;0,"VENCIDA",IF(EH81&gt;=-5,"POR VENCER","AL DÍA"))))</f>
        <v>AL DÍA</v>
      </c>
      <c r="EM81">
        <f>IF(N($H81)&lt;23,"",IF(EG81="","",EG81+31))</f>
        <v>46844</v>
      </c>
      <c r="EN81">
        <f>IF(EM81="","",TODAY()-EM81)</f>
        <v>-526</v>
      </c>
      <c r="EQ81" t="str">
        <f>IF(EM81="","SIN ESTADO",IF(EO81&lt;&gt;"","PAGA",IF(EN81&gt;0,"VENCIDA",IF(EN81&gt;=-5,"POR VENCER","AL DÍA"))))</f>
        <v>AL DÍA</v>
      </c>
      <c r="ES81">
        <f>IF(N($H81)&lt;24,"",IF(EM81="","",EM81+31))</f>
        <v>46875</v>
      </c>
      <c r="ET81">
        <f>IF(ES81="","",TODAY()-ES81)</f>
        <v>-557</v>
      </c>
      <c r="EW81" t="str">
        <f>IF(ES81="","SIN ESTADO",IF(EU81&lt;&gt;"","PAGA",IF(ET81&gt;0,"VENCIDA",IF(ET81&gt;=-5,"POR VENCER","AL DÍA"))))</f>
        <v>AL DÍA</v>
      </c>
      <c r="EY81" t="str">
        <f>IF(N($H81)&lt;25,"",IF(ES81="","",ES81+31))</f>
        <v/>
      </c>
      <c r="EZ81" t="str">
        <f>IF(EY81="","",TODAY()-EY81)</f>
        <v/>
      </c>
      <c r="FC81" t="str">
        <f>IF(EY81="","SIN ESTADO",IF(FA81&lt;&gt;"","PAGA",IF(EZ81&gt;0,"VENCIDA",IF(EZ81&gt;=-5,"POR VENCER","AL DÍA"))))</f>
        <v>SIN ESTADO</v>
      </c>
      <c r="FE81" t="str">
        <f>IF(N($H81)&lt;26,"",IF(EY81="","",EY81+31))</f>
        <v/>
      </c>
      <c r="FF81" t="str">
        <f>IF(FE81="","",TODAY()-FE81)</f>
        <v/>
      </c>
      <c r="FI81" t="str">
        <f>IF(FE81="","SIN ESTADO",IF(FG81&lt;&gt;"","PAGA",IF(FF81&gt;0,"VENCIDA",IF(FF81&gt;=-5,"POR VENCER","AL DÍA"))))</f>
        <v>SIN ESTADO</v>
      </c>
      <c r="FK81" t="str">
        <f>IF(N($H81)&lt;27,"",IF(FE81="","",FE81+31))</f>
        <v/>
      </c>
      <c r="FL81" t="str">
        <f>IF(FK81="","",TODAY()-FK81)</f>
        <v/>
      </c>
      <c r="FO81" t="str">
        <f>IF(FK81="","SIN ESTADO",IF(FM81&lt;&gt;"","PAGA",IF(FL81&gt;0,"VENCIDA",IF(FL81&gt;=-5,"POR VENCER","AL DÍA"))))</f>
        <v>SIN ESTADO</v>
      </c>
      <c r="FQ81" t="str">
        <f>IF(N($H81)&lt;28,"",IF(FK81="","",FK81+31))</f>
        <v/>
      </c>
      <c r="FR81" t="str">
        <f>IF(FQ81="","",TODAY()-FQ81)</f>
        <v/>
      </c>
      <c r="FU81" t="str">
        <f>IF(FQ81="","SIN ESTADO",IF(FS81&lt;&gt;"","PAGA",IF(FR81&gt;0,"VENCIDA",IF(FR81&gt;=-5,"POR VENCER","AL DÍA"))))</f>
        <v>SIN ESTADO</v>
      </c>
      <c r="FW81" t="str">
        <f>IF(N($H81)&lt;29,"",IF(FQ81="","",FQ81+31))</f>
        <v/>
      </c>
      <c r="FX81" t="str">
        <f>IF(FW81="","",TODAY()-FW81)</f>
        <v/>
      </c>
      <c r="GA81" t="str">
        <f>IF(FW81="","SIN ESTADO",IF(FY81&lt;&gt;"","PAGA",IF(FX81&gt;0,"VENCIDA",IF(FX81&gt;=-5,"POR VENCER","AL DÍA"))))</f>
        <v>SIN ESTADO</v>
      </c>
      <c r="GC81" t="str">
        <f>IF(N($H81)&lt;30,"",IF(FW81="","",FW81+31))</f>
        <v/>
      </c>
      <c r="GD81" t="str">
        <f>IF(GC81="","",TODAY()-GC81)</f>
        <v/>
      </c>
      <c r="GG81" t="str">
        <f>IF(GC81="","SIN ESTADO",IF(GE81&lt;&gt;"","PAGA",IF(GD81&gt;0,"VENCIDA",IF(GD81&gt;=-5,"POR VENCER","AL DÍA"))))</f>
        <v>SIN ESTADO</v>
      </c>
      <c r="GI81" t="str">
        <f>IF(N($H81)&lt;31,"",IF(GC81="","",GC81+31))</f>
        <v/>
      </c>
      <c r="GJ81" t="str">
        <f>IF(GI81="","",TODAY()-GI81)</f>
        <v/>
      </c>
      <c r="GM81" t="str">
        <f>IF(GI81="","SIN ESTADO",IF(GK81&lt;&gt;"","PAGA",IF(GJ81&gt;0,"VENCIDA",IF(GJ81&gt;=-5,"POR VENCER","AL DÍA"))))</f>
        <v>SIN ESTADO</v>
      </c>
      <c r="GO81" t="str">
        <f>IF(N($H81)&lt;32,"",IF(GI81="","",GI81+31))</f>
        <v/>
      </c>
      <c r="GP81" t="str">
        <f>IF(GO81="","",TODAY()-GO81)</f>
        <v/>
      </c>
      <c r="GS81" t="str">
        <f>IF(GO81="","SIN ESTADO",IF(GQ81&lt;&gt;"","PAGA",IF(GP81&gt;0,"VENCIDA",IF(GP81&gt;=-5,"POR VENCER","AL DÍA"))))</f>
        <v>SIN ESTADO</v>
      </c>
      <c r="GU81" t="str">
        <f>IF(N($H81)&lt;33,"",IF(GO81="","",GO81+31))</f>
        <v/>
      </c>
      <c r="GV81" t="str">
        <f>IF(GU81="","",TODAY()-GU81)</f>
        <v/>
      </c>
      <c r="GY81" t="str">
        <f>IF(GU81="","SIN ESTADO",IF(GW81&lt;&gt;"","PAGA",IF(GV81&gt;0,"VENCIDA",IF(GV81&gt;=-5,"POR VENCER","AL DÍA"))))</f>
        <v>SIN ESTADO</v>
      </c>
      <c r="HA81" t="str">
        <f>IF(N($H81)&lt;34,"",IF(GU81="","",GU81+31))</f>
        <v/>
      </c>
      <c r="HB81" t="str">
        <f>IF(HA81="","",TODAY()-HA81)</f>
        <v/>
      </c>
      <c r="HE81" t="str">
        <f>IF(HA81="","SIN ESTADO",IF(HC81&lt;&gt;"","PAGA",IF(HB81&gt;0,"VENCIDA",IF(HB81&gt;=-5,"POR VENCER","AL DÍA"))))</f>
        <v>SIN ESTADO</v>
      </c>
      <c r="HG81" t="str">
        <f>IF(N($H81)&lt;35,"",IF(HA81="","",HA81+31))</f>
        <v/>
      </c>
      <c r="HH81" t="str">
        <f>IF(HG81="","",TODAY()-HG81)</f>
        <v/>
      </c>
      <c r="HK81" t="str">
        <f>IF(HG81="","SIN ESTADO",IF(HI81&lt;&gt;"","PAGA",IF(HH81&gt;0,"VENCIDA",IF(HH81&gt;=-5,"POR VENCER","AL DÍA"))))</f>
        <v>SIN ESTADO</v>
      </c>
      <c r="HM81" t="str">
        <f>IF(N($H81)&lt;36,"",IF(HG81="","",HG81+31))</f>
        <v/>
      </c>
      <c r="HN81" t="str">
        <f>IF(HM81="","",TODAY()-HM81)</f>
        <v/>
      </c>
      <c r="HQ81" t="str">
        <f>IF(HM81="","SIN ESTADO",IF(HO81&lt;&gt;"","PAGA",IF(HN81&gt;0,"VENCIDA",IF(HN81&gt;=-5,"POR VENCER","AL DÍA"))))</f>
        <v>SIN ESTADO</v>
      </c>
      <c r="HS81">
        <f>N81+T81+Z81+AF81+AL81+AR81+AX81+BD81+BJ81+BP81+BV81+CB81+CH81+CN81+CT81+CZ81+DF81+DL81+DR81+DX81+ED81+EJ81+EP81+EV81+FB81+FH81+FN81+FT81+FZ81+GF81+GL81+GR81+GX81+HD81+HJ81+HP81</f>
        <v>2000000</v>
      </c>
      <c r="HU81">
        <f>IFERROR(N($J81),0)</f>
        <v>1697500</v>
      </c>
      <c r="HW81">
        <f>SUMPRODUCT((MOD(COLUMN($M81:$HR81)-COLUMN($M81),6)=0)*ISNUMBER($M81:$HR81)*($M81:$HR81&gt;=RESUMEN!$C$26)*($M81:$HR81&lt;=RESUMEN!$C$27)*IFERROR(N($N81:$HS81),0))</f>
        <v>0</v>
      </c>
      <c r="HX81">
        <f>SUMPRODUCT((MOD(COLUMN($M81:$HR81)-COLUMN($M81),6)=0)*ISNUMBER($M81:$HR81)*($M81:$HR81&gt;=RESUMEN!$C$26)*($M81:$HR81&lt;=RESUMEN!$C$27))</f>
        <v>0</v>
      </c>
    </row>
    <row r="82">
      <c r="B82">
        <f>VENTAS!A81</f>
        <v>79</v>
      </c>
      <c r="C82" t="str">
        <f>VENTAS!B81</f>
        <v xml:space="preserve">LC1 - 10 - 2 </v>
      </c>
      <c r="D82" t="str">
        <f>VENTAS!C81</f>
        <v>VENDIDO</v>
      </c>
      <c r="E82">
        <f>VENTAS!D81</f>
        <v>25000000</v>
      </c>
      <c r="F82">
        <f>VENTAS!J81</f>
        <v>21000000</v>
      </c>
      <c r="G82">
        <f>VENTAS!F81</f>
        <v>46029</v>
      </c>
      <c r="H82">
        <f>VENTAS!K81</f>
        <v>30</v>
      </c>
      <c r="I82" t="str">
        <f>VENTAS!M81</f>
        <v xml:space="preserve">07 DE CADA MES </v>
      </c>
      <c r="J82">
        <f>VENTAS!L81</f>
        <v>700000</v>
      </c>
      <c r="K82">
        <f>IF(N($H82)&lt;1,"",$G82+31)</f>
        <v>46060</v>
      </c>
      <c r="L82">
        <f>IF(K82="","",TODAY()-K82)</f>
        <v>258</v>
      </c>
      <c r="M82">
        <v>46029</v>
      </c>
      <c r="N82">
        <v>708300</v>
      </c>
      <c r="O82" t="str">
        <f>IF(K82="","SIN ESTADO",IF(M82&lt;&gt;"","PAGA",IF(L82&gt;0,"VENCIDA",IF(L82&gt;=-5,"POR VENCER","AL DÍA"))))</f>
        <v>PAGA</v>
      </c>
      <c r="P82" t="str">
        <v>EFECTIVO</v>
      </c>
      <c r="Q82">
        <f>IF(N($H82)&lt;2,"",IF(K82="","",K82+31))</f>
        <v>46091</v>
      </c>
      <c r="R82">
        <f>IF(Q82="","",TODAY()-Q82)</f>
        <v>227</v>
      </c>
      <c r="S82">
        <v>46029</v>
      </c>
      <c r="T82">
        <v>708300</v>
      </c>
      <c r="U82" t="str">
        <f>IF(Q82="","SIN ESTADO",IF(S82&lt;&gt;"","PAGA",IF(R82&gt;0,"VENCIDA",IF(R82&gt;=-5,"POR VENCER","AL DÍA"))))</f>
        <v>PAGA</v>
      </c>
      <c r="V82" t="str">
        <v>EFECTIVO</v>
      </c>
      <c r="W82">
        <f>IF(N($H82)&lt;3,"",IF(Q82="","",Q82+31))</f>
        <v>46122</v>
      </c>
      <c r="X82">
        <f>IF(W82="","",TODAY()-W82)</f>
        <v>196</v>
      </c>
      <c r="Y82">
        <v>46029</v>
      </c>
      <c r="Z82">
        <v>708300</v>
      </c>
      <c r="AA82" t="str">
        <f>IF(W82="","SIN ESTADO",IF(Y82&lt;&gt;"","PAGA",IF(X82&gt;0,"VENCIDA",IF(X82&gt;=-5,"POR VENCER","AL DÍA"))))</f>
        <v>PAGA</v>
      </c>
      <c r="AB82" t="str">
        <v>EFECTIVO</v>
      </c>
      <c r="AC82">
        <f>IF(N($H82)&lt;4,"",IF(W82="","",W82+31))</f>
        <v>46153</v>
      </c>
      <c r="AD82">
        <f>IF(AC82="","",TODAY()-AC82)</f>
        <v>165</v>
      </c>
      <c r="AE82">
        <v>46029</v>
      </c>
      <c r="AF82">
        <v>708300</v>
      </c>
      <c r="AG82" t="str">
        <f>IF(AC82="","SIN ESTADO",IF(AE82&lt;&gt;"","PAGA",IF(AD82&gt;0,"VENCIDA",IF(AD82&gt;=-5,"POR VENCER","AL DÍA"))))</f>
        <v>PAGA</v>
      </c>
      <c r="AH82" t="str">
        <v>EFECTIVO</v>
      </c>
      <c r="AI82">
        <f>IF(N($H82)&lt;5,"",IF(AC82="","",AC82+31))</f>
        <v>46184</v>
      </c>
      <c r="AJ82">
        <f>IF(AI82="","",TODAY()-AI82)</f>
        <v>134</v>
      </c>
      <c r="AK82">
        <v>46029</v>
      </c>
      <c r="AL82">
        <v>708300</v>
      </c>
      <c r="AM82" t="str">
        <f>IF(AI82="","SIN ESTADO",IF(AK82&lt;&gt;"","PAGA",IF(AJ82&gt;0,"VENCIDA",IF(AJ82&gt;=-5,"POR VENCER","AL DÍA"))))</f>
        <v>PAGA</v>
      </c>
      <c r="AN82" t="str">
        <v>EFECTIVO</v>
      </c>
      <c r="AO82">
        <f>IF(N($H82)&lt;6,"",IF(AI82="","",AI82+31))</f>
        <v>46215</v>
      </c>
      <c r="AP82">
        <f>IF(AO82="","",TODAY()-AO82)</f>
        <v>103</v>
      </c>
      <c r="AQ82">
        <v>46029</v>
      </c>
      <c r="AR82">
        <v>708300</v>
      </c>
      <c r="AS82" t="str">
        <f>IF(AO82="","SIN ESTADO",IF(AQ82&lt;&gt;"","PAGA",IF(AP82&gt;0,"VENCIDA",IF(AP82&gt;=-5,"POR VENCER","AL DÍA"))))</f>
        <v>PAGA</v>
      </c>
      <c r="AT82" t="str">
        <v>EFECTIVO</v>
      </c>
      <c r="AU82">
        <f>IF(N($H82)&lt;7,"",IF(AO82="","",AO82+31))</f>
        <v>46246</v>
      </c>
      <c r="AV82">
        <f>IF(AU82="","",TODAY()-AU82)</f>
        <v>72</v>
      </c>
      <c r="AW82">
        <v>46029</v>
      </c>
      <c r="AX82">
        <v>708300</v>
      </c>
      <c r="AY82" t="str">
        <f>IF(AU82="","SIN ESTADO",IF(AW82&lt;&gt;"","PAGA",IF(AV82&gt;0,"VENCIDA",IF(AV82&gt;=-5,"POR VENCER","AL DÍA"))))</f>
        <v>PAGA</v>
      </c>
      <c r="AZ82" t="str">
        <v>EFECTIVO</v>
      </c>
      <c r="BA82">
        <f>IF(N($H82)&lt;8,"",IF(AU82="","",AU82+31))</f>
        <v>46277</v>
      </c>
      <c r="BB82">
        <f>IF(BA82="","",TODAY()-BA82)</f>
        <v>41</v>
      </c>
      <c r="BC82">
        <v>46029</v>
      </c>
      <c r="BD82">
        <v>708300</v>
      </c>
      <c r="BE82" t="str">
        <f>IF(BA82="","SIN ESTADO",IF(BC82&lt;&gt;"","PAGA",IF(BB82&gt;0,"VENCIDA",IF(BB82&gt;=-5,"POR VENCER","AL DÍA"))))</f>
        <v>PAGA</v>
      </c>
      <c r="BF82" t="str">
        <v>EFECTIVO</v>
      </c>
      <c r="BG82">
        <f>IF(N($H82)&lt;9,"",IF(BA82="","",BA82+31))</f>
        <v>46308</v>
      </c>
      <c r="BH82">
        <f>IF(BG82="","",TODAY()-BG82)</f>
        <v>10</v>
      </c>
      <c r="BI82">
        <v>46029</v>
      </c>
      <c r="BJ82">
        <v>708300</v>
      </c>
      <c r="BK82" t="str">
        <f>IF(BG82="","SIN ESTADO",IF(BI82&lt;&gt;"","PAGA",IF(BH82&gt;0,"VENCIDA",IF(BH82&gt;=-5,"POR VENCER","AL DÍA"))))</f>
        <v>PAGA</v>
      </c>
      <c r="BL82" t="str">
        <v>EFECTIVO</v>
      </c>
      <c r="BM82">
        <f>IF(N($H82)&lt;10,"",IF(BG82="","",BG82+31))</f>
        <v>46339</v>
      </c>
      <c r="BN82">
        <f>IF(BM82="","",TODAY()-BM82)</f>
        <v>-21</v>
      </c>
      <c r="BO82">
        <v>46029</v>
      </c>
      <c r="BP82">
        <v>708300</v>
      </c>
      <c r="BQ82" t="str">
        <f>IF(BM82="","SIN ESTADO",IF(BO82&lt;&gt;"","PAGA",IF(BN82&gt;0,"VENCIDA",IF(BN82&gt;=-5,"POR VENCER","AL DÍA"))))</f>
        <v>PAGA</v>
      </c>
      <c r="BR82" t="str">
        <v>EFECTIVO</v>
      </c>
      <c r="BS82">
        <f>IF(N($H82)&lt;11,"",IF(BM82="","",BM82+31))</f>
        <v>46370</v>
      </c>
      <c r="BT82">
        <f>IF(BS82="","",TODAY()-BS82)</f>
        <v>-52</v>
      </c>
      <c r="BU82">
        <v>46029</v>
      </c>
      <c r="BV82">
        <v>708300</v>
      </c>
      <c r="BW82" t="str">
        <f>IF(BS82="","SIN ESTADO",IF(BU82&lt;&gt;"","PAGA",IF(BT82&gt;0,"VENCIDA",IF(BT82&gt;=-5,"POR VENCER","AL DÍA"))))</f>
        <v>PAGA</v>
      </c>
      <c r="BX82" t="str">
        <v>EFECTIVO</v>
      </c>
      <c r="BY82">
        <f>IF(N($H82)&lt;12,"",IF(BS82="","",BS82+31))</f>
        <v>46401</v>
      </c>
      <c r="BZ82">
        <f>IF(BY82="","",TODAY()-BY82)</f>
        <v>-83</v>
      </c>
      <c r="CA82">
        <v>46029</v>
      </c>
      <c r="CB82">
        <v>708300</v>
      </c>
      <c r="CC82" t="str">
        <f>IF(BY82="","SIN ESTADO",IF(CA82&lt;&gt;"","PAGA",IF(BZ82&gt;0,"VENCIDA",IF(BZ82&gt;=-5,"POR VENCER","AL DÍA"))))</f>
        <v>PAGA</v>
      </c>
      <c r="CD82" t="str">
        <v>EFECTIVO</v>
      </c>
      <c r="CE82">
        <f>IF(N($H82)&lt;13,"",IF(BY82="","",BY82+31))</f>
        <v>46432</v>
      </c>
      <c r="CF82">
        <f>IF(CE82="","",TODAY()-CE82)</f>
        <v>-114</v>
      </c>
      <c r="CI82" t="str">
        <f>IF(CE82="","SIN ESTADO",IF(CG82&lt;&gt;"","PAGA",IF(CF82&gt;0,"VENCIDA",IF(CF82&gt;=-5,"POR VENCER","AL DÍA"))))</f>
        <v>AL DÍA</v>
      </c>
      <c r="CK82">
        <f>IF(N($H82)&lt;14,"",IF(CE82="","",CE82+31))</f>
        <v>46463</v>
      </c>
      <c r="CL82">
        <f>IF(CK82="","",TODAY()-CK82)</f>
        <v>-145</v>
      </c>
      <c r="CO82" t="str">
        <f>IF(CK82="","SIN ESTADO",IF(CM82&lt;&gt;"","PAGA",IF(CL82&gt;0,"VENCIDA",IF(CL82&gt;=-5,"POR VENCER","AL DÍA"))))</f>
        <v>AL DÍA</v>
      </c>
      <c r="CQ82">
        <f>IF(N($H82)&lt;15,"",IF(CK82="","",CK82+31))</f>
        <v>46494</v>
      </c>
      <c r="CR82">
        <f>IF(CQ82="","",TODAY()-CQ82)</f>
        <v>-176</v>
      </c>
      <c r="CU82" t="str">
        <f>IF(CQ82="","SIN ESTADO",IF(CS82&lt;&gt;"","PAGA",IF(CR82&gt;0,"VENCIDA",IF(CR82&gt;=-5,"POR VENCER","AL DÍA"))))</f>
        <v>AL DÍA</v>
      </c>
      <c r="CW82">
        <f>IF(N($H82)&lt;16,"",IF(CQ82="","",CQ82+31))</f>
        <v>46525</v>
      </c>
      <c r="CX82">
        <f>IF(CW82="","",TODAY()-CW82)</f>
        <v>-207</v>
      </c>
      <c r="DA82" t="str">
        <f>IF(CW82="","SIN ESTADO",IF(CY82&lt;&gt;"","PAGA",IF(CX82&gt;0,"VENCIDA",IF(CX82&gt;=-5,"POR VENCER","AL DÍA"))))</f>
        <v>AL DÍA</v>
      </c>
      <c r="DC82">
        <f>IF(N($H82)&lt;17,"",IF(CW82="","",CW82+31))</f>
        <v>46556</v>
      </c>
      <c r="DD82">
        <f>IF(DC82="","",TODAY()-DC82)</f>
        <v>-238</v>
      </c>
      <c r="DG82" t="str">
        <f>IF(DC82="","SIN ESTADO",IF(DE82&lt;&gt;"","PAGA",IF(DD82&gt;0,"VENCIDA",IF(DD82&gt;=-5,"POR VENCER","AL DÍA"))))</f>
        <v>AL DÍA</v>
      </c>
      <c r="DI82">
        <f>IF(N($H82)&lt;18,"",IF(DC82="","",DC82+31))</f>
        <v>46587</v>
      </c>
      <c r="DJ82">
        <f>IF(DI82="","",TODAY()-DI82)</f>
        <v>-269</v>
      </c>
      <c r="DM82" t="str">
        <f>IF(DI82="","SIN ESTADO",IF(DK82&lt;&gt;"","PAGA",IF(DJ82&gt;0,"VENCIDA",IF(DJ82&gt;=-5,"POR VENCER","AL DÍA"))))</f>
        <v>AL DÍA</v>
      </c>
      <c r="DO82">
        <f>IF(N($H82)&lt;19,"",IF(DI82="","",DI82+31))</f>
        <v>46618</v>
      </c>
      <c r="DP82">
        <f>IF(DO82="","",TODAY()-DO82)</f>
        <v>-300</v>
      </c>
      <c r="DS82" t="str">
        <f>IF(DO82="","SIN ESTADO",IF(DQ82&lt;&gt;"","PAGA",IF(DP82&gt;0,"VENCIDA",IF(DP82&gt;=-5,"POR VENCER","AL DÍA"))))</f>
        <v>AL DÍA</v>
      </c>
      <c r="DU82">
        <f>IF(N($H82)&lt;20,"",IF(DO82="","",DO82+31))</f>
        <v>46649</v>
      </c>
      <c r="DV82">
        <f>IF(DU82="","",TODAY()-DU82)</f>
        <v>-331</v>
      </c>
      <c r="DY82" t="str">
        <f>IF(DU82="","SIN ESTADO",IF(DW82&lt;&gt;"","PAGA",IF(DV82&gt;0,"VENCIDA",IF(DV82&gt;=-5,"POR VENCER","AL DÍA"))))</f>
        <v>AL DÍA</v>
      </c>
      <c r="EA82">
        <f>IF(N($H82)&lt;21,"",IF(DU82="","",DU82+31))</f>
        <v>46680</v>
      </c>
      <c r="EB82">
        <f>IF(EA82="","",TODAY()-EA82)</f>
        <v>-362</v>
      </c>
      <c r="EE82" t="str">
        <f>IF(EA82="","SIN ESTADO",IF(EC82&lt;&gt;"","PAGA",IF(EB82&gt;0,"VENCIDA",IF(EB82&gt;=-5,"POR VENCER","AL DÍA"))))</f>
        <v>AL DÍA</v>
      </c>
      <c r="EG82">
        <f>IF(N($H82)&lt;22,"",IF(EA82="","",EA82+31))</f>
        <v>46711</v>
      </c>
      <c r="EH82">
        <f>IF(EG82="","",TODAY()-EG82)</f>
        <v>-393</v>
      </c>
      <c r="EK82" t="str">
        <f>IF(EG82="","SIN ESTADO",IF(EI82&lt;&gt;"","PAGA",IF(EH82&gt;0,"VENCIDA",IF(EH82&gt;=-5,"POR VENCER","AL DÍA"))))</f>
        <v>AL DÍA</v>
      </c>
      <c r="EM82">
        <f>IF(N($H82)&lt;23,"",IF(EG82="","",EG82+31))</f>
        <v>46742</v>
      </c>
      <c r="EN82">
        <f>IF(EM82="","",TODAY()-EM82)</f>
        <v>-424</v>
      </c>
      <c r="EQ82" t="str">
        <f>IF(EM82="","SIN ESTADO",IF(EO82&lt;&gt;"","PAGA",IF(EN82&gt;0,"VENCIDA",IF(EN82&gt;=-5,"POR VENCER","AL DÍA"))))</f>
        <v>AL DÍA</v>
      </c>
      <c r="ES82">
        <f>IF(N($H82)&lt;24,"",IF(EM82="","",EM82+31))</f>
        <v>46773</v>
      </c>
      <c r="ET82">
        <f>IF(ES82="","",TODAY()-ES82)</f>
        <v>-455</v>
      </c>
      <c r="EW82" t="str">
        <f>IF(ES82="","SIN ESTADO",IF(EU82&lt;&gt;"","PAGA",IF(ET82&gt;0,"VENCIDA",IF(ET82&gt;=-5,"POR VENCER","AL DÍA"))))</f>
        <v>AL DÍA</v>
      </c>
      <c r="EY82">
        <f>IF(N($H82)&lt;25,"",IF(ES82="","",ES82+31))</f>
        <v>46804</v>
      </c>
      <c r="EZ82">
        <f>IF(EY82="","",TODAY()-EY82)</f>
        <v>-486</v>
      </c>
      <c r="FC82" t="str">
        <f>IF(EY82="","SIN ESTADO",IF(FA82&lt;&gt;"","PAGA",IF(EZ82&gt;0,"VENCIDA",IF(EZ82&gt;=-5,"POR VENCER","AL DÍA"))))</f>
        <v>AL DÍA</v>
      </c>
      <c r="FE82">
        <f>IF(N($H82)&lt;26,"",IF(EY82="","",EY82+31))</f>
        <v>46835</v>
      </c>
      <c r="FF82">
        <f>IF(FE82="","",TODAY()-FE82)</f>
        <v>-517</v>
      </c>
      <c r="FI82" t="str">
        <f>IF(FE82="","SIN ESTADO",IF(FG82&lt;&gt;"","PAGA",IF(FF82&gt;0,"VENCIDA",IF(FF82&gt;=-5,"POR VENCER","AL DÍA"))))</f>
        <v>AL DÍA</v>
      </c>
      <c r="FK82">
        <f>IF(N($H82)&lt;27,"",IF(FE82="","",FE82+31))</f>
        <v>46866</v>
      </c>
      <c r="FL82">
        <f>IF(FK82="","",TODAY()-FK82)</f>
        <v>-548</v>
      </c>
      <c r="FO82" t="str">
        <f>IF(FK82="","SIN ESTADO",IF(FM82&lt;&gt;"","PAGA",IF(FL82&gt;0,"VENCIDA",IF(FL82&gt;=-5,"POR VENCER","AL DÍA"))))</f>
        <v>AL DÍA</v>
      </c>
      <c r="FQ82">
        <f>IF(N($H82)&lt;28,"",IF(FK82="","",FK82+31))</f>
        <v>46897</v>
      </c>
      <c r="FR82">
        <f>IF(FQ82="","",TODAY()-FQ82)</f>
        <v>-579</v>
      </c>
      <c r="FU82" t="str">
        <f>IF(FQ82="","SIN ESTADO",IF(FS82&lt;&gt;"","PAGA",IF(FR82&gt;0,"VENCIDA",IF(FR82&gt;=-5,"POR VENCER","AL DÍA"))))</f>
        <v>AL DÍA</v>
      </c>
      <c r="FW82">
        <f>IF(N($H82)&lt;29,"",IF(FQ82="","",FQ82+31))</f>
        <v>46928</v>
      </c>
      <c r="FX82">
        <f>IF(FW82="","",TODAY()-FW82)</f>
        <v>-610</v>
      </c>
      <c r="GA82" t="str">
        <f>IF(FW82="","SIN ESTADO",IF(FY82&lt;&gt;"","PAGA",IF(FX82&gt;0,"VENCIDA",IF(FX82&gt;=-5,"POR VENCER","AL DÍA"))))</f>
        <v>AL DÍA</v>
      </c>
      <c r="GC82">
        <f>IF(N($H82)&lt;30,"",IF(FW82="","",FW82+31))</f>
        <v>46959</v>
      </c>
      <c r="GD82">
        <f>IF(GC82="","",TODAY()-GC82)</f>
        <v>-641</v>
      </c>
      <c r="GG82" t="str">
        <f>IF(GC82="","SIN ESTADO",IF(GE82&lt;&gt;"","PAGA",IF(GD82&gt;0,"VENCIDA",IF(GD82&gt;=-5,"POR VENCER","AL DÍA"))))</f>
        <v>AL DÍA</v>
      </c>
      <c r="GI82" t="str">
        <f>IF(N($H82)&lt;31,"",IF(GC82="","",GC82+31))</f>
        <v/>
      </c>
      <c r="GJ82" t="str">
        <f>IF(GI82="","",TODAY()-GI82)</f>
        <v/>
      </c>
      <c r="GM82" t="str">
        <f>IF(GI82="","SIN ESTADO",IF(GK82&lt;&gt;"","PAGA",IF(GJ82&gt;0,"VENCIDA",IF(GJ82&gt;=-5,"POR VENCER","AL DÍA"))))</f>
        <v>SIN ESTADO</v>
      </c>
      <c r="GO82" t="str">
        <f>IF(N($H82)&lt;32,"",IF(GI82="","",GI82+31))</f>
        <v/>
      </c>
      <c r="GP82" t="str">
        <f>IF(GO82="","",TODAY()-GO82)</f>
        <v/>
      </c>
      <c r="GS82" t="str">
        <f>IF(GO82="","SIN ESTADO",IF(GQ82&lt;&gt;"","PAGA",IF(GP82&gt;0,"VENCIDA",IF(GP82&gt;=-5,"POR VENCER","AL DÍA"))))</f>
        <v>SIN ESTADO</v>
      </c>
      <c r="GU82" t="str">
        <f>IF(N($H82)&lt;33,"",IF(GO82="","",GO82+31))</f>
        <v/>
      </c>
      <c r="GV82" t="str">
        <f>IF(GU82="","",TODAY()-GU82)</f>
        <v/>
      </c>
      <c r="GY82" t="str">
        <f>IF(GU82="","SIN ESTADO",IF(GW82&lt;&gt;"","PAGA",IF(GV82&gt;0,"VENCIDA",IF(GV82&gt;=-5,"POR VENCER","AL DÍA"))))</f>
        <v>SIN ESTADO</v>
      </c>
      <c r="HA82" t="str">
        <f>IF(N($H82)&lt;34,"",IF(GU82="","",GU82+31))</f>
        <v/>
      </c>
      <c r="HB82" t="str">
        <f>IF(HA82="","",TODAY()-HA82)</f>
        <v/>
      </c>
      <c r="HE82" t="str">
        <f>IF(HA82="","SIN ESTADO",IF(HC82&lt;&gt;"","PAGA",IF(HB82&gt;0,"VENCIDA",IF(HB82&gt;=-5,"POR VENCER","AL DÍA"))))</f>
        <v>SIN ESTADO</v>
      </c>
      <c r="HG82" t="str">
        <f>IF(N($H82)&lt;35,"",IF(HA82="","",HA82+31))</f>
        <v/>
      </c>
      <c r="HH82" t="str">
        <f>IF(HG82="","",TODAY()-HG82)</f>
        <v/>
      </c>
      <c r="HK82" t="str">
        <f>IF(HG82="","SIN ESTADO",IF(HI82&lt;&gt;"","PAGA",IF(HH82&gt;0,"VENCIDA",IF(HH82&gt;=-5,"POR VENCER","AL DÍA"))))</f>
        <v>SIN ESTADO</v>
      </c>
      <c r="HM82" t="str">
        <f>IF(N($H82)&lt;36,"",IF(HG82="","",HG82+31))</f>
        <v/>
      </c>
      <c r="HN82" t="str">
        <f>IF(HM82="","",TODAY()-HM82)</f>
        <v/>
      </c>
      <c r="HQ82" t="str">
        <f>IF(HM82="","SIN ESTADO",IF(HO82&lt;&gt;"","PAGA",IF(HN82&gt;0,"VENCIDA",IF(HN82&gt;=-5,"POR VENCER","AL DÍA"))))</f>
        <v>SIN ESTADO</v>
      </c>
      <c r="HS82">
        <f>N82+T82+Z82+AF82+AL82+AR82+AX82+BD82+BJ82+BP82+BV82+CB82+CH82+CN82+CT82+CZ82+DF82+DL82+DR82+DX82+ED82+EJ82+EP82+EV82+FB82+FH82+FN82+FT82+FZ82+GF82+GL82+GR82+GX82+HD82+HJ82+HP82</f>
        <v>8499600</v>
      </c>
      <c r="HU82">
        <f>IFERROR(N($J82),0)</f>
        <v>700000</v>
      </c>
      <c r="HW82">
        <f>SUMPRODUCT((MOD(COLUMN($M82:$HR82)-COLUMN($M82),6)=0)*ISNUMBER($M82:$HR82)*($M82:$HR82&gt;=RESUMEN!$C$26)*($M82:$HR82&lt;=RESUMEN!$C$27)*IFERROR(N($N82:$HS82),0))</f>
        <v>0</v>
      </c>
      <c r="HX82">
        <f>SUMPRODUCT((MOD(COLUMN($M82:$HR82)-COLUMN($M82),6)=0)*ISNUMBER($M82:$HR82)*($M82:$HR82&gt;=RESUMEN!$C$26)*($M82:$HR82&lt;=RESUMEN!$C$27))</f>
        <v>0</v>
      </c>
    </row>
    <row r="83">
      <c r="B83">
        <f>VENTAS!A82</f>
        <v>80</v>
      </c>
      <c r="C83" t="str">
        <f>VENTAS!B82</f>
        <v xml:space="preserve">LC1 - 10 - 3 </v>
      </c>
      <c r="D83" t="str">
        <f>VENTAS!C82</f>
        <v>VENDIDO</v>
      </c>
      <c r="E83">
        <f>VENTAS!D82</f>
        <v>25000000</v>
      </c>
      <c r="F83">
        <f>VENTAS!J82</f>
        <v>21000000</v>
      </c>
      <c r="G83">
        <f>VENTAS!F82</f>
        <v>46029</v>
      </c>
      <c r="H83">
        <f>VENTAS!K82</f>
        <v>30</v>
      </c>
      <c r="I83" t="str">
        <f>VENTAS!M82</f>
        <v xml:space="preserve">07 DE CADA MES </v>
      </c>
      <c r="J83">
        <f>VENTAS!L82</f>
        <v>700000</v>
      </c>
      <c r="K83">
        <f>IF(N($H83)&lt;1,"",$G83+31)</f>
        <v>46060</v>
      </c>
      <c r="L83">
        <f>IF(K83="","",TODAY()-K83)</f>
        <v>258</v>
      </c>
      <c r="M83">
        <v>46029</v>
      </c>
      <c r="N83">
        <v>708300</v>
      </c>
      <c r="O83" t="str">
        <f>IF(K83="","SIN ESTADO",IF(M83&lt;&gt;"","PAGA",IF(L83&gt;0,"VENCIDA",IF(L83&gt;=-5,"POR VENCER","AL DÍA"))))</f>
        <v>PAGA</v>
      </c>
      <c r="P83" t="str">
        <v>EFECTIVO</v>
      </c>
      <c r="Q83">
        <f>IF(N($H83)&lt;2,"",IF(K83="","",K83+31))</f>
        <v>46091</v>
      </c>
      <c r="R83">
        <f>IF(Q83="","",TODAY()-Q83)</f>
        <v>227</v>
      </c>
      <c r="S83">
        <v>46029</v>
      </c>
      <c r="T83">
        <v>708300</v>
      </c>
      <c r="U83" t="str">
        <f>IF(Q83="","SIN ESTADO",IF(S83&lt;&gt;"","PAGA",IF(R83&gt;0,"VENCIDA",IF(R83&gt;=-5,"POR VENCER","AL DÍA"))))</f>
        <v>PAGA</v>
      </c>
      <c r="V83" t="str">
        <v>EFECTIVO</v>
      </c>
      <c r="W83">
        <f>IF(N($H83)&lt;3,"",IF(Q83="","",Q83+31))</f>
        <v>46122</v>
      </c>
      <c r="X83">
        <f>IF(W83="","",TODAY()-W83)</f>
        <v>196</v>
      </c>
      <c r="Y83">
        <v>46029</v>
      </c>
      <c r="Z83">
        <v>708300</v>
      </c>
      <c r="AA83" t="str">
        <f>IF(W83="","SIN ESTADO",IF(Y83&lt;&gt;"","PAGA",IF(X83&gt;0,"VENCIDA",IF(X83&gt;=-5,"POR VENCER","AL DÍA"))))</f>
        <v>PAGA</v>
      </c>
      <c r="AB83" t="str">
        <v>EFECTIVO</v>
      </c>
      <c r="AC83">
        <f>IF(N($H83)&lt;4,"",IF(W83="","",W83+31))</f>
        <v>46153</v>
      </c>
      <c r="AD83">
        <f>IF(AC83="","",TODAY()-AC83)</f>
        <v>165</v>
      </c>
      <c r="AE83">
        <v>46029</v>
      </c>
      <c r="AF83">
        <v>708300</v>
      </c>
      <c r="AG83" t="str">
        <f>IF(AC83="","SIN ESTADO",IF(AE83&lt;&gt;"","PAGA",IF(AD83&gt;0,"VENCIDA",IF(AD83&gt;=-5,"POR VENCER","AL DÍA"))))</f>
        <v>PAGA</v>
      </c>
      <c r="AH83" t="str">
        <v>EFECTIVO</v>
      </c>
      <c r="AI83">
        <f>IF(N($H83)&lt;5,"",IF(AC83="","",AC83+31))</f>
        <v>46184</v>
      </c>
      <c r="AJ83">
        <f>IF(AI83="","",TODAY()-AI83)</f>
        <v>134</v>
      </c>
      <c r="AK83">
        <v>46029</v>
      </c>
      <c r="AL83">
        <v>708300</v>
      </c>
      <c r="AM83" t="str">
        <f>IF(AI83="","SIN ESTADO",IF(AK83&lt;&gt;"","PAGA",IF(AJ83&gt;0,"VENCIDA",IF(AJ83&gt;=-5,"POR VENCER","AL DÍA"))))</f>
        <v>PAGA</v>
      </c>
      <c r="AN83" t="str">
        <v>EFECTIVO</v>
      </c>
      <c r="AO83">
        <f>IF(N($H83)&lt;6,"",IF(AI83="","",AI83+31))</f>
        <v>46215</v>
      </c>
      <c r="AP83">
        <f>IF(AO83="","",TODAY()-AO83)</f>
        <v>103</v>
      </c>
      <c r="AQ83">
        <v>46029</v>
      </c>
      <c r="AR83">
        <v>708300</v>
      </c>
      <c r="AS83" t="str">
        <f>IF(AO83="","SIN ESTADO",IF(AQ83&lt;&gt;"","PAGA",IF(AP83&gt;0,"VENCIDA",IF(AP83&gt;=-5,"POR VENCER","AL DÍA"))))</f>
        <v>PAGA</v>
      </c>
      <c r="AT83" t="str">
        <v>EFECTIVO</v>
      </c>
      <c r="AU83">
        <f>IF(N($H83)&lt;7,"",IF(AO83="","",AO83+31))</f>
        <v>46246</v>
      </c>
      <c r="AV83">
        <f>IF(AU83="","",TODAY()-AU83)</f>
        <v>72</v>
      </c>
      <c r="AW83">
        <v>46029</v>
      </c>
      <c r="AX83">
        <v>708300</v>
      </c>
      <c r="AY83" t="str">
        <f>IF(AU83="","SIN ESTADO",IF(AW83&lt;&gt;"","PAGA",IF(AV83&gt;0,"VENCIDA",IF(AV83&gt;=-5,"POR VENCER","AL DÍA"))))</f>
        <v>PAGA</v>
      </c>
      <c r="AZ83" t="str">
        <v>EFECTIVO</v>
      </c>
      <c r="BA83">
        <f>IF(N($H83)&lt;8,"",IF(AU83="","",AU83+31))</f>
        <v>46277</v>
      </c>
      <c r="BB83">
        <f>IF(BA83="","",TODAY()-BA83)</f>
        <v>41</v>
      </c>
      <c r="BC83">
        <v>46029</v>
      </c>
      <c r="BD83">
        <v>708300</v>
      </c>
      <c r="BE83" t="str">
        <f>IF(BA83="","SIN ESTADO",IF(BC83&lt;&gt;"","PAGA",IF(BB83&gt;0,"VENCIDA",IF(BB83&gt;=-5,"POR VENCER","AL DÍA"))))</f>
        <v>PAGA</v>
      </c>
      <c r="BF83" t="str">
        <v>EFECTIVO</v>
      </c>
      <c r="BG83">
        <f>IF(N($H83)&lt;9,"",IF(BA83="","",BA83+31))</f>
        <v>46308</v>
      </c>
      <c r="BH83">
        <f>IF(BG83="","",TODAY()-BG83)</f>
        <v>10</v>
      </c>
      <c r="BI83">
        <v>46029</v>
      </c>
      <c r="BJ83">
        <v>708300</v>
      </c>
      <c r="BK83" t="str">
        <f>IF(BG83="","SIN ESTADO",IF(BI83&lt;&gt;"","PAGA",IF(BH83&gt;0,"VENCIDA",IF(BH83&gt;=-5,"POR VENCER","AL DÍA"))))</f>
        <v>PAGA</v>
      </c>
      <c r="BL83" t="str">
        <v>EFECTIVO</v>
      </c>
      <c r="BM83">
        <f>IF(N($H83)&lt;10,"",IF(BG83="","",BG83+31))</f>
        <v>46339</v>
      </c>
      <c r="BN83">
        <f>IF(BM83="","",TODAY()-BM83)</f>
        <v>-21</v>
      </c>
      <c r="BO83">
        <v>46029</v>
      </c>
      <c r="BP83">
        <v>708300</v>
      </c>
      <c r="BQ83" t="str">
        <f>IF(BM83="","SIN ESTADO",IF(BO83&lt;&gt;"","PAGA",IF(BN83&gt;0,"VENCIDA",IF(BN83&gt;=-5,"POR VENCER","AL DÍA"))))</f>
        <v>PAGA</v>
      </c>
      <c r="BR83" t="str">
        <v>EFECTIVO</v>
      </c>
      <c r="BS83">
        <f>IF(N($H83)&lt;11,"",IF(BM83="","",BM83+31))</f>
        <v>46370</v>
      </c>
      <c r="BT83">
        <f>IF(BS83="","",TODAY()-BS83)</f>
        <v>-52</v>
      </c>
      <c r="BU83">
        <v>46029</v>
      </c>
      <c r="BV83">
        <v>708300</v>
      </c>
      <c r="BW83" t="str">
        <f>IF(BS83="","SIN ESTADO",IF(BU83&lt;&gt;"","PAGA",IF(BT83&gt;0,"VENCIDA",IF(BT83&gt;=-5,"POR VENCER","AL DÍA"))))</f>
        <v>PAGA</v>
      </c>
      <c r="BX83" t="str">
        <v>EFECTIVO</v>
      </c>
      <c r="BY83">
        <f>IF(N($H83)&lt;12,"",IF(BS83="","",BS83+31))</f>
        <v>46401</v>
      </c>
      <c r="BZ83">
        <f>IF(BY83="","",TODAY()-BY83)</f>
        <v>-83</v>
      </c>
      <c r="CA83">
        <v>46029</v>
      </c>
      <c r="CB83">
        <v>708300</v>
      </c>
      <c r="CC83" t="str">
        <f>IF(BY83="","SIN ESTADO",IF(CA83&lt;&gt;"","PAGA",IF(BZ83&gt;0,"VENCIDA",IF(BZ83&gt;=-5,"POR VENCER","AL DÍA"))))</f>
        <v>PAGA</v>
      </c>
      <c r="CD83" t="str">
        <v>EFECTIVO</v>
      </c>
      <c r="CE83">
        <f>IF(N($H83)&lt;13,"",IF(BY83="","",BY83+31))</f>
        <v>46432</v>
      </c>
      <c r="CF83">
        <f>IF(CE83="","",TODAY()-CE83)</f>
        <v>-114</v>
      </c>
      <c r="CI83" t="str">
        <f>IF(CE83="","SIN ESTADO",IF(CG83&lt;&gt;"","PAGA",IF(CF83&gt;0,"VENCIDA",IF(CF83&gt;=-5,"POR VENCER","AL DÍA"))))</f>
        <v>AL DÍA</v>
      </c>
      <c r="CK83">
        <f>IF(N($H83)&lt;14,"",IF(CE83="","",CE83+31))</f>
        <v>46463</v>
      </c>
      <c r="CL83">
        <f>IF(CK83="","",TODAY()-CK83)</f>
        <v>-145</v>
      </c>
      <c r="CO83" t="str">
        <f>IF(CK83="","SIN ESTADO",IF(CM83&lt;&gt;"","PAGA",IF(CL83&gt;0,"VENCIDA",IF(CL83&gt;=-5,"POR VENCER","AL DÍA"))))</f>
        <v>AL DÍA</v>
      </c>
      <c r="CQ83">
        <f>IF(N($H83)&lt;15,"",IF(CK83="","",CK83+31))</f>
        <v>46494</v>
      </c>
      <c r="CR83">
        <f>IF(CQ83="","",TODAY()-CQ83)</f>
        <v>-176</v>
      </c>
      <c r="CU83" t="str">
        <f>IF(CQ83="","SIN ESTADO",IF(CS83&lt;&gt;"","PAGA",IF(CR83&gt;0,"VENCIDA",IF(CR83&gt;=-5,"POR VENCER","AL DÍA"))))</f>
        <v>AL DÍA</v>
      </c>
      <c r="CW83">
        <f>IF(N($H83)&lt;16,"",IF(CQ83="","",CQ83+31))</f>
        <v>46525</v>
      </c>
      <c r="CX83">
        <f>IF(CW83="","",TODAY()-CW83)</f>
        <v>-207</v>
      </c>
      <c r="DA83" t="str">
        <f>IF(CW83="","SIN ESTADO",IF(CY83&lt;&gt;"","PAGA",IF(CX83&gt;0,"VENCIDA",IF(CX83&gt;=-5,"POR VENCER","AL DÍA"))))</f>
        <v>AL DÍA</v>
      </c>
      <c r="DC83">
        <f>IF(N($H83)&lt;17,"",IF(CW83="","",CW83+31))</f>
        <v>46556</v>
      </c>
      <c r="DD83">
        <f>IF(DC83="","",TODAY()-DC83)</f>
        <v>-238</v>
      </c>
      <c r="DG83" t="str">
        <f>IF(DC83="","SIN ESTADO",IF(DE83&lt;&gt;"","PAGA",IF(DD83&gt;0,"VENCIDA",IF(DD83&gt;=-5,"POR VENCER","AL DÍA"))))</f>
        <v>AL DÍA</v>
      </c>
      <c r="DI83">
        <f>IF(N($H83)&lt;18,"",IF(DC83="","",DC83+31))</f>
        <v>46587</v>
      </c>
      <c r="DJ83">
        <f>IF(DI83="","",TODAY()-DI83)</f>
        <v>-269</v>
      </c>
      <c r="DM83" t="str">
        <f>IF(DI83="","SIN ESTADO",IF(DK83&lt;&gt;"","PAGA",IF(DJ83&gt;0,"VENCIDA",IF(DJ83&gt;=-5,"POR VENCER","AL DÍA"))))</f>
        <v>AL DÍA</v>
      </c>
      <c r="DO83">
        <f>IF(N($H83)&lt;19,"",IF(DI83="","",DI83+31))</f>
        <v>46618</v>
      </c>
      <c r="DP83">
        <f>IF(DO83="","",TODAY()-DO83)</f>
        <v>-300</v>
      </c>
      <c r="DS83" t="str">
        <f>IF(DO83="","SIN ESTADO",IF(DQ83&lt;&gt;"","PAGA",IF(DP83&gt;0,"VENCIDA",IF(DP83&gt;=-5,"POR VENCER","AL DÍA"))))</f>
        <v>AL DÍA</v>
      </c>
      <c r="DU83">
        <f>IF(N($H83)&lt;20,"",IF(DO83="","",DO83+31))</f>
        <v>46649</v>
      </c>
      <c r="DV83">
        <f>IF(DU83="","",TODAY()-DU83)</f>
        <v>-331</v>
      </c>
      <c r="DY83" t="str">
        <f>IF(DU83="","SIN ESTADO",IF(DW83&lt;&gt;"","PAGA",IF(DV83&gt;0,"VENCIDA",IF(DV83&gt;=-5,"POR VENCER","AL DÍA"))))</f>
        <v>AL DÍA</v>
      </c>
      <c r="EA83">
        <f>IF(N($H83)&lt;21,"",IF(DU83="","",DU83+31))</f>
        <v>46680</v>
      </c>
      <c r="EB83">
        <f>IF(EA83="","",TODAY()-EA83)</f>
        <v>-362</v>
      </c>
      <c r="EE83" t="str">
        <f>IF(EA83="","SIN ESTADO",IF(EC83&lt;&gt;"","PAGA",IF(EB83&gt;0,"VENCIDA",IF(EB83&gt;=-5,"POR VENCER","AL DÍA"))))</f>
        <v>AL DÍA</v>
      </c>
      <c r="EG83">
        <f>IF(N($H83)&lt;22,"",IF(EA83="","",EA83+31))</f>
        <v>46711</v>
      </c>
      <c r="EH83">
        <f>IF(EG83="","",TODAY()-EG83)</f>
        <v>-393</v>
      </c>
      <c r="EK83" t="str">
        <f>IF(EG83="","SIN ESTADO",IF(EI83&lt;&gt;"","PAGA",IF(EH83&gt;0,"VENCIDA",IF(EH83&gt;=-5,"POR VENCER","AL DÍA"))))</f>
        <v>AL DÍA</v>
      </c>
      <c r="EM83">
        <f>IF(N($H83)&lt;23,"",IF(EG83="","",EG83+31))</f>
        <v>46742</v>
      </c>
      <c r="EN83">
        <f>IF(EM83="","",TODAY()-EM83)</f>
        <v>-424</v>
      </c>
      <c r="EQ83" t="str">
        <f>IF(EM83="","SIN ESTADO",IF(EO83&lt;&gt;"","PAGA",IF(EN83&gt;0,"VENCIDA",IF(EN83&gt;=-5,"POR VENCER","AL DÍA"))))</f>
        <v>AL DÍA</v>
      </c>
      <c r="ES83">
        <f>IF(N($H83)&lt;24,"",IF(EM83="","",EM83+31))</f>
        <v>46773</v>
      </c>
      <c r="ET83">
        <f>IF(ES83="","",TODAY()-ES83)</f>
        <v>-455</v>
      </c>
      <c r="EW83" t="str">
        <f>IF(ES83="","SIN ESTADO",IF(EU83&lt;&gt;"","PAGA",IF(ET83&gt;0,"VENCIDA",IF(ET83&gt;=-5,"POR VENCER","AL DÍA"))))</f>
        <v>AL DÍA</v>
      </c>
      <c r="EY83">
        <f>IF(N($H83)&lt;25,"",IF(ES83="","",ES83+31))</f>
        <v>46804</v>
      </c>
      <c r="EZ83">
        <f>IF(EY83="","",TODAY()-EY83)</f>
        <v>-486</v>
      </c>
      <c r="FC83" t="str">
        <f>IF(EY83="","SIN ESTADO",IF(FA83&lt;&gt;"","PAGA",IF(EZ83&gt;0,"VENCIDA",IF(EZ83&gt;=-5,"POR VENCER","AL DÍA"))))</f>
        <v>AL DÍA</v>
      </c>
      <c r="FE83">
        <f>IF(N($H83)&lt;26,"",IF(EY83="","",EY83+31))</f>
        <v>46835</v>
      </c>
      <c r="FF83">
        <f>IF(FE83="","",TODAY()-FE83)</f>
        <v>-517</v>
      </c>
      <c r="FI83" t="str">
        <f>IF(FE83="","SIN ESTADO",IF(FG83&lt;&gt;"","PAGA",IF(FF83&gt;0,"VENCIDA",IF(FF83&gt;=-5,"POR VENCER","AL DÍA"))))</f>
        <v>AL DÍA</v>
      </c>
      <c r="FK83">
        <f>IF(N($H83)&lt;27,"",IF(FE83="","",FE83+31))</f>
        <v>46866</v>
      </c>
      <c r="FL83">
        <f>IF(FK83="","",TODAY()-FK83)</f>
        <v>-548</v>
      </c>
      <c r="FO83" t="str">
        <f>IF(FK83="","SIN ESTADO",IF(FM83&lt;&gt;"","PAGA",IF(FL83&gt;0,"VENCIDA",IF(FL83&gt;=-5,"POR VENCER","AL DÍA"))))</f>
        <v>AL DÍA</v>
      </c>
      <c r="FQ83">
        <f>IF(N($H83)&lt;28,"",IF(FK83="","",FK83+31))</f>
        <v>46897</v>
      </c>
      <c r="FR83">
        <f>IF(FQ83="","",TODAY()-FQ83)</f>
        <v>-579</v>
      </c>
      <c r="FU83" t="str">
        <f>IF(FQ83="","SIN ESTADO",IF(FS83&lt;&gt;"","PAGA",IF(FR83&gt;0,"VENCIDA",IF(FR83&gt;=-5,"POR VENCER","AL DÍA"))))</f>
        <v>AL DÍA</v>
      </c>
      <c r="FW83">
        <f>IF(N($H83)&lt;29,"",IF(FQ83="","",FQ83+31))</f>
        <v>46928</v>
      </c>
      <c r="FX83">
        <f>IF(FW83="","",TODAY()-FW83)</f>
        <v>-610</v>
      </c>
      <c r="GA83" t="str">
        <f>IF(FW83="","SIN ESTADO",IF(FY83&lt;&gt;"","PAGA",IF(FX83&gt;0,"VENCIDA",IF(FX83&gt;=-5,"POR VENCER","AL DÍA"))))</f>
        <v>AL DÍA</v>
      </c>
      <c r="GC83">
        <f>IF(N($H83)&lt;30,"",IF(FW83="","",FW83+31))</f>
        <v>46959</v>
      </c>
      <c r="GD83">
        <f>IF(GC83="","",TODAY()-GC83)</f>
        <v>-641</v>
      </c>
      <c r="GG83" t="str">
        <f>IF(GC83="","SIN ESTADO",IF(GE83&lt;&gt;"","PAGA",IF(GD83&gt;0,"VENCIDA",IF(GD83&gt;=-5,"POR VENCER","AL DÍA"))))</f>
        <v>AL DÍA</v>
      </c>
      <c r="GI83" t="str">
        <f>IF(N($H83)&lt;31,"",IF(GC83="","",GC83+31))</f>
        <v/>
      </c>
      <c r="GJ83" t="str">
        <f>IF(GI83="","",TODAY()-GI83)</f>
        <v/>
      </c>
      <c r="GM83" t="str">
        <f>IF(GI83="","SIN ESTADO",IF(GK83&lt;&gt;"","PAGA",IF(GJ83&gt;0,"VENCIDA",IF(GJ83&gt;=-5,"POR VENCER","AL DÍA"))))</f>
        <v>SIN ESTADO</v>
      </c>
      <c r="GO83" t="str">
        <f>IF(N($H83)&lt;32,"",IF(GI83="","",GI83+31))</f>
        <v/>
      </c>
      <c r="GP83" t="str">
        <f>IF(GO83="","",TODAY()-GO83)</f>
        <v/>
      </c>
      <c r="GS83" t="str">
        <f>IF(GO83="","SIN ESTADO",IF(GQ83&lt;&gt;"","PAGA",IF(GP83&gt;0,"VENCIDA",IF(GP83&gt;=-5,"POR VENCER","AL DÍA"))))</f>
        <v>SIN ESTADO</v>
      </c>
      <c r="GU83" t="str">
        <f>IF(N($H83)&lt;33,"",IF(GO83="","",GO83+31))</f>
        <v/>
      </c>
      <c r="GV83" t="str">
        <f>IF(GU83="","",TODAY()-GU83)</f>
        <v/>
      </c>
      <c r="GY83" t="str">
        <f>IF(GU83="","SIN ESTADO",IF(GW83&lt;&gt;"","PAGA",IF(GV83&gt;0,"VENCIDA",IF(GV83&gt;=-5,"POR VENCER","AL DÍA"))))</f>
        <v>SIN ESTADO</v>
      </c>
      <c r="HA83" t="str">
        <f>IF(N($H83)&lt;34,"",IF(GU83="","",GU83+31))</f>
        <v/>
      </c>
      <c r="HB83" t="str">
        <f>IF(HA83="","",TODAY()-HA83)</f>
        <v/>
      </c>
      <c r="HE83" t="str">
        <f>IF(HA83="","SIN ESTADO",IF(HC83&lt;&gt;"","PAGA",IF(HB83&gt;0,"VENCIDA",IF(HB83&gt;=-5,"POR VENCER","AL DÍA"))))</f>
        <v>SIN ESTADO</v>
      </c>
      <c r="HG83" t="str">
        <f>IF(N($H83)&lt;35,"",IF(HA83="","",HA83+31))</f>
        <v/>
      </c>
      <c r="HH83" t="str">
        <f>IF(HG83="","",TODAY()-HG83)</f>
        <v/>
      </c>
      <c r="HK83" t="str">
        <f>IF(HG83="","SIN ESTADO",IF(HI83&lt;&gt;"","PAGA",IF(HH83&gt;0,"VENCIDA",IF(HH83&gt;=-5,"POR VENCER","AL DÍA"))))</f>
        <v>SIN ESTADO</v>
      </c>
      <c r="HM83" t="str">
        <f>IF(N($H83)&lt;36,"",IF(HG83="","",HG83+31))</f>
        <v/>
      </c>
      <c r="HN83" t="str">
        <f>IF(HM83="","",TODAY()-HM83)</f>
        <v/>
      </c>
      <c r="HQ83" t="str">
        <f>IF(HM83="","SIN ESTADO",IF(HO83&lt;&gt;"","PAGA",IF(HN83&gt;0,"VENCIDA",IF(HN83&gt;=-5,"POR VENCER","AL DÍA"))))</f>
        <v>SIN ESTADO</v>
      </c>
      <c r="HS83">
        <f>N83+T83+Z83+AF83+AL83+AR83+AX83+BD83+BJ83+BP83+BV83+CB83+CH83+CN83+CT83+CZ83+DF83+DL83+DR83+DX83+ED83+EJ83+EP83+EV83+FB83+FH83+FN83+FT83+FZ83+GF83+GL83+GR83+GX83+HD83+HJ83+HP83</f>
        <v>8499600</v>
      </c>
      <c r="HU83">
        <f>IFERROR(N($J83),0)</f>
        <v>700000</v>
      </c>
      <c r="HW83">
        <f>SUMPRODUCT((MOD(COLUMN($M83:$HR83)-COLUMN($M83),6)=0)*ISNUMBER($M83:$HR83)*($M83:$HR83&gt;=RESUMEN!$C$26)*($M83:$HR83&lt;=RESUMEN!$C$27)*IFERROR(N($N83:$HS83),0))</f>
        <v>0</v>
      </c>
      <c r="HX83">
        <f>SUMPRODUCT((MOD(COLUMN($M83:$HR83)-COLUMN($M83),6)=0)*ISNUMBER($M83:$HR83)*($M83:$HR83&gt;=RESUMEN!$C$26)*($M83:$HR83&lt;=RESUMEN!$C$27))</f>
        <v>0</v>
      </c>
    </row>
    <row r="84">
      <c r="B84">
        <f>VENTAS!A83</f>
        <v>81</v>
      </c>
      <c r="C84" t="str">
        <f>VENTAS!B83</f>
        <v xml:space="preserve">LC1 - 10 - 4 </v>
      </c>
      <c r="D84" t="str">
        <f>VENTAS!C83</f>
        <v>VENDIDO</v>
      </c>
      <c r="E84">
        <f>VENTAS!D83</f>
        <v>30000000</v>
      </c>
      <c r="F84">
        <f>VENTAS!J83</f>
        <v>20500000</v>
      </c>
      <c r="G84">
        <f>VENTAS!F83</f>
        <v>45843</v>
      </c>
      <c r="H84">
        <f>VENTAS!K83</f>
        <v>24</v>
      </c>
      <c r="I84" t="str">
        <f>VENTAS!M83</f>
        <v xml:space="preserve">05 DE CADA MES </v>
      </c>
      <c r="J84">
        <f>VENTAS!L83</f>
        <v>854166.6666666666</v>
      </c>
      <c r="K84">
        <f>IF(N($H84)&lt;1,"",$G84+31)</f>
        <v>45874</v>
      </c>
      <c r="L84">
        <f>IF(K84="","",TODAY()-K84)</f>
        <v>444</v>
      </c>
      <c r="M84">
        <v>45897</v>
      </c>
      <c r="N84">
        <v>1500000</v>
      </c>
      <c r="O84" t="str">
        <f>IF(K84="","SIN ESTADO",IF(M84&lt;&gt;"","PAGA",IF(L84&gt;0,"VENCIDA",IF(L84&gt;=-5,"POR VENCER","AL DÍA"))))</f>
        <v>PAGA</v>
      </c>
      <c r="P84" t="str">
        <v>TRANSFERENCIA</v>
      </c>
      <c r="Q84">
        <f>IF(N($H84)&lt;2,"",IF(K84="","",K84+31))</f>
        <v>45905</v>
      </c>
      <c r="R84">
        <f>IF(Q84="","",TODAY()-Q84)</f>
        <v>413</v>
      </c>
      <c r="S84">
        <v>45921</v>
      </c>
      <c r="T84">
        <v>1000000</v>
      </c>
      <c r="U84" t="str">
        <f>IF(Q84="","SIN ESTADO",IF(S84&lt;&gt;"","PAGA",IF(R84&gt;0,"VENCIDA",IF(R84&gt;=-5,"POR VENCER","AL DÍA"))))</f>
        <v>PAGA</v>
      </c>
      <c r="V84" t="str">
        <v>TRANSFERENCIA</v>
      </c>
      <c r="W84">
        <f>IF(N($H84)&lt;3,"",IF(Q84="","",Q84+31))</f>
        <v>45936</v>
      </c>
      <c r="X84">
        <f>IF(W84="","",TODAY()-W84)</f>
        <v>382</v>
      </c>
      <c r="Y84">
        <v>45952</v>
      </c>
      <c r="Z84">
        <v>1000000</v>
      </c>
      <c r="AA84" t="str">
        <f>IF(W84="","SIN ESTADO",IF(Y84&lt;&gt;"","PAGA",IF(X84&gt;0,"VENCIDA",IF(X84&gt;=-5,"POR VENCER","AL DÍA"))))</f>
        <v>PAGA</v>
      </c>
      <c r="AB84" t="str">
        <v>TRANSFERENCIA</v>
      </c>
      <c r="AC84">
        <f>IF(N($H84)&lt;4,"",IF(W84="","",W84+31))</f>
        <v>45967</v>
      </c>
      <c r="AD84">
        <f>IF(AC84="","",TODAY()-AC84)</f>
        <v>351</v>
      </c>
      <c r="AE84">
        <v>45988</v>
      </c>
      <c r="AF84">
        <v>1000000</v>
      </c>
      <c r="AG84" t="str">
        <f>IF(AC84="","SIN ESTADO",IF(AE84&lt;&gt;"","PAGA",IF(AD84&gt;0,"VENCIDA",IF(AD84&gt;=-5,"POR VENCER","AL DÍA"))))</f>
        <v>PAGA</v>
      </c>
      <c r="AH84" t="str">
        <v>TRANSFERENCIA</v>
      </c>
      <c r="AI84">
        <f>IF(N($H84)&lt;5,"",IF(AC84="","",AC84+31))</f>
        <v>45998</v>
      </c>
      <c r="AJ84">
        <f>IF(AI84="","",TODAY()-AI84)</f>
        <v>320</v>
      </c>
      <c r="AK84">
        <v>46011</v>
      </c>
      <c r="AL84">
        <v>1000000</v>
      </c>
      <c r="AM84" t="str">
        <f>IF(AI84="","SIN ESTADO",IF(AK84&lt;&gt;"","PAGA",IF(AJ84&gt;0,"VENCIDA",IF(AJ84&gt;=-5,"POR VENCER","AL DÍA"))))</f>
        <v>PAGA</v>
      </c>
      <c r="AN84" t="str">
        <v>TRANSFERENCIA</v>
      </c>
      <c r="AO84">
        <f>IF(N($H84)&lt;6,"",IF(AI84="","",AI84+31))</f>
        <v>46029</v>
      </c>
      <c r="AP84">
        <f>IF(AO84="","",TODAY()-AO84)</f>
        <v>289</v>
      </c>
      <c r="AQ84">
        <v>46050</v>
      </c>
      <c r="AR84">
        <v>1000000</v>
      </c>
      <c r="AS84" t="str">
        <f>IF(AO84="","SIN ESTADO",IF(AQ84&lt;&gt;"","PAGA",IF(AP84&gt;0,"VENCIDA",IF(AP84&gt;=-5,"POR VENCER","AL DÍA"))))</f>
        <v>PAGA</v>
      </c>
      <c r="AT84" t="str">
        <v>TRANSFERENCIA</v>
      </c>
      <c r="AU84">
        <f>IF(N($H84)&lt;7,"",IF(AO84="","",AO84+31))</f>
        <v>46060</v>
      </c>
      <c r="AV84">
        <f>IF(AU84="","",TODAY()-AU84)</f>
        <v>258</v>
      </c>
      <c r="AW84">
        <v>46192</v>
      </c>
      <c r="AX84">
        <v>1000000</v>
      </c>
      <c r="AY84" t="str">
        <f>IF(AU84="","SIN ESTADO",IF(AW84&lt;&gt;"","PAGA",IF(AV84&gt;0,"VENCIDA",IF(AV84&gt;=-5,"POR VENCER","AL DÍA"))))</f>
        <v>PAGA</v>
      </c>
      <c r="AZ84" t="str">
        <v>TRANSFERENCIA</v>
      </c>
      <c r="BA84">
        <f>IF(N($H84)&lt;8,"",IF(AU84="","",AU84+31))</f>
        <v>46091</v>
      </c>
      <c r="BB84">
        <f>IF(BA84="","",TODAY()-BA84)</f>
        <v>227</v>
      </c>
      <c r="BC84">
        <v>46283</v>
      </c>
      <c r="BD84">
        <v>1000000</v>
      </c>
      <c r="BE84" t="str">
        <f>IF(BA84="","SIN ESTADO",IF(BC84&lt;&gt;"","PAGA",IF(BB84&gt;0,"VENCIDA",IF(BB84&gt;=-5,"POR VENCER","AL DÍA"))))</f>
        <v>PAGA</v>
      </c>
      <c r="BF84" t="str">
        <v>TRANSFERENCIA</v>
      </c>
      <c r="BG84">
        <f>IF(N($H84)&lt;9,"",IF(BA84="","",BA84+31))</f>
        <v>46122</v>
      </c>
      <c r="BH84">
        <f>IF(BG84="","",TODAY()-BG84)</f>
        <v>196</v>
      </c>
      <c r="BK84" t="str">
        <f>IF(BG84="","SIN ESTADO",IF(BI84&lt;&gt;"","PAGA",IF(BH84&gt;0,"VENCIDA",IF(BH84&gt;=-5,"POR VENCER","AL DÍA"))))</f>
        <v>VENCIDA</v>
      </c>
      <c r="BM84">
        <f>IF(N($H84)&lt;10,"",IF(BG84="","",BG84+31))</f>
        <v>46153</v>
      </c>
      <c r="BN84">
        <f>IF(BM84="","",TODAY()-BM84)</f>
        <v>165</v>
      </c>
      <c r="BQ84" t="str">
        <f>IF(BM84="","SIN ESTADO",IF(BO84&lt;&gt;"","PAGA",IF(BN84&gt;0,"VENCIDA",IF(BN84&gt;=-5,"POR VENCER","AL DÍA"))))</f>
        <v>VENCIDA</v>
      </c>
      <c r="BS84">
        <f>IF(N($H84)&lt;11,"",IF(BM84="","",BM84+31))</f>
        <v>46184</v>
      </c>
      <c r="BT84">
        <f>IF(BS84="","",TODAY()-BS84)</f>
        <v>134</v>
      </c>
      <c r="BW84" t="str">
        <f>IF(BS84="","SIN ESTADO",IF(BU84&lt;&gt;"","PAGA",IF(BT84&gt;0,"VENCIDA",IF(BT84&gt;=-5,"POR VENCER","AL DÍA"))))</f>
        <v>VENCIDA</v>
      </c>
      <c r="BY84">
        <f>IF(N($H84)&lt;12,"",IF(BS84="","",BS84+31))</f>
        <v>46215</v>
      </c>
      <c r="BZ84">
        <f>IF(BY84="","",TODAY()-BY84)</f>
        <v>103</v>
      </c>
      <c r="CC84" t="str">
        <f>IF(BY84="","SIN ESTADO",IF(CA84&lt;&gt;"","PAGA",IF(BZ84&gt;0,"VENCIDA",IF(BZ84&gt;=-5,"POR VENCER","AL DÍA"))))</f>
        <v>VENCIDA</v>
      </c>
      <c r="CE84">
        <f>IF(N($H84)&lt;13,"",IF(BY84="","",BY84+31))</f>
        <v>46246</v>
      </c>
      <c r="CF84">
        <f>IF(CE84="","",TODAY()-CE84)</f>
        <v>72</v>
      </c>
      <c r="CI84" t="str">
        <f>IF(CE84="","SIN ESTADO",IF(CG84&lt;&gt;"","PAGA",IF(CF84&gt;0,"VENCIDA",IF(CF84&gt;=-5,"POR VENCER","AL DÍA"))))</f>
        <v>VENCIDA</v>
      </c>
      <c r="CK84">
        <f>IF(N($H84)&lt;14,"",IF(CE84="","",CE84+31))</f>
        <v>46277</v>
      </c>
      <c r="CL84">
        <f>IF(CK84="","",TODAY()-CK84)</f>
        <v>41</v>
      </c>
      <c r="CO84" t="str">
        <f>IF(CK84="","SIN ESTADO",IF(CM84&lt;&gt;"","PAGA",IF(CL84&gt;0,"VENCIDA",IF(CL84&gt;=-5,"POR VENCER","AL DÍA"))))</f>
        <v>VENCIDA</v>
      </c>
      <c r="CQ84">
        <f>IF(N($H84)&lt;15,"",IF(CK84="","",CK84+31))</f>
        <v>46308</v>
      </c>
      <c r="CR84">
        <f>IF(CQ84="","",TODAY()-CQ84)</f>
        <v>10</v>
      </c>
      <c r="CU84" t="str">
        <f>IF(CQ84="","SIN ESTADO",IF(CS84&lt;&gt;"","PAGA",IF(CR84&gt;0,"VENCIDA",IF(CR84&gt;=-5,"POR VENCER","AL DÍA"))))</f>
        <v>VENCIDA</v>
      </c>
      <c r="CW84">
        <f>IF(N($H84)&lt;16,"",IF(CQ84="","",CQ84+31))</f>
        <v>46339</v>
      </c>
      <c r="CX84">
        <f>IF(CW84="","",TODAY()-CW84)</f>
        <v>-21</v>
      </c>
      <c r="DA84" t="str">
        <f>IF(CW84="","SIN ESTADO",IF(CY84&lt;&gt;"","PAGA",IF(CX84&gt;0,"VENCIDA",IF(CX84&gt;=-5,"POR VENCER","AL DÍA"))))</f>
        <v>AL DÍA</v>
      </c>
      <c r="DC84">
        <f>IF(N($H84)&lt;17,"",IF(CW84="","",CW84+31))</f>
        <v>46370</v>
      </c>
      <c r="DD84">
        <f>IF(DC84="","",TODAY()-DC84)</f>
        <v>-52</v>
      </c>
      <c r="DG84" t="str">
        <f>IF(DC84="","SIN ESTADO",IF(DE84&lt;&gt;"","PAGA",IF(DD84&gt;0,"VENCIDA",IF(DD84&gt;=-5,"POR VENCER","AL DÍA"))))</f>
        <v>AL DÍA</v>
      </c>
      <c r="DI84">
        <f>IF(N($H84)&lt;18,"",IF(DC84="","",DC84+31))</f>
        <v>46401</v>
      </c>
      <c r="DJ84">
        <f>IF(DI84="","",TODAY()-DI84)</f>
        <v>-83</v>
      </c>
      <c r="DM84" t="str">
        <f>IF(DI84="","SIN ESTADO",IF(DK84&lt;&gt;"","PAGA",IF(DJ84&gt;0,"VENCIDA",IF(DJ84&gt;=-5,"POR VENCER","AL DÍA"))))</f>
        <v>AL DÍA</v>
      </c>
      <c r="DO84">
        <f>IF(N($H84)&lt;19,"",IF(DI84="","",DI84+31))</f>
        <v>46432</v>
      </c>
      <c r="DP84">
        <f>IF(DO84="","",TODAY()-DO84)</f>
        <v>-114</v>
      </c>
      <c r="DS84" t="str">
        <f>IF(DO84="","SIN ESTADO",IF(DQ84&lt;&gt;"","PAGA",IF(DP84&gt;0,"VENCIDA",IF(DP84&gt;=-5,"POR VENCER","AL DÍA"))))</f>
        <v>AL DÍA</v>
      </c>
      <c r="DU84">
        <f>IF(N($H84)&lt;20,"",IF(DO84="","",DO84+31))</f>
        <v>46463</v>
      </c>
      <c r="DV84">
        <f>IF(DU84="","",TODAY()-DU84)</f>
        <v>-145</v>
      </c>
      <c r="DY84" t="str">
        <f>IF(DU84="","SIN ESTADO",IF(DW84&lt;&gt;"","PAGA",IF(DV84&gt;0,"VENCIDA",IF(DV84&gt;=-5,"POR VENCER","AL DÍA"))))</f>
        <v>AL DÍA</v>
      </c>
      <c r="EA84">
        <f>IF(N($H84)&lt;21,"",IF(DU84="","",DU84+31))</f>
        <v>46494</v>
      </c>
      <c r="EB84">
        <f>IF(EA84="","",TODAY()-EA84)</f>
        <v>-176</v>
      </c>
      <c r="EE84" t="str">
        <f>IF(EA84="","SIN ESTADO",IF(EC84&lt;&gt;"","PAGA",IF(EB84&gt;0,"VENCIDA",IF(EB84&gt;=-5,"POR VENCER","AL DÍA"))))</f>
        <v>AL DÍA</v>
      </c>
      <c r="EG84">
        <f>IF(N($H84)&lt;22,"",IF(EA84="","",EA84+31))</f>
        <v>46525</v>
      </c>
      <c r="EH84">
        <f>IF(EG84="","",TODAY()-EG84)</f>
        <v>-207</v>
      </c>
      <c r="EK84" t="str">
        <f>IF(EG84="","SIN ESTADO",IF(EI84&lt;&gt;"","PAGA",IF(EH84&gt;0,"VENCIDA",IF(EH84&gt;=-5,"POR VENCER","AL DÍA"))))</f>
        <v>AL DÍA</v>
      </c>
      <c r="EM84">
        <f>IF(N($H84)&lt;23,"",IF(EG84="","",EG84+31))</f>
        <v>46556</v>
      </c>
      <c r="EN84">
        <f>IF(EM84="","",TODAY()-EM84)</f>
        <v>-238</v>
      </c>
      <c r="EQ84" t="str">
        <f>IF(EM84="","SIN ESTADO",IF(EO84&lt;&gt;"","PAGA",IF(EN84&gt;0,"VENCIDA",IF(EN84&gt;=-5,"POR VENCER","AL DÍA"))))</f>
        <v>AL DÍA</v>
      </c>
      <c r="ES84">
        <f>IF(N($H84)&lt;24,"",IF(EM84="","",EM84+31))</f>
        <v>46587</v>
      </c>
      <c r="ET84">
        <f>IF(ES84="","",TODAY()-ES84)</f>
        <v>-269</v>
      </c>
      <c r="EW84" t="str">
        <f>IF(ES84="","SIN ESTADO",IF(EU84&lt;&gt;"","PAGA",IF(ET84&gt;0,"VENCIDA",IF(ET84&gt;=-5,"POR VENCER","AL DÍA"))))</f>
        <v>AL DÍA</v>
      </c>
      <c r="EY84" t="str">
        <f>IF(N($H84)&lt;25,"",IF(ES84="","",ES84+31))</f>
        <v/>
      </c>
      <c r="EZ84" t="str">
        <f>IF(EY84="","",TODAY()-EY84)</f>
        <v/>
      </c>
      <c r="FC84" t="str">
        <f>IF(EY84="","SIN ESTADO",IF(FA84&lt;&gt;"","PAGA",IF(EZ84&gt;0,"VENCIDA",IF(EZ84&gt;=-5,"POR VENCER","AL DÍA"))))</f>
        <v>SIN ESTADO</v>
      </c>
      <c r="FE84" t="str">
        <f>IF(N($H84)&lt;26,"",IF(EY84="","",EY84+31))</f>
        <v/>
      </c>
      <c r="FF84" t="str">
        <f>IF(FE84="","",TODAY()-FE84)</f>
        <v/>
      </c>
      <c r="FI84" t="str">
        <f>IF(FE84="","SIN ESTADO",IF(FG84&lt;&gt;"","PAGA",IF(FF84&gt;0,"VENCIDA",IF(FF84&gt;=-5,"POR VENCER","AL DÍA"))))</f>
        <v>SIN ESTADO</v>
      </c>
      <c r="FK84" t="str">
        <f>IF(N($H84)&lt;27,"",IF(FE84="","",FE84+31))</f>
        <v/>
      </c>
      <c r="FL84" t="str">
        <f>IF(FK84="","",TODAY()-FK84)</f>
        <v/>
      </c>
      <c r="FO84" t="str">
        <f>IF(FK84="","SIN ESTADO",IF(FM84&lt;&gt;"","PAGA",IF(FL84&gt;0,"VENCIDA",IF(FL84&gt;=-5,"POR VENCER","AL DÍA"))))</f>
        <v>SIN ESTADO</v>
      </c>
      <c r="FQ84" t="str">
        <f>IF(N($H84)&lt;28,"",IF(FK84="","",FK84+31))</f>
        <v/>
      </c>
      <c r="FR84" t="str">
        <f>IF(FQ84="","",TODAY()-FQ84)</f>
        <v/>
      </c>
      <c r="FU84" t="str">
        <f>IF(FQ84="","SIN ESTADO",IF(FS84&lt;&gt;"","PAGA",IF(FR84&gt;0,"VENCIDA",IF(FR84&gt;=-5,"POR VENCER","AL DÍA"))))</f>
        <v>SIN ESTADO</v>
      </c>
      <c r="FW84" t="str">
        <f>IF(N($H84)&lt;29,"",IF(FQ84="","",FQ84+31))</f>
        <v/>
      </c>
      <c r="FX84" t="str">
        <f>IF(FW84="","",TODAY()-FW84)</f>
        <v/>
      </c>
      <c r="GA84" t="str">
        <f>IF(FW84="","SIN ESTADO",IF(FY84&lt;&gt;"","PAGA",IF(FX84&gt;0,"VENCIDA",IF(FX84&gt;=-5,"POR VENCER","AL DÍA"))))</f>
        <v>SIN ESTADO</v>
      </c>
      <c r="GC84" t="str">
        <f>IF(N($H84)&lt;30,"",IF(FW84="","",FW84+31))</f>
        <v/>
      </c>
      <c r="GD84" t="str">
        <f>IF(GC84="","",TODAY()-GC84)</f>
        <v/>
      </c>
      <c r="GG84" t="str">
        <f>IF(GC84="","SIN ESTADO",IF(GE84&lt;&gt;"","PAGA",IF(GD84&gt;0,"VENCIDA",IF(GD84&gt;=-5,"POR VENCER","AL DÍA"))))</f>
        <v>SIN ESTADO</v>
      </c>
      <c r="GI84" t="str">
        <f>IF(N($H84)&lt;31,"",IF(GC84="","",GC84+31))</f>
        <v/>
      </c>
      <c r="GJ84" t="str">
        <f>IF(GI84="","",TODAY()-GI84)</f>
        <v/>
      </c>
      <c r="GM84" t="str">
        <f>IF(GI84="","SIN ESTADO",IF(GK84&lt;&gt;"","PAGA",IF(GJ84&gt;0,"VENCIDA",IF(GJ84&gt;=-5,"POR VENCER","AL DÍA"))))</f>
        <v>SIN ESTADO</v>
      </c>
      <c r="GO84" t="str">
        <f>IF(N($H84)&lt;32,"",IF(GI84="","",GI84+31))</f>
        <v/>
      </c>
      <c r="GP84" t="str">
        <f>IF(GO84="","",TODAY()-GO84)</f>
        <v/>
      </c>
      <c r="GS84" t="str">
        <f>IF(GO84="","SIN ESTADO",IF(GQ84&lt;&gt;"","PAGA",IF(GP84&gt;0,"VENCIDA",IF(GP84&gt;=-5,"POR VENCER","AL DÍA"))))</f>
        <v>SIN ESTADO</v>
      </c>
      <c r="GU84" t="str">
        <f>IF(N($H84)&lt;33,"",IF(GO84="","",GO84+31))</f>
        <v/>
      </c>
      <c r="GV84" t="str">
        <f>IF(GU84="","",TODAY()-GU84)</f>
        <v/>
      </c>
      <c r="GY84" t="str">
        <f>IF(GU84="","SIN ESTADO",IF(GW84&lt;&gt;"","PAGA",IF(GV84&gt;0,"VENCIDA",IF(GV84&gt;=-5,"POR VENCER","AL DÍA"))))</f>
        <v>SIN ESTADO</v>
      </c>
      <c r="HA84" t="str">
        <f>IF(N($H84)&lt;34,"",IF(GU84="","",GU84+31))</f>
        <v/>
      </c>
      <c r="HB84" t="str">
        <f>IF(HA84="","",TODAY()-HA84)</f>
        <v/>
      </c>
      <c r="HE84" t="str">
        <f>IF(HA84="","SIN ESTADO",IF(HC84&lt;&gt;"","PAGA",IF(HB84&gt;0,"VENCIDA",IF(HB84&gt;=-5,"POR VENCER","AL DÍA"))))</f>
        <v>SIN ESTADO</v>
      </c>
      <c r="HG84" t="str">
        <f>IF(N($H84)&lt;35,"",IF(HA84="","",HA84+31))</f>
        <v/>
      </c>
      <c r="HH84" t="str">
        <f>IF(HG84="","",TODAY()-HG84)</f>
        <v/>
      </c>
      <c r="HK84" t="str">
        <f>IF(HG84="","SIN ESTADO",IF(HI84&lt;&gt;"","PAGA",IF(HH84&gt;0,"VENCIDA",IF(HH84&gt;=-5,"POR VENCER","AL DÍA"))))</f>
        <v>SIN ESTADO</v>
      </c>
      <c r="HM84" t="str">
        <f>IF(N($H84)&lt;36,"",IF(HG84="","",HG84+31))</f>
        <v/>
      </c>
      <c r="HN84" t="str">
        <f>IF(HM84="","",TODAY()-HM84)</f>
        <v/>
      </c>
      <c r="HQ84" t="str">
        <f>IF(HM84="","SIN ESTADO",IF(HO84&lt;&gt;"","PAGA",IF(HN84&gt;0,"VENCIDA",IF(HN84&gt;=-5,"POR VENCER","AL DÍA"))))</f>
        <v>SIN ESTADO</v>
      </c>
      <c r="HS84">
        <f>N84+T84+Z84+AF84+AL84+AR84+AX84+BD84+BJ84+BP84+BV84+CB84+CH84+CN84+CT84+CZ84+DF84+DL84+DR84+DX84+ED84+EJ84+EP84+EV84+FB84+FH84+FN84+FT84+FZ84+GF84+GL84+GR84+GX84+HD84+HJ84+HP84</f>
        <v>8500000</v>
      </c>
      <c r="HU84">
        <f>IFERROR(N($J84),0)</f>
        <v>854166.6666666666</v>
      </c>
      <c r="HW84">
        <f>SUMPRODUCT((MOD(COLUMN($M84:$HR84)-COLUMN($M84),6)=0)*ISNUMBER($M84:$HR84)*($M84:$HR84&gt;=RESUMEN!$C$26)*($M84:$HR84&lt;=RESUMEN!$C$27)*IFERROR(N($N84:$HS84),0))</f>
        <v>0</v>
      </c>
      <c r="HX84">
        <f>SUMPRODUCT((MOD(COLUMN($M84:$HR84)-COLUMN($M84),6)=0)*ISNUMBER($M84:$HR84)*($M84:$HR84&gt;=RESUMEN!$C$26)*($M84:$HR84&lt;=RESUMEN!$C$27))</f>
        <v>0</v>
      </c>
    </row>
    <row r="85">
      <c r="B85">
        <f>VENTAS!A84</f>
        <v>82</v>
      </c>
      <c r="C85" t="str">
        <f>VENTAS!B84</f>
        <v xml:space="preserve">LC1 - 10 - 5 </v>
      </c>
      <c r="D85" t="str">
        <f>VENTAS!C84</f>
        <v>VENDIDO</v>
      </c>
      <c r="E85">
        <f>VENTAS!D84</f>
        <v>30000000</v>
      </c>
      <c r="F85">
        <f>VENTAS!J84</f>
        <v>26000000</v>
      </c>
      <c r="G85">
        <f>VENTAS!F84</f>
        <v>45811</v>
      </c>
      <c r="H85">
        <f>VENTAS!K84</f>
        <v>24</v>
      </c>
      <c r="I85" t="str">
        <f>VENTAS!M84</f>
        <v xml:space="preserve">03 DE CADA MES </v>
      </c>
      <c r="J85">
        <f>VENTAS!L84</f>
        <v>1083333.3333333333</v>
      </c>
      <c r="K85">
        <f>IF(N($H85)&lt;1,"",$G85+31)</f>
        <v>45842</v>
      </c>
      <c r="L85">
        <f>IF(K85="","",TODAY()-K85)</f>
        <v>476</v>
      </c>
      <c r="M85">
        <v>45901</v>
      </c>
      <c r="N85">
        <v>1083000</v>
      </c>
      <c r="O85" t="str">
        <f>IF(K85="","SIN ESTADO",IF(M85&lt;&gt;"","PAGA",IF(L85&gt;0,"VENCIDA",IF(L85&gt;=-5,"POR VENCER","AL DÍA"))))</f>
        <v>PAGA</v>
      </c>
      <c r="P85" t="str">
        <v>TRANSFERENCIA</v>
      </c>
      <c r="Q85">
        <f>IF(N($H85)&lt;2,"",IF(K85="","",K85+31))</f>
        <v>45873</v>
      </c>
      <c r="R85">
        <f>IF(Q85="","",TODAY()-Q85)</f>
        <v>445</v>
      </c>
      <c r="S85">
        <v>45933</v>
      </c>
      <c r="T85">
        <v>1083000</v>
      </c>
      <c r="U85" t="str">
        <f>IF(Q85="","SIN ESTADO",IF(S85&lt;&gt;"","PAGA",IF(R85&gt;0,"VENCIDA",IF(R85&gt;=-5,"POR VENCER","AL DÍA"))))</f>
        <v>PAGA</v>
      </c>
      <c r="V85" t="str">
        <v>TRANSFERENCIA</v>
      </c>
      <c r="W85">
        <f>IF(N($H85)&lt;3,"",IF(Q85="","",Q85+31))</f>
        <v>45904</v>
      </c>
      <c r="X85">
        <f>IF(W85="","",TODAY()-W85)</f>
        <v>414</v>
      </c>
      <c r="Y85">
        <v>45988</v>
      </c>
      <c r="Z85">
        <v>1050000</v>
      </c>
      <c r="AA85" t="str">
        <f>IF(W85="","SIN ESTADO",IF(Y85&lt;&gt;"","PAGA",IF(X85&gt;0,"VENCIDA",IF(X85&gt;=-5,"POR VENCER","AL DÍA"))))</f>
        <v>PAGA</v>
      </c>
      <c r="AB85" t="str">
        <v>TRANSFERENCIA</v>
      </c>
      <c r="AC85">
        <f>IF(N($H85)&lt;4,"",IF(W85="","",W85+31))</f>
        <v>45935</v>
      </c>
      <c r="AD85">
        <f>IF(AC85="","",TODAY()-AC85)</f>
        <v>383</v>
      </c>
      <c r="AE85">
        <v>46010</v>
      </c>
      <c r="AF85">
        <v>1000000</v>
      </c>
      <c r="AG85" t="str">
        <f>IF(AC85="","SIN ESTADO",IF(AE85&lt;&gt;"","PAGA",IF(AD85&gt;0,"VENCIDA",IF(AD85&gt;=-5,"POR VENCER","AL DÍA"))))</f>
        <v>PAGA</v>
      </c>
      <c r="AH85" t="str">
        <v>TRANSFERENCIA</v>
      </c>
      <c r="AI85">
        <f>IF(N($H85)&lt;5,"",IF(AC85="","",AC85+31))</f>
        <v>45966</v>
      </c>
      <c r="AJ85">
        <f>IF(AI85="","",TODAY()-AI85)</f>
        <v>352</v>
      </c>
      <c r="AK85">
        <v>45660</v>
      </c>
      <c r="AL85">
        <v>1083000</v>
      </c>
      <c r="AM85" t="str">
        <f>IF(AI85="","SIN ESTADO",IF(AK85&lt;&gt;"","PAGA",IF(AJ85&gt;0,"VENCIDA",IF(AJ85&gt;=-5,"POR VENCER","AL DÍA"))))</f>
        <v>PAGA</v>
      </c>
      <c r="AN85" t="str">
        <v>TRANSFERENCIA</v>
      </c>
      <c r="AO85">
        <f>IF(N($H85)&lt;6,"",IF(AI85="","",AI85+31))</f>
        <v>45997</v>
      </c>
      <c r="AP85">
        <f>IF(AO85="","",TODAY()-AO85)</f>
        <v>321</v>
      </c>
      <c r="AQ85">
        <v>45660</v>
      </c>
      <c r="AR85">
        <v>1083000</v>
      </c>
      <c r="AS85" t="str">
        <f>IF(AO85="","SIN ESTADO",IF(AQ85&lt;&gt;"","PAGA",IF(AP85&gt;0,"VENCIDA",IF(AP85&gt;=-5,"POR VENCER","AL DÍA"))))</f>
        <v>PAGA</v>
      </c>
      <c r="AT85" t="str">
        <v>TRANSFERENCIA</v>
      </c>
      <c r="AU85">
        <f>IF(N($H85)&lt;7,"",IF(AO85="","",AO85+31))</f>
        <v>46028</v>
      </c>
      <c r="AV85">
        <f>IF(AU85="","",TODAY()-AU85)</f>
        <v>290</v>
      </c>
      <c r="AW85">
        <v>46056</v>
      </c>
      <c r="AX85">
        <v>1083000</v>
      </c>
      <c r="AY85" t="str">
        <f>IF(AU85="","SIN ESTADO",IF(AW85&lt;&gt;"","PAGA",IF(AV85&gt;0,"VENCIDA",IF(AV85&gt;=-5,"POR VENCER","AL DÍA"))))</f>
        <v>PAGA</v>
      </c>
      <c r="AZ85" t="str">
        <v>TRANSFERENCIA</v>
      </c>
      <c r="BA85">
        <f>IF(N($H85)&lt;8,"",IF(AU85="","",AU85+31))</f>
        <v>46059</v>
      </c>
      <c r="BB85">
        <f>IF(BA85="","",TODAY()-BA85)</f>
        <v>259</v>
      </c>
      <c r="BC85">
        <v>46084</v>
      </c>
      <c r="BD85">
        <v>1083000</v>
      </c>
      <c r="BE85" t="str">
        <f>IF(BA85="","SIN ESTADO",IF(BC85&lt;&gt;"","PAGA",IF(BB85&gt;0,"VENCIDA",IF(BB85&gt;=-5,"POR VENCER","AL DÍA"))))</f>
        <v>PAGA</v>
      </c>
      <c r="BF85" t="str">
        <v>TRANSFERENCIA</v>
      </c>
      <c r="BG85">
        <f>IF(N($H85)&lt;9,"",IF(BA85="","",BA85+31))</f>
        <v>46090</v>
      </c>
      <c r="BH85">
        <f>IF(BG85="","",TODAY()-BG85)</f>
        <v>228</v>
      </c>
      <c r="BI85">
        <v>46146</v>
      </c>
      <c r="BJ85">
        <v>1083000</v>
      </c>
      <c r="BK85" t="str">
        <f>IF(BG85="","SIN ESTADO",IF(BI85&lt;&gt;"","PAGA",IF(BH85&gt;0,"VENCIDA",IF(BH85&gt;=-5,"POR VENCER","AL DÍA"))))</f>
        <v>PAGA</v>
      </c>
      <c r="BL85" t="str">
        <v>TRANSFERENCIA</v>
      </c>
      <c r="BM85">
        <f>IF(N($H85)&lt;10,"",IF(BG85="","",BG85+31))</f>
        <v>46121</v>
      </c>
      <c r="BN85">
        <f>IF(BM85="","",TODAY()-BM85)</f>
        <v>197</v>
      </c>
      <c r="BO85">
        <v>46177</v>
      </c>
      <c r="BP85">
        <v>1083000</v>
      </c>
      <c r="BQ85" t="str">
        <f>IF(BM85="","SIN ESTADO",IF(BO85&lt;&gt;"","PAGA",IF(BN85&gt;0,"VENCIDA",IF(BN85&gt;=-5,"POR VENCER","AL DÍA"))))</f>
        <v>PAGA</v>
      </c>
      <c r="BR85" t="str">
        <v>TRANSFERENCIA</v>
      </c>
      <c r="BS85">
        <f>IF(N($H85)&lt;11,"",IF(BM85="","",BM85+31))</f>
        <v>46152</v>
      </c>
      <c r="BT85">
        <f>IF(BS85="","",TODAY()-BS85)</f>
        <v>166</v>
      </c>
      <c r="BU85">
        <v>46206</v>
      </c>
      <c r="BV85">
        <v>1083000</v>
      </c>
      <c r="BW85" t="str">
        <f>IF(BS85="","SIN ESTADO",IF(BU85&lt;&gt;"","PAGA",IF(BT85&gt;0,"VENCIDA",IF(BT85&gt;=-5,"POR VENCER","AL DÍA"))))</f>
        <v>PAGA</v>
      </c>
      <c r="BX85" t="str">
        <v>TRANSFERENCIA</v>
      </c>
      <c r="BY85">
        <f>IF(N($H85)&lt;12,"",IF(BS85="","",BS85+31))</f>
        <v>46183</v>
      </c>
      <c r="BZ85">
        <f>IF(BY85="","",TODAY()-BY85)</f>
        <v>135</v>
      </c>
      <c r="CA85">
        <v>46268</v>
      </c>
      <c r="CB85">
        <v>1083000</v>
      </c>
      <c r="CC85" t="str">
        <f>IF(BY85="","SIN ESTADO",IF(CA85&lt;&gt;"","PAGA",IF(BZ85&gt;0,"VENCIDA",IF(BZ85&gt;=-5,"POR VENCER","AL DÍA"))))</f>
        <v>PAGA</v>
      </c>
      <c r="CD85" t="str">
        <v>TRANSFERENCIA</v>
      </c>
      <c r="CE85">
        <f>IF(N($H85)&lt;13,"",IF(BY85="","",BY85+31))</f>
        <v>46214</v>
      </c>
      <c r="CF85">
        <f>IF(CE85="","",TODAY()-CE85)</f>
        <v>104</v>
      </c>
      <c r="CG85">
        <v>46298</v>
      </c>
      <c r="CH85">
        <v>2166000</v>
      </c>
      <c r="CI85" t="str">
        <f>IF(CE85="","SIN ESTADO",IF(CG85&lt;&gt;"","PAGA",IF(CF85&gt;0,"VENCIDA",IF(CF85&gt;=-5,"POR VENCER","AL DÍA"))))</f>
        <v>PAGA</v>
      </c>
      <c r="CJ85" t="str">
        <v>TRANSFERENCIA</v>
      </c>
      <c r="CK85">
        <f>IF(N($H85)&lt;14,"",IF(CE85="","",CE85+31))</f>
        <v>46245</v>
      </c>
      <c r="CL85">
        <f>IF(CK85="","",TODAY()-CK85)</f>
        <v>73</v>
      </c>
      <c r="CM85">
        <v>46298</v>
      </c>
      <c r="CO85" t="str">
        <f>IF(CK85="","SIN ESTADO",IF(CM85&lt;&gt;"","PAGA",IF(CL85&gt;0,"VENCIDA",IF(CL85&gt;=-5,"POR VENCER","AL DÍA"))))</f>
        <v>PAGA</v>
      </c>
      <c r="CQ85">
        <f>IF(N($H85)&lt;15,"",IF(CK85="","",CK85+31))</f>
        <v>46276</v>
      </c>
      <c r="CR85">
        <f>IF(CQ85="","",TODAY()-CQ85)</f>
        <v>42</v>
      </c>
      <c r="CU85" t="str">
        <f>IF(CQ85="","SIN ESTADO",IF(CS85&lt;&gt;"","PAGA",IF(CR85&gt;0,"VENCIDA",IF(CR85&gt;=-5,"POR VENCER","AL DÍA"))))</f>
        <v>VENCIDA</v>
      </c>
      <c r="CW85">
        <f>IF(N($H85)&lt;16,"",IF(CQ85="","",CQ85+31))</f>
        <v>46307</v>
      </c>
      <c r="CX85">
        <f>IF(CW85="","",TODAY()-CW85)</f>
        <v>11</v>
      </c>
      <c r="DA85" t="str">
        <f>IF(CW85="","SIN ESTADO",IF(CY85&lt;&gt;"","PAGA",IF(CX85&gt;0,"VENCIDA",IF(CX85&gt;=-5,"POR VENCER","AL DÍA"))))</f>
        <v>VENCIDA</v>
      </c>
      <c r="DC85">
        <f>IF(N($H85)&lt;17,"",IF(CW85="","",CW85+31))</f>
        <v>46338</v>
      </c>
      <c r="DD85">
        <f>IF(DC85="","",TODAY()-DC85)</f>
        <v>-20</v>
      </c>
      <c r="DG85" t="str">
        <f>IF(DC85="","SIN ESTADO",IF(DE85&lt;&gt;"","PAGA",IF(DD85&gt;0,"VENCIDA",IF(DD85&gt;=-5,"POR VENCER","AL DÍA"))))</f>
        <v>AL DÍA</v>
      </c>
      <c r="DI85">
        <f>IF(N($H85)&lt;18,"",IF(DC85="","",DC85+31))</f>
        <v>46369</v>
      </c>
      <c r="DJ85">
        <f>IF(DI85="","",TODAY()-DI85)</f>
        <v>-51</v>
      </c>
      <c r="DM85" t="str">
        <f>IF(DI85="","SIN ESTADO",IF(DK85&lt;&gt;"","PAGA",IF(DJ85&gt;0,"VENCIDA",IF(DJ85&gt;=-5,"POR VENCER","AL DÍA"))))</f>
        <v>AL DÍA</v>
      </c>
      <c r="DO85">
        <f>IF(N($H85)&lt;19,"",IF(DI85="","",DI85+31))</f>
        <v>46400</v>
      </c>
      <c r="DP85">
        <f>IF(DO85="","",TODAY()-DO85)</f>
        <v>-82</v>
      </c>
      <c r="DS85" t="str">
        <f>IF(DO85="","SIN ESTADO",IF(DQ85&lt;&gt;"","PAGA",IF(DP85&gt;0,"VENCIDA",IF(DP85&gt;=-5,"POR VENCER","AL DÍA"))))</f>
        <v>AL DÍA</v>
      </c>
      <c r="DU85">
        <f>IF(N($H85)&lt;20,"",IF(DO85="","",DO85+31))</f>
        <v>46431</v>
      </c>
      <c r="DV85">
        <f>IF(DU85="","",TODAY()-DU85)</f>
        <v>-113</v>
      </c>
      <c r="DY85" t="str">
        <f>IF(DU85="","SIN ESTADO",IF(DW85&lt;&gt;"","PAGA",IF(DV85&gt;0,"VENCIDA",IF(DV85&gt;=-5,"POR VENCER","AL DÍA"))))</f>
        <v>AL DÍA</v>
      </c>
      <c r="EA85">
        <f>IF(N($H85)&lt;21,"",IF(DU85="","",DU85+31))</f>
        <v>46462</v>
      </c>
      <c r="EB85">
        <f>IF(EA85="","",TODAY()-EA85)</f>
        <v>-144</v>
      </c>
      <c r="EE85" t="str">
        <f>IF(EA85="","SIN ESTADO",IF(EC85&lt;&gt;"","PAGA",IF(EB85&gt;0,"VENCIDA",IF(EB85&gt;=-5,"POR VENCER","AL DÍA"))))</f>
        <v>AL DÍA</v>
      </c>
      <c r="EG85">
        <f>IF(N($H85)&lt;22,"",IF(EA85="","",EA85+31))</f>
        <v>46493</v>
      </c>
      <c r="EH85">
        <f>IF(EG85="","",TODAY()-EG85)</f>
        <v>-175</v>
      </c>
      <c r="EK85" t="str">
        <f>IF(EG85="","SIN ESTADO",IF(EI85&lt;&gt;"","PAGA",IF(EH85&gt;0,"VENCIDA",IF(EH85&gt;=-5,"POR VENCER","AL DÍA"))))</f>
        <v>AL DÍA</v>
      </c>
      <c r="EM85">
        <f>IF(N($H85)&lt;23,"",IF(EG85="","",EG85+31))</f>
        <v>46524</v>
      </c>
      <c r="EN85">
        <f>IF(EM85="","",TODAY()-EM85)</f>
        <v>-206</v>
      </c>
      <c r="EQ85" t="str">
        <f>IF(EM85="","SIN ESTADO",IF(EO85&lt;&gt;"","PAGA",IF(EN85&gt;0,"VENCIDA",IF(EN85&gt;=-5,"POR VENCER","AL DÍA"))))</f>
        <v>AL DÍA</v>
      </c>
      <c r="ES85">
        <f>IF(N($H85)&lt;24,"",IF(EM85="","",EM85+31))</f>
        <v>46555</v>
      </c>
      <c r="ET85">
        <f>IF(ES85="","",TODAY()-ES85)</f>
        <v>-237</v>
      </c>
      <c r="EW85" t="str">
        <f>IF(ES85="","SIN ESTADO",IF(EU85&lt;&gt;"","PAGA",IF(ET85&gt;0,"VENCIDA",IF(ET85&gt;=-5,"POR VENCER","AL DÍA"))))</f>
        <v>AL DÍA</v>
      </c>
      <c r="EY85" t="str">
        <f>IF(N($H85)&lt;25,"",IF(ES85="","",ES85+31))</f>
        <v/>
      </c>
      <c r="EZ85" t="str">
        <f>IF(EY85="","",TODAY()-EY85)</f>
        <v/>
      </c>
      <c r="FC85" t="str">
        <f>IF(EY85="","SIN ESTADO",IF(FA85&lt;&gt;"","PAGA",IF(EZ85&gt;0,"VENCIDA",IF(EZ85&gt;=-5,"POR VENCER","AL DÍA"))))</f>
        <v>SIN ESTADO</v>
      </c>
      <c r="FE85" t="str">
        <f>IF(N($H85)&lt;26,"",IF(EY85="","",EY85+31))</f>
        <v/>
      </c>
      <c r="FF85" t="str">
        <f>IF(FE85="","",TODAY()-FE85)</f>
        <v/>
      </c>
      <c r="FI85" t="str">
        <f>IF(FE85="","SIN ESTADO",IF(FG85&lt;&gt;"","PAGA",IF(FF85&gt;0,"VENCIDA",IF(FF85&gt;=-5,"POR VENCER","AL DÍA"))))</f>
        <v>SIN ESTADO</v>
      </c>
      <c r="FK85" t="str">
        <f>IF(N($H85)&lt;27,"",IF(FE85="","",FE85+31))</f>
        <v/>
      </c>
      <c r="FL85" t="str">
        <f>IF(FK85="","",TODAY()-FK85)</f>
        <v/>
      </c>
      <c r="FO85" t="str">
        <f>IF(FK85="","SIN ESTADO",IF(FM85&lt;&gt;"","PAGA",IF(FL85&gt;0,"VENCIDA",IF(FL85&gt;=-5,"POR VENCER","AL DÍA"))))</f>
        <v>SIN ESTADO</v>
      </c>
      <c r="FQ85" t="str">
        <f>IF(N($H85)&lt;28,"",IF(FK85="","",FK85+31))</f>
        <v/>
      </c>
      <c r="FR85" t="str">
        <f>IF(FQ85="","",TODAY()-FQ85)</f>
        <v/>
      </c>
      <c r="FU85" t="str">
        <f>IF(FQ85="","SIN ESTADO",IF(FS85&lt;&gt;"","PAGA",IF(FR85&gt;0,"VENCIDA",IF(FR85&gt;=-5,"POR VENCER","AL DÍA"))))</f>
        <v>SIN ESTADO</v>
      </c>
      <c r="FW85" t="str">
        <f>IF(N($H85)&lt;29,"",IF(FQ85="","",FQ85+31))</f>
        <v/>
      </c>
      <c r="FX85" t="str">
        <f>IF(FW85="","",TODAY()-FW85)</f>
        <v/>
      </c>
      <c r="GA85" t="str">
        <f>IF(FW85="","SIN ESTADO",IF(FY85&lt;&gt;"","PAGA",IF(FX85&gt;0,"VENCIDA",IF(FX85&gt;=-5,"POR VENCER","AL DÍA"))))</f>
        <v>SIN ESTADO</v>
      </c>
      <c r="GC85" t="str">
        <f>IF(N($H85)&lt;30,"",IF(FW85="","",FW85+31))</f>
        <v/>
      </c>
      <c r="GD85" t="str">
        <f>IF(GC85="","",TODAY()-GC85)</f>
        <v/>
      </c>
      <c r="GG85" t="str">
        <f>IF(GC85="","SIN ESTADO",IF(GE85&lt;&gt;"","PAGA",IF(GD85&gt;0,"VENCIDA",IF(GD85&gt;=-5,"POR VENCER","AL DÍA"))))</f>
        <v>SIN ESTADO</v>
      </c>
      <c r="GI85" t="str">
        <f>IF(N($H85)&lt;31,"",IF(GC85="","",GC85+31))</f>
        <v/>
      </c>
      <c r="GJ85" t="str">
        <f>IF(GI85="","",TODAY()-GI85)</f>
        <v/>
      </c>
      <c r="GM85" t="str">
        <f>IF(GI85="","SIN ESTADO",IF(GK85&lt;&gt;"","PAGA",IF(GJ85&gt;0,"VENCIDA",IF(GJ85&gt;=-5,"POR VENCER","AL DÍA"))))</f>
        <v>SIN ESTADO</v>
      </c>
      <c r="GO85" t="str">
        <f>IF(N($H85)&lt;32,"",IF(GI85="","",GI85+31))</f>
        <v/>
      </c>
      <c r="GP85" t="str">
        <f>IF(GO85="","",TODAY()-GO85)</f>
        <v/>
      </c>
      <c r="GS85" t="str">
        <f>IF(GO85="","SIN ESTADO",IF(GQ85&lt;&gt;"","PAGA",IF(GP85&gt;0,"VENCIDA",IF(GP85&gt;=-5,"POR VENCER","AL DÍA"))))</f>
        <v>SIN ESTADO</v>
      </c>
      <c r="GU85" t="str">
        <f>IF(N($H85)&lt;33,"",IF(GO85="","",GO85+31))</f>
        <v/>
      </c>
      <c r="GV85" t="str">
        <f>IF(GU85="","",TODAY()-GU85)</f>
        <v/>
      </c>
      <c r="GY85" t="str">
        <f>IF(GU85="","SIN ESTADO",IF(GW85&lt;&gt;"","PAGA",IF(GV85&gt;0,"VENCIDA",IF(GV85&gt;=-5,"POR VENCER","AL DÍA"))))</f>
        <v>SIN ESTADO</v>
      </c>
      <c r="HA85" t="str">
        <f>IF(N($H85)&lt;34,"",IF(GU85="","",GU85+31))</f>
        <v/>
      </c>
      <c r="HB85" t="str">
        <f>IF(HA85="","",TODAY()-HA85)</f>
        <v/>
      </c>
      <c r="HE85" t="str">
        <f>IF(HA85="","SIN ESTADO",IF(HC85&lt;&gt;"","PAGA",IF(HB85&gt;0,"VENCIDA",IF(HB85&gt;=-5,"POR VENCER","AL DÍA"))))</f>
        <v>SIN ESTADO</v>
      </c>
      <c r="HG85" t="str">
        <f>IF(N($H85)&lt;35,"",IF(HA85="","",HA85+31))</f>
        <v/>
      </c>
      <c r="HH85" t="str">
        <f>IF(HG85="","",TODAY()-HG85)</f>
        <v/>
      </c>
      <c r="HK85" t="str">
        <f>IF(HG85="","SIN ESTADO",IF(HI85&lt;&gt;"","PAGA",IF(HH85&gt;0,"VENCIDA",IF(HH85&gt;=-5,"POR VENCER","AL DÍA"))))</f>
        <v>SIN ESTADO</v>
      </c>
      <c r="HM85" t="str">
        <f>IF(N($H85)&lt;36,"",IF(HG85="","",HG85+31))</f>
        <v/>
      </c>
      <c r="HN85" t="str">
        <f>IF(HM85="","",TODAY()-HM85)</f>
        <v/>
      </c>
      <c r="HQ85" t="str">
        <f>IF(HM85="","SIN ESTADO",IF(HO85&lt;&gt;"","PAGA",IF(HN85&gt;0,"VENCIDA",IF(HN85&gt;=-5,"POR VENCER","AL DÍA"))))</f>
        <v>SIN ESTADO</v>
      </c>
      <c r="HS85">
        <f>N85+T85+Z85+AF85+AL85+AR85+AX85+BD85+BJ85+BP85+BV85+CB85+CH85+CN85+CT85+CZ85+DF85+DL85+DR85+DX85+ED85+EJ85+EP85+EV85+FB85+FH85+FN85+FT85+FZ85+GF85+GL85+GR85+GX85+HD85+HJ85+HP85</f>
        <v>15046000</v>
      </c>
      <c r="HU85">
        <f>IFERROR(N($J85),0)</f>
        <v>1083333.3333333333</v>
      </c>
      <c r="HW85">
        <f>SUMPRODUCT((MOD(COLUMN($M85:$HR85)-COLUMN($M85),6)=0)*ISNUMBER($M85:$HR85)*($M85:$HR85&gt;=RESUMEN!$C$26)*($M85:$HR85&lt;=RESUMEN!$C$27)*IFERROR(N($N85:$HS85),0))</f>
        <v>0</v>
      </c>
      <c r="HX85">
        <f>SUMPRODUCT((MOD(COLUMN($M85:$HR85)-COLUMN($M85),6)=0)*ISNUMBER($M85:$HR85)*($M85:$HR85&gt;=RESUMEN!$C$26)*($M85:$HR85&lt;=RESUMEN!$C$27))</f>
        <v>0</v>
      </c>
    </row>
    <row r="86">
      <c r="B86">
        <f>VENTAS!A85</f>
        <v>83</v>
      </c>
      <c r="C86" t="str">
        <f>VENTAS!B85</f>
        <v xml:space="preserve">LC1 - 10 - 6 </v>
      </c>
      <c r="D86" t="str">
        <f>VENTAS!C85</f>
        <v>VENDIDO</v>
      </c>
      <c r="E86">
        <f>VENTAS!D85</f>
        <v>25000000</v>
      </c>
      <c r="F86">
        <f>VENTAS!J85</f>
        <v>21000000</v>
      </c>
      <c r="G86">
        <f>VENTAS!F85</f>
        <v>46090</v>
      </c>
      <c r="H86">
        <f>VENTAS!K85</f>
        <v>24</v>
      </c>
      <c r="I86" t="str">
        <f>VENTAS!M85</f>
        <v>5 DE CADA MES</v>
      </c>
      <c r="J86">
        <f>VENTAS!L85</f>
        <v>875000</v>
      </c>
      <c r="K86">
        <v>46162</v>
      </c>
      <c r="L86">
        <f>IF(K86="","",TODAY()-K86)</f>
        <v>156</v>
      </c>
      <c r="M86">
        <v>46113</v>
      </c>
      <c r="N86">
        <v>875000</v>
      </c>
      <c r="O86" t="str">
        <f>IF(K86="","SIN ESTADO",IF(M86&lt;&gt;"","PAGA",IF(L86&gt;0,"VENCIDA",IF(L86&gt;=-5,"POR VENCER","AL DÍA"))))</f>
        <v>PAGA</v>
      </c>
      <c r="P86" t="str">
        <v>TRANSFERENCIA</v>
      </c>
      <c r="Q86">
        <f>IF(N($H86)&lt;2,"",IF(K86="","",K86+31))</f>
        <v>46193</v>
      </c>
      <c r="R86">
        <f>IF(Q86="","",TODAY()-Q86)</f>
        <v>125</v>
      </c>
      <c r="S86">
        <v>46162</v>
      </c>
      <c r="T86">
        <v>1000000</v>
      </c>
      <c r="U86" t="str">
        <f>IF(Q86="","SIN ESTADO",IF(S86&lt;&gt;"","PAGA",IF(R86&gt;0,"VENCIDA",IF(R86&gt;=-5,"POR VENCER","AL DÍA"))))</f>
        <v>PAGA</v>
      </c>
      <c r="V86" t="str">
        <v>TRANSFERENCIA</v>
      </c>
      <c r="W86">
        <f>IF(N($H86)&lt;3,"",IF(Q86="","",Q86+31))</f>
        <v>46224</v>
      </c>
      <c r="X86">
        <f>IF(W86="","",TODAY()-W86)</f>
        <v>94</v>
      </c>
      <c r="Y86">
        <v>46171</v>
      </c>
      <c r="Z86">
        <v>1000000</v>
      </c>
      <c r="AA86" t="str">
        <f>IF(W86="","SIN ESTADO",IF(Y86&lt;&gt;"","PAGA",IF(X86&gt;0,"VENCIDA",IF(X86&gt;=-5,"POR VENCER","AL DÍA"))))</f>
        <v>PAGA</v>
      </c>
      <c r="AB86" t="str">
        <v>TRANSFERENCIA</v>
      </c>
      <c r="AC86">
        <f>IF(N($H86)&lt;4,"",IF(W86="","",W86+31))</f>
        <v>46255</v>
      </c>
      <c r="AD86">
        <f>IF(AC86="","",TODAY()-AC86)</f>
        <v>63</v>
      </c>
      <c r="AE86">
        <v>46204</v>
      </c>
      <c r="AF86">
        <v>1000000</v>
      </c>
      <c r="AG86" t="str">
        <f>IF(AC86="","SIN ESTADO",IF(AE86&lt;&gt;"","PAGA",IF(AD86&gt;0,"VENCIDA",IF(AD86&gt;=-5,"POR VENCER","AL DÍA"))))</f>
        <v>PAGA</v>
      </c>
      <c r="AH86" t="str">
        <v>TRANSFERENCIA</v>
      </c>
      <c r="AI86">
        <f>IF(N($H86)&lt;5,"",IF(AC86="","",AC86+31))</f>
        <v>46286</v>
      </c>
      <c r="AJ86">
        <f>IF(AI86="","",TODAY()-AI86)</f>
        <v>32</v>
      </c>
      <c r="AK86">
        <v>46234</v>
      </c>
      <c r="AL86">
        <v>1000000</v>
      </c>
      <c r="AM86" t="str">
        <f>IF(AI86="","SIN ESTADO",IF(AK86&lt;&gt;"","PAGA",IF(AJ86&gt;0,"VENCIDA",IF(AJ86&gt;=-5,"POR VENCER","AL DÍA"))))</f>
        <v>PAGA</v>
      </c>
      <c r="AN86" t="str">
        <v>TRANSFERENCIA</v>
      </c>
      <c r="AO86">
        <f>IF(N($H86)&lt;6,"",IF(AI86="","",AI86+31))</f>
        <v>46317</v>
      </c>
      <c r="AP86">
        <f>IF(AO86="","",TODAY()-AO86)</f>
        <v>1</v>
      </c>
      <c r="AQ86">
        <v>46265</v>
      </c>
      <c r="AR86">
        <v>1000000</v>
      </c>
      <c r="AS86" t="str">
        <f>IF(AO86="","SIN ESTADO",IF(AQ86&lt;&gt;"","PAGA",IF(AP86&gt;0,"VENCIDA",IF(AP86&gt;=-5,"POR VENCER","AL DÍA"))))</f>
        <v>PAGA</v>
      </c>
      <c r="AT86" t="str">
        <v>TRANSFERENCIA</v>
      </c>
      <c r="AU86">
        <f>IF(N($H86)&lt;7,"",IF(AO86="","",AO86+31))</f>
        <v>46348</v>
      </c>
      <c r="AV86">
        <f>IF(AU86="","",TODAY()-AU86)</f>
        <v>-30</v>
      </c>
      <c r="AY86" t="str">
        <f>IF(AU86="","SIN ESTADO",IF(AW86&lt;&gt;"","PAGA",IF(AV86&gt;0,"VENCIDA",IF(AV86&gt;=-5,"POR VENCER","AL DÍA"))))</f>
        <v>AL DÍA</v>
      </c>
      <c r="BA86">
        <f>IF(N($H86)&lt;8,"",IF(AU86="","",AU86+31))</f>
        <v>46379</v>
      </c>
      <c r="BB86">
        <f>IF(BA86="","",TODAY()-BA86)</f>
        <v>-61</v>
      </c>
      <c r="BE86" t="str">
        <f>IF(BA86="","SIN ESTADO",IF(BC86&lt;&gt;"","PAGA",IF(BB86&gt;0,"VENCIDA",IF(BB86&gt;=-5,"POR VENCER","AL DÍA"))))</f>
        <v>AL DÍA</v>
      </c>
      <c r="BG86">
        <f>IF(N($H86)&lt;9,"",IF(BA86="","",BA86+31))</f>
        <v>46410</v>
      </c>
      <c r="BH86">
        <f>IF(BG86="","",TODAY()-BG86)</f>
        <v>-92</v>
      </c>
      <c r="BK86" t="str">
        <f>IF(BG86="","SIN ESTADO",IF(BI86&lt;&gt;"","PAGA",IF(BH86&gt;0,"VENCIDA",IF(BH86&gt;=-5,"POR VENCER","AL DÍA"))))</f>
        <v>AL DÍA</v>
      </c>
      <c r="BM86">
        <f>IF(N($H86)&lt;10,"",IF(BG86="","",BG86+31))</f>
        <v>46441</v>
      </c>
      <c r="BN86">
        <f>IF(BM86="","",TODAY()-BM86)</f>
        <v>-123</v>
      </c>
      <c r="BQ86" t="str">
        <f>IF(BM86="","SIN ESTADO",IF(BO86&lt;&gt;"","PAGA",IF(BN86&gt;0,"VENCIDA",IF(BN86&gt;=-5,"POR VENCER","AL DÍA"))))</f>
        <v>AL DÍA</v>
      </c>
      <c r="BS86">
        <f>IF(N($H86)&lt;11,"",IF(BM86="","",BM86+31))</f>
        <v>46472</v>
      </c>
      <c r="BT86">
        <f>IF(BS86="","",TODAY()-BS86)</f>
        <v>-154</v>
      </c>
      <c r="BW86" t="str">
        <f>IF(BS86="","SIN ESTADO",IF(BU86&lt;&gt;"","PAGA",IF(BT86&gt;0,"VENCIDA",IF(BT86&gt;=-5,"POR VENCER","AL DÍA"))))</f>
        <v>AL DÍA</v>
      </c>
      <c r="BY86">
        <f>IF(N($H86)&lt;12,"",IF(BS86="","",BS86+31))</f>
        <v>46503</v>
      </c>
      <c r="BZ86">
        <f>IF(BY86="","",TODAY()-BY86)</f>
        <v>-185</v>
      </c>
      <c r="CC86" t="str">
        <f>IF(BY86="","SIN ESTADO",IF(CA86&lt;&gt;"","PAGA",IF(BZ86&gt;0,"VENCIDA",IF(BZ86&gt;=-5,"POR VENCER","AL DÍA"))))</f>
        <v>AL DÍA</v>
      </c>
      <c r="CE86">
        <f>IF(N($H86)&lt;13,"",IF(BY86="","",BY86+31))</f>
        <v>46534</v>
      </c>
      <c r="CF86">
        <f>IF(CE86="","",TODAY()-CE86)</f>
        <v>-216</v>
      </c>
      <c r="CI86" t="str">
        <f>IF(CE86="","SIN ESTADO",IF(CG86&lt;&gt;"","PAGA",IF(CF86&gt;0,"VENCIDA",IF(CF86&gt;=-5,"POR VENCER","AL DÍA"))))</f>
        <v>AL DÍA</v>
      </c>
      <c r="CK86">
        <f>IF(N($H86)&lt;14,"",IF(CE86="","",CE86+31))</f>
        <v>46565</v>
      </c>
      <c r="CL86">
        <f>IF(CK86="","",TODAY()-CK86)</f>
        <v>-247</v>
      </c>
      <c r="CO86" t="str">
        <f>IF(CK86="","SIN ESTADO",IF(CM86&lt;&gt;"","PAGA",IF(CL86&gt;0,"VENCIDA",IF(CL86&gt;=-5,"POR VENCER","AL DÍA"))))</f>
        <v>AL DÍA</v>
      </c>
      <c r="CQ86">
        <f>IF(N($H86)&lt;15,"",IF(CK86="","",CK86+31))</f>
        <v>46596</v>
      </c>
      <c r="CR86">
        <f>IF(CQ86="","",TODAY()-CQ86)</f>
        <v>-278</v>
      </c>
      <c r="CU86" t="str">
        <f>IF(CQ86="","SIN ESTADO",IF(CS86&lt;&gt;"","PAGA",IF(CR86&gt;0,"VENCIDA",IF(CR86&gt;=-5,"POR VENCER","AL DÍA"))))</f>
        <v>AL DÍA</v>
      </c>
      <c r="CW86">
        <f>IF(N($H86)&lt;16,"",IF(CQ86="","",CQ86+31))</f>
        <v>46627</v>
      </c>
      <c r="CX86">
        <f>IF(CW86="","",TODAY()-CW86)</f>
        <v>-309</v>
      </c>
      <c r="DA86" t="str">
        <f>IF(CW86="","SIN ESTADO",IF(CY86&lt;&gt;"","PAGA",IF(CX86&gt;0,"VENCIDA",IF(CX86&gt;=-5,"POR VENCER","AL DÍA"))))</f>
        <v>AL DÍA</v>
      </c>
      <c r="DC86">
        <f>IF(N($H86)&lt;17,"",IF(CW86="","",CW86+31))</f>
        <v>46658</v>
      </c>
      <c r="DD86">
        <f>IF(DC86="","",TODAY()-DC86)</f>
        <v>-340</v>
      </c>
      <c r="DG86" t="str">
        <f>IF(DC86="","SIN ESTADO",IF(DE86&lt;&gt;"","PAGA",IF(DD86&gt;0,"VENCIDA",IF(DD86&gt;=-5,"POR VENCER","AL DÍA"))))</f>
        <v>AL DÍA</v>
      </c>
      <c r="DI86">
        <f>IF(N($H86)&lt;18,"",IF(DC86="","",DC86+31))</f>
        <v>46689</v>
      </c>
      <c r="DJ86">
        <f>IF(DI86="","",TODAY()-DI86)</f>
        <v>-371</v>
      </c>
      <c r="DM86" t="str">
        <f>IF(DI86="","SIN ESTADO",IF(DK86&lt;&gt;"","PAGA",IF(DJ86&gt;0,"VENCIDA",IF(DJ86&gt;=-5,"POR VENCER","AL DÍA"))))</f>
        <v>AL DÍA</v>
      </c>
      <c r="DO86">
        <f>IF(N($H86)&lt;19,"",IF(DI86="","",DI86+31))</f>
        <v>46720</v>
      </c>
      <c r="DP86">
        <f>IF(DO86="","",TODAY()-DO86)</f>
        <v>-402</v>
      </c>
      <c r="DS86" t="str">
        <f>IF(DO86="","SIN ESTADO",IF(DQ86&lt;&gt;"","PAGA",IF(DP86&gt;0,"VENCIDA",IF(DP86&gt;=-5,"POR VENCER","AL DÍA"))))</f>
        <v>AL DÍA</v>
      </c>
      <c r="DU86">
        <f>IF(N($H86)&lt;20,"",IF(DO86="","",DO86+31))</f>
        <v>46751</v>
      </c>
      <c r="DV86">
        <f>IF(DU86="","",TODAY()-DU86)</f>
        <v>-433</v>
      </c>
      <c r="DY86" t="str">
        <f>IF(DU86="","SIN ESTADO",IF(DW86&lt;&gt;"","PAGA",IF(DV86&gt;0,"VENCIDA",IF(DV86&gt;=-5,"POR VENCER","AL DÍA"))))</f>
        <v>AL DÍA</v>
      </c>
      <c r="EA86">
        <f>IF(N($H86)&lt;21,"",IF(DU86="","",DU86+31))</f>
        <v>46782</v>
      </c>
      <c r="EB86">
        <f>IF(EA86="","",TODAY()-EA86)</f>
        <v>-464</v>
      </c>
      <c r="EE86" t="str">
        <f>IF(EA86="","SIN ESTADO",IF(EC86&lt;&gt;"","PAGA",IF(EB86&gt;0,"VENCIDA",IF(EB86&gt;=-5,"POR VENCER","AL DÍA"))))</f>
        <v>AL DÍA</v>
      </c>
      <c r="EG86">
        <f>IF(N($H86)&lt;22,"",IF(EA86="","",EA86+31))</f>
        <v>46813</v>
      </c>
      <c r="EH86">
        <f>IF(EG86="","",TODAY()-EG86)</f>
        <v>-495</v>
      </c>
      <c r="EK86" t="str">
        <f>IF(EG86="","SIN ESTADO",IF(EI86&lt;&gt;"","PAGA",IF(EH86&gt;0,"VENCIDA",IF(EH86&gt;=-5,"POR VENCER","AL DÍA"))))</f>
        <v>AL DÍA</v>
      </c>
      <c r="EM86">
        <f>IF(N($H86)&lt;23,"",IF(EG86="","",EG86+31))</f>
        <v>46844</v>
      </c>
      <c r="EN86">
        <f>IF(EM86="","",TODAY()-EM86)</f>
        <v>-526</v>
      </c>
      <c r="EQ86" t="str">
        <f>IF(EM86="","SIN ESTADO",IF(EO86&lt;&gt;"","PAGA",IF(EN86&gt;0,"VENCIDA",IF(EN86&gt;=-5,"POR VENCER","AL DÍA"))))</f>
        <v>AL DÍA</v>
      </c>
      <c r="ES86">
        <f>IF(N($H86)&lt;24,"",IF(EM86="","",EM86+31))</f>
        <v>46875</v>
      </c>
      <c r="ET86">
        <f>IF(ES86="","",TODAY()-ES86)</f>
        <v>-557</v>
      </c>
      <c r="EW86" t="str">
        <f>IF(ES86="","SIN ESTADO",IF(EU86&lt;&gt;"","PAGA",IF(ET86&gt;0,"VENCIDA",IF(ET86&gt;=-5,"POR VENCER","AL DÍA"))))</f>
        <v>AL DÍA</v>
      </c>
      <c r="EY86" t="str">
        <f>IF(N($H86)&lt;25,"",IF(ES86="","",ES86+31))</f>
        <v/>
      </c>
      <c r="EZ86" t="str">
        <f>IF(EY86="","",TODAY()-EY86)</f>
        <v/>
      </c>
      <c r="FC86" t="str">
        <f>IF(EY86="","SIN ESTADO",IF(FA86&lt;&gt;"","PAGA",IF(EZ86&gt;0,"VENCIDA",IF(EZ86&gt;=-5,"POR VENCER","AL DÍA"))))</f>
        <v>SIN ESTADO</v>
      </c>
      <c r="FE86" t="str">
        <f>IF(N($H86)&lt;26,"",IF(EY86="","",EY86+31))</f>
        <v/>
      </c>
      <c r="FF86" t="str">
        <f>IF(FE86="","",TODAY()-FE86)</f>
        <v/>
      </c>
      <c r="FI86" t="str">
        <f>IF(FE86="","SIN ESTADO",IF(FG86&lt;&gt;"","PAGA",IF(FF86&gt;0,"VENCIDA",IF(FF86&gt;=-5,"POR VENCER","AL DÍA"))))</f>
        <v>SIN ESTADO</v>
      </c>
      <c r="FK86" t="str">
        <f>IF(N($H86)&lt;27,"",IF(FE86="","",FE86+31))</f>
        <v/>
      </c>
      <c r="FL86" t="str">
        <f>IF(FK86="","",TODAY()-FK86)</f>
        <v/>
      </c>
      <c r="FO86" t="str">
        <f>IF(FK86="","SIN ESTADO",IF(FM86&lt;&gt;"","PAGA",IF(FL86&gt;0,"VENCIDA",IF(FL86&gt;=-5,"POR VENCER","AL DÍA"))))</f>
        <v>SIN ESTADO</v>
      </c>
      <c r="FQ86" t="str">
        <f>IF(N($H86)&lt;28,"",IF(FK86="","",FK86+31))</f>
        <v/>
      </c>
      <c r="FR86" t="str">
        <f>IF(FQ86="","",TODAY()-FQ86)</f>
        <v/>
      </c>
      <c r="FU86" t="str">
        <f>IF(FQ86="","SIN ESTADO",IF(FS86&lt;&gt;"","PAGA",IF(FR86&gt;0,"VENCIDA",IF(FR86&gt;=-5,"POR VENCER","AL DÍA"))))</f>
        <v>SIN ESTADO</v>
      </c>
      <c r="FW86" t="str">
        <f>IF(N($H86)&lt;29,"",IF(FQ86="","",FQ86+31))</f>
        <v/>
      </c>
      <c r="FX86" t="str">
        <f>IF(FW86="","",TODAY()-FW86)</f>
        <v/>
      </c>
      <c r="GA86" t="str">
        <f>IF(FW86="","SIN ESTADO",IF(FY86&lt;&gt;"","PAGA",IF(FX86&gt;0,"VENCIDA",IF(FX86&gt;=-5,"POR VENCER","AL DÍA"))))</f>
        <v>SIN ESTADO</v>
      </c>
      <c r="GC86" t="str">
        <f>IF(N($H86)&lt;30,"",IF(FW86="","",FW86+31))</f>
        <v/>
      </c>
      <c r="GD86" t="str">
        <f>IF(GC86="","",TODAY()-GC86)</f>
        <v/>
      </c>
      <c r="GG86" t="str">
        <f>IF(GC86="","SIN ESTADO",IF(GE86&lt;&gt;"","PAGA",IF(GD86&gt;0,"VENCIDA",IF(GD86&gt;=-5,"POR VENCER","AL DÍA"))))</f>
        <v>SIN ESTADO</v>
      </c>
      <c r="GI86" t="str">
        <f>IF(N($H86)&lt;31,"",IF(GC86="","",GC86+31))</f>
        <v/>
      </c>
      <c r="GJ86" t="str">
        <f>IF(GI86="","",TODAY()-GI86)</f>
        <v/>
      </c>
      <c r="GM86" t="str">
        <f>IF(GI86="","SIN ESTADO",IF(GK86&lt;&gt;"","PAGA",IF(GJ86&gt;0,"VENCIDA",IF(GJ86&gt;=-5,"POR VENCER","AL DÍA"))))</f>
        <v>SIN ESTADO</v>
      </c>
      <c r="GO86" t="str">
        <f>IF(N($H86)&lt;32,"",IF(GI86="","",GI86+31))</f>
        <v/>
      </c>
      <c r="GP86" t="str">
        <f>IF(GO86="","",TODAY()-GO86)</f>
        <v/>
      </c>
      <c r="GS86" t="str">
        <f>IF(GO86="","SIN ESTADO",IF(GQ86&lt;&gt;"","PAGA",IF(GP86&gt;0,"VENCIDA",IF(GP86&gt;=-5,"POR VENCER","AL DÍA"))))</f>
        <v>SIN ESTADO</v>
      </c>
      <c r="GU86" t="str">
        <f>IF(N($H86)&lt;33,"",IF(GO86="","",GO86+31))</f>
        <v/>
      </c>
      <c r="GV86" t="str">
        <f>IF(GU86="","",TODAY()-GU86)</f>
        <v/>
      </c>
      <c r="GY86" t="str">
        <f>IF(GU86="","SIN ESTADO",IF(GW86&lt;&gt;"","PAGA",IF(GV86&gt;0,"VENCIDA",IF(GV86&gt;=-5,"POR VENCER","AL DÍA"))))</f>
        <v>SIN ESTADO</v>
      </c>
      <c r="HA86" t="str">
        <f>IF(N($H86)&lt;34,"",IF(GU86="","",GU86+31))</f>
        <v/>
      </c>
      <c r="HB86" t="str">
        <f>IF(HA86="","",TODAY()-HA86)</f>
        <v/>
      </c>
      <c r="HE86" t="str">
        <f>IF(HA86="","SIN ESTADO",IF(HC86&lt;&gt;"","PAGA",IF(HB86&gt;0,"VENCIDA",IF(HB86&gt;=-5,"POR VENCER","AL DÍA"))))</f>
        <v>SIN ESTADO</v>
      </c>
      <c r="HG86" t="str">
        <f>IF(N($H86)&lt;35,"",IF(HA86="","",HA86+31))</f>
        <v/>
      </c>
      <c r="HH86" t="str">
        <f>IF(HG86="","",TODAY()-HG86)</f>
        <v/>
      </c>
      <c r="HK86" t="str">
        <f>IF(HG86="","SIN ESTADO",IF(HI86&lt;&gt;"","PAGA",IF(HH86&gt;0,"VENCIDA",IF(HH86&gt;=-5,"POR VENCER","AL DÍA"))))</f>
        <v>SIN ESTADO</v>
      </c>
      <c r="HM86" t="str">
        <f>IF(N($H86)&lt;36,"",IF(HG86="","",HG86+31))</f>
        <v/>
      </c>
      <c r="HN86" t="str">
        <f>IF(HM86="","",TODAY()-HM86)</f>
        <v/>
      </c>
      <c r="HQ86" t="str">
        <f>IF(HM86="","SIN ESTADO",IF(HO86&lt;&gt;"","PAGA",IF(HN86&gt;0,"VENCIDA",IF(HN86&gt;=-5,"POR VENCER","AL DÍA"))))</f>
        <v>SIN ESTADO</v>
      </c>
      <c r="HS86">
        <f>N86+T86+Z86+AF86+AL86+AR86+AX86+BD86+BJ86+BP86+BV86+CB86+CH86+CN86+CT86+CZ86+DF86+DL86+DR86+DX86+ED86+EJ86+EP86+EV86+FB86+FH86+FN86+FT86+FZ86+GF86+GL86+GR86+GX86+HD86+HJ86+HP86</f>
        <v>5875000</v>
      </c>
      <c r="HU86">
        <f>IFERROR(N($J86),0)</f>
        <v>875000</v>
      </c>
      <c r="HW86">
        <f>SUMPRODUCT((MOD(COLUMN($M86:$HR86)-COLUMN($M86),6)=0)*ISNUMBER($M86:$HR86)*($M86:$HR86&gt;=RESUMEN!$C$26)*($M86:$HR86&lt;=RESUMEN!$C$27)*IFERROR(N($N86:$HS86),0))</f>
        <v>875000</v>
      </c>
      <c r="HX86">
        <f>SUMPRODUCT((MOD(COLUMN($M86:$HR86)-COLUMN($M86),6)=0)*ISNUMBER($M86:$HR86)*($M86:$HR86&gt;=RESUMEN!$C$26)*($M86:$HR86&lt;=RESUMEN!$C$27))</f>
        <v>1</v>
      </c>
    </row>
    <row r="87">
      <c r="B87">
        <f>VENTAS!A86</f>
        <v>84</v>
      </c>
      <c r="C87" t="str">
        <f>VENTAS!B86</f>
        <v xml:space="preserve">LC1 - 10 - 7 </v>
      </c>
      <c r="D87" t="str">
        <f>VENTAS!C86</f>
        <v>VENDIDO</v>
      </c>
      <c r="E87">
        <f>VENTAS!D86</f>
        <v>25000000</v>
      </c>
      <c r="F87">
        <f>VENTAS!J86</f>
        <v>25000000</v>
      </c>
      <c r="G87">
        <f>VENTAS!F86</f>
        <v>0</v>
      </c>
      <c r="H87">
        <f>VENTAS!K86</f>
        <v>0</v>
      </c>
      <c r="I87">
        <f>VENTAS!M86</f>
        <v>0</v>
      </c>
      <c r="J87" t="e">
        <f>VENTAS!L86</f>
        <v>#DIV/0!</v>
      </c>
      <c r="K87" t="str">
        <f>IF(N($H87)&lt;1,"",$G87+31)</f>
        <v/>
      </c>
      <c r="L87" t="str">
        <f>IF(K87="","",TODAY()-K87)</f>
        <v/>
      </c>
      <c r="O87" t="str">
        <f>IF(K87="","SIN ESTADO",IF(M87&lt;&gt;"","PAGA",IF(L87&gt;0,"VENCIDA",IF(L87&gt;=-5,"POR VENCER","AL DÍA"))))</f>
        <v>SIN ESTADO</v>
      </c>
      <c r="Q87" t="str">
        <f>IF(N($H87)&lt;2,"",IF(K87="","",K87+31))</f>
        <v/>
      </c>
      <c r="R87" t="str">
        <f>IF(Q87="","",TODAY()-Q87)</f>
        <v/>
      </c>
      <c r="U87" t="str">
        <f>IF(Q87="","SIN ESTADO",IF(S87&lt;&gt;"","PAGA",IF(R87&gt;0,"VENCIDA",IF(R87&gt;=-5,"POR VENCER","AL DÍA"))))</f>
        <v>SIN ESTADO</v>
      </c>
      <c r="W87" t="str">
        <f>IF(N($H87)&lt;3,"",IF(Q87="","",Q87+31))</f>
        <v/>
      </c>
      <c r="X87" t="str">
        <f>IF(W87="","",TODAY()-W87)</f>
        <v/>
      </c>
      <c r="AA87" t="str">
        <f>IF(W87="","SIN ESTADO",IF(Y87&lt;&gt;"","PAGA",IF(X87&gt;0,"VENCIDA",IF(X87&gt;=-5,"POR VENCER","AL DÍA"))))</f>
        <v>SIN ESTADO</v>
      </c>
      <c r="AC87" t="str">
        <f>IF(N($H87)&lt;4,"",IF(W87="","",W87+31))</f>
        <v/>
      </c>
      <c r="AD87" t="str">
        <f>IF(AC87="","",TODAY()-AC87)</f>
        <v/>
      </c>
      <c r="AG87" t="str">
        <f>IF(AC87="","SIN ESTADO",IF(AE87&lt;&gt;"","PAGA",IF(AD87&gt;0,"VENCIDA",IF(AD87&gt;=-5,"POR VENCER","AL DÍA"))))</f>
        <v>SIN ESTADO</v>
      </c>
      <c r="AI87" t="str">
        <f>IF(N($H87)&lt;5,"",IF(AC87="","",AC87+31))</f>
        <v/>
      </c>
      <c r="AJ87" t="str">
        <f>IF(AI87="","",TODAY()-AI87)</f>
        <v/>
      </c>
      <c r="AM87" t="str">
        <f>IF(AI87="","SIN ESTADO",IF(AK87&lt;&gt;"","PAGA",IF(AJ87&gt;0,"VENCIDA",IF(AJ87&gt;=-5,"POR VENCER","AL DÍA"))))</f>
        <v>SIN ESTADO</v>
      </c>
      <c r="AO87" t="str">
        <f>IF(N($H87)&lt;6,"",IF(AI87="","",AI87+31))</f>
        <v/>
      </c>
      <c r="AP87" t="str">
        <f>IF(AO87="","",TODAY()-AO87)</f>
        <v/>
      </c>
      <c r="AS87" t="str">
        <f>IF(AO87="","SIN ESTADO",IF(AQ87&lt;&gt;"","PAGA",IF(AP87&gt;0,"VENCIDA",IF(AP87&gt;=-5,"POR VENCER","AL DÍA"))))</f>
        <v>SIN ESTADO</v>
      </c>
      <c r="AU87" t="str">
        <f>IF(N($H87)&lt;7,"",IF(AO87="","",AO87+31))</f>
        <v/>
      </c>
      <c r="AV87" t="str">
        <f>IF(AU87="","",TODAY()-AU87)</f>
        <v/>
      </c>
      <c r="AY87" t="str">
        <f>IF(AU87="","SIN ESTADO",IF(AW87&lt;&gt;"","PAGA",IF(AV87&gt;0,"VENCIDA",IF(AV87&gt;=-5,"POR VENCER","AL DÍA"))))</f>
        <v>SIN ESTADO</v>
      </c>
      <c r="BA87" t="str">
        <f>IF(N($H87)&lt;8,"",IF(AU87="","",AU87+31))</f>
        <v/>
      </c>
      <c r="BB87" t="str">
        <f>IF(BA87="","",TODAY()-BA87)</f>
        <v/>
      </c>
      <c r="BE87" t="str">
        <f>IF(BA87="","SIN ESTADO",IF(BC87&lt;&gt;"","PAGA",IF(BB87&gt;0,"VENCIDA",IF(BB87&gt;=-5,"POR VENCER","AL DÍA"))))</f>
        <v>SIN ESTADO</v>
      </c>
      <c r="BG87" t="str">
        <f>IF(N($H87)&lt;9,"",IF(BA87="","",BA87+31))</f>
        <v/>
      </c>
      <c r="BH87" t="str">
        <f>IF(BG87="","",TODAY()-BG87)</f>
        <v/>
      </c>
      <c r="BK87" t="str">
        <f>IF(BG87="","SIN ESTADO",IF(BI87&lt;&gt;"","PAGA",IF(BH87&gt;0,"VENCIDA",IF(BH87&gt;=-5,"POR VENCER","AL DÍA"))))</f>
        <v>SIN ESTADO</v>
      </c>
      <c r="BM87" t="str">
        <f>IF(N($H87)&lt;10,"",IF(BG87="","",BG87+31))</f>
        <v/>
      </c>
      <c r="BN87" t="str">
        <f>IF(BM87="","",TODAY()-BM87)</f>
        <v/>
      </c>
      <c r="BQ87" t="str">
        <f>IF(BM87="","SIN ESTADO",IF(BO87&lt;&gt;"","PAGA",IF(BN87&gt;0,"VENCIDA",IF(BN87&gt;=-5,"POR VENCER","AL DÍA"))))</f>
        <v>SIN ESTADO</v>
      </c>
      <c r="BS87" t="str">
        <f>IF(N($H87)&lt;11,"",IF(BM87="","",BM87+31))</f>
        <v/>
      </c>
      <c r="BT87" t="str">
        <f>IF(BS87="","",TODAY()-BS87)</f>
        <v/>
      </c>
      <c r="BW87" t="str">
        <f>IF(BS87="","SIN ESTADO",IF(BU87&lt;&gt;"","PAGA",IF(BT87&gt;0,"VENCIDA",IF(BT87&gt;=-5,"POR VENCER","AL DÍA"))))</f>
        <v>SIN ESTADO</v>
      </c>
      <c r="BY87" t="str">
        <f>IF(N($H87)&lt;12,"",IF(BS87="","",BS87+31))</f>
        <v/>
      </c>
      <c r="BZ87" t="str">
        <f>IF(BY87="","",TODAY()-BY87)</f>
        <v/>
      </c>
      <c r="CC87" t="str">
        <f>IF(BY87="","SIN ESTADO",IF(CA87&lt;&gt;"","PAGA",IF(BZ87&gt;0,"VENCIDA",IF(BZ87&gt;=-5,"POR VENCER","AL DÍA"))))</f>
        <v>SIN ESTADO</v>
      </c>
      <c r="CE87" t="str">
        <f>IF(N($H87)&lt;13,"",IF(BY87="","",BY87+31))</f>
        <v/>
      </c>
      <c r="CF87" t="str">
        <f>IF(CE87="","",TODAY()-CE87)</f>
        <v/>
      </c>
      <c r="CI87" t="str">
        <f>IF(CE87="","SIN ESTADO",IF(CG87&lt;&gt;"","PAGA",IF(CF87&gt;0,"VENCIDA",IF(CF87&gt;=-5,"POR VENCER","AL DÍA"))))</f>
        <v>SIN ESTADO</v>
      </c>
      <c r="CK87" t="str">
        <f>IF(N($H87)&lt;14,"",IF(CE87="","",CE87+31))</f>
        <v/>
      </c>
      <c r="CL87" t="str">
        <f>IF(CK87="","",TODAY()-CK87)</f>
        <v/>
      </c>
      <c r="CO87" t="str">
        <f>IF(CK87="","SIN ESTADO",IF(CM87&lt;&gt;"","PAGA",IF(CL87&gt;0,"VENCIDA",IF(CL87&gt;=-5,"POR VENCER","AL DÍA"))))</f>
        <v>SIN ESTADO</v>
      </c>
      <c r="CQ87" t="str">
        <f>IF(N($H87)&lt;15,"",IF(CK87="","",CK87+31))</f>
        <v/>
      </c>
      <c r="CR87" t="str">
        <f>IF(CQ87="","",TODAY()-CQ87)</f>
        <v/>
      </c>
      <c r="CU87" t="str">
        <f>IF(CQ87="","SIN ESTADO",IF(CS87&lt;&gt;"","PAGA",IF(CR87&gt;0,"VENCIDA",IF(CR87&gt;=-5,"POR VENCER","AL DÍA"))))</f>
        <v>SIN ESTADO</v>
      </c>
      <c r="CW87" t="str">
        <f>IF(N($H87)&lt;16,"",IF(CQ87="","",CQ87+31))</f>
        <v/>
      </c>
      <c r="CX87" t="str">
        <f>IF(CW87="","",TODAY()-CW87)</f>
        <v/>
      </c>
      <c r="DA87" t="str">
        <f>IF(CW87="","SIN ESTADO",IF(CY87&lt;&gt;"","PAGA",IF(CX87&gt;0,"VENCIDA",IF(CX87&gt;=-5,"POR VENCER","AL DÍA"))))</f>
        <v>SIN ESTADO</v>
      </c>
      <c r="DC87" t="str">
        <f>IF(N($H87)&lt;17,"",IF(CW87="","",CW87+31))</f>
        <v/>
      </c>
      <c r="DD87" t="str">
        <f>IF(DC87="","",TODAY()-DC87)</f>
        <v/>
      </c>
      <c r="DG87" t="str">
        <f>IF(DC87="","SIN ESTADO",IF(DE87&lt;&gt;"","PAGA",IF(DD87&gt;0,"VENCIDA",IF(DD87&gt;=-5,"POR VENCER","AL DÍA"))))</f>
        <v>SIN ESTADO</v>
      </c>
      <c r="DI87" t="str">
        <f>IF(N($H87)&lt;18,"",IF(DC87="","",DC87+31))</f>
        <v/>
      </c>
      <c r="DJ87" t="str">
        <f>IF(DI87="","",TODAY()-DI87)</f>
        <v/>
      </c>
      <c r="DM87" t="str">
        <f>IF(DI87="","SIN ESTADO",IF(DK87&lt;&gt;"","PAGA",IF(DJ87&gt;0,"VENCIDA",IF(DJ87&gt;=-5,"POR VENCER","AL DÍA"))))</f>
        <v>SIN ESTADO</v>
      </c>
      <c r="DO87" t="str">
        <f>IF(N($H87)&lt;19,"",IF(DI87="","",DI87+31))</f>
        <v/>
      </c>
      <c r="DP87" t="str">
        <f>IF(DO87="","",TODAY()-DO87)</f>
        <v/>
      </c>
      <c r="DS87" t="str">
        <f>IF(DO87="","SIN ESTADO",IF(DQ87&lt;&gt;"","PAGA",IF(DP87&gt;0,"VENCIDA",IF(DP87&gt;=-5,"POR VENCER","AL DÍA"))))</f>
        <v>SIN ESTADO</v>
      </c>
      <c r="DU87" t="str">
        <f>IF(N($H87)&lt;20,"",IF(DO87="","",DO87+31))</f>
        <v/>
      </c>
      <c r="DV87" t="str">
        <f>IF(DU87="","",TODAY()-DU87)</f>
        <v/>
      </c>
      <c r="DY87" t="str">
        <f>IF(DU87="","SIN ESTADO",IF(DW87&lt;&gt;"","PAGA",IF(DV87&gt;0,"VENCIDA",IF(DV87&gt;=-5,"POR VENCER","AL DÍA"))))</f>
        <v>SIN ESTADO</v>
      </c>
      <c r="EA87" t="str">
        <f>IF(N($H87)&lt;21,"",IF(DU87="","",DU87+31))</f>
        <v/>
      </c>
      <c r="EB87" t="str">
        <f>IF(EA87="","",TODAY()-EA87)</f>
        <v/>
      </c>
      <c r="EE87" t="str">
        <f>IF(EA87="","SIN ESTADO",IF(EC87&lt;&gt;"","PAGA",IF(EB87&gt;0,"VENCIDA",IF(EB87&gt;=-5,"POR VENCER","AL DÍA"))))</f>
        <v>SIN ESTADO</v>
      </c>
      <c r="EG87" t="str">
        <f>IF(N($H87)&lt;22,"",IF(EA87="","",EA87+31))</f>
        <v/>
      </c>
      <c r="EH87" t="str">
        <f>IF(EG87="","",TODAY()-EG87)</f>
        <v/>
      </c>
      <c r="EK87" t="str">
        <f>IF(EG87="","SIN ESTADO",IF(EI87&lt;&gt;"","PAGA",IF(EH87&gt;0,"VENCIDA",IF(EH87&gt;=-5,"POR VENCER","AL DÍA"))))</f>
        <v>SIN ESTADO</v>
      </c>
      <c r="EM87" t="str">
        <f>IF(N($H87)&lt;23,"",IF(EG87="","",EG87+31))</f>
        <v/>
      </c>
      <c r="EN87" t="str">
        <f>IF(EM87="","",TODAY()-EM87)</f>
        <v/>
      </c>
      <c r="EQ87" t="str">
        <f>IF(EM87="","SIN ESTADO",IF(EO87&lt;&gt;"","PAGA",IF(EN87&gt;0,"VENCIDA",IF(EN87&gt;=-5,"POR VENCER","AL DÍA"))))</f>
        <v>SIN ESTADO</v>
      </c>
      <c r="ES87" t="str">
        <f>IF(N($H87)&lt;24,"",IF(EM87="","",EM87+31))</f>
        <v/>
      </c>
      <c r="ET87" t="str">
        <f>IF(ES87="","",TODAY()-ES87)</f>
        <v/>
      </c>
      <c r="EW87" t="str">
        <f>IF(ES87="","SIN ESTADO",IF(EU87&lt;&gt;"","PAGA",IF(ET87&gt;0,"VENCIDA",IF(ET87&gt;=-5,"POR VENCER","AL DÍA"))))</f>
        <v>SIN ESTADO</v>
      </c>
      <c r="EY87" t="str">
        <f>IF(N($H87)&lt;25,"",IF(ES87="","",ES87+31))</f>
        <v/>
      </c>
      <c r="EZ87" t="str">
        <f>IF(EY87="","",TODAY()-EY87)</f>
        <v/>
      </c>
      <c r="FC87" t="str">
        <f>IF(EY87="","SIN ESTADO",IF(FA87&lt;&gt;"","PAGA",IF(EZ87&gt;0,"VENCIDA",IF(EZ87&gt;=-5,"POR VENCER","AL DÍA"))))</f>
        <v>SIN ESTADO</v>
      </c>
      <c r="FE87" t="str">
        <f>IF(N($H87)&lt;26,"",IF(EY87="","",EY87+31))</f>
        <v/>
      </c>
      <c r="FF87" t="str">
        <f>IF(FE87="","",TODAY()-FE87)</f>
        <v/>
      </c>
      <c r="FI87" t="str">
        <f>IF(FE87="","SIN ESTADO",IF(FG87&lt;&gt;"","PAGA",IF(FF87&gt;0,"VENCIDA",IF(FF87&gt;=-5,"POR VENCER","AL DÍA"))))</f>
        <v>SIN ESTADO</v>
      </c>
      <c r="FK87" t="str">
        <f>IF(N($H87)&lt;27,"",IF(FE87="","",FE87+31))</f>
        <v/>
      </c>
      <c r="FL87" t="str">
        <f>IF(FK87="","",TODAY()-FK87)</f>
        <v/>
      </c>
      <c r="FO87" t="str">
        <f>IF(FK87="","SIN ESTADO",IF(FM87&lt;&gt;"","PAGA",IF(FL87&gt;0,"VENCIDA",IF(FL87&gt;=-5,"POR VENCER","AL DÍA"))))</f>
        <v>SIN ESTADO</v>
      </c>
      <c r="FQ87" t="str">
        <f>IF(N($H87)&lt;28,"",IF(FK87="","",FK87+31))</f>
        <v/>
      </c>
      <c r="FR87" t="str">
        <f>IF(FQ87="","",TODAY()-FQ87)</f>
        <v/>
      </c>
      <c r="FU87" t="str">
        <f>IF(FQ87="","SIN ESTADO",IF(FS87&lt;&gt;"","PAGA",IF(FR87&gt;0,"VENCIDA",IF(FR87&gt;=-5,"POR VENCER","AL DÍA"))))</f>
        <v>SIN ESTADO</v>
      </c>
      <c r="FW87" t="str">
        <f>IF(N($H87)&lt;29,"",IF(FQ87="","",FQ87+31))</f>
        <v/>
      </c>
      <c r="FX87" t="str">
        <f>IF(FW87="","",TODAY()-FW87)</f>
        <v/>
      </c>
      <c r="GA87" t="str">
        <f>IF(FW87="","SIN ESTADO",IF(FY87&lt;&gt;"","PAGA",IF(FX87&gt;0,"VENCIDA",IF(FX87&gt;=-5,"POR VENCER","AL DÍA"))))</f>
        <v>SIN ESTADO</v>
      </c>
      <c r="GC87" t="str">
        <f>IF(N($H87)&lt;30,"",IF(FW87="","",FW87+31))</f>
        <v/>
      </c>
      <c r="GD87" t="str">
        <f>IF(GC87="","",TODAY()-GC87)</f>
        <v/>
      </c>
      <c r="GG87" t="str">
        <f>IF(GC87="","SIN ESTADO",IF(GE87&lt;&gt;"","PAGA",IF(GD87&gt;0,"VENCIDA",IF(GD87&gt;=-5,"POR VENCER","AL DÍA"))))</f>
        <v>SIN ESTADO</v>
      </c>
      <c r="GI87" t="str">
        <f>IF(N($H87)&lt;31,"",IF(GC87="","",GC87+31))</f>
        <v/>
      </c>
      <c r="GJ87" t="str">
        <f>IF(GI87="","",TODAY()-GI87)</f>
        <v/>
      </c>
      <c r="GM87" t="str">
        <f>IF(GI87="","SIN ESTADO",IF(GK87&lt;&gt;"","PAGA",IF(GJ87&gt;0,"VENCIDA",IF(GJ87&gt;=-5,"POR VENCER","AL DÍA"))))</f>
        <v>SIN ESTADO</v>
      </c>
      <c r="GO87" t="str">
        <f>IF(N($H87)&lt;32,"",IF(GI87="","",GI87+31))</f>
        <v/>
      </c>
      <c r="GP87" t="str">
        <f>IF(GO87="","",TODAY()-GO87)</f>
        <v/>
      </c>
      <c r="GS87" t="str">
        <f>IF(GO87="","SIN ESTADO",IF(GQ87&lt;&gt;"","PAGA",IF(GP87&gt;0,"VENCIDA",IF(GP87&gt;=-5,"POR VENCER","AL DÍA"))))</f>
        <v>SIN ESTADO</v>
      </c>
      <c r="GU87" t="str">
        <f>IF(N($H87)&lt;33,"",IF(GO87="","",GO87+31))</f>
        <v/>
      </c>
      <c r="GV87" t="str">
        <f>IF(GU87="","",TODAY()-GU87)</f>
        <v/>
      </c>
      <c r="GY87" t="str">
        <f>IF(GU87="","SIN ESTADO",IF(GW87&lt;&gt;"","PAGA",IF(GV87&gt;0,"VENCIDA",IF(GV87&gt;=-5,"POR VENCER","AL DÍA"))))</f>
        <v>SIN ESTADO</v>
      </c>
      <c r="HA87" t="str">
        <f>IF(N($H87)&lt;34,"",IF(GU87="","",GU87+31))</f>
        <v/>
      </c>
      <c r="HB87" t="str">
        <f>IF(HA87="","",TODAY()-HA87)</f>
        <v/>
      </c>
      <c r="HE87" t="str">
        <f>IF(HA87="","SIN ESTADO",IF(HC87&lt;&gt;"","PAGA",IF(HB87&gt;0,"VENCIDA",IF(HB87&gt;=-5,"POR VENCER","AL DÍA"))))</f>
        <v>SIN ESTADO</v>
      </c>
      <c r="HG87" t="str">
        <f>IF(N($H87)&lt;35,"",IF(HA87="","",HA87+31))</f>
        <v/>
      </c>
      <c r="HH87" t="str">
        <f>IF(HG87="","",TODAY()-HG87)</f>
        <v/>
      </c>
      <c r="HK87" t="str">
        <f>IF(HG87="","SIN ESTADO",IF(HI87&lt;&gt;"","PAGA",IF(HH87&gt;0,"VENCIDA",IF(HH87&gt;=-5,"POR VENCER","AL DÍA"))))</f>
        <v>SIN ESTADO</v>
      </c>
      <c r="HM87" t="str">
        <f>IF(N($H87)&lt;36,"",IF(HG87="","",HG87+31))</f>
        <v/>
      </c>
      <c r="HN87" t="str">
        <f>IF(HM87="","",TODAY()-HM87)</f>
        <v/>
      </c>
      <c r="HQ87" t="str">
        <f>IF(HM87="","SIN ESTADO",IF(HO87&lt;&gt;"","PAGA",IF(HN87&gt;0,"VENCIDA",IF(HN87&gt;=-5,"POR VENCER","AL DÍA"))))</f>
        <v>SIN ESTADO</v>
      </c>
      <c r="HS87">
        <f>N87+T87+Z87+AF87+AL87+AR87+AX87+BD87+BJ87+BP87+BV87+CB87+CH87+CN87+CT87+CZ87+DF87+DL87+DR87+DX87+ED87+EJ87+EP87+EV87+FB87+FH87+FN87+FT87+FZ87+GF87+GL87+GR87+GX87+HD87+HJ87+HP87</f>
        <v>0</v>
      </c>
      <c r="HU87">
        <f>IFERROR(N($J87),0)</f>
        <v>0</v>
      </c>
      <c r="HW87">
        <f>SUMPRODUCT((MOD(COLUMN($M87:$HR87)-COLUMN($M87),6)=0)*ISNUMBER($M87:$HR87)*($M87:$HR87&gt;=RESUMEN!$C$26)*($M87:$HR87&lt;=RESUMEN!$C$27)*IFERROR(N($N87:$HS87),0))</f>
        <v>0</v>
      </c>
      <c r="HX87">
        <f>SUMPRODUCT((MOD(COLUMN($M87:$HR87)-COLUMN($M87),6)=0)*ISNUMBER($M87:$HR87)*($M87:$HR87&gt;=RESUMEN!$C$26)*($M87:$HR87&lt;=RESUMEN!$C$27))</f>
        <v>0</v>
      </c>
    </row>
    <row r="88">
      <c r="B88">
        <f>VENTAS!A87</f>
        <v>85</v>
      </c>
      <c r="C88" t="str">
        <f>VENTAS!B87</f>
        <v xml:space="preserve">LC1 - 10 - 8 </v>
      </c>
      <c r="D88" t="str">
        <f>VENTAS!C87</f>
        <v>VENDIDO</v>
      </c>
      <c r="E88">
        <f>VENTAS!D87</f>
        <v>33688000</v>
      </c>
      <c r="F88">
        <f>VENTAS!J87</f>
        <v>33688000</v>
      </c>
      <c r="G88">
        <f>VENTAS!F87</f>
        <v>0</v>
      </c>
      <c r="H88">
        <f>VENTAS!K87</f>
        <v>0</v>
      </c>
      <c r="I88">
        <f>VENTAS!M87</f>
        <v>0</v>
      </c>
      <c r="J88" t="e">
        <f>VENTAS!L87</f>
        <v>#DIV/0!</v>
      </c>
      <c r="K88" t="str">
        <f>IF(N($H88)&lt;1,"",$G88+31)</f>
        <v/>
      </c>
      <c r="L88" t="str">
        <f>IF(K88="","",TODAY()-K88)</f>
        <v/>
      </c>
      <c r="O88" t="str">
        <f>IF(K88="","SIN ESTADO",IF(M88&lt;&gt;"","PAGA",IF(L88&gt;0,"VENCIDA",IF(L88&gt;=-5,"POR VENCER","AL DÍA"))))</f>
        <v>SIN ESTADO</v>
      </c>
      <c r="Q88" t="str">
        <f>IF(N($H88)&lt;2,"",IF(K88="","",K88+31))</f>
        <v/>
      </c>
      <c r="R88" t="str">
        <f>IF(Q88="","",TODAY()-Q88)</f>
        <v/>
      </c>
      <c r="U88" t="str">
        <f>IF(Q88="","SIN ESTADO",IF(S88&lt;&gt;"","PAGA",IF(R88&gt;0,"VENCIDA",IF(R88&gt;=-5,"POR VENCER","AL DÍA"))))</f>
        <v>SIN ESTADO</v>
      </c>
      <c r="W88" t="str">
        <f>IF(N($H88)&lt;3,"",IF(Q88="","",Q88+31))</f>
        <v/>
      </c>
      <c r="X88" t="str">
        <f>IF(W88="","",TODAY()-W88)</f>
        <v/>
      </c>
      <c r="AA88" t="str">
        <f>IF(W88="","SIN ESTADO",IF(Y88&lt;&gt;"","PAGA",IF(X88&gt;0,"VENCIDA",IF(X88&gt;=-5,"POR VENCER","AL DÍA"))))</f>
        <v>SIN ESTADO</v>
      </c>
      <c r="AC88" t="str">
        <f>IF(N($H88)&lt;4,"",IF(W88="","",W88+31))</f>
        <v/>
      </c>
      <c r="AD88" t="str">
        <f>IF(AC88="","",TODAY()-AC88)</f>
        <v/>
      </c>
      <c r="AG88" t="str">
        <f>IF(AC88="","SIN ESTADO",IF(AE88&lt;&gt;"","PAGA",IF(AD88&gt;0,"VENCIDA",IF(AD88&gt;=-5,"POR VENCER","AL DÍA"))))</f>
        <v>SIN ESTADO</v>
      </c>
      <c r="AI88" t="str">
        <f>IF(N($H88)&lt;5,"",IF(AC88="","",AC88+31))</f>
        <v/>
      </c>
      <c r="AJ88" t="str">
        <f>IF(AI88="","",TODAY()-AI88)</f>
        <v/>
      </c>
      <c r="AM88" t="str">
        <f>IF(AI88="","SIN ESTADO",IF(AK88&lt;&gt;"","PAGA",IF(AJ88&gt;0,"VENCIDA",IF(AJ88&gt;=-5,"POR VENCER","AL DÍA"))))</f>
        <v>SIN ESTADO</v>
      </c>
      <c r="AO88" t="str">
        <f>IF(N($H88)&lt;6,"",IF(AI88="","",AI88+31))</f>
        <v/>
      </c>
      <c r="AP88" t="str">
        <f>IF(AO88="","",TODAY()-AO88)</f>
        <v/>
      </c>
      <c r="AS88" t="str">
        <f>IF(AO88="","SIN ESTADO",IF(AQ88&lt;&gt;"","PAGA",IF(AP88&gt;0,"VENCIDA",IF(AP88&gt;=-5,"POR VENCER","AL DÍA"))))</f>
        <v>SIN ESTADO</v>
      </c>
      <c r="AU88" t="str">
        <f>IF(N($H88)&lt;7,"",IF(AO88="","",AO88+31))</f>
        <v/>
      </c>
      <c r="AV88" t="str">
        <f>IF(AU88="","",TODAY()-AU88)</f>
        <v/>
      </c>
      <c r="AY88" t="str">
        <f>IF(AU88="","SIN ESTADO",IF(AW88&lt;&gt;"","PAGA",IF(AV88&gt;0,"VENCIDA",IF(AV88&gt;=-5,"POR VENCER","AL DÍA"))))</f>
        <v>SIN ESTADO</v>
      </c>
      <c r="BA88" t="str">
        <f>IF(N($H88)&lt;8,"",IF(AU88="","",AU88+31))</f>
        <v/>
      </c>
      <c r="BB88" t="str">
        <f>IF(BA88="","",TODAY()-BA88)</f>
        <v/>
      </c>
      <c r="BE88" t="str">
        <f>IF(BA88="","SIN ESTADO",IF(BC88&lt;&gt;"","PAGA",IF(BB88&gt;0,"VENCIDA",IF(BB88&gt;=-5,"POR VENCER","AL DÍA"))))</f>
        <v>SIN ESTADO</v>
      </c>
      <c r="BG88" t="str">
        <f>IF(N($H88)&lt;9,"",IF(BA88="","",BA88+31))</f>
        <v/>
      </c>
      <c r="BH88" t="str">
        <f>IF(BG88="","",TODAY()-BG88)</f>
        <v/>
      </c>
      <c r="BK88" t="str">
        <f>IF(BG88="","SIN ESTADO",IF(BI88&lt;&gt;"","PAGA",IF(BH88&gt;0,"VENCIDA",IF(BH88&gt;=-5,"POR VENCER","AL DÍA"))))</f>
        <v>SIN ESTADO</v>
      </c>
      <c r="BM88" t="str">
        <f>IF(N($H88)&lt;10,"",IF(BG88="","",BG88+31))</f>
        <v/>
      </c>
      <c r="BN88" t="str">
        <f>IF(BM88="","",TODAY()-BM88)</f>
        <v/>
      </c>
      <c r="BQ88" t="str">
        <f>IF(BM88="","SIN ESTADO",IF(BO88&lt;&gt;"","PAGA",IF(BN88&gt;0,"VENCIDA",IF(BN88&gt;=-5,"POR VENCER","AL DÍA"))))</f>
        <v>SIN ESTADO</v>
      </c>
      <c r="BS88" t="str">
        <f>IF(N($H88)&lt;11,"",IF(BM88="","",BM88+31))</f>
        <v/>
      </c>
      <c r="BT88" t="str">
        <f>IF(BS88="","",TODAY()-BS88)</f>
        <v/>
      </c>
      <c r="BW88" t="str">
        <f>IF(BS88="","SIN ESTADO",IF(BU88&lt;&gt;"","PAGA",IF(BT88&gt;0,"VENCIDA",IF(BT88&gt;=-5,"POR VENCER","AL DÍA"))))</f>
        <v>SIN ESTADO</v>
      </c>
      <c r="BY88" t="str">
        <f>IF(N($H88)&lt;12,"",IF(BS88="","",BS88+31))</f>
        <v/>
      </c>
      <c r="BZ88" t="str">
        <f>IF(BY88="","",TODAY()-BY88)</f>
        <v/>
      </c>
      <c r="CC88" t="str">
        <f>IF(BY88="","SIN ESTADO",IF(CA88&lt;&gt;"","PAGA",IF(BZ88&gt;0,"VENCIDA",IF(BZ88&gt;=-5,"POR VENCER","AL DÍA"))))</f>
        <v>SIN ESTADO</v>
      </c>
      <c r="CE88" t="str">
        <f>IF(N($H88)&lt;13,"",IF(BY88="","",BY88+31))</f>
        <v/>
      </c>
      <c r="CF88" t="str">
        <f>IF(CE88="","",TODAY()-CE88)</f>
        <v/>
      </c>
      <c r="CI88" t="str">
        <f>IF(CE88="","SIN ESTADO",IF(CG88&lt;&gt;"","PAGA",IF(CF88&gt;0,"VENCIDA",IF(CF88&gt;=-5,"POR VENCER","AL DÍA"))))</f>
        <v>SIN ESTADO</v>
      </c>
      <c r="CK88" t="str">
        <f>IF(N($H88)&lt;14,"",IF(CE88="","",CE88+31))</f>
        <v/>
      </c>
      <c r="CL88" t="str">
        <f>IF(CK88="","",TODAY()-CK88)</f>
        <v/>
      </c>
      <c r="CO88" t="str">
        <f>IF(CK88="","SIN ESTADO",IF(CM88&lt;&gt;"","PAGA",IF(CL88&gt;0,"VENCIDA",IF(CL88&gt;=-5,"POR VENCER","AL DÍA"))))</f>
        <v>SIN ESTADO</v>
      </c>
      <c r="CQ88" t="str">
        <f>IF(N($H88)&lt;15,"",IF(CK88="","",CK88+31))</f>
        <v/>
      </c>
      <c r="CR88" t="str">
        <f>IF(CQ88="","",TODAY()-CQ88)</f>
        <v/>
      </c>
      <c r="CU88" t="str">
        <f>IF(CQ88="","SIN ESTADO",IF(CS88&lt;&gt;"","PAGA",IF(CR88&gt;0,"VENCIDA",IF(CR88&gt;=-5,"POR VENCER","AL DÍA"))))</f>
        <v>SIN ESTADO</v>
      </c>
      <c r="CW88" t="str">
        <f>IF(N($H88)&lt;16,"",IF(CQ88="","",CQ88+31))</f>
        <v/>
      </c>
      <c r="CX88" t="str">
        <f>IF(CW88="","",TODAY()-CW88)</f>
        <v/>
      </c>
      <c r="DA88" t="str">
        <f>IF(CW88="","SIN ESTADO",IF(CY88&lt;&gt;"","PAGA",IF(CX88&gt;0,"VENCIDA",IF(CX88&gt;=-5,"POR VENCER","AL DÍA"))))</f>
        <v>SIN ESTADO</v>
      </c>
      <c r="DC88" t="str">
        <f>IF(N($H88)&lt;17,"",IF(CW88="","",CW88+31))</f>
        <v/>
      </c>
      <c r="DD88" t="str">
        <f>IF(DC88="","",TODAY()-DC88)</f>
        <v/>
      </c>
      <c r="DG88" t="str">
        <f>IF(DC88="","SIN ESTADO",IF(DE88&lt;&gt;"","PAGA",IF(DD88&gt;0,"VENCIDA",IF(DD88&gt;=-5,"POR VENCER","AL DÍA"))))</f>
        <v>SIN ESTADO</v>
      </c>
      <c r="DI88" t="str">
        <f>IF(N($H88)&lt;18,"",IF(DC88="","",DC88+31))</f>
        <v/>
      </c>
      <c r="DJ88" t="str">
        <f>IF(DI88="","",TODAY()-DI88)</f>
        <v/>
      </c>
      <c r="DM88" t="str">
        <f>IF(DI88="","SIN ESTADO",IF(DK88&lt;&gt;"","PAGA",IF(DJ88&gt;0,"VENCIDA",IF(DJ88&gt;=-5,"POR VENCER","AL DÍA"))))</f>
        <v>SIN ESTADO</v>
      </c>
      <c r="DO88" t="str">
        <f>IF(N($H88)&lt;19,"",IF(DI88="","",DI88+31))</f>
        <v/>
      </c>
      <c r="DP88" t="str">
        <f>IF(DO88="","",TODAY()-DO88)</f>
        <v/>
      </c>
      <c r="DS88" t="str">
        <f>IF(DO88="","SIN ESTADO",IF(DQ88&lt;&gt;"","PAGA",IF(DP88&gt;0,"VENCIDA",IF(DP88&gt;=-5,"POR VENCER","AL DÍA"))))</f>
        <v>SIN ESTADO</v>
      </c>
      <c r="DU88" t="str">
        <f>IF(N($H88)&lt;20,"",IF(DO88="","",DO88+31))</f>
        <v/>
      </c>
      <c r="DV88" t="str">
        <f>IF(DU88="","",TODAY()-DU88)</f>
        <v/>
      </c>
      <c r="DY88" t="str">
        <f>IF(DU88="","SIN ESTADO",IF(DW88&lt;&gt;"","PAGA",IF(DV88&gt;0,"VENCIDA",IF(DV88&gt;=-5,"POR VENCER","AL DÍA"))))</f>
        <v>SIN ESTADO</v>
      </c>
      <c r="EA88" t="str">
        <f>IF(N($H88)&lt;21,"",IF(DU88="","",DU88+31))</f>
        <v/>
      </c>
      <c r="EB88" t="str">
        <f>IF(EA88="","",TODAY()-EA88)</f>
        <v/>
      </c>
      <c r="EE88" t="str">
        <f>IF(EA88="","SIN ESTADO",IF(EC88&lt;&gt;"","PAGA",IF(EB88&gt;0,"VENCIDA",IF(EB88&gt;=-5,"POR VENCER","AL DÍA"))))</f>
        <v>SIN ESTADO</v>
      </c>
      <c r="EG88" t="str">
        <f>IF(N($H88)&lt;22,"",IF(EA88="","",EA88+31))</f>
        <v/>
      </c>
      <c r="EH88" t="str">
        <f>IF(EG88="","",TODAY()-EG88)</f>
        <v/>
      </c>
      <c r="EK88" t="str">
        <f>IF(EG88="","SIN ESTADO",IF(EI88&lt;&gt;"","PAGA",IF(EH88&gt;0,"VENCIDA",IF(EH88&gt;=-5,"POR VENCER","AL DÍA"))))</f>
        <v>SIN ESTADO</v>
      </c>
      <c r="EM88" t="str">
        <f>IF(N($H88)&lt;23,"",IF(EG88="","",EG88+31))</f>
        <v/>
      </c>
      <c r="EN88" t="str">
        <f>IF(EM88="","",TODAY()-EM88)</f>
        <v/>
      </c>
      <c r="EQ88" t="str">
        <f>IF(EM88="","SIN ESTADO",IF(EO88&lt;&gt;"","PAGA",IF(EN88&gt;0,"VENCIDA",IF(EN88&gt;=-5,"POR VENCER","AL DÍA"))))</f>
        <v>SIN ESTADO</v>
      </c>
      <c r="ES88" t="str">
        <f>IF(N($H88)&lt;24,"",IF(EM88="","",EM88+31))</f>
        <v/>
      </c>
      <c r="ET88" t="str">
        <f>IF(ES88="","",TODAY()-ES88)</f>
        <v/>
      </c>
      <c r="EW88" t="str">
        <f>IF(ES88="","SIN ESTADO",IF(EU88&lt;&gt;"","PAGA",IF(ET88&gt;0,"VENCIDA",IF(ET88&gt;=-5,"POR VENCER","AL DÍA"))))</f>
        <v>SIN ESTADO</v>
      </c>
      <c r="EY88" t="str">
        <f>IF(N($H88)&lt;25,"",IF(ES88="","",ES88+31))</f>
        <v/>
      </c>
      <c r="EZ88" t="str">
        <f>IF(EY88="","",TODAY()-EY88)</f>
        <v/>
      </c>
      <c r="FC88" t="str">
        <f>IF(EY88="","SIN ESTADO",IF(FA88&lt;&gt;"","PAGA",IF(EZ88&gt;0,"VENCIDA",IF(EZ88&gt;=-5,"POR VENCER","AL DÍA"))))</f>
        <v>SIN ESTADO</v>
      </c>
      <c r="FE88" t="str">
        <f>IF(N($H88)&lt;26,"",IF(EY88="","",EY88+31))</f>
        <v/>
      </c>
      <c r="FF88" t="str">
        <f>IF(FE88="","",TODAY()-FE88)</f>
        <v/>
      </c>
      <c r="FI88" t="str">
        <f>IF(FE88="","SIN ESTADO",IF(FG88&lt;&gt;"","PAGA",IF(FF88&gt;0,"VENCIDA",IF(FF88&gt;=-5,"POR VENCER","AL DÍA"))))</f>
        <v>SIN ESTADO</v>
      </c>
      <c r="FK88" t="str">
        <f>IF(N($H88)&lt;27,"",IF(FE88="","",FE88+31))</f>
        <v/>
      </c>
      <c r="FL88" t="str">
        <f>IF(FK88="","",TODAY()-FK88)</f>
        <v/>
      </c>
      <c r="FO88" t="str">
        <f>IF(FK88="","SIN ESTADO",IF(FM88&lt;&gt;"","PAGA",IF(FL88&gt;0,"VENCIDA",IF(FL88&gt;=-5,"POR VENCER","AL DÍA"))))</f>
        <v>SIN ESTADO</v>
      </c>
      <c r="FQ88" t="str">
        <f>IF(N($H88)&lt;28,"",IF(FK88="","",FK88+31))</f>
        <v/>
      </c>
      <c r="FR88" t="str">
        <f>IF(FQ88="","",TODAY()-FQ88)</f>
        <v/>
      </c>
      <c r="FU88" t="str">
        <f>IF(FQ88="","SIN ESTADO",IF(FS88&lt;&gt;"","PAGA",IF(FR88&gt;0,"VENCIDA",IF(FR88&gt;=-5,"POR VENCER","AL DÍA"))))</f>
        <v>SIN ESTADO</v>
      </c>
      <c r="FW88" t="str">
        <f>IF(N($H88)&lt;29,"",IF(FQ88="","",FQ88+31))</f>
        <v/>
      </c>
      <c r="FX88" t="str">
        <f>IF(FW88="","",TODAY()-FW88)</f>
        <v/>
      </c>
      <c r="GA88" t="str">
        <f>IF(FW88="","SIN ESTADO",IF(FY88&lt;&gt;"","PAGA",IF(FX88&gt;0,"VENCIDA",IF(FX88&gt;=-5,"POR VENCER","AL DÍA"))))</f>
        <v>SIN ESTADO</v>
      </c>
      <c r="GC88" t="str">
        <f>IF(N($H88)&lt;30,"",IF(FW88="","",FW88+31))</f>
        <v/>
      </c>
      <c r="GD88" t="str">
        <f>IF(GC88="","",TODAY()-GC88)</f>
        <v/>
      </c>
      <c r="GG88" t="str">
        <f>IF(GC88="","SIN ESTADO",IF(GE88&lt;&gt;"","PAGA",IF(GD88&gt;0,"VENCIDA",IF(GD88&gt;=-5,"POR VENCER","AL DÍA"))))</f>
        <v>SIN ESTADO</v>
      </c>
      <c r="GI88" t="str">
        <f>IF(N($H88)&lt;31,"",IF(GC88="","",GC88+31))</f>
        <v/>
      </c>
      <c r="GJ88" t="str">
        <f>IF(GI88="","",TODAY()-GI88)</f>
        <v/>
      </c>
      <c r="GM88" t="str">
        <f>IF(GI88="","SIN ESTADO",IF(GK88&lt;&gt;"","PAGA",IF(GJ88&gt;0,"VENCIDA",IF(GJ88&gt;=-5,"POR VENCER","AL DÍA"))))</f>
        <v>SIN ESTADO</v>
      </c>
      <c r="GO88" t="str">
        <f>IF(N($H88)&lt;32,"",IF(GI88="","",GI88+31))</f>
        <v/>
      </c>
      <c r="GP88" t="str">
        <f>IF(GO88="","",TODAY()-GO88)</f>
        <v/>
      </c>
      <c r="GS88" t="str">
        <f>IF(GO88="","SIN ESTADO",IF(GQ88&lt;&gt;"","PAGA",IF(GP88&gt;0,"VENCIDA",IF(GP88&gt;=-5,"POR VENCER","AL DÍA"))))</f>
        <v>SIN ESTADO</v>
      </c>
      <c r="GU88" t="str">
        <f>IF(N($H88)&lt;33,"",IF(GO88="","",GO88+31))</f>
        <v/>
      </c>
      <c r="GV88" t="str">
        <f>IF(GU88="","",TODAY()-GU88)</f>
        <v/>
      </c>
      <c r="GY88" t="str">
        <f>IF(GU88="","SIN ESTADO",IF(GW88&lt;&gt;"","PAGA",IF(GV88&gt;0,"VENCIDA",IF(GV88&gt;=-5,"POR VENCER","AL DÍA"))))</f>
        <v>SIN ESTADO</v>
      </c>
      <c r="HA88" t="str">
        <f>IF(N($H88)&lt;34,"",IF(GU88="","",GU88+31))</f>
        <v/>
      </c>
      <c r="HB88" t="str">
        <f>IF(HA88="","",TODAY()-HA88)</f>
        <v/>
      </c>
      <c r="HE88" t="str">
        <f>IF(HA88="","SIN ESTADO",IF(HC88&lt;&gt;"","PAGA",IF(HB88&gt;0,"VENCIDA",IF(HB88&gt;=-5,"POR VENCER","AL DÍA"))))</f>
        <v>SIN ESTADO</v>
      </c>
      <c r="HG88" t="str">
        <f>IF(N($H88)&lt;35,"",IF(HA88="","",HA88+31))</f>
        <v/>
      </c>
      <c r="HH88" t="str">
        <f>IF(HG88="","",TODAY()-HG88)</f>
        <v/>
      </c>
      <c r="HK88" t="str">
        <f>IF(HG88="","SIN ESTADO",IF(HI88&lt;&gt;"","PAGA",IF(HH88&gt;0,"VENCIDA",IF(HH88&gt;=-5,"POR VENCER","AL DÍA"))))</f>
        <v>SIN ESTADO</v>
      </c>
      <c r="HM88" t="str">
        <f>IF(N($H88)&lt;36,"",IF(HG88="","",HG88+31))</f>
        <v/>
      </c>
      <c r="HN88" t="str">
        <f>IF(HM88="","",TODAY()-HM88)</f>
        <v/>
      </c>
      <c r="HQ88" t="str">
        <f>IF(HM88="","SIN ESTADO",IF(HO88&lt;&gt;"","PAGA",IF(HN88&gt;0,"VENCIDA",IF(HN88&gt;=-5,"POR VENCER","AL DÍA"))))</f>
        <v>SIN ESTADO</v>
      </c>
      <c r="HS88">
        <f>N88+T88+Z88+AF88+AL88+AR88+AX88+BD88+BJ88+BP88+BV88+CB88+CH88+CN88+CT88+CZ88+DF88+DL88+DR88+DX88+ED88+EJ88+EP88+EV88+FB88+FH88+FN88+FT88+FZ88+GF88+GL88+GR88+GX88+HD88+HJ88+HP88</f>
        <v>0</v>
      </c>
      <c r="HU88">
        <f>IFERROR(N($J88),0)</f>
        <v>0</v>
      </c>
      <c r="HW88">
        <f>SUMPRODUCT((MOD(COLUMN($M88:$HR88)-COLUMN($M88),6)=0)*ISNUMBER($M88:$HR88)*($M88:$HR88&gt;=RESUMEN!$C$26)*($M88:$HR88&lt;=RESUMEN!$C$27)*IFERROR(N($N88:$HS88),0))</f>
        <v>0</v>
      </c>
      <c r="HX88">
        <f>SUMPRODUCT((MOD(COLUMN($M88:$HR88)-COLUMN($M88),6)=0)*ISNUMBER($M88:$HR88)*($M88:$HR88&gt;=RESUMEN!$C$26)*($M88:$HR88&lt;=RESUMEN!$C$27))</f>
        <v>0</v>
      </c>
    </row>
    <row r="89">
      <c r="B89">
        <f>VENTAS!A88</f>
        <v>86</v>
      </c>
      <c r="C89" t="str">
        <f>VENTAS!B88</f>
        <v xml:space="preserve">LC1 - 11- 1 </v>
      </c>
      <c r="D89" t="str">
        <f>VENTAS!C88</f>
        <v>VENDIDO</v>
      </c>
      <c r="E89">
        <f>VENTAS!D88</f>
        <v>40137000</v>
      </c>
      <c r="F89">
        <f>VENTAS!J88</f>
        <v>20137000</v>
      </c>
      <c r="G89">
        <f>VENTAS!F88</f>
        <v>46068</v>
      </c>
      <c r="H89">
        <f>VENTAS!K88</f>
        <v>30</v>
      </c>
      <c r="I89" t="str">
        <f>VENTAS!M88</f>
        <v xml:space="preserve">15 DE CADA MES </v>
      </c>
      <c r="J89">
        <f>VENTAS!L88</f>
        <v>671233.3333333334</v>
      </c>
      <c r="K89">
        <f>IF(N($H89)&lt;1,"",$G89+31)</f>
        <v>46099</v>
      </c>
      <c r="L89">
        <f>IF(K89="","",TODAY()-K89)</f>
        <v>219</v>
      </c>
      <c r="M89">
        <v>46095</v>
      </c>
      <c r="N89">
        <v>671300</v>
      </c>
      <c r="O89" t="str">
        <f>IF(K89="","SIN ESTADO",IF(M89&lt;&gt;"","PAGA",IF(L89&gt;0,"VENCIDA",IF(L89&gt;=-5,"POR VENCER","AL DÍA"))))</f>
        <v>PAGA</v>
      </c>
      <c r="P89" t="str">
        <v>TRANSFERENCIA</v>
      </c>
      <c r="Q89">
        <f>IF(N($H89)&lt;2,"",IF(K89="","",K89+31))</f>
        <v>46130</v>
      </c>
      <c r="R89">
        <f>IF(Q89="","",TODAY()-Q89)</f>
        <v>188</v>
      </c>
      <c r="S89">
        <v>46127</v>
      </c>
      <c r="T89">
        <v>671300</v>
      </c>
      <c r="U89" t="str">
        <f>IF(Q89="","SIN ESTADO",IF(S89&lt;&gt;"","PAGA",IF(R89&gt;0,"VENCIDA",IF(R89&gt;=-5,"POR VENCER","AL DÍA"))))</f>
        <v>PAGA</v>
      </c>
      <c r="V89" t="str">
        <v>TRANSFERENCIA</v>
      </c>
      <c r="W89">
        <f>IF(N($H89)&lt;3,"",IF(Q89="","",Q89+31))</f>
        <v>46161</v>
      </c>
      <c r="X89">
        <f>IF(W89="","",TODAY()-W89)</f>
        <v>157</v>
      </c>
      <c r="Y89">
        <v>46157</v>
      </c>
      <c r="Z89">
        <v>671000</v>
      </c>
      <c r="AA89" t="str">
        <f>IF(W89="","SIN ESTADO",IF(Y89&lt;&gt;"","PAGA",IF(X89&gt;0,"VENCIDA",IF(X89&gt;=-5,"POR VENCER","AL DÍA"))))</f>
        <v>PAGA</v>
      </c>
      <c r="AB89" t="str">
        <v>TRANSFERENCIA</v>
      </c>
      <c r="AC89">
        <f>IF(N($H89)&lt;4,"",IF(W89="","",W89+31))</f>
        <v>46192</v>
      </c>
      <c r="AD89">
        <f>IF(AC89="","",TODAY()-AC89)</f>
        <v>126</v>
      </c>
      <c r="AE89">
        <v>46189</v>
      </c>
      <c r="AF89">
        <v>671300</v>
      </c>
      <c r="AG89" t="str">
        <f>IF(AC89="","SIN ESTADO",IF(AE89&lt;&gt;"","PAGA",IF(AD89&gt;0,"VENCIDA",IF(AD89&gt;=-5,"POR VENCER","AL DÍA"))))</f>
        <v>PAGA</v>
      </c>
      <c r="AH89" t="str">
        <v>TRANSFERENCIA</v>
      </c>
      <c r="AI89">
        <f>IF(N($H89)&lt;5,"",IF(AC89="","",AC89+31))</f>
        <v>46223</v>
      </c>
      <c r="AJ89">
        <f>IF(AI89="","",TODAY()-AI89)</f>
        <v>95</v>
      </c>
      <c r="AK89">
        <v>46218</v>
      </c>
      <c r="AL89">
        <v>671300</v>
      </c>
      <c r="AM89" t="str">
        <f>IF(AI89="","SIN ESTADO",IF(AK89&lt;&gt;"","PAGA",IF(AJ89&gt;0,"VENCIDA",IF(AJ89&gt;=-5,"POR VENCER","AL DÍA"))))</f>
        <v>PAGA</v>
      </c>
      <c r="AN89" t="str">
        <v>TRANSFERENCIA</v>
      </c>
      <c r="AO89">
        <f>IF(N($H89)&lt;6,"",IF(AI89="","",AI89+31))</f>
        <v>46254</v>
      </c>
      <c r="AP89">
        <f>IF(AO89="","",TODAY()-AO89)</f>
        <v>64</v>
      </c>
      <c r="AQ89">
        <v>46249</v>
      </c>
      <c r="AR89">
        <v>671300</v>
      </c>
      <c r="AS89" t="str">
        <f>IF(AO89="","SIN ESTADO",IF(AQ89&lt;&gt;"","PAGA",IF(AP89&gt;0,"VENCIDA",IF(AP89&gt;=-5,"POR VENCER","AL DÍA"))))</f>
        <v>PAGA</v>
      </c>
      <c r="AT89" t="str">
        <v>TRANSFERENCIA</v>
      </c>
      <c r="AU89">
        <f>IF(N($H89)&lt;7,"",IF(AO89="","",AO89+31))</f>
        <v>46285</v>
      </c>
      <c r="AV89">
        <f>IF(AU89="","",TODAY()-AU89)</f>
        <v>33</v>
      </c>
      <c r="AW89">
        <v>46249</v>
      </c>
      <c r="AX89">
        <v>671300</v>
      </c>
      <c r="AY89" t="str">
        <f>IF(AU89="","SIN ESTADO",IF(AW89&lt;&gt;"","PAGA",IF(AV89&gt;0,"VENCIDA",IF(AV89&gt;=-5,"POR VENCER","AL DÍA"))))</f>
        <v>PAGA</v>
      </c>
      <c r="AZ89" t="str">
        <v>TRANSFERENCIA</v>
      </c>
      <c r="BA89">
        <f>IF(N($H89)&lt;8,"",IF(AU89="","",AU89+31))</f>
        <v>46316</v>
      </c>
      <c r="BB89">
        <f>IF(BA89="","",TODAY()-BA89)</f>
        <v>2</v>
      </c>
      <c r="BE89" t="str">
        <f>IF(BA89="","SIN ESTADO",IF(BC89&lt;&gt;"","PAGA",IF(BB89&gt;0,"VENCIDA",IF(BB89&gt;=-5,"POR VENCER","AL DÍA"))))</f>
        <v>VENCIDA</v>
      </c>
      <c r="BG89">
        <f>IF(N($H89)&lt;9,"",IF(BA89="","",BA89+31))</f>
        <v>46347</v>
      </c>
      <c r="BH89">
        <f>IF(BG89="","",TODAY()-BG89)</f>
        <v>-29</v>
      </c>
      <c r="BK89" t="str">
        <f>IF(BG89="","SIN ESTADO",IF(BI89&lt;&gt;"","PAGA",IF(BH89&gt;0,"VENCIDA",IF(BH89&gt;=-5,"POR VENCER","AL DÍA"))))</f>
        <v>AL DÍA</v>
      </c>
      <c r="BM89">
        <f>IF(N($H89)&lt;10,"",IF(BG89="","",BG89+31))</f>
        <v>46378</v>
      </c>
      <c r="BN89">
        <f>IF(BM89="","",TODAY()-BM89)</f>
        <v>-60</v>
      </c>
      <c r="BQ89" t="str">
        <f>IF(BM89="","SIN ESTADO",IF(BO89&lt;&gt;"","PAGA",IF(BN89&gt;0,"VENCIDA",IF(BN89&gt;=-5,"POR VENCER","AL DÍA"))))</f>
        <v>AL DÍA</v>
      </c>
      <c r="BS89">
        <f>IF(N($H89)&lt;11,"",IF(BM89="","",BM89+31))</f>
        <v>46409</v>
      </c>
      <c r="BT89">
        <f>IF(BS89="","",TODAY()-BS89)</f>
        <v>-91</v>
      </c>
      <c r="BW89" t="str">
        <f>IF(BS89="","SIN ESTADO",IF(BU89&lt;&gt;"","PAGA",IF(BT89&gt;0,"VENCIDA",IF(BT89&gt;=-5,"POR VENCER","AL DÍA"))))</f>
        <v>AL DÍA</v>
      </c>
      <c r="BY89">
        <f>IF(N($H89)&lt;12,"",IF(BS89="","",BS89+31))</f>
        <v>46440</v>
      </c>
      <c r="BZ89">
        <f>IF(BY89="","",TODAY()-BY89)</f>
        <v>-122</v>
      </c>
      <c r="CC89" t="str">
        <f>IF(BY89="","SIN ESTADO",IF(CA89&lt;&gt;"","PAGA",IF(BZ89&gt;0,"VENCIDA",IF(BZ89&gt;=-5,"POR VENCER","AL DÍA"))))</f>
        <v>AL DÍA</v>
      </c>
      <c r="CE89">
        <f>IF(N($H89)&lt;13,"",IF(BY89="","",BY89+31))</f>
        <v>46471</v>
      </c>
      <c r="CF89">
        <f>IF(CE89="","",TODAY()-CE89)</f>
        <v>-153</v>
      </c>
      <c r="CI89" t="str">
        <f>IF(CE89="","SIN ESTADO",IF(CG89&lt;&gt;"","PAGA",IF(CF89&gt;0,"VENCIDA",IF(CF89&gt;=-5,"POR VENCER","AL DÍA"))))</f>
        <v>AL DÍA</v>
      </c>
      <c r="CK89">
        <f>IF(N($H89)&lt;14,"",IF(CE89="","",CE89+31))</f>
        <v>46502</v>
      </c>
      <c r="CL89">
        <f>IF(CK89="","",TODAY()-CK89)</f>
        <v>-184</v>
      </c>
      <c r="CO89" t="str">
        <f>IF(CK89="","SIN ESTADO",IF(CM89&lt;&gt;"","PAGA",IF(CL89&gt;0,"VENCIDA",IF(CL89&gt;=-5,"POR VENCER","AL DÍA"))))</f>
        <v>AL DÍA</v>
      </c>
      <c r="CQ89">
        <f>IF(N($H89)&lt;15,"",IF(CK89="","",CK89+31))</f>
        <v>46533</v>
      </c>
      <c r="CR89">
        <f>IF(CQ89="","",TODAY()-CQ89)</f>
        <v>-215</v>
      </c>
      <c r="CU89" t="str">
        <f>IF(CQ89="","SIN ESTADO",IF(CS89&lt;&gt;"","PAGA",IF(CR89&gt;0,"VENCIDA",IF(CR89&gt;=-5,"POR VENCER","AL DÍA"))))</f>
        <v>AL DÍA</v>
      </c>
      <c r="CW89">
        <f>IF(N($H89)&lt;16,"",IF(CQ89="","",CQ89+31))</f>
        <v>46564</v>
      </c>
      <c r="CX89">
        <f>IF(CW89="","",TODAY()-CW89)</f>
        <v>-246</v>
      </c>
      <c r="DA89" t="str">
        <f>IF(CW89="","SIN ESTADO",IF(CY89&lt;&gt;"","PAGA",IF(CX89&gt;0,"VENCIDA",IF(CX89&gt;=-5,"POR VENCER","AL DÍA"))))</f>
        <v>AL DÍA</v>
      </c>
      <c r="DC89">
        <f>IF(N($H89)&lt;17,"",IF(CW89="","",CW89+31))</f>
        <v>46595</v>
      </c>
      <c r="DD89">
        <f>IF(DC89="","",TODAY()-DC89)</f>
        <v>-277</v>
      </c>
      <c r="DG89" t="str">
        <f>IF(DC89="","SIN ESTADO",IF(DE89&lt;&gt;"","PAGA",IF(DD89&gt;0,"VENCIDA",IF(DD89&gt;=-5,"POR VENCER","AL DÍA"))))</f>
        <v>AL DÍA</v>
      </c>
      <c r="DI89">
        <f>IF(N($H89)&lt;18,"",IF(DC89="","",DC89+31))</f>
        <v>46626</v>
      </c>
      <c r="DJ89">
        <f>IF(DI89="","",TODAY()-DI89)</f>
        <v>-308</v>
      </c>
      <c r="DM89" t="str">
        <f>IF(DI89="","SIN ESTADO",IF(DK89&lt;&gt;"","PAGA",IF(DJ89&gt;0,"VENCIDA",IF(DJ89&gt;=-5,"POR VENCER","AL DÍA"))))</f>
        <v>AL DÍA</v>
      </c>
      <c r="DO89">
        <f>IF(N($H89)&lt;19,"",IF(DI89="","",DI89+31))</f>
        <v>46657</v>
      </c>
      <c r="DP89">
        <f>IF(DO89="","",TODAY()-DO89)</f>
        <v>-339</v>
      </c>
      <c r="DS89" t="str">
        <f>IF(DO89="","SIN ESTADO",IF(DQ89&lt;&gt;"","PAGA",IF(DP89&gt;0,"VENCIDA",IF(DP89&gt;=-5,"POR VENCER","AL DÍA"))))</f>
        <v>AL DÍA</v>
      </c>
      <c r="DU89">
        <f>IF(N($H89)&lt;20,"",IF(DO89="","",DO89+31))</f>
        <v>46688</v>
      </c>
      <c r="DV89">
        <f>IF(DU89="","",TODAY()-DU89)</f>
        <v>-370</v>
      </c>
      <c r="DY89" t="str">
        <f>IF(DU89="","SIN ESTADO",IF(DW89&lt;&gt;"","PAGA",IF(DV89&gt;0,"VENCIDA",IF(DV89&gt;=-5,"POR VENCER","AL DÍA"))))</f>
        <v>AL DÍA</v>
      </c>
      <c r="EA89">
        <f>IF(N($H89)&lt;21,"",IF(DU89="","",DU89+31))</f>
        <v>46719</v>
      </c>
      <c r="EB89">
        <f>IF(EA89="","",TODAY()-EA89)</f>
        <v>-401</v>
      </c>
      <c r="EE89" t="str">
        <f>IF(EA89="","SIN ESTADO",IF(EC89&lt;&gt;"","PAGA",IF(EB89&gt;0,"VENCIDA",IF(EB89&gt;=-5,"POR VENCER","AL DÍA"))))</f>
        <v>AL DÍA</v>
      </c>
      <c r="EG89">
        <f>IF(N($H89)&lt;22,"",IF(EA89="","",EA89+31))</f>
        <v>46750</v>
      </c>
      <c r="EH89">
        <f>IF(EG89="","",TODAY()-EG89)</f>
        <v>-432</v>
      </c>
      <c r="EK89" t="str">
        <f>IF(EG89="","SIN ESTADO",IF(EI89&lt;&gt;"","PAGA",IF(EH89&gt;0,"VENCIDA",IF(EH89&gt;=-5,"POR VENCER","AL DÍA"))))</f>
        <v>AL DÍA</v>
      </c>
      <c r="EM89">
        <f>IF(N($H89)&lt;23,"",IF(EG89="","",EG89+31))</f>
        <v>46781</v>
      </c>
      <c r="EN89">
        <f>IF(EM89="","",TODAY()-EM89)</f>
        <v>-463</v>
      </c>
      <c r="EQ89" t="str">
        <f>IF(EM89="","SIN ESTADO",IF(EO89&lt;&gt;"","PAGA",IF(EN89&gt;0,"VENCIDA",IF(EN89&gt;=-5,"POR VENCER","AL DÍA"))))</f>
        <v>AL DÍA</v>
      </c>
      <c r="ES89">
        <f>IF(N($H89)&lt;24,"",IF(EM89="","",EM89+31))</f>
        <v>46812</v>
      </c>
      <c r="ET89">
        <f>IF(ES89="","",TODAY()-ES89)</f>
        <v>-494</v>
      </c>
      <c r="EW89" t="str">
        <f>IF(ES89="","SIN ESTADO",IF(EU89&lt;&gt;"","PAGA",IF(ET89&gt;0,"VENCIDA",IF(ET89&gt;=-5,"POR VENCER","AL DÍA"))))</f>
        <v>AL DÍA</v>
      </c>
      <c r="EY89">
        <f>IF(N($H89)&lt;25,"",IF(ES89="","",ES89+31))</f>
        <v>46843</v>
      </c>
      <c r="EZ89">
        <f>IF(EY89="","",TODAY()-EY89)</f>
        <v>-525</v>
      </c>
      <c r="FC89" t="str">
        <f>IF(EY89="","SIN ESTADO",IF(FA89&lt;&gt;"","PAGA",IF(EZ89&gt;0,"VENCIDA",IF(EZ89&gt;=-5,"POR VENCER","AL DÍA"))))</f>
        <v>AL DÍA</v>
      </c>
      <c r="FE89">
        <f>IF(N($H89)&lt;26,"",IF(EY89="","",EY89+31))</f>
        <v>46874</v>
      </c>
      <c r="FF89">
        <f>IF(FE89="","",TODAY()-FE89)</f>
        <v>-556</v>
      </c>
      <c r="FI89" t="str">
        <f>IF(FE89="","SIN ESTADO",IF(FG89&lt;&gt;"","PAGA",IF(FF89&gt;0,"VENCIDA",IF(FF89&gt;=-5,"POR VENCER","AL DÍA"))))</f>
        <v>AL DÍA</v>
      </c>
      <c r="FK89">
        <f>IF(N($H89)&lt;27,"",IF(FE89="","",FE89+31))</f>
        <v>46905</v>
      </c>
      <c r="FL89">
        <f>IF(FK89="","",TODAY()-FK89)</f>
        <v>-587</v>
      </c>
      <c r="FO89" t="str">
        <f>IF(FK89="","SIN ESTADO",IF(FM89&lt;&gt;"","PAGA",IF(FL89&gt;0,"VENCIDA",IF(FL89&gt;=-5,"POR VENCER","AL DÍA"))))</f>
        <v>AL DÍA</v>
      </c>
      <c r="FQ89">
        <f>IF(N($H89)&lt;28,"",IF(FK89="","",FK89+31))</f>
        <v>46936</v>
      </c>
      <c r="FR89">
        <f>IF(FQ89="","",TODAY()-FQ89)</f>
        <v>-618</v>
      </c>
      <c r="FU89" t="str">
        <f>IF(FQ89="","SIN ESTADO",IF(FS89&lt;&gt;"","PAGA",IF(FR89&gt;0,"VENCIDA",IF(FR89&gt;=-5,"POR VENCER","AL DÍA"))))</f>
        <v>AL DÍA</v>
      </c>
      <c r="FW89">
        <f>IF(N($H89)&lt;29,"",IF(FQ89="","",FQ89+31))</f>
        <v>46967</v>
      </c>
      <c r="FX89">
        <f>IF(FW89="","",TODAY()-FW89)</f>
        <v>-649</v>
      </c>
      <c r="GA89" t="str">
        <f>IF(FW89="","SIN ESTADO",IF(FY89&lt;&gt;"","PAGA",IF(FX89&gt;0,"VENCIDA",IF(FX89&gt;=-5,"POR VENCER","AL DÍA"))))</f>
        <v>AL DÍA</v>
      </c>
      <c r="GC89">
        <f>IF(N($H89)&lt;30,"",IF(FW89="","",FW89+31))</f>
        <v>46998</v>
      </c>
      <c r="GD89">
        <f>IF(GC89="","",TODAY()-GC89)</f>
        <v>-680</v>
      </c>
      <c r="GG89" t="str">
        <f>IF(GC89="","SIN ESTADO",IF(GE89&lt;&gt;"","PAGA",IF(GD89&gt;0,"VENCIDA",IF(GD89&gt;=-5,"POR VENCER","AL DÍA"))))</f>
        <v>AL DÍA</v>
      </c>
      <c r="GI89" t="str">
        <f>IF(N($H89)&lt;31,"",IF(GC89="","",GC89+31))</f>
        <v/>
      </c>
      <c r="GJ89" t="str">
        <f>IF(GI89="","",TODAY()-GI89)</f>
        <v/>
      </c>
      <c r="GM89" t="str">
        <f>IF(GI89="","SIN ESTADO",IF(GK89&lt;&gt;"","PAGA",IF(GJ89&gt;0,"VENCIDA",IF(GJ89&gt;=-5,"POR VENCER","AL DÍA"))))</f>
        <v>SIN ESTADO</v>
      </c>
      <c r="GO89" t="str">
        <f>IF(N($H89)&lt;32,"",IF(GI89="","",GI89+31))</f>
        <v/>
      </c>
      <c r="GP89" t="str">
        <f>IF(GO89="","",TODAY()-GO89)</f>
        <v/>
      </c>
      <c r="GS89" t="str">
        <f>IF(GO89="","SIN ESTADO",IF(GQ89&lt;&gt;"","PAGA",IF(GP89&gt;0,"VENCIDA",IF(GP89&gt;=-5,"POR VENCER","AL DÍA"))))</f>
        <v>SIN ESTADO</v>
      </c>
      <c r="GU89" t="str">
        <f>IF(N($H89)&lt;33,"",IF(GO89="","",GO89+31))</f>
        <v/>
      </c>
      <c r="GV89" t="str">
        <f>IF(GU89="","",TODAY()-GU89)</f>
        <v/>
      </c>
      <c r="GY89" t="str">
        <f>IF(GU89="","SIN ESTADO",IF(GW89&lt;&gt;"","PAGA",IF(GV89&gt;0,"VENCIDA",IF(GV89&gt;=-5,"POR VENCER","AL DÍA"))))</f>
        <v>SIN ESTADO</v>
      </c>
      <c r="HA89" t="str">
        <f>IF(N($H89)&lt;34,"",IF(GU89="","",GU89+31))</f>
        <v/>
      </c>
      <c r="HB89" t="str">
        <f>IF(HA89="","",TODAY()-HA89)</f>
        <v/>
      </c>
      <c r="HE89" t="str">
        <f>IF(HA89="","SIN ESTADO",IF(HC89&lt;&gt;"","PAGA",IF(HB89&gt;0,"VENCIDA",IF(HB89&gt;=-5,"POR VENCER","AL DÍA"))))</f>
        <v>SIN ESTADO</v>
      </c>
      <c r="HG89" t="str">
        <f>IF(N($H89)&lt;35,"",IF(HA89="","",HA89+31))</f>
        <v/>
      </c>
      <c r="HH89" t="str">
        <f>IF(HG89="","",TODAY()-HG89)</f>
        <v/>
      </c>
      <c r="HK89" t="str">
        <f>IF(HG89="","SIN ESTADO",IF(HI89&lt;&gt;"","PAGA",IF(HH89&gt;0,"VENCIDA",IF(HH89&gt;=-5,"POR VENCER","AL DÍA"))))</f>
        <v>SIN ESTADO</v>
      </c>
      <c r="HM89" t="str">
        <f>IF(N($H89)&lt;36,"",IF(HG89="","",HG89+31))</f>
        <v/>
      </c>
      <c r="HN89" t="str">
        <f>IF(HM89="","",TODAY()-HM89)</f>
        <v/>
      </c>
      <c r="HQ89" t="str">
        <f>IF(HM89="","SIN ESTADO",IF(HO89&lt;&gt;"","PAGA",IF(HN89&gt;0,"VENCIDA",IF(HN89&gt;=-5,"POR VENCER","AL DÍA"))))</f>
        <v>SIN ESTADO</v>
      </c>
      <c r="HS89">
        <f>N89+T89+Z89+AF89+AL89+AR89+AX89+BD89+BJ89+BP89+BV89+CB89+CH89+CN89+CT89+CZ89+DF89+DL89+DR89+DX89+ED89+EJ89+EP89+EV89+FB89+FH89+FN89+FT89+FZ89+GF89+GL89+GR89+GX89+HD89+HJ89+HP89</f>
        <v>4698800</v>
      </c>
      <c r="HU89">
        <f>IFERROR(N($J89),0)</f>
        <v>671233.3333333334</v>
      </c>
      <c r="HW89">
        <f>SUMPRODUCT((MOD(COLUMN($M89:$HR89)-COLUMN($M89),6)=0)*ISNUMBER($M89:$HR89)*($M89:$HR89&gt;=RESUMEN!$C$26)*($M89:$HR89&lt;=RESUMEN!$C$27)*IFERROR(N($N89:$HS89),0))</f>
        <v>1342600</v>
      </c>
      <c r="HX89">
        <f>SUMPRODUCT((MOD(COLUMN($M89:$HR89)-COLUMN($M89),6)=0)*ISNUMBER($M89:$HR89)*($M89:$HR89&gt;=RESUMEN!$C$26)*($M89:$HR89&lt;=RESUMEN!$C$27))</f>
        <v>2</v>
      </c>
    </row>
    <row r="90">
      <c r="B90">
        <f>VENTAS!A89</f>
        <v>87</v>
      </c>
      <c r="C90" t="str">
        <f>VENTAS!B89</f>
        <v xml:space="preserve">LC1 - 11 - 2 </v>
      </c>
      <c r="D90" t="str">
        <f>VENTAS!C89</f>
        <v>VENDIDO</v>
      </c>
      <c r="E90">
        <f>VENTAS!D89</f>
        <v>25000000</v>
      </c>
      <c r="F90">
        <f>VENTAS!J89</f>
        <v>21000000</v>
      </c>
      <c r="G90">
        <f>VENTAS!F89</f>
        <v>46008</v>
      </c>
      <c r="H90">
        <f>VENTAS!K89</f>
        <v>24</v>
      </c>
      <c r="I90" t="str">
        <f>VENTAS!M89</f>
        <v xml:space="preserve">17 DE CADA MES </v>
      </c>
      <c r="J90">
        <f>VENTAS!L89</f>
        <v>875000</v>
      </c>
      <c r="K90">
        <f>IF(N($H90)&lt;1,"",$G90+31)</f>
        <v>46039</v>
      </c>
      <c r="L90">
        <f>IF(K90="","",TODAY()-K90)</f>
        <v>279</v>
      </c>
      <c r="M90">
        <v>46039</v>
      </c>
      <c r="N90">
        <v>875000</v>
      </c>
      <c r="O90" t="str">
        <f>IF(K90="","SIN ESTADO",IF(M90&lt;&gt;"","PAGA",IF(L90&gt;0,"VENCIDA",IF(L90&gt;=-5,"POR VENCER","AL DÍA"))))</f>
        <v>PAGA</v>
      </c>
      <c r="P90" t="str">
        <v>TRANSFERENCIA</v>
      </c>
      <c r="Q90">
        <f>IF(N($H90)&lt;2,"",IF(K90="","",K90+31))</f>
        <v>46070</v>
      </c>
      <c r="R90">
        <f>IF(Q90="","",TODAY()-Q90)</f>
        <v>248</v>
      </c>
      <c r="S90">
        <v>46070</v>
      </c>
      <c r="T90">
        <v>875000</v>
      </c>
      <c r="U90" t="str">
        <f>IF(Q90="","SIN ESTADO",IF(S90&lt;&gt;"","PAGA",IF(R90&gt;0,"VENCIDA",IF(R90&gt;=-5,"POR VENCER","AL DÍA"))))</f>
        <v>PAGA</v>
      </c>
      <c r="V90" t="str">
        <v>TRANSFERENCIA</v>
      </c>
      <c r="W90">
        <f>IF(N($H90)&lt;3,"",IF(Q90="","",Q90+31))</f>
        <v>46101</v>
      </c>
      <c r="X90">
        <f>IF(W90="","",TODAY()-W90)</f>
        <v>217</v>
      </c>
      <c r="Y90">
        <v>46095</v>
      </c>
      <c r="Z90">
        <v>875000</v>
      </c>
      <c r="AA90" t="str">
        <f>IF(W90="","SIN ESTADO",IF(Y90&lt;&gt;"","PAGA",IF(X90&gt;0,"VENCIDA",IF(X90&gt;=-5,"POR VENCER","AL DÍA"))))</f>
        <v>PAGA</v>
      </c>
      <c r="AB90" t="str">
        <v>TRANSFERENCIA</v>
      </c>
      <c r="AC90">
        <f>IF(N($H90)&lt;4,"",IF(W90="","",W90+31))</f>
        <v>46132</v>
      </c>
      <c r="AD90">
        <f>IF(AC90="","",TODAY()-AC90)</f>
        <v>186</v>
      </c>
      <c r="AE90">
        <v>46129</v>
      </c>
      <c r="AF90">
        <v>875000</v>
      </c>
      <c r="AG90" t="str">
        <f>IF(AC90="","SIN ESTADO",IF(AE90&lt;&gt;"","PAGA",IF(AD90&gt;0,"VENCIDA",IF(AD90&gt;=-5,"POR VENCER","AL DÍA"))))</f>
        <v>PAGA</v>
      </c>
      <c r="AH90" t="str">
        <v>TRANSFERENCIA</v>
      </c>
      <c r="AI90">
        <f>IF(N($H90)&lt;5,"",IF(AC90="","",AC90+31))</f>
        <v>46163</v>
      </c>
      <c r="AJ90">
        <f>IF(AI90="","",TODAY()-AI90)</f>
        <v>155</v>
      </c>
      <c r="AK90">
        <v>46161</v>
      </c>
      <c r="AL90">
        <v>875000</v>
      </c>
      <c r="AM90" t="str">
        <f>IF(AI90="","SIN ESTADO",IF(AK90&lt;&gt;"","PAGA",IF(AJ90&gt;0,"VENCIDA",IF(AJ90&gt;=-5,"POR VENCER","AL DÍA"))))</f>
        <v>PAGA</v>
      </c>
      <c r="AN90" t="str">
        <v>TRANSFERENCIA</v>
      </c>
      <c r="AO90">
        <f>IF(N($H90)&lt;6,"",IF(AI90="","",AI90+31))</f>
        <v>46194</v>
      </c>
      <c r="AP90">
        <f>IF(AO90="","",TODAY()-AO90)</f>
        <v>124</v>
      </c>
      <c r="AQ90">
        <v>46192</v>
      </c>
      <c r="AR90">
        <v>875000</v>
      </c>
      <c r="AS90" t="str">
        <f>IF(AO90="","SIN ESTADO",IF(AQ90&lt;&gt;"","PAGA",IF(AP90&gt;0,"VENCIDA",IF(AP90&gt;=-5,"POR VENCER","AL DÍA"))))</f>
        <v>PAGA</v>
      </c>
      <c r="AT90" t="str">
        <v>TRANSFERENCIA</v>
      </c>
      <c r="AU90">
        <f>IF(N($H90)&lt;7,"",IF(AO90="","",AO90+31))</f>
        <v>46225</v>
      </c>
      <c r="AV90">
        <f>IF(AU90="","",TODAY()-AU90)</f>
        <v>93</v>
      </c>
      <c r="AW90">
        <v>46212</v>
      </c>
      <c r="AX90">
        <v>875000</v>
      </c>
      <c r="AY90" t="str">
        <f>IF(AU90="","SIN ESTADO",IF(AW90&lt;&gt;"","PAGA",IF(AV90&gt;0,"VENCIDA",IF(AV90&gt;=-5,"POR VENCER","AL DÍA"))))</f>
        <v>PAGA</v>
      </c>
      <c r="AZ90" t="str">
        <v>TRANSFERENCIA</v>
      </c>
      <c r="BA90">
        <f>IF(N($H90)&lt;8,"",IF(AU90="","",AU90+31))</f>
        <v>46256</v>
      </c>
      <c r="BB90">
        <f>IF(BA90="","",TODAY()-BA90)</f>
        <v>62</v>
      </c>
      <c r="BC90">
        <v>46253</v>
      </c>
      <c r="BD90">
        <v>875000</v>
      </c>
      <c r="BE90" t="str">
        <f>IF(BA90="","SIN ESTADO",IF(BC90&lt;&gt;"","PAGA",IF(BB90&gt;0,"VENCIDA",IF(BB90&gt;=-5,"POR VENCER","AL DÍA"))))</f>
        <v>PAGA</v>
      </c>
      <c r="BF90" t="str">
        <v>TRANSFERENCIA</v>
      </c>
      <c r="BG90">
        <f>IF(N($H90)&lt;9,"",IF(BA90="","",BA90+31))</f>
        <v>46287</v>
      </c>
      <c r="BH90">
        <f>IF(BG90="","",TODAY()-BG90)</f>
        <v>31</v>
      </c>
      <c r="BI90">
        <v>46282</v>
      </c>
      <c r="BJ90">
        <v>875063</v>
      </c>
      <c r="BK90" t="str">
        <f>IF(BG90="","SIN ESTADO",IF(BI90&lt;&gt;"","PAGA",IF(BH90&gt;0,"VENCIDA",IF(BH90&gt;=-5,"POR VENCER","AL DÍA"))))</f>
        <v>PAGA</v>
      </c>
      <c r="BL90" t="str">
        <v>TRANSFERENCIA</v>
      </c>
      <c r="BM90">
        <f>IF(N($H90)&lt;10,"",IF(BG90="","",BG90+31))</f>
        <v>46318</v>
      </c>
      <c r="BN90">
        <f>IF(BM90="","",TODAY()-BM90)</f>
        <v>0</v>
      </c>
      <c r="BO90">
        <v>46314</v>
      </c>
      <c r="BP90">
        <v>875000</v>
      </c>
      <c r="BQ90" t="str">
        <f>IF(BM90="","SIN ESTADO",IF(BO90&lt;&gt;"","PAGA",IF(BN90&gt;0,"VENCIDA",IF(BN90&gt;=-5,"POR VENCER","AL DÍA"))))</f>
        <v>PAGA</v>
      </c>
      <c r="BR90" t="str">
        <v>TRANSFERENCIA</v>
      </c>
      <c r="BS90">
        <f>IF(N($H90)&lt;11,"",IF(BM90="","",BM90+31))</f>
        <v>46349</v>
      </c>
      <c r="BT90">
        <f>IF(BS90="","",TODAY()-BS90)</f>
        <v>-31</v>
      </c>
      <c r="BW90" t="str">
        <f>IF(BS90="","SIN ESTADO",IF(BU90&lt;&gt;"","PAGA",IF(BT90&gt;0,"VENCIDA",IF(BT90&gt;=-5,"POR VENCER","AL DÍA"))))</f>
        <v>AL DÍA</v>
      </c>
      <c r="BY90">
        <f>IF(N($H90)&lt;12,"",IF(BS90="","",BS90+31))</f>
        <v>46380</v>
      </c>
      <c r="BZ90">
        <f>IF(BY90="","",TODAY()-BY90)</f>
        <v>-62</v>
      </c>
      <c r="CC90" t="str">
        <f>IF(BY90="","SIN ESTADO",IF(CA90&lt;&gt;"","PAGA",IF(BZ90&gt;0,"VENCIDA",IF(BZ90&gt;=-5,"POR VENCER","AL DÍA"))))</f>
        <v>AL DÍA</v>
      </c>
      <c r="CE90">
        <f>IF(N($H90)&lt;13,"",IF(BY90="","",BY90+31))</f>
        <v>46411</v>
      </c>
      <c r="CF90">
        <f>IF(CE90="","",TODAY()-CE90)</f>
        <v>-93</v>
      </c>
      <c r="CI90" t="str">
        <f>IF(CE90="","SIN ESTADO",IF(CG90&lt;&gt;"","PAGA",IF(CF90&gt;0,"VENCIDA",IF(CF90&gt;=-5,"POR VENCER","AL DÍA"))))</f>
        <v>AL DÍA</v>
      </c>
      <c r="CK90">
        <f>IF(N($H90)&lt;14,"",IF(CE90="","",CE90+31))</f>
        <v>46442</v>
      </c>
      <c r="CL90">
        <f>IF(CK90="","",TODAY()-CK90)</f>
        <v>-124</v>
      </c>
      <c r="CO90" t="str">
        <f>IF(CK90="","SIN ESTADO",IF(CM90&lt;&gt;"","PAGA",IF(CL90&gt;0,"VENCIDA",IF(CL90&gt;=-5,"POR VENCER","AL DÍA"))))</f>
        <v>AL DÍA</v>
      </c>
      <c r="CQ90">
        <f>IF(N($H90)&lt;15,"",IF(CK90="","",CK90+31))</f>
        <v>46473</v>
      </c>
      <c r="CR90">
        <f>IF(CQ90="","",TODAY()-CQ90)</f>
        <v>-155</v>
      </c>
      <c r="CU90" t="str">
        <f>IF(CQ90="","SIN ESTADO",IF(CS90&lt;&gt;"","PAGA",IF(CR90&gt;0,"VENCIDA",IF(CR90&gt;=-5,"POR VENCER","AL DÍA"))))</f>
        <v>AL DÍA</v>
      </c>
      <c r="CW90">
        <f>IF(N($H90)&lt;16,"",IF(CQ90="","",CQ90+31))</f>
        <v>46504</v>
      </c>
      <c r="CX90">
        <f>IF(CW90="","",TODAY()-CW90)</f>
        <v>-186</v>
      </c>
      <c r="DA90" t="str">
        <f>IF(CW90="","SIN ESTADO",IF(CY90&lt;&gt;"","PAGA",IF(CX90&gt;0,"VENCIDA",IF(CX90&gt;=-5,"POR VENCER","AL DÍA"))))</f>
        <v>AL DÍA</v>
      </c>
      <c r="DC90">
        <f>IF(N($H90)&lt;17,"",IF(CW90="","",CW90+31))</f>
        <v>46535</v>
      </c>
      <c r="DD90">
        <f>IF(DC90="","",TODAY()-DC90)</f>
        <v>-217</v>
      </c>
      <c r="DG90" t="str">
        <f>IF(DC90="","SIN ESTADO",IF(DE90&lt;&gt;"","PAGA",IF(DD90&gt;0,"VENCIDA",IF(DD90&gt;=-5,"POR VENCER","AL DÍA"))))</f>
        <v>AL DÍA</v>
      </c>
      <c r="DI90">
        <f>IF(N($H90)&lt;18,"",IF(DC90="","",DC90+31))</f>
        <v>46566</v>
      </c>
      <c r="DJ90">
        <f>IF(DI90="","",TODAY()-DI90)</f>
        <v>-248</v>
      </c>
      <c r="DM90" t="str">
        <f>IF(DI90="","SIN ESTADO",IF(DK90&lt;&gt;"","PAGA",IF(DJ90&gt;0,"VENCIDA",IF(DJ90&gt;=-5,"POR VENCER","AL DÍA"))))</f>
        <v>AL DÍA</v>
      </c>
      <c r="DO90">
        <f>IF(N($H90)&lt;19,"",IF(DI90="","",DI90+31))</f>
        <v>46597</v>
      </c>
      <c r="DP90">
        <f>IF(DO90="","",TODAY()-DO90)</f>
        <v>-279</v>
      </c>
      <c r="DS90" t="str">
        <f>IF(DO90="","SIN ESTADO",IF(DQ90&lt;&gt;"","PAGA",IF(DP90&gt;0,"VENCIDA",IF(DP90&gt;=-5,"POR VENCER","AL DÍA"))))</f>
        <v>AL DÍA</v>
      </c>
      <c r="DU90">
        <f>IF(N($H90)&lt;20,"",IF(DO90="","",DO90+31))</f>
        <v>46628</v>
      </c>
      <c r="DV90">
        <f>IF(DU90="","",TODAY()-DU90)</f>
        <v>-310</v>
      </c>
      <c r="DY90" t="str">
        <f>IF(DU90="","SIN ESTADO",IF(DW90&lt;&gt;"","PAGA",IF(DV90&gt;0,"VENCIDA",IF(DV90&gt;=-5,"POR VENCER","AL DÍA"))))</f>
        <v>AL DÍA</v>
      </c>
      <c r="EA90">
        <f>IF(N($H90)&lt;21,"",IF(DU90="","",DU90+31))</f>
        <v>46659</v>
      </c>
      <c r="EB90">
        <f>IF(EA90="","",TODAY()-EA90)</f>
        <v>-341</v>
      </c>
      <c r="EE90" t="str">
        <f>IF(EA90="","SIN ESTADO",IF(EC90&lt;&gt;"","PAGA",IF(EB90&gt;0,"VENCIDA",IF(EB90&gt;=-5,"POR VENCER","AL DÍA"))))</f>
        <v>AL DÍA</v>
      </c>
      <c r="EG90">
        <f>IF(N($H90)&lt;22,"",IF(EA90="","",EA90+31))</f>
        <v>46690</v>
      </c>
      <c r="EH90">
        <f>IF(EG90="","",TODAY()-EG90)</f>
        <v>-372</v>
      </c>
      <c r="EK90" t="str">
        <f>IF(EG90="","SIN ESTADO",IF(EI90&lt;&gt;"","PAGA",IF(EH90&gt;0,"VENCIDA",IF(EH90&gt;=-5,"POR VENCER","AL DÍA"))))</f>
        <v>AL DÍA</v>
      </c>
      <c r="EM90">
        <f>IF(N($H90)&lt;23,"",IF(EG90="","",EG90+31))</f>
        <v>46721</v>
      </c>
      <c r="EN90">
        <f>IF(EM90="","",TODAY()-EM90)</f>
        <v>-403</v>
      </c>
      <c r="EQ90" t="str">
        <f>IF(EM90="","SIN ESTADO",IF(EO90&lt;&gt;"","PAGA",IF(EN90&gt;0,"VENCIDA",IF(EN90&gt;=-5,"POR VENCER","AL DÍA"))))</f>
        <v>AL DÍA</v>
      </c>
      <c r="ES90">
        <f>IF(N($H90)&lt;24,"",IF(EM90="","",EM90+31))</f>
        <v>46752</v>
      </c>
      <c r="ET90">
        <f>IF(ES90="","",TODAY()-ES90)</f>
        <v>-434</v>
      </c>
      <c r="EW90" t="str">
        <f>IF(ES90="","SIN ESTADO",IF(EU90&lt;&gt;"","PAGA",IF(ET90&gt;0,"VENCIDA",IF(ET90&gt;=-5,"POR VENCER","AL DÍA"))))</f>
        <v>AL DÍA</v>
      </c>
      <c r="EY90" t="str">
        <f>IF(N($H90)&lt;25,"",IF(ES90="","",ES90+31))</f>
        <v/>
      </c>
      <c r="EZ90" t="str">
        <f>IF(EY90="","",TODAY()-EY90)</f>
        <v/>
      </c>
      <c r="FC90" t="str">
        <f>IF(EY90="","SIN ESTADO",IF(FA90&lt;&gt;"","PAGA",IF(EZ90&gt;0,"VENCIDA",IF(EZ90&gt;=-5,"POR VENCER","AL DÍA"))))</f>
        <v>SIN ESTADO</v>
      </c>
      <c r="FE90" t="str">
        <f>IF(N($H90)&lt;26,"",IF(EY90="","",EY90+31))</f>
        <v/>
      </c>
      <c r="FF90" t="str">
        <f>IF(FE90="","",TODAY()-FE90)</f>
        <v/>
      </c>
      <c r="FI90" t="str">
        <f>IF(FE90="","SIN ESTADO",IF(FG90&lt;&gt;"","PAGA",IF(FF90&gt;0,"VENCIDA",IF(FF90&gt;=-5,"POR VENCER","AL DÍA"))))</f>
        <v>SIN ESTADO</v>
      </c>
      <c r="FK90" t="str">
        <f>IF(N($H90)&lt;27,"",IF(FE90="","",FE90+31))</f>
        <v/>
      </c>
      <c r="FL90" t="str">
        <f>IF(FK90="","",TODAY()-FK90)</f>
        <v/>
      </c>
      <c r="FO90" t="str">
        <f>IF(FK90="","SIN ESTADO",IF(FM90&lt;&gt;"","PAGA",IF(FL90&gt;0,"VENCIDA",IF(FL90&gt;=-5,"POR VENCER","AL DÍA"))))</f>
        <v>SIN ESTADO</v>
      </c>
      <c r="FQ90" t="str">
        <f>IF(N($H90)&lt;28,"",IF(FK90="","",FK90+31))</f>
        <v/>
      </c>
      <c r="FR90" t="str">
        <f>IF(FQ90="","",TODAY()-FQ90)</f>
        <v/>
      </c>
      <c r="FU90" t="str">
        <f>IF(FQ90="","SIN ESTADO",IF(FS90&lt;&gt;"","PAGA",IF(FR90&gt;0,"VENCIDA",IF(FR90&gt;=-5,"POR VENCER","AL DÍA"))))</f>
        <v>SIN ESTADO</v>
      </c>
      <c r="FW90" t="str">
        <f>IF(N($H90)&lt;29,"",IF(FQ90="","",FQ90+31))</f>
        <v/>
      </c>
      <c r="FX90" t="str">
        <f>IF(FW90="","",TODAY()-FW90)</f>
        <v/>
      </c>
      <c r="GA90" t="str">
        <f>IF(FW90="","SIN ESTADO",IF(FY90&lt;&gt;"","PAGA",IF(FX90&gt;0,"VENCIDA",IF(FX90&gt;=-5,"POR VENCER","AL DÍA"))))</f>
        <v>SIN ESTADO</v>
      </c>
      <c r="GC90" t="str">
        <f>IF(N($H90)&lt;30,"",IF(FW90="","",FW90+31))</f>
        <v/>
      </c>
      <c r="GD90" t="str">
        <f>IF(GC90="","",TODAY()-GC90)</f>
        <v/>
      </c>
      <c r="GG90" t="str">
        <f>IF(GC90="","SIN ESTADO",IF(GE90&lt;&gt;"","PAGA",IF(GD90&gt;0,"VENCIDA",IF(GD90&gt;=-5,"POR VENCER","AL DÍA"))))</f>
        <v>SIN ESTADO</v>
      </c>
      <c r="GI90" t="str">
        <f>IF(N($H90)&lt;31,"",IF(GC90="","",GC90+31))</f>
        <v/>
      </c>
      <c r="GJ90" t="str">
        <f>IF(GI90="","",TODAY()-GI90)</f>
        <v/>
      </c>
      <c r="GM90" t="str">
        <f>IF(GI90="","SIN ESTADO",IF(GK90&lt;&gt;"","PAGA",IF(GJ90&gt;0,"VENCIDA",IF(GJ90&gt;=-5,"POR VENCER","AL DÍA"))))</f>
        <v>SIN ESTADO</v>
      </c>
      <c r="GO90" t="str">
        <f>IF(N($H90)&lt;32,"",IF(GI90="","",GI90+31))</f>
        <v/>
      </c>
      <c r="GP90" t="str">
        <f>IF(GO90="","",TODAY()-GO90)</f>
        <v/>
      </c>
      <c r="GS90" t="str">
        <f>IF(GO90="","SIN ESTADO",IF(GQ90&lt;&gt;"","PAGA",IF(GP90&gt;0,"VENCIDA",IF(GP90&gt;=-5,"POR VENCER","AL DÍA"))))</f>
        <v>SIN ESTADO</v>
      </c>
      <c r="GU90" t="str">
        <f>IF(N($H90)&lt;33,"",IF(GO90="","",GO90+31))</f>
        <v/>
      </c>
      <c r="GV90" t="str">
        <f>IF(GU90="","",TODAY()-GU90)</f>
        <v/>
      </c>
      <c r="GY90" t="str">
        <f>IF(GU90="","SIN ESTADO",IF(GW90&lt;&gt;"","PAGA",IF(GV90&gt;0,"VENCIDA",IF(GV90&gt;=-5,"POR VENCER","AL DÍA"))))</f>
        <v>SIN ESTADO</v>
      </c>
      <c r="HA90" t="str">
        <f>IF(N($H90)&lt;34,"",IF(GU90="","",GU90+31))</f>
        <v/>
      </c>
      <c r="HB90" t="str">
        <f>IF(HA90="","",TODAY()-HA90)</f>
        <v/>
      </c>
      <c r="HE90" t="str">
        <f>IF(HA90="","SIN ESTADO",IF(HC90&lt;&gt;"","PAGA",IF(HB90&gt;0,"VENCIDA",IF(HB90&gt;=-5,"POR VENCER","AL DÍA"))))</f>
        <v>SIN ESTADO</v>
      </c>
      <c r="HG90" t="str">
        <f>IF(N($H90)&lt;35,"",IF(HA90="","",HA90+31))</f>
        <v/>
      </c>
      <c r="HH90" t="str">
        <f>IF(HG90="","",TODAY()-HG90)</f>
        <v/>
      </c>
      <c r="HK90" t="str">
        <f>IF(HG90="","SIN ESTADO",IF(HI90&lt;&gt;"","PAGA",IF(HH90&gt;0,"VENCIDA",IF(HH90&gt;=-5,"POR VENCER","AL DÍA"))))</f>
        <v>SIN ESTADO</v>
      </c>
      <c r="HM90" t="str">
        <f>IF(N($H90)&lt;36,"",IF(HG90="","",HG90+31))</f>
        <v/>
      </c>
      <c r="HN90" t="str">
        <f>IF(HM90="","",TODAY()-HM90)</f>
        <v/>
      </c>
      <c r="HQ90" t="str">
        <f>IF(HM90="","SIN ESTADO",IF(HO90&lt;&gt;"","PAGA",IF(HN90&gt;0,"VENCIDA",IF(HN90&gt;=-5,"POR VENCER","AL DÍA"))))</f>
        <v>SIN ESTADO</v>
      </c>
      <c r="HS90">
        <f>N90+T90+Z90+AF90+AL90+AR90+AX90+BD90+BJ90+BP90+BV90+CB90+CH90+CN90+CT90+CZ90+DF90+DL90+DR90+DX90+ED90+EJ90+EP90+EV90+FB90+FH90+FN90+FT90+FZ90+GF90+GL90+GR90+GX90+HD90+HJ90+HP90</f>
        <v>8750063</v>
      </c>
      <c r="HU90">
        <f>IFERROR(N($J90),0)</f>
        <v>875000</v>
      </c>
      <c r="HW90">
        <f>SUMPRODUCT((MOD(COLUMN($M90:$HR90)-COLUMN($M90),6)=0)*ISNUMBER($M90:$HR90)*($M90:$HR90&gt;=RESUMEN!$C$26)*($M90:$HR90&lt;=RESUMEN!$C$27)*IFERROR(N($N90:$HS90),0))</f>
        <v>875000</v>
      </c>
      <c r="HX90">
        <f>SUMPRODUCT((MOD(COLUMN($M90:$HR90)-COLUMN($M90),6)=0)*ISNUMBER($M90:$HR90)*($M90:$HR90&gt;=RESUMEN!$C$26)*($M90:$HR90&lt;=RESUMEN!$C$27))</f>
        <v>1</v>
      </c>
    </row>
    <row r="91">
      <c r="B91">
        <f>VENTAS!A90</f>
        <v>88</v>
      </c>
      <c r="C91" t="str">
        <f>VENTAS!B90</f>
        <v xml:space="preserve">LC1 - 11 - 3 </v>
      </c>
      <c r="D91" t="str">
        <f>VENTAS!C90</f>
        <v>VENDIDO</v>
      </c>
      <c r="E91">
        <f>VENTAS!D90</f>
        <v>25000000</v>
      </c>
      <c r="F91">
        <f>VENTAS!J90</f>
        <v>21000000</v>
      </c>
      <c r="G91">
        <f>VENTAS!F90</f>
        <v>46242</v>
      </c>
      <c r="H91">
        <f>VENTAS!K90</f>
        <v>24</v>
      </c>
      <c r="I91" t="str">
        <f>VENTAS!M90</f>
        <v>8 DE CADA MES</v>
      </c>
      <c r="J91">
        <f>VENTAS!L90</f>
        <v>875000</v>
      </c>
      <c r="K91">
        <f>IF(N($H91)&lt;1,"",$G91+31)</f>
        <v>46273</v>
      </c>
      <c r="L91">
        <f>IF(K91="","",TODAY()-K91)</f>
        <v>45</v>
      </c>
      <c r="M91">
        <v>46280</v>
      </c>
      <c r="N91">
        <v>875000</v>
      </c>
      <c r="O91" t="str">
        <f>IF(K91="","SIN ESTADO",IF(M91&lt;&gt;"","PAGA",IF(L91&gt;0,"VENCIDA",IF(L91&gt;=-5,"POR VENCER","AL DÍA"))))</f>
        <v>PAGA</v>
      </c>
      <c r="P91" t="str">
        <v>TRANSFERENCIA</v>
      </c>
      <c r="Q91">
        <f>IF(N($H91)&lt;2,"",IF(K91="","",K91+31))</f>
        <v>46304</v>
      </c>
      <c r="R91">
        <f>IF(Q91="","",TODAY()-Q91)</f>
        <v>14</v>
      </c>
      <c r="U91" t="str">
        <f>IF(Q91="","SIN ESTADO",IF(S91&lt;&gt;"","PAGA",IF(R91&gt;0,"VENCIDA",IF(R91&gt;=-5,"POR VENCER","AL DÍA"))))</f>
        <v>VENCIDA</v>
      </c>
      <c r="W91">
        <f>IF(N($H91)&lt;3,"",IF(Q91="","",Q91+31))</f>
        <v>46335</v>
      </c>
      <c r="X91">
        <f>IF(W91="","",TODAY()-W91)</f>
        <v>-17</v>
      </c>
      <c r="AA91" t="str">
        <f>IF(W91="","SIN ESTADO",IF(Y91&lt;&gt;"","PAGA",IF(X91&gt;0,"VENCIDA",IF(X91&gt;=-5,"POR VENCER","AL DÍA"))))</f>
        <v>AL DÍA</v>
      </c>
      <c r="AC91">
        <f>IF(N($H91)&lt;4,"",IF(W91="","",W91+31))</f>
        <v>46366</v>
      </c>
      <c r="AD91">
        <f>IF(AC91="","",TODAY()-AC91)</f>
        <v>-48</v>
      </c>
      <c r="AG91" t="str">
        <f>IF(AC91="","SIN ESTADO",IF(AE91&lt;&gt;"","PAGA",IF(AD91&gt;0,"VENCIDA",IF(AD91&gt;=-5,"POR VENCER","AL DÍA"))))</f>
        <v>AL DÍA</v>
      </c>
      <c r="AI91">
        <f>IF(N($H91)&lt;5,"",IF(AC91="","",AC91+31))</f>
        <v>46397</v>
      </c>
      <c r="AJ91">
        <f>IF(AI91="","",TODAY()-AI91)</f>
        <v>-79</v>
      </c>
      <c r="AM91" t="str">
        <f>IF(AI91="","SIN ESTADO",IF(AK91&lt;&gt;"","PAGA",IF(AJ91&gt;0,"VENCIDA",IF(AJ91&gt;=-5,"POR VENCER","AL DÍA"))))</f>
        <v>AL DÍA</v>
      </c>
      <c r="AO91">
        <f>IF(N($H91)&lt;6,"",IF(AI91="","",AI91+31))</f>
        <v>46428</v>
      </c>
      <c r="AP91">
        <f>IF(AO91="","",TODAY()-AO91)</f>
        <v>-110</v>
      </c>
      <c r="AS91" t="str">
        <f>IF(AO91="","SIN ESTADO",IF(AQ91&lt;&gt;"","PAGA",IF(AP91&gt;0,"VENCIDA",IF(AP91&gt;=-5,"POR VENCER","AL DÍA"))))</f>
        <v>AL DÍA</v>
      </c>
      <c r="AU91">
        <f>IF(N($H91)&lt;7,"",IF(AO91="","",AO91+31))</f>
        <v>46459</v>
      </c>
      <c r="AV91">
        <f>IF(AU91="","",TODAY()-AU91)</f>
        <v>-141</v>
      </c>
      <c r="AY91" t="str">
        <f>IF(AU91="","SIN ESTADO",IF(AW91&lt;&gt;"","PAGA",IF(AV91&gt;0,"VENCIDA",IF(AV91&gt;=-5,"POR VENCER","AL DÍA"))))</f>
        <v>AL DÍA</v>
      </c>
      <c r="BA91">
        <f>IF(N($H91)&lt;8,"",IF(AU91="","",AU91+31))</f>
        <v>46490</v>
      </c>
      <c r="BB91">
        <f>IF(BA91="","",TODAY()-BA91)</f>
        <v>-172</v>
      </c>
      <c r="BE91" t="str">
        <f>IF(BA91="","SIN ESTADO",IF(BC91&lt;&gt;"","PAGA",IF(BB91&gt;0,"VENCIDA",IF(BB91&gt;=-5,"POR VENCER","AL DÍA"))))</f>
        <v>AL DÍA</v>
      </c>
      <c r="BG91">
        <f>IF(N($H91)&lt;9,"",IF(BA91="","",BA91+31))</f>
        <v>46521</v>
      </c>
      <c r="BH91">
        <f>IF(BG91="","",TODAY()-BG91)</f>
        <v>-203</v>
      </c>
      <c r="BK91" t="str">
        <f>IF(BG91="","SIN ESTADO",IF(BI91&lt;&gt;"","PAGA",IF(BH91&gt;0,"VENCIDA",IF(BH91&gt;=-5,"POR VENCER","AL DÍA"))))</f>
        <v>AL DÍA</v>
      </c>
      <c r="BM91">
        <f>IF(N($H91)&lt;10,"",IF(BG91="","",BG91+31))</f>
        <v>46552</v>
      </c>
      <c r="BN91">
        <f>IF(BM91="","",TODAY()-BM91)</f>
        <v>-234</v>
      </c>
      <c r="BQ91" t="str">
        <f>IF(BM91="","SIN ESTADO",IF(BO91&lt;&gt;"","PAGA",IF(BN91&gt;0,"VENCIDA",IF(BN91&gt;=-5,"POR VENCER","AL DÍA"))))</f>
        <v>AL DÍA</v>
      </c>
      <c r="BS91">
        <f>IF(N($H91)&lt;11,"",IF(BM91="","",BM91+31))</f>
        <v>46583</v>
      </c>
      <c r="BT91">
        <f>IF(BS91="","",TODAY()-BS91)</f>
        <v>-265</v>
      </c>
      <c r="BW91" t="str">
        <f>IF(BS91="","SIN ESTADO",IF(BU91&lt;&gt;"","PAGA",IF(BT91&gt;0,"VENCIDA",IF(BT91&gt;=-5,"POR VENCER","AL DÍA"))))</f>
        <v>AL DÍA</v>
      </c>
      <c r="BY91">
        <f>IF(N($H91)&lt;12,"",IF(BS91="","",BS91+31))</f>
        <v>46614</v>
      </c>
      <c r="BZ91">
        <f>IF(BY91="","",TODAY()-BY91)</f>
        <v>-296</v>
      </c>
      <c r="CC91" t="str">
        <f>IF(BY91="","SIN ESTADO",IF(CA91&lt;&gt;"","PAGA",IF(BZ91&gt;0,"VENCIDA",IF(BZ91&gt;=-5,"POR VENCER","AL DÍA"))))</f>
        <v>AL DÍA</v>
      </c>
      <c r="CE91">
        <f>IF(N($H91)&lt;13,"",IF(BY91="","",BY91+31))</f>
        <v>46645</v>
      </c>
      <c r="CF91">
        <f>IF(CE91="","",TODAY()-CE91)</f>
        <v>-327</v>
      </c>
      <c r="CI91" t="str">
        <f>IF(CE91="","SIN ESTADO",IF(CG91&lt;&gt;"","PAGA",IF(CF91&gt;0,"VENCIDA",IF(CF91&gt;=-5,"POR VENCER","AL DÍA"))))</f>
        <v>AL DÍA</v>
      </c>
      <c r="CK91">
        <f>IF(N($H91)&lt;14,"",IF(CE91="","",CE91+31))</f>
        <v>46676</v>
      </c>
      <c r="CL91">
        <f>IF(CK91="","",TODAY()-CK91)</f>
        <v>-358</v>
      </c>
      <c r="CO91" t="str">
        <f>IF(CK91="","SIN ESTADO",IF(CM91&lt;&gt;"","PAGA",IF(CL91&gt;0,"VENCIDA",IF(CL91&gt;=-5,"POR VENCER","AL DÍA"))))</f>
        <v>AL DÍA</v>
      </c>
      <c r="CQ91">
        <f>IF(N($H91)&lt;15,"",IF(CK91="","",CK91+31))</f>
        <v>46707</v>
      </c>
      <c r="CR91">
        <f>IF(CQ91="","",TODAY()-CQ91)</f>
        <v>-389</v>
      </c>
      <c r="CU91" t="str">
        <f>IF(CQ91="","SIN ESTADO",IF(CS91&lt;&gt;"","PAGA",IF(CR91&gt;0,"VENCIDA",IF(CR91&gt;=-5,"POR VENCER","AL DÍA"))))</f>
        <v>AL DÍA</v>
      </c>
      <c r="CW91">
        <f>IF(N($H91)&lt;16,"",IF(CQ91="","",CQ91+31))</f>
        <v>46738</v>
      </c>
      <c r="CX91">
        <f>IF(CW91="","",TODAY()-CW91)</f>
        <v>-420</v>
      </c>
      <c r="DA91" t="str">
        <f>IF(CW91="","SIN ESTADO",IF(CY91&lt;&gt;"","PAGA",IF(CX91&gt;0,"VENCIDA",IF(CX91&gt;=-5,"POR VENCER","AL DÍA"))))</f>
        <v>AL DÍA</v>
      </c>
      <c r="DC91">
        <f>IF(N($H91)&lt;17,"",IF(CW91="","",CW91+31))</f>
        <v>46769</v>
      </c>
      <c r="DD91">
        <f>IF(DC91="","",TODAY()-DC91)</f>
        <v>-451</v>
      </c>
      <c r="DG91" t="str">
        <f>IF(DC91="","SIN ESTADO",IF(DE91&lt;&gt;"","PAGA",IF(DD91&gt;0,"VENCIDA",IF(DD91&gt;=-5,"POR VENCER","AL DÍA"))))</f>
        <v>AL DÍA</v>
      </c>
      <c r="DI91">
        <f>IF(N($H91)&lt;18,"",IF(DC91="","",DC91+31))</f>
        <v>46800</v>
      </c>
      <c r="DJ91">
        <f>IF(DI91="","",TODAY()-DI91)</f>
        <v>-482</v>
      </c>
      <c r="DM91" t="str">
        <f>IF(DI91="","SIN ESTADO",IF(DK91&lt;&gt;"","PAGA",IF(DJ91&gt;0,"VENCIDA",IF(DJ91&gt;=-5,"POR VENCER","AL DÍA"))))</f>
        <v>AL DÍA</v>
      </c>
      <c r="DO91">
        <f>IF(N($H91)&lt;19,"",IF(DI91="","",DI91+31))</f>
        <v>46831</v>
      </c>
      <c r="DP91">
        <f>IF(DO91="","",TODAY()-DO91)</f>
        <v>-513</v>
      </c>
      <c r="DS91" t="str">
        <f>IF(DO91="","SIN ESTADO",IF(DQ91&lt;&gt;"","PAGA",IF(DP91&gt;0,"VENCIDA",IF(DP91&gt;=-5,"POR VENCER","AL DÍA"))))</f>
        <v>AL DÍA</v>
      </c>
      <c r="DU91">
        <f>IF(N($H91)&lt;20,"",IF(DO91="","",DO91+31))</f>
        <v>46862</v>
      </c>
      <c r="DV91">
        <f>IF(DU91="","",TODAY()-DU91)</f>
        <v>-544</v>
      </c>
      <c r="DY91" t="str">
        <f>IF(DU91="","SIN ESTADO",IF(DW91&lt;&gt;"","PAGA",IF(DV91&gt;0,"VENCIDA",IF(DV91&gt;=-5,"POR VENCER","AL DÍA"))))</f>
        <v>AL DÍA</v>
      </c>
      <c r="EA91">
        <f>IF(N($H91)&lt;21,"",IF(DU91="","",DU91+31))</f>
        <v>46893</v>
      </c>
      <c r="EB91">
        <f>IF(EA91="","",TODAY()-EA91)</f>
        <v>-575</v>
      </c>
      <c r="EE91" t="str">
        <f>IF(EA91="","SIN ESTADO",IF(EC91&lt;&gt;"","PAGA",IF(EB91&gt;0,"VENCIDA",IF(EB91&gt;=-5,"POR VENCER","AL DÍA"))))</f>
        <v>AL DÍA</v>
      </c>
      <c r="EG91">
        <f>IF(N($H91)&lt;22,"",IF(EA91="","",EA91+31))</f>
        <v>46924</v>
      </c>
      <c r="EH91">
        <f>IF(EG91="","",TODAY()-EG91)</f>
        <v>-606</v>
      </c>
      <c r="EK91" t="str">
        <f>IF(EG91="","SIN ESTADO",IF(EI91&lt;&gt;"","PAGA",IF(EH91&gt;0,"VENCIDA",IF(EH91&gt;=-5,"POR VENCER","AL DÍA"))))</f>
        <v>AL DÍA</v>
      </c>
      <c r="EM91">
        <f>IF(N($H91)&lt;23,"",IF(EG91="","",EG91+31))</f>
        <v>46955</v>
      </c>
      <c r="EN91">
        <f>IF(EM91="","",TODAY()-EM91)</f>
        <v>-637</v>
      </c>
      <c r="EQ91" t="str">
        <f>IF(EM91="","SIN ESTADO",IF(EO91&lt;&gt;"","PAGA",IF(EN91&gt;0,"VENCIDA",IF(EN91&gt;=-5,"POR VENCER","AL DÍA"))))</f>
        <v>AL DÍA</v>
      </c>
      <c r="ES91">
        <f>IF(N($H91)&lt;24,"",IF(EM91="","",EM91+31))</f>
        <v>46986</v>
      </c>
      <c r="ET91">
        <f>IF(ES91="","",TODAY()-ES91)</f>
        <v>-668</v>
      </c>
      <c r="EW91" t="str">
        <f>IF(ES91="","SIN ESTADO",IF(EU91&lt;&gt;"","PAGA",IF(ET91&gt;0,"VENCIDA",IF(ET91&gt;=-5,"POR VENCER","AL DÍA"))))</f>
        <v>AL DÍA</v>
      </c>
      <c r="EY91" t="str">
        <f>IF(N($H91)&lt;25,"",IF(ES91="","",ES91+31))</f>
        <v/>
      </c>
      <c r="EZ91" t="str">
        <f>IF(EY91="","",TODAY()-EY91)</f>
        <v/>
      </c>
      <c r="FC91" t="str">
        <f>IF(EY91="","SIN ESTADO",IF(FA91&lt;&gt;"","PAGA",IF(EZ91&gt;0,"VENCIDA",IF(EZ91&gt;=-5,"POR VENCER","AL DÍA"))))</f>
        <v>SIN ESTADO</v>
      </c>
      <c r="FE91" t="str">
        <f>IF(N($H91)&lt;26,"",IF(EY91="","",EY91+31))</f>
        <v/>
      </c>
      <c r="FF91" t="str">
        <f>IF(FE91="","",TODAY()-FE91)</f>
        <v/>
      </c>
      <c r="FI91" t="str">
        <f>IF(FE91="","SIN ESTADO",IF(FG91&lt;&gt;"","PAGA",IF(FF91&gt;0,"VENCIDA",IF(FF91&gt;=-5,"POR VENCER","AL DÍA"))))</f>
        <v>SIN ESTADO</v>
      </c>
      <c r="FK91" t="str">
        <f>IF(N($H91)&lt;27,"",IF(FE91="","",FE91+31))</f>
        <v/>
      </c>
      <c r="FL91" t="str">
        <f>IF(FK91="","",TODAY()-FK91)</f>
        <v/>
      </c>
      <c r="FO91" t="str">
        <f>IF(FK91="","SIN ESTADO",IF(FM91&lt;&gt;"","PAGA",IF(FL91&gt;0,"VENCIDA",IF(FL91&gt;=-5,"POR VENCER","AL DÍA"))))</f>
        <v>SIN ESTADO</v>
      </c>
      <c r="FQ91" t="str">
        <f>IF(N($H91)&lt;28,"",IF(FK91="","",FK91+31))</f>
        <v/>
      </c>
      <c r="FR91" t="str">
        <f>IF(FQ91="","",TODAY()-FQ91)</f>
        <v/>
      </c>
      <c r="FU91" t="str">
        <f>IF(FQ91="","SIN ESTADO",IF(FS91&lt;&gt;"","PAGA",IF(FR91&gt;0,"VENCIDA",IF(FR91&gt;=-5,"POR VENCER","AL DÍA"))))</f>
        <v>SIN ESTADO</v>
      </c>
      <c r="FW91" t="str">
        <f>IF(N($H91)&lt;29,"",IF(FQ91="","",FQ91+31))</f>
        <v/>
      </c>
      <c r="FX91" t="str">
        <f>IF(FW91="","",TODAY()-FW91)</f>
        <v/>
      </c>
      <c r="GA91" t="str">
        <f>IF(FW91="","SIN ESTADO",IF(FY91&lt;&gt;"","PAGA",IF(FX91&gt;0,"VENCIDA",IF(FX91&gt;=-5,"POR VENCER","AL DÍA"))))</f>
        <v>SIN ESTADO</v>
      </c>
      <c r="GC91" t="str">
        <f>IF(N($H91)&lt;30,"",IF(FW91="","",FW91+31))</f>
        <v/>
      </c>
      <c r="GD91" t="str">
        <f>IF(GC91="","",TODAY()-GC91)</f>
        <v/>
      </c>
      <c r="GG91" t="str">
        <f>IF(GC91="","SIN ESTADO",IF(GE91&lt;&gt;"","PAGA",IF(GD91&gt;0,"VENCIDA",IF(GD91&gt;=-5,"POR VENCER","AL DÍA"))))</f>
        <v>SIN ESTADO</v>
      </c>
      <c r="GI91" t="str">
        <f>IF(N($H91)&lt;31,"",IF(GC91="","",GC91+31))</f>
        <v/>
      </c>
      <c r="GJ91" t="str">
        <f>IF(GI91="","",TODAY()-GI91)</f>
        <v/>
      </c>
      <c r="GM91" t="str">
        <f>IF(GI91="","SIN ESTADO",IF(GK91&lt;&gt;"","PAGA",IF(GJ91&gt;0,"VENCIDA",IF(GJ91&gt;=-5,"POR VENCER","AL DÍA"))))</f>
        <v>SIN ESTADO</v>
      </c>
      <c r="GO91" t="str">
        <f>IF(N($H91)&lt;32,"",IF(GI91="","",GI91+31))</f>
        <v/>
      </c>
      <c r="GP91" t="str">
        <f>IF(GO91="","",TODAY()-GO91)</f>
        <v/>
      </c>
      <c r="GS91" t="str">
        <f>IF(GO91="","SIN ESTADO",IF(GQ91&lt;&gt;"","PAGA",IF(GP91&gt;0,"VENCIDA",IF(GP91&gt;=-5,"POR VENCER","AL DÍA"))))</f>
        <v>SIN ESTADO</v>
      </c>
      <c r="GU91" t="str">
        <f>IF(N($H91)&lt;33,"",IF(GO91="","",GO91+31))</f>
        <v/>
      </c>
      <c r="GV91" t="str">
        <f>IF(GU91="","",TODAY()-GU91)</f>
        <v/>
      </c>
      <c r="GY91" t="str">
        <f>IF(GU91="","SIN ESTADO",IF(GW91&lt;&gt;"","PAGA",IF(GV91&gt;0,"VENCIDA",IF(GV91&gt;=-5,"POR VENCER","AL DÍA"))))</f>
        <v>SIN ESTADO</v>
      </c>
      <c r="HA91" t="str">
        <f>IF(N($H91)&lt;34,"",IF(GU91="","",GU91+31))</f>
        <v/>
      </c>
      <c r="HB91" t="str">
        <f>IF(HA91="","",TODAY()-HA91)</f>
        <v/>
      </c>
      <c r="HE91" t="str">
        <f>IF(HA91="","SIN ESTADO",IF(HC91&lt;&gt;"","PAGA",IF(HB91&gt;0,"VENCIDA",IF(HB91&gt;=-5,"POR VENCER","AL DÍA"))))</f>
        <v>SIN ESTADO</v>
      </c>
      <c r="HG91" t="str">
        <f>IF(N($H91)&lt;35,"",IF(HA91="","",HA91+31))</f>
        <v/>
      </c>
      <c r="HH91" t="str">
        <f>IF(HG91="","",TODAY()-HG91)</f>
        <v/>
      </c>
      <c r="HK91" t="str">
        <f>IF(HG91="","SIN ESTADO",IF(HI91&lt;&gt;"","PAGA",IF(HH91&gt;0,"VENCIDA",IF(HH91&gt;=-5,"POR VENCER","AL DÍA"))))</f>
        <v>SIN ESTADO</v>
      </c>
      <c r="HM91" t="str">
        <f>IF(N($H91)&lt;36,"",IF(HG91="","",HG91+31))</f>
        <v/>
      </c>
      <c r="HN91" t="str">
        <f>IF(HM91="","",TODAY()-HM91)</f>
        <v/>
      </c>
      <c r="HQ91" t="str">
        <f>IF(HM91="","SIN ESTADO",IF(HO91&lt;&gt;"","PAGA",IF(HN91&gt;0,"VENCIDA",IF(HN91&gt;=-5,"POR VENCER","AL DÍA"))))</f>
        <v>SIN ESTADO</v>
      </c>
      <c r="HS91">
        <f>N91+T91+Z91+AF91+AL91+AR91+AX91+BD91+BJ91+BP91+BV91+CB91+CH91+CN91+CT91+CZ91+DF91+DL91+DR91+DX91+ED91+EJ91+EP91+EV91+FB91+FH91+FN91+FT91+FZ91+GF91+GL91+GR91+GX91+HD91+HJ91+HP91</f>
        <v>875000</v>
      </c>
      <c r="HU91">
        <f>IFERROR(N($J91),0)</f>
        <v>875000</v>
      </c>
      <c r="HW91">
        <f>SUMPRODUCT((MOD(COLUMN($M91:$HR91)-COLUMN($M91),6)=0)*ISNUMBER($M91:$HR91)*($M91:$HR91&gt;=RESUMEN!$C$26)*($M91:$HR91&lt;=RESUMEN!$C$27)*IFERROR(N($N91:$HS91),0))</f>
        <v>0</v>
      </c>
      <c r="HX91">
        <f>SUMPRODUCT((MOD(COLUMN($M91:$HR91)-COLUMN($M91),6)=0)*ISNUMBER($M91:$HR91)*($M91:$HR91&gt;=RESUMEN!$C$26)*($M91:$HR91&lt;=RESUMEN!$C$27))</f>
        <v>0</v>
      </c>
    </row>
    <row r="92">
      <c r="B92">
        <f>VENTAS!A91</f>
        <v>89</v>
      </c>
      <c r="C92" t="str">
        <f>VENTAS!B91</f>
        <v xml:space="preserve">LC1 - 11 - 4 </v>
      </c>
      <c r="D92" t="str">
        <f>VENTAS!C91</f>
        <v>VENDIDO</v>
      </c>
      <c r="E92">
        <f>VENTAS!D91</f>
        <v>25000000</v>
      </c>
      <c r="F92">
        <f>VENTAS!J91</f>
        <v>21000000</v>
      </c>
      <c r="G92">
        <f>VENTAS!F91</f>
        <v>46043</v>
      </c>
      <c r="H92">
        <f>VENTAS!K91</f>
        <v>24</v>
      </c>
      <c r="I92" t="str">
        <f>VENTAS!M91</f>
        <v xml:space="preserve">21 DE CADA MES </v>
      </c>
      <c r="J92">
        <f>VENTAS!L91</f>
        <v>875000</v>
      </c>
      <c r="K92">
        <f>IF(N($H92)&lt;1,"",$G92+31)</f>
        <v>46074</v>
      </c>
      <c r="L92">
        <f>IF(K92="","",TODAY()-K92)</f>
        <v>244</v>
      </c>
      <c r="M92">
        <v>46076</v>
      </c>
      <c r="N92">
        <v>875000</v>
      </c>
      <c r="O92" t="str">
        <f>IF(K92="","SIN ESTADO",IF(M92&lt;&gt;"","PAGA",IF(L92&gt;0,"VENCIDA",IF(L92&gt;=-5,"POR VENCER","AL DÍA"))))</f>
        <v>PAGA</v>
      </c>
      <c r="P92" t="str">
        <v>TRANSFERENCIA</v>
      </c>
      <c r="Q92">
        <f>IF(N($H92)&lt;2,"",IF(K92="","",K92+31))</f>
        <v>46105</v>
      </c>
      <c r="R92">
        <f>IF(Q92="","",TODAY()-Q92)</f>
        <v>213</v>
      </c>
      <c r="S92">
        <v>46104</v>
      </c>
      <c r="T92">
        <v>875000</v>
      </c>
      <c r="U92" t="str">
        <f>IF(Q92="","SIN ESTADO",IF(S92&lt;&gt;"","PAGA",IF(R92&gt;0,"VENCIDA",IF(R92&gt;=-5,"POR VENCER","AL DÍA"))))</f>
        <v>PAGA</v>
      </c>
      <c r="V92" t="str">
        <v>TRANSFERENCIA</v>
      </c>
      <c r="W92">
        <f>IF(N($H92)&lt;3,"",IF(Q92="","",Q92+31))</f>
        <v>46136</v>
      </c>
      <c r="X92">
        <f>IF(W92="","",TODAY()-W92)</f>
        <v>182</v>
      </c>
      <c r="Y92">
        <v>46142</v>
      </c>
      <c r="Z92">
        <v>870000</v>
      </c>
      <c r="AA92" t="str">
        <f>IF(W92="","SIN ESTADO",IF(Y92&lt;&gt;"","PAGA",IF(X92&gt;0,"VENCIDA",IF(X92&gt;=-5,"POR VENCER","AL DÍA"))))</f>
        <v>PAGA</v>
      </c>
      <c r="AB92" t="str">
        <v>TRANSFERENCIA</v>
      </c>
      <c r="AC92">
        <f>IF(N($H92)&lt;4,"",IF(W92="","",W92+31))</f>
        <v>46167</v>
      </c>
      <c r="AD92">
        <f>IF(AC92="","",TODAY()-AC92)</f>
        <v>151</v>
      </c>
      <c r="AE92">
        <v>46142</v>
      </c>
      <c r="AF92">
        <v>875000</v>
      </c>
      <c r="AG92" t="str">
        <f>IF(AC92="","SIN ESTADO",IF(AE92&lt;&gt;"","PAGA",IF(AD92&gt;0,"VENCIDA",IF(AD92&gt;=-5,"POR VENCER","AL DÍA"))))</f>
        <v>PAGA</v>
      </c>
      <c r="AH92" t="str">
        <v>TRANSFERENCIA</v>
      </c>
      <c r="AI92">
        <f>IF(N($H92)&lt;5,"",IF(AC92="","",AC92+31))</f>
        <v>46198</v>
      </c>
      <c r="AJ92">
        <f>IF(AI92="","",TODAY()-AI92)</f>
        <v>120</v>
      </c>
      <c r="AK92">
        <v>46185</v>
      </c>
      <c r="AL92">
        <v>875000</v>
      </c>
      <c r="AM92" t="str">
        <f>IF(AI92="","SIN ESTADO",IF(AK92&lt;&gt;"","PAGA",IF(AJ92&gt;0,"VENCIDA",IF(AJ92&gt;=-5,"POR VENCER","AL DÍA"))))</f>
        <v>PAGA</v>
      </c>
      <c r="AN92" t="str">
        <v>TRANSFERENCIA</v>
      </c>
      <c r="AO92">
        <f>IF(N($H92)&lt;6,"",IF(AI92="","",AI92+31))</f>
        <v>46229</v>
      </c>
      <c r="AP92">
        <f>IF(AO92="","",TODAY()-AO92)</f>
        <v>89</v>
      </c>
      <c r="AQ92">
        <v>46239</v>
      </c>
      <c r="AR92">
        <v>875000</v>
      </c>
      <c r="AS92" t="str">
        <f>IF(AO92="","SIN ESTADO",IF(AQ92&lt;&gt;"","PAGA",IF(AP92&gt;0,"VENCIDA",IF(AP92&gt;=-5,"POR VENCER","AL DÍA"))))</f>
        <v>PAGA</v>
      </c>
      <c r="AT92" t="str">
        <v>TRANSFERENCIA</v>
      </c>
      <c r="AU92">
        <f>IF(N($H92)&lt;7,"",IF(AO92="","",AO92+31))</f>
        <v>46260</v>
      </c>
      <c r="AV92">
        <f>IF(AU92="","",TODAY()-AU92)</f>
        <v>58</v>
      </c>
      <c r="AY92" t="str">
        <f>IF(AU92="","SIN ESTADO",IF(AW92&lt;&gt;"","PAGA",IF(AV92&gt;0,"VENCIDA",IF(AV92&gt;=-5,"POR VENCER","AL DÍA"))))</f>
        <v>VENCIDA</v>
      </c>
      <c r="BA92">
        <f>IF(N($H92)&lt;8,"",IF(AU92="","",AU92+31))</f>
        <v>46291</v>
      </c>
      <c r="BB92">
        <f>IF(BA92="","",TODAY()-BA92)</f>
        <v>27</v>
      </c>
      <c r="BE92" t="str">
        <f>IF(BA92="","SIN ESTADO",IF(BC92&lt;&gt;"","PAGA",IF(BB92&gt;0,"VENCIDA",IF(BB92&gt;=-5,"POR VENCER","AL DÍA"))))</f>
        <v>VENCIDA</v>
      </c>
      <c r="BG92">
        <f>IF(N($H92)&lt;9,"",IF(BA92="","",BA92+31))</f>
        <v>46322</v>
      </c>
      <c r="BH92">
        <f>IF(BG92="","",TODAY()-BG92)</f>
        <v>-4</v>
      </c>
      <c r="BK92" t="str">
        <f>IF(BG92="","SIN ESTADO",IF(BI92&lt;&gt;"","PAGA",IF(BH92&gt;0,"VENCIDA",IF(BH92&gt;=-5,"POR VENCER","AL DÍA"))))</f>
        <v>POR VENCER</v>
      </c>
      <c r="BM92">
        <f>IF(N($H92)&lt;10,"",IF(BG92="","",BG92+31))</f>
        <v>46353</v>
      </c>
      <c r="BN92">
        <f>IF(BM92="","",TODAY()-BM92)</f>
        <v>-35</v>
      </c>
      <c r="BQ92" t="str">
        <f>IF(BM92="","SIN ESTADO",IF(BO92&lt;&gt;"","PAGA",IF(BN92&gt;0,"VENCIDA",IF(BN92&gt;=-5,"POR VENCER","AL DÍA"))))</f>
        <v>AL DÍA</v>
      </c>
      <c r="BS92">
        <f>IF(N($H92)&lt;11,"",IF(BM92="","",BM92+31))</f>
        <v>46384</v>
      </c>
      <c r="BT92">
        <f>IF(BS92="","",TODAY()-BS92)</f>
        <v>-66</v>
      </c>
      <c r="BW92" t="str">
        <f>IF(BS92="","SIN ESTADO",IF(BU92&lt;&gt;"","PAGA",IF(BT92&gt;0,"VENCIDA",IF(BT92&gt;=-5,"POR VENCER","AL DÍA"))))</f>
        <v>AL DÍA</v>
      </c>
      <c r="BY92">
        <f>IF(N($H92)&lt;12,"",IF(BS92="","",BS92+31))</f>
        <v>46415</v>
      </c>
      <c r="BZ92">
        <f>IF(BY92="","",TODAY()-BY92)</f>
        <v>-97</v>
      </c>
      <c r="CC92" t="str">
        <f>IF(BY92="","SIN ESTADO",IF(CA92&lt;&gt;"","PAGA",IF(BZ92&gt;0,"VENCIDA",IF(BZ92&gt;=-5,"POR VENCER","AL DÍA"))))</f>
        <v>AL DÍA</v>
      </c>
      <c r="CE92">
        <f>IF(N($H92)&lt;13,"",IF(BY92="","",BY92+31))</f>
        <v>46446</v>
      </c>
      <c r="CF92">
        <f>IF(CE92="","",TODAY()-CE92)</f>
        <v>-128</v>
      </c>
      <c r="CI92" t="str">
        <f>IF(CE92="","SIN ESTADO",IF(CG92&lt;&gt;"","PAGA",IF(CF92&gt;0,"VENCIDA",IF(CF92&gt;=-5,"POR VENCER","AL DÍA"))))</f>
        <v>AL DÍA</v>
      </c>
      <c r="CK92">
        <f>IF(N($H92)&lt;14,"",IF(CE92="","",CE92+31))</f>
        <v>46477</v>
      </c>
      <c r="CL92">
        <f>IF(CK92="","",TODAY()-CK92)</f>
        <v>-159</v>
      </c>
      <c r="CO92" t="str">
        <f>IF(CK92="","SIN ESTADO",IF(CM92&lt;&gt;"","PAGA",IF(CL92&gt;0,"VENCIDA",IF(CL92&gt;=-5,"POR VENCER","AL DÍA"))))</f>
        <v>AL DÍA</v>
      </c>
      <c r="CQ92">
        <f>IF(N($H92)&lt;15,"",IF(CK92="","",CK92+31))</f>
        <v>46508</v>
      </c>
      <c r="CR92">
        <f>IF(CQ92="","",TODAY()-CQ92)</f>
        <v>-190</v>
      </c>
      <c r="CU92" t="str">
        <f>IF(CQ92="","SIN ESTADO",IF(CS92&lt;&gt;"","PAGA",IF(CR92&gt;0,"VENCIDA",IF(CR92&gt;=-5,"POR VENCER","AL DÍA"))))</f>
        <v>AL DÍA</v>
      </c>
      <c r="CW92">
        <f>IF(N($H92)&lt;16,"",IF(CQ92="","",CQ92+31))</f>
        <v>46539</v>
      </c>
      <c r="CX92">
        <f>IF(CW92="","",TODAY()-CW92)</f>
        <v>-221</v>
      </c>
      <c r="DA92" t="str">
        <f>IF(CW92="","SIN ESTADO",IF(CY92&lt;&gt;"","PAGA",IF(CX92&gt;0,"VENCIDA",IF(CX92&gt;=-5,"POR VENCER","AL DÍA"))))</f>
        <v>AL DÍA</v>
      </c>
      <c r="DC92">
        <f>IF(N($H92)&lt;17,"",IF(CW92="","",CW92+31))</f>
        <v>46570</v>
      </c>
      <c r="DD92">
        <f>IF(DC92="","",TODAY()-DC92)</f>
        <v>-252</v>
      </c>
      <c r="DG92" t="str">
        <f>IF(DC92="","SIN ESTADO",IF(DE92&lt;&gt;"","PAGA",IF(DD92&gt;0,"VENCIDA",IF(DD92&gt;=-5,"POR VENCER","AL DÍA"))))</f>
        <v>AL DÍA</v>
      </c>
      <c r="DI92">
        <f>IF(N($H92)&lt;18,"",IF(DC92="","",DC92+31))</f>
        <v>46601</v>
      </c>
      <c r="DJ92">
        <f>IF(DI92="","",TODAY()-DI92)</f>
        <v>-283</v>
      </c>
      <c r="DM92" t="str">
        <f>IF(DI92="","SIN ESTADO",IF(DK92&lt;&gt;"","PAGA",IF(DJ92&gt;0,"VENCIDA",IF(DJ92&gt;=-5,"POR VENCER","AL DÍA"))))</f>
        <v>AL DÍA</v>
      </c>
      <c r="DO92">
        <f>IF(N($H92)&lt;19,"",IF(DI92="","",DI92+31))</f>
        <v>46632</v>
      </c>
      <c r="DP92">
        <f>IF(DO92="","",TODAY()-DO92)</f>
        <v>-314</v>
      </c>
      <c r="DS92" t="str">
        <f>IF(DO92="","SIN ESTADO",IF(DQ92&lt;&gt;"","PAGA",IF(DP92&gt;0,"VENCIDA",IF(DP92&gt;=-5,"POR VENCER","AL DÍA"))))</f>
        <v>AL DÍA</v>
      </c>
      <c r="DU92">
        <f>IF(N($H92)&lt;20,"",IF(DO92="","",DO92+31))</f>
        <v>46663</v>
      </c>
      <c r="DV92">
        <f>IF(DU92="","",TODAY()-DU92)</f>
        <v>-345</v>
      </c>
      <c r="DY92" t="str">
        <f>IF(DU92="","SIN ESTADO",IF(DW92&lt;&gt;"","PAGA",IF(DV92&gt;0,"VENCIDA",IF(DV92&gt;=-5,"POR VENCER","AL DÍA"))))</f>
        <v>AL DÍA</v>
      </c>
      <c r="EA92">
        <f>IF(N($H92)&lt;21,"",IF(DU92="","",DU92+31))</f>
        <v>46694</v>
      </c>
      <c r="EB92">
        <f>IF(EA92="","",TODAY()-EA92)</f>
        <v>-376</v>
      </c>
      <c r="EE92" t="str">
        <f>IF(EA92="","SIN ESTADO",IF(EC92&lt;&gt;"","PAGA",IF(EB92&gt;0,"VENCIDA",IF(EB92&gt;=-5,"POR VENCER","AL DÍA"))))</f>
        <v>AL DÍA</v>
      </c>
      <c r="EG92">
        <f>IF(N($H92)&lt;22,"",IF(EA92="","",EA92+31))</f>
        <v>46725</v>
      </c>
      <c r="EH92">
        <f>IF(EG92="","",TODAY()-EG92)</f>
        <v>-407</v>
      </c>
      <c r="EK92" t="str">
        <f>IF(EG92="","SIN ESTADO",IF(EI92&lt;&gt;"","PAGA",IF(EH92&gt;0,"VENCIDA",IF(EH92&gt;=-5,"POR VENCER","AL DÍA"))))</f>
        <v>AL DÍA</v>
      </c>
      <c r="EM92">
        <f>IF(N($H92)&lt;23,"",IF(EG92="","",EG92+31))</f>
        <v>46756</v>
      </c>
      <c r="EN92">
        <f>IF(EM92="","",TODAY()-EM92)</f>
        <v>-438</v>
      </c>
      <c r="EQ92" t="str">
        <f>IF(EM92="","SIN ESTADO",IF(EO92&lt;&gt;"","PAGA",IF(EN92&gt;0,"VENCIDA",IF(EN92&gt;=-5,"POR VENCER","AL DÍA"))))</f>
        <v>AL DÍA</v>
      </c>
      <c r="ES92">
        <f>IF(N($H92)&lt;24,"",IF(EM92="","",EM92+31))</f>
        <v>46787</v>
      </c>
      <c r="ET92">
        <f>IF(ES92="","",TODAY()-ES92)</f>
        <v>-469</v>
      </c>
      <c r="EW92" t="str">
        <f>IF(ES92="","SIN ESTADO",IF(EU92&lt;&gt;"","PAGA",IF(ET92&gt;0,"VENCIDA",IF(ET92&gt;=-5,"POR VENCER","AL DÍA"))))</f>
        <v>AL DÍA</v>
      </c>
      <c r="EY92" t="str">
        <f>IF(N($H92)&lt;25,"",IF(ES92="","",ES92+31))</f>
        <v/>
      </c>
      <c r="EZ92" t="str">
        <f>IF(EY92="","",TODAY()-EY92)</f>
        <v/>
      </c>
      <c r="FC92" t="str">
        <f>IF(EY92="","SIN ESTADO",IF(FA92&lt;&gt;"","PAGA",IF(EZ92&gt;0,"VENCIDA",IF(EZ92&gt;=-5,"POR VENCER","AL DÍA"))))</f>
        <v>SIN ESTADO</v>
      </c>
      <c r="FE92" t="str">
        <f>IF(N($H92)&lt;26,"",IF(EY92="","",EY92+31))</f>
        <v/>
      </c>
      <c r="FF92" t="str">
        <f>IF(FE92="","",TODAY()-FE92)</f>
        <v/>
      </c>
      <c r="FI92" t="str">
        <f>IF(FE92="","SIN ESTADO",IF(FG92&lt;&gt;"","PAGA",IF(FF92&gt;0,"VENCIDA",IF(FF92&gt;=-5,"POR VENCER","AL DÍA"))))</f>
        <v>SIN ESTADO</v>
      </c>
      <c r="FK92" t="str">
        <f>IF(N($H92)&lt;27,"",IF(FE92="","",FE92+31))</f>
        <v/>
      </c>
      <c r="FL92" t="str">
        <f>IF(FK92="","",TODAY()-FK92)</f>
        <v/>
      </c>
      <c r="FO92" t="str">
        <f>IF(FK92="","SIN ESTADO",IF(FM92&lt;&gt;"","PAGA",IF(FL92&gt;0,"VENCIDA",IF(FL92&gt;=-5,"POR VENCER","AL DÍA"))))</f>
        <v>SIN ESTADO</v>
      </c>
      <c r="FQ92" t="str">
        <f>IF(N($H92)&lt;28,"",IF(FK92="","",FK92+31))</f>
        <v/>
      </c>
      <c r="FR92" t="str">
        <f>IF(FQ92="","",TODAY()-FQ92)</f>
        <v/>
      </c>
      <c r="FU92" t="str">
        <f>IF(FQ92="","SIN ESTADO",IF(FS92&lt;&gt;"","PAGA",IF(FR92&gt;0,"VENCIDA",IF(FR92&gt;=-5,"POR VENCER","AL DÍA"))))</f>
        <v>SIN ESTADO</v>
      </c>
      <c r="FW92" t="str">
        <f>IF(N($H92)&lt;29,"",IF(FQ92="","",FQ92+31))</f>
        <v/>
      </c>
      <c r="FX92" t="str">
        <f>IF(FW92="","",TODAY()-FW92)</f>
        <v/>
      </c>
      <c r="GA92" t="str">
        <f>IF(FW92="","SIN ESTADO",IF(FY92&lt;&gt;"","PAGA",IF(FX92&gt;0,"VENCIDA",IF(FX92&gt;=-5,"POR VENCER","AL DÍA"))))</f>
        <v>SIN ESTADO</v>
      </c>
      <c r="GC92" t="str">
        <f>IF(N($H92)&lt;30,"",IF(FW92="","",FW92+31))</f>
        <v/>
      </c>
      <c r="GD92" t="str">
        <f>IF(GC92="","",TODAY()-GC92)</f>
        <v/>
      </c>
      <c r="GG92" t="str">
        <f>IF(GC92="","SIN ESTADO",IF(GE92&lt;&gt;"","PAGA",IF(GD92&gt;0,"VENCIDA",IF(GD92&gt;=-5,"POR VENCER","AL DÍA"))))</f>
        <v>SIN ESTADO</v>
      </c>
      <c r="GI92" t="str">
        <f>IF(N($H92)&lt;31,"",IF(GC92="","",GC92+31))</f>
        <v/>
      </c>
      <c r="GJ92" t="str">
        <f>IF(GI92="","",TODAY()-GI92)</f>
        <v/>
      </c>
      <c r="GM92" t="str">
        <f>IF(GI92="","SIN ESTADO",IF(GK92&lt;&gt;"","PAGA",IF(GJ92&gt;0,"VENCIDA",IF(GJ92&gt;=-5,"POR VENCER","AL DÍA"))))</f>
        <v>SIN ESTADO</v>
      </c>
      <c r="GO92" t="str">
        <f>IF(N($H92)&lt;32,"",IF(GI92="","",GI92+31))</f>
        <v/>
      </c>
      <c r="GP92" t="str">
        <f>IF(GO92="","",TODAY()-GO92)</f>
        <v/>
      </c>
      <c r="GS92" t="str">
        <f>IF(GO92="","SIN ESTADO",IF(GQ92&lt;&gt;"","PAGA",IF(GP92&gt;0,"VENCIDA",IF(GP92&gt;=-5,"POR VENCER","AL DÍA"))))</f>
        <v>SIN ESTADO</v>
      </c>
      <c r="GU92" t="str">
        <f>IF(N($H92)&lt;33,"",IF(GO92="","",GO92+31))</f>
        <v/>
      </c>
      <c r="GV92" t="str">
        <f>IF(GU92="","",TODAY()-GU92)</f>
        <v/>
      </c>
      <c r="GY92" t="str">
        <f>IF(GU92="","SIN ESTADO",IF(GW92&lt;&gt;"","PAGA",IF(GV92&gt;0,"VENCIDA",IF(GV92&gt;=-5,"POR VENCER","AL DÍA"))))</f>
        <v>SIN ESTADO</v>
      </c>
      <c r="HA92" t="str">
        <f>IF(N($H92)&lt;34,"",IF(GU92="","",GU92+31))</f>
        <v/>
      </c>
      <c r="HB92" t="str">
        <f>IF(HA92="","",TODAY()-HA92)</f>
        <v/>
      </c>
      <c r="HE92" t="str">
        <f>IF(HA92="","SIN ESTADO",IF(HC92&lt;&gt;"","PAGA",IF(HB92&gt;0,"VENCIDA",IF(HB92&gt;=-5,"POR VENCER","AL DÍA"))))</f>
        <v>SIN ESTADO</v>
      </c>
      <c r="HG92" t="str">
        <f>IF(N($H92)&lt;35,"",IF(HA92="","",HA92+31))</f>
        <v/>
      </c>
      <c r="HH92" t="str">
        <f>IF(HG92="","",TODAY()-HG92)</f>
        <v/>
      </c>
      <c r="HK92" t="str">
        <f>IF(HG92="","SIN ESTADO",IF(HI92&lt;&gt;"","PAGA",IF(HH92&gt;0,"VENCIDA",IF(HH92&gt;=-5,"POR VENCER","AL DÍA"))))</f>
        <v>SIN ESTADO</v>
      </c>
      <c r="HM92" t="str">
        <f>IF(N($H92)&lt;36,"",IF(HG92="","",HG92+31))</f>
        <v/>
      </c>
      <c r="HN92" t="str">
        <f>IF(HM92="","",TODAY()-HM92)</f>
        <v/>
      </c>
      <c r="HQ92" t="str">
        <f>IF(HM92="","SIN ESTADO",IF(HO92&lt;&gt;"","PAGA",IF(HN92&gt;0,"VENCIDA",IF(HN92&gt;=-5,"POR VENCER","AL DÍA"))))</f>
        <v>SIN ESTADO</v>
      </c>
      <c r="HS92">
        <f>N92+T92+Z92+AF92+AL92+AR92+AX92+BD92+BJ92+BP92+BV92+CB92+CH92+CN92+CT92+CZ92+DF92+DL92+DR92+DX92+ED92+EJ92+EP92+EV92+FB92+FH92+FN92+FT92+FZ92+GF92+GL92+GR92+GX92+HD92+HJ92+HP92</f>
        <v>5245000</v>
      </c>
      <c r="HU92">
        <f>IFERROR(N($J92),0)</f>
        <v>875000</v>
      </c>
      <c r="HW92">
        <f>SUMPRODUCT((MOD(COLUMN($M92:$HR92)-COLUMN($M92),6)=0)*ISNUMBER($M92:$HR92)*($M92:$HR92&gt;=RESUMEN!$C$26)*($M92:$HR92&lt;=RESUMEN!$C$27)*IFERROR(N($N92:$HS92),0))</f>
        <v>875000</v>
      </c>
      <c r="HX92">
        <f>SUMPRODUCT((MOD(COLUMN($M92:$HR92)-COLUMN($M92),6)=0)*ISNUMBER($M92:$HR92)*($M92:$HR92&gt;=RESUMEN!$C$26)*($M92:$HR92&lt;=RESUMEN!$C$27))</f>
        <v>1</v>
      </c>
    </row>
    <row r="93">
      <c r="B93">
        <f>VENTAS!A92</f>
        <v>90</v>
      </c>
      <c r="C93" t="str">
        <f>VENTAS!B92</f>
        <v xml:space="preserve">LC1 - 11 - 5 </v>
      </c>
      <c r="D93" t="str">
        <f>VENTAS!C92</f>
        <v>VENDIDO</v>
      </c>
      <c r="E93">
        <f>VENTAS!D92</f>
        <v>25000000</v>
      </c>
      <c r="F93">
        <f>VENTAS!J92</f>
        <v>21000000</v>
      </c>
      <c r="G93">
        <v>46027</v>
      </c>
      <c r="H93">
        <f>VENTAS!K92</f>
        <v>24</v>
      </c>
      <c r="I93" t="str">
        <f>VENTAS!M92</f>
        <v xml:space="preserve">05 DE CADA MES </v>
      </c>
      <c r="J93">
        <f>VENTAS!L92</f>
        <v>875000</v>
      </c>
      <c r="K93">
        <f>IF(N($H93)&lt;1,"",$G93+31)</f>
        <v>46058</v>
      </c>
      <c r="L93">
        <f>IF(K93="","",TODAY()-K93)</f>
        <v>260</v>
      </c>
      <c r="M93">
        <v>46078</v>
      </c>
      <c r="N93">
        <v>875000</v>
      </c>
      <c r="O93" t="str">
        <f>IF(K93="","SIN ESTADO",IF(M93&lt;&gt;"","PAGA",IF(L93&gt;0,"VENCIDA",IF(L93&gt;=-5,"POR VENCER","AL DÍA"))))</f>
        <v>PAGA</v>
      </c>
      <c r="P93" t="str">
        <v>TRANSFERENCIA</v>
      </c>
      <c r="Q93">
        <f>IF(N($H93)&lt;2,"",IF(K93="","",K93+31))</f>
        <v>46089</v>
      </c>
      <c r="R93">
        <f>IF(Q93="","",TODAY()-Q93)</f>
        <v>229</v>
      </c>
      <c r="S93">
        <v>46086</v>
      </c>
      <c r="T93">
        <v>875000</v>
      </c>
      <c r="U93" t="str">
        <f>IF(Q93="","SIN ESTADO",IF(S93&lt;&gt;"","PAGA",IF(R93&gt;0,"VENCIDA",IF(R93&gt;=-5,"POR VENCER","AL DÍA"))))</f>
        <v>PAGA</v>
      </c>
      <c r="V93" t="str">
        <v>TRANSFERENCIA</v>
      </c>
      <c r="W93">
        <f>IF(N($H93)&lt;3,"",IF(Q93="","",Q93+31))</f>
        <v>46120</v>
      </c>
      <c r="X93">
        <f>IF(W93="","",TODAY()-W93)</f>
        <v>198</v>
      </c>
      <c r="Y93">
        <v>46132</v>
      </c>
      <c r="Z93">
        <v>875000</v>
      </c>
      <c r="AA93" t="str">
        <f>IF(W93="","SIN ESTADO",IF(Y93&lt;&gt;"","PAGA",IF(X93&gt;0,"VENCIDA",IF(X93&gt;=-5,"POR VENCER","AL DÍA"))))</f>
        <v>PAGA</v>
      </c>
      <c r="AB93" t="str">
        <v>TRANSFERENCIA</v>
      </c>
      <c r="AC93">
        <f>IF(N($H93)&lt;4,"",IF(W93="","",W93+31))</f>
        <v>46151</v>
      </c>
      <c r="AD93">
        <f>IF(AC93="","",TODAY()-AC93)</f>
        <v>167</v>
      </c>
      <c r="AG93" t="str">
        <f>IF(AC93="","SIN ESTADO",IF(AE93&lt;&gt;"","PAGA",IF(AD93&gt;0,"VENCIDA",IF(AD93&gt;=-5,"POR VENCER","AL DÍA"))))</f>
        <v>VENCIDA</v>
      </c>
      <c r="AI93">
        <f>IF(N($H93)&lt;5,"",IF(AC93="","",AC93+31))</f>
        <v>46182</v>
      </c>
      <c r="AJ93">
        <f>IF(AI93="","",TODAY()-AI93)</f>
        <v>136</v>
      </c>
      <c r="AK93">
        <v>46185</v>
      </c>
      <c r="AL93">
        <v>875000</v>
      </c>
      <c r="AM93" t="str">
        <f>IF(AI93="","SIN ESTADO",IF(AK93&lt;&gt;"","PAGA",IF(AJ93&gt;0,"VENCIDA",IF(AJ93&gt;=-5,"POR VENCER","AL DÍA"))))</f>
        <v>PAGA</v>
      </c>
      <c r="AN93" t="str">
        <v>TRANSFERENCIA</v>
      </c>
      <c r="AO93">
        <f>IF(N($H93)&lt;6,"",IF(AI93="","",AI93+31))</f>
        <v>46213</v>
      </c>
      <c r="AP93">
        <f>IF(AO93="","",TODAY()-AO93)</f>
        <v>105</v>
      </c>
      <c r="AQ93">
        <v>46239</v>
      </c>
      <c r="AR93">
        <v>875000</v>
      </c>
      <c r="AS93" t="str">
        <f>IF(AO93="","SIN ESTADO",IF(AQ93&lt;&gt;"","PAGA",IF(AP93&gt;0,"VENCIDA",IF(AP93&gt;=-5,"POR VENCER","AL DÍA"))))</f>
        <v>PAGA</v>
      </c>
      <c r="AT93" t="str">
        <v>TRANSFERENCIA</v>
      </c>
      <c r="AU93">
        <f>IF(N($H93)&lt;7,"",IF(AO93="","",AO93+31))</f>
        <v>46244</v>
      </c>
      <c r="AV93">
        <f>IF(AU93="","",TODAY()-AU93)</f>
        <v>74</v>
      </c>
      <c r="AY93" t="str">
        <f>IF(AU93="","SIN ESTADO",IF(AW93&lt;&gt;"","PAGA",IF(AV93&gt;0,"VENCIDA",IF(AV93&gt;=-5,"POR VENCER","AL DÍA"))))</f>
        <v>VENCIDA</v>
      </c>
      <c r="BA93">
        <f>IF(N($H93)&lt;8,"",IF(AU93="","",AU93+31))</f>
        <v>46275</v>
      </c>
      <c r="BB93">
        <f>IF(BA93="","",TODAY()-BA93)</f>
        <v>43</v>
      </c>
      <c r="BE93" t="str">
        <f>IF(BA93="","SIN ESTADO",IF(BC93&lt;&gt;"","PAGA",IF(BB93&gt;0,"VENCIDA",IF(BB93&gt;=-5,"POR VENCER","AL DÍA"))))</f>
        <v>VENCIDA</v>
      </c>
      <c r="BG93">
        <f>IF(N($H93)&lt;9,"",IF(BA93="","",BA93+31))</f>
        <v>46306</v>
      </c>
      <c r="BH93">
        <f>IF(BG93="","",TODAY()-BG93)</f>
        <v>12</v>
      </c>
      <c r="BK93" t="str">
        <f>IF(BG93="","SIN ESTADO",IF(BI93&lt;&gt;"","PAGA",IF(BH93&gt;0,"VENCIDA",IF(BH93&gt;=-5,"POR VENCER","AL DÍA"))))</f>
        <v>VENCIDA</v>
      </c>
      <c r="BM93">
        <f>IF(N($H93)&lt;10,"",IF(BG93="","",BG93+31))</f>
        <v>46337</v>
      </c>
      <c r="BN93">
        <f>IF(BM93="","",TODAY()-BM93)</f>
        <v>-19</v>
      </c>
      <c r="BQ93" t="str">
        <f>IF(BM93="","SIN ESTADO",IF(BO93&lt;&gt;"","PAGA",IF(BN93&gt;0,"VENCIDA",IF(BN93&gt;=-5,"POR VENCER","AL DÍA"))))</f>
        <v>AL DÍA</v>
      </c>
      <c r="BS93">
        <f>IF(N($H93)&lt;11,"",IF(BM93="","",BM93+31))</f>
        <v>46368</v>
      </c>
      <c r="BT93">
        <f>IF(BS93="","",TODAY()-BS93)</f>
        <v>-50</v>
      </c>
      <c r="BW93" t="str">
        <f>IF(BS93="","SIN ESTADO",IF(BU93&lt;&gt;"","PAGA",IF(BT93&gt;0,"VENCIDA",IF(BT93&gt;=-5,"POR VENCER","AL DÍA"))))</f>
        <v>AL DÍA</v>
      </c>
      <c r="BY93">
        <f>IF(N($H93)&lt;12,"",IF(BS93="","",BS93+31))</f>
        <v>46399</v>
      </c>
      <c r="BZ93">
        <f>IF(BY93="","",TODAY()-BY93)</f>
        <v>-81</v>
      </c>
      <c r="CC93" t="str">
        <f>IF(BY93="","SIN ESTADO",IF(CA93&lt;&gt;"","PAGA",IF(BZ93&gt;0,"VENCIDA",IF(BZ93&gt;=-5,"POR VENCER","AL DÍA"))))</f>
        <v>AL DÍA</v>
      </c>
      <c r="CE93">
        <f>IF(N($H93)&lt;13,"",IF(BY93="","",BY93+31))</f>
        <v>46430</v>
      </c>
      <c r="CF93">
        <f>IF(CE93="","",TODAY()-CE93)</f>
        <v>-112</v>
      </c>
      <c r="CI93" t="str">
        <f>IF(CE93="","SIN ESTADO",IF(CG93&lt;&gt;"","PAGA",IF(CF93&gt;0,"VENCIDA",IF(CF93&gt;=-5,"POR VENCER","AL DÍA"))))</f>
        <v>AL DÍA</v>
      </c>
      <c r="CK93">
        <f>IF(N($H93)&lt;14,"",IF(CE93="","",CE93+31))</f>
        <v>46461</v>
      </c>
      <c r="CL93">
        <f>IF(CK93="","",TODAY()-CK93)</f>
        <v>-143</v>
      </c>
      <c r="CO93" t="str">
        <f>IF(CK93="","SIN ESTADO",IF(CM93&lt;&gt;"","PAGA",IF(CL93&gt;0,"VENCIDA",IF(CL93&gt;=-5,"POR VENCER","AL DÍA"))))</f>
        <v>AL DÍA</v>
      </c>
      <c r="CQ93">
        <f>IF(N($H93)&lt;15,"",IF(CK93="","",CK93+31))</f>
        <v>46492</v>
      </c>
      <c r="CR93">
        <f>IF(CQ93="","",TODAY()-CQ93)</f>
        <v>-174</v>
      </c>
      <c r="CU93" t="str">
        <f>IF(CQ93="","SIN ESTADO",IF(CS93&lt;&gt;"","PAGA",IF(CR93&gt;0,"VENCIDA",IF(CR93&gt;=-5,"POR VENCER","AL DÍA"))))</f>
        <v>AL DÍA</v>
      </c>
      <c r="CW93">
        <f>IF(N($H93)&lt;16,"",IF(CQ93="","",CQ93+31))</f>
        <v>46523</v>
      </c>
      <c r="CX93">
        <f>IF(CW93="","",TODAY()-CW93)</f>
        <v>-205</v>
      </c>
      <c r="DA93" t="str">
        <f>IF(CW93="","SIN ESTADO",IF(CY93&lt;&gt;"","PAGA",IF(CX93&gt;0,"VENCIDA",IF(CX93&gt;=-5,"POR VENCER","AL DÍA"))))</f>
        <v>AL DÍA</v>
      </c>
      <c r="DC93">
        <f>IF(N($H93)&lt;17,"",IF(CW93="","",CW93+31))</f>
        <v>46554</v>
      </c>
      <c r="DD93">
        <f>IF(DC93="","",TODAY()-DC93)</f>
        <v>-236</v>
      </c>
      <c r="DG93" t="str">
        <f>IF(DC93="","SIN ESTADO",IF(DE93&lt;&gt;"","PAGA",IF(DD93&gt;0,"VENCIDA",IF(DD93&gt;=-5,"POR VENCER","AL DÍA"))))</f>
        <v>AL DÍA</v>
      </c>
      <c r="DI93">
        <f>IF(N($H93)&lt;18,"",IF(DC93="","",DC93+31))</f>
        <v>46585</v>
      </c>
      <c r="DJ93">
        <f>IF(DI93="","",TODAY()-DI93)</f>
        <v>-267</v>
      </c>
      <c r="DM93" t="str">
        <f>IF(DI93="","SIN ESTADO",IF(DK93&lt;&gt;"","PAGA",IF(DJ93&gt;0,"VENCIDA",IF(DJ93&gt;=-5,"POR VENCER","AL DÍA"))))</f>
        <v>AL DÍA</v>
      </c>
      <c r="DO93">
        <f>IF(N($H93)&lt;19,"",IF(DI93="","",DI93+31))</f>
        <v>46616</v>
      </c>
      <c r="DP93">
        <f>IF(DO93="","",TODAY()-DO93)</f>
        <v>-298</v>
      </c>
      <c r="DS93" t="str">
        <f>IF(DO93="","SIN ESTADO",IF(DQ93&lt;&gt;"","PAGA",IF(DP93&gt;0,"VENCIDA",IF(DP93&gt;=-5,"POR VENCER","AL DÍA"))))</f>
        <v>AL DÍA</v>
      </c>
      <c r="DU93">
        <f>IF(N($H93)&lt;20,"",IF(DO93="","",DO93+31))</f>
        <v>46647</v>
      </c>
      <c r="DV93">
        <f>IF(DU93="","",TODAY()-DU93)</f>
        <v>-329</v>
      </c>
      <c r="DY93" t="str">
        <f>IF(DU93="","SIN ESTADO",IF(DW93&lt;&gt;"","PAGA",IF(DV93&gt;0,"VENCIDA",IF(DV93&gt;=-5,"POR VENCER","AL DÍA"))))</f>
        <v>AL DÍA</v>
      </c>
      <c r="EA93">
        <f>IF(N($H93)&lt;21,"",IF(DU93="","",DU93+31))</f>
        <v>46678</v>
      </c>
      <c r="EB93">
        <f>IF(EA93="","",TODAY()-EA93)</f>
        <v>-360</v>
      </c>
      <c r="EE93" t="str">
        <f>IF(EA93="","SIN ESTADO",IF(EC93&lt;&gt;"","PAGA",IF(EB93&gt;0,"VENCIDA",IF(EB93&gt;=-5,"POR VENCER","AL DÍA"))))</f>
        <v>AL DÍA</v>
      </c>
      <c r="EG93">
        <f>IF(N($H93)&lt;22,"",IF(EA93="","",EA93+31))</f>
        <v>46709</v>
      </c>
      <c r="EH93">
        <f>IF(EG93="","",TODAY()-EG93)</f>
        <v>-391</v>
      </c>
      <c r="EK93" t="str">
        <f>IF(EG93="","SIN ESTADO",IF(EI93&lt;&gt;"","PAGA",IF(EH93&gt;0,"VENCIDA",IF(EH93&gt;=-5,"POR VENCER","AL DÍA"))))</f>
        <v>AL DÍA</v>
      </c>
      <c r="EM93">
        <f>IF(N($H93)&lt;23,"",IF(EG93="","",EG93+31))</f>
        <v>46740</v>
      </c>
      <c r="EN93">
        <f>IF(EM93="","",TODAY()-EM93)</f>
        <v>-422</v>
      </c>
      <c r="EQ93" t="str">
        <f>IF(EM93="","SIN ESTADO",IF(EO93&lt;&gt;"","PAGA",IF(EN93&gt;0,"VENCIDA",IF(EN93&gt;=-5,"POR VENCER","AL DÍA"))))</f>
        <v>AL DÍA</v>
      </c>
      <c r="ES93">
        <f>IF(N($H93)&lt;24,"",IF(EM93="","",EM93+31))</f>
        <v>46771</v>
      </c>
      <c r="ET93">
        <f>IF(ES93="","",TODAY()-ES93)</f>
        <v>-453</v>
      </c>
      <c r="EW93" t="str">
        <f>IF(ES93="","SIN ESTADO",IF(EU93&lt;&gt;"","PAGA",IF(ET93&gt;0,"VENCIDA",IF(ET93&gt;=-5,"POR VENCER","AL DÍA"))))</f>
        <v>AL DÍA</v>
      </c>
      <c r="EY93" t="str">
        <f>IF(N($H93)&lt;25,"",IF(ES93="","",ES93+31))</f>
        <v/>
      </c>
      <c r="EZ93" t="str">
        <f>IF(EY93="","",TODAY()-EY93)</f>
        <v/>
      </c>
      <c r="FC93" t="str">
        <f>IF(EY93="","SIN ESTADO",IF(FA93&lt;&gt;"","PAGA",IF(EZ93&gt;0,"VENCIDA",IF(EZ93&gt;=-5,"POR VENCER","AL DÍA"))))</f>
        <v>SIN ESTADO</v>
      </c>
      <c r="FE93" t="str">
        <f>IF(N($H93)&lt;26,"",IF(EY93="","",EY93+31))</f>
        <v/>
      </c>
      <c r="FF93" t="str">
        <f>IF(FE93="","",TODAY()-FE93)</f>
        <v/>
      </c>
      <c r="FI93" t="str">
        <f>IF(FE93="","SIN ESTADO",IF(FG93&lt;&gt;"","PAGA",IF(FF93&gt;0,"VENCIDA",IF(FF93&gt;=-5,"POR VENCER","AL DÍA"))))</f>
        <v>SIN ESTADO</v>
      </c>
      <c r="FK93" t="str">
        <f>IF(N($H93)&lt;27,"",IF(FE93="","",FE93+31))</f>
        <v/>
      </c>
      <c r="FL93" t="str">
        <f>IF(FK93="","",TODAY()-FK93)</f>
        <v/>
      </c>
      <c r="FO93" t="str">
        <f>IF(FK93="","SIN ESTADO",IF(FM93&lt;&gt;"","PAGA",IF(FL93&gt;0,"VENCIDA",IF(FL93&gt;=-5,"POR VENCER","AL DÍA"))))</f>
        <v>SIN ESTADO</v>
      </c>
      <c r="FQ93" t="str">
        <f>IF(N($H93)&lt;28,"",IF(FK93="","",FK93+31))</f>
        <v/>
      </c>
      <c r="FR93" t="str">
        <f>IF(FQ93="","",TODAY()-FQ93)</f>
        <v/>
      </c>
      <c r="FU93" t="str">
        <f>IF(FQ93="","SIN ESTADO",IF(FS93&lt;&gt;"","PAGA",IF(FR93&gt;0,"VENCIDA",IF(FR93&gt;=-5,"POR VENCER","AL DÍA"))))</f>
        <v>SIN ESTADO</v>
      </c>
      <c r="FW93" t="str">
        <f>IF(N($H93)&lt;29,"",IF(FQ93="","",FQ93+31))</f>
        <v/>
      </c>
      <c r="FX93" t="str">
        <f>IF(FW93="","",TODAY()-FW93)</f>
        <v/>
      </c>
      <c r="GA93" t="str">
        <f>IF(FW93="","SIN ESTADO",IF(FY93&lt;&gt;"","PAGA",IF(FX93&gt;0,"VENCIDA",IF(FX93&gt;=-5,"POR VENCER","AL DÍA"))))</f>
        <v>SIN ESTADO</v>
      </c>
      <c r="GC93" t="str">
        <f>IF(N($H93)&lt;30,"",IF(FW93="","",FW93+31))</f>
        <v/>
      </c>
      <c r="GD93" t="str">
        <f>IF(GC93="","",TODAY()-GC93)</f>
        <v/>
      </c>
      <c r="GG93" t="str">
        <f>IF(GC93="","SIN ESTADO",IF(GE93&lt;&gt;"","PAGA",IF(GD93&gt;0,"VENCIDA",IF(GD93&gt;=-5,"POR VENCER","AL DÍA"))))</f>
        <v>SIN ESTADO</v>
      </c>
      <c r="GI93" t="str">
        <f>IF(N($H93)&lt;31,"",IF(GC93="","",GC93+31))</f>
        <v/>
      </c>
      <c r="GJ93" t="str">
        <f>IF(GI93="","",TODAY()-GI93)</f>
        <v/>
      </c>
      <c r="GM93" t="str">
        <f>IF(GI93="","SIN ESTADO",IF(GK93&lt;&gt;"","PAGA",IF(GJ93&gt;0,"VENCIDA",IF(GJ93&gt;=-5,"POR VENCER","AL DÍA"))))</f>
        <v>SIN ESTADO</v>
      </c>
      <c r="GO93" t="str">
        <f>IF(N($H93)&lt;32,"",IF(GI93="","",GI93+31))</f>
        <v/>
      </c>
      <c r="GP93" t="str">
        <f>IF(GO93="","",TODAY()-GO93)</f>
        <v/>
      </c>
      <c r="GS93" t="str">
        <f>IF(GO93="","SIN ESTADO",IF(GQ93&lt;&gt;"","PAGA",IF(GP93&gt;0,"VENCIDA",IF(GP93&gt;=-5,"POR VENCER","AL DÍA"))))</f>
        <v>SIN ESTADO</v>
      </c>
      <c r="GU93" t="str">
        <f>IF(N($H93)&lt;33,"",IF(GO93="","",GO93+31))</f>
        <v/>
      </c>
      <c r="GV93" t="str">
        <f>IF(GU93="","",TODAY()-GU93)</f>
        <v/>
      </c>
      <c r="GY93" t="str">
        <f>IF(GU93="","SIN ESTADO",IF(GW93&lt;&gt;"","PAGA",IF(GV93&gt;0,"VENCIDA",IF(GV93&gt;=-5,"POR VENCER","AL DÍA"))))</f>
        <v>SIN ESTADO</v>
      </c>
      <c r="HA93" t="str">
        <f>IF(N($H93)&lt;34,"",IF(GU93="","",GU93+31))</f>
        <v/>
      </c>
      <c r="HB93" t="str">
        <f>IF(HA93="","",TODAY()-HA93)</f>
        <v/>
      </c>
      <c r="HE93" t="str">
        <f>IF(HA93="","SIN ESTADO",IF(HC93&lt;&gt;"","PAGA",IF(HB93&gt;0,"VENCIDA",IF(HB93&gt;=-5,"POR VENCER","AL DÍA"))))</f>
        <v>SIN ESTADO</v>
      </c>
      <c r="HG93" t="str">
        <f>IF(N($H93)&lt;35,"",IF(HA93="","",HA93+31))</f>
        <v/>
      </c>
      <c r="HH93" t="str">
        <f>IF(HG93="","",TODAY()-HG93)</f>
        <v/>
      </c>
      <c r="HK93" t="str">
        <f>IF(HG93="","SIN ESTADO",IF(HI93&lt;&gt;"","PAGA",IF(HH93&gt;0,"VENCIDA",IF(HH93&gt;=-5,"POR VENCER","AL DÍA"))))</f>
        <v>SIN ESTADO</v>
      </c>
      <c r="HM93" t="str">
        <f>IF(N($H93)&lt;36,"",IF(HG93="","",HG93+31))</f>
        <v/>
      </c>
      <c r="HN93" t="str">
        <f>IF(HM93="","",TODAY()-HM93)</f>
        <v/>
      </c>
      <c r="HQ93" t="str">
        <f>IF(HM93="","SIN ESTADO",IF(HO93&lt;&gt;"","PAGA",IF(HN93&gt;0,"VENCIDA",IF(HN93&gt;=-5,"POR VENCER","AL DÍA"))))</f>
        <v>SIN ESTADO</v>
      </c>
      <c r="HS93">
        <f>N93+T93+Z93+AF93+AL93+AR93+AX93+BD93+BJ93+BP93+BV93+CB93+CH93+CN93+CT93+CZ93+DF93+DL93+DR93+DX93+ED93+EJ93+EP93+EV93+FB93+FH93+FN93+FT93+FZ93+GF93+GL93+GR93+GX93+HD93+HJ93+HP93</f>
        <v>4375000</v>
      </c>
      <c r="HU93">
        <f>IFERROR(N($J93),0)</f>
        <v>875000</v>
      </c>
      <c r="HW93">
        <f>SUMPRODUCT((MOD(COLUMN($M93:$HR93)-COLUMN($M93),6)=0)*ISNUMBER($M93:$HR93)*($M93:$HR93&gt;=RESUMEN!$C$26)*($M93:$HR93&lt;=RESUMEN!$C$27)*IFERROR(N($N93:$HS93),0))</f>
        <v>875000</v>
      </c>
      <c r="HX93">
        <f>SUMPRODUCT((MOD(COLUMN($M93:$HR93)-COLUMN($M93),6)=0)*ISNUMBER($M93:$HR93)*($M93:$HR93&gt;=RESUMEN!$C$26)*($M93:$HR93&lt;=RESUMEN!$C$27))</f>
        <v>1</v>
      </c>
    </row>
    <row r="94">
      <c r="B94">
        <f>VENTAS!A93</f>
        <v>91</v>
      </c>
      <c r="C94" t="str">
        <f>VENTAS!B93</f>
        <v xml:space="preserve">LC1 - 11 - 6 Y 7 </v>
      </c>
      <c r="D94" t="str">
        <f>VENTAS!C93</f>
        <v>VENDIDO</v>
      </c>
      <c r="E94">
        <f>VENTAS!D93</f>
        <v>50000000</v>
      </c>
      <c r="F94">
        <f>VENTAS!J93</f>
        <v>42000000</v>
      </c>
      <c r="G94">
        <f>VENTAS!F93</f>
        <v>45882</v>
      </c>
      <c r="H94">
        <f>VENTAS!K93</f>
        <v>24</v>
      </c>
      <c r="I94" t="str">
        <f>VENTAS!M93</f>
        <v xml:space="preserve">13 DE CADA MES </v>
      </c>
      <c r="J94">
        <f>VENTAS!L93</f>
        <v>1750000</v>
      </c>
      <c r="K94">
        <f>IF(N($H94)&lt;1,"",$G94+31)</f>
        <v>45913</v>
      </c>
      <c r="L94">
        <f>IF(K94="","",TODAY()-K94)</f>
        <v>405</v>
      </c>
      <c r="M94">
        <v>45918</v>
      </c>
      <c r="N94">
        <v>1750000</v>
      </c>
      <c r="O94" t="str">
        <f>IF(K94="","SIN ESTADO",IF(M94&lt;&gt;"","PAGA",IF(L94&gt;0,"VENCIDA",IF(L94&gt;=-5,"POR VENCER","AL DÍA"))))</f>
        <v>PAGA</v>
      </c>
      <c r="P94" t="str">
        <v>TRANSFERENCIA</v>
      </c>
      <c r="Q94">
        <f>IF(N($H94)&lt;2,"",IF(K94="","",K94+31))</f>
        <v>45944</v>
      </c>
      <c r="R94">
        <f>IF(Q94="","",TODAY()-Q94)</f>
        <v>374</v>
      </c>
      <c r="S94">
        <v>45950</v>
      </c>
      <c r="T94">
        <v>1750000</v>
      </c>
      <c r="U94" t="str">
        <f>IF(Q94="","SIN ESTADO",IF(S94&lt;&gt;"","PAGA",IF(R94&gt;0,"VENCIDA",IF(R94&gt;=-5,"POR VENCER","AL DÍA"))))</f>
        <v>PAGA</v>
      </c>
      <c r="V94" t="str">
        <v>TRANSFERENCIA</v>
      </c>
      <c r="W94">
        <f>IF(N($H94)&lt;3,"",IF(Q94="","",Q94+31))</f>
        <v>45975</v>
      </c>
      <c r="X94">
        <f>IF(W94="","",TODAY()-W94)</f>
        <v>343</v>
      </c>
      <c r="Y94">
        <v>45982</v>
      </c>
      <c r="Z94">
        <v>1750000</v>
      </c>
      <c r="AA94" t="str">
        <f>IF(W94="","SIN ESTADO",IF(Y94&lt;&gt;"","PAGA",IF(X94&gt;0,"VENCIDA",IF(X94&gt;=-5,"POR VENCER","AL DÍA"))))</f>
        <v>PAGA</v>
      </c>
      <c r="AB94" t="str">
        <v>TRANSFERENCIA</v>
      </c>
      <c r="AC94">
        <f>IF(N($H94)&lt;4,"",IF(W94="","",W94+31))</f>
        <v>46006</v>
      </c>
      <c r="AD94">
        <f>IF(AC94="","",TODAY()-AC94)</f>
        <v>312</v>
      </c>
      <c r="AE94">
        <v>46013</v>
      </c>
      <c r="AF94">
        <v>1750000</v>
      </c>
      <c r="AG94" t="str">
        <f>IF(AC94="","SIN ESTADO",IF(AE94&lt;&gt;"","PAGA",IF(AD94&gt;0,"VENCIDA",IF(AD94&gt;=-5,"POR VENCER","AL DÍA"))))</f>
        <v>PAGA</v>
      </c>
      <c r="AH94" t="str">
        <v>TRANSFERENCIA</v>
      </c>
      <c r="AI94">
        <f>IF(N($H94)&lt;5,"",IF(AC94="","",AC94+31))</f>
        <v>46037</v>
      </c>
      <c r="AJ94">
        <f>IF(AI94="","",TODAY()-AI94)</f>
        <v>281</v>
      </c>
      <c r="AK94">
        <v>46043</v>
      </c>
      <c r="AL94">
        <v>1750000</v>
      </c>
      <c r="AM94" t="str">
        <f>IF(AI94="","SIN ESTADO",IF(AK94&lt;&gt;"","PAGA",IF(AJ94&gt;0,"VENCIDA",IF(AJ94&gt;=-5,"POR VENCER","AL DÍA"))))</f>
        <v>PAGA</v>
      </c>
      <c r="AN94" t="str">
        <v>TRANSFERENCIA</v>
      </c>
      <c r="AO94">
        <f>IF(N($H94)&lt;6,"",IF(AI94="","",AI94+31))</f>
        <v>46068</v>
      </c>
      <c r="AP94">
        <f>IF(AO94="","",TODAY()-AO94)</f>
        <v>250</v>
      </c>
      <c r="AQ94">
        <v>46080</v>
      </c>
      <c r="AR94">
        <v>1750000</v>
      </c>
      <c r="AS94" t="str">
        <f>IF(AO94="","SIN ESTADO",IF(AQ94&lt;&gt;"","PAGA",IF(AP94&gt;0,"VENCIDA",IF(AP94&gt;=-5,"POR VENCER","AL DÍA"))))</f>
        <v>PAGA</v>
      </c>
      <c r="AT94" t="str">
        <v>TRANSFERENCIA</v>
      </c>
      <c r="AU94">
        <f>IF(N($H94)&lt;7,"",IF(AO94="","",AO94+31))</f>
        <v>46099</v>
      </c>
      <c r="AV94">
        <f>IF(AU94="","",TODAY()-AU94)</f>
        <v>219</v>
      </c>
      <c r="AW94">
        <v>46105</v>
      </c>
      <c r="AX94">
        <v>1750000</v>
      </c>
      <c r="AY94" t="str">
        <f>IF(AU94="","SIN ESTADO",IF(AW94&lt;&gt;"","PAGA",IF(AV94&gt;0,"VENCIDA",IF(AV94&gt;=-5,"POR VENCER","AL DÍA"))))</f>
        <v>PAGA</v>
      </c>
      <c r="AZ94" t="str">
        <v>TRANSFERENCIA</v>
      </c>
      <c r="BA94">
        <f>IF(N($H94)&lt;8,"",IF(AU94="","",AU94+31))</f>
        <v>46130</v>
      </c>
      <c r="BB94">
        <f>IF(BA94="","",TODAY()-BA94)</f>
        <v>188</v>
      </c>
      <c r="BC94">
        <v>46145</v>
      </c>
      <c r="BD94">
        <v>1750000</v>
      </c>
      <c r="BE94" t="str">
        <f>IF(BA94="","SIN ESTADO",IF(BC94&lt;&gt;"","PAGA",IF(BB94&gt;0,"VENCIDA",IF(BB94&gt;=-5,"POR VENCER","AL DÍA"))))</f>
        <v>PAGA</v>
      </c>
      <c r="BF94" t="str">
        <v>TRANSFERENCIA</v>
      </c>
      <c r="BG94">
        <f>IF(N($H94)&lt;9,"",IF(BA94="","",BA94+31))</f>
        <v>46161</v>
      </c>
      <c r="BH94">
        <f>IF(BG94="","",TODAY()-BG94)</f>
        <v>157</v>
      </c>
      <c r="BI94">
        <v>46171</v>
      </c>
      <c r="BJ94">
        <v>1750000</v>
      </c>
      <c r="BK94" t="str">
        <f>IF(BG94="","SIN ESTADO",IF(BI94&lt;&gt;"","PAGA",IF(BH94&gt;0,"VENCIDA",IF(BH94&gt;=-5,"POR VENCER","AL DÍA"))))</f>
        <v>PAGA</v>
      </c>
      <c r="BL94" t="str">
        <v>TRANSFERENCIA</v>
      </c>
      <c r="BM94">
        <f>IF(N($H94)&lt;10,"",IF(BG94="","",BG94+31))</f>
        <v>46192</v>
      </c>
      <c r="BN94">
        <f>IF(BM94="","",TODAY()-BM94)</f>
        <v>126</v>
      </c>
      <c r="BO94">
        <v>46193</v>
      </c>
      <c r="BP94">
        <v>1750000</v>
      </c>
      <c r="BQ94" t="str">
        <f>IF(BM94="","SIN ESTADO",IF(BO94&lt;&gt;"","PAGA",IF(BN94&gt;0,"VENCIDA",IF(BN94&gt;=-5,"POR VENCER","AL DÍA"))))</f>
        <v>PAGA</v>
      </c>
      <c r="BR94" t="str">
        <v>TRANSFERENCIA</v>
      </c>
      <c r="BS94">
        <f>IF(N($H94)&lt;11,"",IF(BM94="","",BM94+31))</f>
        <v>46223</v>
      </c>
      <c r="BT94">
        <f>IF(BS94="","",TODAY()-BS94)</f>
        <v>95</v>
      </c>
      <c r="BU94">
        <v>46229</v>
      </c>
      <c r="BV94">
        <v>1750000</v>
      </c>
      <c r="BW94" t="str">
        <f>IF(BS94="","SIN ESTADO",IF(BU94&lt;&gt;"","PAGA",IF(BT94&gt;0,"VENCIDA",IF(BT94&gt;=-5,"POR VENCER","AL DÍA"))))</f>
        <v>PAGA</v>
      </c>
      <c r="BX94" t="str">
        <v>TRANSFERENCIA</v>
      </c>
      <c r="BY94">
        <f>IF(N($H94)&lt;12,"",IF(BS94="","",BS94+31))</f>
        <v>46254</v>
      </c>
      <c r="BZ94">
        <f>IF(BY94="","",TODAY()-BY94)</f>
        <v>64</v>
      </c>
      <c r="CA94">
        <v>46264</v>
      </c>
      <c r="CB94">
        <v>1750000</v>
      </c>
      <c r="CC94" t="str">
        <f>IF(BY94="","SIN ESTADO",IF(CA94&lt;&gt;"","PAGA",IF(BZ94&gt;0,"VENCIDA",IF(BZ94&gt;=-5,"POR VENCER","AL DÍA"))))</f>
        <v>PAGA</v>
      </c>
      <c r="CD94" t="str">
        <v>TRANSFERENCIA</v>
      </c>
      <c r="CE94">
        <f>IF(N($H94)&lt;13,"",IF(BY94="","",BY94+31))</f>
        <v>46285</v>
      </c>
      <c r="CF94">
        <f>IF(CE94="","",TODAY()-CE94)</f>
        <v>33</v>
      </c>
      <c r="CG94">
        <v>46286</v>
      </c>
      <c r="CH94">
        <v>1750000</v>
      </c>
      <c r="CI94" t="str">
        <f>IF(CE94="","SIN ESTADO",IF(CG94&lt;&gt;"","PAGA",IF(CF94&gt;0,"VENCIDA",IF(CF94&gt;=-5,"POR VENCER","AL DÍA"))))</f>
        <v>PAGA</v>
      </c>
      <c r="CJ94" t="str">
        <v>TRANSFERENCIA</v>
      </c>
      <c r="CK94">
        <f>IF(N($H94)&lt;14,"",IF(CE94="","",CE94+31))</f>
        <v>46316</v>
      </c>
      <c r="CL94">
        <f>IF(CK94="","",TODAY()-CK94)</f>
        <v>2</v>
      </c>
      <c r="CO94" t="str">
        <f>IF(CK94="","SIN ESTADO",IF(CM94&lt;&gt;"","PAGA",IF(CL94&gt;0,"VENCIDA",IF(CL94&gt;=-5,"POR VENCER","AL DÍA"))))</f>
        <v>VENCIDA</v>
      </c>
      <c r="CQ94">
        <f>IF(N($H94)&lt;15,"",IF(CK94="","",CK94+31))</f>
        <v>46347</v>
      </c>
      <c r="CR94">
        <f>IF(CQ94="","",TODAY()-CQ94)</f>
        <v>-29</v>
      </c>
      <c r="CU94" t="str">
        <f>IF(CQ94="","SIN ESTADO",IF(CS94&lt;&gt;"","PAGA",IF(CR94&gt;0,"VENCIDA",IF(CR94&gt;=-5,"POR VENCER","AL DÍA"))))</f>
        <v>AL DÍA</v>
      </c>
      <c r="CW94">
        <f>IF(N($H94)&lt;16,"",IF(CQ94="","",CQ94+31))</f>
        <v>46378</v>
      </c>
      <c r="CX94">
        <f>IF(CW94="","",TODAY()-CW94)</f>
        <v>-60</v>
      </c>
      <c r="DA94" t="str">
        <f>IF(CW94="","SIN ESTADO",IF(CY94&lt;&gt;"","PAGA",IF(CX94&gt;0,"VENCIDA",IF(CX94&gt;=-5,"POR VENCER","AL DÍA"))))</f>
        <v>AL DÍA</v>
      </c>
      <c r="DC94">
        <f>IF(N($H94)&lt;17,"",IF(CW94="","",CW94+31))</f>
        <v>46409</v>
      </c>
      <c r="DD94">
        <f>IF(DC94="","",TODAY()-DC94)</f>
        <v>-91</v>
      </c>
      <c r="DG94" t="str">
        <f>IF(DC94="","SIN ESTADO",IF(DE94&lt;&gt;"","PAGA",IF(DD94&gt;0,"VENCIDA",IF(DD94&gt;=-5,"POR VENCER","AL DÍA"))))</f>
        <v>AL DÍA</v>
      </c>
      <c r="DI94">
        <f>IF(N($H94)&lt;18,"",IF(DC94="","",DC94+31))</f>
        <v>46440</v>
      </c>
      <c r="DJ94">
        <f>IF(DI94="","",TODAY()-DI94)</f>
        <v>-122</v>
      </c>
      <c r="DM94" t="str">
        <f>IF(DI94="","SIN ESTADO",IF(DK94&lt;&gt;"","PAGA",IF(DJ94&gt;0,"VENCIDA",IF(DJ94&gt;=-5,"POR VENCER","AL DÍA"))))</f>
        <v>AL DÍA</v>
      </c>
      <c r="DO94">
        <f>IF(N($H94)&lt;19,"",IF(DI94="","",DI94+31))</f>
        <v>46471</v>
      </c>
      <c r="DP94">
        <f>IF(DO94="","",TODAY()-DO94)</f>
        <v>-153</v>
      </c>
      <c r="DS94" t="str">
        <f>IF(DO94="","SIN ESTADO",IF(DQ94&lt;&gt;"","PAGA",IF(DP94&gt;0,"VENCIDA",IF(DP94&gt;=-5,"POR VENCER","AL DÍA"))))</f>
        <v>AL DÍA</v>
      </c>
      <c r="DU94">
        <f>IF(N($H94)&lt;20,"",IF(DO94="","",DO94+31))</f>
        <v>46502</v>
      </c>
      <c r="DV94">
        <f>IF(DU94="","",TODAY()-DU94)</f>
        <v>-184</v>
      </c>
      <c r="DY94" t="str">
        <f>IF(DU94="","SIN ESTADO",IF(DW94&lt;&gt;"","PAGA",IF(DV94&gt;0,"VENCIDA",IF(DV94&gt;=-5,"POR VENCER","AL DÍA"))))</f>
        <v>AL DÍA</v>
      </c>
      <c r="EA94">
        <f>IF(N($H94)&lt;21,"",IF(DU94="","",DU94+31))</f>
        <v>46533</v>
      </c>
      <c r="EB94">
        <f>IF(EA94="","",TODAY()-EA94)</f>
        <v>-215</v>
      </c>
      <c r="EE94" t="str">
        <f>IF(EA94="","SIN ESTADO",IF(EC94&lt;&gt;"","PAGA",IF(EB94&gt;0,"VENCIDA",IF(EB94&gt;=-5,"POR VENCER","AL DÍA"))))</f>
        <v>AL DÍA</v>
      </c>
      <c r="EG94">
        <f>IF(N($H94)&lt;22,"",IF(EA94="","",EA94+31))</f>
        <v>46564</v>
      </c>
      <c r="EH94">
        <f>IF(EG94="","",TODAY()-EG94)</f>
        <v>-246</v>
      </c>
      <c r="EK94" t="str">
        <f>IF(EG94="","SIN ESTADO",IF(EI94&lt;&gt;"","PAGA",IF(EH94&gt;0,"VENCIDA",IF(EH94&gt;=-5,"POR VENCER","AL DÍA"))))</f>
        <v>AL DÍA</v>
      </c>
      <c r="EM94">
        <f>IF(N($H94)&lt;23,"",IF(EG94="","",EG94+31))</f>
        <v>46595</v>
      </c>
      <c r="EN94">
        <f>IF(EM94="","",TODAY()-EM94)</f>
        <v>-277</v>
      </c>
      <c r="EQ94" t="str">
        <f>IF(EM94="","SIN ESTADO",IF(EO94&lt;&gt;"","PAGA",IF(EN94&gt;0,"VENCIDA",IF(EN94&gt;=-5,"POR VENCER","AL DÍA"))))</f>
        <v>AL DÍA</v>
      </c>
      <c r="ES94">
        <f>IF(N($H94)&lt;24,"",IF(EM94="","",EM94+31))</f>
        <v>46626</v>
      </c>
      <c r="ET94">
        <f>IF(ES94="","",TODAY()-ES94)</f>
        <v>-308</v>
      </c>
      <c r="EW94" t="str">
        <f>IF(ES94="","SIN ESTADO",IF(EU94&lt;&gt;"","PAGA",IF(ET94&gt;0,"VENCIDA",IF(ET94&gt;=-5,"POR VENCER","AL DÍA"))))</f>
        <v>AL DÍA</v>
      </c>
      <c r="EY94" t="str">
        <f>IF(N($H94)&lt;25,"",IF(ES94="","",ES94+31))</f>
        <v/>
      </c>
      <c r="EZ94" t="str">
        <f>IF(EY94="","",TODAY()-EY94)</f>
        <v/>
      </c>
      <c r="FC94" t="str">
        <f>IF(EY94="","SIN ESTADO",IF(FA94&lt;&gt;"","PAGA",IF(EZ94&gt;0,"VENCIDA",IF(EZ94&gt;=-5,"POR VENCER","AL DÍA"))))</f>
        <v>SIN ESTADO</v>
      </c>
      <c r="FE94" t="str">
        <f>IF(N($H94)&lt;26,"",IF(EY94="","",EY94+31))</f>
        <v/>
      </c>
      <c r="FF94" t="str">
        <f>IF(FE94="","",TODAY()-FE94)</f>
        <v/>
      </c>
      <c r="FI94" t="str">
        <f>IF(FE94="","SIN ESTADO",IF(FG94&lt;&gt;"","PAGA",IF(FF94&gt;0,"VENCIDA",IF(FF94&gt;=-5,"POR VENCER","AL DÍA"))))</f>
        <v>SIN ESTADO</v>
      </c>
      <c r="FK94" t="str">
        <f>IF(N($H94)&lt;27,"",IF(FE94="","",FE94+31))</f>
        <v/>
      </c>
      <c r="FL94" t="str">
        <f>IF(FK94="","",TODAY()-FK94)</f>
        <v/>
      </c>
      <c r="FO94" t="str">
        <f>IF(FK94="","SIN ESTADO",IF(FM94&lt;&gt;"","PAGA",IF(FL94&gt;0,"VENCIDA",IF(FL94&gt;=-5,"POR VENCER","AL DÍA"))))</f>
        <v>SIN ESTADO</v>
      </c>
      <c r="FQ94" t="str">
        <f>IF(N($H94)&lt;28,"",IF(FK94="","",FK94+31))</f>
        <v/>
      </c>
      <c r="FR94" t="str">
        <f>IF(FQ94="","",TODAY()-FQ94)</f>
        <v/>
      </c>
      <c r="FU94" t="str">
        <f>IF(FQ94="","SIN ESTADO",IF(FS94&lt;&gt;"","PAGA",IF(FR94&gt;0,"VENCIDA",IF(FR94&gt;=-5,"POR VENCER","AL DÍA"))))</f>
        <v>SIN ESTADO</v>
      </c>
      <c r="FW94" t="str">
        <f>IF(N($H94)&lt;29,"",IF(FQ94="","",FQ94+31))</f>
        <v/>
      </c>
      <c r="FX94" t="str">
        <f>IF(FW94="","",TODAY()-FW94)</f>
        <v/>
      </c>
      <c r="GA94" t="str">
        <f>IF(FW94="","SIN ESTADO",IF(FY94&lt;&gt;"","PAGA",IF(FX94&gt;0,"VENCIDA",IF(FX94&gt;=-5,"POR VENCER","AL DÍA"))))</f>
        <v>SIN ESTADO</v>
      </c>
      <c r="GC94" t="str">
        <f>IF(N($H94)&lt;30,"",IF(FW94="","",FW94+31))</f>
        <v/>
      </c>
      <c r="GD94" t="str">
        <f>IF(GC94="","",TODAY()-GC94)</f>
        <v/>
      </c>
      <c r="GG94" t="str">
        <f>IF(GC94="","SIN ESTADO",IF(GE94&lt;&gt;"","PAGA",IF(GD94&gt;0,"VENCIDA",IF(GD94&gt;=-5,"POR VENCER","AL DÍA"))))</f>
        <v>SIN ESTADO</v>
      </c>
      <c r="GI94" t="str">
        <f>IF(N($H94)&lt;31,"",IF(GC94="","",GC94+31))</f>
        <v/>
      </c>
      <c r="GJ94" t="str">
        <f>IF(GI94="","",TODAY()-GI94)</f>
        <v/>
      </c>
      <c r="GM94" t="str">
        <f>IF(GI94="","SIN ESTADO",IF(GK94&lt;&gt;"","PAGA",IF(GJ94&gt;0,"VENCIDA",IF(GJ94&gt;=-5,"POR VENCER","AL DÍA"))))</f>
        <v>SIN ESTADO</v>
      </c>
      <c r="GO94" t="str">
        <f>IF(N($H94)&lt;32,"",IF(GI94="","",GI94+31))</f>
        <v/>
      </c>
      <c r="GP94" t="str">
        <f>IF(GO94="","",TODAY()-GO94)</f>
        <v/>
      </c>
      <c r="GS94" t="str">
        <f>IF(GO94="","SIN ESTADO",IF(GQ94&lt;&gt;"","PAGA",IF(GP94&gt;0,"VENCIDA",IF(GP94&gt;=-5,"POR VENCER","AL DÍA"))))</f>
        <v>SIN ESTADO</v>
      </c>
      <c r="GU94" t="str">
        <f>IF(N($H94)&lt;33,"",IF(GO94="","",GO94+31))</f>
        <v/>
      </c>
      <c r="GV94" t="str">
        <f>IF(GU94="","",TODAY()-GU94)</f>
        <v/>
      </c>
      <c r="GY94" t="str">
        <f>IF(GU94="","SIN ESTADO",IF(GW94&lt;&gt;"","PAGA",IF(GV94&gt;0,"VENCIDA",IF(GV94&gt;=-5,"POR VENCER","AL DÍA"))))</f>
        <v>SIN ESTADO</v>
      </c>
      <c r="HA94" t="str">
        <f>IF(N($H94)&lt;34,"",IF(GU94="","",GU94+31))</f>
        <v/>
      </c>
      <c r="HB94" t="str">
        <f>IF(HA94="","",TODAY()-HA94)</f>
        <v/>
      </c>
      <c r="HE94" t="str">
        <f>IF(HA94="","SIN ESTADO",IF(HC94&lt;&gt;"","PAGA",IF(HB94&gt;0,"VENCIDA",IF(HB94&gt;=-5,"POR VENCER","AL DÍA"))))</f>
        <v>SIN ESTADO</v>
      </c>
      <c r="HG94" t="str">
        <f>IF(N($H94)&lt;35,"",IF(HA94="","",HA94+31))</f>
        <v/>
      </c>
      <c r="HH94" t="str">
        <f>IF(HG94="","",TODAY()-HG94)</f>
        <v/>
      </c>
      <c r="HK94" t="str">
        <f>IF(HG94="","SIN ESTADO",IF(HI94&lt;&gt;"","PAGA",IF(HH94&gt;0,"VENCIDA",IF(HH94&gt;=-5,"POR VENCER","AL DÍA"))))</f>
        <v>SIN ESTADO</v>
      </c>
      <c r="HM94" t="str">
        <f>IF(N($H94)&lt;36,"",IF(HG94="","",HG94+31))</f>
        <v/>
      </c>
      <c r="HN94" t="str">
        <f>IF(HM94="","",TODAY()-HM94)</f>
        <v/>
      </c>
      <c r="HQ94" t="str">
        <f>IF(HM94="","SIN ESTADO",IF(HO94&lt;&gt;"","PAGA",IF(HN94&gt;0,"VENCIDA",IF(HN94&gt;=-5,"POR VENCER","AL DÍA"))))</f>
        <v>SIN ESTADO</v>
      </c>
      <c r="HS94">
        <f>N94+T94+Z94+AF94+AL94+AR94+AX94+BD94+BJ94+BP94+BV94+CB94+CH94+CN94+CT94+CZ94+DF94+DL94+DR94+DX94+ED94+EJ94+EP94+EV94+FB94+FH94+FN94+FT94+FZ94+GF94+GL94+GR94+GX94+HD94+HJ94+HP94</f>
        <v>22750000</v>
      </c>
      <c r="HU94">
        <f>IFERROR(N($J94),0)</f>
        <v>1750000</v>
      </c>
      <c r="HW94">
        <f>SUMPRODUCT((MOD(COLUMN($M94:$HR94)-COLUMN($M94),6)=0)*ISNUMBER($M94:$HR94)*($M94:$HR94&gt;=RESUMEN!$C$26)*($M94:$HR94&lt;=RESUMEN!$C$27)*IFERROR(N($N94:$HS94),0))</f>
        <v>1750000</v>
      </c>
      <c r="HX94">
        <f>SUMPRODUCT((MOD(COLUMN($M94:$HR94)-COLUMN($M94),6)=0)*ISNUMBER($M94:$HR94)*($M94:$HR94&gt;=RESUMEN!$C$26)*($M94:$HR94&lt;=RESUMEN!$C$27))</f>
        <v>1</v>
      </c>
    </row>
    <row r="95">
      <c r="B95">
        <f>VENTAS!A94</f>
        <v>92</v>
      </c>
      <c r="C95" t="str">
        <f>VENTAS!B94</f>
        <v xml:space="preserve">LC1 - 11 - 8 </v>
      </c>
      <c r="D95" t="str">
        <f>VENTAS!C94</f>
        <v>VENDIDO</v>
      </c>
      <c r="E95">
        <f>VENTAS!D94</f>
        <v>30000000</v>
      </c>
      <c r="F95">
        <f>VENTAS!J94</f>
        <v>26000000</v>
      </c>
      <c r="G95">
        <f>VENTAS!F94</f>
        <v>45843</v>
      </c>
      <c r="H95">
        <f>VENTAS!K94</f>
        <v>24</v>
      </c>
      <c r="I95" t="str">
        <f>VENTAS!M94</f>
        <v xml:space="preserve">05 DE CADA MES </v>
      </c>
      <c r="J95">
        <f>VENTAS!L94</f>
        <v>1083333.3333333333</v>
      </c>
      <c r="K95">
        <f>IF(N($H95)&lt;1,"",$G95+31)</f>
        <v>45874</v>
      </c>
      <c r="L95">
        <f>IF(K95="","",TODAY()-K95)</f>
        <v>444</v>
      </c>
      <c r="M95">
        <v>45862</v>
      </c>
      <c r="N95">
        <v>1083000</v>
      </c>
      <c r="O95" t="str">
        <f>IF(K95="","SIN ESTADO",IF(M95&lt;&gt;"","PAGA",IF(L95&gt;0,"VENCIDA",IF(L95&gt;=-5,"POR VENCER","AL DÍA"))))</f>
        <v>PAGA</v>
      </c>
      <c r="P95" t="str">
        <v>TRANSFERENCIA</v>
      </c>
      <c r="Q95">
        <f>IF(N($H95)&lt;2,"",IF(K95="","",K95+31))</f>
        <v>45905</v>
      </c>
      <c r="R95">
        <f>IF(Q95="","",TODAY()-Q95)</f>
        <v>413</v>
      </c>
      <c r="S95">
        <v>45889</v>
      </c>
      <c r="T95">
        <v>1083300</v>
      </c>
      <c r="U95" t="str">
        <f>IF(Q95="","SIN ESTADO",IF(S95&lt;&gt;"","PAGA",IF(R95&gt;0,"VENCIDA",IF(R95&gt;=-5,"POR VENCER","AL DÍA"))))</f>
        <v>PAGA</v>
      </c>
      <c r="V95" t="str">
        <v>TRANSFERENCIA</v>
      </c>
      <c r="W95">
        <f>IF(N($H95)&lt;3,"",IF(Q95="","",Q95+31))</f>
        <v>45936</v>
      </c>
      <c r="X95">
        <f>IF(W95="","",TODAY()-W95)</f>
        <v>382</v>
      </c>
      <c r="Y95">
        <v>45889</v>
      </c>
      <c r="Z95">
        <v>1083300</v>
      </c>
      <c r="AA95" t="str">
        <f>IF(W95="","SIN ESTADO",IF(Y95&lt;&gt;"","PAGA",IF(X95&gt;0,"VENCIDA",IF(X95&gt;=-5,"POR VENCER","AL DÍA"))))</f>
        <v>PAGA</v>
      </c>
      <c r="AB95" t="str">
        <v>TRANSFERENCIA</v>
      </c>
      <c r="AC95">
        <f>IF(N($H95)&lt;4,"",IF(W95="","",W95+31))</f>
        <v>45967</v>
      </c>
      <c r="AD95">
        <f>IF(AC95="","",TODAY()-AC95)</f>
        <v>351</v>
      </c>
      <c r="AE95">
        <v>45956</v>
      </c>
      <c r="AF95">
        <v>1083300</v>
      </c>
      <c r="AG95" t="str">
        <f>IF(AC95="","SIN ESTADO",IF(AE95&lt;&gt;"","PAGA",IF(AD95&gt;0,"VENCIDA",IF(AD95&gt;=-5,"POR VENCER","AL DÍA"))))</f>
        <v>PAGA</v>
      </c>
      <c r="AH95" t="str">
        <v>TRANSFERENCIA</v>
      </c>
      <c r="AI95">
        <f>IF(N($H95)&lt;5,"",IF(AC95="","",AC95+31))</f>
        <v>45998</v>
      </c>
      <c r="AJ95">
        <f>IF(AI95="","",TODAY()-AI95)</f>
        <v>320</v>
      </c>
      <c r="AK95">
        <v>45974</v>
      </c>
      <c r="AL95">
        <v>1625000</v>
      </c>
      <c r="AM95" t="str">
        <f>IF(AI95="","SIN ESTADO",IF(AK95&lt;&gt;"","PAGA",IF(AJ95&gt;0,"VENCIDA",IF(AJ95&gt;=-5,"POR VENCER","AL DÍA"))))</f>
        <v>PAGA</v>
      </c>
      <c r="AN95" t="str">
        <v>TRANSFERENCIA</v>
      </c>
      <c r="AO95">
        <f>IF(N($H95)&lt;6,"",IF(AI95="","",AI95+31))</f>
        <v>46029</v>
      </c>
      <c r="AP95">
        <f>IF(AO95="","",TODAY()-AO95)</f>
        <v>289</v>
      </c>
      <c r="AQ95">
        <v>46005</v>
      </c>
      <c r="AR95">
        <v>1625000</v>
      </c>
      <c r="AS95" t="str">
        <f>IF(AO95="","SIN ESTADO",IF(AQ95&lt;&gt;"","PAGA",IF(AP95&gt;0,"VENCIDA",IF(AP95&gt;=-5,"POR VENCER","AL DÍA"))))</f>
        <v>PAGA</v>
      </c>
      <c r="AT95" t="str">
        <v>TRANSFERENCIA</v>
      </c>
      <c r="AU95">
        <f>IF(N($H95)&lt;7,"",IF(AO95="","",AO95+31))</f>
        <v>46060</v>
      </c>
      <c r="AV95">
        <f>IF(AU95="","",TODAY()-AU95)</f>
        <v>258</v>
      </c>
      <c r="AW95">
        <v>46063</v>
      </c>
      <c r="AX95">
        <v>1625000</v>
      </c>
      <c r="AY95" t="str">
        <f>IF(AU95="","SIN ESTADO",IF(AW95&lt;&gt;"","PAGA",IF(AV95&gt;0,"VENCIDA",IF(AV95&gt;=-5,"POR VENCER","AL DÍA"))))</f>
        <v>PAGA</v>
      </c>
      <c r="AZ95" t="str">
        <v>TRANSFERENCIA</v>
      </c>
      <c r="BA95">
        <f>IF(N($H95)&lt;8,"",IF(AU95="","",AU95+31))</f>
        <v>46091</v>
      </c>
      <c r="BB95">
        <f>IF(BA95="","",TODAY()-BA95)</f>
        <v>227</v>
      </c>
      <c r="BC95">
        <v>46095</v>
      </c>
      <c r="BD95">
        <v>1625000</v>
      </c>
      <c r="BE95" t="str">
        <f>IF(BA95="","SIN ESTADO",IF(BC95&lt;&gt;"","PAGA",IF(BB95&gt;0,"VENCIDA",IF(BB95&gt;=-5,"POR VENCER","AL DÍA"))))</f>
        <v>PAGA</v>
      </c>
      <c r="BF95" t="str">
        <v>TRANSFERENCIA</v>
      </c>
      <c r="BG95">
        <f>IF(N($H95)&lt;9,"",IF(BA95="","",BA95+31))</f>
        <v>46122</v>
      </c>
      <c r="BH95">
        <f>IF(BG95="","",TODAY()-BG95)</f>
        <v>196</v>
      </c>
      <c r="BI95">
        <v>46127</v>
      </c>
      <c r="BJ95">
        <v>1083300</v>
      </c>
      <c r="BK95" t="str">
        <f>IF(BG95="","SIN ESTADO",IF(BI95&lt;&gt;"","PAGA",IF(BH95&gt;0,"VENCIDA",IF(BH95&gt;=-5,"POR VENCER","AL DÍA"))))</f>
        <v>PAGA</v>
      </c>
      <c r="BL95" t="str">
        <v>TRANSFERENCIA</v>
      </c>
      <c r="BM95">
        <f>IF(N($H95)&lt;10,"",IF(BG95="","",BG95+31))</f>
        <v>46153</v>
      </c>
      <c r="BN95">
        <f>IF(BM95="","",TODAY()-BM95)</f>
        <v>165</v>
      </c>
      <c r="BO95">
        <v>46165</v>
      </c>
      <c r="BP95">
        <v>1083000</v>
      </c>
      <c r="BQ95" t="str">
        <f>IF(BM95="","SIN ESTADO",IF(BO95&lt;&gt;"","PAGA",IF(BN95&gt;0,"VENCIDA",IF(BN95&gt;=-5,"POR VENCER","AL DÍA"))))</f>
        <v>PAGA</v>
      </c>
      <c r="BS95">
        <f>IF(N($H95)&lt;11,"",IF(BM95="","",BM95+31))</f>
        <v>46184</v>
      </c>
      <c r="BT95">
        <f>IF(BS95="","",TODAY()-BS95)</f>
        <v>134</v>
      </c>
      <c r="BU95">
        <v>46196</v>
      </c>
      <c r="BV95">
        <v>1083300</v>
      </c>
      <c r="BW95" t="str">
        <f>IF(BS95="","SIN ESTADO",IF(BU95&lt;&gt;"","PAGA",IF(BT95&gt;0,"VENCIDA",IF(BT95&gt;=-5,"POR VENCER","AL DÍA"))))</f>
        <v>PAGA</v>
      </c>
      <c r="BX95" t="str">
        <v>TRANSFERENCIA</v>
      </c>
      <c r="BY95">
        <f>IF(N($H95)&lt;12,"",IF(BS95="","",BS95+31))</f>
        <v>46215</v>
      </c>
      <c r="BZ95">
        <f>IF(BY95="","",TODAY()-BY95)</f>
        <v>103</v>
      </c>
      <c r="CA95">
        <v>46221</v>
      </c>
      <c r="CB95">
        <v>1083300</v>
      </c>
      <c r="CC95" t="str">
        <f>IF(BY95="","SIN ESTADO",IF(CA95&lt;&gt;"","PAGA",IF(BZ95&gt;0,"VENCIDA",IF(BZ95&gt;=-5,"POR VENCER","AL DÍA"))))</f>
        <v>PAGA</v>
      </c>
      <c r="CD95" t="str">
        <v>TRANSFERENCIA</v>
      </c>
      <c r="CE95">
        <f>IF(N($H95)&lt;13,"",IF(BY95="","",BY95+31))</f>
        <v>46246</v>
      </c>
      <c r="CF95">
        <f>IF(CE95="","",TODAY()-CE95)</f>
        <v>72</v>
      </c>
      <c r="CG95">
        <v>46254</v>
      </c>
      <c r="CH95">
        <v>1625000</v>
      </c>
      <c r="CI95" t="str">
        <f>IF(CE95="","SIN ESTADO",IF(CG95&lt;&gt;"","PAGA",IF(CF95&gt;0,"VENCIDA",IF(CF95&gt;=-5,"POR VENCER","AL DÍA"))))</f>
        <v>PAGA</v>
      </c>
      <c r="CJ95" t="str">
        <v>TRANSFERENCIA</v>
      </c>
      <c r="CK95">
        <f>IF(N($H95)&lt;14,"",IF(CE95="","",CE95+31))</f>
        <v>46277</v>
      </c>
      <c r="CL95">
        <f>IF(CK95="","",TODAY()-CK95)</f>
        <v>41</v>
      </c>
      <c r="CM95">
        <v>46284</v>
      </c>
      <c r="CN95">
        <v>1625000</v>
      </c>
      <c r="CO95" t="str">
        <f>IF(CK95="","SIN ESTADO",IF(CM95&lt;&gt;"","PAGA",IF(CL95&gt;0,"VENCIDA",IF(CL95&gt;=-5,"POR VENCER","AL DÍA"))))</f>
        <v>PAGA</v>
      </c>
      <c r="CP95" t="str">
        <v>TRANSFERENCIA</v>
      </c>
      <c r="CQ95">
        <f>IF(N($H95)&lt;15,"",IF(CK95="","",CK95+31))</f>
        <v>46308</v>
      </c>
      <c r="CR95">
        <f>IF(CQ95="","",TODAY()-CQ95)</f>
        <v>10</v>
      </c>
      <c r="CU95" t="str">
        <f>IF(CQ95="","SIN ESTADO",IF(CS95&lt;&gt;"","PAGA",IF(CR95&gt;0,"VENCIDA",IF(CR95&gt;=-5,"POR VENCER","AL DÍA"))))</f>
        <v>VENCIDA</v>
      </c>
      <c r="CW95">
        <f>IF(N($H95)&lt;16,"",IF(CQ95="","",CQ95+31))</f>
        <v>46339</v>
      </c>
      <c r="CX95">
        <f>IF(CW95="","",TODAY()-CW95)</f>
        <v>-21</v>
      </c>
      <c r="DA95" t="str">
        <f>IF(CW95="","SIN ESTADO",IF(CY95&lt;&gt;"","PAGA",IF(CX95&gt;0,"VENCIDA",IF(CX95&gt;=-5,"POR VENCER","AL DÍA"))))</f>
        <v>AL DÍA</v>
      </c>
      <c r="DC95">
        <f>IF(N($H95)&lt;17,"",IF(CW95="","",CW95+31))</f>
        <v>46370</v>
      </c>
      <c r="DD95">
        <f>IF(DC95="","",TODAY()-DC95)</f>
        <v>-52</v>
      </c>
      <c r="DG95" t="str">
        <f>IF(DC95="","SIN ESTADO",IF(DE95&lt;&gt;"","PAGA",IF(DD95&gt;0,"VENCIDA",IF(DD95&gt;=-5,"POR VENCER","AL DÍA"))))</f>
        <v>AL DÍA</v>
      </c>
      <c r="DI95">
        <f>IF(N($H95)&lt;18,"",IF(DC95="","",DC95+31))</f>
        <v>46401</v>
      </c>
      <c r="DJ95">
        <f>IF(DI95="","",TODAY()-DI95)</f>
        <v>-83</v>
      </c>
      <c r="DM95" t="str">
        <f>IF(DI95="","SIN ESTADO",IF(DK95&lt;&gt;"","PAGA",IF(DJ95&gt;0,"VENCIDA",IF(DJ95&gt;=-5,"POR VENCER","AL DÍA"))))</f>
        <v>AL DÍA</v>
      </c>
      <c r="DO95">
        <f>IF(N($H95)&lt;19,"",IF(DI95="","",DI95+31))</f>
        <v>46432</v>
      </c>
      <c r="DP95">
        <f>IF(DO95="","",TODAY()-DO95)</f>
        <v>-114</v>
      </c>
      <c r="DS95" t="str">
        <f>IF(DO95="","SIN ESTADO",IF(DQ95&lt;&gt;"","PAGA",IF(DP95&gt;0,"VENCIDA",IF(DP95&gt;=-5,"POR VENCER","AL DÍA"))))</f>
        <v>AL DÍA</v>
      </c>
      <c r="DU95">
        <f>IF(N($H95)&lt;20,"",IF(DO95="","",DO95+31))</f>
        <v>46463</v>
      </c>
      <c r="DV95">
        <f>IF(DU95="","",TODAY()-DU95)</f>
        <v>-145</v>
      </c>
      <c r="DY95" t="str">
        <f>IF(DU95="","SIN ESTADO",IF(DW95&lt;&gt;"","PAGA",IF(DV95&gt;0,"VENCIDA",IF(DV95&gt;=-5,"POR VENCER","AL DÍA"))))</f>
        <v>AL DÍA</v>
      </c>
      <c r="EA95">
        <f>IF(N($H95)&lt;21,"",IF(DU95="","",DU95+31))</f>
        <v>46494</v>
      </c>
      <c r="EB95">
        <f>IF(EA95="","",TODAY()-EA95)</f>
        <v>-176</v>
      </c>
      <c r="EE95" t="str">
        <f>IF(EA95="","SIN ESTADO",IF(EC95&lt;&gt;"","PAGA",IF(EB95&gt;0,"VENCIDA",IF(EB95&gt;=-5,"POR VENCER","AL DÍA"))))</f>
        <v>AL DÍA</v>
      </c>
      <c r="EG95">
        <f>IF(N($H95)&lt;22,"",IF(EA95="","",EA95+31))</f>
        <v>46525</v>
      </c>
      <c r="EH95">
        <f>IF(EG95="","",TODAY()-EG95)</f>
        <v>-207</v>
      </c>
      <c r="EK95" t="str">
        <f>IF(EG95="","SIN ESTADO",IF(EI95&lt;&gt;"","PAGA",IF(EH95&gt;0,"VENCIDA",IF(EH95&gt;=-5,"POR VENCER","AL DÍA"))))</f>
        <v>AL DÍA</v>
      </c>
      <c r="EM95">
        <f>IF(N($H95)&lt;23,"",IF(EG95="","",EG95+31))</f>
        <v>46556</v>
      </c>
      <c r="EN95">
        <f>IF(EM95="","",TODAY()-EM95)</f>
        <v>-238</v>
      </c>
      <c r="EQ95" t="str">
        <f>IF(EM95="","SIN ESTADO",IF(EO95&lt;&gt;"","PAGA",IF(EN95&gt;0,"VENCIDA",IF(EN95&gt;=-5,"POR VENCER","AL DÍA"))))</f>
        <v>AL DÍA</v>
      </c>
      <c r="ES95">
        <f>IF(N($H95)&lt;24,"",IF(EM95="","",EM95+31))</f>
        <v>46587</v>
      </c>
      <c r="ET95">
        <f>IF(ES95="","",TODAY()-ES95)</f>
        <v>-269</v>
      </c>
      <c r="EW95" t="str">
        <f>IF(ES95="","SIN ESTADO",IF(EU95&lt;&gt;"","PAGA",IF(ET95&gt;0,"VENCIDA",IF(ET95&gt;=-5,"POR VENCER","AL DÍA"))))</f>
        <v>AL DÍA</v>
      </c>
      <c r="EY95" t="str">
        <f>IF(N($H95)&lt;25,"",IF(ES95="","",ES95+31))</f>
        <v/>
      </c>
      <c r="EZ95" t="str">
        <f>IF(EY95="","",TODAY()-EY95)</f>
        <v/>
      </c>
      <c r="FC95" t="str">
        <f>IF(EY95="","SIN ESTADO",IF(FA95&lt;&gt;"","PAGA",IF(EZ95&gt;0,"VENCIDA",IF(EZ95&gt;=-5,"POR VENCER","AL DÍA"))))</f>
        <v>SIN ESTADO</v>
      </c>
      <c r="FE95" t="str">
        <f>IF(N($H95)&lt;26,"",IF(EY95="","",EY95+31))</f>
        <v/>
      </c>
      <c r="FF95" t="str">
        <f>IF(FE95="","",TODAY()-FE95)</f>
        <v/>
      </c>
      <c r="FI95" t="str">
        <f>IF(FE95="","SIN ESTADO",IF(FG95&lt;&gt;"","PAGA",IF(FF95&gt;0,"VENCIDA",IF(FF95&gt;=-5,"POR VENCER","AL DÍA"))))</f>
        <v>SIN ESTADO</v>
      </c>
      <c r="FK95" t="str">
        <f>IF(N($H95)&lt;27,"",IF(FE95="","",FE95+31))</f>
        <v/>
      </c>
      <c r="FL95" t="str">
        <f>IF(FK95="","",TODAY()-FK95)</f>
        <v/>
      </c>
      <c r="FO95" t="str">
        <f>IF(FK95="","SIN ESTADO",IF(FM95&lt;&gt;"","PAGA",IF(FL95&gt;0,"VENCIDA",IF(FL95&gt;=-5,"POR VENCER","AL DÍA"))))</f>
        <v>SIN ESTADO</v>
      </c>
      <c r="FQ95" t="str">
        <f>IF(N($H95)&lt;28,"",IF(FK95="","",FK95+31))</f>
        <v/>
      </c>
      <c r="FR95" t="str">
        <f>IF(FQ95="","",TODAY()-FQ95)</f>
        <v/>
      </c>
      <c r="FU95" t="str">
        <f>IF(FQ95="","SIN ESTADO",IF(FS95&lt;&gt;"","PAGA",IF(FR95&gt;0,"VENCIDA",IF(FR95&gt;=-5,"POR VENCER","AL DÍA"))))</f>
        <v>SIN ESTADO</v>
      </c>
      <c r="FW95" t="str">
        <f>IF(N($H95)&lt;29,"",IF(FQ95="","",FQ95+31))</f>
        <v/>
      </c>
      <c r="FX95" t="str">
        <f>IF(FW95="","",TODAY()-FW95)</f>
        <v/>
      </c>
      <c r="GA95" t="str">
        <f>IF(FW95="","SIN ESTADO",IF(FY95&lt;&gt;"","PAGA",IF(FX95&gt;0,"VENCIDA",IF(FX95&gt;=-5,"POR VENCER","AL DÍA"))))</f>
        <v>SIN ESTADO</v>
      </c>
      <c r="GC95" t="str">
        <f>IF(N($H95)&lt;30,"",IF(FW95="","",FW95+31))</f>
        <v/>
      </c>
      <c r="GD95" t="str">
        <f>IF(GC95="","",TODAY()-GC95)</f>
        <v/>
      </c>
      <c r="GG95" t="str">
        <f>IF(GC95="","SIN ESTADO",IF(GE95&lt;&gt;"","PAGA",IF(GD95&gt;0,"VENCIDA",IF(GD95&gt;=-5,"POR VENCER","AL DÍA"))))</f>
        <v>SIN ESTADO</v>
      </c>
      <c r="GI95" t="str">
        <f>IF(N($H95)&lt;31,"",IF(GC95="","",GC95+31))</f>
        <v/>
      </c>
      <c r="GJ95" t="str">
        <f>IF(GI95="","",TODAY()-GI95)</f>
        <v/>
      </c>
      <c r="GM95" t="str">
        <f>IF(GI95="","SIN ESTADO",IF(GK95&lt;&gt;"","PAGA",IF(GJ95&gt;0,"VENCIDA",IF(GJ95&gt;=-5,"POR VENCER","AL DÍA"))))</f>
        <v>SIN ESTADO</v>
      </c>
      <c r="GO95" t="str">
        <f>IF(N($H95)&lt;32,"",IF(GI95="","",GI95+31))</f>
        <v/>
      </c>
      <c r="GP95" t="str">
        <f>IF(GO95="","",TODAY()-GO95)</f>
        <v/>
      </c>
      <c r="GS95" t="str">
        <f>IF(GO95="","SIN ESTADO",IF(GQ95&lt;&gt;"","PAGA",IF(GP95&gt;0,"VENCIDA",IF(GP95&gt;=-5,"POR VENCER","AL DÍA"))))</f>
        <v>SIN ESTADO</v>
      </c>
      <c r="GU95" t="str">
        <f>IF(N($H95)&lt;33,"",IF(GO95="","",GO95+31))</f>
        <v/>
      </c>
      <c r="GV95" t="str">
        <f>IF(GU95="","",TODAY()-GU95)</f>
        <v/>
      </c>
      <c r="GY95" t="str">
        <f>IF(GU95="","SIN ESTADO",IF(GW95&lt;&gt;"","PAGA",IF(GV95&gt;0,"VENCIDA",IF(GV95&gt;=-5,"POR VENCER","AL DÍA"))))</f>
        <v>SIN ESTADO</v>
      </c>
      <c r="HA95" t="str">
        <f>IF(N($H95)&lt;34,"",IF(GU95="","",GU95+31))</f>
        <v/>
      </c>
      <c r="HB95" t="str">
        <f>IF(HA95="","",TODAY()-HA95)</f>
        <v/>
      </c>
      <c r="HE95" t="str">
        <f>IF(HA95="","SIN ESTADO",IF(HC95&lt;&gt;"","PAGA",IF(HB95&gt;0,"VENCIDA",IF(HB95&gt;=-5,"POR VENCER","AL DÍA"))))</f>
        <v>SIN ESTADO</v>
      </c>
      <c r="HG95" t="str">
        <f>IF(N($H95)&lt;35,"",IF(HA95="","",HA95+31))</f>
        <v/>
      </c>
      <c r="HH95" t="str">
        <f>IF(HG95="","",TODAY()-HG95)</f>
        <v/>
      </c>
      <c r="HK95" t="str">
        <f>IF(HG95="","SIN ESTADO",IF(HI95&lt;&gt;"","PAGA",IF(HH95&gt;0,"VENCIDA",IF(HH95&gt;=-5,"POR VENCER","AL DÍA"))))</f>
        <v>SIN ESTADO</v>
      </c>
      <c r="HM95" t="str">
        <f>IF(N($H95)&lt;36,"",IF(HG95="","",HG95+31))</f>
        <v/>
      </c>
      <c r="HN95" t="str">
        <f>IF(HM95="","",TODAY()-HM95)</f>
        <v/>
      </c>
      <c r="HQ95" t="str">
        <f>IF(HM95="","SIN ESTADO",IF(HO95&lt;&gt;"","PAGA",IF(HN95&gt;0,"VENCIDA",IF(HN95&gt;=-5,"POR VENCER","AL DÍA"))))</f>
        <v>SIN ESTADO</v>
      </c>
      <c r="HS95">
        <f>N95+T95+Z95+AF95+AL95+AR95+AX95+BD95+BJ95+BP95+BV95+CB95+CH95+CN95+CT95+CZ95+DF95+DL95+DR95+DX95+ED95+EJ95+EP95+EV95+FB95+FH95+FN95+FT95+FZ95+GF95+GL95+GR95+GX95+HD95+HJ95+HP95</f>
        <v>18415800</v>
      </c>
      <c r="HU95">
        <f>IFERROR(N($J95),0)</f>
        <v>1083333.3333333333</v>
      </c>
      <c r="HW95">
        <f>SUMPRODUCT((MOD(COLUMN($M95:$HR95)-COLUMN($M95),6)=0)*ISNUMBER($M95:$HR95)*($M95:$HR95&gt;=RESUMEN!$C$26)*($M95:$HR95&lt;=RESUMEN!$C$27)*IFERROR(N($N95:$HS95),0))</f>
        <v>1083000</v>
      </c>
      <c r="HX95">
        <f>SUMPRODUCT((MOD(COLUMN($M95:$HR95)-COLUMN($M95),6)=0)*ISNUMBER($M95:$HR95)*($M95:$HR95&gt;=RESUMEN!$C$26)*($M95:$HR95&lt;=RESUMEN!$C$27))</f>
        <v>1</v>
      </c>
    </row>
    <row r="96">
      <c r="B96">
        <f>VENTAS!A95</f>
        <v>93</v>
      </c>
      <c r="C96" t="str">
        <f>VENTAS!B95</f>
        <v xml:space="preserve">LC1 - 11 - 9 </v>
      </c>
      <c r="D96" t="str">
        <f>VENTAS!C95</f>
        <v>VENDIDO</v>
      </c>
      <c r="E96">
        <f>VENTAS!D95</f>
        <v>30000000</v>
      </c>
      <c r="F96">
        <f>VENTAS!J95</f>
        <v>26000000</v>
      </c>
      <c r="G96">
        <f>VENTAS!F95</f>
        <v>45833</v>
      </c>
      <c r="H96">
        <f>VENTAS!K95</f>
        <v>24</v>
      </c>
      <c r="I96" t="str">
        <f>VENTAS!M95</f>
        <v xml:space="preserve">25 DE CADA MES </v>
      </c>
      <c r="J96">
        <f>VENTAS!L95</f>
        <v>1083333.3333333333</v>
      </c>
      <c r="K96">
        <f>IF(N($H96)&lt;1,"",$G96+31)</f>
        <v>45864</v>
      </c>
      <c r="L96">
        <f>IF(K96="","",TODAY()-K96)</f>
        <v>454</v>
      </c>
      <c r="M96">
        <v>45875</v>
      </c>
      <c r="N96">
        <v>1083000</v>
      </c>
      <c r="O96" t="str">
        <f>IF(K96="","SIN ESTADO",IF(M96&lt;&gt;"","PAGA",IF(L96&gt;0,"VENCIDA",IF(L96&gt;=-5,"POR VENCER","AL DÍA"))))</f>
        <v>PAGA</v>
      </c>
      <c r="P96" t="str">
        <v>TRANSFERENCIA</v>
      </c>
      <c r="Q96">
        <f>IF(N($H96)&lt;2,"",IF(K96="","",K96+31))</f>
        <v>45895</v>
      </c>
      <c r="R96">
        <f>IF(Q96="","",TODAY()-Q96)</f>
        <v>423</v>
      </c>
      <c r="S96">
        <v>45903</v>
      </c>
      <c r="T96">
        <v>500000</v>
      </c>
      <c r="U96" t="str">
        <f>IF(Q96="","SIN ESTADO",IF(S96&lt;&gt;"","PAGA",IF(R96&gt;0,"VENCIDA",IF(R96&gt;=-5,"POR VENCER","AL DÍA"))))</f>
        <v>PAGA</v>
      </c>
      <c r="V96" t="str">
        <v>TRANSFERENCIA</v>
      </c>
      <c r="W96">
        <f>IF(N($H96)&lt;3,"",IF(Q96="","",Q96+31))</f>
        <v>45926</v>
      </c>
      <c r="X96">
        <f>IF(W96="","",TODAY()-W96)</f>
        <v>392</v>
      </c>
      <c r="Y96">
        <v>45936</v>
      </c>
      <c r="Z96">
        <v>1083000</v>
      </c>
      <c r="AA96" t="str">
        <f>IF(W96="","SIN ESTADO",IF(Y96&lt;&gt;"","PAGA",IF(X96&gt;0,"VENCIDA",IF(X96&gt;=-5,"POR VENCER","AL DÍA"))))</f>
        <v>PAGA</v>
      </c>
      <c r="AB96" t="str">
        <v>TRANSFERENCIA</v>
      </c>
      <c r="AC96">
        <f>IF(N($H96)&lt;4,"",IF(W96="","",W96+31))</f>
        <v>45957</v>
      </c>
      <c r="AD96">
        <f>IF(AC96="","",TODAY()-AC96)</f>
        <v>361</v>
      </c>
      <c r="AE96">
        <v>45966</v>
      </c>
      <c r="AF96">
        <v>1083300</v>
      </c>
      <c r="AG96" t="str">
        <f>IF(AC96="","SIN ESTADO",IF(AE96&lt;&gt;"","PAGA",IF(AD96&gt;0,"VENCIDA",IF(AD96&gt;=-5,"POR VENCER","AL DÍA"))))</f>
        <v>PAGA</v>
      </c>
      <c r="AH96" t="str">
        <v>EFECTIVO</v>
      </c>
      <c r="AI96">
        <f>IF(N($H96)&lt;5,"",IF(AC96="","",AC96+31))</f>
        <v>45988</v>
      </c>
      <c r="AJ96">
        <f>IF(AI96="","",TODAY()-AI96)</f>
        <v>330</v>
      </c>
      <c r="AK96">
        <v>46008</v>
      </c>
      <c r="AL96">
        <v>1083300</v>
      </c>
      <c r="AM96" t="str">
        <f>IF(AI96="","SIN ESTADO",IF(AK96&lt;&gt;"","PAGA",IF(AJ96&gt;0,"VENCIDA",IF(AJ96&gt;=-5,"POR VENCER","AL DÍA"))))</f>
        <v>PAGA</v>
      </c>
      <c r="AN96" t="str">
        <v>TRANSFERENCIA</v>
      </c>
      <c r="AO96">
        <f>IF(N($H96)&lt;6,"",IF(AI96="","",AI96+31))</f>
        <v>46019</v>
      </c>
      <c r="AP96">
        <f>IF(AO96="","",TODAY()-AO96)</f>
        <v>299</v>
      </c>
      <c r="AQ96">
        <v>45659</v>
      </c>
      <c r="AR96">
        <v>1083000</v>
      </c>
      <c r="AS96" t="str">
        <f>IF(AO96="","SIN ESTADO",IF(AQ96&lt;&gt;"","PAGA",IF(AP96&gt;0,"VENCIDA",IF(AP96&gt;=-5,"POR VENCER","AL DÍA"))))</f>
        <v>PAGA</v>
      </c>
      <c r="AT96" t="str">
        <v>TRANSFERENCIA</v>
      </c>
      <c r="AU96">
        <f>IF(N($H96)&lt;7,"",IF(AO96="","",AO96+31))</f>
        <v>46050</v>
      </c>
      <c r="AV96">
        <f>IF(AU96="","",TODAY()-AU96)</f>
        <v>268</v>
      </c>
      <c r="AW96">
        <v>46071</v>
      </c>
      <c r="AX96">
        <v>1083000</v>
      </c>
      <c r="AY96" t="str">
        <f>IF(AU96="","SIN ESTADO",IF(AW96&lt;&gt;"","PAGA",IF(AV96&gt;0,"VENCIDA",IF(AV96&gt;=-5,"POR VENCER","AL DÍA"))))</f>
        <v>PAGA</v>
      </c>
      <c r="AZ96" t="str">
        <v>TRANSFERENCIA</v>
      </c>
      <c r="BA96">
        <f>IF(N($H96)&lt;8,"",IF(AU96="","",AU96+31))</f>
        <v>46081</v>
      </c>
      <c r="BB96">
        <f>IF(BA96="","",TODAY()-BA96)</f>
        <v>237</v>
      </c>
      <c r="BC96">
        <v>46094</v>
      </c>
      <c r="BD96">
        <v>1083000</v>
      </c>
      <c r="BE96" t="str">
        <f>IF(BA96="","SIN ESTADO",IF(BC96&lt;&gt;"","PAGA",IF(BB96&gt;0,"VENCIDA",IF(BB96&gt;=-5,"POR VENCER","AL DÍA"))))</f>
        <v>PAGA</v>
      </c>
      <c r="BF96" t="str">
        <v>TRANSFERENCIA</v>
      </c>
      <c r="BG96">
        <f>IF(N($H96)&lt;9,"",IF(BA96="","",BA96+31))</f>
        <v>46112</v>
      </c>
      <c r="BH96">
        <f>IF(BG96="","",TODAY()-BG96)</f>
        <v>206</v>
      </c>
      <c r="BI96">
        <v>46135</v>
      </c>
      <c r="BJ96">
        <v>1083000</v>
      </c>
      <c r="BK96" t="str">
        <f>IF(BG96="","SIN ESTADO",IF(BI96&lt;&gt;"","PAGA",IF(BH96&gt;0,"VENCIDA",IF(BH96&gt;=-5,"POR VENCER","AL DÍA"))))</f>
        <v>PAGA</v>
      </c>
      <c r="BL96" t="str">
        <v>TRANSFERENCIA</v>
      </c>
      <c r="BM96">
        <f>IF(N($H96)&lt;10,"",IF(BG96="","",BG96+31))</f>
        <v>46143</v>
      </c>
      <c r="BN96">
        <f>IF(BM96="","",TODAY()-BM96)</f>
        <v>175</v>
      </c>
      <c r="BO96">
        <v>46256</v>
      </c>
      <c r="BP96">
        <v>1083000</v>
      </c>
      <c r="BQ96" t="str">
        <f>IF(BM96="","SIN ESTADO",IF(BO96&lt;&gt;"","PAGA",IF(BN96&gt;0,"VENCIDA",IF(BN96&gt;=-5,"POR VENCER","AL DÍA"))))</f>
        <v>PAGA</v>
      </c>
      <c r="BR96" t="str">
        <v>TRANSFERENCIA</v>
      </c>
      <c r="BS96">
        <f>IF(N($H96)&lt;11,"",IF(BM96="","",BM96+31))</f>
        <v>46174</v>
      </c>
      <c r="BT96">
        <f>IF(BS96="","",TODAY()-BS96)</f>
        <v>144</v>
      </c>
      <c r="BW96" t="str">
        <f>IF(BS96="","SIN ESTADO",IF(BU96&lt;&gt;"","PAGA",IF(BT96&gt;0,"VENCIDA",IF(BT96&gt;=-5,"POR VENCER","AL DÍA"))))</f>
        <v>VENCIDA</v>
      </c>
      <c r="BY96">
        <f>IF(N($H96)&lt;12,"",IF(BS96="","",BS96+31))</f>
        <v>46205</v>
      </c>
      <c r="BZ96">
        <f>IF(BY96="","",TODAY()-BY96)</f>
        <v>113</v>
      </c>
      <c r="CC96" t="str">
        <f>IF(BY96="","SIN ESTADO",IF(CA96&lt;&gt;"","PAGA",IF(BZ96&gt;0,"VENCIDA",IF(BZ96&gt;=-5,"POR VENCER","AL DÍA"))))</f>
        <v>VENCIDA</v>
      </c>
      <c r="CE96">
        <f>IF(N($H96)&lt;13,"",IF(BY96="","",BY96+31))</f>
        <v>46236</v>
      </c>
      <c r="CF96">
        <f>IF(CE96="","",TODAY()-CE96)</f>
        <v>82</v>
      </c>
      <c r="CI96" t="str">
        <f>IF(CE96="","SIN ESTADO",IF(CG96&lt;&gt;"","PAGA",IF(CF96&gt;0,"VENCIDA",IF(CF96&gt;=-5,"POR VENCER","AL DÍA"))))</f>
        <v>VENCIDA</v>
      </c>
      <c r="CK96">
        <f>IF(N($H96)&lt;14,"",IF(CE96="","",CE96+31))</f>
        <v>46267</v>
      </c>
      <c r="CL96">
        <f>IF(CK96="","",TODAY()-CK96)</f>
        <v>51</v>
      </c>
      <c r="CO96" t="str">
        <f>IF(CK96="","SIN ESTADO",IF(CM96&lt;&gt;"","PAGA",IF(CL96&gt;0,"VENCIDA",IF(CL96&gt;=-5,"POR VENCER","AL DÍA"))))</f>
        <v>VENCIDA</v>
      </c>
      <c r="CQ96">
        <f>IF(N($H96)&lt;15,"",IF(CK96="","",CK96+31))</f>
        <v>46298</v>
      </c>
      <c r="CR96">
        <f>IF(CQ96="","",TODAY()-CQ96)</f>
        <v>20</v>
      </c>
      <c r="CU96" t="str">
        <f>IF(CQ96="","SIN ESTADO",IF(CS96&lt;&gt;"","PAGA",IF(CR96&gt;0,"VENCIDA",IF(CR96&gt;=-5,"POR VENCER","AL DÍA"))))</f>
        <v>VENCIDA</v>
      </c>
      <c r="CW96">
        <f>IF(N($H96)&lt;16,"",IF(CQ96="","",CQ96+31))</f>
        <v>46329</v>
      </c>
      <c r="CX96">
        <f>IF(CW96="","",TODAY()-CW96)</f>
        <v>-11</v>
      </c>
      <c r="DA96" t="str">
        <f>IF(CW96="","SIN ESTADO",IF(CY96&lt;&gt;"","PAGA",IF(CX96&gt;0,"VENCIDA",IF(CX96&gt;=-5,"POR VENCER","AL DÍA"))))</f>
        <v>AL DÍA</v>
      </c>
      <c r="DC96">
        <f>IF(N($H96)&lt;17,"",IF(CW96="","",CW96+31))</f>
        <v>46360</v>
      </c>
      <c r="DD96">
        <f>IF(DC96="","",TODAY()-DC96)</f>
        <v>-42</v>
      </c>
      <c r="DG96" t="str">
        <f>IF(DC96="","SIN ESTADO",IF(DE96&lt;&gt;"","PAGA",IF(DD96&gt;0,"VENCIDA",IF(DD96&gt;=-5,"POR VENCER","AL DÍA"))))</f>
        <v>AL DÍA</v>
      </c>
      <c r="DI96">
        <f>IF(N($H96)&lt;18,"",IF(DC96="","",DC96+31))</f>
        <v>46391</v>
      </c>
      <c r="DJ96">
        <f>IF(DI96="","",TODAY()-DI96)</f>
        <v>-73</v>
      </c>
      <c r="DM96" t="str">
        <f>IF(DI96="","SIN ESTADO",IF(DK96&lt;&gt;"","PAGA",IF(DJ96&gt;0,"VENCIDA",IF(DJ96&gt;=-5,"POR VENCER","AL DÍA"))))</f>
        <v>AL DÍA</v>
      </c>
      <c r="DO96">
        <f>IF(N($H96)&lt;19,"",IF(DI96="","",DI96+31))</f>
        <v>46422</v>
      </c>
      <c r="DP96">
        <f>IF(DO96="","",TODAY()-DO96)</f>
        <v>-104</v>
      </c>
      <c r="DS96" t="str">
        <f>IF(DO96="","SIN ESTADO",IF(DQ96&lt;&gt;"","PAGA",IF(DP96&gt;0,"VENCIDA",IF(DP96&gt;=-5,"POR VENCER","AL DÍA"))))</f>
        <v>AL DÍA</v>
      </c>
      <c r="DU96">
        <f>IF(N($H96)&lt;20,"",IF(DO96="","",DO96+31))</f>
        <v>46453</v>
      </c>
      <c r="DV96">
        <f>IF(DU96="","",TODAY()-DU96)</f>
        <v>-135</v>
      </c>
      <c r="DY96" t="str">
        <f>IF(DU96="","SIN ESTADO",IF(DW96&lt;&gt;"","PAGA",IF(DV96&gt;0,"VENCIDA",IF(DV96&gt;=-5,"POR VENCER","AL DÍA"))))</f>
        <v>AL DÍA</v>
      </c>
      <c r="EA96">
        <f>IF(N($H96)&lt;21,"",IF(DU96="","",DU96+31))</f>
        <v>46484</v>
      </c>
      <c r="EB96">
        <f>IF(EA96="","",TODAY()-EA96)</f>
        <v>-166</v>
      </c>
      <c r="EE96" t="str">
        <f>IF(EA96="","SIN ESTADO",IF(EC96&lt;&gt;"","PAGA",IF(EB96&gt;0,"VENCIDA",IF(EB96&gt;=-5,"POR VENCER","AL DÍA"))))</f>
        <v>AL DÍA</v>
      </c>
      <c r="EG96">
        <f>IF(N($H96)&lt;22,"",IF(EA96="","",EA96+31))</f>
        <v>46515</v>
      </c>
      <c r="EH96">
        <f>IF(EG96="","",TODAY()-EG96)</f>
        <v>-197</v>
      </c>
      <c r="EK96" t="str">
        <f>IF(EG96="","SIN ESTADO",IF(EI96&lt;&gt;"","PAGA",IF(EH96&gt;0,"VENCIDA",IF(EH96&gt;=-5,"POR VENCER","AL DÍA"))))</f>
        <v>AL DÍA</v>
      </c>
      <c r="EM96">
        <f>IF(N($H96)&lt;23,"",IF(EG96="","",EG96+31))</f>
        <v>46546</v>
      </c>
      <c r="EN96">
        <f>IF(EM96="","",TODAY()-EM96)</f>
        <v>-228</v>
      </c>
      <c r="EQ96" t="str">
        <f>IF(EM96="","SIN ESTADO",IF(EO96&lt;&gt;"","PAGA",IF(EN96&gt;0,"VENCIDA",IF(EN96&gt;=-5,"POR VENCER","AL DÍA"))))</f>
        <v>AL DÍA</v>
      </c>
      <c r="ES96">
        <f>IF(N($H96)&lt;24,"",IF(EM96="","",EM96+31))</f>
        <v>46577</v>
      </c>
      <c r="ET96">
        <f>IF(ES96="","",TODAY()-ES96)</f>
        <v>-259</v>
      </c>
      <c r="EW96" t="str">
        <f>IF(ES96="","SIN ESTADO",IF(EU96&lt;&gt;"","PAGA",IF(ET96&gt;0,"VENCIDA",IF(ET96&gt;=-5,"POR VENCER","AL DÍA"))))</f>
        <v>AL DÍA</v>
      </c>
      <c r="EY96" t="str">
        <f>IF(N($H96)&lt;25,"",IF(ES96="","",ES96+31))</f>
        <v/>
      </c>
      <c r="EZ96" t="str">
        <f>IF(EY96="","",TODAY()-EY96)</f>
        <v/>
      </c>
      <c r="FC96" t="str">
        <f>IF(EY96="","SIN ESTADO",IF(FA96&lt;&gt;"","PAGA",IF(EZ96&gt;0,"VENCIDA",IF(EZ96&gt;=-5,"POR VENCER","AL DÍA"))))</f>
        <v>SIN ESTADO</v>
      </c>
      <c r="FE96" t="str">
        <f>IF(N($H96)&lt;26,"",IF(EY96="","",EY96+31))</f>
        <v/>
      </c>
      <c r="FF96" t="str">
        <f>IF(FE96="","",TODAY()-FE96)</f>
        <v/>
      </c>
      <c r="FI96" t="str">
        <f>IF(FE96="","SIN ESTADO",IF(FG96&lt;&gt;"","PAGA",IF(FF96&gt;0,"VENCIDA",IF(FF96&gt;=-5,"POR VENCER","AL DÍA"))))</f>
        <v>SIN ESTADO</v>
      </c>
      <c r="FK96" t="str">
        <f>IF(N($H96)&lt;27,"",IF(FE96="","",FE96+31))</f>
        <v/>
      </c>
      <c r="FL96" t="str">
        <f>IF(FK96="","",TODAY()-FK96)</f>
        <v/>
      </c>
      <c r="FO96" t="str">
        <f>IF(FK96="","SIN ESTADO",IF(FM96&lt;&gt;"","PAGA",IF(FL96&gt;0,"VENCIDA",IF(FL96&gt;=-5,"POR VENCER","AL DÍA"))))</f>
        <v>SIN ESTADO</v>
      </c>
      <c r="FQ96" t="str">
        <f>IF(N($H96)&lt;28,"",IF(FK96="","",FK96+31))</f>
        <v/>
      </c>
      <c r="FR96" t="str">
        <f>IF(FQ96="","",TODAY()-FQ96)</f>
        <v/>
      </c>
      <c r="FU96" t="str">
        <f>IF(FQ96="","SIN ESTADO",IF(FS96&lt;&gt;"","PAGA",IF(FR96&gt;0,"VENCIDA",IF(FR96&gt;=-5,"POR VENCER","AL DÍA"))))</f>
        <v>SIN ESTADO</v>
      </c>
      <c r="FW96" t="str">
        <f>IF(N($H96)&lt;29,"",IF(FQ96="","",FQ96+31))</f>
        <v/>
      </c>
      <c r="FX96" t="str">
        <f>IF(FW96="","",TODAY()-FW96)</f>
        <v/>
      </c>
      <c r="GA96" t="str">
        <f>IF(FW96="","SIN ESTADO",IF(FY96&lt;&gt;"","PAGA",IF(FX96&gt;0,"VENCIDA",IF(FX96&gt;=-5,"POR VENCER","AL DÍA"))))</f>
        <v>SIN ESTADO</v>
      </c>
      <c r="GC96" t="str">
        <f>IF(N($H96)&lt;30,"",IF(FW96="","",FW96+31))</f>
        <v/>
      </c>
      <c r="GD96" t="str">
        <f>IF(GC96="","",TODAY()-GC96)</f>
        <v/>
      </c>
      <c r="GG96" t="str">
        <f>IF(GC96="","SIN ESTADO",IF(GE96&lt;&gt;"","PAGA",IF(GD96&gt;0,"VENCIDA",IF(GD96&gt;=-5,"POR VENCER","AL DÍA"))))</f>
        <v>SIN ESTADO</v>
      </c>
      <c r="GI96" t="str">
        <f>IF(N($H96)&lt;31,"",IF(GC96="","",GC96+31))</f>
        <v/>
      </c>
      <c r="GJ96" t="str">
        <f>IF(GI96="","",TODAY()-GI96)</f>
        <v/>
      </c>
      <c r="GM96" t="str">
        <f>IF(GI96="","SIN ESTADO",IF(GK96&lt;&gt;"","PAGA",IF(GJ96&gt;0,"VENCIDA",IF(GJ96&gt;=-5,"POR VENCER","AL DÍA"))))</f>
        <v>SIN ESTADO</v>
      </c>
      <c r="GO96" t="str">
        <f>IF(N($H96)&lt;32,"",IF(GI96="","",GI96+31))</f>
        <v/>
      </c>
      <c r="GP96" t="str">
        <f>IF(GO96="","",TODAY()-GO96)</f>
        <v/>
      </c>
      <c r="GS96" t="str">
        <f>IF(GO96="","SIN ESTADO",IF(GQ96&lt;&gt;"","PAGA",IF(GP96&gt;0,"VENCIDA",IF(GP96&gt;=-5,"POR VENCER","AL DÍA"))))</f>
        <v>SIN ESTADO</v>
      </c>
      <c r="GU96" t="str">
        <f>IF(N($H96)&lt;33,"",IF(GO96="","",GO96+31))</f>
        <v/>
      </c>
      <c r="GV96" t="str">
        <f>IF(GU96="","",TODAY()-GU96)</f>
        <v/>
      </c>
      <c r="GY96" t="str">
        <f>IF(GU96="","SIN ESTADO",IF(GW96&lt;&gt;"","PAGA",IF(GV96&gt;0,"VENCIDA",IF(GV96&gt;=-5,"POR VENCER","AL DÍA"))))</f>
        <v>SIN ESTADO</v>
      </c>
      <c r="HA96" t="str">
        <f>IF(N($H96)&lt;34,"",IF(GU96="","",GU96+31))</f>
        <v/>
      </c>
      <c r="HB96" t="str">
        <f>IF(HA96="","",TODAY()-HA96)</f>
        <v/>
      </c>
      <c r="HE96" t="str">
        <f>IF(HA96="","SIN ESTADO",IF(HC96&lt;&gt;"","PAGA",IF(HB96&gt;0,"VENCIDA",IF(HB96&gt;=-5,"POR VENCER","AL DÍA"))))</f>
        <v>SIN ESTADO</v>
      </c>
      <c r="HG96" t="str">
        <f>IF(N($H96)&lt;35,"",IF(HA96="","",HA96+31))</f>
        <v/>
      </c>
      <c r="HH96" t="str">
        <f>IF(HG96="","",TODAY()-HG96)</f>
        <v/>
      </c>
      <c r="HK96" t="str">
        <f>IF(HG96="","SIN ESTADO",IF(HI96&lt;&gt;"","PAGA",IF(HH96&gt;0,"VENCIDA",IF(HH96&gt;=-5,"POR VENCER","AL DÍA"))))</f>
        <v>SIN ESTADO</v>
      </c>
      <c r="HM96" t="str">
        <f>IF(N($H96)&lt;36,"",IF(HG96="","",HG96+31))</f>
        <v/>
      </c>
      <c r="HN96" t="str">
        <f>IF(HM96="","",TODAY()-HM96)</f>
        <v/>
      </c>
      <c r="HQ96" t="str">
        <f>IF(HM96="","SIN ESTADO",IF(HO96&lt;&gt;"","PAGA",IF(HN96&gt;0,"VENCIDA",IF(HN96&gt;=-5,"POR VENCER","AL DÍA"))))</f>
        <v>SIN ESTADO</v>
      </c>
      <c r="HS96">
        <f>N96+T96+Z96+AF96+AL96+AR96+AX96+BD96+BJ96+BP96+BV96+CB96+CH96+CN96+CT96+CZ96+DF96+DL96+DR96+DX96+ED96+EJ96+EP96+EV96+FB96+FH96+FN96+FT96+FZ96+GF96+GL96+GR96+GX96+HD96+HJ96+HP96</f>
        <v>10247600</v>
      </c>
      <c r="HU96">
        <f>IFERROR(N($J96),0)</f>
        <v>1083333.3333333333</v>
      </c>
      <c r="HW96">
        <f>SUMPRODUCT((MOD(COLUMN($M96:$HR96)-COLUMN($M96),6)=0)*ISNUMBER($M96:$HR96)*($M96:$HR96&gt;=RESUMEN!$C$26)*($M96:$HR96&lt;=RESUMEN!$C$27)*IFERROR(N($N96:$HS96),0))</f>
        <v>1083000</v>
      </c>
      <c r="HX96">
        <f>SUMPRODUCT((MOD(COLUMN($M96:$HR96)-COLUMN($M96),6)=0)*ISNUMBER($M96:$HR96)*($M96:$HR96&gt;=RESUMEN!$C$26)*($M96:$HR96&lt;=RESUMEN!$C$27))</f>
        <v>1</v>
      </c>
    </row>
    <row r="97">
      <c r="B97">
        <f>VENTAS!A96</f>
        <v>94</v>
      </c>
      <c r="C97" t="str">
        <f>VENTAS!B96</f>
        <v xml:space="preserve">LC1 - 11 - 10 </v>
      </c>
      <c r="D97" t="str">
        <f>VENTAS!C96</f>
        <v>EN NEGOCIACIÓN</v>
      </c>
      <c r="E97">
        <f>VENTAS!D96</f>
        <v>25000000</v>
      </c>
      <c r="F97">
        <f>VENTAS!J96</f>
        <v>25000000</v>
      </c>
      <c r="G97">
        <f>VENTAS!F96</f>
        <v>0</v>
      </c>
      <c r="H97">
        <f>VENTAS!K96</f>
        <v>0</v>
      </c>
      <c r="I97">
        <f>VENTAS!M96</f>
        <v>0</v>
      </c>
      <c r="J97" t="e">
        <f>VENTAS!L96</f>
        <v>#DIV/0!</v>
      </c>
      <c r="K97" t="str">
        <f>IF(N($H97)&lt;1,"",$G97+31)</f>
        <v/>
      </c>
      <c r="L97" t="str">
        <f>IF(K97="","",TODAY()-K97)</f>
        <v/>
      </c>
      <c r="O97" t="str">
        <f>IF(K97="","SIN ESTADO",IF(M97&lt;&gt;"","PAGA",IF(L97&gt;0,"VENCIDA",IF(L97&gt;=-5,"POR VENCER","AL DÍA"))))</f>
        <v>SIN ESTADO</v>
      </c>
      <c r="Q97" t="str">
        <f>IF(N($H97)&lt;2,"",IF(K97="","",K97+31))</f>
        <v/>
      </c>
      <c r="R97" t="str">
        <f>IF(Q97="","",TODAY()-Q97)</f>
        <v/>
      </c>
      <c r="U97" t="str">
        <f>IF(Q97="","SIN ESTADO",IF(S97&lt;&gt;"","PAGA",IF(R97&gt;0,"VENCIDA",IF(R97&gt;=-5,"POR VENCER","AL DÍA"))))</f>
        <v>SIN ESTADO</v>
      </c>
      <c r="W97" t="str">
        <f>IF(N($H97)&lt;3,"",IF(Q97="","",Q97+31))</f>
        <v/>
      </c>
      <c r="X97" t="str">
        <f>IF(W97="","",TODAY()-W97)</f>
        <v/>
      </c>
      <c r="AA97" t="str">
        <f>IF(W97="","SIN ESTADO",IF(Y97&lt;&gt;"","PAGA",IF(X97&gt;0,"VENCIDA",IF(X97&gt;=-5,"POR VENCER","AL DÍA"))))</f>
        <v>SIN ESTADO</v>
      </c>
      <c r="AC97" t="str">
        <f>IF(N($H97)&lt;4,"",IF(W97="","",W97+31))</f>
        <v/>
      </c>
      <c r="AD97" t="str">
        <f>IF(AC97="","",TODAY()-AC97)</f>
        <v/>
      </c>
      <c r="AG97" t="str">
        <f>IF(AC97="","SIN ESTADO",IF(AE97&lt;&gt;"","PAGA",IF(AD97&gt;0,"VENCIDA",IF(AD97&gt;=-5,"POR VENCER","AL DÍA"))))</f>
        <v>SIN ESTADO</v>
      </c>
      <c r="AI97" t="str">
        <f>IF(N($H97)&lt;5,"",IF(AC97="","",AC97+31))</f>
        <v/>
      </c>
      <c r="AJ97" t="str">
        <f>IF(AI97="","",TODAY()-AI97)</f>
        <v/>
      </c>
      <c r="AM97" t="str">
        <f>IF(AI97="","SIN ESTADO",IF(AK97&lt;&gt;"","PAGA",IF(AJ97&gt;0,"VENCIDA",IF(AJ97&gt;=-5,"POR VENCER","AL DÍA"))))</f>
        <v>SIN ESTADO</v>
      </c>
      <c r="AO97" t="str">
        <f>IF(N($H97)&lt;6,"",IF(AI97="","",AI97+31))</f>
        <v/>
      </c>
      <c r="AP97" t="str">
        <f>IF(AO97="","",TODAY()-AO97)</f>
        <v/>
      </c>
      <c r="AS97" t="str">
        <f>IF(AO97="","SIN ESTADO",IF(AQ97&lt;&gt;"","PAGA",IF(AP97&gt;0,"VENCIDA",IF(AP97&gt;=-5,"POR VENCER","AL DÍA"))))</f>
        <v>SIN ESTADO</v>
      </c>
      <c r="AU97" t="str">
        <f>IF(N($H97)&lt;7,"",IF(AO97="","",AO97+31))</f>
        <v/>
      </c>
      <c r="AV97" t="str">
        <f>IF(AU97="","",TODAY()-AU97)</f>
        <v/>
      </c>
      <c r="AY97" t="str">
        <f>IF(AU97="","SIN ESTADO",IF(AW97&lt;&gt;"","PAGA",IF(AV97&gt;0,"VENCIDA",IF(AV97&gt;=-5,"POR VENCER","AL DÍA"))))</f>
        <v>SIN ESTADO</v>
      </c>
      <c r="BA97" t="str">
        <f>IF(N($H97)&lt;8,"",IF(AU97="","",AU97+31))</f>
        <v/>
      </c>
      <c r="BB97" t="str">
        <f>IF(BA97="","",TODAY()-BA97)</f>
        <v/>
      </c>
      <c r="BE97" t="str">
        <f>IF(BA97="","SIN ESTADO",IF(BC97&lt;&gt;"","PAGA",IF(BB97&gt;0,"VENCIDA",IF(BB97&gt;=-5,"POR VENCER","AL DÍA"))))</f>
        <v>SIN ESTADO</v>
      </c>
      <c r="BG97" t="str">
        <f>IF(N($H97)&lt;9,"",IF(BA97="","",BA97+31))</f>
        <v/>
      </c>
      <c r="BH97" t="str">
        <f>IF(BG97="","",TODAY()-BG97)</f>
        <v/>
      </c>
      <c r="BK97" t="str">
        <f>IF(BG97="","SIN ESTADO",IF(BI97&lt;&gt;"","PAGA",IF(BH97&gt;0,"VENCIDA",IF(BH97&gt;=-5,"POR VENCER","AL DÍA"))))</f>
        <v>SIN ESTADO</v>
      </c>
      <c r="BM97" t="str">
        <f>IF(N($H97)&lt;10,"",IF(BG97="","",BG97+31))</f>
        <v/>
      </c>
      <c r="BN97" t="str">
        <f>IF(BM97="","",TODAY()-BM97)</f>
        <v/>
      </c>
      <c r="BQ97" t="str">
        <f>IF(BM97="","SIN ESTADO",IF(BO97&lt;&gt;"","PAGA",IF(BN97&gt;0,"VENCIDA",IF(BN97&gt;=-5,"POR VENCER","AL DÍA"))))</f>
        <v>SIN ESTADO</v>
      </c>
      <c r="BS97" t="str">
        <f>IF(N($H97)&lt;11,"",IF(BM97="","",BM97+31))</f>
        <v/>
      </c>
      <c r="BT97" t="str">
        <f>IF(BS97="","",TODAY()-BS97)</f>
        <v/>
      </c>
      <c r="BW97" t="str">
        <f>IF(BS97="","SIN ESTADO",IF(BU97&lt;&gt;"","PAGA",IF(BT97&gt;0,"VENCIDA",IF(BT97&gt;=-5,"POR VENCER","AL DÍA"))))</f>
        <v>SIN ESTADO</v>
      </c>
      <c r="BY97" t="str">
        <f>IF(N($H97)&lt;12,"",IF(BS97="","",BS97+31))</f>
        <v/>
      </c>
      <c r="BZ97" t="str">
        <f>IF(BY97="","",TODAY()-BY97)</f>
        <v/>
      </c>
      <c r="CC97" t="str">
        <f>IF(BY97="","SIN ESTADO",IF(CA97&lt;&gt;"","PAGA",IF(BZ97&gt;0,"VENCIDA",IF(BZ97&gt;=-5,"POR VENCER","AL DÍA"))))</f>
        <v>SIN ESTADO</v>
      </c>
      <c r="CE97" t="str">
        <f>IF(N($H97)&lt;13,"",IF(BY97="","",BY97+31))</f>
        <v/>
      </c>
      <c r="CF97" t="str">
        <f>IF(CE97="","",TODAY()-CE97)</f>
        <v/>
      </c>
      <c r="CI97" t="str">
        <f>IF(CE97="","SIN ESTADO",IF(CG97&lt;&gt;"","PAGA",IF(CF97&gt;0,"VENCIDA",IF(CF97&gt;=-5,"POR VENCER","AL DÍA"))))</f>
        <v>SIN ESTADO</v>
      </c>
      <c r="CK97" t="str">
        <f>IF(N($H97)&lt;14,"",IF(CE97="","",CE97+31))</f>
        <v/>
      </c>
      <c r="CL97" t="str">
        <f>IF(CK97="","",TODAY()-CK97)</f>
        <v/>
      </c>
      <c r="CO97" t="str">
        <f>IF(CK97="","SIN ESTADO",IF(CM97&lt;&gt;"","PAGA",IF(CL97&gt;0,"VENCIDA",IF(CL97&gt;=-5,"POR VENCER","AL DÍA"))))</f>
        <v>SIN ESTADO</v>
      </c>
      <c r="CQ97" t="str">
        <f>IF(N($H97)&lt;15,"",IF(CK97="","",CK97+31))</f>
        <v/>
      </c>
      <c r="CR97" t="str">
        <f>IF(CQ97="","",TODAY()-CQ97)</f>
        <v/>
      </c>
      <c r="CU97" t="str">
        <f>IF(CQ97="","SIN ESTADO",IF(CS97&lt;&gt;"","PAGA",IF(CR97&gt;0,"VENCIDA",IF(CR97&gt;=-5,"POR VENCER","AL DÍA"))))</f>
        <v>SIN ESTADO</v>
      </c>
      <c r="CW97" t="str">
        <f>IF(N($H97)&lt;16,"",IF(CQ97="","",CQ97+31))</f>
        <v/>
      </c>
      <c r="CX97" t="str">
        <f>IF(CW97="","",TODAY()-CW97)</f>
        <v/>
      </c>
      <c r="DA97" t="str">
        <f>IF(CW97="","SIN ESTADO",IF(CY97&lt;&gt;"","PAGA",IF(CX97&gt;0,"VENCIDA",IF(CX97&gt;=-5,"POR VENCER","AL DÍA"))))</f>
        <v>SIN ESTADO</v>
      </c>
      <c r="DC97" t="str">
        <f>IF(N($H97)&lt;17,"",IF(CW97="","",CW97+31))</f>
        <v/>
      </c>
      <c r="DD97" t="str">
        <f>IF(DC97="","",TODAY()-DC97)</f>
        <v/>
      </c>
      <c r="DG97" t="str">
        <f>IF(DC97="","SIN ESTADO",IF(DE97&lt;&gt;"","PAGA",IF(DD97&gt;0,"VENCIDA",IF(DD97&gt;=-5,"POR VENCER","AL DÍA"))))</f>
        <v>SIN ESTADO</v>
      </c>
      <c r="DI97" t="str">
        <f>IF(N($H97)&lt;18,"",IF(DC97="","",DC97+31))</f>
        <v/>
      </c>
      <c r="DJ97" t="str">
        <f>IF(DI97="","",TODAY()-DI97)</f>
        <v/>
      </c>
      <c r="DM97" t="str">
        <f>IF(DI97="","SIN ESTADO",IF(DK97&lt;&gt;"","PAGA",IF(DJ97&gt;0,"VENCIDA",IF(DJ97&gt;=-5,"POR VENCER","AL DÍA"))))</f>
        <v>SIN ESTADO</v>
      </c>
      <c r="DO97" t="str">
        <f>IF(N($H97)&lt;19,"",IF(DI97="","",DI97+31))</f>
        <v/>
      </c>
      <c r="DP97" t="str">
        <f>IF(DO97="","",TODAY()-DO97)</f>
        <v/>
      </c>
      <c r="DS97" t="str">
        <f>IF(DO97="","SIN ESTADO",IF(DQ97&lt;&gt;"","PAGA",IF(DP97&gt;0,"VENCIDA",IF(DP97&gt;=-5,"POR VENCER","AL DÍA"))))</f>
        <v>SIN ESTADO</v>
      </c>
      <c r="DU97" t="str">
        <f>IF(N($H97)&lt;20,"",IF(DO97="","",DO97+31))</f>
        <v/>
      </c>
      <c r="DV97" t="str">
        <f>IF(DU97="","",TODAY()-DU97)</f>
        <v/>
      </c>
      <c r="DY97" t="str">
        <f>IF(DU97="","SIN ESTADO",IF(DW97&lt;&gt;"","PAGA",IF(DV97&gt;0,"VENCIDA",IF(DV97&gt;=-5,"POR VENCER","AL DÍA"))))</f>
        <v>SIN ESTADO</v>
      </c>
      <c r="EA97" t="str">
        <f>IF(N($H97)&lt;21,"",IF(DU97="","",DU97+31))</f>
        <v/>
      </c>
      <c r="EB97" t="str">
        <f>IF(EA97="","",TODAY()-EA97)</f>
        <v/>
      </c>
      <c r="EE97" t="str">
        <f>IF(EA97="","SIN ESTADO",IF(EC97&lt;&gt;"","PAGA",IF(EB97&gt;0,"VENCIDA",IF(EB97&gt;=-5,"POR VENCER","AL DÍA"))))</f>
        <v>SIN ESTADO</v>
      </c>
      <c r="EG97" t="str">
        <f>IF(N($H97)&lt;22,"",IF(EA97="","",EA97+31))</f>
        <v/>
      </c>
      <c r="EH97" t="str">
        <f>IF(EG97="","",TODAY()-EG97)</f>
        <v/>
      </c>
      <c r="EK97" t="str">
        <f>IF(EG97="","SIN ESTADO",IF(EI97&lt;&gt;"","PAGA",IF(EH97&gt;0,"VENCIDA",IF(EH97&gt;=-5,"POR VENCER","AL DÍA"))))</f>
        <v>SIN ESTADO</v>
      </c>
      <c r="EM97" t="str">
        <f>IF(N($H97)&lt;23,"",IF(EG97="","",EG97+31))</f>
        <v/>
      </c>
      <c r="EN97" t="str">
        <f>IF(EM97="","",TODAY()-EM97)</f>
        <v/>
      </c>
      <c r="EQ97" t="str">
        <f>IF(EM97="","SIN ESTADO",IF(EO97&lt;&gt;"","PAGA",IF(EN97&gt;0,"VENCIDA",IF(EN97&gt;=-5,"POR VENCER","AL DÍA"))))</f>
        <v>SIN ESTADO</v>
      </c>
      <c r="ES97" t="str">
        <f>IF(N($H97)&lt;24,"",IF(EM97="","",EM97+31))</f>
        <v/>
      </c>
      <c r="ET97" t="str">
        <f>IF(ES97="","",TODAY()-ES97)</f>
        <v/>
      </c>
      <c r="EW97" t="str">
        <f>IF(ES97="","SIN ESTADO",IF(EU97&lt;&gt;"","PAGA",IF(ET97&gt;0,"VENCIDA",IF(ET97&gt;=-5,"POR VENCER","AL DÍA"))))</f>
        <v>SIN ESTADO</v>
      </c>
      <c r="EY97" t="str">
        <f>IF(N($H97)&lt;25,"",IF(ES97="","",ES97+31))</f>
        <v/>
      </c>
      <c r="EZ97" t="str">
        <f>IF(EY97="","",TODAY()-EY97)</f>
        <v/>
      </c>
      <c r="FC97" t="str">
        <f>IF(EY97="","SIN ESTADO",IF(FA97&lt;&gt;"","PAGA",IF(EZ97&gt;0,"VENCIDA",IF(EZ97&gt;=-5,"POR VENCER","AL DÍA"))))</f>
        <v>SIN ESTADO</v>
      </c>
      <c r="FE97" t="str">
        <f>IF(N($H97)&lt;26,"",IF(EY97="","",EY97+31))</f>
        <v/>
      </c>
      <c r="FF97" t="str">
        <f>IF(FE97="","",TODAY()-FE97)</f>
        <v/>
      </c>
      <c r="FI97" t="str">
        <f>IF(FE97="","SIN ESTADO",IF(FG97&lt;&gt;"","PAGA",IF(FF97&gt;0,"VENCIDA",IF(FF97&gt;=-5,"POR VENCER","AL DÍA"))))</f>
        <v>SIN ESTADO</v>
      </c>
      <c r="FK97" t="str">
        <f>IF(N($H97)&lt;27,"",IF(FE97="","",FE97+31))</f>
        <v/>
      </c>
      <c r="FL97" t="str">
        <f>IF(FK97="","",TODAY()-FK97)</f>
        <v/>
      </c>
      <c r="FO97" t="str">
        <f>IF(FK97="","SIN ESTADO",IF(FM97&lt;&gt;"","PAGA",IF(FL97&gt;0,"VENCIDA",IF(FL97&gt;=-5,"POR VENCER","AL DÍA"))))</f>
        <v>SIN ESTADO</v>
      </c>
      <c r="FQ97" t="str">
        <f>IF(N($H97)&lt;28,"",IF(FK97="","",FK97+31))</f>
        <v/>
      </c>
      <c r="FR97" t="str">
        <f>IF(FQ97="","",TODAY()-FQ97)</f>
        <v/>
      </c>
      <c r="FU97" t="str">
        <f>IF(FQ97="","SIN ESTADO",IF(FS97&lt;&gt;"","PAGA",IF(FR97&gt;0,"VENCIDA",IF(FR97&gt;=-5,"POR VENCER","AL DÍA"))))</f>
        <v>SIN ESTADO</v>
      </c>
      <c r="FW97" t="str">
        <f>IF(N($H97)&lt;29,"",IF(FQ97="","",FQ97+31))</f>
        <v/>
      </c>
      <c r="FX97" t="str">
        <f>IF(FW97="","",TODAY()-FW97)</f>
        <v/>
      </c>
      <c r="GA97" t="str">
        <f>IF(FW97="","SIN ESTADO",IF(FY97&lt;&gt;"","PAGA",IF(FX97&gt;0,"VENCIDA",IF(FX97&gt;=-5,"POR VENCER","AL DÍA"))))</f>
        <v>SIN ESTADO</v>
      </c>
      <c r="GC97" t="str">
        <f>IF(N($H97)&lt;30,"",IF(FW97="","",FW97+31))</f>
        <v/>
      </c>
      <c r="GD97" t="str">
        <f>IF(GC97="","",TODAY()-GC97)</f>
        <v/>
      </c>
      <c r="GG97" t="str">
        <f>IF(GC97="","SIN ESTADO",IF(GE97&lt;&gt;"","PAGA",IF(GD97&gt;0,"VENCIDA",IF(GD97&gt;=-5,"POR VENCER","AL DÍA"))))</f>
        <v>SIN ESTADO</v>
      </c>
      <c r="GI97" t="str">
        <f>IF(N($H97)&lt;31,"",IF(GC97="","",GC97+31))</f>
        <v/>
      </c>
      <c r="GJ97" t="str">
        <f>IF(GI97="","",TODAY()-GI97)</f>
        <v/>
      </c>
      <c r="GM97" t="str">
        <f>IF(GI97="","SIN ESTADO",IF(GK97&lt;&gt;"","PAGA",IF(GJ97&gt;0,"VENCIDA",IF(GJ97&gt;=-5,"POR VENCER","AL DÍA"))))</f>
        <v>SIN ESTADO</v>
      </c>
      <c r="GO97" t="str">
        <f>IF(N($H97)&lt;32,"",IF(GI97="","",GI97+31))</f>
        <v/>
      </c>
      <c r="GP97" t="str">
        <f>IF(GO97="","",TODAY()-GO97)</f>
        <v/>
      </c>
      <c r="GS97" t="str">
        <f>IF(GO97="","SIN ESTADO",IF(GQ97&lt;&gt;"","PAGA",IF(GP97&gt;0,"VENCIDA",IF(GP97&gt;=-5,"POR VENCER","AL DÍA"))))</f>
        <v>SIN ESTADO</v>
      </c>
      <c r="GU97" t="str">
        <f>IF(N($H97)&lt;33,"",IF(GO97="","",GO97+31))</f>
        <v/>
      </c>
      <c r="GV97" t="str">
        <f>IF(GU97="","",TODAY()-GU97)</f>
        <v/>
      </c>
      <c r="GY97" t="str">
        <f>IF(GU97="","SIN ESTADO",IF(GW97&lt;&gt;"","PAGA",IF(GV97&gt;0,"VENCIDA",IF(GV97&gt;=-5,"POR VENCER","AL DÍA"))))</f>
        <v>SIN ESTADO</v>
      </c>
      <c r="HA97" t="str">
        <f>IF(N($H97)&lt;34,"",IF(GU97="","",GU97+31))</f>
        <v/>
      </c>
      <c r="HB97" t="str">
        <f>IF(HA97="","",TODAY()-HA97)</f>
        <v/>
      </c>
      <c r="HE97" t="str">
        <f>IF(HA97="","SIN ESTADO",IF(HC97&lt;&gt;"","PAGA",IF(HB97&gt;0,"VENCIDA",IF(HB97&gt;=-5,"POR VENCER","AL DÍA"))))</f>
        <v>SIN ESTADO</v>
      </c>
      <c r="HG97" t="str">
        <f>IF(N($H97)&lt;35,"",IF(HA97="","",HA97+31))</f>
        <v/>
      </c>
      <c r="HH97" t="str">
        <f>IF(HG97="","",TODAY()-HG97)</f>
        <v/>
      </c>
      <c r="HK97" t="str">
        <f>IF(HG97="","SIN ESTADO",IF(HI97&lt;&gt;"","PAGA",IF(HH97&gt;0,"VENCIDA",IF(HH97&gt;=-5,"POR VENCER","AL DÍA"))))</f>
        <v>SIN ESTADO</v>
      </c>
      <c r="HM97" t="str">
        <f>IF(N($H97)&lt;36,"",IF(HG97="","",HG97+31))</f>
        <v/>
      </c>
      <c r="HN97" t="str">
        <f>IF(HM97="","",TODAY()-HM97)</f>
        <v/>
      </c>
      <c r="HQ97" t="str">
        <f>IF(HM97="","SIN ESTADO",IF(HO97&lt;&gt;"","PAGA",IF(HN97&gt;0,"VENCIDA",IF(HN97&gt;=-5,"POR VENCER","AL DÍA"))))</f>
        <v>SIN ESTADO</v>
      </c>
      <c r="HS97">
        <f>N97+T97+Z97+AF97+AL97+AR97+AX97+BD97+BJ97+BP97+BV97+CB97+CH97+CN97+CT97+CZ97+DF97+DL97+DR97+DX97+ED97+EJ97+EP97+EV97+FB97+FH97+FN97+FT97+FZ97+GF97+GL97+GR97+GX97+HD97+HJ97+HP97</f>
        <v>0</v>
      </c>
      <c r="HU97">
        <f>IFERROR(N($J97),0)</f>
        <v>0</v>
      </c>
      <c r="HW97">
        <f>SUMPRODUCT((MOD(COLUMN($M97:$HR97)-COLUMN($M97),6)=0)*ISNUMBER($M97:$HR97)*($M97:$HR97&gt;=RESUMEN!$C$26)*($M97:$HR97&lt;=RESUMEN!$C$27)*IFERROR(N($N97:$HS97),0))</f>
        <v>0</v>
      </c>
      <c r="HX97">
        <f>SUMPRODUCT((MOD(COLUMN($M97:$HR97)-COLUMN($M97),6)=0)*ISNUMBER($M97:$HR97)*($M97:$HR97&gt;=RESUMEN!$C$26)*($M97:$HR97&lt;=RESUMEN!$C$27))</f>
        <v>0</v>
      </c>
    </row>
    <row r="98">
      <c r="B98">
        <f>VENTAS!A97</f>
        <v>95</v>
      </c>
      <c r="C98" t="str">
        <f>VENTAS!B97</f>
        <v xml:space="preserve">LC1 - 11 - 11 </v>
      </c>
      <c r="D98" t="str">
        <f>VENTAS!C97</f>
        <v>VENDIDO</v>
      </c>
      <c r="E98">
        <f>VENTAS!D97</f>
        <v>25000000</v>
      </c>
      <c r="F98">
        <f>VENTAS!J97</f>
        <v>21000000</v>
      </c>
      <c r="G98">
        <f>VENTAS!F97</f>
        <v>46045</v>
      </c>
      <c r="H98">
        <f>VENTAS!K97</f>
        <v>24</v>
      </c>
      <c r="I98" t="str">
        <f>VENTAS!M97</f>
        <v xml:space="preserve">23 DE CADA MES </v>
      </c>
      <c r="J98">
        <f>VENTAS!L97</f>
        <v>875000</v>
      </c>
      <c r="K98">
        <f>IF(N($H98)&lt;1,"",$G98+31)</f>
        <v>46076</v>
      </c>
      <c r="L98">
        <f>IF(K98="","",TODAY()-K98)</f>
        <v>242</v>
      </c>
      <c r="M98">
        <v>46100</v>
      </c>
      <c r="N98">
        <v>875000</v>
      </c>
      <c r="O98" t="str">
        <f>IF(K98="","SIN ESTADO",IF(M98&lt;&gt;"","PAGA",IF(L98&gt;0,"VENCIDA",IF(L98&gt;=-5,"POR VENCER","AL DÍA"))))</f>
        <v>PAGA</v>
      </c>
      <c r="P98" t="str">
        <v>TRANSFERENCIA</v>
      </c>
      <c r="Q98">
        <f>IF(N($H98)&lt;2,"",IF(K98="","",K98+31))</f>
        <v>46107</v>
      </c>
      <c r="R98">
        <f>IF(Q98="","",TODAY()-Q98)</f>
        <v>211</v>
      </c>
      <c r="S98">
        <v>46134</v>
      </c>
      <c r="T98">
        <v>875000</v>
      </c>
      <c r="U98" t="str">
        <f>IF(Q98="","SIN ESTADO",IF(S98&lt;&gt;"","PAGA",IF(R98&gt;0,"VENCIDA",IF(R98&gt;=-5,"POR VENCER","AL DÍA"))))</f>
        <v>PAGA</v>
      </c>
      <c r="V98" t="str">
        <v>TRANSFERENCIA</v>
      </c>
      <c r="W98">
        <f>IF(N($H98)&lt;3,"",IF(Q98="","",Q98+31))</f>
        <v>46138</v>
      </c>
      <c r="X98">
        <f>IF(W98="","",TODAY()-W98)</f>
        <v>180</v>
      </c>
      <c r="Y98">
        <v>46161</v>
      </c>
      <c r="Z98">
        <v>875000</v>
      </c>
      <c r="AA98" t="str">
        <f>IF(W98="","SIN ESTADO",IF(Y98&lt;&gt;"","PAGA",IF(X98&gt;0,"VENCIDA",IF(X98&gt;=-5,"POR VENCER","AL DÍA"))))</f>
        <v>PAGA</v>
      </c>
      <c r="AB98" t="str">
        <v>TRANSFERENCIA</v>
      </c>
      <c r="AC98">
        <f>IF(N($H98)&lt;4,"",IF(W98="","",W98+31))</f>
        <v>46169</v>
      </c>
      <c r="AD98">
        <f>IF(AC98="","",TODAY()-AC98)</f>
        <v>149</v>
      </c>
      <c r="AE98">
        <v>46192</v>
      </c>
      <c r="AF98">
        <v>875000</v>
      </c>
      <c r="AG98" t="str">
        <f>IF(AC98="","SIN ESTADO",IF(AE98&lt;&gt;"","PAGA",IF(AD98&gt;0,"VENCIDA",IF(AD98&gt;=-5,"POR VENCER","AL DÍA"))))</f>
        <v>PAGA</v>
      </c>
      <c r="AH98" t="str">
        <v>TRANSFERENCIA</v>
      </c>
      <c r="AI98">
        <f>IF(N($H98)&lt;5,"",IF(AC98="","",AC98+31))</f>
        <v>46200</v>
      </c>
      <c r="AJ98">
        <f>IF(AI98="","",TODAY()-AI98)</f>
        <v>118</v>
      </c>
      <c r="AK98">
        <v>46227</v>
      </c>
      <c r="AL98">
        <v>875000</v>
      </c>
      <c r="AM98" t="str">
        <f>IF(AI98="","SIN ESTADO",IF(AK98&lt;&gt;"","PAGA",IF(AJ98&gt;0,"VENCIDA",IF(AJ98&gt;=-5,"POR VENCER","AL DÍA"))))</f>
        <v>PAGA</v>
      </c>
      <c r="AN98" t="str">
        <v>TRANSFERENCIA</v>
      </c>
      <c r="AO98">
        <f>IF(N($H98)&lt;6,"",IF(AI98="","",AI98+31))</f>
        <v>46231</v>
      </c>
      <c r="AP98">
        <f>IF(AO98="","",TODAY()-AO98)</f>
        <v>87</v>
      </c>
      <c r="AQ98">
        <v>46253</v>
      </c>
      <c r="AR98">
        <v>875000</v>
      </c>
      <c r="AS98" t="str">
        <f>IF(AO98="","SIN ESTADO",IF(AQ98&lt;&gt;"","PAGA",IF(AP98&gt;0,"VENCIDA",IF(AP98&gt;=-5,"POR VENCER","AL DÍA"))))</f>
        <v>PAGA</v>
      </c>
      <c r="AT98" t="str">
        <v>TRANSFERENCIA</v>
      </c>
      <c r="AU98">
        <f>IF(N($H98)&lt;7,"",IF(AO98="","",AO98+31))</f>
        <v>46262</v>
      </c>
      <c r="AV98">
        <f>IF(AU98="","",TODAY()-AU98)</f>
        <v>56</v>
      </c>
      <c r="AY98" t="str">
        <f>IF(AU98="","SIN ESTADO",IF(AW98&lt;&gt;"","PAGA",IF(AV98&gt;0,"VENCIDA",IF(AV98&gt;=-5,"POR VENCER","AL DÍA"))))</f>
        <v>VENCIDA</v>
      </c>
      <c r="BA98">
        <f>IF(N($H98)&lt;8,"",IF(AU98="","",AU98+31))</f>
        <v>46293</v>
      </c>
      <c r="BB98">
        <f>IF(BA98="","",TODAY()-BA98)</f>
        <v>25</v>
      </c>
      <c r="BE98" t="str">
        <f>IF(BA98="","SIN ESTADO",IF(BC98&lt;&gt;"","PAGA",IF(BB98&gt;0,"VENCIDA",IF(BB98&gt;=-5,"POR VENCER","AL DÍA"))))</f>
        <v>VENCIDA</v>
      </c>
      <c r="BG98">
        <f>IF(N($H98)&lt;9,"",IF(BA98="","",BA98+31))</f>
        <v>46324</v>
      </c>
      <c r="BH98">
        <f>IF(BG98="","",TODAY()-BG98)</f>
        <v>-6</v>
      </c>
      <c r="BK98" t="str">
        <f>IF(BG98="","SIN ESTADO",IF(BI98&lt;&gt;"","PAGA",IF(BH98&gt;0,"VENCIDA",IF(BH98&gt;=-5,"POR VENCER","AL DÍA"))))</f>
        <v>AL DÍA</v>
      </c>
      <c r="BM98">
        <f>IF(N($H98)&lt;10,"",IF(BG98="","",BG98+31))</f>
        <v>46355</v>
      </c>
      <c r="BN98">
        <f>IF(BM98="","",TODAY()-BM98)</f>
        <v>-37</v>
      </c>
      <c r="BQ98" t="str">
        <f>IF(BM98="","SIN ESTADO",IF(BO98&lt;&gt;"","PAGA",IF(BN98&gt;0,"VENCIDA",IF(BN98&gt;=-5,"POR VENCER","AL DÍA"))))</f>
        <v>AL DÍA</v>
      </c>
      <c r="BS98">
        <f>IF(N($H98)&lt;11,"",IF(BM98="","",BM98+31))</f>
        <v>46386</v>
      </c>
      <c r="BT98">
        <f>IF(BS98="","",TODAY()-BS98)</f>
        <v>-68</v>
      </c>
      <c r="BW98" t="str">
        <f>IF(BS98="","SIN ESTADO",IF(BU98&lt;&gt;"","PAGA",IF(BT98&gt;0,"VENCIDA",IF(BT98&gt;=-5,"POR VENCER","AL DÍA"))))</f>
        <v>AL DÍA</v>
      </c>
      <c r="BY98">
        <f>IF(N($H98)&lt;12,"",IF(BS98="","",BS98+31))</f>
        <v>46417</v>
      </c>
      <c r="BZ98">
        <f>IF(BY98="","",TODAY()-BY98)</f>
        <v>-99</v>
      </c>
      <c r="CC98" t="str">
        <f>IF(BY98="","SIN ESTADO",IF(CA98&lt;&gt;"","PAGA",IF(BZ98&gt;0,"VENCIDA",IF(BZ98&gt;=-5,"POR VENCER","AL DÍA"))))</f>
        <v>AL DÍA</v>
      </c>
      <c r="CE98">
        <f>IF(N($H98)&lt;13,"",IF(BY98="","",BY98+31))</f>
        <v>46448</v>
      </c>
      <c r="CF98">
        <f>IF(CE98="","",TODAY()-CE98)</f>
        <v>-130</v>
      </c>
      <c r="CI98" t="str">
        <f>IF(CE98="","SIN ESTADO",IF(CG98&lt;&gt;"","PAGA",IF(CF98&gt;0,"VENCIDA",IF(CF98&gt;=-5,"POR VENCER","AL DÍA"))))</f>
        <v>AL DÍA</v>
      </c>
      <c r="CK98">
        <f>IF(N($H98)&lt;14,"",IF(CE98="","",CE98+31))</f>
        <v>46479</v>
      </c>
      <c r="CL98">
        <f>IF(CK98="","",TODAY()-CK98)</f>
        <v>-161</v>
      </c>
      <c r="CO98" t="str">
        <f>IF(CK98="","SIN ESTADO",IF(CM98&lt;&gt;"","PAGA",IF(CL98&gt;0,"VENCIDA",IF(CL98&gt;=-5,"POR VENCER","AL DÍA"))))</f>
        <v>AL DÍA</v>
      </c>
      <c r="CQ98">
        <f>IF(N($H98)&lt;15,"",IF(CK98="","",CK98+31))</f>
        <v>46510</v>
      </c>
      <c r="CR98">
        <f>IF(CQ98="","",TODAY()-CQ98)</f>
        <v>-192</v>
      </c>
      <c r="CU98" t="str">
        <f>IF(CQ98="","SIN ESTADO",IF(CS98&lt;&gt;"","PAGA",IF(CR98&gt;0,"VENCIDA",IF(CR98&gt;=-5,"POR VENCER","AL DÍA"))))</f>
        <v>AL DÍA</v>
      </c>
      <c r="CW98">
        <f>IF(N($H98)&lt;16,"",IF(CQ98="","",CQ98+31))</f>
        <v>46541</v>
      </c>
      <c r="CX98">
        <f>IF(CW98="","",TODAY()-CW98)</f>
        <v>-223</v>
      </c>
      <c r="DA98" t="str">
        <f>IF(CW98="","SIN ESTADO",IF(CY98&lt;&gt;"","PAGA",IF(CX98&gt;0,"VENCIDA",IF(CX98&gt;=-5,"POR VENCER","AL DÍA"))))</f>
        <v>AL DÍA</v>
      </c>
      <c r="DC98">
        <f>IF(N($H98)&lt;17,"",IF(CW98="","",CW98+31))</f>
        <v>46572</v>
      </c>
      <c r="DD98">
        <f>IF(DC98="","",TODAY()-DC98)</f>
        <v>-254</v>
      </c>
      <c r="DG98" t="str">
        <f>IF(DC98="","SIN ESTADO",IF(DE98&lt;&gt;"","PAGA",IF(DD98&gt;0,"VENCIDA",IF(DD98&gt;=-5,"POR VENCER","AL DÍA"))))</f>
        <v>AL DÍA</v>
      </c>
      <c r="DI98">
        <f>IF(N($H98)&lt;18,"",IF(DC98="","",DC98+31))</f>
        <v>46603</v>
      </c>
      <c r="DJ98">
        <f>IF(DI98="","",TODAY()-DI98)</f>
        <v>-285</v>
      </c>
      <c r="DM98" t="str">
        <f>IF(DI98="","SIN ESTADO",IF(DK98&lt;&gt;"","PAGA",IF(DJ98&gt;0,"VENCIDA",IF(DJ98&gt;=-5,"POR VENCER","AL DÍA"))))</f>
        <v>AL DÍA</v>
      </c>
      <c r="DO98">
        <f>IF(N($H98)&lt;19,"",IF(DI98="","",DI98+31))</f>
        <v>46634</v>
      </c>
      <c r="DP98">
        <f>IF(DO98="","",TODAY()-DO98)</f>
        <v>-316</v>
      </c>
      <c r="DS98" t="str">
        <f>IF(DO98="","SIN ESTADO",IF(DQ98&lt;&gt;"","PAGA",IF(DP98&gt;0,"VENCIDA",IF(DP98&gt;=-5,"POR VENCER","AL DÍA"))))</f>
        <v>AL DÍA</v>
      </c>
      <c r="DU98">
        <f>IF(N($H98)&lt;20,"",IF(DO98="","",DO98+31))</f>
        <v>46665</v>
      </c>
      <c r="DV98">
        <f>IF(DU98="","",TODAY()-DU98)</f>
        <v>-347</v>
      </c>
      <c r="DY98" t="str">
        <f>IF(DU98="","SIN ESTADO",IF(DW98&lt;&gt;"","PAGA",IF(DV98&gt;0,"VENCIDA",IF(DV98&gt;=-5,"POR VENCER","AL DÍA"))))</f>
        <v>AL DÍA</v>
      </c>
      <c r="EA98">
        <f>IF(N($H98)&lt;21,"",IF(DU98="","",DU98+31))</f>
        <v>46696</v>
      </c>
      <c r="EB98">
        <f>IF(EA98="","",TODAY()-EA98)</f>
        <v>-378</v>
      </c>
      <c r="EE98" t="str">
        <f>IF(EA98="","SIN ESTADO",IF(EC98&lt;&gt;"","PAGA",IF(EB98&gt;0,"VENCIDA",IF(EB98&gt;=-5,"POR VENCER","AL DÍA"))))</f>
        <v>AL DÍA</v>
      </c>
      <c r="EG98">
        <f>IF(N($H98)&lt;22,"",IF(EA98="","",EA98+31))</f>
        <v>46727</v>
      </c>
      <c r="EH98">
        <f>IF(EG98="","",TODAY()-EG98)</f>
        <v>-409</v>
      </c>
      <c r="EK98" t="str">
        <f>IF(EG98="","SIN ESTADO",IF(EI98&lt;&gt;"","PAGA",IF(EH98&gt;0,"VENCIDA",IF(EH98&gt;=-5,"POR VENCER","AL DÍA"))))</f>
        <v>AL DÍA</v>
      </c>
      <c r="EM98">
        <f>IF(N($H98)&lt;23,"",IF(EG98="","",EG98+31))</f>
        <v>46758</v>
      </c>
      <c r="EN98">
        <f>IF(EM98="","",TODAY()-EM98)</f>
        <v>-440</v>
      </c>
      <c r="EQ98" t="str">
        <f>IF(EM98="","SIN ESTADO",IF(EO98&lt;&gt;"","PAGA",IF(EN98&gt;0,"VENCIDA",IF(EN98&gt;=-5,"POR VENCER","AL DÍA"))))</f>
        <v>AL DÍA</v>
      </c>
      <c r="ES98">
        <f>IF(N($H98)&lt;24,"",IF(EM98="","",EM98+31))</f>
        <v>46789</v>
      </c>
      <c r="ET98">
        <f>IF(ES98="","",TODAY()-ES98)</f>
        <v>-471</v>
      </c>
      <c r="EW98" t="str">
        <f>IF(ES98="","SIN ESTADO",IF(EU98&lt;&gt;"","PAGA",IF(ET98&gt;0,"VENCIDA",IF(ET98&gt;=-5,"POR VENCER","AL DÍA"))))</f>
        <v>AL DÍA</v>
      </c>
      <c r="EY98" t="str">
        <f>IF(N($H98)&lt;25,"",IF(ES98="","",ES98+31))</f>
        <v/>
      </c>
      <c r="EZ98" t="str">
        <f>IF(EY98="","",TODAY()-EY98)</f>
        <v/>
      </c>
      <c r="FC98" t="str">
        <f>IF(EY98="","SIN ESTADO",IF(FA98&lt;&gt;"","PAGA",IF(EZ98&gt;0,"VENCIDA",IF(EZ98&gt;=-5,"POR VENCER","AL DÍA"))))</f>
        <v>SIN ESTADO</v>
      </c>
      <c r="FE98" t="str">
        <f>IF(N($H98)&lt;26,"",IF(EY98="","",EY98+31))</f>
        <v/>
      </c>
      <c r="FF98" t="str">
        <f>IF(FE98="","",TODAY()-FE98)</f>
        <v/>
      </c>
      <c r="FI98" t="str">
        <f>IF(FE98="","SIN ESTADO",IF(FG98&lt;&gt;"","PAGA",IF(FF98&gt;0,"VENCIDA",IF(FF98&gt;=-5,"POR VENCER","AL DÍA"))))</f>
        <v>SIN ESTADO</v>
      </c>
      <c r="FK98" t="str">
        <f>IF(N($H98)&lt;27,"",IF(FE98="","",FE98+31))</f>
        <v/>
      </c>
      <c r="FL98" t="str">
        <f>IF(FK98="","",TODAY()-FK98)</f>
        <v/>
      </c>
      <c r="FO98" t="str">
        <f>IF(FK98="","SIN ESTADO",IF(FM98&lt;&gt;"","PAGA",IF(FL98&gt;0,"VENCIDA",IF(FL98&gt;=-5,"POR VENCER","AL DÍA"))))</f>
        <v>SIN ESTADO</v>
      </c>
      <c r="FQ98" t="str">
        <f>IF(N($H98)&lt;28,"",IF(FK98="","",FK98+31))</f>
        <v/>
      </c>
      <c r="FR98" t="str">
        <f>IF(FQ98="","",TODAY()-FQ98)</f>
        <v/>
      </c>
      <c r="FU98" t="str">
        <f>IF(FQ98="","SIN ESTADO",IF(FS98&lt;&gt;"","PAGA",IF(FR98&gt;0,"VENCIDA",IF(FR98&gt;=-5,"POR VENCER","AL DÍA"))))</f>
        <v>SIN ESTADO</v>
      </c>
      <c r="FW98" t="str">
        <f>IF(N($H98)&lt;29,"",IF(FQ98="","",FQ98+31))</f>
        <v/>
      </c>
      <c r="FX98" t="str">
        <f>IF(FW98="","",TODAY()-FW98)</f>
        <v/>
      </c>
      <c r="GA98" t="str">
        <f>IF(FW98="","SIN ESTADO",IF(FY98&lt;&gt;"","PAGA",IF(FX98&gt;0,"VENCIDA",IF(FX98&gt;=-5,"POR VENCER","AL DÍA"))))</f>
        <v>SIN ESTADO</v>
      </c>
      <c r="GC98" t="str">
        <f>IF(N($H98)&lt;30,"",IF(FW98="","",FW98+31))</f>
        <v/>
      </c>
      <c r="GD98" t="str">
        <f>IF(GC98="","",TODAY()-GC98)</f>
        <v/>
      </c>
      <c r="GG98" t="str">
        <f>IF(GC98="","SIN ESTADO",IF(GE98&lt;&gt;"","PAGA",IF(GD98&gt;0,"VENCIDA",IF(GD98&gt;=-5,"POR VENCER","AL DÍA"))))</f>
        <v>SIN ESTADO</v>
      </c>
      <c r="GI98" t="str">
        <f>IF(N($H98)&lt;31,"",IF(GC98="","",GC98+31))</f>
        <v/>
      </c>
      <c r="GJ98" t="str">
        <f>IF(GI98="","",TODAY()-GI98)</f>
        <v/>
      </c>
      <c r="GM98" t="str">
        <f>IF(GI98="","SIN ESTADO",IF(GK98&lt;&gt;"","PAGA",IF(GJ98&gt;0,"VENCIDA",IF(GJ98&gt;=-5,"POR VENCER","AL DÍA"))))</f>
        <v>SIN ESTADO</v>
      </c>
      <c r="GO98" t="str">
        <f>IF(N($H98)&lt;32,"",IF(GI98="","",GI98+31))</f>
        <v/>
      </c>
      <c r="GP98" t="str">
        <f>IF(GO98="","",TODAY()-GO98)</f>
        <v/>
      </c>
      <c r="GS98" t="str">
        <f>IF(GO98="","SIN ESTADO",IF(GQ98&lt;&gt;"","PAGA",IF(GP98&gt;0,"VENCIDA",IF(GP98&gt;=-5,"POR VENCER","AL DÍA"))))</f>
        <v>SIN ESTADO</v>
      </c>
      <c r="GU98" t="str">
        <f>IF(N($H98)&lt;33,"",IF(GO98="","",GO98+31))</f>
        <v/>
      </c>
      <c r="GV98" t="str">
        <f>IF(GU98="","",TODAY()-GU98)</f>
        <v/>
      </c>
      <c r="GY98" t="str">
        <f>IF(GU98="","SIN ESTADO",IF(GW98&lt;&gt;"","PAGA",IF(GV98&gt;0,"VENCIDA",IF(GV98&gt;=-5,"POR VENCER","AL DÍA"))))</f>
        <v>SIN ESTADO</v>
      </c>
      <c r="HA98" t="str">
        <f>IF(N($H98)&lt;34,"",IF(GU98="","",GU98+31))</f>
        <v/>
      </c>
      <c r="HB98" t="str">
        <f>IF(HA98="","",TODAY()-HA98)</f>
        <v/>
      </c>
      <c r="HE98" t="str">
        <f>IF(HA98="","SIN ESTADO",IF(HC98&lt;&gt;"","PAGA",IF(HB98&gt;0,"VENCIDA",IF(HB98&gt;=-5,"POR VENCER","AL DÍA"))))</f>
        <v>SIN ESTADO</v>
      </c>
      <c r="HG98" t="str">
        <f>IF(N($H98)&lt;35,"",IF(HA98="","",HA98+31))</f>
        <v/>
      </c>
      <c r="HH98" t="str">
        <f>IF(HG98="","",TODAY()-HG98)</f>
        <v/>
      </c>
      <c r="HK98" t="str">
        <f>IF(HG98="","SIN ESTADO",IF(HI98&lt;&gt;"","PAGA",IF(HH98&gt;0,"VENCIDA",IF(HH98&gt;=-5,"POR VENCER","AL DÍA"))))</f>
        <v>SIN ESTADO</v>
      </c>
      <c r="HM98" t="str">
        <f>IF(N($H98)&lt;36,"",IF(HG98="","",HG98+31))</f>
        <v/>
      </c>
      <c r="HN98" t="str">
        <f>IF(HM98="","",TODAY()-HM98)</f>
        <v/>
      </c>
      <c r="HQ98" t="str">
        <f>IF(HM98="","SIN ESTADO",IF(HO98&lt;&gt;"","PAGA",IF(HN98&gt;0,"VENCIDA",IF(HN98&gt;=-5,"POR VENCER","AL DÍA"))))</f>
        <v>SIN ESTADO</v>
      </c>
      <c r="HS98">
        <f>N98+T98+Z98+AF98+AL98+AR98+AX98+BD98+BJ98+BP98+BV98+CB98+CH98+CN98+CT98+CZ98+DF98+DL98+DR98+DX98+ED98+EJ98+EP98+EV98+FB98+FH98+FN98+FT98+FZ98+GF98+GL98+GR98+GX98+HD98+HJ98+HP98</f>
        <v>5250000</v>
      </c>
      <c r="HU98">
        <f>IFERROR(N($J98),0)</f>
        <v>875000</v>
      </c>
      <c r="HW98">
        <f>SUMPRODUCT((MOD(COLUMN($M98:$HR98)-COLUMN($M98),6)=0)*ISNUMBER($M98:$HR98)*($M98:$HR98&gt;=RESUMEN!$C$26)*($M98:$HR98&lt;=RESUMEN!$C$27)*IFERROR(N($N98:$HS98),0))</f>
        <v>875000</v>
      </c>
      <c r="HX98">
        <f>SUMPRODUCT((MOD(COLUMN($M98:$HR98)-COLUMN($M98),6)=0)*ISNUMBER($M98:$HR98)*($M98:$HR98&gt;=RESUMEN!$C$26)*($M98:$HR98&lt;=RESUMEN!$C$27))</f>
        <v>1</v>
      </c>
    </row>
    <row r="99">
      <c r="B99">
        <f>VENTAS!A98</f>
        <v>96</v>
      </c>
      <c r="C99" t="str">
        <f>VENTAS!B98</f>
        <v xml:space="preserve">LC1 - 11 - 12 </v>
      </c>
      <c r="D99" t="str">
        <f>VENTAS!C98</f>
        <v>VENDIDO</v>
      </c>
      <c r="E99">
        <f>VENTAS!D98</f>
        <v>24500000</v>
      </c>
      <c r="F99">
        <f>VENTAS!J98</f>
        <v>20500000</v>
      </c>
      <c r="G99">
        <f>VENTAS!F98</f>
        <v>46057</v>
      </c>
      <c r="H99">
        <f>VENTAS!K98</f>
        <v>24</v>
      </c>
      <c r="I99" t="str">
        <f>VENTAS!M98</f>
        <v xml:space="preserve">04 DE CADA MES </v>
      </c>
      <c r="J99">
        <f>VENTAS!L98</f>
        <v>854166.6666666666</v>
      </c>
      <c r="K99">
        <f>IF(N($H99)&lt;1,"",$G99+31)</f>
        <v>46088</v>
      </c>
      <c r="L99">
        <f>IF(K99="","",TODAY()-K99)</f>
        <v>230</v>
      </c>
      <c r="O99" t="str">
        <f>IF(K99="","SIN ESTADO",IF(M99&lt;&gt;"","PAGA",IF(L99&gt;0,"VENCIDA",IF(L99&gt;=-5,"POR VENCER","AL DÍA"))))</f>
        <v>VENCIDA</v>
      </c>
      <c r="Q99">
        <f>IF(N($H99)&lt;2,"",IF(K99="","",K99+31))</f>
        <v>46119</v>
      </c>
      <c r="R99">
        <f>IF(Q99="","",TODAY()-Q99)</f>
        <v>199</v>
      </c>
      <c r="U99" t="str">
        <f>IF(Q99="","SIN ESTADO",IF(S99&lt;&gt;"","PAGA",IF(R99&gt;0,"VENCIDA",IF(R99&gt;=-5,"POR VENCER","AL DÍA"))))</f>
        <v>VENCIDA</v>
      </c>
      <c r="W99">
        <f>IF(N($H99)&lt;3,"",IF(Q99="","",Q99+31))</f>
        <v>46150</v>
      </c>
      <c r="X99">
        <f>IF(W99="","",TODAY()-W99)</f>
        <v>168</v>
      </c>
      <c r="AA99" t="str">
        <f>IF(W99="","SIN ESTADO",IF(Y99&lt;&gt;"","PAGA",IF(X99&gt;0,"VENCIDA",IF(X99&gt;=-5,"POR VENCER","AL DÍA"))))</f>
        <v>VENCIDA</v>
      </c>
      <c r="AC99">
        <f>IF(N($H99)&lt;4,"",IF(W99="","",W99+31))</f>
        <v>46181</v>
      </c>
      <c r="AD99">
        <f>IF(AC99="","",TODAY()-AC99)</f>
        <v>137</v>
      </c>
      <c r="AG99" t="str">
        <f>IF(AC99="","SIN ESTADO",IF(AE99&lt;&gt;"","PAGA",IF(AD99&gt;0,"VENCIDA",IF(AD99&gt;=-5,"POR VENCER","AL DÍA"))))</f>
        <v>VENCIDA</v>
      </c>
      <c r="AI99">
        <f>IF(N($H99)&lt;5,"",IF(AC99="","",AC99+31))</f>
        <v>46212</v>
      </c>
      <c r="AJ99">
        <f>IF(AI99="","",TODAY()-AI99)</f>
        <v>106</v>
      </c>
      <c r="AM99" t="str">
        <f>IF(AI99="","SIN ESTADO",IF(AK99&lt;&gt;"","PAGA",IF(AJ99&gt;0,"VENCIDA",IF(AJ99&gt;=-5,"POR VENCER","AL DÍA"))))</f>
        <v>VENCIDA</v>
      </c>
      <c r="AO99">
        <f>IF(N($H99)&lt;6,"",IF(AI99="","",AI99+31))</f>
        <v>46243</v>
      </c>
      <c r="AP99">
        <f>IF(AO99="","",TODAY()-AO99)</f>
        <v>75</v>
      </c>
      <c r="AS99" t="str">
        <f>IF(AO99="","SIN ESTADO",IF(AQ99&lt;&gt;"","PAGA",IF(AP99&gt;0,"VENCIDA",IF(AP99&gt;=-5,"POR VENCER","AL DÍA"))))</f>
        <v>VENCIDA</v>
      </c>
      <c r="AU99">
        <f>IF(N($H99)&lt;7,"",IF(AO99="","",AO99+31))</f>
        <v>46274</v>
      </c>
      <c r="AV99">
        <f>IF(AU99="","",TODAY()-AU99)</f>
        <v>44</v>
      </c>
      <c r="AY99" t="str">
        <f>IF(AU99="","SIN ESTADO",IF(AW99&lt;&gt;"","PAGA",IF(AV99&gt;0,"VENCIDA",IF(AV99&gt;=-5,"POR VENCER","AL DÍA"))))</f>
        <v>VENCIDA</v>
      </c>
      <c r="BA99">
        <f>IF(N($H99)&lt;8,"",IF(AU99="","",AU99+31))</f>
        <v>46305</v>
      </c>
      <c r="BB99">
        <f>IF(BA99="","",TODAY()-BA99)</f>
        <v>13</v>
      </c>
      <c r="BE99" t="str">
        <f>IF(BA99="","SIN ESTADO",IF(BC99&lt;&gt;"","PAGA",IF(BB99&gt;0,"VENCIDA",IF(BB99&gt;=-5,"POR VENCER","AL DÍA"))))</f>
        <v>VENCIDA</v>
      </c>
      <c r="BG99">
        <f>IF(N($H99)&lt;9,"",IF(BA99="","",BA99+31))</f>
        <v>46336</v>
      </c>
      <c r="BH99">
        <f>IF(BG99="","",TODAY()-BG99)</f>
        <v>-18</v>
      </c>
      <c r="BK99" t="str">
        <f>IF(BG99="","SIN ESTADO",IF(BI99&lt;&gt;"","PAGA",IF(BH99&gt;0,"VENCIDA",IF(BH99&gt;=-5,"POR VENCER","AL DÍA"))))</f>
        <v>AL DÍA</v>
      </c>
      <c r="BM99">
        <f>IF(N($H99)&lt;10,"",IF(BG99="","",BG99+31))</f>
        <v>46367</v>
      </c>
      <c r="BN99">
        <f>IF(BM99="","",TODAY()-BM99)</f>
        <v>-49</v>
      </c>
      <c r="BQ99" t="str">
        <f>IF(BM99="","SIN ESTADO",IF(BO99&lt;&gt;"","PAGA",IF(BN99&gt;0,"VENCIDA",IF(BN99&gt;=-5,"POR VENCER","AL DÍA"))))</f>
        <v>AL DÍA</v>
      </c>
      <c r="BS99">
        <f>IF(N($H99)&lt;11,"",IF(BM99="","",BM99+31))</f>
        <v>46398</v>
      </c>
      <c r="BT99">
        <f>IF(BS99="","",TODAY()-BS99)</f>
        <v>-80</v>
      </c>
      <c r="BW99" t="str">
        <f>IF(BS99="","SIN ESTADO",IF(BU99&lt;&gt;"","PAGA",IF(BT99&gt;0,"VENCIDA",IF(BT99&gt;=-5,"POR VENCER","AL DÍA"))))</f>
        <v>AL DÍA</v>
      </c>
      <c r="BY99">
        <f>IF(N($H99)&lt;12,"",IF(BS99="","",BS99+31))</f>
        <v>46429</v>
      </c>
      <c r="BZ99">
        <f>IF(BY99="","",TODAY()-BY99)</f>
        <v>-111</v>
      </c>
      <c r="CC99" t="str">
        <f>IF(BY99="","SIN ESTADO",IF(CA99&lt;&gt;"","PAGA",IF(BZ99&gt;0,"VENCIDA",IF(BZ99&gt;=-5,"POR VENCER","AL DÍA"))))</f>
        <v>AL DÍA</v>
      </c>
      <c r="CE99">
        <f>IF(N($H99)&lt;13,"",IF(BY99="","",BY99+31))</f>
        <v>46460</v>
      </c>
      <c r="CF99">
        <f>IF(CE99="","",TODAY()-CE99)</f>
        <v>-142</v>
      </c>
      <c r="CI99" t="str">
        <f>IF(CE99="","SIN ESTADO",IF(CG99&lt;&gt;"","PAGA",IF(CF99&gt;0,"VENCIDA",IF(CF99&gt;=-5,"POR VENCER","AL DÍA"))))</f>
        <v>AL DÍA</v>
      </c>
      <c r="CK99">
        <f>IF(N($H99)&lt;14,"",IF(CE99="","",CE99+31))</f>
        <v>46491</v>
      </c>
      <c r="CL99">
        <f>IF(CK99="","",TODAY()-CK99)</f>
        <v>-173</v>
      </c>
      <c r="CO99" t="str">
        <f>IF(CK99="","SIN ESTADO",IF(CM99&lt;&gt;"","PAGA",IF(CL99&gt;0,"VENCIDA",IF(CL99&gt;=-5,"POR VENCER","AL DÍA"))))</f>
        <v>AL DÍA</v>
      </c>
      <c r="CQ99">
        <f>IF(N($H99)&lt;15,"",IF(CK99="","",CK99+31))</f>
        <v>46522</v>
      </c>
      <c r="CR99">
        <f>IF(CQ99="","",TODAY()-CQ99)</f>
        <v>-204</v>
      </c>
      <c r="CU99" t="str">
        <f>IF(CQ99="","SIN ESTADO",IF(CS99&lt;&gt;"","PAGA",IF(CR99&gt;0,"VENCIDA",IF(CR99&gt;=-5,"POR VENCER","AL DÍA"))))</f>
        <v>AL DÍA</v>
      </c>
      <c r="CW99">
        <f>IF(N($H99)&lt;16,"",IF(CQ99="","",CQ99+31))</f>
        <v>46553</v>
      </c>
      <c r="CX99">
        <f>IF(CW99="","",TODAY()-CW99)</f>
        <v>-235</v>
      </c>
      <c r="DA99" t="str">
        <f>IF(CW99="","SIN ESTADO",IF(CY99&lt;&gt;"","PAGA",IF(CX99&gt;0,"VENCIDA",IF(CX99&gt;=-5,"POR VENCER","AL DÍA"))))</f>
        <v>AL DÍA</v>
      </c>
      <c r="DC99">
        <f>IF(N($H99)&lt;17,"",IF(CW99="","",CW99+31))</f>
        <v>46584</v>
      </c>
      <c r="DD99">
        <f>IF(DC99="","",TODAY()-DC99)</f>
        <v>-266</v>
      </c>
      <c r="DG99" t="str">
        <f>IF(DC99="","SIN ESTADO",IF(DE99&lt;&gt;"","PAGA",IF(DD99&gt;0,"VENCIDA",IF(DD99&gt;=-5,"POR VENCER","AL DÍA"))))</f>
        <v>AL DÍA</v>
      </c>
      <c r="DI99">
        <f>IF(N($H99)&lt;18,"",IF(DC99="","",DC99+31))</f>
        <v>46615</v>
      </c>
      <c r="DJ99">
        <f>IF(DI99="","",TODAY()-DI99)</f>
        <v>-297</v>
      </c>
      <c r="DM99" t="str">
        <f>IF(DI99="","SIN ESTADO",IF(DK99&lt;&gt;"","PAGA",IF(DJ99&gt;0,"VENCIDA",IF(DJ99&gt;=-5,"POR VENCER","AL DÍA"))))</f>
        <v>AL DÍA</v>
      </c>
      <c r="DO99">
        <f>IF(N($H99)&lt;19,"",IF(DI99="","",DI99+31))</f>
        <v>46646</v>
      </c>
      <c r="DP99">
        <f>IF(DO99="","",TODAY()-DO99)</f>
        <v>-328</v>
      </c>
      <c r="DS99" t="str">
        <f>IF(DO99="","SIN ESTADO",IF(DQ99&lt;&gt;"","PAGA",IF(DP99&gt;0,"VENCIDA",IF(DP99&gt;=-5,"POR VENCER","AL DÍA"))))</f>
        <v>AL DÍA</v>
      </c>
      <c r="DU99">
        <f>IF(N($H99)&lt;20,"",IF(DO99="","",DO99+31))</f>
        <v>46677</v>
      </c>
      <c r="DV99">
        <f>IF(DU99="","",TODAY()-DU99)</f>
        <v>-359</v>
      </c>
      <c r="DY99" t="str">
        <f>IF(DU99="","SIN ESTADO",IF(DW99&lt;&gt;"","PAGA",IF(DV99&gt;0,"VENCIDA",IF(DV99&gt;=-5,"POR VENCER","AL DÍA"))))</f>
        <v>AL DÍA</v>
      </c>
      <c r="EA99">
        <f>IF(N($H99)&lt;21,"",IF(DU99="","",DU99+31))</f>
        <v>46708</v>
      </c>
      <c r="EB99">
        <f>IF(EA99="","",TODAY()-EA99)</f>
        <v>-390</v>
      </c>
      <c r="EE99" t="str">
        <f>IF(EA99="","SIN ESTADO",IF(EC99&lt;&gt;"","PAGA",IF(EB99&gt;0,"VENCIDA",IF(EB99&gt;=-5,"POR VENCER","AL DÍA"))))</f>
        <v>AL DÍA</v>
      </c>
      <c r="EG99">
        <f>IF(N($H99)&lt;22,"",IF(EA99="","",EA99+31))</f>
        <v>46739</v>
      </c>
      <c r="EH99">
        <f>IF(EG99="","",TODAY()-EG99)</f>
        <v>-421</v>
      </c>
      <c r="EK99" t="str">
        <f>IF(EG99="","SIN ESTADO",IF(EI99&lt;&gt;"","PAGA",IF(EH99&gt;0,"VENCIDA",IF(EH99&gt;=-5,"POR VENCER","AL DÍA"))))</f>
        <v>AL DÍA</v>
      </c>
      <c r="EM99">
        <f>IF(N($H99)&lt;23,"",IF(EG99="","",EG99+31))</f>
        <v>46770</v>
      </c>
      <c r="EN99">
        <f>IF(EM99="","",TODAY()-EM99)</f>
        <v>-452</v>
      </c>
      <c r="EQ99" t="str">
        <f>IF(EM99="","SIN ESTADO",IF(EO99&lt;&gt;"","PAGA",IF(EN99&gt;0,"VENCIDA",IF(EN99&gt;=-5,"POR VENCER","AL DÍA"))))</f>
        <v>AL DÍA</v>
      </c>
      <c r="ES99">
        <f>IF(N($H99)&lt;24,"",IF(EM99="","",EM99+31))</f>
        <v>46801</v>
      </c>
      <c r="ET99">
        <f>IF(ES99="","",TODAY()-ES99)</f>
        <v>-483</v>
      </c>
      <c r="EW99" t="str">
        <f>IF(ES99="","SIN ESTADO",IF(EU99&lt;&gt;"","PAGA",IF(ET99&gt;0,"VENCIDA",IF(ET99&gt;=-5,"POR VENCER","AL DÍA"))))</f>
        <v>AL DÍA</v>
      </c>
      <c r="EY99" t="str">
        <f>IF(N($H99)&lt;25,"",IF(ES99="","",ES99+31))</f>
        <v/>
      </c>
      <c r="EZ99" t="str">
        <f>IF(EY99="","",TODAY()-EY99)</f>
        <v/>
      </c>
      <c r="FC99" t="str">
        <f>IF(EY99="","SIN ESTADO",IF(FA99&lt;&gt;"","PAGA",IF(EZ99&gt;0,"VENCIDA",IF(EZ99&gt;=-5,"POR VENCER","AL DÍA"))))</f>
        <v>SIN ESTADO</v>
      </c>
      <c r="FE99" t="str">
        <f>IF(N($H99)&lt;26,"",IF(EY99="","",EY99+31))</f>
        <v/>
      </c>
      <c r="FF99" t="str">
        <f>IF(FE99="","",TODAY()-FE99)</f>
        <v/>
      </c>
      <c r="FI99" t="str">
        <f>IF(FE99="","SIN ESTADO",IF(FG99&lt;&gt;"","PAGA",IF(FF99&gt;0,"VENCIDA",IF(FF99&gt;=-5,"POR VENCER","AL DÍA"))))</f>
        <v>SIN ESTADO</v>
      </c>
      <c r="FK99" t="str">
        <f>IF(N($H99)&lt;27,"",IF(FE99="","",FE99+31))</f>
        <v/>
      </c>
      <c r="FL99" t="str">
        <f>IF(FK99="","",TODAY()-FK99)</f>
        <v/>
      </c>
      <c r="FO99" t="str">
        <f>IF(FK99="","SIN ESTADO",IF(FM99&lt;&gt;"","PAGA",IF(FL99&gt;0,"VENCIDA",IF(FL99&gt;=-5,"POR VENCER","AL DÍA"))))</f>
        <v>SIN ESTADO</v>
      </c>
      <c r="FQ99" t="str">
        <f>IF(N($H99)&lt;28,"",IF(FK99="","",FK99+31))</f>
        <v/>
      </c>
      <c r="FR99" t="str">
        <f>IF(FQ99="","",TODAY()-FQ99)</f>
        <v/>
      </c>
      <c r="FU99" t="str">
        <f>IF(FQ99="","SIN ESTADO",IF(FS99&lt;&gt;"","PAGA",IF(FR99&gt;0,"VENCIDA",IF(FR99&gt;=-5,"POR VENCER","AL DÍA"))))</f>
        <v>SIN ESTADO</v>
      </c>
      <c r="FW99" t="str">
        <f>IF(N($H99)&lt;29,"",IF(FQ99="","",FQ99+31))</f>
        <v/>
      </c>
      <c r="FX99" t="str">
        <f>IF(FW99="","",TODAY()-FW99)</f>
        <v/>
      </c>
      <c r="GA99" t="str">
        <f>IF(FW99="","SIN ESTADO",IF(FY99&lt;&gt;"","PAGA",IF(FX99&gt;0,"VENCIDA",IF(FX99&gt;=-5,"POR VENCER","AL DÍA"))))</f>
        <v>SIN ESTADO</v>
      </c>
      <c r="GC99" t="str">
        <f>IF(N($H99)&lt;30,"",IF(FW99="","",FW99+31))</f>
        <v/>
      </c>
      <c r="GD99" t="str">
        <f>IF(GC99="","",TODAY()-GC99)</f>
        <v/>
      </c>
      <c r="GG99" t="str">
        <f>IF(GC99="","SIN ESTADO",IF(GE99&lt;&gt;"","PAGA",IF(GD99&gt;0,"VENCIDA",IF(GD99&gt;=-5,"POR VENCER","AL DÍA"))))</f>
        <v>SIN ESTADO</v>
      </c>
      <c r="GI99" t="str">
        <f>IF(N($H99)&lt;31,"",IF(GC99="","",GC99+31))</f>
        <v/>
      </c>
      <c r="GJ99" t="str">
        <f>IF(GI99="","",TODAY()-GI99)</f>
        <v/>
      </c>
      <c r="GM99" t="str">
        <f>IF(GI99="","SIN ESTADO",IF(GK99&lt;&gt;"","PAGA",IF(GJ99&gt;0,"VENCIDA",IF(GJ99&gt;=-5,"POR VENCER","AL DÍA"))))</f>
        <v>SIN ESTADO</v>
      </c>
      <c r="GO99" t="str">
        <f>IF(N($H99)&lt;32,"",IF(GI99="","",GI99+31))</f>
        <v/>
      </c>
      <c r="GP99" t="str">
        <f>IF(GO99="","",TODAY()-GO99)</f>
        <v/>
      </c>
      <c r="GS99" t="str">
        <f>IF(GO99="","SIN ESTADO",IF(GQ99&lt;&gt;"","PAGA",IF(GP99&gt;0,"VENCIDA",IF(GP99&gt;=-5,"POR VENCER","AL DÍA"))))</f>
        <v>SIN ESTADO</v>
      </c>
      <c r="GU99" t="str">
        <f>IF(N($H99)&lt;33,"",IF(GO99="","",GO99+31))</f>
        <v/>
      </c>
      <c r="GV99" t="str">
        <f>IF(GU99="","",TODAY()-GU99)</f>
        <v/>
      </c>
      <c r="GY99" t="str">
        <f>IF(GU99="","SIN ESTADO",IF(GW99&lt;&gt;"","PAGA",IF(GV99&gt;0,"VENCIDA",IF(GV99&gt;=-5,"POR VENCER","AL DÍA"))))</f>
        <v>SIN ESTADO</v>
      </c>
      <c r="HA99" t="str">
        <f>IF(N($H99)&lt;34,"",IF(GU99="","",GU99+31))</f>
        <v/>
      </c>
      <c r="HB99" t="str">
        <f>IF(HA99="","",TODAY()-HA99)</f>
        <v/>
      </c>
      <c r="HE99" t="str">
        <f>IF(HA99="","SIN ESTADO",IF(HC99&lt;&gt;"","PAGA",IF(HB99&gt;0,"VENCIDA",IF(HB99&gt;=-5,"POR VENCER","AL DÍA"))))</f>
        <v>SIN ESTADO</v>
      </c>
      <c r="HG99" t="str">
        <f>IF(N($H99)&lt;35,"",IF(HA99="","",HA99+31))</f>
        <v/>
      </c>
      <c r="HH99" t="str">
        <f>IF(HG99="","",TODAY()-HG99)</f>
        <v/>
      </c>
      <c r="HK99" t="str">
        <f>IF(HG99="","SIN ESTADO",IF(HI99&lt;&gt;"","PAGA",IF(HH99&gt;0,"VENCIDA",IF(HH99&gt;=-5,"POR VENCER","AL DÍA"))))</f>
        <v>SIN ESTADO</v>
      </c>
      <c r="HM99" t="str">
        <f>IF(N($H99)&lt;36,"",IF(HG99="","",HG99+31))</f>
        <v/>
      </c>
      <c r="HN99" t="str">
        <f>IF(HM99="","",TODAY()-HM99)</f>
        <v/>
      </c>
      <c r="HQ99" t="str">
        <f>IF(HM99="","SIN ESTADO",IF(HO99&lt;&gt;"","PAGA",IF(HN99&gt;0,"VENCIDA",IF(HN99&gt;=-5,"POR VENCER","AL DÍA"))))</f>
        <v>SIN ESTADO</v>
      </c>
      <c r="HS99">
        <f>N99+T99+Z99+AF99+AL99+AR99+AX99+BD99+BJ99+BP99+BV99+CB99+CH99+CN99+CT99+CZ99+DF99+DL99+DR99+DX99+ED99+EJ99+EP99+EV99+FB99+FH99+FN99+FT99+FZ99+GF99+GL99+GR99+GX99+HD99+HJ99+HP99</f>
        <v>0</v>
      </c>
      <c r="HU99">
        <f>IFERROR(N($J99),0)</f>
        <v>854166.6666666666</v>
      </c>
      <c r="HW99">
        <f>SUMPRODUCT((MOD(COLUMN($M99:$HR99)-COLUMN($M99),6)=0)*ISNUMBER($M99:$HR99)*($M99:$HR99&gt;=RESUMEN!$C$26)*($M99:$HR99&lt;=RESUMEN!$C$27)*IFERROR(N($N99:$HS99),0))</f>
        <v>0</v>
      </c>
      <c r="HX99">
        <f>SUMPRODUCT((MOD(COLUMN($M99:$HR99)-COLUMN($M99),6)=0)*ISNUMBER($M99:$HR99)*($M99:$HR99&gt;=RESUMEN!$C$26)*($M99:$HR99&lt;=RESUMEN!$C$27))</f>
        <v>0</v>
      </c>
    </row>
    <row r="100">
      <c r="B100">
        <f>VENTAS!A99</f>
        <v>97</v>
      </c>
      <c r="C100" t="str">
        <f>VENTAS!B99</f>
        <v xml:space="preserve">LC1 - 11 - 13 </v>
      </c>
      <c r="D100" t="str">
        <f>VENTAS!C99</f>
        <v>VENDIDO</v>
      </c>
      <c r="E100">
        <f>VENTAS!D99</f>
        <v>24500000</v>
      </c>
      <c r="F100">
        <f>VENTAS!J99</f>
        <v>20500000</v>
      </c>
      <c r="G100">
        <f>VENTAS!F99</f>
        <v>46057</v>
      </c>
      <c r="H100">
        <f>VENTAS!K99</f>
        <v>24</v>
      </c>
      <c r="I100" t="str">
        <f>VENTAS!M99</f>
        <v xml:space="preserve">04 DE CADA MES </v>
      </c>
      <c r="J100">
        <f>VENTAS!L99</f>
        <v>854166.6666666666</v>
      </c>
      <c r="K100">
        <f>IF(N($H100)&lt;1,"",$G100+31)</f>
        <v>46088</v>
      </c>
      <c r="L100">
        <f>IF(K100="","",TODAY()-K100)</f>
        <v>230</v>
      </c>
      <c r="M100">
        <v>46163</v>
      </c>
      <c r="N100">
        <v>2562600</v>
      </c>
      <c r="O100" t="str">
        <f>IF(K100="","SIN ESTADO",IF(M100&lt;&gt;"","PAGA",IF(L100&gt;0,"VENCIDA",IF(L100&gt;=-5,"POR VENCER","AL DÍA"))))</f>
        <v>PAGA</v>
      </c>
      <c r="P100" t="str">
        <v>TRANSFERENCIA</v>
      </c>
      <c r="Q100">
        <f>IF(N($H100)&lt;2,"",IF(K100="","",K100+31))</f>
        <v>46119</v>
      </c>
      <c r="R100">
        <f>IF(Q100="","",TODAY()-Q100)</f>
        <v>199</v>
      </c>
      <c r="S100">
        <v>46239</v>
      </c>
      <c r="T100">
        <v>854000</v>
      </c>
      <c r="U100" t="str">
        <f>IF(Q100="","SIN ESTADO",IF(S100&lt;&gt;"","PAGA",IF(R100&gt;0,"VENCIDA",IF(R100&gt;=-5,"POR VENCER","AL DÍA"))))</f>
        <v>PAGA</v>
      </c>
      <c r="V100" t="str">
        <v>TRANSFERENCIA</v>
      </c>
      <c r="W100">
        <f>IF(N($H100)&lt;3,"",IF(Q100="","",Q100+31))</f>
        <v>46150</v>
      </c>
      <c r="X100">
        <f>IF(W100="","",TODAY()-W100)</f>
        <v>168</v>
      </c>
      <c r="AA100" t="str">
        <f>IF(W100="","SIN ESTADO",IF(Y100&lt;&gt;"","PAGA",IF(X100&gt;0,"VENCIDA",IF(X100&gt;=-5,"POR VENCER","AL DÍA"))))</f>
        <v>VENCIDA</v>
      </c>
      <c r="AC100">
        <f>IF(N($H100)&lt;4,"",IF(W100="","",W100+31))</f>
        <v>46181</v>
      </c>
      <c r="AD100">
        <f>IF(AC100="","",TODAY()-AC100)</f>
        <v>137</v>
      </c>
      <c r="AG100" t="str">
        <f>IF(AC100="","SIN ESTADO",IF(AE100&lt;&gt;"","PAGA",IF(AD100&gt;0,"VENCIDA",IF(AD100&gt;=-5,"POR VENCER","AL DÍA"))))</f>
        <v>VENCIDA</v>
      </c>
      <c r="AI100">
        <f>IF(N($H100)&lt;5,"",IF(AC100="","",AC100+31))</f>
        <v>46212</v>
      </c>
      <c r="AJ100">
        <f>IF(AI100="","",TODAY()-AI100)</f>
        <v>106</v>
      </c>
      <c r="AM100" t="str">
        <f>IF(AI100="","SIN ESTADO",IF(AK100&lt;&gt;"","PAGA",IF(AJ100&gt;0,"VENCIDA",IF(AJ100&gt;=-5,"POR VENCER","AL DÍA"))))</f>
        <v>VENCIDA</v>
      </c>
      <c r="AO100">
        <f>IF(N($H100)&lt;6,"",IF(AI100="","",AI100+31))</f>
        <v>46243</v>
      </c>
      <c r="AP100">
        <f>IF(AO100="","",TODAY()-AO100)</f>
        <v>75</v>
      </c>
      <c r="AS100" t="str">
        <f>IF(AO100="","SIN ESTADO",IF(AQ100&lt;&gt;"","PAGA",IF(AP100&gt;0,"VENCIDA",IF(AP100&gt;=-5,"POR VENCER","AL DÍA"))))</f>
        <v>VENCIDA</v>
      </c>
      <c r="AU100">
        <f>IF(N($H100)&lt;7,"",IF(AO100="","",AO100+31))</f>
        <v>46274</v>
      </c>
      <c r="AV100">
        <f>IF(AU100="","",TODAY()-AU100)</f>
        <v>44</v>
      </c>
      <c r="AY100" t="str">
        <f>IF(AU100="","SIN ESTADO",IF(AW100&lt;&gt;"","PAGA",IF(AV100&gt;0,"VENCIDA",IF(AV100&gt;=-5,"POR VENCER","AL DÍA"))))</f>
        <v>VENCIDA</v>
      </c>
      <c r="BA100">
        <f>IF(N($H100)&lt;8,"",IF(AU100="","",AU100+31))</f>
        <v>46305</v>
      </c>
      <c r="BB100">
        <f>IF(BA100="","",TODAY()-BA100)</f>
        <v>13</v>
      </c>
      <c r="BE100" t="str">
        <f>IF(BA100="","SIN ESTADO",IF(BC100&lt;&gt;"","PAGA",IF(BB100&gt;0,"VENCIDA",IF(BB100&gt;=-5,"POR VENCER","AL DÍA"))))</f>
        <v>VENCIDA</v>
      </c>
      <c r="BG100">
        <f>IF(N($H100)&lt;9,"",IF(BA100="","",BA100+31))</f>
        <v>46336</v>
      </c>
      <c r="BH100">
        <f>IF(BG100="","",TODAY()-BG100)</f>
        <v>-18</v>
      </c>
      <c r="BK100" t="str">
        <f>IF(BG100="","SIN ESTADO",IF(BI100&lt;&gt;"","PAGA",IF(BH100&gt;0,"VENCIDA",IF(BH100&gt;=-5,"POR VENCER","AL DÍA"))))</f>
        <v>AL DÍA</v>
      </c>
      <c r="BM100">
        <f>IF(N($H100)&lt;10,"",IF(BG100="","",BG100+31))</f>
        <v>46367</v>
      </c>
      <c r="BN100">
        <f>IF(BM100="","",TODAY()-BM100)</f>
        <v>-49</v>
      </c>
      <c r="BQ100" t="str">
        <f>IF(BM100="","SIN ESTADO",IF(BO100&lt;&gt;"","PAGA",IF(BN100&gt;0,"VENCIDA",IF(BN100&gt;=-5,"POR VENCER","AL DÍA"))))</f>
        <v>AL DÍA</v>
      </c>
      <c r="BS100">
        <f>IF(N($H100)&lt;11,"",IF(BM100="","",BM100+31))</f>
        <v>46398</v>
      </c>
      <c r="BT100">
        <f>IF(BS100="","",TODAY()-BS100)</f>
        <v>-80</v>
      </c>
      <c r="BW100" t="str">
        <f>IF(BS100="","SIN ESTADO",IF(BU100&lt;&gt;"","PAGA",IF(BT100&gt;0,"VENCIDA",IF(BT100&gt;=-5,"POR VENCER","AL DÍA"))))</f>
        <v>AL DÍA</v>
      </c>
      <c r="BY100">
        <f>IF(N($H100)&lt;12,"",IF(BS100="","",BS100+31))</f>
        <v>46429</v>
      </c>
      <c r="BZ100">
        <f>IF(BY100="","",TODAY()-BY100)</f>
        <v>-111</v>
      </c>
      <c r="CC100" t="str">
        <f>IF(BY100="","SIN ESTADO",IF(CA100&lt;&gt;"","PAGA",IF(BZ100&gt;0,"VENCIDA",IF(BZ100&gt;=-5,"POR VENCER","AL DÍA"))))</f>
        <v>AL DÍA</v>
      </c>
      <c r="CE100">
        <f>IF(N($H100)&lt;13,"",IF(BY100="","",BY100+31))</f>
        <v>46460</v>
      </c>
      <c r="CF100">
        <f>IF(CE100="","",TODAY()-CE100)</f>
        <v>-142</v>
      </c>
      <c r="CI100" t="str">
        <f>IF(CE100="","SIN ESTADO",IF(CG100&lt;&gt;"","PAGA",IF(CF100&gt;0,"VENCIDA",IF(CF100&gt;=-5,"POR VENCER","AL DÍA"))))</f>
        <v>AL DÍA</v>
      </c>
      <c r="CK100">
        <f>IF(N($H100)&lt;14,"",IF(CE100="","",CE100+31))</f>
        <v>46491</v>
      </c>
      <c r="CL100">
        <f>IF(CK100="","",TODAY()-CK100)</f>
        <v>-173</v>
      </c>
      <c r="CO100" t="str">
        <f>IF(CK100="","SIN ESTADO",IF(CM100&lt;&gt;"","PAGA",IF(CL100&gt;0,"VENCIDA",IF(CL100&gt;=-5,"POR VENCER","AL DÍA"))))</f>
        <v>AL DÍA</v>
      </c>
      <c r="CQ100">
        <f>IF(N($H100)&lt;15,"",IF(CK100="","",CK100+31))</f>
        <v>46522</v>
      </c>
      <c r="CR100">
        <f>IF(CQ100="","",TODAY()-CQ100)</f>
        <v>-204</v>
      </c>
      <c r="CU100" t="str">
        <f>IF(CQ100="","SIN ESTADO",IF(CS100&lt;&gt;"","PAGA",IF(CR100&gt;0,"VENCIDA",IF(CR100&gt;=-5,"POR VENCER","AL DÍA"))))</f>
        <v>AL DÍA</v>
      </c>
      <c r="CW100">
        <f>IF(N($H100)&lt;16,"",IF(CQ100="","",CQ100+31))</f>
        <v>46553</v>
      </c>
      <c r="CX100">
        <f>IF(CW100="","",TODAY()-CW100)</f>
        <v>-235</v>
      </c>
      <c r="DA100" t="str">
        <f>IF(CW100="","SIN ESTADO",IF(CY100&lt;&gt;"","PAGA",IF(CX100&gt;0,"VENCIDA",IF(CX100&gt;=-5,"POR VENCER","AL DÍA"))))</f>
        <v>AL DÍA</v>
      </c>
      <c r="DC100">
        <f>IF(N($H100)&lt;17,"",IF(CW100="","",CW100+31))</f>
        <v>46584</v>
      </c>
      <c r="DD100">
        <f>IF(DC100="","",TODAY()-DC100)</f>
        <v>-266</v>
      </c>
      <c r="DG100" t="str">
        <f>IF(DC100="","SIN ESTADO",IF(DE100&lt;&gt;"","PAGA",IF(DD100&gt;0,"VENCIDA",IF(DD100&gt;=-5,"POR VENCER","AL DÍA"))))</f>
        <v>AL DÍA</v>
      </c>
      <c r="DI100">
        <f>IF(N($H100)&lt;18,"",IF(DC100="","",DC100+31))</f>
        <v>46615</v>
      </c>
      <c r="DJ100">
        <f>IF(DI100="","",TODAY()-DI100)</f>
        <v>-297</v>
      </c>
      <c r="DM100" t="str">
        <f>IF(DI100="","SIN ESTADO",IF(DK100&lt;&gt;"","PAGA",IF(DJ100&gt;0,"VENCIDA",IF(DJ100&gt;=-5,"POR VENCER","AL DÍA"))))</f>
        <v>AL DÍA</v>
      </c>
      <c r="DO100">
        <f>IF(N($H100)&lt;19,"",IF(DI100="","",DI100+31))</f>
        <v>46646</v>
      </c>
      <c r="DP100">
        <f>IF(DO100="","",TODAY()-DO100)</f>
        <v>-328</v>
      </c>
      <c r="DS100" t="str">
        <f>IF(DO100="","SIN ESTADO",IF(DQ100&lt;&gt;"","PAGA",IF(DP100&gt;0,"VENCIDA",IF(DP100&gt;=-5,"POR VENCER","AL DÍA"))))</f>
        <v>AL DÍA</v>
      </c>
      <c r="DU100">
        <f>IF(N($H100)&lt;20,"",IF(DO100="","",DO100+31))</f>
        <v>46677</v>
      </c>
      <c r="DV100">
        <f>IF(DU100="","",TODAY()-DU100)</f>
        <v>-359</v>
      </c>
      <c r="DY100" t="str">
        <f>IF(DU100="","SIN ESTADO",IF(DW100&lt;&gt;"","PAGA",IF(DV100&gt;0,"VENCIDA",IF(DV100&gt;=-5,"POR VENCER","AL DÍA"))))</f>
        <v>AL DÍA</v>
      </c>
      <c r="EA100">
        <f>IF(N($H100)&lt;21,"",IF(DU100="","",DU100+31))</f>
        <v>46708</v>
      </c>
      <c r="EB100">
        <f>IF(EA100="","",TODAY()-EA100)</f>
        <v>-390</v>
      </c>
      <c r="EE100" t="str">
        <f>IF(EA100="","SIN ESTADO",IF(EC100&lt;&gt;"","PAGA",IF(EB100&gt;0,"VENCIDA",IF(EB100&gt;=-5,"POR VENCER","AL DÍA"))))</f>
        <v>AL DÍA</v>
      </c>
      <c r="EG100">
        <f>IF(N($H100)&lt;22,"",IF(EA100="","",EA100+31))</f>
        <v>46739</v>
      </c>
      <c r="EH100">
        <f>IF(EG100="","",TODAY()-EG100)</f>
        <v>-421</v>
      </c>
      <c r="EK100" t="str">
        <f>IF(EG100="","SIN ESTADO",IF(EI100&lt;&gt;"","PAGA",IF(EH100&gt;0,"VENCIDA",IF(EH100&gt;=-5,"POR VENCER","AL DÍA"))))</f>
        <v>AL DÍA</v>
      </c>
      <c r="EM100">
        <f>IF(N($H100)&lt;23,"",IF(EG100="","",EG100+31))</f>
        <v>46770</v>
      </c>
      <c r="EN100">
        <f>IF(EM100="","",TODAY()-EM100)</f>
        <v>-452</v>
      </c>
      <c r="EQ100" t="str">
        <f>IF(EM100="","SIN ESTADO",IF(EO100&lt;&gt;"","PAGA",IF(EN100&gt;0,"VENCIDA",IF(EN100&gt;=-5,"POR VENCER","AL DÍA"))))</f>
        <v>AL DÍA</v>
      </c>
      <c r="ES100">
        <f>IF(N($H100)&lt;24,"",IF(EM100="","",EM100+31))</f>
        <v>46801</v>
      </c>
      <c r="ET100">
        <f>IF(ES100="","",TODAY()-ES100)</f>
        <v>-483</v>
      </c>
      <c r="EW100" t="str">
        <f>IF(ES100="","SIN ESTADO",IF(EU100&lt;&gt;"","PAGA",IF(ET100&gt;0,"VENCIDA",IF(ET100&gt;=-5,"POR VENCER","AL DÍA"))))</f>
        <v>AL DÍA</v>
      </c>
      <c r="EY100" t="str">
        <f>IF(N($H100)&lt;25,"",IF(ES100="","",ES100+31))</f>
        <v/>
      </c>
      <c r="EZ100" t="str">
        <f>IF(EY100="","",TODAY()-EY100)</f>
        <v/>
      </c>
      <c r="FC100" t="str">
        <f>IF(EY100="","SIN ESTADO",IF(FA100&lt;&gt;"","PAGA",IF(EZ100&gt;0,"VENCIDA",IF(EZ100&gt;=-5,"POR VENCER","AL DÍA"))))</f>
        <v>SIN ESTADO</v>
      </c>
      <c r="FE100" t="str">
        <f>IF(N($H100)&lt;26,"",IF(EY100="","",EY100+31))</f>
        <v/>
      </c>
      <c r="FF100" t="str">
        <f>IF(FE100="","",TODAY()-FE100)</f>
        <v/>
      </c>
      <c r="FI100" t="str">
        <f>IF(FE100="","SIN ESTADO",IF(FG100&lt;&gt;"","PAGA",IF(FF100&gt;0,"VENCIDA",IF(FF100&gt;=-5,"POR VENCER","AL DÍA"))))</f>
        <v>SIN ESTADO</v>
      </c>
      <c r="FK100" t="str">
        <f>IF(N($H100)&lt;27,"",IF(FE100="","",FE100+31))</f>
        <v/>
      </c>
      <c r="FL100" t="str">
        <f>IF(FK100="","",TODAY()-FK100)</f>
        <v/>
      </c>
      <c r="FO100" t="str">
        <f>IF(FK100="","SIN ESTADO",IF(FM100&lt;&gt;"","PAGA",IF(FL100&gt;0,"VENCIDA",IF(FL100&gt;=-5,"POR VENCER","AL DÍA"))))</f>
        <v>SIN ESTADO</v>
      </c>
      <c r="FQ100" t="str">
        <f>IF(N($H100)&lt;28,"",IF(FK100="","",FK100+31))</f>
        <v/>
      </c>
      <c r="FR100" t="str">
        <f>IF(FQ100="","",TODAY()-FQ100)</f>
        <v/>
      </c>
      <c r="FU100" t="str">
        <f>IF(FQ100="","SIN ESTADO",IF(FS100&lt;&gt;"","PAGA",IF(FR100&gt;0,"VENCIDA",IF(FR100&gt;=-5,"POR VENCER","AL DÍA"))))</f>
        <v>SIN ESTADO</v>
      </c>
      <c r="FW100" t="str">
        <f>IF(N($H100)&lt;29,"",IF(FQ100="","",FQ100+31))</f>
        <v/>
      </c>
      <c r="FX100" t="str">
        <f>IF(FW100="","",TODAY()-FW100)</f>
        <v/>
      </c>
      <c r="GA100" t="str">
        <f>IF(FW100="","SIN ESTADO",IF(FY100&lt;&gt;"","PAGA",IF(FX100&gt;0,"VENCIDA",IF(FX100&gt;=-5,"POR VENCER","AL DÍA"))))</f>
        <v>SIN ESTADO</v>
      </c>
      <c r="GC100" t="str">
        <f>IF(N($H100)&lt;30,"",IF(FW100="","",FW100+31))</f>
        <v/>
      </c>
      <c r="GD100" t="str">
        <f>IF(GC100="","",TODAY()-GC100)</f>
        <v/>
      </c>
      <c r="GG100" t="str">
        <f>IF(GC100="","SIN ESTADO",IF(GE100&lt;&gt;"","PAGA",IF(GD100&gt;0,"VENCIDA",IF(GD100&gt;=-5,"POR VENCER","AL DÍA"))))</f>
        <v>SIN ESTADO</v>
      </c>
      <c r="GI100" t="str">
        <f>IF(N($H100)&lt;31,"",IF(GC100="","",GC100+31))</f>
        <v/>
      </c>
      <c r="GJ100" t="str">
        <f>IF(GI100="","",TODAY()-GI100)</f>
        <v/>
      </c>
      <c r="GM100" t="str">
        <f>IF(GI100="","SIN ESTADO",IF(GK100&lt;&gt;"","PAGA",IF(GJ100&gt;0,"VENCIDA",IF(GJ100&gt;=-5,"POR VENCER","AL DÍA"))))</f>
        <v>SIN ESTADO</v>
      </c>
      <c r="GO100" t="str">
        <f>IF(N($H100)&lt;32,"",IF(GI100="","",GI100+31))</f>
        <v/>
      </c>
      <c r="GP100" t="str">
        <f>IF(GO100="","",TODAY()-GO100)</f>
        <v/>
      </c>
      <c r="GS100" t="str">
        <f>IF(GO100="","SIN ESTADO",IF(GQ100&lt;&gt;"","PAGA",IF(GP100&gt;0,"VENCIDA",IF(GP100&gt;=-5,"POR VENCER","AL DÍA"))))</f>
        <v>SIN ESTADO</v>
      </c>
      <c r="GU100" t="str">
        <f>IF(N($H100)&lt;33,"",IF(GO100="","",GO100+31))</f>
        <v/>
      </c>
      <c r="GV100" t="str">
        <f>IF(GU100="","",TODAY()-GU100)</f>
        <v/>
      </c>
      <c r="GY100" t="str">
        <f>IF(GU100="","SIN ESTADO",IF(GW100&lt;&gt;"","PAGA",IF(GV100&gt;0,"VENCIDA",IF(GV100&gt;=-5,"POR VENCER","AL DÍA"))))</f>
        <v>SIN ESTADO</v>
      </c>
      <c r="HA100" t="str">
        <f>IF(N($H100)&lt;34,"",IF(GU100="","",GU100+31))</f>
        <v/>
      </c>
      <c r="HB100" t="str">
        <f>IF(HA100="","",TODAY()-HA100)</f>
        <v/>
      </c>
      <c r="HE100" t="str">
        <f>IF(HA100="","SIN ESTADO",IF(HC100&lt;&gt;"","PAGA",IF(HB100&gt;0,"VENCIDA",IF(HB100&gt;=-5,"POR VENCER","AL DÍA"))))</f>
        <v>SIN ESTADO</v>
      </c>
      <c r="HG100" t="str">
        <f>IF(N($H100)&lt;35,"",IF(HA100="","",HA100+31))</f>
        <v/>
      </c>
      <c r="HH100" t="str">
        <f>IF(HG100="","",TODAY()-HG100)</f>
        <v/>
      </c>
      <c r="HK100" t="str">
        <f>IF(HG100="","SIN ESTADO",IF(HI100&lt;&gt;"","PAGA",IF(HH100&gt;0,"VENCIDA",IF(HH100&gt;=-5,"POR VENCER","AL DÍA"))))</f>
        <v>SIN ESTADO</v>
      </c>
      <c r="HM100" t="str">
        <f>IF(N($H100)&lt;36,"",IF(HG100="","",HG100+31))</f>
        <v/>
      </c>
      <c r="HN100" t="str">
        <f>IF(HM100="","",TODAY()-HM100)</f>
        <v/>
      </c>
      <c r="HQ100" t="str">
        <f>IF(HM100="","SIN ESTADO",IF(HO100&lt;&gt;"","PAGA",IF(HN100&gt;0,"VENCIDA",IF(HN100&gt;=-5,"POR VENCER","AL DÍA"))))</f>
        <v>SIN ESTADO</v>
      </c>
      <c r="HS100">
        <f>N100+T100+Z100+AF100+AL100+AR100+AX100+BD100+BJ100+BP100+BV100+CB100+CH100+CN100+CT100+CZ100+DF100+DL100+DR100+DX100+ED100+EJ100+EP100+EV100+FB100+FH100+FN100+FT100+FZ100+GF100+GL100+GR100+GX100+HD100+HJ100+HP100</f>
        <v>3416600</v>
      </c>
      <c r="HU100">
        <f>IFERROR(N($J100),0)</f>
        <v>854166.6666666666</v>
      </c>
      <c r="HW100">
        <f>SUMPRODUCT((MOD(COLUMN($M100:$HR100)-COLUMN($M100),6)=0)*ISNUMBER($M100:$HR100)*($M100:$HR100&gt;=RESUMEN!$C$26)*($M100:$HR100&lt;=RESUMEN!$C$27)*IFERROR(N($N100:$HS100),0))</f>
        <v>2562600</v>
      </c>
      <c r="HX100">
        <f>SUMPRODUCT((MOD(COLUMN($M100:$HR100)-COLUMN($M100),6)=0)*ISNUMBER($M100:$HR100)*($M100:$HR100&gt;=RESUMEN!$C$26)*($M100:$HR100&lt;=RESUMEN!$C$27))</f>
        <v>1</v>
      </c>
    </row>
    <row r="101">
      <c r="B101">
        <f>VENTAS!A100</f>
        <v>98</v>
      </c>
      <c r="C101" t="str">
        <f>VENTAS!B100</f>
        <v xml:space="preserve">LC1 - 11 - 14 </v>
      </c>
      <c r="D101" t="str">
        <f>VENTAS!C100</f>
        <v>VENDIDO</v>
      </c>
      <c r="E101">
        <f>VENTAS!D100</f>
        <v>49900000</v>
      </c>
      <c r="F101">
        <f>VENTAS!J100</f>
        <v>45900000</v>
      </c>
      <c r="G101">
        <f>VENTAS!F100</f>
        <v>46057</v>
      </c>
      <c r="H101">
        <f>VENTAS!K100</f>
        <v>24</v>
      </c>
      <c r="I101" t="str">
        <f>VENTAS!M100</f>
        <v xml:space="preserve">04 DE CADA MES </v>
      </c>
      <c r="J101">
        <f>VENTAS!L100</f>
        <v>1912500</v>
      </c>
      <c r="K101">
        <f>IF(N($H101)&lt;1,"",$G101+31)</f>
        <v>46088</v>
      </c>
      <c r="L101">
        <f>IF(K101="","",TODAY()-K101)</f>
        <v>230</v>
      </c>
      <c r="O101" t="str">
        <f>IF(K101="","SIN ESTADO",IF(M101&lt;&gt;"","PAGA",IF(L101&gt;0,"VENCIDA",IF(L101&gt;=-5,"POR VENCER","AL DÍA"))))</f>
        <v>VENCIDA</v>
      </c>
      <c r="Q101">
        <f>IF(N($H101)&lt;2,"",IF(K101="","",K101+31))</f>
        <v>46119</v>
      </c>
      <c r="R101">
        <f>IF(Q101="","",TODAY()-Q101)</f>
        <v>199</v>
      </c>
      <c r="U101" t="str">
        <f>IF(Q101="","SIN ESTADO",IF(S101&lt;&gt;"","PAGA",IF(R101&gt;0,"VENCIDA",IF(R101&gt;=-5,"POR VENCER","AL DÍA"))))</f>
        <v>VENCIDA</v>
      </c>
      <c r="W101">
        <f>IF(N($H101)&lt;3,"",IF(Q101="","",Q101+31))</f>
        <v>46150</v>
      </c>
      <c r="X101">
        <f>IF(W101="","",TODAY()-W101)</f>
        <v>168</v>
      </c>
      <c r="AA101" t="str">
        <f>IF(W101="","SIN ESTADO",IF(Y101&lt;&gt;"","PAGA",IF(X101&gt;0,"VENCIDA",IF(X101&gt;=-5,"POR VENCER","AL DÍA"))))</f>
        <v>VENCIDA</v>
      </c>
      <c r="AC101">
        <f>IF(N($H101)&lt;4,"",IF(W101="","",W101+31))</f>
        <v>46181</v>
      </c>
      <c r="AD101">
        <f>IF(AC101="","",TODAY()-AC101)</f>
        <v>137</v>
      </c>
      <c r="AG101" t="str">
        <f>IF(AC101="","SIN ESTADO",IF(AE101&lt;&gt;"","PAGA",IF(AD101&gt;0,"VENCIDA",IF(AD101&gt;=-5,"POR VENCER","AL DÍA"))))</f>
        <v>VENCIDA</v>
      </c>
      <c r="AI101">
        <f>IF(N($H101)&lt;5,"",IF(AC101="","",AC101+31))</f>
        <v>46212</v>
      </c>
      <c r="AJ101">
        <f>IF(AI101="","",TODAY()-AI101)</f>
        <v>106</v>
      </c>
      <c r="AM101" t="str">
        <f>IF(AI101="","SIN ESTADO",IF(AK101&lt;&gt;"","PAGA",IF(AJ101&gt;0,"VENCIDA",IF(AJ101&gt;=-5,"POR VENCER","AL DÍA"))))</f>
        <v>VENCIDA</v>
      </c>
      <c r="AO101">
        <f>IF(N($H101)&lt;6,"",IF(AI101="","",AI101+31))</f>
        <v>46243</v>
      </c>
      <c r="AP101">
        <f>IF(AO101="","",TODAY()-AO101)</f>
        <v>75</v>
      </c>
      <c r="AS101" t="str">
        <f>IF(AO101="","SIN ESTADO",IF(AQ101&lt;&gt;"","PAGA",IF(AP101&gt;0,"VENCIDA",IF(AP101&gt;=-5,"POR VENCER","AL DÍA"))))</f>
        <v>VENCIDA</v>
      </c>
      <c r="AU101">
        <f>IF(N($H101)&lt;7,"",IF(AO101="","",AO101+31))</f>
        <v>46274</v>
      </c>
      <c r="AV101">
        <f>IF(AU101="","",TODAY()-AU101)</f>
        <v>44</v>
      </c>
      <c r="AY101" t="str">
        <f>IF(AU101="","SIN ESTADO",IF(AW101&lt;&gt;"","PAGA",IF(AV101&gt;0,"VENCIDA",IF(AV101&gt;=-5,"POR VENCER","AL DÍA"))))</f>
        <v>VENCIDA</v>
      </c>
      <c r="BA101">
        <f>IF(N($H101)&lt;8,"",IF(AU101="","",AU101+31))</f>
        <v>46305</v>
      </c>
      <c r="BB101">
        <f>IF(BA101="","",TODAY()-BA101)</f>
        <v>13</v>
      </c>
      <c r="BE101" t="str">
        <f>IF(BA101="","SIN ESTADO",IF(BC101&lt;&gt;"","PAGA",IF(BB101&gt;0,"VENCIDA",IF(BB101&gt;=-5,"POR VENCER","AL DÍA"))))</f>
        <v>VENCIDA</v>
      </c>
      <c r="BG101">
        <f>IF(N($H101)&lt;9,"",IF(BA101="","",BA101+31))</f>
        <v>46336</v>
      </c>
      <c r="BH101">
        <f>IF(BG101="","",TODAY()-BG101)</f>
        <v>-18</v>
      </c>
      <c r="BK101" t="str">
        <f>IF(BG101="","SIN ESTADO",IF(BI101&lt;&gt;"","PAGA",IF(BH101&gt;0,"VENCIDA",IF(BH101&gt;=-5,"POR VENCER","AL DÍA"))))</f>
        <v>AL DÍA</v>
      </c>
      <c r="BM101">
        <f>IF(N($H101)&lt;10,"",IF(BG101="","",BG101+31))</f>
        <v>46367</v>
      </c>
      <c r="BN101">
        <f>IF(BM101="","",TODAY()-BM101)</f>
        <v>-49</v>
      </c>
      <c r="BQ101" t="str">
        <f>IF(BM101="","SIN ESTADO",IF(BO101&lt;&gt;"","PAGA",IF(BN101&gt;0,"VENCIDA",IF(BN101&gt;=-5,"POR VENCER","AL DÍA"))))</f>
        <v>AL DÍA</v>
      </c>
      <c r="BS101">
        <f>IF(N($H101)&lt;11,"",IF(BM101="","",BM101+31))</f>
        <v>46398</v>
      </c>
      <c r="BT101">
        <f>IF(BS101="","",TODAY()-BS101)</f>
        <v>-80</v>
      </c>
      <c r="BW101" t="str">
        <f>IF(BS101="","SIN ESTADO",IF(BU101&lt;&gt;"","PAGA",IF(BT101&gt;0,"VENCIDA",IF(BT101&gt;=-5,"POR VENCER","AL DÍA"))))</f>
        <v>AL DÍA</v>
      </c>
      <c r="BY101">
        <f>IF(N($H101)&lt;12,"",IF(BS101="","",BS101+31))</f>
        <v>46429</v>
      </c>
      <c r="BZ101">
        <f>IF(BY101="","",TODAY()-BY101)</f>
        <v>-111</v>
      </c>
      <c r="CC101" t="str">
        <f>IF(BY101="","SIN ESTADO",IF(CA101&lt;&gt;"","PAGA",IF(BZ101&gt;0,"VENCIDA",IF(BZ101&gt;=-5,"POR VENCER","AL DÍA"))))</f>
        <v>AL DÍA</v>
      </c>
      <c r="CE101">
        <f>IF(N($H101)&lt;13,"",IF(BY101="","",BY101+31))</f>
        <v>46460</v>
      </c>
      <c r="CF101">
        <f>IF(CE101="","",TODAY()-CE101)</f>
        <v>-142</v>
      </c>
      <c r="CI101" t="str">
        <f>IF(CE101="","SIN ESTADO",IF(CG101&lt;&gt;"","PAGA",IF(CF101&gt;0,"VENCIDA",IF(CF101&gt;=-5,"POR VENCER","AL DÍA"))))</f>
        <v>AL DÍA</v>
      </c>
      <c r="CK101">
        <f>IF(N($H101)&lt;14,"",IF(CE101="","",CE101+31))</f>
        <v>46491</v>
      </c>
      <c r="CL101">
        <f>IF(CK101="","",TODAY()-CK101)</f>
        <v>-173</v>
      </c>
      <c r="CO101" t="str">
        <f>IF(CK101="","SIN ESTADO",IF(CM101&lt;&gt;"","PAGA",IF(CL101&gt;0,"VENCIDA",IF(CL101&gt;=-5,"POR VENCER","AL DÍA"))))</f>
        <v>AL DÍA</v>
      </c>
      <c r="CQ101">
        <f>IF(N($H101)&lt;15,"",IF(CK101="","",CK101+31))</f>
        <v>46522</v>
      </c>
      <c r="CR101">
        <f>IF(CQ101="","",TODAY()-CQ101)</f>
        <v>-204</v>
      </c>
      <c r="CU101" t="str">
        <f>IF(CQ101="","SIN ESTADO",IF(CS101&lt;&gt;"","PAGA",IF(CR101&gt;0,"VENCIDA",IF(CR101&gt;=-5,"POR VENCER","AL DÍA"))))</f>
        <v>AL DÍA</v>
      </c>
      <c r="CW101">
        <f>IF(N($H101)&lt;16,"",IF(CQ101="","",CQ101+31))</f>
        <v>46553</v>
      </c>
      <c r="CX101">
        <f>IF(CW101="","",TODAY()-CW101)</f>
        <v>-235</v>
      </c>
      <c r="DA101" t="str">
        <f>IF(CW101="","SIN ESTADO",IF(CY101&lt;&gt;"","PAGA",IF(CX101&gt;0,"VENCIDA",IF(CX101&gt;=-5,"POR VENCER","AL DÍA"))))</f>
        <v>AL DÍA</v>
      </c>
      <c r="DC101">
        <f>IF(N($H101)&lt;17,"",IF(CW101="","",CW101+31))</f>
        <v>46584</v>
      </c>
      <c r="DD101">
        <f>IF(DC101="","",TODAY()-DC101)</f>
        <v>-266</v>
      </c>
      <c r="DG101" t="str">
        <f>IF(DC101="","SIN ESTADO",IF(DE101&lt;&gt;"","PAGA",IF(DD101&gt;0,"VENCIDA",IF(DD101&gt;=-5,"POR VENCER","AL DÍA"))))</f>
        <v>AL DÍA</v>
      </c>
      <c r="DI101">
        <f>IF(N($H101)&lt;18,"",IF(DC101="","",DC101+31))</f>
        <v>46615</v>
      </c>
      <c r="DJ101">
        <f>IF(DI101="","",TODAY()-DI101)</f>
        <v>-297</v>
      </c>
      <c r="DM101" t="str">
        <f>IF(DI101="","SIN ESTADO",IF(DK101&lt;&gt;"","PAGA",IF(DJ101&gt;0,"VENCIDA",IF(DJ101&gt;=-5,"POR VENCER","AL DÍA"))))</f>
        <v>AL DÍA</v>
      </c>
      <c r="DO101">
        <f>IF(N($H101)&lt;19,"",IF(DI101="","",DI101+31))</f>
        <v>46646</v>
      </c>
      <c r="DP101">
        <f>IF(DO101="","",TODAY()-DO101)</f>
        <v>-328</v>
      </c>
      <c r="DS101" t="str">
        <f>IF(DO101="","SIN ESTADO",IF(DQ101&lt;&gt;"","PAGA",IF(DP101&gt;0,"VENCIDA",IF(DP101&gt;=-5,"POR VENCER","AL DÍA"))))</f>
        <v>AL DÍA</v>
      </c>
      <c r="DU101">
        <f>IF(N($H101)&lt;20,"",IF(DO101="","",DO101+31))</f>
        <v>46677</v>
      </c>
      <c r="DV101">
        <f>IF(DU101="","",TODAY()-DU101)</f>
        <v>-359</v>
      </c>
      <c r="DY101" t="str">
        <f>IF(DU101="","SIN ESTADO",IF(DW101&lt;&gt;"","PAGA",IF(DV101&gt;0,"VENCIDA",IF(DV101&gt;=-5,"POR VENCER","AL DÍA"))))</f>
        <v>AL DÍA</v>
      </c>
      <c r="EA101">
        <f>IF(N($H101)&lt;21,"",IF(DU101="","",DU101+31))</f>
        <v>46708</v>
      </c>
      <c r="EB101">
        <f>IF(EA101="","",TODAY()-EA101)</f>
        <v>-390</v>
      </c>
      <c r="EE101" t="str">
        <f>IF(EA101="","SIN ESTADO",IF(EC101&lt;&gt;"","PAGA",IF(EB101&gt;0,"VENCIDA",IF(EB101&gt;=-5,"POR VENCER","AL DÍA"))))</f>
        <v>AL DÍA</v>
      </c>
      <c r="EG101">
        <f>IF(N($H101)&lt;22,"",IF(EA101="","",EA101+31))</f>
        <v>46739</v>
      </c>
      <c r="EH101">
        <f>IF(EG101="","",TODAY()-EG101)</f>
        <v>-421</v>
      </c>
      <c r="EK101" t="str">
        <f>IF(EG101="","SIN ESTADO",IF(EI101&lt;&gt;"","PAGA",IF(EH101&gt;0,"VENCIDA",IF(EH101&gt;=-5,"POR VENCER","AL DÍA"))))</f>
        <v>AL DÍA</v>
      </c>
      <c r="EM101">
        <f>IF(N($H101)&lt;23,"",IF(EG101="","",EG101+31))</f>
        <v>46770</v>
      </c>
      <c r="EN101">
        <f>IF(EM101="","",TODAY()-EM101)</f>
        <v>-452</v>
      </c>
      <c r="EQ101" t="str">
        <f>IF(EM101="","SIN ESTADO",IF(EO101&lt;&gt;"","PAGA",IF(EN101&gt;0,"VENCIDA",IF(EN101&gt;=-5,"POR VENCER","AL DÍA"))))</f>
        <v>AL DÍA</v>
      </c>
      <c r="ES101">
        <f>IF(N($H101)&lt;24,"",IF(EM101="","",EM101+31))</f>
        <v>46801</v>
      </c>
      <c r="ET101">
        <f>IF(ES101="","",TODAY()-ES101)</f>
        <v>-483</v>
      </c>
      <c r="EW101" t="str">
        <f>IF(ES101="","SIN ESTADO",IF(EU101&lt;&gt;"","PAGA",IF(ET101&gt;0,"VENCIDA",IF(ET101&gt;=-5,"POR VENCER","AL DÍA"))))</f>
        <v>AL DÍA</v>
      </c>
      <c r="EY101" t="str">
        <f>IF(N($H101)&lt;25,"",IF(ES101="","",ES101+31))</f>
        <v/>
      </c>
      <c r="EZ101" t="str">
        <f>IF(EY101="","",TODAY()-EY101)</f>
        <v/>
      </c>
      <c r="FC101" t="str">
        <f>IF(EY101="","SIN ESTADO",IF(FA101&lt;&gt;"","PAGA",IF(EZ101&gt;0,"VENCIDA",IF(EZ101&gt;=-5,"POR VENCER","AL DÍA"))))</f>
        <v>SIN ESTADO</v>
      </c>
      <c r="FE101" t="str">
        <f>IF(N($H101)&lt;26,"",IF(EY101="","",EY101+31))</f>
        <v/>
      </c>
      <c r="FF101" t="str">
        <f>IF(FE101="","",TODAY()-FE101)</f>
        <v/>
      </c>
      <c r="FI101" t="str">
        <f>IF(FE101="","SIN ESTADO",IF(FG101&lt;&gt;"","PAGA",IF(FF101&gt;0,"VENCIDA",IF(FF101&gt;=-5,"POR VENCER","AL DÍA"))))</f>
        <v>SIN ESTADO</v>
      </c>
      <c r="FK101" t="str">
        <f>IF(N($H101)&lt;27,"",IF(FE101="","",FE101+31))</f>
        <v/>
      </c>
      <c r="FL101" t="str">
        <f>IF(FK101="","",TODAY()-FK101)</f>
        <v/>
      </c>
      <c r="FO101" t="str">
        <f>IF(FK101="","SIN ESTADO",IF(FM101&lt;&gt;"","PAGA",IF(FL101&gt;0,"VENCIDA",IF(FL101&gt;=-5,"POR VENCER","AL DÍA"))))</f>
        <v>SIN ESTADO</v>
      </c>
      <c r="FQ101" t="str">
        <f>IF(N($H101)&lt;28,"",IF(FK101="","",FK101+31))</f>
        <v/>
      </c>
      <c r="FR101" t="str">
        <f>IF(FQ101="","",TODAY()-FQ101)</f>
        <v/>
      </c>
      <c r="FU101" t="str">
        <f>IF(FQ101="","SIN ESTADO",IF(FS101&lt;&gt;"","PAGA",IF(FR101&gt;0,"VENCIDA",IF(FR101&gt;=-5,"POR VENCER","AL DÍA"))))</f>
        <v>SIN ESTADO</v>
      </c>
      <c r="FW101" t="str">
        <f>IF(N($H101)&lt;29,"",IF(FQ101="","",FQ101+31))</f>
        <v/>
      </c>
      <c r="FX101" t="str">
        <f>IF(FW101="","",TODAY()-FW101)</f>
        <v/>
      </c>
      <c r="GA101" t="str">
        <f>IF(FW101="","SIN ESTADO",IF(FY101&lt;&gt;"","PAGA",IF(FX101&gt;0,"VENCIDA",IF(FX101&gt;=-5,"POR VENCER","AL DÍA"))))</f>
        <v>SIN ESTADO</v>
      </c>
      <c r="GC101" t="str">
        <f>IF(N($H101)&lt;30,"",IF(FW101="","",FW101+31))</f>
        <v/>
      </c>
      <c r="GD101" t="str">
        <f>IF(GC101="","",TODAY()-GC101)</f>
        <v/>
      </c>
      <c r="GG101" t="str">
        <f>IF(GC101="","SIN ESTADO",IF(GE101&lt;&gt;"","PAGA",IF(GD101&gt;0,"VENCIDA",IF(GD101&gt;=-5,"POR VENCER","AL DÍA"))))</f>
        <v>SIN ESTADO</v>
      </c>
      <c r="GI101" t="str">
        <f>IF(N($H101)&lt;31,"",IF(GC101="","",GC101+31))</f>
        <v/>
      </c>
      <c r="GJ101" t="str">
        <f>IF(GI101="","",TODAY()-GI101)</f>
        <v/>
      </c>
      <c r="GM101" t="str">
        <f>IF(GI101="","SIN ESTADO",IF(GK101&lt;&gt;"","PAGA",IF(GJ101&gt;0,"VENCIDA",IF(GJ101&gt;=-5,"POR VENCER","AL DÍA"))))</f>
        <v>SIN ESTADO</v>
      </c>
      <c r="GO101" t="str">
        <f>IF(N($H101)&lt;32,"",IF(GI101="","",GI101+31))</f>
        <v/>
      </c>
      <c r="GP101" t="str">
        <f>IF(GO101="","",TODAY()-GO101)</f>
        <v/>
      </c>
      <c r="GS101" t="str">
        <f>IF(GO101="","SIN ESTADO",IF(GQ101&lt;&gt;"","PAGA",IF(GP101&gt;0,"VENCIDA",IF(GP101&gt;=-5,"POR VENCER","AL DÍA"))))</f>
        <v>SIN ESTADO</v>
      </c>
      <c r="GU101" t="str">
        <f>IF(N($H101)&lt;33,"",IF(GO101="","",GO101+31))</f>
        <v/>
      </c>
      <c r="GV101" t="str">
        <f>IF(GU101="","",TODAY()-GU101)</f>
        <v/>
      </c>
      <c r="GY101" t="str">
        <f>IF(GU101="","SIN ESTADO",IF(GW101&lt;&gt;"","PAGA",IF(GV101&gt;0,"VENCIDA",IF(GV101&gt;=-5,"POR VENCER","AL DÍA"))))</f>
        <v>SIN ESTADO</v>
      </c>
      <c r="HA101" t="str">
        <f>IF(N($H101)&lt;34,"",IF(GU101="","",GU101+31))</f>
        <v/>
      </c>
      <c r="HB101" t="str">
        <f>IF(HA101="","",TODAY()-HA101)</f>
        <v/>
      </c>
      <c r="HE101" t="str">
        <f>IF(HA101="","SIN ESTADO",IF(HC101&lt;&gt;"","PAGA",IF(HB101&gt;0,"VENCIDA",IF(HB101&gt;=-5,"POR VENCER","AL DÍA"))))</f>
        <v>SIN ESTADO</v>
      </c>
      <c r="HG101" t="str">
        <f>IF(N($H101)&lt;35,"",IF(HA101="","",HA101+31))</f>
        <v/>
      </c>
      <c r="HH101" t="str">
        <f>IF(HG101="","",TODAY()-HG101)</f>
        <v/>
      </c>
      <c r="HK101" t="str">
        <f>IF(HG101="","SIN ESTADO",IF(HI101&lt;&gt;"","PAGA",IF(HH101&gt;0,"VENCIDA",IF(HH101&gt;=-5,"POR VENCER","AL DÍA"))))</f>
        <v>SIN ESTADO</v>
      </c>
      <c r="HM101" t="str">
        <f>IF(N($H101)&lt;36,"",IF(HG101="","",HG101+31))</f>
        <v/>
      </c>
      <c r="HN101" t="str">
        <f>IF(HM101="","",TODAY()-HM101)</f>
        <v/>
      </c>
      <c r="HQ101" t="str">
        <f>IF(HM101="","SIN ESTADO",IF(HO101&lt;&gt;"","PAGA",IF(HN101&gt;0,"VENCIDA",IF(HN101&gt;=-5,"POR VENCER","AL DÍA"))))</f>
        <v>SIN ESTADO</v>
      </c>
      <c r="HS101">
        <f>N101+T101+Z101+AF101+AL101+AR101+AX101+BD101+BJ101+BP101+BV101+CB101+CH101+CN101+CT101+CZ101+DF101+DL101+DR101+DX101+ED101+EJ101+EP101+EV101+FB101+FH101+FN101+FT101+FZ101+GF101+GL101+GR101+GX101+HD101+HJ101+HP101</f>
        <v>0</v>
      </c>
      <c r="HU101">
        <f>IFERROR(N($J101),0)</f>
        <v>1912500</v>
      </c>
      <c r="HW101">
        <f>SUMPRODUCT((MOD(COLUMN($M101:$HR101)-COLUMN($M101),6)=0)*ISNUMBER($M101:$HR101)*($M101:$HR101&gt;=RESUMEN!$C$26)*($M101:$HR101&lt;=RESUMEN!$C$27)*IFERROR(N($N101:$HS101),0))</f>
        <v>0</v>
      </c>
      <c r="HX101">
        <f>SUMPRODUCT((MOD(COLUMN($M101:$HR101)-COLUMN($M101),6)=0)*ISNUMBER($M101:$HR101)*($M101:$HR101&gt;=RESUMEN!$C$26)*($M101:$HR101&lt;=RESUMEN!$C$27))</f>
        <v>0</v>
      </c>
    </row>
    <row r="102">
      <c r="B102">
        <f>VENTAS!A101</f>
        <v>99</v>
      </c>
      <c r="C102" t="str">
        <f>VENTAS!B101</f>
        <v xml:space="preserve">LC1 - 12 - 1 </v>
      </c>
      <c r="D102" t="str">
        <f>VENTAS!C101</f>
        <v>VENDIDO</v>
      </c>
      <c r="E102">
        <f>VENTAS!D101</f>
        <v>30000000</v>
      </c>
      <c r="F102">
        <f>VENTAS!J101</f>
        <v>26000000</v>
      </c>
      <c r="G102">
        <f>VENTAS!F101</f>
        <v>45842</v>
      </c>
      <c r="H102">
        <f>VENTAS!K101</f>
        <v>24</v>
      </c>
      <c r="I102" t="str">
        <f>VENTAS!M101</f>
        <v xml:space="preserve">04 DE CADA MES </v>
      </c>
      <c r="J102">
        <f>VENTAS!L101</f>
        <v>1083333.3333333333</v>
      </c>
      <c r="K102">
        <f>IF(N($H102)&lt;1,"",$G102+31)</f>
        <v>45873</v>
      </c>
      <c r="L102">
        <f>IF(K102="","",TODAY()-K102)</f>
        <v>445</v>
      </c>
      <c r="M102">
        <v>45873</v>
      </c>
      <c r="N102">
        <v>1100000</v>
      </c>
      <c r="O102" t="str">
        <f>IF(K102="","SIN ESTADO",IF(M102&lt;&gt;"","PAGA",IF(L102&gt;0,"VENCIDA",IF(L102&gt;=-5,"POR VENCER","AL DÍA"))))</f>
        <v>PAGA</v>
      </c>
      <c r="P102" t="str">
        <v>TRANSFERENCIA</v>
      </c>
      <c r="Q102">
        <f>IF(N($H102)&lt;2,"",IF(K102="","",K102+31))</f>
        <v>45904</v>
      </c>
      <c r="R102">
        <f>IF(Q102="","",TODAY()-Q102)</f>
        <v>414</v>
      </c>
      <c r="S102">
        <v>45904</v>
      </c>
      <c r="T102">
        <v>1100000</v>
      </c>
      <c r="U102" t="str">
        <f>IF(Q102="","SIN ESTADO",IF(S102&lt;&gt;"","PAGA",IF(R102&gt;0,"VENCIDA",IF(R102&gt;=-5,"POR VENCER","AL DÍA"))))</f>
        <v>PAGA</v>
      </c>
      <c r="V102" t="str">
        <v>TRANSFERENCIA</v>
      </c>
      <c r="W102">
        <f>IF(N($H102)&lt;3,"",IF(Q102="","",Q102+31))</f>
        <v>45935</v>
      </c>
      <c r="X102">
        <f>IF(W102="","",TODAY()-W102)</f>
        <v>383</v>
      </c>
      <c r="Y102">
        <v>45937</v>
      </c>
      <c r="Z102">
        <v>1100000</v>
      </c>
      <c r="AA102" t="str">
        <f>IF(W102="","SIN ESTADO",IF(Y102&lt;&gt;"","PAGA",IF(X102&gt;0,"VENCIDA",IF(X102&gt;=-5,"POR VENCER","AL DÍA"))))</f>
        <v>PAGA</v>
      </c>
      <c r="AB102" t="str">
        <v>TRANSFERENCIA</v>
      </c>
      <c r="AC102">
        <f>IF(N($H102)&lt;4,"",IF(W102="","",W102+31))</f>
        <v>45966</v>
      </c>
      <c r="AD102">
        <f>IF(AC102="","",TODAY()-AC102)</f>
        <v>352</v>
      </c>
      <c r="AE102">
        <v>45974</v>
      </c>
      <c r="AF102">
        <v>1100000</v>
      </c>
      <c r="AG102" t="str">
        <f>IF(AC102="","SIN ESTADO",IF(AE102&lt;&gt;"","PAGA",IF(AD102&gt;0,"VENCIDA",IF(AD102&gt;=-5,"POR VENCER","AL DÍA"))))</f>
        <v>PAGA</v>
      </c>
      <c r="AH102" t="str">
        <v>TRANSFERENCIA</v>
      </c>
      <c r="AI102">
        <f>IF(N($H102)&lt;5,"",IF(AC102="","",AC102+31))</f>
        <v>45997</v>
      </c>
      <c r="AJ102">
        <f>IF(AI102="","",TODAY()-AI102)</f>
        <v>321</v>
      </c>
      <c r="AK102">
        <v>45999</v>
      </c>
      <c r="AL102">
        <v>1100000</v>
      </c>
      <c r="AM102" t="str">
        <f>IF(AI102="","SIN ESTADO",IF(AK102&lt;&gt;"","PAGA",IF(AJ102&gt;0,"VENCIDA",IF(AJ102&gt;=-5,"POR VENCER","AL DÍA"))))</f>
        <v>PAGA</v>
      </c>
      <c r="AN102" t="str">
        <v>TRANSFERENCIA</v>
      </c>
      <c r="AO102">
        <f>IF(N($H102)&lt;6,"",IF(AI102="","",AI102+31))</f>
        <v>46028</v>
      </c>
      <c r="AP102">
        <f>IF(AO102="","",TODAY()-AO102)</f>
        <v>290</v>
      </c>
      <c r="AQ102">
        <v>46035</v>
      </c>
      <c r="AR102">
        <v>1100000</v>
      </c>
      <c r="AS102" t="str">
        <f>IF(AO102="","SIN ESTADO",IF(AQ102&lt;&gt;"","PAGA",IF(AP102&gt;0,"VENCIDA",IF(AP102&gt;=-5,"POR VENCER","AL DÍA"))))</f>
        <v>PAGA</v>
      </c>
      <c r="AT102" t="str">
        <v>TRANSFERENCIA</v>
      </c>
      <c r="AU102">
        <f>IF(N($H102)&lt;7,"",IF(AO102="","",AO102+31))</f>
        <v>46059</v>
      </c>
      <c r="AV102">
        <f>IF(AU102="","",TODAY()-AU102)</f>
        <v>259</v>
      </c>
      <c r="AW102">
        <v>46065</v>
      </c>
      <c r="AX102">
        <v>1100000</v>
      </c>
      <c r="AY102" t="str">
        <f>IF(AU102="","SIN ESTADO",IF(AW102&lt;&gt;"","PAGA",IF(AV102&gt;0,"VENCIDA",IF(AV102&gt;=-5,"POR VENCER","AL DÍA"))))</f>
        <v>PAGA</v>
      </c>
      <c r="AZ102" t="str">
        <v>TRANSFERENCIA</v>
      </c>
      <c r="BA102">
        <f>IF(N($H102)&lt;8,"",IF(AU102="","",AU102+31))</f>
        <v>46090</v>
      </c>
      <c r="BB102">
        <f>IF(BA102="","",TODAY()-BA102)</f>
        <v>228</v>
      </c>
      <c r="BC102">
        <v>46085</v>
      </c>
      <c r="BD102">
        <v>1100000</v>
      </c>
      <c r="BE102" t="str">
        <f>IF(BA102="","SIN ESTADO",IF(BC102&lt;&gt;"","PAGA",IF(BB102&gt;0,"VENCIDA",IF(BB102&gt;=-5,"POR VENCER","AL DÍA"))))</f>
        <v>PAGA</v>
      </c>
      <c r="BF102" t="str">
        <v>TRANSFERENCIA</v>
      </c>
      <c r="BG102">
        <f>IF(N($H102)&lt;9,"",IF(BA102="","",BA102+31))</f>
        <v>46121</v>
      </c>
      <c r="BH102">
        <f>IF(BG102="","",TODAY()-BG102)</f>
        <v>197</v>
      </c>
      <c r="BI102">
        <v>46118</v>
      </c>
      <c r="BJ102">
        <v>1100000</v>
      </c>
      <c r="BK102" t="str">
        <f>IF(BG102="","SIN ESTADO",IF(BI102&lt;&gt;"","PAGA",IF(BH102&gt;0,"VENCIDA",IF(BH102&gt;=-5,"POR VENCER","AL DÍA"))))</f>
        <v>PAGA</v>
      </c>
      <c r="BL102" t="str">
        <v>TRANSFERENCIA</v>
      </c>
      <c r="BM102">
        <f>IF(N($H102)&lt;10,"",IF(BG102="","",BG102+31))</f>
        <v>46152</v>
      </c>
      <c r="BN102">
        <f>IF(BM102="","",TODAY()-BM102)</f>
        <v>166</v>
      </c>
      <c r="BO102">
        <v>46153</v>
      </c>
      <c r="BP102">
        <v>1100000</v>
      </c>
      <c r="BQ102" t="str">
        <f>IF(BM102="","SIN ESTADO",IF(BO102&lt;&gt;"","PAGA",IF(BN102&gt;0,"VENCIDA",IF(BN102&gt;=-5,"POR VENCER","AL DÍA"))))</f>
        <v>PAGA</v>
      </c>
      <c r="BR102" t="str">
        <v>TRANSFERENCIA</v>
      </c>
      <c r="BS102">
        <f>IF(N($H102)&lt;11,"",IF(BM102="","",BM102+31))</f>
        <v>46183</v>
      </c>
      <c r="BT102">
        <f>IF(BS102="","",TODAY()-BS102)</f>
        <v>135</v>
      </c>
      <c r="BU102">
        <v>46181</v>
      </c>
      <c r="BV102">
        <v>1000000</v>
      </c>
      <c r="BW102" t="str">
        <f>IF(BS102="","SIN ESTADO",IF(BU102&lt;&gt;"","PAGA",IF(BT102&gt;0,"VENCIDA",IF(BT102&gt;=-5,"POR VENCER","AL DÍA"))))</f>
        <v>PAGA</v>
      </c>
      <c r="BX102" t="str">
        <v>TRANSFERENCIA</v>
      </c>
      <c r="BY102">
        <f>IF(N($H102)&lt;12,"",IF(BS102="","",BS102+31))</f>
        <v>46214</v>
      </c>
      <c r="BZ102">
        <f>IF(BY102="","",TODAY()-BY102)</f>
        <v>104</v>
      </c>
      <c r="CA102">
        <v>46218</v>
      </c>
      <c r="CB102">
        <v>1100000</v>
      </c>
      <c r="CC102" t="str">
        <f>IF(BY102="","SIN ESTADO",IF(CA102&lt;&gt;"","PAGA",IF(BZ102&gt;0,"VENCIDA",IF(BZ102&gt;=-5,"POR VENCER","AL DÍA"))))</f>
        <v>PAGA</v>
      </c>
      <c r="CD102" t="str">
        <v>TRANSFERENCIA</v>
      </c>
      <c r="CE102">
        <f>IF(N($H102)&lt;13,"",IF(BY102="","",BY102+31))</f>
        <v>46245</v>
      </c>
      <c r="CF102">
        <f>IF(CE102="","",TODAY()-CE102)</f>
        <v>73</v>
      </c>
      <c r="CG102">
        <v>46236</v>
      </c>
      <c r="CH102">
        <v>1100000</v>
      </c>
      <c r="CI102" t="str">
        <f>IF(CE102="","SIN ESTADO",IF(CG102&lt;&gt;"","PAGA",IF(CF102&gt;0,"VENCIDA",IF(CF102&gt;=-5,"POR VENCER","AL DÍA"))))</f>
        <v>PAGA</v>
      </c>
      <c r="CJ102" t="str">
        <v>TRANSFERENCIA</v>
      </c>
      <c r="CK102">
        <f>IF(N($H102)&lt;14,"",IF(CE102="","",CE102+31))</f>
        <v>46276</v>
      </c>
      <c r="CL102">
        <f>IF(CK102="","",TODAY()-CK102)</f>
        <v>42</v>
      </c>
      <c r="CM102">
        <v>46299</v>
      </c>
      <c r="CN102">
        <v>2200000</v>
      </c>
      <c r="CO102" t="str">
        <f>IF(CK102="","SIN ESTADO",IF(CM102&lt;&gt;"","PAGA",IF(CL102&gt;0,"VENCIDA",IF(CL102&gt;=-5,"POR VENCER","AL DÍA"))))</f>
        <v>PAGA</v>
      </c>
      <c r="CP102" t="str">
        <v>TRANSFERENCIA</v>
      </c>
      <c r="CQ102">
        <f>IF(N($H102)&lt;15,"",IF(CK102="","",CK102+31))</f>
        <v>46307</v>
      </c>
      <c r="CR102">
        <f>IF(CQ102="","",TODAY()-CQ102)</f>
        <v>11</v>
      </c>
      <c r="CS102">
        <v>46299</v>
      </c>
      <c r="CU102" t="str">
        <f>IF(CQ102="","SIN ESTADO",IF(CS102&lt;&gt;"","PAGA",IF(CR102&gt;0,"VENCIDA",IF(CR102&gt;=-5,"POR VENCER","AL DÍA"))))</f>
        <v>PAGA</v>
      </c>
      <c r="CW102">
        <f>IF(N($H102)&lt;16,"",IF(CQ102="","",CQ102+31))</f>
        <v>46338</v>
      </c>
      <c r="CX102">
        <f>IF(CW102="","",TODAY()-CW102)</f>
        <v>-20</v>
      </c>
      <c r="DA102" t="str">
        <f>IF(CW102="","SIN ESTADO",IF(CY102&lt;&gt;"","PAGA",IF(CX102&gt;0,"VENCIDA",IF(CX102&gt;=-5,"POR VENCER","AL DÍA"))))</f>
        <v>AL DÍA</v>
      </c>
      <c r="DC102">
        <f>IF(N($H102)&lt;17,"",IF(CW102="","",CW102+31))</f>
        <v>46369</v>
      </c>
      <c r="DD102">
        <f>IF(DC102="","",TODAY()-DC102)</f>
        <v>-51</v>
      </c>
      <c r="DG102" t="str">
        <f>IF(DC102="","SIN ESTADO",IF(DE102&lt;&gt;"","PAGA",IF(DD102&gt;0,"VENCIDA",IF(DD102&gt;=-5,"POR VENCER","AL DÍA"))))</f>
        <v>AL DÍA</v>
      </c>
      <c r="DI102">
        <f>IF(N($H102)&lt;18,"",IF(DC102="","",DC102+31))</f>
        <v>46400</v>
      </c>
      <c r="DJ102">
        <f>IF(DI102="","",TODAY()-DI102)</f>
        <v>-82</v>
      </c>
      <c r="DM102" t="str">
        <f>IF(DI102="","SIN ESTADO",IF(DK102&lt;&gt;"","PAGA",IF(DJ102&gt;0,"VENCIDA",IF(DJ102&gt;=-5,"POR VENCER","AL DÍA"))))</f>
        <v>AL DÍA</v>
      </c>
      <c r="DO102">
        <f>IF(N($H102)&lt;19,"",IF(DI102="","",DI102+31))</f>
        <v>46431</v>
      </c>
      <c r="DP102">
        <f>IF(DO102="","",TODAY()-DO102)</f>
        <v>-113</v>
      </c>
      <c r="DS102" t="str">
        <f>IF(DO102="","SIN ESTADO",IF(DQ102&lt;&gt;"","PAGA",IF(DP102&gt;0,"VENCIDA",IF(DP102&gt;=-5,"POR VENCER","AL DÍA"))))</f>
        <v>AL DÍA</v>
      </c>
      <c r="DU102">
        <f>IF(N($H102)&lt;20,"",IF(DO102="","",DO102+31))</f>
        <v>46462</v>
      </c>
      <c r="DV102">
        <f>IF(DU102="","",TODAY()-DU102)</f>
        <v>-144</v>
      </c>
      <c r="DY102" t="str">
        <f>IF(DU102="","SIN ESTADO",IF(DW102&lt;&gt;"","PAGA",IF(DV102&gt;0,"VENCIDA",IF(DV102&gt;=-5,"POR VENCER","AL DÍA"))))</f>
        <v>AL DÍA</v>
      </c>
      <c r="EA102">
        <f>IF(N($H102)&lt;21,"",IF(DU102="","",DU102+31))</f>
        <v>46493</v>
      </c>
      <c r="EB102">
        <f>IF(EA102="","",TODAY()-EA102)</f>
        <v>-175</v>
      </c>
      <c r="EE102" t="str">
        <f>IF(EA102="","SIN ESTADO",IF(EC102&lt;&gt;"","PAGA",IF(EB102&gt;0,"VENCIDA",IF(EB102&gt;=-5,"POR VENCER","AL DÍA"))))</f>
        <v>AL DÍA</v>
      </c>
      <c r="EG102">
        <f>IF(N($H102)&lt;22,"",IF(EA102="","",EA102+31))</f>
        <v>46524</v>
      </c>
      <c r="EH102">
        <f>IF(EG102="","",TODAY()-EG102)</f>
        <v>-206</v>
      </c>
      <c r="EK102" t="str">
        <f>IF(EG102="","SIN ESTADO",IF(EI102&lt;&gt;"","PAGA",IF(EH102&gt;0,"VENCIDA",IF(EH102&gt;=-5,"POR VENCER","AL DÍA"))))</f>
        <v>AL DÍA</v>
      </c>
      <c r="EM102">
        <f>IF(N($H102)&lt;23,"",IF(EG102="","",EG102+31))</f>
        <v>46555</v>
      </c>
      <c r="EN102">
        <f>IF(EM102="","",TODAY()-EM102)</f>
        <v>-237</v>
      </c>
      <c r="EQ102" t="str">
        <f>IF(EM102="","SIN ESTADO",IF(EO102&lt;&gt;"","PAGA",IF(EN102&gt;0,"VENCIDA",IF(EN102&gt;=-5,"POR VENCER","AL DÍA"))))</f>
        <v>AL DÍA</v>
      </c>
      <c r="ES102">
        <f>IF(N($H102)&lt;24,"",IF(EM102="","",EM102+31))</f>
        <v>46586</v>
      </c>
      <c r="ET102">
        <f>IF(ES102="","",TODAY()-ES102)</f>
        <v>-268</v>
      </c>
      <c r="EW102" t="str">
        <f>IF(ES102="","SIN ESTADO",IF(EU102&lt;&gt;"","PAGA",IF(ET102&gt;0,"VENCIDA",IF(ET102&gt;=-5,"POR VENCER","AL DÍA"))))</f>
        <v>AL DÍA</v>
      </c>
      <c r="EY102" t="str">
        <f>IF(N($H102)&lt;25,"",IF(ES102="","",ES102+31))</f>
        <v/>
      </c>
      <c r="EZ102" t="str">
        <f>IF(EY102="","",TODAY()-EY102)</f>
        <v/>
      </c>
      <c r="FC102" t="str">
        <f>IF(EY102="","SIN ESTADO",IF(FA102&lt;&gt;"","PAGA",IF(EZ102&gt;0,"VENCIDA",IF(EZ102&gt;=-5,"POR VENCER","AL DÍA"))))</f>
        <v>SIN ESTADO</v>
      </c>
      <c r="FE102" t="str">
        <f>IF(N($H102)&lt;26,"",IF(EY102="","",EY102+31))</f>
        <v/>
      </c>
      <c r="FF102" t="str">
        <f>IF(FE102="","",TODAY()-FE102)</f>
        <v/>
      </c>
      <c r="FI102" t="str">
        <f>IF(FE102="","SIN ESTADO",IF(FG102&lt;&gt;"","PAGA",IF(FF102&gt;0,"VENCIDA",IF(FF102&gt;=-5,"POR VENCER","AL DÍA"))))</f>
        <v>SIN ESTADO</v>
      </c>
      <c r="FK102" t="str">
        <f>IF(N($H102)&lt;27,"",IF(FE102="","",FE102+31))</f>
        <v/>
      </c>
      <c r="FL102" t="str">
        <f>IF(FK102="","",TODAY()-FK102)</f>
        <v/>
      </c>
      <c r="FO102" t="str">
        <f>IF(FK102="","SIN ESTADO",IF(FM102&lt;&gt;"","PAGA",IF(FL102&gt;0,"VENCIDA",IF(FL102&gt;=-5,"POR VENCER","AL DÍA"))))</f>
        <v>SIN ESTADO</v>
      </c>
      <c r="FQ102" t="str">
        <f>IF(N($H102)&lt;28,"",IF(FK102="","",FK102+31))</f>
        <v/>
      </c>
      <c r="FR102" t="str">
        <f>IF(FQ102="","",TODAY()-FQ102)</f>
        <v/>
      </c>
      <c r="FU102" t="str">
        <f>IF(FQ102="","SIN ESTADO",IF(FS102&lt;&gt;"","PAGA",IF(FR102&gt;0,"VENCIDA",IF(FR102&gt;=-5,"POR VENCER","AL DÍA"))))</f>
        <v>SIN ESTADO</v>
      </c>
      <c r="FW102" t="str">
        <f>IF(N($H102)&lt;29,"",IF(FQ102="","",FQ102+31))</f>
        <v/>
      </c>
      <c r="FX102" t="str">
        <f>IF(FW102="","",TODAY()-FW102)</f>
        <v/>
      </c>
      <c r="GA102" t="str">
        <f>IF(FW102="","SIN ESTADO",IF(FY102&lt;&gt;"","PAGA",IF(FX102&gt;0,"VENCIDA",IF(FX102&gt;=-5,"POR VENCER","AL DÍA"))))</f>
        <v>SIN ESTADO</v>
      </c>
      <c r="GC102" t="str">
        <f>IF(N($H102)&lt;30,"",IF(FW102="","",FW102+31))</f>
        <v/>
      </c>
      <c r="GD102" t="str">
        <f>IF(GC102="","",TODAY()-GC102)</f>
        <v/>
      </c>
      <c r="GG102" t="str">
        <f>IF(GC102="","SIN ESTADO",IF(GE102&lt;&gt;"","PAGA",IF(GD102&gt;0,"VENCIDA",IF(GD102&gt;=-5,"POR VENCER","AL DÍA"))))</f>
        <v>SIN ESTADO</v>
      </c>
      <c r="GI102" t="str">
        <f>IF(N($H102)&lt;31,"",IF(GC102="","",GC102+31))</f>
        <v/>
      </c>
      <c r="GJ102" t="str">
        <f>IF(GI102="","",TODAY()-GI102)</f>
        <v/>
      </c>
      <c r="GM102" t="str">
        <f>IF(GI102="","SIN ESTADO",IF(GK102&lt;&gt;"","PAGA",IF(GJ102&gt;0,"VENCIDA",IF(GJ102&gt;=-5,"POR VENCER","AL DÍA"))))</f>
        <v>SIN ESTADO</v>
      </c>
      <c r="GO102" t="str">
        <f>IF(N($H102)&lt;32,"",IF(GI102="","",GI102+31))</f>
        <v/>
      </c>
      <c r="GP102" t="str">
        <f>IF(GO102="","",TODAY()-GO102)</f>
        <v/>
      </c>
      <c r="GS102" t="str">
        <f>IF(GO102="","SIN ESTADO",IF(GQ102&lt;&gt;"","PAGA",IF(GP102&gt;0,"VENCIDA",IF(GP102&gt;=-5,"POR VENCER","AL DÍA"))))</f>
        <v>SIN ESTADO</v>
      </c>
      <c r="GU102" t="str">
        <f>IF(N($H102)&lt;33,"",IF(GO102="","",GO102+31))</f>
        <v/>
      </c>
      <c r="GV102" t="str">
        <f>IF(GU102="","",TODAY()-GU102)</f>
        <v/>
      </c>
      <c r="GY102" t="str">
        <f>IF(GU102="","SIN ESTADO",IF(GW102&lt;&gt;"","PAGA",IF(GV102&gt;0,"VENCIDA",IF(GV102&gt;=-5,"POR VENCER","AL DÍA"))))</f>
        <v>SIN ESTADO</v>
      </c>
      <c r="HA102" t="str">
        <f>IF(N($H102)&lt;34,"",IF(GU102="","",GU102+31))</f>
        <v/>
      </c>
      <c r="HB102" t="str">
        <f>IF(HA102="","",TODAY()-HA102)</f>
        <v/>
      </c>
      <c r="HE102" t="str">
        <f>IF(HA102="","SIN ESTADO",IF(HC102&lt;&gt;"","PAGA",IF(HB102&gt;0,"VENCIDA",IF(HB102&gt;=-5,"POR VENCER","AL DÍA"))))</f>
        <v>SIN ESTADO</v>
      </c>
      <c r="HG102" t="str">
        <f>IF(N($H102)&lt;35,"",IF(HA102="","",HA102+31))</f>
        <v/>
      </c>
      <c r="HH102" t="str">
        <f>IF(HG102="","",TODAY()-HG102)</f>
        <v/>
      </c>
      <c r="HK102" t="str">
        <f>IF(HG102="","SIN ESTADO",IF(HI102&lt;&gt;"","PAGA",IF(HH102&gt;0,"VENCIDA",IF(HH102&gt;=-5,"POR VENCER","AL DÍA"))))</f>
        <v>SIN ESTADO</v>
      </c>
      <c r="HM102" t="str">
        <f>IF(N($H102)&lt;36,"",IF(HG102="","",HG102+31))</f>
        <v/>
      </c>
      <c r="HN102" t="str">
        <f>IF(HM102="","",TODAY()-HM102)</f>
        <v/>
      </c>
      <c r="HQ102" t="str">
        <f>IF(HM102="","SIN ESTADO",IF(HO102&lt;&gt;"","PAGA",IF(HN102&gt;0,"VENCIDA",IF(HN102&gt;=-5,"POR VENCER","AL DÍA"))))</f>
        <v>SIN ESTADO</v>
      </c>
      <c r="HS102">
        <f>N102+T102+Z102+AF102+AL102+AR102+AX102+BD102+BJ102+BP102+BV102+CB102+CH102+CN102+CT102+CZ102+DF102+DL102+DR102+DX102+ED102+EJ102+EP102+EV102+FB102+FH102+FN102+FT102+FZ102+GF102+GL102+GR102+GX102+HD102+HJ102+HP102</f>
        <v>16400000</v>
      </c>
      <c r="HU102">
        <f>IFERROR(N($J102),0)</f>
        <v>1083333.3333333333</v>
      </c>
      <c r="HW102">
        <f>SUMPRODUCT((MOD(COLUMN($M102:$HR102)-COLUMN($M102),6)=0)*ISNUMBER($M102:$HR102)*($M102:$HR102&gt;=RESUMEN!$C$26)*($M102:$HR102&lt;=RESUMEN!$C$27)*IFERROR(N($N102:$HS102),0))</f>
        <v>1100000</v>
      </c>
      <c r="HX102">
        <f>SUMPRODUCT((MOD(COLUMN($M102:$HR102)-COLUMN($M102),6)=0)*ISNUMBER($M102:$HR102)*($M102:$HR102&gt;=RESUMEN!$C$26)*($M102:$HR102&lt;=RESUMEN!$C$27))</f>
        <v>1</v>
      </c>
    </row>
    <row r="103">
      <c r="B103">
        <f>VENTAS!A102</f>
        <v>100</v>
      </c>
      <c r="C103" t="str">
        <f>VENTAS!B102</f>
        <v xml:space="preserve">LC1 - 12 - 2 </v>
      </c>
      <c r="D103" t="str">
        <f>VENTAS!C102</f>
        <v>VENDIDO</v>
      </c>
      <c r="E103">
        <f>VENTAS!D102</f>
        <v>25000000</v>
      </c>
      <c r="F103">
        <f>VENTAS!J102</f>
        <v>21000000</v>
      </c>
      <c r="G103">
        <f>VENTAS!F102</f>
        <v>45842</v>
      </c>
      <c r="H103">
        <f>VENTAS!K102</f>
        <v>24</v>
      </c>
      <c r="I103" t="str">
        <f>VENTAS!M102</f>
        <v xml:space="preserve">04 DE CADA MES </v>
      </c>
      <c r="J103">
        <f>VENTAS!L102</f>
        <v>875000</v>
      </c>
      <c r="K103">
        <f>IF(N($H103)&lt;1,"",$G103+31)</f>
        <v>45873</v>
      </c>
      <c r="L103">
        <f>IF(K103="","",TODAY()-K103)</f>
        <v>445</v>
      </c>
      <c r="M103">
        <v>45873</v>
      </c>
      <c r="N103">
        <v>900000</v>
      </c>
      <c r="O103" t="str">
        <f>IF(K103="","SIN ESTADO",IF(M103&lt;&gt;"","PAGA",IF(L103&gt;0,"VENCIDA",IF(L103&gt;=-5,"POR VENCER","AL DÍA"))))</f>
        <v>PAGA</v>
      </c>
      <c r="P103" t="str">
        <v>TRANSFERENCIA</v>
      </c>
      <c r="Q103">
        <f>IF(N($H103)&lt;2,"",IF(K103="","",K103+31))</f>
        <v>45904</v>
      </c>
      <c r="R103">
        <f>IF(Q103="","",TODAY()-Q103)</f>
        <v>414</v>
      </c>
      <c r="S103">
        <v>45904</v>
      </c>
      <c r="T103">
        <v>900000</v>
      </c>
      <c r="U103" t="str">
        <f>IF(Q103="","SIN ESTADO",IF(S103&lt;&gt;"","PAGA",IF(R103&gt;0,"VENCIDA",IF(R103&gt;=-5,"POR VENCER","AL DÍA"))))</f>
        <v>PAGA</v>
      </c>
      <c r="V103" t="str">
        <v>TRANSFERENCIA</v>
      </c>
      <c r="W103">
        <f>IF(N($H103)&lt;3,"",IF(Q103="","",Q103+31))</f>
        <v>45935</v>
      </c>
      <c r="X103">
        <f>IF(W103="","",TODAY()-W103)</f>
        <v>383</v>
      </c>
      <c r="Y103">
        <v>45937</v>
      </c>
      <c r="Z103">
        <v>900000</v>
      </c>
      <c r="AA103" t="str">
        <f>IF(W103="","SIN ESTADO",IF(Y103&lt;&gt;"","PAGA",IF(X103&gt;0,"VENCIDA",IF(X103&gt;=-5,"POR VENCER","AL DÍA"))))</f>
        <v>PAGA</v>
      </c>
      <c r="AB103" t="str">
        <v>TRANSFERENCIA</v>
      </c>
      <c r="AC103">
        <f>IF(N($H103)&lt;4,"",IF(W103="","",W103+31))</f>
        <v>45966</v>
      </c>
      <c r="AD103">
        <f>IF(AC103="","",TODAY()-AC103)</f>
        <v>352</v>
      </c>
      <c r="AE103">
        <v>45988</v>
      </c>
      <c r="AF103">
        <v>900000</v>
      </c>
      <c r="AG103" t="str">
        <f>IF(AC103="","SIN ESTADO",IF(AE103&lt;&gt;"","PAGA",IF(AD103&gt;0,"VENCIDA",IF(AD103&gt;=-5,"POR VENCER","AL DÍA"))))</f>
        <v>PAGA</v>
      </c>
      <c r="AH103" t="str">
        <v>TRANSFERENCIA</v>
      </c>
      <c r="AI103">
        <f>IF(N($H103)&lt;5,"",IF(AC103="","",AC103+31))</f>
        <v>45997</v>
      </c>
      <c r="AJ103">
        <f>IF(AI103="","",TODAY()-AI103)</f>
        <v>321</v>
      </c>
      <c r="AK103">
        <v>45999</v>
      </c>
      <c r="AL103">
        <v>900000</v>
      </c>
      <c r="AM103" t="str">
        <f>IF(AI103="","SIN ESTADO",IF(AK103&lt;&gt;"","PAGA",IF(AJ103&gt;0,"VENCIDA",IF(AJ103&gt;=-5,"POR VENCER","AL DÍA"))))</f>
        <v>PAGA</v>
      </c>
      <c r="AN103" t="str">
        <v>TRANSFERENCIA</v>
      </c>
      <c r="AO103">
        <f>IF(N($H103)&lt;6,"",IF(AI103="","",AI103+31))</f>
        <v>46028</v>
      </c>
      <c r="AP103">
        <f>IF(AO103="","",TODAY()-AO103)</f>
        <v>290</v>
      </c>
      <c r="AQ103">
        <v>46035</v>
      </c>
      <c r="AR103">
        <v>1000000</v>
      </c>
      <c r="AS103" t="str">
        <f>IF(AO103="","SIN ESTADO",IF(AQ103&lt;&gt;"","PAGA",IF(AP103&gt;0,"VENCIDA",IF(AP103&gt;=-5,"POR VENCER","AL DÍA"))))</f>
        <v>PAGA</v>
      </c>
      <c r="AT103" t="str">
        <v>TRANSFERENCIA</v>
      </c>
      <c r="AU103">
        <f>IF(N($H103)&lt;7,"",IF(AO103="","",AO103+31))</f>
        <v>46059</v>
      </c>
      <c r="AV103">
        <f>IF(AU103="","",TODAY()-AU103)</f>
        <v>259</v>
      </c>
      <c r="AW103">
        <v>46065</v>
      </c>
      <c r="AX103">
        <v>900000</v>
      </c>
      <c r="AY103" t="str">
        <f>IF(AU103="","SIN ESTADO",IF(AW103&lt;&gt;"","PAGA",IF(AV103&gt;0,"VENCIDA",IF(AV103&gt;=-5,"POR VENCER","AL DÍA"))))</f>
        <v>PAGA</v>
      </c>
      <c r="AZ103" t="str">
        <v>TRANSFERENCIA</v>
      </c>
      <c r="BA103">
        <f>IF(N($H103)&lt;8,"",IF(AU103="","",AU103+31))</f>
        <v>46090</v>
      </c>
      <c r="BB103">
        <f>IF(BA103="","",TODAY()-BA103)</f>
        <v>228</v>
      </c>
      <c r="BC103">
        <v>46085</v>
      </c>
      <c r="BD103">
        <v>900000</v>
      </c>
      <c r="BE103" t="str">
        <f>IF(BA103="","SIN ESTADO",IF(BC103&lt;&gt;"","PAGA",IF(BB103&gt;0,"VENCIDA",IF(BB103&gt;=-5,"POR VENCER","AL DÍA"))))</f>
        <v>PAGA</v>
      </c>
      <c r="BF103" t="str">
        <v>TRANSFERENCIA</v>
      </c>
      <c r="BG103">
        <f>IF(N($H103)&lt;9,"",IF(BA103="","",BA103+31))</f>
        <v>46121</v>
      </c>
      <c r="BH103">
        <f>IF(BG103="","",TODAY()-BG103)</f>
        <v>197</v>
      </c>
      <c r="BI103">
        <v>46118</v>
      </c>
      <c r="BJ103">
        <v>900000</v>
      </c>
      <c r="BK103" t="str">
        <f>IF(BG103="","SIN ESTADO",IF(BI103&lt;&gt;"","PAGA",IF(BH103&gt;0,"VENCIDA",IF(BH103&gt;=-5,"POR VENCER","AL DÍA"))))</f>
        <v>PAGA</v>
      </c>
      <c r="BL103" t="str">
        <v>TRANSFERENCIA</v>
      </c>
      <c r="BM103">
        <f>IF(N($H103)&lt;10,"",IF(BG103="","",BG103+31))</f>
        <v>46152</v>
      </c>
      <c r="BN103">
        <f>IF(BM103="","",TODAY()-BM103)</f>
        <v>166</v>
      </c>
      <c r="BO103">
        <v>46153</v>
      </c>
      <c r="BP103">
        <v>900000</v>
      </c>
      <c r="BQ103" t="str">
        <f>IF(BM103="","SIN ESTADO",IF(BO103&lt;&gt;"","PAGA",IF(BN103&gt;0,"VENCIDA",IF(BN103&gt;=-5,"POR VENCER","AL DÍA"))))</f>
        <v>PAGA</v>
      </c>
      <c r="BR103" t="str">
        <v>TRANSFERENCIA</v>
      </c>
      <c r="BS103">
        <f>IF(N($H103)&lt;11,"",IF(BM103="","",BM103+31))</f>
        <v>46183</v>
      </c>
      <c r="BT103">
        <f>IF(BS103="","",TODAY()-BS103)</f>
        <v>135</v>
      </c>
      <c r="BU103">
        <v>46181</v>
      </c>
      <c r="BV103">
        <v>1000000</v>
      </c>
      <c r="BW103" t="str">
        <f>IF(BS103="","SIN ESTADO",IF(BU103&lt;&gt;"","PAGA",IF(BT103&gt;0,"VENCIDA",IF(BT103&gt;=-5,"POR VENCER","AL DÍA"))))</f>
        <v>PAGA</v>
      </c>
      <c r="BX103" t="str">
        <v>TRANSFERENCIA</v>
      </c>
      <c r="BY103">
        <f>IF(N($H103)&lt;12,"",IF(BS103="","",BS103+31))</f>
        <v>46214</v>
      </c>
      <c r="BZ103">
        <f>IF(BY103="","",TODAY()-BY103)</f>
        <v>104</v>
      </c>
      <c r="CA103">
        <v>46215</v>
      </c>
      <c r="CB103">
        <v>900000</v>
      </c>
      <c r="CC103" t="str">
        <f>IF(BY103="","SIN ESTADO",IF(CA103&lt;&gt;"","PAGA",IF(BZ103&gt;0,"VENCIDA",IF(BZ103&gt;=-5,"POR VENCER","AL DÍA"))))</f>
        <v>PAGA</v>
      </c>
      <c r="CD103" t="str">
        <v>TRANSFERENCIA</v>
      </c>
      <c r="CE103">
        <f>IF(N($H103)&lt;13,"",IF(BY103="","",BY103+31))</f>
        <v>46245</v>
      </c>
      <c r="CF103">
        <f>IF(CE103="","",TODAY()-CE103)</f>
        <v>73</v>
      </c>
      <c r="CG103">
        <v>46236</v>
      </c>
      <c r="CH103">
        <v>900000</v>
      </c>
      <c r="CI103" t="str">
        <f>IF(CE103="","SIN ESTADO",IF(CG103&lt;&gt;"","PAGA",IF(CF103&gt;0,"VENCIDA",IF(CF103&gt;=-5,"POR VENCER","AL DÍA"))))</f>
        <v>PAGA</v>
      </c>
      <c r="CJ103" t="str">
        <v>TRANSFERENCIA</v>
      </c>
      <c r="CK103">
        <f>IF(N($H103)&lt;14,"",IF(CE103="","",CE103+31))</f>
        <v>46276</v>
      </c>
      <c r="CL103">
        <f>IF(CK103="","",TODAY()-CK103)</f>
        <v>42</v>
      </c>
      <c r="CM103">
        <v>46301</v>
      </c>
      <c r="CN103">
        <v>1800000</v>
      </c>
      <c r="CO103" t="str">
        <f>IF(CK103="","SIN ESTADO",IF(CM103&lt;&gt;"","PAGA",IF(CL103&gt;0,"VENCIDA",IF(CL103&gt;=-5,"POR VENCER","AL DÍA"))))</f>
        <v>PAGA</v>
      </c>
      <c r="CP103" t="str">
        <v>TRANSFERENCIA</v>
      </c>
      <c r="CQ103">
        <f>IF(N($H103)&lt;15,"",IF(CK103="","",CK103+31))</f>
        <v>46307</v>
      </c>
      <c r="CR103">
        <f>IF(CQ103="","",TODAY()-CQ103)</f>
        <v>11</v>
      </c>
      <c r="CS103">
        <v>46301</v>
      </c>
      <c r="CU103" t="str">
        <f>IF(CQ103="","SIN ESTADO",IF(CS103&lt;&gt;"","PAGA",IF(CR103&gt;0,"VENCIDA",IF(CR103&gt;=-5,"POR VENCER","AL DÍA"))))</f>
        <v>PAGA</v>
      </c>
      <c r="CW103">
        <f>IF(N($H103)&lt;16,"",IF(CQ103="","",CQ103+31))</f>
        <v>46338</v>
      </c>
      <c r="CX103">
        <f>IF(CW103="","",TODAY()-CW103)</f>
        <v>-20</v>
      </c>
      <c r="DA103" t="str">
        <f>IF(CW103="","SIN ESTADO",IF(CY103&lt;&gt;"","PAGA",IF(CX103&gt;0,"VENCIDA",IF(CX103&gt;=-5,"POR VENCER","AL DÍA"))))</f>
        <v>AL DÍA</v>
      </c>
      <c r="DC103">
        <f>IF(N($H103)&lt;17,"",IF(CW103="","",CW103+31))</f>
        <v>46369</v>
      </c>
      <c r="DD103">
        <f>IF(DC103="","",TODAY()-DC103)</f>
        <v>-51</v>
      </c>
      <c r="DG103" t="str">
        <f>IF(DC103="","SIN ESTADO",IF(DE103&lt;&gt;"","PAGA",IF(DD103&gt;0,"VENCIDA",IF(DD103&gt;=-5,"POR VENCER","AL DÍA"))))</f>
        <v>AL DÍA</v>
      </c>
      <c r="DI103">
        <f>IF(N($H103)&lt;18,"",IF(DC103="","",DC103+31))</f>
        <v>46400</v>
      </c>
      <c r="DJ103">
        <f>IF(DI103="","",TODAY()-DI103)</f>
        <v>-82</v>
      </c>
      <c r="DM103" t="str">
        <f>IF(DI103="","SIN ESTADO",IF(DK103&lt;&gt;"","PAGA",IF(DJ103&gt;0,"VENCIDA",IF(DJ103&gt;=-5,"POR VENCER","AL DÍA"))))</f>
        <v>AL DÍA</v>
      </c>
      <c r="DO103">
        <f>IF(N($H103)&lt;19,"",IF(DI103="","",DI103+31))</f>
        <v>46431</v>
      </c>
      <c r="DP103">
        <f>IF(DO103="","",TODAY()-DO103)</f>
        <v>-113</v>
      </c>
      <c r="DS103" t="str">
        <f>IF(DO103="","SIN ESTADO",IF(DQ103&lt;&gt;"","PAGA",IF(DP103&gt;0,"VENCIDA",IF(DP103&gt;=-5,"POR VENCER","AL DÍA"))))</f>
        <v>AL DÍA</v>
      </c>
      <c r="DU103">
        <f>IF(N($H103)&lt;20,"",IF(DO103="","",DO103+31))</f>
        <v>46462</v>
      </c>
      <c r="DV103">
        <f>IF(DU103="","",TODAY()-DU103)</f>
        <v>-144</v>
      </c>
      <c r="DY103" t="str">
        <f>IF(DU103="","SIN ESTADO",IF(DW103&lt;&gt;"","PAGA",IF(DV103&gt;0,"VENCIDA",IF(DV103&gt;=-5,"POR VENCER","AL DÍA"))))</f>
        <v>AL DÍA</v>
      </c>
      <c r="EA103">
        <f>IF(N($H103)&lt;21,"",IF(DU103="","",DU103+31))</f>
        <v>46493</v>
      </c>
      <c r="EB103">
        <f>IF(EA103="","",TODAY()-EA103)</f>
        <v>-175</v>
      </c>
      <c r="EE103" t="str">
        <f>IF(EA103="","SIN ESTADO",IF(EC103&lt;&gt;"","PAGA",IF(EB103&gt;0,"VENCIDA",IF(EB103&gt;=-5,"POR VENCER","AL DÍA"))))</f>
        <v>AL DÍA</v>
      </c>
      <c r="EG103">
        <f>IF(N($H103)&lt;22,"",IF(EA103="","",EA103+31))</f>
        <v>46524</v>
      </c>
      <c r="EH103">
        <f>IF(EG103="","",TODAY()-EG103)</f>
        <v>-206</v>
      </c>
      <c r="EK103" t="str">
        <f>IF(EG103="","SIN ESTADO",IF(EI103&lt;&gt;"","PAGA",IF(EH103&gt;0,"VENCIDA",IF(EH103&gt;=-5,"POR VENCER","AL DÍA"))))</f>
        <v>AL DÍA</v>
      </c>
      <c r="EM103">
        <f>IF(N($H103)&lt;23,"",IF(EG103="","",EG103+31))</f>
        <v>46555</v>
      </c>
      <c r="EN103">
        <f>IF(EM103="","",TODAY()-EM103)</f>
        <v>-237</v>
      </c>
      <c r="EQ103" t="str">
        <f>IF(EM103="","SIN ESTADO",IF(EO103&lt;&gt;"","PAGA",IF(EN103&gt;0,"VENCIDA",IF(EN103&gt;=-5,"POR VENCER","AL DÍA"))))</f>
        <v>AL DÍA</v>
      </c>
      <c r="ES103">
        <f>IF(N($H103)&lt;24,"",IF(EM103="","",EM103+31))</f>
        <v>46586</v>
      </c>
      <c r="ET103">
        <f>IF(ES103="","",TODAY()-ES103)</f>
        <v>-268</v>
      </c>
      <c r="EW103" t="str">
        <f>IF(ES103="","SIN ESTADO",IF(EU103&lt;&gt;"","PAGA",IF(ET103&gt;0,"VENCIDA",IF(ET103&gt;=-5,"POR VENCER","AL DÍA"))))</f>
        <v>AL DÍA</v>
      </c>
      <c r="EY103" t="str">
        <f>IF(N($H103)&lt;25,"",IF(ES103="","",ES103+31))</f>
        <v/>
      </c>
      <c r="EZ103" t="str">
        <f>IF(EY103="","",TODAY()-EY103)</f>
        <v/>
      </c>
      <c r="FC103" t="str">
        <f>IF(EY103="","SIN ESTADO",IF(FA103&lt;&gt;"","PAGA",IF(EZ103&gt;0,"VENCIDA",IF(EZ103&gt;=-5,"POR VENCER","AL DÍA"))))</f>
        <v>SIN ESTADO</v>
      </c>
      <c r="FE103" t="str">
        <f>IF(N($H103)&lt;26,"",IF(EY103="","",EY103+31))</f>
        <v/>
      </c>
      <c r="FF103" t="str">
        <f>IF(FE103="","",TODAY()-FE103)</f>
        <v/>
      </c>
      <c r="FI103" t="str">
        <f>IF(FE103="","SIN ESTADO",IF(FG103&lt;&gt;"","PAGA",IF(FF103&gt;0,"VENCIDA",IF(FF103&gt;=-5,"POR VENCER","AL DÍA"))))</f>
        <v>SIN ESTADO</v>
      </c>
      <c r="FK103" t="str">
        <f>IF(N($H103)&lt;27,"",IF(FE103="","",FE103+31))</f>
        <v/>
      </c>
      <c r="FL103" t="str">
        <f>IF(FK103="","",TODAY()-FK103)</f>
        <v/>
      </c>
      <c r="FO103" t="str">
        <f>IF(FK103="","SIN ESTADO",IF(FM103&lt;&gt;"","PAGA",IF(FL103&gt;0,"VENCIDA",IF(FL103&gt;=-5,"POR VENCER","AL DÍA"))))</f>
        <v>SIN ESTADO</v>
      </c>
      <c r="FQ103" t="str">
        <f>IF(N($H103)&lt;28,"",IF(FK103="","",FK103+31))</f>
        <v/>
      </c>
      <c r="FR103" t="str">
        <f>IF(FQ103="","",TODAY()-FQ103)</f>
        <v/>
      </c>
      <c r="FU103" t="str">
        <f>IF(FQ103="","SIN ESTADO",IF(FS103&lt;&gt;"","PAGA",IF(FR103&gt;0,"VENCIDA",IF(FR103&gt;=-5,"POR VENCER","AL DÍA"))))</f>
        <v>SIN ESTADO</v>
      </c>
      <c r="FW103" t="str">
        <f>IF(N($H103)&lt;29,"",IF(FQ103="","",FQ103+31))</f>
        <v/>
      </c>
      <c r="FX103" t="str">
        <f>IF(FW103="","",TODAY()-FW103)</f>
        <v/>
      </c>
      <c r="GA103" t="str">
        <f>IF(FW103="","SIN ESTADO",IF(FY103&lt;&gt;"","PAGA",IF(FX103&gt;0,"VENCIDA",IF(FX103&gt;=-5,"POR VENCER","AL DÍA"))))</f>
        <v>SIN ESTADO</v>
      </c>
      <c r="GC103" t="str">
        <f>IF(N($H103)&lt;30,"",IF(FW103="","",FW103+31))</f>
        <v/>
      </c>
      <c r="GD103" t="str">
        <f>IF(GC103="","",TODAY()-GC103)</f>
        <v/>
      </c>
      <c r="GG103" t="str">
        <f>IF(GC103="","SIN ESTADO",IF(GE103&lt;&gt;"","PAGA",IF(GD103&gt;0,"VENCIDA",IF(GD103&gt;=-5,"POR VENCER","AL DÍA"))))</f>
        <v>SIN ESTADO</v>
      </c>
      <c r="GI103" t="str">
        <f>IF(N($H103)&lt;31,"",IF(GC103="","",GC103+31))</f>
        <v/>
      </c>
      <c r="GJ103" t="str">
        <f>IF(GI103="","",TODAY()-GI103)</f>
        <v/>
      </c>
      <c r="GM103" t="str">
        <f>IF(GI103="","SIN ESTADO",IF(GK103&lt;&gt;"","PAGA",IF(GJ103&gt;0,"VENCIDA",IF(GJ103&gt;=-5,"POR VENCER","AL DÍA"))))</f>
        <v>SIN ESTADO</v>
      </c>
      <c r="GO103" t="str">
        <f>IF(N($H103)&lt;32,"",IF(GI103="","",GI103+31))</f>
        <v/>
      </c>
      <c r="GP103" t="str">
        <f>IF(GO103="","",TODAY()-GO103)</f>
        <v/>
      </c>
      <c r="GS103" t="str">
        <f>IF(GO103="","SIN ESTADO",IF(GQ103&lt;&gt;"","PAGA",IF(GP103&gt;0,"VENCIDA",IF(GP103&gt;=-5,"POR VENCER","AL DÍA"))))</f>
        <v>SIN ESTADO</v>
      </c>
      <c r="GU103" t="str">
        <f>IF(N($H103)&lt;33,"",IF(GO103="","",GO103+31))</f>
        <v/>
      </c>
      <c r="GV103" t="str">
        <f>IF(GU103="","",TODAY()-GU103)</f>
        <v/>
      </c>
      <c r="GY103" t="str">
        <f>IF(GU103="","SIN ESTADO",IF(GW103&lt;&gt;"","PAGA",IF(GV103&gt;0,"VENCIDA",IF(GV103&gt;=-5,"POR VENCER","AL DÍA"))))</f>
        <v>SIN ESTADO</v>
      </c>
      <c r="HA103" t="str">
        <f>IF(N($H103)&lt;34,"",IF(GU103="","",GU103+31))</f>
        <v/>
      </c>
      <c r="HB103" t="str">
        <f>IF(HA103="","",TODAY()-HA103)</f>
        <v/>
      </c>
      <c r="HE103" t="str">
        <f>IF(HA103="","SIN ESTADO",IF(HC103&lt;&gt;"","PAGA",IF(HB103&gt;0,"VENCIDA",IF(HB103&gt;=-5,"POR VENCER","AL DÍA"))))</f>
        <v>SIN ESTADO</v>
      </c>
      <c r="HG103" t="str">
        <f>IF(N($H103)&lt;35,"",IF(HA103="","",HA103+31))</f>
        <v/>
      </c>
      <c r="HH103" t="str">
        <f>IF(HG103="","",TODAY()-HG103)</f>
        <v/>
      </c>
      <c r="HK103" t="str">
        <f>IF(HG103="","SIN ESTADO",IF(HI103&lt;&gt;"","PAGA",IF(HH103&gt;0,"VENCIDA",IF(HH103&gt;=-5,"POR VENCER","AL DÍA"))))</f>
        <v>SIN ESTADO</v>
      </c>
      <c r="HM103" t="str">
        <f>IF(N($H103)&lt;36,"",IF(HG103="","",HG103+31))</f>
        <v/>
      </c>
      <c r="HN103" t="str">
        <f>IF(HM103="","",TODAY()-HM103)</f>
        <v/>
      </c>
      <c r="HQ103" t="str">
        <f>IF(HM103="","SIN ESTADO",IF(HO103&lt;&gt;"","PAGA",IF(HN103&gt;0,"VENCIDA",IF(HN103&gt;=-5,"POR VENCER","AL DÍA"))))</f>
        <v>SIN ESTADO</v>
      </c>
      <c r="HS103">
        <f>N103+T103+Z103+AF103+AL103+AR103+AX103+BD103+BJ103+BP103+BV103+CB103+CH103+CN103+CT103+CZ103+DF103+DL103+DR103+DX103+ED103+EJ103+EP103+EV103+FB103+FH103+FN103+FT103+FZ103+GF103+GL103+GR103+GX103+HD103+HJ103+HP103</f>
        <v>13700000</v>
      </c>
      <c r="HU103">
        <f>IFERROR(N($J103),0)</f>
        <v>875000</v>
      </c>
      <c r="HW103">
        <f>SUMPRODUCT((MOD(COLUMN($M103:$HR103)-COLUMN($M103),6)=0)*ISNUMBER($M103:$HR103)*($M103:$HR103&gt;=RESUMEN!$C$26)*($M103:$HR103&lt;=RESUMEN!$C$27)*IFERROR(N($N103:$HS103),0))</f>
        <v>900000</v>
      </c>
      <c r="HX103">
        <f>SUMPRODUCT((MOD(COLUMN($M103:$HR103)-COLUMN($M103),6)=0)*ISNUMBER($M103:$HR103)*($M103:$HR103&gt;=RESUMEN!$C$26)*($M103:$HR103&lt;=RESUMEN!$C$27))</f>
        <v>1</v>
      </c>
    </row>
    <row r="104">
      <c r="B104">
        <f>VENTAS!A103</f>
        <v>101</v>
      </c>
      <c r="C104" t="str">
        <f>VENTAS!B103</f>
        <v xml:space="preserve">LC1 - 12 - 3 </v>
      </c>
      <c r="D104" t="str">
        <f>VENTAS!C103</f>
        <v>VENDIDO</v>
      </c>
      <c r="E104">
        <f>VENTAS!D103</f>
        <v>25000000</v>
      </c>
      <c r="F104">
        <f>VENTAS!J103</f>
        <v>21000000</v>
      </c>
      <c r="G104">
        <f>VENTAS!F103</f>
        <v>45888</v>
      </c>
      <c r="H104">
        <f>VENTAS!K103</f>
        <v>24</v>
      </c>
      <c r="I104" t="str">
        <f>VENTAS!M103</f>
        <v xml:space="preserve">19 DE CADA MES </v>
      </c>
      <c r="J104">
        <f>VENTAS!L103</f>
        <v>875000</v>
      </c>
      <c r="K104">
        <f>IF(N($H104)&lt;1,"",$G104+31)</f>
        <v>45919</v>
      </c>
      <c r="L104">
        <f>IF(K104="","",TODAY()-K104)</f>
        <v>399</v>
      </c>
      <c r="M104">
        <v>45920</v>
      </c>
      <c r="N104">
        <v>875000</v>
      </c>
      <c r="O104" t="str">
        <f>IF(K104="","SIN ESTADO",IF(M104&lt;&gt;"","PAGA",IF(L104&gt;0,"VENCIDA",IF(L104&gt;=-5,"POR VENCER","AL DÍA"))))</f>
        <v>PAGA</v>
      </c>
      <c r="P104" t="str">
        <v>TRANSFERENCIA</v>
      </c>
      <c r="Q104">
        <f>IF(N($H104)&lt;2,"",IF(K104="","",K104+31))</f>
        <v>45950</v>
      </c>
      <c r="R104">
        <f>IF(Q104="","",TODAY()-Q104)</f>
        <v>368</v>
      </c>
      <c r="S104">
        <v>45951</v>
      </c>
      <c r="T104">
        <v>875000</v>
      </c>
      <c r="U104" t="str">
        <f>IF(Q104="","SIN ESTADO",IF(S104&lt;&gt;"","PAGA",IF(R104&gt;0,"VENCIDA",IF(R104&gt;=-5,"POR VENCER","AL DÍA"))))</f>
        <v>PAGA</v>
      </c>
      <c r="V104" t="str">
        <v>TRANSFERENCIA</v>
      </c>
      <c r="W104">
        <f>IF(N($H104)&lt;3,"",IF(Q104="","",Q104+31))</f>
        <v>45981</v>
      </c>
      <c r="X104">
        <f>IF(W104="","",TODAY()-W104)</f>
        <v>337</v>
      </c>
      <c r="Y104">
        <v>45987</v>
      </c>
      <c r="Z104">
        <v>875000</v>
      </c>
      <c r="AA104" t="str">
        <f>IF(W104="","SIN ESTADO",IF(Y104&lt;&gt;"","PAGA",IF(X104&gt;0,"VENCIDA",IF(X104&gt;=-5,"POR VENCER","AL DÍA"))))</f>
        <v>PAGA</v>
      </c>
      <c r="AB104" t="str">
        <v>TRANSFERENCIA</v>
      </c>
      <c r="AC104">
        <f>IF(N($H104)&lt;4,"",IF(W104="","",W104+31))</f>
        <v>46012</v>
      </c>
      <c r="AD104">
        <f>IF(AC104="","",TODAY()-AC104)</f>
        <v>306</v>
      </c>
      <c r="AE104">
        <v>45658</v>
      </c>
      <c r="AF104">
        <v>875000</v>
      </c>
      <c r="AG104" t="str">
        <f>IF(AC104="","SIN ESTADO",IF(AE104&lt;&gt;"","PAGA",IF(AD104&gt;0,"VENCIDA",IF(AD104&gt;=-5,"POR VENCER","AL DÍA"))))</f>
        <v>PAGA</v>
      </c>
      <c r="AH104" t="str">
        <v>TRANSFERENCIA</v>
      </c>
      <c r="AI104">
        <f>IF(N($H104)&lt;5,"",IF(AC104="","",AC104+31))</f>
        <v>46043</v>
      </c>
      <c r="AJ104">
        <f>IF(AI104="","",TODAY()-AI104)</f>
        <v>275</v>
      </c>
      <c r="AK104">
        <v>46051</v>
      </c>
      <c r="AL104">
        <v>875000</v>
      </c>
      <c r="AM104" t="str">
        <f>IF(AI104="","SIN ESTADO",IF(AK104&lt;&gt;"","PAGA",IF(AJ104&gt;0,"VENCIDA",IF(AJ104&gt;=-5,"POR VENCER","AL DÍA"))))</f>
        <v>PAGA</v>
      </c>
      <c r="AN104" t="str">
        <v>TRANSFERENCIA</v>
      </c>
      <c r="AO104">
        <f>IF(N($H104)&lt;6,"",IF(AI104="","",AI104+31))</f>
        <v>46074</v>
      </c>
      <c r="AP104">
        <f>IF(AO104="","",TODAY()-AO104)</f>
        <v>244</v>
      </c>
      <c r="AQ104">
        <v>46064</v>
      </c>
      <c r="AR104">
        <v>875000</v>
      </c>
      <c r="AS104" t="str">
        <f>IF(AO104="","SIN ESTADO",IF(AQ104&lt;&gt;"","PAGA",IF(AP104&gt;0,"VENCIDA",IF(AP104&gt;=-5,"POR VENCER","AL DÍA"))))</f>
        <v>PAGA</v>
      </c>
      <c r="AT104" t="str">
        <v>TRANSFERENCIA</v>
      </c>
      <c r="AU104">
        <f>IF(N($H104)&lt;7,"",IF(AO104="","",AO104+31))</f>
        <v>46105</v>
      </c>
      <c r="AV104">
        <f>IF(AU104="","",TODAY()-AU104)</f>
        <v>213</v>
      </c>
      <c r="AW104">
        <v>46107</v>
      </c>
      <c r="AX104">
        <v>875000</v>
      </c>
      <c r="AY104" t="str">
        <f>IF(AU104="","SIN ESTADO",IF(AW104&lt;&gt;"","PAGA",IF(AV104&gt;0,"VENCIDA",IF(AV104&gt;=-5,"POR VENCER","AL DÍA"))))</f>
        <v>PAGA</v>
      </c>
      <c r="AZ104" t="str">
        <v>TRANSFERENCIA</v>
      </c>
      <c r="BA104">
        <f>IF(N($H104)&lt;8,"",IF(AU104="","",AU104+31))</f>
        <v>46136</v>
      </c>
      <c r="BB104">
        <f>IF(BA104="","",TODAY()-BA104)</f>
        <v>182</v>
      </c>
      <c r="BC104">
        <v>46167</v>
      </c>
      <c r="BD104">
        <v>875000</v>
      </c>
      <c r="BE104" t="str">
        <f>IF(BA104="","SIN ESTADO",IF(BC104&lt;&gt;"","PAGA",IF(BB104&gt;0,"VENCIDA",IF(BB104&gt;=-5,"POR VENCER","AL DÍA"))))</f>
        <v>PAGA</v>
      </c>
      <c r="BF104" t="str">
        <v>TRANSFERENCIA</v>
      </c>
      <c r="BG104">
        <f>IF(N($H104)&lt;9,"",IF(BA104="","",BA104+31))</f>
        <v>46167</v>
      </c>
      <c r="BH104">
        <f>IF(BG104="","",TODAY()-BG104)</f>
        <v>151</v>
      </c>
      <c r="BI104">
        <v>46216</v>
      </c>
      <c r="BJ104">
        <v>875000</v>
      </c>
      <c r="BK104" t="str">
        <f>IF(BG104="","SIN ESTADO",IF(BI104&lt;&gt;"","PAGA",IF(BH104&gt;0,"VENCIDA",IF(BH104&gt;=-5,"POR VENCER","AL DÍA"))))</f>
        <v>PAGA</v>
      </c>
      <c r="BL104" t="str">
        <v>TRANSFERENCIA</v>
      </c>
      <c r="BM104">
        <f>IF(N($H104)&lt;10,"",IF(BG104="","",BG104+31))</f>
        <v>46198</v>
      </c>
      <c r="BN104">
        <f>IF(BM104="","",TODAY()-BM104)</f>
        <v>120</v>
      </c>
      <c r="BO104">
        <v>46266</v>
      </c>
      <c r="BP104">
        <v>875000</v>
      </c>
      <c r="BQ104" t="str">
        <f>IF(BM104="","SIN ESTADO",IF(BO104&lt;&gt;"","PAGA",IF(BN104&gt;0,"VENCIDA",IF(BN104&gt;=-5,"POR VENCER","AL DÍA"))))</f>
        <v>PAGA</v>
      </c>
      <c r="BR104" t="str">
        <v>TRANSFERENCIA</v>
      </c>
      <c r="BS104">
        <f>IF(N($H104)&lt;11,"",IF(BM104="","",BM104+31))</f>
        <v>46229</v>
      </c>
      <c r="BT104">
        <f>IF(BS104="","",TODAY()-BS104)</f>
        <v>89</v>
      </c>
      <c r="BU104">
        <v>46290</v>
      </c>
      <c r="BV104">
        <v>1750000</v>
      </c>
      <c r="BW104" t="str">
        <f>IF(BS104="","SIN ESTADO",IF(BU104&lt;&gt;"","PAGA",IF(BT104&gt;0,"VENCIDA",IF(BT104&gt;=-5,"POR VENCER","AL DÍA"))))</f>
        <v>PAGA</v>
      </c>
      <c r="BX104" t="str">
        <v>TRANSFERENCIA</v>
      </c>
      <c r="BY104">
        <f>IF(N($H104)&lt;12,"",IF(BS104="","",BS104+31))</f>
        <v>46260</v>
      </c>
      <c r="BZ104">
        <f>IF(BY104="","",TODAY()-BY104)</f>
        <v>58</v>
      </c>
      <c r="CA104">
        <v>46290</v>
      </c>
      <c r="CC104" t="str">
        <f>IF(BY104="","SIN ESTADO",IF(CA104&lt;&gt;"","PAGA",IF(BZ104&gt;0,"VENCIDA",IF(BZ104&gt;=-5,"POR VENCER","AL DÍA"))))</f>
        <v>PAGA</v>
      </c>
      <c r="CD104" t="str">
        <v>TRANSFERENCIA</v>
      </c>
      <c r="CE104">
        <f>IF(N($H104)&lt;13,"",IF(BY104="","",BY104+31))</f>
        <v>46291</v>
      </c>
      <c r="CF104">
        <f>IF(CE104="","",TODAY()-CE104)</f>
        <v>27</v>
      </c>
      <c r="CI104" t="str">
        <f>IF(CE104="","SIN ESTADO",IF(CG104&lt;&gt;"","PAGA",IF(CF104&gt;0,"VENCIDA",IF(CF104&gt;=-5,"POR VENCER","AL DÍA"))))</f>
        <v>VENCIDA</v>
      </c>
      <c r="CK104">
        <f>IF(N($H104)&lt;14,"",IF(CE104="","",CE104+31))</f>
        <v>46322</v>
      </c>
      <c r="CL104">
        <f>IF(CK104="","",TODAY()-CK104)</f>
        <v>-4</v>
      </c>
      <c r="CO104" t="str">
        <f>IF(CK104="","SIN ESTADO",IF(CM104&lt;&gt;"","PAGA",IF(CL104&gt;0,"VENCIDA",IF(CL104&gt;=-5,"POR VENCER","AL DÍA"))))</f>
        <v>POR VENCER</v>
      </c>
      <c r="CQ104">
        <f>IF(N($H104)&lt;15,"",IF(CK104="","",CK104+31))</f>
        <v>46353</v>
      </c>
      <c r="CR104">
        <f>IF(CQ104="","",TODAY()-CQ104)</f>
        <v>-35</v>
      </c>
      <c r="CU104" t="str">
        <f>IF(CQ104="","SIN ESTADO",IF(CS104&lt;&gt;"","PAGA",IF(CR104&gt;0,"VENCIDA",IF(CR104&gt;=-5,"POR VENCER","AL DÍA"))))</f>
        <v>AL DÍA</v>
      </c>
      <c r="CW104">
        <f>IF(N($H104)&lt;16,"",IF(CQ104="","",CQ104+31))</f>
        <v>46384</v>
      </c>
      <c r="CX104">
        <f>IF(CW104="","",TODAY()-CW104)</f>
        <v>-66</v>
      </c>
      <c r="DA104" t="str">
        <f>IF(CW104="","SIN ESTADO",IF(CY104&lt;&gt;"","PAGA",IF(CX104&gt;0,"VENCIDA",IF(CX104&gt;=-5,"POR VENCER","AL DÍA"))))</f>
        <v>AL DÍA</v>
      </c>
      <c r="DC104">
        <f>IF(N($H104)&lt;17,"",IF(CW104="","",CW104+31))</f>
        <v>46415</v>
      </c>
      <c r="DD104">
        <f>IF(DC104="","",TODAY()-DC104)</f>
        <v>-97</v>
      </c>
      <c r="DG104" t="str">
        <f>IF(DC104="","SIN ESTADO",IF(DE104&lt;&gt;"","PAGA",IF(DD104&gt;0,"VENCIDA",IF(DD104&gt;=-5,"POR VENCER","AL DÍA"))))</f>
        <v>AL DÍA</v>
      </c>
      <c r="DI104">
        <f>IF(N($H104)&lt;18,"",IF(DC104="","",DC104+31))</f>
        <v>46446</v>
      </c>
      <c r="DJ104">
        <f>IF(DI104="","",TODAY()-DI104)</f>
        <v>-128</v>
      </c>
      <c r="DM104" t="str">
        <f>IF(DI104="","SIN ESTADO",IF(DK104&lt;&gt;"","PAGA",IF(DJ104&gt;0,"VENCIDA",IF(DJ104&gt;=-5,"POR VENCER","AL DÍA"))))</f>
        <v>AL DÍA</v>
      </c>
      <c r="DO104">
        <f>IF(N($H104)&lt;19,"",IF(DI104="","",DI104+31))</f>
        <v>46477</v>
      </c>
      <c r="DP104">
        <f>IF(DO104="","",TODAY()-DO104)</f>
        <v>-159</v>
      </c>
      <c r="DS104" t="str">
        <f>IF(DO104="","SIN ESTADO",IF(DQ104&lt;&gt;"","PAGA",IF(DP104&gt;0,"VENCIDA",IF(DP104&gt;=-5,"POR VENCER","AL DÍA"))))</f>
        <v>AL DÍA</v>
      </c>
      <c r="DU104">
        <f>IF(N($H104)&lt;20,"",IF(DO104="","",DO104+31))</f>
        <v>46508</v>
      </c>
      <c r="DV104">
        <f>IF(DU104="","",TODAY()-DU104)</f>
        <v>-190</v>
      </c>
      <c r="DY104" t="str">
        <f>IF(DU104="","SIN ESTADO",IF(DW104&lt;&gt;"","PAGA",IF(DV104&gt;0,"VENCIDA",IF(DV104&gt;=-5,"POR VENCER","AL DÍA"))))</f>
        <v>AL DÍA</v>
      </c>
      <c r="EA104">
        <f>IF(N($H104)&lt;21,"",IF(DU104="","",DU104+31))</f>
        <v>46539</v>
      </c>
      <c r="EB104">
        <f>IF(EA104="","",TODAY()-EA104)</f>
        <v>-221</v>
      </c>
      <c r="EE104" t="str">
        <f>IF(EA104="","SIN ESTADO",IF(EC104&lt;&gt;"","PAGA",IF(EB104&gt;0,"VENCIDA",IF(EB104&gt;=-5,"POR VENCER","AL DÍA"))))</f>
        <v>AL DÍA</v>
      </c>
      <c r="EG104">
        <f>IF(N($H104)&lt;22,"",IF(EA104="","",EA104+31))</f>
        <v>46570</v>
      </c>
      <c r="EH104">
        <f>IF(EG104="","",TODAY()-EG104)</f>
        <v>-252</v>
      </c>
      <c r="EK104" t="str">
        <f>IF(EG104="","SIN ESTADO",IF(EI104&lt;&gt;"","PAGA",IF(EH104&gt;0,"VENCIDA",IF(EH104&gt;=-5,"POR VENCER","AL DÍA"))))</f>
        <v>AL DÍA</v>
      </c>
      <c r="EM104">
        <f>IF(N($H104)&lt;23,"",IF(EG104="","",EG104+31))</f>
        <v>46601</v>
      </c>
      <c r="EN104">
        <f>IF(EM104="","",TODAY()-EM104)</f>
        <v>-283</v>
      </c>
      <c r="EQ104" t="str">
        <f>IF(EM104="","SIN ESTADO",IF(EO104&lt;&gt;"","PAGA",IF(EN104&gt;0,"VENCIDA",IF(EN104&gt;=-5,"POR VENCER","AL DÍA"))))</f>
        <v>AL DÍA</v>
      </c>
      <c r="ES104">
        <f>IF(N($H104)&lt;24,"",IF(EM104="","",EM104+31))</f>
        <v>46632</v>
      </c>
      <c r="ET104">
        <f>IF(ES104="","",TODAY()-ES104)</f>
        <v>-314</v>
      </c>
      <c r="EW104" t="str">
        <f>IF(ES104="","SIN ESTADO",IF(EU104&lt;&gt;"","PAGA",IF(ET104&gt;0,"VENCIDA",IF(ET104&gt;=-5,"POR VENCER","AL DÍA"))))</f>
        <v>AL DÍA</v>
      </c>
      <c r="EY104" t="str">
        <f>IF(N($H104)&lt;25,"",IF(ES104="","",ES104+31))</f>
        <v/>
      </c>
      <c r="EZ104" t="str">
        <f>IF(EY104="","",TODAY()-EY104)</f>
        <v/>
      </c>
      <c r="FC104" t="str">
        <f>IF(EY104="","SIN ESTADO",IF(FA104&lt;&gt;"","PAGA",IF(EZ104&gt;0,"VENCIDA",IF(EZ104&gt;=-5,"POR VENCER","AL DÍA"))))</f>
        <v>SIN ESTADO</v>
      </c>
      <c r="FE104" t="str">
        <f>IF(N($H104)&lt;26,"",IF(EY104="","",EY104+31))</f>
        <v/>
      </c>
      <c r="FF104" t="str">
        <f>IF(FE104="","",TODAY()-FE104)</f>
        <v/>
      </c>
      <c r="FI104" t="str">
        <f>IF(FE104="","SIN ESTADO",IF(FG104&lt;&gt;"","PAGA",IF(FF104&gt;0,"VENCIDA",IF(FF104&gt;=-5,"POR VENCER","AL DÍA"))))</f>
        <v>SIN ESTADO</v>
      </c>
      <c r="FK104" t="str">
        <f>IF(N($H104)&lt;27,"",IF(FE104="","",FE104+31))</f>
        <v/>
      </c>
      <c r="FL104" t="str">
        <f>IF(FK104="","",TODAY()-FK104)</f>
        <v/>
      </c>
      <c r="FO104" t="str">
        <f>IF(FK104="","SIN ESTADO",IF(FM104&lt;&gt;"","PAGA",IF(FL104&gt;0,"VENCIDA",IF(FL104&gt;=-5,"POR VENCER","AL DÍA"))))</f>
        <v>SIN ESTADO</v>
      </c>
      <c r="FQ104" t="str">
        <f>IF(N($H104)&lt;28,"",IF(FK104="","",FK104+31))</f>
        <v/>
      </c>
      <c r="FR104" t="str">
        <f>IF(FQ104="","",TODAY()-FQ104)</f>
        <v/>
      </c>
      <c r="FU104" t="str">
        <f>IF(FQ104="","SIN ESTADO",IF(FS104&lt;&gt;"","PAGA",IF(FR104&gt;0,"VENCIDA",IF(FR104&gt;=-5,"POR VENCER","AL DÍA"))))</f>
        <v>SIN ESTADO</v>
      </c>
      <c r="FW104" t="str">
        <f>IF(N($H104)&lt;29,"",IF(FQ104="","",FQ104+31))</f>
        <v/>
      </c>
      <c r="FX104" t="str">
        <f>IF(FW104="","",TODAY()-FW104)</f>
        <v/>
      </c>
      <c r="GA104" t="str">
        <f>IF(FW104="","SIN ESTADO",IF(FY104&lt;&gt;"","PAGA",IF(FX104&gt;0,"VENCIDA",IF(FX104&gt;=-5,"POR VENCER","AL DÍA"))))</f>
        <v>SIN ESTADO</v>
      </c>
      <c r="GC104" t="str">
        <f>IF(N($H104)&lt;30,"",IF(FW104="","",FW104+31))</f>
        <v/>
      </c>
      <c r="GD104" t="str">
        <f>IF(GC104="","",TODAY()-GC104)</f>
        <v/>
      </c>
      <c r="GG104" t="str">
        <f>IF(GC104="","SIN ESTADO",IF(GE104&lt;&gt;"","PAGA",IF(GD104&gt;0,"VENCIDA",IF(GD104&gt;=-5,"POR VENCER","AL DÍA"))))</f>
        <v>SIN ESTADO</v>
      </c>
      <c r="GI104" t="str">
        <f>IF(N($H104)&lt;31,"",IF(GC104="","",GC104+31))</f>
        <v/>
      </c>
      <c r="GJ104" t="str">
        <f>IF(GI104="","",TODAY()-GI104)</f>
        <v/>
      </c>
      <c r="GM104" t="str">
        <f>IF(GI104="","SIN ESTADO",IF(GK104&lt;&gt;"","PAGA",IF(GJ104&gt;0,"VENCIDA",IF(GJ104&gt;=-5,"POR VENCER","AL DÍA"))))</f>
        <v>SIN ESTADO</v>
      </c>
      <c r="GO104" t="str">
        <f>IF(N($H104)&lt;32,"",IF(GI104="","",GI104+31))</f>
        <v/>
      </c>
      <c r="GP104" t="str">
        <f>IF(GO104="","",TODAY()-GO104)</f>
        <v/>
      </c>
      <c r="GS104" t="str">
        <f>IF(GO104="","SIN ESTADO",IF(GQ104&lt;&gt;"","PAGA",IF(GP104&gt;0,"VENCIDA",IF(GP104&gt;=-5,"POR VENCER","AL DÍA"))))</f>
        <v>SIN ESTADO</v>
      </c>
      <c r="GU104" t="str">
        <f>IF(N($H104)&lt;33,"",IF(GO104="","",GO104+31))</f>
        <v/>
      </c>
      <c r="GV104" t="str">
        <f>IF(GU104="","",TODAY()-GU104)</f>
        <v/>
      </c>
      <c r="GY104" t="str">
        <f>IF(GU104="","SIN ESTADO",IF(GW104&lt;&gt;"","PAGA",IF(GV104&gt;0,"VENCIDA",IF(GV104&gt;=-5,"POR VENCER","AL DÍA"))))</f>
        <v>SIN ESTADO</v>
      </c>
      <c r="HA104" t="str">
        <f>IF(N($H104)&lt;34,"",IF(GU104="","",GU104+31))</f>
        <v/>
      </c>
      <c r="HB104" t="str">
        <f>IF(HA104="","",TODAY()-HA104)</f>
        <v/>
      </c>
      <c r="HE104" t="str">
        <f>IF(HA104="","SIN ESTADO",IF(HC104&lt;&gt;"","PAGA",IF(HB104&gt;0,"VENCIDA",IF(HB104&gt;=-5,"POR VENCER","AL DÍA"))))</f>
        <v>SIN ESTADO</v>
      </c>
      <c r="HG104" t="str">
        <f>IF(N($H104)&lt;35,"",IF(HA104="","",HA104+31))</f>
        <v/>
      </c>
      <c r="HH104" t="str">
        <f>IF(HG104="","",TODAY()-HG104)</f>
        <v/>
      </c>
      <c r="HK104" t="str">
        <f>IF(HG104="","SIN ESTADO",IF(HI104&lt;&gt;"","PAGA",IF(HH104&gt;0,"VENCIDA",IF(HH104&gt;=-5,"POR VENCER","AL DÍA"))))</f>
        <v>SIN ESTADO</v>
      </c>
      <c r="HM104" t="str">
        <f>IF(N($H104)&lt;36,"",IF(HG104="","",HG104+31))</f>
        <v/>
      </c>
      <c r="HN104" t="str">
        <f>IF(HM104="","",TODAY()-HM104)</f>
        <v/>
      </c>
      <c r="HQ104" t="str">
        <f>IF(HM104="","SIN ESTADO",IF(HO104&lt;&gt;"","PAGA",IF(HN104&gt;0,"VENCIDA",IF(HN104&gt;=-5,"POR VENCER","AL DÍA"))))</f>
        <v>SIN ESTADO</v>
      </c>
      <c r="HS104">
        <f>N104+T104+Z104+AF104+AL104+AR104+AX104+BD104+BJ104+BP104+BV104+CB104+CH104+CN104+CT104+CZ104+DF104+DL104+DR104+DX104+ED104+EJ104+EP104+EV104+FB104+FH104+FN104+FT104+FZ104+GF104+GL104+GR104+GX104+HD104+HJ104+HP104</f>
        <v>10500000</v>
      </c>
      <c r="HU104">
        <f>IFERROR(N($J104),0)</f>
        <v>875000</v>
      </c>
      <c r="HW104">
        <f>SUMPRODUCT((MOD(COLUMN($M104:$HR104)-COLUMN($M104),6)=0)*ISNUMBER($M104:$HR104)*($M104:$HR104&gt;=RESUMEN!$C$26)*($M104:$HR104&lt;=RESUMEN!$C$27)*IFERROR(N($N104:$HS104),0))</f>
        <v>0</v>
      </c>
      <c r="HX104">
        <f>SUMPRODUCT((MOD(COLUMN($M104:$HR104)-COLUMN($M104),6)=0)*ISNUMBER($M104:$HR104)*($M104:$HR104&gt;=RESUMEN!$C$26)*($M104:$HR104&lt;=RESUMEN!$C$27))</f>
        <v>0</v>
      </c>
    </row>
    <row r="105">
      <c r="B105">
        <f>VENTAS!A104</f>
        <v>102</v>
      </c>
      <c r="C105" t="str">
        <f>VENTAS!B104</f>
        <v xml:space="preserve">LC1 - 12 - 4 </v>
      </c>
      <c r="D105" t="str">
        <f>VENTAS!C104</f>
        <v>VENDIDO</v>
      </c>
      <c r="E105">
        <f>VENTAS!D104</f>
        <v>25000000</v>
      </c>
      <c r="F105">
        <f>VENTAS!J104</f>
        <v>21000000</v>
      </c>
      <c r="G105">
        <f>VENTAS!F104</f>
        <v>45899</v>
      </c>
      <c r="H105">
        <f>VENTAS!K104</f>
        <v>24</v>
      </c>
      <c r="I105" t="str">
        <f>VENTAS!M104</f>
        <v xml:space="preserve">30 DE CADA MES </v>
      </c>
      <c r="J105">
        <f>VENTAS!L104</f>
        <v>875000</v>
      </c>
      <c r="K105">
        <f>IF(N($H105)&lt;1,"",$G105+31)</f>
        <v>45930</v>
      </c>
      <c r="L105">
        <f>IF(K105="","",TODAY()-K105)</f>
        <v>388</v>
      </c>
      <c r="O105" t="str">
        <f>IF(K105="","SIN ESTADO",IF(M105&lt;&gt;"","PAGA",IF(L105&gt;0,"VENCIDA",IF(L105&gt;=-5,"POR VENCER","AL DÍA"))))</f>
        <v>VENCIDA</v>
      </c>
      <c r="Q105">
        <f>IF(N($H105)&lt;2,"",IF(K105="","",K105+31))</f>
        <v>45961</v>
      </c>
      <c r="R105">
        <f>IF(Q105="","",TODAY()-Q105)</f>
        <v>357</v>
      </c>
      <c r="U105" t="str">
        <f>IF(Q105="","SIN ESTADO",IF(S105&lt;&gt;"","PAGA",IF(R105&gt;0,"VENCIDA",IF(R105&gt;=-5,"POR VENCER","AL DÍA"))))</f>
        <v>VENCIDA</v>
      </c>
      <c r="W105">
        <f>IF(N($H105)&lt;3,"",IF(Q105="","",Q105+31))</f>
        <v>45992</v>
      </c>
      <c r="X105">
        <f>IF(W105="","",TODAY()-W105)</f>
        <v>326</v>
      </c>
      <c r="AA105" t="str">
        <f>IF(W105="","SIN ESTADO",IF(Y105&lt;&gt;"","PAGA",IF(X105&gt;0,"VENCIDA",IF(X105&gt;=-5,"POR VENCER","AL DÍA"))))</f>
        <v>VENCIDA</v>
      </c>
      <c r="AC105">
        <f>IF(N($H105)&lt;4,"",IF(W105="","",W105+31))</f>
        <v>46023</v>
      </c>
      <c r="AD105">
        <f>IF(AC105="","",TODAY()-AC105)</f>
        <v>295</v>
      </c>
      <c r="AG105" t="str">
        <f>IF(AC105="","SIN ESTADO",IF(AE105&lt;&gt;"","PAGA",IF(AD105&gt;0,"VENCIDA",IF(AD105&gt;=-5,"POR VENCER","AL DÍA"))))</f>
        <v>VENCIDA</v>
      </c>
      <c r="AI105">
        <f>IF(N($H105)&lt;5,"",IF(AC105="","",AC105+31))</f>
        <v>46054</v>
      </c>
      <c r="AJ105">
        <f>IF(AI105="","",TODAY()-AI105)</f>
        <v>264</v>
      </c>
      <c r="AM105" t="str">
        <f>IF(AI105="","SIN ESTADO",IF(AK105&lt;&gt;"","PAGA",IF(AJ105&gt;0,"VENCIDA",IF(AJ105&gt;=-5,"POR VENCER","AL DÍA"))))</f>
        <v>VENCIDA</v>
      </c>
      <c r="AO105">
        <f>IF(N($H105)&lt;6,"",IF(AI105="","",AI105+31))</f>
        <v>46085</v>
      </c>
      <c r="AP105">
        <f>IF(AO105="","",TODAY()-AO105)</f>
        <v>233</v>
      </c>
      <c r="AS105" t="str">
        <f>IF(AO105="","SIN ESTADO",IF(AQ105&lt;&gt;"","PAGA",IF(AP105&gt;0,"VENCIDA",IF(AP105&gt;=-5,"POR VENCER","AL DÍA"))))</f>
        <v>VENCIDA</v>
      </c>
      <c r="AU105">
        <f>IF(N($H105)&lt;7,"",IF(AO105="","",AO105+31))</f>
        <v>46116</v>
      </c>
      <c r="AV105">
        <f>IF(AU105="","",TODAY()-AU105)</f>
        <v>202</v>
      </c>
      <c r="AY105" t="str">
        <f>IF(AU105="","SIN ESTADO",IF(AW105&lt;&gt;"","PAGA",IF(AV105&gt;0,"VENCIDA",IF(AV105&gt;=-5,"POR VENCER","AL DÍA"))))</f>
        <v>VENCIDA</v>
      </c>
      <c r="BA105">
        <f>IF(N($H105)&lt;8,"",IF(AU105="","",AU105+31))</f>
        <v>46147</v>
      </c>
      <c r="BB105">
        <f>IF(BA105="","",TODAY()-BA105)</f>
        <v>171</v>
      </c>
      <c r="BE105" t="str">
        <f>IF(BA105="","SIN ESTADO",IF(BC105&lt;&gt;"","PAGA",IF(BB105&gt;0,"VENCIDA",IF(BB105&gt;=-5,"POR VENCER","AL DÍA"))))</f>
        <v>VENCIDA</v>
      </c>
      <c r="BG105">
        <f>IF(N($H105)&lt;9,"",IF(BA105="","",BA105+31))</f>
        <v>46178</v>
      </c>
      <c r="BH105">
        <f>IF(BG105="","",TODAY()-BG105)</f>
        <v>140</v>
      </c>
      <c r="BK105" t="str">
        <f>IF(BG105="","SIN ESTADO",IF(BI105&lt;&gt;"","PAGA",IF(BH105&gt;0,"VENCIDA",IF(BH105&gt;=-5,"POR VENCER","AL DÍA"))))</f>
        <v>VENCIDA</v>
      </c>
      <c r="BM105">
        <f>IF(N($H105)&lt;10,"",IF(BG105="","",BG105+31))</f>
        <v>46209</v>
      </c>
      <c r="BN105">
        <f>IF(BM105="","",TODAY()-BM105)</f>
        <v>109</v>
      </c>
      <c r="BQ105" t="str">
        <f>IF(BM105="","SIN ESTADO",IF(BO105&lt;&gt;"","PAGA",IF(BN105&gt;0,"VENCIDA",IF(BN105&gt;=-5,"POR VENCER","AL DÍA"))))</f>
        <v>VENCIDA</v>
      </c>
      <c r="BS105">
        <f>IF(N($H105)&lt;11,"",IF(BM105="","",BM105+31))</f>
        <v>46240</v>
      </c>
      <c r="BT105">
        <f>IF(BS105="","",TODAY()-BS105)</f>
        <v>78</v>
      </c>
      <c r="BW105" t="str">
        <f>IF(BS105="","SIN ESTADO",IF(BU105&lt;&gt;"","PAGA",IF(BT105&gt;0,"VENCIDA",IF(BT105&gt;=-5,"POR VENCER","AL DÍA"))))</f>
        <v>VENCIDA</v>
      </c>
      <c r="BY105">
        <f>IF(N($H105)&lt;12,"",IF(BS105="","",BS105+31))</f>
        <v>46271</v>
      </c>
      <c r="BZ105">
        <f>IF(BY105="","",TODAY()-BY105)</f>
        <v>47</v>
      </c>
      <c r="CC105" t="str">
        <f>IF(BY105="","SIN ESTADO",IF(CA105&lt;&gt;"","PAGA",IF(BZ105&gt;0,"VENCIDA",IF(BZ105&gt;=-5,"POR VENCER","AL DÍA"))))</f>
        <v>VENCIDA</v>
      </c>
      <c r="CE105">
        <f>IF(N($H105)&lt;13,"",IF(BY105="","",BY105+31))</f>
        <v>46302</v>
      </c>
      <c r="CF105">
        <f>IF(CE105="","",TODAY()-CE105)</f>
        <v>16</v>
      </c>
      <c r="CI105" t="str">
        <f>IF(CE105="","SIN ESTADO",IF(CG105&lt;&gt;"","PAGA",IF(CF105&gt;0,"VENCIDA",IF(CF105&gt;=-5,"POR VENCER","AL DÍA"))))</f>
        <v>VENCIDA</v>
      </c>
      <c r="CK105">
        <f>IF(N($H105)&lt;14,"",IF(CE105="","",CE105+31))</f>
        <v>46333</v>
      </c>
      <c r="CL105">
        <f>IF(CK105="","",TODAY()-CK105)</f>
        <v>-15</v>
      </c>
      <c r="CO105" t="str">
        <f>IF(CK105="","SIN ESTADO",IF(CM105&lt;&gt;"","PAGA",IF(CL105&gt;0,"VENCIDA",IF(CL105&gt;=-5,"POR VENCER","AL DÍA"))))</f>
        <v>AL DÍA</v>
      </c>
      <c r="CQ105">
        <f>IF(N($H105)&lt;15,"",IF(CK105="","",CK105+31))</f>
        <v>46364</v>
      </c>
      <c r="CR105">
        <f>IF(CQ105="","",TODAY()-CQ105)</f>
        <v>-46</v>
      </c>
      <c r="CU105" t="str">
        <f>IF(CQ105="","SIN ESTADO",IF(CS105&lt;&gt;"","PAGA",IF(CR105&gt;0,"VENCIDA",IF(CR105&gt;=-5,"POR VENCER","AL DÍA"))))</f>
        <v>AL DÍA</v>
      </c>
      <c r="CW105">
        <f>IF(N($H105)&lt;16,"",IF(CQ105="","",CQ105+31))</f>
        <v>46395</v>
      </c>
      <c r="CX105">
        <f>IF(CW105="","",TODAY()-CW105)</f>
        <v>-77</v>
      </c>
      <c r="DA105" t="str">
        <f>IF(CW105="","SIN ESTADO",IF(CY105&lt;&gt;"","PAGA",IF(CX105&gt;0,"VENCIDA",IF(CX105&gt;=-5,"POR VENCER","AL DÍA"))))</f>
        <v>AL DÍA</v>
      </c>
      <c r="DC105">
        <f>IF(N($H105)&lt;17,"",IF(CW105="","",CW105+31))</f>
        <v>46426</v>
      </c>
      <c r="DD105">
        <f>IF(DC105="","",TODAY()-DC105)</f>
        <v>-108</v>
      </c>
      <c r="DG105" t="str">
        <f>IF(DC105="","SIN ESTADO",IF(DE105&lt;&gt;"","PAGA",IF(DD105&gt;0,"VENCIDA",IF(DD105&gt;=-5,"POR VENCER","AL DÍA"))))</f>
        <v>AL DÍA</v>
      </c>
      <c r="DI105">
        <f>IF(N($H105)&lt;18,"",IF(DC105="","",DC105+31))</f>
        <v>46457</v>
      </c>
      <c r="DJ105">
        <f>IF(DI105="","",TODAY()-DI105)</f>
        <v>-139</v>
      </c>
      <c r="DM105" t="str">
        <f>IF(DI105="","SIN ESTADO",IF(DK105&lt;&gt;"","PAGA",IF(DJ105&gt;0,"VENCIDA",IF(DJ105&gt;=-5,"POR VENCER","AL DÍA"))))</f>
        <v>AL DÍA</v>
      </c>
      <c r="DO105">
        <f>IF(N($H105)&lt;19,"",IF(DI105="","",DI105+31))</f>
        <v>46488</v>
      </c>
      <c r="DP105">
        <f>IF(DO105="","",TODAY()-DO105)</f>
        <v>-170</v>
      </c>
      <c r="DS105" t="str">
        <f>IF(DO105="","SIN ESTADO",IF(DQ105&lt;&gt;"","PAGA",IF(DP105&gt;0,"VENCIDA",IF(DP105&gt;=-5,"POR VENCER","AL DÍA"))))</f>
        <v>AL DÍA</v>
      </c>
      <c r="DU105">
        <f>IF(N($H105)&lt;20,"",IF(DO105="","",DO105+31))</f>
        <v>46519</v>
      </c>
      <c r="DV105">
        <f>IF(DU105="","",TODAY()-DU105)</f>
        <v>-201</v>
      </c>
      <c r="DY105" t="str">
        <f>IF(DU105="","SIN ESTADO",IF(DW105&lt;&gt;"","PAGA",IF(DV105&gt;0,"VENCIDA",IF(DV105&gt;=-5,"POR VENCER","AL DÍA"))))</f>
        <v>AL DÍA</v>
      </c>
      <c r="EA105">
        <f>IF(N($H105)&lt;21,"",IF(DU105="","",DU105+31))</f>
        <v>46550</v>
      </c>
      <c r="EB105">
        <f>IF(EA105="","",TODAY()-EA105)</f>
        <v>-232</v>
      </c>
      <c r="EE105" t="str">
        <f>IF(EA105="","SIN ESTADO",IF(EC105&lt;&gt;"","PAGA",IF(EB105&gt;0,"VENCIDA",IF(EB105&gt;=-5,"POR VENCER","AL DÍA"))))</f>
        <v>AL DÍA</v>
      </c>
      <c r="EG105">
        <f>IF(N($H105)&lt;22,"",IF(EA105="","",EA105+31))</f>
        <v>46581</v>
      </c>
      <c r="EH105">
        <f>IF(EG105="","",TODAY()-EG105)</f>
        <v>-263</v>
      </c>
      <c r="EK105" t="str">
        <f>IF(EG105="","SIN ESTADO",IF(EI105&lt;&gt;"","PAGA",IF(EH105&gt;0,"VENCIDA",IF(EH105&gt;=-5,"POR VENCER","AL DÍA"))))</f>
        <v>AL DÍA</v>
      </c>
      <c r="EM105">
        <f>IF(N($H105)&lt;23,"",IF(EG105="","",EG105+31))</f>
        <v>46612</v>
      </c>
      <c r="EN105">
        <f>IF(EM105="","",TODAY()-EM105)</f>
        <v>-294</v>
      </c>
      <c r="EQ105" t="str">
        <f>IF(EM105="","SIN ESTADO",IF(EO105&lt;&gt;"","PAGA",IF(EN105&gt;0,"VENCIDA",IF(EN105&gt;=-5,"POR VENCER","AL DÍA"))))</f>
        <v>AL DÍA</v>
      </c>
      <c r="ES105">
        <f>IF(N($H105)&lt;24,"",IF(EM105="","",EM105+31))</f>
        <v>46643</v>
      </c>
      <c r="ET105">
        <f>IF(ES105="","",TODAY()-ES105)</f>
        <v>-325</v>
      </c>
      <c r="EW105" t="str">
        <f>IF(ES105="","SIN ESTADO",IF(EU105&lt;&gt;"","PAGA",IF(ET105&gt;0,"VENCIDA",IF(ET105&gt;=-5,"POR VENCER","AL DÍA"))))</f>
        <v>AL DÍA</v>
      </c>
      <c r="EY105" t="str">
        <f>IF(N($H105)&lt;25,"",IF(ES105="","",ES105+31))</f>
        <v/>
      </c>
      <c r="EZ105" t="str">
        <f>IF(EY105="","",TODAY()-EY105)</f>
        <v/>
      </c>
      <c r="FC105" t="str">
        <f>IF(EY105="","SIN ESTADO",IF(FA105&lt;&gt;"","PAGA",IF(EZ105&gt;0,"VENCIDA",IF(EZ105&gt;=-5,"POR VENCER","AL DÍA"))))</f>
        <v>SIN ESTADO</v>
      </c>
      <c r="FE105" t="str">
        <f>IF(N($H105)&lt;26,"",IF(EY105="","",EY105+31))</f>
        <v/>
      </c>
      <c r="FF105" t="str">
        <f>IF(FE105="","",TODAY()-FE105)</f>
        <v/>
      </c>
      <c r="FI105" t="str">
        <f>IF(FE105="","SIN ESTADO",IF(FG105&lt;&gt;"","PAGA",IF(FF105&gt;0,"VENCIDA",IF(FF105&gt;=-5,"POR VENCER","AL DÍA"))))</f>
        <v>SIN ESTADO</v>
      </c>
      <c r="FK105" t="str">
        <f>IF(N($H105)&lt;27,"",IF(FE105="","",FE105+31))</f>
        <v/>
      </c>
      <c r="FL105" t="str">
        <f>IF(FK105="","",TODAY()-FK105)</f>
        <v/>
      </c>
      <c r="FO105" t="str">
        <f>IF(FK105="","SIN ESTADO",IF(FM105&lt;&gt;"","PAGA",IF(FL105&gt;0,"VENCIDA",IF(FL105&gt;=-5,"POR VENCER","AL DÍA"))))</f>
        <v>SIN ESTADO</v>
      </c>
      <c r="FQ105" t="str">
        <f>IF(N($H105)&lt;28,"",IF(FK105="","",FK105+31))</f>
        <v/>
      </c>
      <c r="FR105" t="str">
        <f>IF(FQ105="","",TODAY()-FQ105)</f>
        <v/>
      </c>
      <c r="FU105" t="str">
        <f>IF(FQ105="","SIN ESTADO",IF(FS105&lt;&gt;"","PAGA",IF(FR105&gt;0,"VENCIDA",IF(FR105&gt;=-5,"POR VENCER","AL DÍA"))))</f>
        <v>SIN ESTADO</v>
      </c>
      <c r="FW105" t="str">
        <f>IF(N($H105)&lt;29,"",IF(FQ105="","",FQ105+31))</f>
        <v/>
      </c>
      <c r="FX105" t="str">
        <f>IF(FW105="","",TODAY()-FW105)</f>
        <v/>
      </c>
      <c r="GA105" t="str">
        <f>IF(FW105="","SIN ESTADO",IF(FY105&lt;&gt;"","PAGA",IF(FX105&gt;0,"VENCIDA",IF(FX105&gt;=-5,"POR VENCER","AL DÍA"))))</f>
        <v>SIN ESTADO</v>
      </c>
      <c r="GC105" t="str">
        <f>IF(N($H105)&lt;30,"",IF(FW105="","",FW105+31))</f>
        <v/>
      </c>
      <c r="GD105" t="str">
        <f>IF(GC105="","",TODAY()-GC105)</f>
        <v/>
      </c>
      <c r="GG105" t="str">
        <f>IF(GC105="","SIN ESTADO",IF(GE105&lt;&gt;"","PAGA",IF(GD105&gt;0,"VENCIDA",IF(GD105&gt;=-5,"POR VENCER","AL DÍA"))))</f>
        <v>SIN ESTADO</v>
      </c>
      <c r="GI105" t="str">
        <f>IF(N($H105)&lt;31,"",IF(GC105="","",GC105+31))</f>
        <v/>
      </c>
      <c r="GJ105" t="str">
        <f>IF(GI105="","",TODAY()-GI105)</f>
        <v/>
      </c>
      <c r="GM105" t="str">
        <f>IF(GI105="","SIN ESTADO",IF(GK105&lt;&gt;"","PAGA",IF(GJ105&gt;0,"VENCIDA",IF(GJ105&gt;=-5,"POR VENCER","AL DÍA"))))</f>
        <v>SIN ESTADO</v>
      </c>
      <c r="GO105" t="str">
        <f>IF(N($H105)&lt;32,"",IF(GI105="","",GI105+31))</f>
        <v/>
      </c>
      <c r="GP105" t="str">
        <f>IF(GO105="","",TODAY()-GO105)</f>
        <v/>
      </c>
      <c r="GS105" t="str">
        <f>IF(GO105="","SIN ESTADO",IF(GQ105&lt;&gt;"","PAGA",IF(GP105&gt;0,"VENCIDA",IF(GP105&gt;=-5,"POR VENCER","AL DÍA"))))</f>
        <v>SIN ESTADO</v>
      </c>
      <c r="GU105" t="str">
        <f>IF(N($H105)&lt;33,"",IF(GO105="","",GO105+31))</f>
        <v/>
      </c>
      <c r="GV105" t="str">
        <f>IF(GU105="","",TODAY()-GU105)</f>
        <v/>
      </c>
      <c r="GY105" t="str">
        <f>IF(GU105="","SIN ESTADO",IF(GW105&lt;&gt;"","PAGA",IF(GV105&gt;0,"VENCIDA",IF(GV105&gt;=-5,"POR VENCER","AL DÍA"))))</f>
        <v>SIN ESTADO</v>
      </c>
      <c r="HA105" t="str">
        <f>IF(N($H105)&lt;34,"",IF(GU105="","",GU105+31))</f>
        <v/>
      </c>
      <c r="HB105" t="str">
        <f>IF(HA105="","",TODAY()-HA105)</f>
        <v/>
      </c>
      <c r="HE105" t="str">
        <f>IF(HA105="","SIN ESTADO",IF(HC105&lt;&gt;"","PAGA",IF(HB105&gt;0,"VENCIDA",IF(HB105&gt;=-5,"POR VENCER","AL DÍA"))))</f>
        <v>SIN ESTADO</v>
      </c>
      <c r="HG105" t="str">
        <f>IF(N($H105)&lt;35,"",IF(HA105="","",HA105+31))</f>
        <v/>
      </c>
      <c r="HH105" t="str">
        <f>IF(HG105="","",TODAY()-HG105)</f>
        <v/>
      </c>
      <c r="HK105" t="str">
        <f>IF(HG105="","SIN ESTADO",IF(HI105&lt;&gt;"","PAGA",IF(HH105&gt;0,"VENCIDA",IF(HH105&gt;=-5,"POR VENCER","AL DÍA"))))</f>
        <v>SIN ESTADO</v>
      </c>
      <c r="HM105" t="str">
        <f>IF(N($H105)&lt;36,"",IF(HG105="","",HG105+31))</f>
        <v/>
      </c>
      <c r="HN105" t="str">
        <f>IF(HM105="","",TODAY()-HM105)</f>
        <v/>
      </c>
      <c r="HQ105" t="str">
        <f>IF(HM105="","SIN ESTADO",IF(HO105&lt;&gt;"","PAGA",IF(HN105&gt;0,"VENCIDA",IF(HN105&gt;=-5,"POR VENCER","AL DÍA"))))</f>
        <v>SIN ESTADO</v>
      </c>
      <c r="HS105">
        <f>N105+T105+Z105+AF105+AL105+AR105+AX105+BD105+BJ105+BP105+BV105+CB105+CH105+CN105+CT105+CZ105+DF105+DL105+DR105+DX105+ED105+EJ105+EP105+EV105+FB105+FH105+FN105+FT105+FZ105+GF105+GL105+GR105+GX105+HD105+HJ105+HP105</f>
        <v>0</v>
      </c>
      <c r="HU105">
        <f>IFERROR(N($J105),0)</f>
        <v>875000</v>
      </c>
      <c r="HW105">
        <f>SUMPRODUCT((MOD(COLUMN($M105:$HR105)-COLUMN($M105),6)=0)*ISNUMBER($M105:$HR105)*($M105:$HR105&gt;=RESUMEN!$C$26)*($M105:$HR105&lt;=RESUMEN!$C$27)*IFERROR(N($N105:$HS105),0))</f>
        <v>0</v>
      </c>
      <c r="HX105">
        <f>SUMPRODUCT((MOD(COLUMN($M105:$HR105)-COLUMN($M105),6)=0)*ISNUMBER($M105:$HR105)*($M105:$HR105&gt;=RESUMEN!$C$26)*($M105:$HR105&lt;=RESUMEN!$C$27))</f>
        <v>0</v>
      </c>
    </row>
    <row r="106">
      <c r="B106">
        <f>VENTAS!A105</f>
        <v>103</v>
      </c>
      <c r="C106" t="str">
        <f>VENTAS!B105</f>
        <v xml:space="preserve">LC1 - 12 - 5 </v>
      </c>
      <c r="D106" t="str">
        <f>VENTAS!C105</f>
        <v>VENDIDO</v>
      </c>
      <c r="E106">
        <f>VENTAS!D105</f>
        <v>38178000</v>
      </c>
      <c r="F106">
        <f>VENTAS!J105</f>
        <v>34178000</v>
      </c>
      <c r="G106">
        <f>VENTAS!F105</f>
        <v>45899</v>
      </c>
      <c r="H106">
        <f>VENTAS!K105</f>
        <v>24</v>
      </c>
      <c r="I106" t="str">
        <f>VENTAS!M105</f>
        <v xml:space="preserve">30 DE CADA MES </v>
      </c>
      <c r="J106">
        <f>VENTAS!L105</f>
        <v>1424083.3333333333</v>
      </c>
      <c r="K106">
        <f>IF(N($H106)&lt;1,"",$G106+31)</f>
        <v>45930</v>
      </c>
      <c r="L106">
        <f>IF(K106="","",TODAY()-K106)</f>
        <v>388</v>
      </c>
      <c r="O106" t="str">
        <f>IF(K106="","SIN ESTADO",IF(M106&lt;&gt;"","PAGA",IF(L106&gt;0,"VENCIDA",IF(L106&gt;=-5,"POR VENCER","AL DÍA"))))</f>
        <v>VENCIDA</v>
      </c>
      <c r="Q106">
        <f>IF(N($H106)&lt;2,"",IF(K106="","",K106+31))</f>
        <v>45961</v>
      </c>
      <c r="R106">
        <f>IF(Q106="","",TODAY()-Q106)</f>
        <v>357</v>
      </c>
      <c r="U106" t="str">
        <f>IF(Q106="","SIN ESTADO",IF(S106&lt;&gt;"","PAGA",IF(R106&gt;0,"VENCIDA",IF(R106&gt;=-5,"POR VENCER","AL DÍA"))))</f>
        <v>VENCIDA</v>
      </c>
      <c r="W106">
        <f>IF(N($H106)&lt;3,"",IF(Q106="","",Q106+31))</f>
        <v>45992</v>
      </c>
      <c r="X106">
        <f>IF(W106="","",TODAY()-W106)</f>
        <v>326</v>
      </c>
      <c r="AA106" t="str">
        <f>IF(W106="","SIN ESTADO",IF(Y106&lt;&gt;"","PAGA",IF(X106&gt;0,"VENCIDA",IF(X106&gt;=-5,"POR VENCER","AL DÍA"))))</f>
        <v>VENCIDA</v>
      </c>
      <c r="AC106">
        <f>IF(N($H106)&lt;4,"",IF(W106="","",W106+31))</f>
        <v>46023</v>
      </c>
      <c r="AD106">
        <f>IF(AC106="","",TODAY()-AC106)</f>
        <v>295</v>
      </c>
      <c r="AG106" t="str">
        <f>IF(AC106="","SIN ESTADO",IF(AE106&lt;&gt;"","PAGA",IF(AD106&gt;0,"VENCIDA",IF(AD106&gt;=-5,"POR VENCER","AL DÍA"))))</f>
        <v>VENCIDA</v>
      </c>
      <c r="AI106">
        <f>IF(N($H106)&lt;5,"",IF(AC106="","",AC106+31))</f>
        <v>46054</v>
      </c>
      <c r="AJ106">
        <f>IF(AI106="","",TODAY()-AI106)</f>
        <v>264</v>
      </c>
      <c r="AM106" t="str">
        <f>IF(AI106="","SIN ESTADO",IF(AK106&lt;&gt;"","PAGA",IF(AJ106&gt;0,"VENCIDA",IF(AJ106&gt;=-5,"POR VENCER","AL DÍA"))))</f>
        <v>VENCIDA</v>
      </c>
      <c r="AO106">
        <f>IF(N($H106)&lt;6,"",IF(AI106="","",AI106+31))</f>
        <v>46085</v>
      </c>
      <c r="AP106">
        <f>IF(AO106="","",TODAY()-AO106)</f>
        <v>233</v>
      </c>
      <c r="AS106" t="str">
        <f>IF(AO106="","SIN ESTADO",IF(AQ106&lt;&gt;"","PAGA",IF(AP106&gt;0,"VENCIDA",IF(AP106&gt;=-5,"POR VENCER","AL DÍA"))))</f>
        <v>VENCIDA</v>
      </c>
      <c r="AU106">
        <f>IF(N($H106)&lt;7,"",IF(AO106="","",AO106+31))</f>
        <v>46116</v>
      </c>
      <c r="AV106">
        <f>IF(AU106="","",TODAY()-AU106)</f>
        <v>202</v>
      </c>
      <c r="AY106" t="str">
        <f>IF(AU106="","SIN ESTADO",IF(AW106&lt;&gt;"","PAGA",IF(AV106&gt;0,"VENCIDA",IF(AV106&gt;=-5,"POR VENCER","AL DÍA"))))</f>
        <v>VENCIDA</v>
      </c>
      <c r="BA106">
        <f>IF(N($H106)&lt;8,"",IF(AU106="","",AU106+31))</f>
        <v>46147</v>
      </c>
      <c r="BB106">
        <f>IF(BA106="","",TODAY()-BA106)</f>
        <v>171</v>
      </c>
      <c r="BE106" t="str">
        <f>IF(BA106="","SIN ESTADO",IF(BC106&lt;&gt;"","PAGA",IF(BB106&gt;0,"VENCIDA",IF(BB106&gt;=-5,"POR VENCER","AL DÍA"))))</f>
        <v>VENCIDA</v>
      </c>
      <c r="BG106">
        <f>IF(N($H106)&lt;9,"",IF(BA106="","",BA106+31))</f>
        <v>46178</v>
      </c>
      <c r="BH106">
        <f>IF(BG106="","",TODAY()-BG106)</f>
        <v>140</v>
      </c>
      <c r="BK106" t="str">
        <f>IF(BG106="","SIN ESTADO",IF(BI106&lt;&gt;"","PAGA",IF(BH106&gt;0,"VENCIDA",IF(BH106&gt;=-5,"POR VENCER","AL DÍA"))))</f>
        <v>VENCIDA</v>
      </c>
      <c r="BM106">
        <f>IF(N($H106)&lt;10,"",IF(BG106="","",BG106+31))</f>
        <v>46209</v>
      </c>
      <c r="BN106">
        <f>IF(BM106="","",TODAY()-BM106)</f>
        <v>109</v>
      </c>
      <c r="BQ106" t="str">
        <f>IF(BM106="","SIN ESTADO",IF(BO106&lt;&gt;"","PAGA",IF(BN106&gt;0,"VENCIDA",IF(BN106&gt;=-5,"POR VENCER","AL DÍA"))))</f>
        <v>VENCIDA</v>
      </c>
      <c r="BS106">
        <f>IF(N($H106)&lt;11,"",IF(BM106="","",BM106+31))</f>
        <v>46240</v>
      </c>
      <c r="BT106">
        <f>IF(BS106="","",TODAY()-BS106)</f>
        <v>78</v>
      </c>
      <c r="BW106" t="str">
        <f>IF(BS106="","SIN ESTADO",IF(BU106&lt;&gt;"","PAGA",IF(BT106&gt;0,"VENCIDA",IF(BT106&gt;=-5,"POR VENCER","AL DÍA"))))</f>
        <v>VENCIDA</v>
      </c>
      <c r="BY106">
        <f>IF(N($H106)&lt;12,"",IF(BS106="","",BS106+31))</f>
        <v>46271</v>
      </c>
      <c r="BZ106">
        <f>IF(BY106="","",TODAY()-BY106)</f>
        <v>47</v>
      </c>
      <c r="CC106" t="str">
        <f>IF(BY106="","SIN ESTADO",IF(CA106&lt;&gt;"","PAGA",IF(BZ106&gt;0,"VENCIDA",IF(BZ106&gt;=-5,"POR VENCER","AL DÍA"))))</f>
        <v>VENCIDA</v>
      </c>
      <c r="CE106">
        <f>IF(N($H106)&lt;13,"",IF(BY106="","",BY106+31))</f>
        <v>46302</v>
      </c>
      <c r="CF106">
        <f>IF(CE106="","",TODAY()-CE106)</f>
        <v>16</v>
      </c>
      <c r="CI106" t="str">
        <f>IF(CE106="","SIN ESTADO",IF(CG106&lt;&gt;"","PAGA",IF(CF106&gt;0,"VENCIDA",IF(CF106&gt;=-5,"POR VENCER","AL DÍA"))))</f>
        <v>VENCIDA</v>
      </c>
      <c r="CK106">
        <f>IF(N($H106)&lt;14,"",IF(CE106="","",CE106+31))</f>
        <v>46333</v>
      </c>
      <c r="CL106">
        <f>IF(CK106="","",TODAY()-CK106)</f>
        <v>-15</v>
      </c>
      <c r="CO106" t="str">
        <f>IF(CK106="","SIN ESTADO",IF(CM106&lt;&gt;"","PAGA",IF(CL106&gt;0,"VENCIDA",IF(CL106&gt;=-5,"POR VENCER","AL DÍA"))))</f>
        <v>AL DÍA</v>
      </c>
      <c r="CQ106">
        <f>IF(N($H106)&lt;15,"",IF(CK106="","",CK106+31))</f>
        <v>46364</v>
      </c>
      <c r="CR106">
        <f>IF(CQ106="","",TODAY()-CQ106)</f>
        <v>-46</v>
      </c>
      <c r="CU106" t="str">
        <f>IF(CQ106="","SIN ESTADO",IF(CS106&lt;&gt;"","PAGA",IF(CR106&gt;0,"VENCIDA",IF(CR106&gt;=-5,"POR VENCER","AL DÍA"))))</f>
        <v>AL DÍA</v>
      </c>
      <c r="CW106">
        <f>IF(N($H106)&lt;16,"",IF(CQ106="","",CQ106+31))</f>
        <v>46395</v>
      </c>
      <c r="CX106">
        <f>IF(CW106="","",TODAY()-CW106)</f>
        <v>-77</v>
      </c>
      <c r="DA106" t="str">
        <f>IF(CW106="","SIN ESTADO",IF(CY106&lt;&gt;"","PAGA",IF(CX106&gt;0,"VENCIDA",IF(CX106&gt;=-5,"POR VENCER","AL DÍA"))))</f>
        <v>AL DÍA</v>
      </c>
      <c r="DC106">
        <f>IF(N($H106)&lt;17,"",IF(CW106="","",CW106+31))</f>
        <v>46426</v>
      </c>
      <c r="DD106">
        <f>IF(DC106="","",TODAY()-DC106)</f>
        <v>-108</v>
      </c>
      <c r="DG106" t="str">
        <f>IF(DC106="","SIN ESTADO",IF(DE106&lt;&gt;"","PAGA",IF(DD106&gt;0,"VENCIDA",IF(DD106&gt;=-5,"POR VENCER","AL DÍA"))))</f>
        <v>AL DÍA</v>
      </c>
      <c r="DI106">
        <f>IF(N($H106)&lt;18,"",IF(DC106="","",DC106+31))</f>
        <v>46457</v>
      </c>
      <c r="DJ106">
        <f>IF(DI106="","",TODAY()-DI106)</f>
        <v>-139</v>
      </c>
      <c r="DM106" t="str">
        <f>IF(DI106="","SIN ESTADO",IF(DK106&lt;&gt;"","PAGA",IF(DJ106&gt;0,"VENCIDA",IF(DJ106&gt;=-5,"POR VENCER","AL DÍA"))))</f>
        <v>AL DÍA</v>
      </c>
      <c r="DO106">
        <f>IF(N($H106)&lt;19,"",IF(DI106="","",DI106+31))</f>
        <v>46488</v>
      </c>
      <c r="DP106">
        <f>IF(DO106="","",TODAY()-DO106)</f>
        <v>-170</v>
      </c>
      <c r="DS106" t="str">
        <f>IF(DO106="","SIN ESTADO",IF(DQ106&lt;&gt;"","PAGA",IF(DP106&gt;0,"VENCIDA",IF(DP106&gt;=-5,"POR VENCER","AL DÍA"))))</f>
        <v>AL DÍA</v>
      </c>
      <c r="DU106">
        <f>IF(N($H106)&lt;20,"",IF(DO106="","",DO106+31))</f>
        <v>46519</v>
      </c>
      <c r="DV106">
        <f>IF(DU106="","",TODAY()-DU106)</f>
        <v>-201</v>
      </c>
      <c r="DY106" t="str">
        <f>IF(DU106="","SIN ESTADO",IF(DW106&lt;&gt;"","PAGA",IF(DV106&gt;0,"VENCIDA",IF(DV106&gt;=-5,"POR VENCER","AL DÍA"))))</f>
        <v>AL DÍA</v>
      </c>
      <c r="EA106">
        <f>IF(N($H106)&lt;21,"",IF(DU106="","",DU106+31))</f>
        <v>46550</v>
      </c>
      <c r="EB106">
        <f>IF(EA106="","",TODAY()-EA106)</f>
        <v>-232</v>
      </c>
      <c r="EE106" t="str">
        <f>IF(EA106="","SIN ESTADO",IF(EC106&lt;&gt;"","PAGA",IF(EB106&gt;0,"VENCIDA",IF(EB106&gt;=-5,"POR VENCER","AL DÍA"))))</f>
        <v>AL DÍA</v>
      </c>
      <c r="EG106">
        <f>IF(N($H106)&lt;22,"",IF(EA106="","",EA106+31))</f>
        <v>46581</v>
      </c>
      <c r="EH106">
        <f>IF(EG106="","",TODAY()-EG106)</f>
        <v>-263</v>
      </c>
      <c r="EK106" t="str">
        <f>IF(EG106="","SIN ESTADO",IF(EI106&lt;&gt;"","PAGA",IF(EH106&gt;0,"VENCIDA",IF(EH106&gt;=-5,"POR VENCER","AL DÍA"))))</f>
        <v>AL DÍA</v>
      </c>
      <c r="EM106">
        <f>IF(N($H106)&lt;23,"",IF(EG106="","",EG106+31))</f>
        <v>46612</v>
      </c>
      <c r="EN106">
        <f>IF(EM106="","",TODAY()-EM106)</f>
        <v>-294</v>
      </c>
      <c r="EQ106" t="str">
        <f>IF(EM106="","SIN ESTADO",IF(EO106&lt;&gt;"","PAGA",IF(EN106&gt;0,"VENCIDA",IF(EN106&gt;=-5,"POR VENCER","AL DÍA"))))</f>
        <v>AL DÍA</v>
      </c>
      <c r="ES106">
        <f>IF(N($H106)&lt;24,"",IF(EM106="","",EM106+31))</f>
        <v>46643</v>
      </c>
      <c r="ET106">
        <f>IF(ES106="","",TODAY()-ES106)</f>
        <v>-325</v>
      </c>
      <c r="EW106" t="str">
        <f>IF(ES106="","SIN ESTADO",IF(EU106&lt;&gt;"","PAGA",IF(ET106&gt;0,"VENCIDA",IF(ET106&gt;=-5,"POR VENCER","AL DÍA"))))</f>
        <v>AL DÍA</v>
      </c>
      <c r="EY106" t="str">
        <f>IF(N($H106)&lt;25,"",IF(ES106="","",ES106+31))</f>
        <v/>
      </c>
      <c r="EZ106" t="str">
        <f>IF(EY106="","",TODAY()-EY106)</f>
        <v/>
      </c>
      <c r="FC106" t="str">
        <f>IF(EY106="","SIN ESTADO",IF(FA106&lt;&gt;"","PAGA",IF(EZ106&gt;0,"VENCIDA",IF(EZ106&gt;=-5,"POR VENCER","AL DÍA"))))</f>
        <v>SIN ESTADO</v>
      </c>
      <c r="FE106" t="str">
        <f>IF(N($H106)&lt;26,"",IF(EY106="","",EY106+31))</f>
        <v/>
      </c>
      <c r="FF106" t="str">
        <f>IF(FE106="","",TODAY()-FE106)</f>
        <v/>
      </c>
      <c r="FI106" t="str">
        <f>IF(FE106="","SIN ESTADO",IF(FG106&lt;&gt;"","PAGA",IF(FF106&gt;0,"VENCIDA",IF(FF106&gt;=-5,"POR VENCER","AL DÍA"))))</f>
        <v>SIN ESTADO</v>
      </c>
      <c r="FK106" t="str">
        <f>IF(N($H106)&lt;27,"",IF(FE106="","",FE106+31))</f>
        <v/>
      </c>
      <c r="FL106" t="str">
        <f>IF(FK106="","",TODAY()-FK106)</f>
        <v/>
      </c>
      <c r="FO106" t="str">
        <f>IF(FK106="","SIN ESTADO",IF(FM106&lt;&gt;"","PAGA",IF(FL106&gt;0,"VENCIDA",IF(FL106&gt;=-5,"POR VENCER","AL DÍA"))))</f>
        <v>SIN ESTADO</v>
      </c>
      <c r="FQ106" t="str">
        <f>IF(N($H106)&lt;28,"",IF(FK106="","",FK106+31))</f>
        <v/>
      </c>
      <c r="FR106" t="str">
        <f>IF(FQ106="","",TODAY()-FQ106)</f>
        <v/>
      </c>
      <c r="FU106" t="str">
        <f>IF(FQ106="","SIN ESTADO",IF(FS106&lt;&gt;"","PAGA",IF(FR106&gt;0,"VENCIDA",IF(FR106&gt;=-5,"POR VENCER","AL DÍA"))))</f>
        <v>SIN ESTADO</v>
      </c>
      <c r="FW106" t="str">
        <f>IF(N($H106)&lt;29,"",IF(FQ106="","",FQ106+31))</f>
        <v/>
      </c>
      <c r="FX106" t="str">
        <f>IF(FW106="","",TODAY()-FW106)</f>
        <v/>
      </c>
      <c r="GA106" t="str">
        <f>IF(FW106="","SIN ESTADO",IF(FY106&lt;&gt;"","PAGA",IF(FX106&gt;0,"VENCIDA",IF(FX106&gt;=-5,"POR VENCER","AL DÍA"))))</f>
        <v>SIN ESTADO</v>
      </c>
      <c r="GC106" t="str">
        <f>IF(N($H106)&lt;30,"",IF(FW106="","",FW106+31))</f>
        <v/>
      </c>
      <c r="GD106" t="str">
        <f>IF(GC106="","",TODAY()-GC106)</f>
        <v/>
      </c>
      <c r="GG106" t="str">
        <f>IF(GC106="","SIN ESTADO",IF(GE106&lt;&gt;"","PAGA",IF(GD106&gt;0,"VENCIDA",IF(GD106&gt;=-5,"POR VENCER","AL DÍA"))))</f>
        <v>SIN ESTADO</v>
      </c>
      <c r="GI106" t="str">
        <f>IF(N($H106)&lt;31,"",IF(GC106="","",GC106+31))</f>
        <v/>
      </c>
      <c r="GJ106" t="str">
        <f>IF(GI106="","",TODAY()-GI106)</f>
        <v/>
      </c>
      <c r="GM106" t="str">
        <f>IF(GI106="","SIN ESTADO",IF(GK106&lt;&gt;"","PAGA",IF(GJ106&gt;0,"VENCIDA",IF(GJ106&gt;=-5,"POR VENCER","AL DÍA"))))</f>
        <v>SIN ESTADO</v>
      </c>
      <c r="GO106" t="str">
        <f>IF(N($H106)&lt;32,"",IF(GI106="","",GI106+31))</f>
        <v/>
      </c>
      <c r="GP106" t="str">
        <f>IF(GO106="","",TODAY()-GO106)</f>
        <v/>
      </c>
      <c r="GS106" t="str">
        <f>IF(GO106="","SIN ESTADO",IF(GQ106&lt;&gt;"","PAGA",IF(GP106&gt;0,"VENCIDA",IF(GP106&gt;=-5,"POR VENCER","AL DÍA"))))</f>
        <v>SIN ESTADO</v>
      </c>
      <c r="GU106" t="str">
        <f>IF(N($H106)&lt;33,"",IF(GO106="","",GO106+31))</f>
        <v/>
      </c>
      <c r="GV106" t="str">
        <f>IF(GU106="","",TODAY()-GU106)</f>
        <v/>
      </c>
      <c r="GY106" t="str">
        <f>IF(GU106="","SIN ESTADO",IF(GW106&lt;&gt;"","PAGA",IF(GV106&gt;0,"VENCIDA",IF(GV106&gt;=-5,"POR VENCER","AL DÍA"))))</f>
        <v>SIN ESTADO</v>
      </c>
      <c r="HA106" t="str">
        <f>IF(N($H106)&lt;34,"",IF(GU106="","",GU106+31))</f>
        <v/>
      </c>
      <c r="HB106" t="str">
        <f>IF(HA106="","",TODAY()-HA106)</f>
        <v/>
      </c>
      <c r="HE106" t="str">
        <f>IF(HA106="","SIN ESTADO",IF(HC106&lt;&gt;"","PAGA",IF(HB106&gt;0,"VENCIDA",IF(HB106&gt;=-5,"POR VENCER","AL DÍA"))))</f>
        <v>SIN ESTADO</v>
      </c>
      <c r="HG106" t="str">
        <f>IF(N($H106)&lt;35,"",IF(HA106="","",HA106+31))</f>
        <v/>
      </c>
      <c r="HH106" t="str">
        <f>IF(HG106="","",TODAY()-HG106)</f>
        <v/>
      </c>
      <c r="HK106" t="str">
        <f>IF(HG106="","SIN ESTADO",IF(HI106&lt;&gt;"","PAGA",IF(HH106&gt;0,"VENCIDA",IF(HH106&gt;=-5,"POR VENCER","AL DÍA"))))</f>
        <v>SIN ESTADO</v>
      </c>
      <c r="HM106" t="str">
        <f>IF(N($H106)&lt;36,"",IF(HG106="","",HG106+31))</f>
        <v/>
      </c>
      <c r="HN106" t="str">
        <f>IF(HM106="","",TODAY()-HM106)</f>
        <v/>
      </c>
      <c r="HQ106" t="str">
        <f>IF(HM106="","SIN ESTADO",IF(HO106&lt;&gt;"","PAGA",IF(HN106&gt;0,"VENCIDA",IF(HN106&gt;=-5,"POR VENCER","AL DÍA"))))</f>
        <v>SIN ESTADO</v>
      </c>
      <c r="HS106">
        <f>N106+T106+Z106+AF106+AL106+AR106+AX106+BD106+BJ106+BP106+BV106+CB106+CH106+CN106+CT106+CZ106+DF106+DL106+DR106+DX106+ED106+EJ106+EP106+EV106+FB106+FH106+FN106+FT106+FZ106+GF106+GL106+GR106+GX106+HD106+HJ106+HP106</f>
        <v>0</v>
      </c>
      <c r="HU106">
        <f>IFERROR(N($J106),0)</f>
        <v>1424083.3333333333</v>
      </c>
      <c r="HW106">
        <f>SUMPRODUCT((MOD(COLUMN($M106:$HR106)-COLUMN($M106),6)=0)*ISNUMBER($M106:$HR106)*($M106:$HR106&gt;=RESUMEN!$C$26)*($M106:$HR106&lt;=RESUMEN!$C$27)*IFERROR(N($N106:$HS106),0))</f>
        <v>0</v>
      </c>
      <c r="HX106">
        <f>SUMPRODUCT((MOD(COLUMN($M106:$HR106)-COLUMN($M106),6)=0)*ISNUMBER($M106:$HR106)*($M106:$HR106&gt;=RESUMEN!$C$26)*($M106:$HR106&lt;=RESUMEN!$C$27))</f>
        <v>0</v>
      </c>
    </row>
    <row r="107">
      <c r="B107">
        <f>VENTAS!A106</f>
        <v>104</v>
      </c>
      <c r="C107" t="str">
        <f>VENTAS!B106</f>
        <v>LC1 - 12 - 6</v>
      </c>
      <c r="D107" t="str">
        <f>VENTAS!C106</f>
        <v>DISPONIBLE</v>
      </c>
      <c r="E107">
        <f>VENTAS!D106</f>
        <v>48676000</v>
      </c>
      <c r="F107">
        <f>VENTAS!J106</f>
        <v>48676000</v>
      </c>
      <c r="G107">
        <f>VENTAS!F106</f>
        <v>0</v>
      </c>
      <c r="H107">
        <f>VENTAS!K106</f>
        <v>0</v>
      </c>
      <c r="I107">
        <f>VENTAS!M106</f>
        <v>0</v>
      </c>
      <c r="J107" t="e">
        <f>VENTAS!L106</f>
        <v>#DIV/0!</v>
      </c>
      <c r="K107" t="str">
        <f>IF(N($H107)&lt;1,"",$G107+31)</f>
        <v/>
      </c>
      <c r="L107" t="str">
        <f>IF(K107="","",TODAY()-K107)</f>
        <v/>
      </c>
      <c r="O107" t="str">
        <f>IF(K107="","SIN ESTADO",IF(M107&lt;&gt;"","PAGA",IF(L107&gt;0,"VENCIDA",IF(L107&gt;=-5,"POR VENCER","AL DÍA"))))</f>
        <v>SIN ESTADO</v>
      </c>
      <c r="Q107" t="str">
        <f>IF(N($H107)&lt;2,"",IF(K107="","",K107+31))</f>
        <v/>
      </c>
      <c r="R107" t="str">
        <f>IF(Q107="","",TODAY()-Q107)</f>
        <v/>
      </c>
      <c r="U107" t="str">
        <f>IF(Q107="","SIN ESTADO",IF(S107&lt;&gt;"","PAGA",IF(R107&gt;0,"VENCIDA",IF(R107&gt;=-5,"POR VENCER","AL DÍA"))))</f>
        <v>SIN ESTADO</v>
      </c>
      <c r="W107" t="str">
        <f>IF(N($H107)&lt;3,"",IF(Q107="","",Q107+31))</f>
        <v/>
      </c>
      <c r="X107" t="str">
        <f>IF(W107="","",TODAY()-W107)</f>
        <v/>
      </c>
      <c r="AA107" t="str">
        <f>IF(W107="","SIN ESTADO",IF(Y107&lt;&gt;"","PAGA",IF(X107&gt;0,"VENCIDA",IF(X107&gt;=-5,"POR VENCER","AL DÍA"))))</f>
        <v>SIN ESTADO</v>
      </c>
      <c r="AC107" t="str">
        <f>IF(N($H107)&lt;4,"",IF(W107="","",W107+31))</f>
        <v/>
      </c>
      <c r="AD107" t="str">
        <f>IF(AC107="","",TODAY()-AC107)</f>
        <v/>
      </c>
      <c r="AG107" t="str">
        <f>IF(AC107="","SIN ESTADO",IF(AE107&lt;&gt;"","PAGA",IF(AD107&gt;0,"VENCIDA",IF(AD107&gt;=-5,"POR VENCER","AL DÍA"))))</f>
        <v>SIN ESTADO</v>
      </c>
      <c r="AI107" t="str">
        <f>IF(N($H107)&lt;5,"",IF(AC107="","",AC107+31))</f>
        <v/>
      </c>
      <c r="AJ107" t="str">
        <f>IF(AI107="","",TODAY()-AI107)</f>
        <v/>
      </c>
      <c r="AM107" t="str">
        <f>IF(AI107="","SIN ESTADO",IF(AK107&lt;&gt;"","PAGA",IF(AJ107&gt;0,"VENCIDA",IF(AJ107&gt;=-5,"POR VENCER","AL DÍA"))))</f>
        <v>SIN ESTADO</v>
      </c>
      <c r="AO107" t="str">
        <f>IF(N($H107)&lt;6,"",IF(AI107="","",AI107+31))</f>
        <v/>
      </c>
      <c r="AP107" t="str">
        <f>IF(AO107="","",TODAY()-AO107)</f>
        <v/>
      </c>
      <c r="AS107" t="str">
        <f>IF(AO107="","SIN ESTADO",IF(AQ107&lt;&gt;"","PAGA",IF(AP107&gt;0,"VENCIDA",IF(AP107&gt;=-5,"POR VENCER","AL DÍA"))))</f>
        <v>SIN ESTADO</v>
      </c>
      <c r="AU107" t="str">
        <f>IF(N($H107)&lt;7,"",IF(AO107="","",AO107+31))</f>
        <v/>
      </c>
      <c r="AV107" t="str">
        <f>IF(AU107="","",TODAY()-AU107)</f>
        <v/>
      </c>
      <c r="AY107" t="str">
        <f>IF(AU107="","SIN ESTADO",IF(AW107&lt;&gt;"","PAGA",IF(AV107&gt;0,"VENCIDA",IF(AV107&gt;=-5,"POR VENCER","AL DÍA"))))</f>
        <v>SIN ESTADO</v>
      </c>
      <c r="BA107" t="str">
        <f>IF(N($H107)&lt;8,"",IF(AU107="","",AU107+31))</f>
        <v/>
      </c>
      <c r="BB107" t="str">
        <f>IF(BA107="","",TODAY()-BA107)</f>
        <v/>
      </c>
      <c r="BE107" t="str">
        <f>IF(BA107="","SIN ESTADO",IF(BC107&lt;&gt;"","PAGA",IF(BB107&gt;0,"VENCIDA",IF(BB107&gt;=-5,"POR VENCER","AL DÍA"))))</f>
        <v>SIN ESTADO</v>
      </c>
      <c r="BG107" t="str">
        <f>IF(N($H107)&lt;9,"",IF(BA107="","",BA107+31))</f>
        <v/>
      </c>
      <c r="BH107" t="str">
        <f>IF(BG107="","",TODAY()-BG107)</f>
        <v/>
      </c>
      <c r="BK107" t="str">
        <f>IF(BG107="","SIN ESTADO",IF(BI107&lt;&gt;"","PAGA",IF(BH107&gt;0,"VENCIDA",IF(BH107&gt;=-5,"POR VENCER","AL DÍA"))))</f>
        <v>SIN ESTADO</v>
      </c>
      <c r="BM107" t="str">
        <f>IF(N($H107)&lt;10,"",IF(BG107="","",BG107+31))</f>
        <v/>
      </c>
      <c r="BN107" t="str">
        <f>IF(BM107="","",TODAY()-BM107)</f>
        <v/>
      </c>
      <c r="BQ107" t="str">
        <f>IF(BM107="","SIN ESTADO",IF(BO107&lt;&gt;"","PAGA",IF(BN107&gt;0,"VENCIDA",IF(BN107&gt;=-5,"POR VENCER","AL DÍA"))))</f>
        <v>SIN ESTADO</v>
      </c>
      <c r="BS107" t="str">
        <f>IF(N($H107)&lt;11,"",IF(BM107="","",BM107+31))</f>
        <v/>
      </c>
      <c r="BT107" t="str">
        <f>IF(BS107="","",TODAY()-BS107)</f>
        <v/>
      </c>
      <c r="BW107" t="str">
        <f>IF(BS107="","SIN ESTADO",IF(BU107&lt;&gt;"","PAGA",IF(BT107&gt;0,"VENCIDA",IF(BT107&gt;=-5,"POR VENCER","AL DÍA"))))</f>
        <v>SIN ESTADO</v>
      </c>
      <c r="BY107" t="str">
        <f>IF(N($H107)&lt;12,"",IF(BS107="","",BS107+31))</f>
        <v/>
      </c>
      <c r="BZ107" t="str">
        <f>IF(BY107="","",TODAY()-BY107)</f>
        <v/>
      </c>
      <c r="CC107" t="str">
        <f>IF(BY107="","SIN ESTADO",IF(CA107&lt;&gt;"","PAGA",IF(BZ107&gt;0,"VENCIDA",IF(BZ107&gt;=-5,"POR VENCER","AL DÍA"))))</f>
        <v>SIN ESTADO</v>
      </c>
      <c r="CE107" t="str">
        <f>IF(N($H107)&lt;13,"",IF(BY107="","",BY107+31))</f>
        <v/>
      </c>
      <c r="CF107" t="str">
        <f>IF(CE107="","",TODAY()-CE107)</f>
        <v/>
      </c>
      <c r="CI107" t="str">
        <f>IF(CE107="","SIN ESTADO",IF(CG107&lt;&gt;"","PAGA",IF(CF107&gt;0,"VENCIDA",IF(CF107&gt;=-5,"POR VENCER","AL DÍA"))))</f>
        <v>SIN ESTADO</v>
      </c>
      <c r="CK107" t="str">
        <f>IF(N($H107)&lt;14,"",IF(CE107="","",CE107+31))</f>
        <v/>
      </c>
      <c r="CL107" t="str">
        <f>IF(CK107="","",TODAY()-CK107)</f>
        <v/>
      </c>
      <c r="CO107" t="str">
        <f>IF(CK107="","SIN ESTADO",IF(CM107&lt;&gt;"","PAGA",IF(CL107&gt;0,"VENCIDA",IF(CL107&gt;=-5,"POR VENCER","AL DÍA"))))</f>
        <v>SIN ESTADO</v>
      </c>
      <c r="CQ107" t="str">
        <f>IF(N($H107)&lt;15,"",IF(CK107="","",CK107+31))</f>
        <v/>
      </c>
      <c r="CR107" t="str">
        <f>IF(CQ107="","",TODAY()-CQ107)</f>
        <v/>
      </c>
      <c r="CU107" t="str">
        <f>IF(CQ107="","SIN ESTADO",IF(CS107&lt;&gt;"","PAGA",IF(CR107&gt;0,"VENCIDA",IF(CR107&gt;=-5,"POR VENCER","AL DÍA"))))</f>
        <v>SIN ESTADO</v>
      </c>
      <c r="CW107" t="str">
        <f>IF(N($H107)&lt;16,"",IF(CQ107="","",CQ107+31))</f>
        <v/>
      </c>
      <c r="CX107" t="str">
        <f>IF(CW107="","",TODAY()-CW107)</f>
        <v/>
      </c>
      <c r="DA107" t="str">
        <f>IF(CW107="","SIN ESTADO",IF(CY107&lt;&gt;"","PAGA",IF(CX107&gt;0,"VENCIDA",IF(CX107&gt;=-5,"POR VENCER","AL DÍA"))))</f>
        <v>SIN ESTADO</v>
      </c>
      <c r="DC107" t="str">
        <f>IF(N($H107)&lt;17,"",IF(CW107="","",CW107+31))</f>
        <v/>
      </c>
      <c r="DD107" t="str">
        <f>IF(DC107="","",TODAY()-DC107)</f>
        <v/>
      </c>
      <c r="DG107" t="str">
        <f>IF(DC107="","SIN ESTADO",IF(DE107&lt;&gt;"","PAGA",IF(DD107&gt;0,"VENCIDA",IF(DD107&gt;=-5,"POR VENCER","AL DÍA"))))</f>
        <v>SIN ESTADO</v>
      </c>
      <c r="DI107" t="str">
        <f>IF(N($H107)&lt;18,"",IF(DC107="","",DC107+31))</f>
        <v/>
      </c>
      <c r="DJ107" t="str">
        <f>IF(DI107="","",TODAY()-DI107)</f>
        <v/>
      </c>
      <c r="DM107" t="str">
        <f>IF(DI107="","SIN ESTADO",IF(DK107&lt;&gt;"","PAGA",IF(DJ107&gt;0,"VENCIDA",IF(DJ107&gt;=-5,"POR VENCER","AL DÍA"))))</f>
        <v>SIN ESTADO</v>
      </c>
      <c r="DO107" t="str">
        <f>IF(N($H107)&lt;19,"",IF(DI107="","",DI107+31))</f>
        <v/>
      </c>
      <c r="DP107" t="str">
        <f>IF(DO107="","",TODAY()-DO107)</f>
        <v/>
      </c>
      <c r="DS107" t="str">
        <f>IF(DO107="","SIN ESTADO",IF(DQ107&lt;&gt;"","PAGA",IF(DP107&gt;0,"VENCIDA",IF(DP107&gt;=-5,"POR VENCER","AL DÍA"))))</f>
        <v>SIN ESTADO</v>
      </c>
      <c r="DU107" t="str">
        <f>IF(N($H107)&lt;20,"",IF(DO107="","",DO107+31))</f>
        <v/>
      </c>
      <c r="DV107" t="str">
        <f>IF(DU107="","",TODAY()-DU107)</f>
        <v/>
      </c>
      <c r="DY107" t="str">
        <f>IF(DU107="","SIN ESTADO",IF(DW107&lt;&gt;"","PAGA",IF(DV107&gt;0,"VENCIDA",IF(DV107&gt;=-5,"POR VENCER","AL DÍA"))))</f>
        <v>SIN ESTADO</v>
      </c>
      <c r="EA107" t="str">
        <f>IF(N($H107)&lt;21,"",IF(DU107="","",DU107+31))</f>
        <v/>
      </c>
      <c r="EB107" t="str">
        <f>IF(EA107="","",TODAY()-EA107)</f>
        <v/>
      </c>
      <c r="EE107" t="str">
        <f>IF(EA107="","SIN ESTADO",IF(EC107&lt;&gt;"","PAGA",IF(EB107&gt;0,"VENCIDA",IF(EB107&gt;=-5,"POR VENCER","AL DÍA"))))</f>
        <v>SIN ESTADO</v>
      </c>
      <c r="EG107" t="str">
        <f>IF(N($H107)&lt;22,"",IF(EA107="","",EA107+31))</f>
        <v/>
      </c>
      <c r="EH107" t="str">
        <f>IF(EG107="","",TODAY()-EG107)</f>
        <v/>
      </c>
      <c r="EK107" t="str">
        <f>IF(EG107="","SIN ESTADO",IF(EI107&lt;&gt;"","PAGA",IF(EH107&gt;0,"VENCIDA",IF(EH107&gt;=-5,"POR VENCER","AL DÍA"))))</f>
        <v>SIN ESTADO</v>
      </c>
      <c r="EM107" t="str">
        <f>IF(N($H107)&lt;23,"",IF(EG107="","",EG107+31))</f>
        <v/>
      </c>
      <c r="EN107" t="str">
        <f>IF(EM107="","",TODAY()-EM107)</f>
        <v/>
      </c>
      <c r="EQ107" t="str">
        <f>IF(EM107="","SIN ESTADO",IF(EO107&lt;&gt;"","PAGA",IF(EN107&gt;0,"VENCIDA",IF(EN107&gt;=-5,"POR VENCER","AL DÍA"))))</f>
        <v>SIN ESTADO</v>
      </c>
      <c r="ES107" t="str">
        <f>IF(N($H107)&lt;24,"",IF(EM107="","",EM107+31))</f>
        <v/>
      </c>
      <c r="ET107" t="str">
        <f>IF(ES107="","",TODAY()-ES107)</f>
        <v/>
      </c>
      <c r="EW107" t="str">
        <f>IF(ES107="","SIN ESTADO",IF(EU107&lt;&gt;"","PAGA",IF(ET107&gt;0,"VENCIDA",IF(ET107&gt;=-5,"POR VENCER","AL DÍA"))))</f>
        <v>SIN ESTADO</v>
      </c>
      <c r="EY107" t="str">
        <f>IF(N($H107)&lt;25,"",IF(ES107="","",ES107+31))</f>
        <v/>
      </c>
      <c r="EZ107" t="str">
        <f>IF(EY107="","",TODAY()-EY107)</f>
        <v/>
      </c>
      <c r="FC107" t="str">
        <f>IF(EY107="","SIN ESTADO",IF(FA107&lt;&gt;"","PAGA",IF(EZ107&gt;0,"VENCIDA",IF(EZ107&gt;=-5,"POR VENCER","AL DÍA"))))</f>
        <v>SIN ESTADO</v>
      </c>
      <c r="FE107" t="str">
        <f>IF(N($H107)&lt;26,"",IF(EY107="","",EY107+31))</f>
        <v/>
      </c>
      <c r="FF107" t="str">
        <f>IF(FE107="","",TODAY()-FE107)</f>
        <v/>
      </c>
      <c r="FI107" t="str">
        <f>IF(FE107="","SIN ESTADO",IF(FG107&lt;&gt;"","PAGA",IF(FF107&gt;0,"VENCIDA",IF(FF107&gt;=-5,"POR VENCER","AL DÍA"))))</f>
        <v>SIN ESTADO</v>
      </c>
      <c r="FK107" t="str">
        <f>IF(N($H107)&lt;27,"",IF(FE107="","",FE107+31))</f>
        <v/>
      </c>
      <c r="FL107" t="str">
        <f>IF(FK107="","",TODAY()-FK107)</f>
        <v/>
      </c>
      <c r="FO107" t="str">
        <f>IF(FK107="","SIN ESTADO",IF(FM107&lt;&gt;"","PAGA",IF(FL107&gt;0,"VENCIDA",IF(FL107&gt;=-5,"POR VENCER","AL DÍA"))))</f>
        <v>SIN ESTADO</v>
      </c>
      <c r="FQ107" t="str">
        <f>IF(N($H107)&lt;28,"",IF(FK107="","",FK107+31))</f>
        <v/>
      </c>
      <c r="FR107" t="str">
        <f>IF(FQ107="","",TODAY()-FQ107)</f>
        <v/>
      </c>
      <c r="FU107" t="str">
        <f>IF(FQ107="","SIN ESTADO",IF(FS107&lt;&gt;"","PAGA",IF(FR107&gt;0,"VENCIDA",IF(FR107&gt;=-5,"POR VENCER","AL DÍA"))))</f>
        <v>SIN ESTADO</v>
      </c>
      <c r="FW107" t="str">
        <f>IF(N($H107)&lt;29,"",IF(FQ107="","",FQ107+31))</f>
        <v/>
      </c>
      <c r="FX107" t="str">
        <f>IF(FW107="","",TODAY()-FW107)</f>
        <v/>
      </c>
      <c r="GA107" t="str">
        <f>IF(FW107="","SIN ESTADO",IF(FY107&lt;&gt;"","PAGA",IF(FX107&gt;0,"VENCIDA",IF(FX107&gt;=-5,"POR VENCER","AL DÍA"))))</f>
        <v>SIN ESTADO</v>
      </c>
      <c r="GC107" t="str">
        <f>IF(N($H107)&lt;30,"",IF(FW107="","",FW107+31))</f>
        <v/>
      </c>
      <c r="GD107" t="str">
        <f>IF(GC107="","",TODAY()-GC107)</f>
        <v/>
      </c>
      <c r="GG107" t="str">
        <f>IF(GC107="","SIN ESTADO",IF(GE107&lt;&gt;"","PAGA",IF(GD107&gt;0,"VENCIDA",IF(GD107&gt;=-5,"POR VENCER","AL DÍA"))))</f>
        <v>SIN ESTADO</v>
      </c>
      <c r="GI107" t="str">
        <f>IF(N($H107)&lt;31,"",IF(GC107="","",GC107+31))</f>
        <v/>
      </c>
      <c r="GJ107" t="str">
        <f>IF(GI107="","",TODAY()-GI107)</f>
        <v/>
      </c>
      <c r="GM107" t="str">
        <f>IF(GI107="","SIN ESTADO",IF(GK107&lt;&gt;"","PAGA",IF(GJ107&gt;0,"VENCIDA",IF(GJ107&gt;=-5,"POR VENCER","AL DÍA"))))</f>
        <v>SIN ESTADO</v>
      </c>
      <c r="GO107" t="str">
        <f>IF(N($H107)&lt;32,"",IF(GI107="","",GI107+31))</f>
        <v/>
      </c>
      <c r="GP107" t="str">
        <f>IF(GO107="","",TODAY()-GO107)</f>
        <v/>
      </c>
      <c r="GS107" t="str">
        <f>IF(GO107="","SIN ESTADO",IF(GQ107&lt;&gt;"","PAGA",IF(GP107&gt;0,"VENCIDA",IF(GP107&gt;=-5,"POR VENCER","AL DÍA"))))</f>
        <v>SIN ESTADO</v>
      </c>
      <c r="GU107" t="str">
        <f>IF(N($H107)&lt;33,"",IF(GO107="","",GO107+31))</f>
        <v/>
      </c>
      <c r="GV107" t="str">
        <f>IF(GU107="","",TODAY()-GU107)</f>
        <v/>
      </c>
      <c r="GY107" t="str">
        <f>IF(GU107="","SIN ESTADO",IF(GW107&lt;&gt;"","PAGA",IF(GV107&gt;0,"VENCIDA",IF(GV107&gt;=-5,"POR VENCER","AL DÍA"))))</f>
        <v>SIN ESTADO</v>
      </c>
      <c r="HA107" t="str">
        <f>IF(N($H107)&lt;34,"",IF(GU107="","",GU107+31))</f>
        <v/>
      </c>
      <c r="HB107" t="str">
        <f>IF(HA107="","",TODAY()-HA107)</f>
        <v/>
      </c>
      <c r="HE107" t="str">
        <f>IF(HA107="","SIN ESTADO",IF(HC107&lt;&gt;"","PAGA",IF(HB107&gt;0,"VENCIDA",IF(HB107&gt;=-5,"POR VENCER","AL DÍA"))))</f>
        <v>SIN ESTADO</v>
      </c>
      <c r="HG107" t="str">
        <f>IF(N($H107)&lt;35,"",IF(HA107="","",HA107+31))</f>
        <v/>
      </c>
      <c r="HH107" t="str">
        <f>IF(HG107="","",TODAY()-HG107)</f>
        <v/>
      </c>
      <c r="HK107" t="str">
        <f>IF(HG107="","SIN ESTADO",IF(HI107&lt;&gt;"","PAGA",IF(HH107&gt;0,"VENCIDA",IF(HH107&gt;=-5,"POR VENCER","AL DÍA"))))</f>
        <v>SIN ESTADO</v>
      </c>
      <c r="HM107" t="str">
        <f>IF(N($H107)&lt;36,"",IF(HG107="","",HG107+31))</f>
        <v/>
      </c>
      <c r="HN107" t="str">
        <f>IF(HM107="","",TODAY()-HM107)</f>
        <v/>
      </c>
      <c r="HQ107" t="str">
        <f>IF(HM107="","SIN ESTADO",IF(HO107&lt;&gt;"","PAGA",IF(HN107&gt;0,"VENCIDA",IF(HN107&gt;=-5,"POR VENCER","AL DÍA"))))</f>
        <v>SIN ESTADO</v>
      </c>
      <c r="HS107">
        <f>N107+T107+Z107+AF107+AL107+AR107+AX107+BD107+BJ107+BP107+BV107+CB107+CH107+CN107+CT107+CZ107+DF107+DL107+DR107+DX107+ED107+EJ107+EP107+EV107+FB107+FH107+FN107+FT107+FZ107+GF107+GL107+GR107+GX107+HD107+HJ107+HP107</f>
        <v>0</v>
      </c>
      <c r="HU107">
        <f>IFERROR(N($J107),0)</f>
        <v>0</v>
      </c>
      <c r="HW107">
        <f>SUMPRODUCT((MOD(COLUMN($M107:$HR107)-COLUMN($M107),6)=0)*ISNUMBER($M107:$HR107)*($M107:$HR107&gt;=RESUMEN!$C$26)*($M107:$HR107&lt;=RESUMEN!$C$27)*IFERROR(N($N107:$HS107),0))</f>
        <v>0</v>
      </c>
      <c r="HX107">
        <f>SUMPRODUCT((MOD(COLUMN($M107:$HR107)-COLUMN($M107),6)=0)*ISNUMBER($M107:$HR107)*($M107:$HR107&gt;=RESUMEN!$C$26)*($M107:$HR107&lt;=RESUMEN!$C$27))</f>
        <v>0</v>
      </c>
    </row>
    <row r="108">
      <c r="B108">
        <f>VENTAS!A107</f>
        <v>105</v>
      </c>
      <c r="C108" t="str">
        <f>VENTAS!B107</f>
        <v xml:space="preserve">LC1 - 12 - 7 </v>
      </c>
      <c r="D108" t="str">
        <f>VENTAS!C107</f>
        <v>VENDIDO</v>
      </c>
      <c r="E108">
        <f>VENTAS!D107</f>
        <v>25000000</v>
      </c>
      <c r="F108">
        <f>VENTAS!J107</f>
        <v>21000000</v>
      </c>
      <c r="G108">
        <f>VENTAS!F107</f>
        <v>45985</v>
      </c>
      <c r="H108">
        <f>VENTAS!K107</f>
        <v>24</v>
      </c>
      <c r="I108" t="str">
        <f>VENTAS!M107</f>
        <v xml:space="preserve">24 DE CADA MES </v>
      </c>
      <c r="J108">
        <f>VENTAS!L107</f>
        <v>875000</v>
      </c>
      <c r="K108">
        <f>IF(N($H108)&lt;1,"",$G108+31)</f>
        <v>46016</v>
      </c>
      <c r="L108">
        <f>IF(K108="","",TODAY()-K108)</f>
        <v>302</v>
      </c>
      <c r="M108">
        <v>46017</v>
      </c>
      <c r="N108">
        <v>875000</v>
      </c>
      <c r="O108" t="str">
        <f>IF(K108="","SIN ESTADO",IF(M108&lt;&gt;"","PAGA",IF(L108&gt;0,"VENCIDA",IF(L108&gt;=-5,"POR VENCER","AL DÍA"))))</f>
        <v>PAGA</v>
      </c>
      <c r="P108" t="str">
        <v>TRANSFERENCIA</v>
      </c>
      <c r="Q108">
        <f>IF(N($H108)&lt;2,"",IF(K108="","",K108+31))</f>
        <v>46047</v>
      </c>
      <c r="R108">
        <f>IF(Q108="","",TODAY()-Q108)</f>
        <v>271</v>
      </c>
      <c r="S108">
        <v>46125</v>
      </c>
      <c r="T108">
        <v>4000000</v>
      </c>
      <c r="U108" t="str">
        <f>IF(Q108="","SIN ESTADO",IF(S108&lt;&gt;"","PAGA",IF(R108&gt;0,"VENCIDA",IF(R108&gt;=-5,"POR VENCER","AL DÍA"))))</f>
        <v>PAGA</v>
      </c>
      <c r="V108" t="str">
        <v>TRANSFERENCIA</v>
      </c>
      <c r="W108">
        <f>IF(N($H108)&lt;3,"",IF(Q108="","",Q108+31))</f>
        <v>46078</v>
      </c>
      <c r="X108">
        <f>IF(W108="","",TODAY()-W108)</f>
        <v>240</v>
      </c>
      <c r="Y108">
        <v>46125</v>
      </c>
      <c r="AA108" t="str">
        <f>IF(W108="","SIN ESTADO",IF(Y108&lt;&gt;"","PAGA",IF(X108&gt;0,"VENCIDA",IF(X108&gt;=-5,"POR VENCER","AL DÍA"))))</f>
        <v>PAGA</v>
      </c>
      <c r="AB108" t="str">
        <v>TRANSFERENCIA</v>
      </c>
      <c r="AC108">
        <f>IF(N($H108)&lt;4,"",IF(W108="","",W108+31))</f>
        <v>46109</v>
      </c>
      <c r="AD108">
        <f>IF(AC108="","",TODAY()-AC108)</f>
        <v>209</v>
      </c>
      <c r="AE108">
        <v>46125</v>
      </c>
      <c r="AG108" t="str">
        <f>IF(AC108="","SIN ESTADO",IF(AE108&lt;&gt;"","PAGA",IF(AD108&gt;0,"VENCIDA",IF(AD108&gt;=-5,"POR VENCER","AL DÍA"))))</f>
        <v>PAGA</v>
      </c>
      <c r="AH108" t="str">
        <v>TRANSFERENCIA</v>
      </c>
      <c r="AI108">
        <f>IF(N($H108)&lt;5,"",IF(AC108="","",AC108+31))</f>
        <v>46140</v>
      </c>
      <c r="AJ108">
        <f>IF(AI108="","",TODAY()-AI108)</f>
        <v>178</v>
      </c>
      <c r="AK108">
        <v>46125</v>
      </c>
      <c r="AM108" t="str">
        <f>IF(AI108="","SIN ESTADO",IF(AK108&lt;&gt;"","PAGA",IF(AJ108&gt;0,"VENCIDA",IF(AJ108&gt;=-5,"POR VENCER","AL DÍA"))))</f>
        <v>PAGA</v>
      </c>
      <c r="AO108">
        <f>IF(N($H108)&lt;6,"",IF(AI108="","",AI108+31))</f>
        <v>46171</v>
      </c>
      <c r="AP108">
        <f>IF(AO108="","",TODAY()-AO108)</f>
        <v>147</v>
      </c>
      <c r="AQ108">
        <v>46189</v>
      </c>
      <c r="AR108">
        <v>1800000</v>
      </c>
      <c r="AS108" t="str">
        <f>IF(AO108="","SIN ESTADO",IF(AQ108&lt;&gt;"","PAGA",IF(AP108&gt;0,"VENCIDA",IF(AP108&gt;=-5,"POR VENCER","AL DÍA"))))</f>
        <v>PAGA</v>
      </c>
      <c r="AU108">
        <f>IF(N($H108)&lt;7,"",IF(AO108="","",AO108+31))</f>
        <v>46202</v>
      </c>
      <c r="AV108">
        <f>IF(AU108="","",TODAY()-AU108)</f>
        <v>116</v>
      </c>
      <c r="AW108">
        <v>46189</v>
      </c>
      <c r="AY108" t="str">
        <f>IF(AU108="","SIN ESTADO",IF(AW108&lt;&gt;"","PAGA",IF(AV108&gt;0,"VENCIDA",IF(AV108&gt;=-5,"POR VENCER","AL DÍA"))))</f>
        <v>PAGA</v>
      </c>
      <c r="BA108">
        <f>IF(N($H108)&lt;8,"",IF(AU108="","",AU108+31))</f>
        <v>46233</v>
      </c>
      <c r="BB108">
        <f>IF(BA108="","",TODAY()-BA108)</f>
        <v>85</v>
      </c>
      <c r="BC108">
        <v>46205</v>
      </c>
      <c r="BD108">
        <v>900000</v>
      </c>
      <c r="BE108" t="str">
        <f>IF(BA108="","SIN ESTADO",IF(BC108&lt;&gt;"","PAGA",IF(BB108&gt;0,"VENCIDA",IF(BB108&gt;=-5,"POR VENCER","AL DÍA"))))</f>
        <v>PAGA</v>
      </c>
      <c r="BG108">
        <f>IF(N($H108)&lt;9,"",IF(BA108="","",BA108+31))</f>
        <v>46264</v>
      </c>
      <c r="BH108">
        <f>IF(BG108="","",TODAY()-BG108)</f>
        <v>54</v>
      </c>
      <c r="BK108" t="str">
        <f>IF(BG108="","SIN ESTADO",IF(BI108&lt;&gt;"","PAGA",IF(BH108&gt;0,"VENCIDA",IF(BH108&gt;=-5,"POR VENCER","AL DÍA"))))</f>
        <v>VENCIDA</v>
      </c>
      <c r="BM108">
        <f>IF(N($H108)&lt;10,"",IF(BG108="","",BG108+31))</f>
        <v>46295</v>
      </c>
      <c r="BN108">
        <f>IF(BM108="","",TODAY()-BM108)</f>
        <v>23</v>
      </c>
      <c r="BQ108" t="str">
        <f>IF(BM108="","SIN ESTADO",IF(BO108&lt;&gt;"","PAGA",IF(BN108&gt;0,"VENCIDA",IF(BN108&gt;=-5,"POR VENCER","AL DÍA"))))</f>
        <v>VENCIDA</v>
      </c>
      <c r="BS108">
        <f>IF(N($H108)&lt;11,"",IF(BM108="","",BM108+31))</f>
        <v>46326</v>
      </c>
      <c r="BT108">
        <f>IF(BS108="","",TODAY()-BS108)</f>
        <v>-8</v>
      </c>
      <c r="BW108" t="str">
        <f>IF(BS108="","SIN ESTADO",IF(BU108&lt;&gt;"","PAGA",IF(BT108&gt;0,"VENCIDA",IF(BT108&gt;=-5,"POR VENCER","AL DÍA"))))</f>
        <v>AL DÍA</v>
      </c>
      <c r="BY108">
        <f>IF(N($H108)&lt;12,"",IF(BS108="","",BS108+31))</f>
        <v>46357</v>
      </c>
      <c r="BZ108">
        <f>IF(BY108="","",TODAY()-BY108)</f>
        <v>-39</v>
      </c>
      <c r="CC108" t="str">
        <f>IF(BY108="","SIN ESTADO",IF(CA108&lt;&gt;"","PAGA",IF(BZ108&gt;0,"VENCIDA",IF(BZ108&gt;=-5,"POR VENCER","AL DÍA"))))</f>
        <v>AL DÍA</v>
      </c>
      <c r="CE108">
        <f>IF(N($H108)&lt;13,"",IF(BY108="","",BY108+31))</f>
        <v>46388</v>
      </c>
      <c r="CF108">
        <f>IF(CE108="","",TODAY()-CE108)</f>
        <v>-70</v>
      </c>
      <c r="CI108" t="str">
        <f>IF(CE108="","SIN ESTADO",IF(CG108&lt;&gt;"","PAGA",IF(CF108&gt;0,"VENCIDA",IF(CF108&gt;=-5,"POR VENCER","AL DÍA"))))</f>
        <v>AL DÍA</v>
      </c>
      <c r="CK108">
        <f>IF(N($H108)&lt;14,"",IF(CE108="","",CE108+31))</f>
        <v>46419</v>
      </c>
      <c r="CL108">
        <f>IF(CK108="","",TODAY()-CK108)</f>
        <v>-101</v>
      </c>
      <c r="CO108" t="str">
        <f>IF(CK108="","SIN ESTADO",IF(CM108&lt;&gt;"","PAGA",IF(CL108&gt;0,"VENCIDA",IF(CL108&gt;=-5,"POR VENCER","AL DÍA"))))</f>
        <v>AL DÍA</v>
      </c>
      <c r="CQ108">
        <f>IF(N($H108)&lt;15,"",IF(CK108="","",CK108+31))</f>
        <v>46450</v>
      </c>
      <c r="CR108">
        <f>IF(CQ108="","",TODAY()-CQ108)</f>
        <v>-132</v>
      </c>
      <c r="CU108" t="str">
        <f>IF(CQ108="","SIN ESTADO",IF(CS108&lt;&gt;"","PAGA",IF(CR108&gt;0,"VENCIDA",IF(CR108&gt;=-5,"POR VENCER","AL DÍA"))))</f>
        <v>AL DÍA</v>
      </c>
      <c r="CW108">
        <f>IF(N($H108)&lt;16,"",IF(CQ108="","",CQ108+31))</f>
        <v>46481</v>
      </c>
      <c r="CX108">
        <f>IF(CW108="","",TODAY()-CW108)</f>
        <v>-163</v>
      </c>
      <c r="DA108" t="str">
        <f>IF(CW108="","SIN ESTADO",IF(CY108&lt;&gt;"","PAGA",IF(CX108&gt;0,"VENCIDA",IF(CX108&gt;=-5,"POR VENCER","AL DÍA"))))</f>
        <v>AL DÍA</v>
      </c>
      <c r="DC108">
        <f>IF(N($H108)&lt;17,"",IF(CW108="","",CW108+31))</f>
        <v>46512</v>
      </c>
      <c r="DD108">
        <f>IF(DC108="","",TODAY()-DC108)</f>
        <v>-194</v>
      </c>
      <c r="DG108" t="str">
        <f>IF(DC108="","SIN ESTADO",IF(DE108&lt;&gt;"","PAGA",IF(DD108&gt;0,"VENCIDA",IF(DD108&gt;=-5,"POR VENCER","AL DÍA"))))</f>
        <v>AL DÍA</v>
      </c>
      <c r="DI108">
        <f>IF(N($H108)&lt;18,"",IF(DC108="","",DC108+31))</f>
        <v>46543</v>
      </c>
      <c r="DJ108">
        <f>IF(DI108="","",TODAY()-DI108)</f>
        <v>-225</v>
      </c>
      <c r="DM108" t="str">
        <f>IF(DI108="","SIN ESTADO",IF(DK108&lt;&gt;"","PAGA",IF(DJ108&gt;0,"VENCIDA",IF(DJ108&gt;=-5,"POR VENCER","AL DÍA"))))</f>
        <v>AL DÍA</v>
      </c>
      <c r="DO108">
        <f>IF(N($H108)&lt;19,"",IF(DI108="","",DI108+31))</f>
        <v>46574</v>
      </c>
      <c r="DP108">
        <f>IF(DO108="","",TODAY()-DO108)</f>
        <v>-256</v>
      </c>
      <c r="DS108" t="str">
        <f>IF(DO108="","SIN ESTADO",IF(DQ108&lt;&gt;"","PAGA",IF(DP108&gt;0,"VENCIDA",IF(DP108&gt;=-5,"POR VENCER","AL DÍA"))))</f>
        <v>AL DÍA</v>
      </c>
      <c r="DU108">
        <f>IF(N($H108)&lt;20,"",IF(DO108="","",DO108+31))</f>
        <v>46605</v>
      </c>
      <c r="DV108">
        <f>IF(DU108="","",TODAY()-DU108)</f>
        <v>-287</v>
      </c>
      <c r="DY108" t="str">
        <f>IF(DU108="","SIN ESTADO",IF(DW108&lt;&gt;"","PAGA",IF(DV108&gt;0,"VENCIDA",IF(DV108&gt;=-5,"POR VENCER","AL DÍA"))))</f>
        <v>AL DÍA</v>
      </c>
      <c r="EA108">
        <f>IF(N($H108)&lt;21,"",IF(DU108="","",DU108+31))</f>
        <v>46636</v>
      </c>
      <c r="EB108">
        <f>IF(EA108="","",TODAY()-EA108)</f>
        <v>-318</v>
      </c>
      <c r="EE108" t="str">
        <f>IF(EA108="","SIN ESTADO",IF(EC108&lt;&gt;"","PAGA",IF(EB108&gt;0,"VENCIDA",IF(EB108&gt;=-5,"POR VENCER","AL DÍA"))))</f>
        <v>AL DÍA</v>
      </c>
      <c r="EG108">
        <f>IF(N($H108)&lt;22,"",IF(EA108="","",EA108+31))</f>
        <v>46667</v>
      </c>
      <c r="EH108">
        <f>IF(EG108="","",TODAY()-EG108)</f>
        <v>-349</v>
      </c>
      <c r="EK108" t="str">
        <f>IF(EG108="","SIN ESTADO",IF(EI108&lt;&gt;"","PAGA",IF(EH108&gt;0,"VENCIDA",IF(EH108&gt;=-5,"POR VENCER","AL DÍA"))))</f>
        <v>AL DÍA</v>
      </c>
      <c r="EM108">
        <f>IF(N($H108)&lt;23,"",IF(EG108="","",EG108+31))</f>
        <v>46698</v>
      </c>
      <c r="EN108">
        <f>IF(EM108="","",TODAY()-EM108)</f>
        <v>-380</v>
      </c>
      <c r="EQ108" t="str">
        <f>IF(EM108="","SIN ESTADO",IF(EO108&lt;&gt;"","PAGA",IF(EN108&gt;0,"VENCIDA",IF(EN108&gt;=-5,"POR VENCER","AL DÍA"))))</f>
        <v>AL DÍA</v>
      </c>
      <c r="ES108">
        <f>IF(N($H108)&lt;24,"",IF(EM108="","",EM108+31))</f>
        <v>46729</v>
      </c>
      <c r="ET108">
        <f>IF(ES108="","",TODAY()-ES108)</f>
        <v>-411</v>
      </c>
      <c r="EW108" t="str">
        <f>IF(ES108="","SIN ESTADO",IF(EU108&lt;&gt;"","PAGA",IF(ET108&gt;0,"VENCIDA",IF(ET108&gt;=-5,"POR VENCER","AL DÍA"))))</f>
        <v>AL DÍA</v>
      </c>
      <c r="EY108" t="str">
        <f>IF(N($H108)&lt;25,"",IF(ES108="","",ES108+31))</f>
        <v/>
      </c>
      <c r="EZ108" t="str">
        <f>IF(EY108="","",TODAY()-EY108)</f>
        <v/>
      </c>
      <c r="FC108" t="str">
        <f>IF(EY108="","SIN ESTADO",IF(FA108&lt;&gt;"","PAGA",IF(EZ108&gt;0,"VENCIDA",IF(EZ108&gt;=-5,"POR VENCER","AL DÍA"))))</f>
        <v>SIN ESTADO</v>
      </c>
      <c r="FE108" t="str">
        <f>IF(N($H108)&lt;26,"",IF(EY108="","",EY108+31))</f>
        <v/>
      </c>
      <c r="FF108" t="str">
        <f>IF(FE108="","",TODAY()-FE108)</f>
        <v/>
      </c>
      <c r="FI108" t="str">
        <f>IF(FE108="","SIN ESTADO",IF(FG108&lt;&gt;"","PAGA",IF(FF108&gt;0,"VENCIDA",IF(FF108&gt;=-5,"POR VENCER","AL DÍA"))))</f>
        <v>SIN ESTADO</v>
      </c>
      <c r="FK108" t="str">
        <f>IF(N($H108)&lt;27,"",IF(FE108="","",FE108+31))</f>
        <v/>
      </c>
      <c r="FL108" t="str">
        <f>IF(FK108="","",TODAY()-FK108)</f>
        <v/>
      </c>
      <c r="FO108" t="str">
        <f>IF(FK108="","SIN ESTADO",IF(FM108&lt;&gt;"","PAGA",IF(FL108&gt;0,"VENCIDA",IF(FL108&gt;=-5,"POR VENCER","AL DÍA"))))</f>
        <v>SIN ESTADO</v>
      </c>
      <c r="FQ108" t="str">
        <f>IF(N($H108)&lt;28,"",IF(FK108="","",FK108+31))</f>
        <v/>
      </c>
      <c r="FR108" t="str">
        <f>IF(FQ108="","",TODAY()-FQ108)</f>
        <v/>
      </c>
      <c r="FU108" t="str">
        <f>IF(FQ108="","SIN ESTADO",IF(FS108&lt;&gt;"","PAGA",IF(FR108&gt;0,"VENCIDA",IF(FR108&gt;=-5,"POR VENCER","AL DÍA"))))</f>
        <v>SIN ESTADO</v>
      </c>
      <c r="FW108" t="str">
        <f>IF(N($H108)&lt;29,"",IF(FQ108="","",FQ108+31))</f>
        <v/>
      </c>
      <c r="FX108" t="str">
        <f>IF(FW108="","",TODAY()-FW108)</f>
        <v/>
      </c>
      <c r="GA108" t="str">
        <f>IF(FW108="","SIN ESTADO",IF(FY108&lt;&gt;"","PAGA",IF(FX108&gt;0,"VENCIDA",IF(FX108&gt;=-5,"POR VENCER","AL DÍA"))))</f>
        <v>SIN ESTADO</v>
      </c>
      <c r="GC108" t="str">
        <f>IF(N($H108)&lt;30,"",IF(FW108="","",FW108+31))</f>
        <v/>
      </c>
      <c r="GD108" t="str">
        <f>IF(GC108="","",TODAY()-GC108)</f>
        <v/>
      </c>
      <c r="GG108" t="str">
        <f>IF(GC108="","SIN ESTADO",IF(GE108&lt;&gt;"","PAGA",IF(GD108&gt;0,"VENCIDA",IF(GD108&gt;=-5,"POR VENCER","AL DÍA"))))</f>
        <v>SIN ESTADO</v>
      </c>
      <c r="GI108" t="str">
        <f>IF(N($H108)&lt;31,"",IF(GC108="","",GC108+31))</f>
        <v/>
      </c>
      <c r="GJ108" t="str">
        <f>IF(GI108="","",TODAY()-GI108)</f>
        <v/>
      </c>
      <c r="GM108" t="str">
        <f>IF(GI108="","SIN ESTADO",IF(GK108&lt;&gt;"","PAGA",IF(GJ108&gt;0,"VENCIDA",IF(GJ108&gt;=-5,"POR VENCER","AL DÍA"))))</f>
        <v>SIN ESTADO</v>
      </c>
      <c r="GO108" t="str">
        <f>IF(N($H108)&lt;32,"",IF(GI108="","",GI108+31))</f>
        <v/>
      </c>
      <c r="GP108" t="str">
        <f>IF(GO108="","",TODAY()-GO108)</f>
        <v/>
      </c>
      <c r="GS108" t="str">
        <f>IF(GO108="","SIN ESTADO",IF(GQ108&lt;&gt;"","PAGA",IF(GP108&gt;0,"VENCIDA",IF(GP108&gt;=-5,"POR VENCER","AL DÍA"))))</f>
        <v>SIN ESTADO</v>
      </c>
      <c r="GU108" t="str">
        <f>IF(N($H108)&lt;33,"",IF(GO108="","",GO108+31))</f>
        <v/>
      </c>
      <c r="GV108" t="str">
        <f>IF(GU108="","",TODAY()-GU108)</f>
        <v/>
      </c>
      <c r="GY108" t="str">
        <f>IF(GU108="","SIN ESTADO",IF(GW108&lt;&gt;"","PAGA",IF(GV108&gt;0,"VENCIDA",IF(GV108&gt;=-5,"POR VENCER","AL DÍA"))))</f>
        <v>SIN ESTADO</v>
      </c>
      <c r="HA108" t="str">
        <f>IF(N($H108)&lt;34,"",IF(GU108="","",GU108+31))</f>
        <v/>
      </c>
      <c r="HB108" t="str">
        <f>IF(HA108="","",TODAY()-HA108)</f>
        <v/>
      </c>
      <c r="HE108" t="str">
        <f>IF(HA108="","SIN ESTADO",IF(HC108&lt;&gt;"","PAGA",IF(HB108&gt;0,"VENCIDA",IF(HB108&gt;=-5,"POR VENCER","AL DÍA"))))</f>
        <v>SIN ESTADO</v>
      </c>
      <c r="HG108" t="str">
        <f>IF(N($H108)&lt;35,"",IF(HA108="","",HA108+31))</f>
        <v/>
      </c>
      <c r="HH108" t="str">
        <f>IF(HG108="","",TODAY()-HG108)</f>
        <v/>
      </c>
      <c r="HK108" t="str">
        <f>IF(HG108="","SIN ESTADO",IF(HI108&lt;&gt;"","PAGA",IF(HH108&gt;0,"VENCIDA",IF(HH108&gt;=-5,"POR VENCER","AL DÍA"))))</f>
        <v>SIN ESTADO</v>
      </c>
      <c r="HM108" t="str">
        <f>IF(N($H108)&lt;36,"",IF(HG108="","",HG108+31))</f>
        <v/>
      </c>
      <c r="HN108" t="str">
        <f>IF(HM108="","",TODAY()-HM108)</f>
        <v/>
      </c>
      <c r="HQ108" t="str">
        <f>IF(HM108="","SIN ESTADO",IF(HO108&lt;&gt;"","PAGA",IF(HN108&gt;0,"VENCIDA",IF(HN108&gt;=-5,"POR VENCER","AL DÍA"))))</f>
        <v>SIN ESTADO</v>
      </c>
      <c r="HS108">
        <f>N108+T108+Z108+AF108+AL108+AR108+AX108+BD108+BJ108+BP108+BV108+CB108+CH108+CN108+CT108+CZ108+DF108+DL108+DR108+DX108+ED108+EJ108+EP108+EV108+FB108+FH108+FN108+FT108+FZ108+GF108+GL108+GR108+GX108+HD108+HJ108+HP108</f>
        <v>7575000</v>
      </c>
      <c r="HU108">
        <f>IFERROR(N($J108),0)</f>
        <v>875000</v>
      </c>
      <c r="HW108">
        <f>SUMPRODUCT((MOD(COLUMN($M108:$HR108)-COLUMN($M108),6)=0)*ISNUMBER($M108:$HR108)*($M108:$HR108&gt;=RESUMEN!$C$26)*($M108:$HR108&lt;=RESUMEN!$C$27)*IFERROR(N($N108:$HS108),0))</f>
        <v>0</v>
      </c>
      <c r="HX108">
        <f>SUMPRODUCT((MOD(COLUMN($M108:$HR108)-COLUMN($M108),6)=0)*ISNUMBER($M108:$HR108)*($M108:$HR108&gt;=RESUMEN!$C$26)*($M108:$HR108&lt;=RESUMEN!$C$27))</f>
        <v>0</v>
      </c>
    </row>
    <row r="109">
      <c r="B109">
        <f>VENTAS!A108</f>
        <v>106</v>
      </c>
      <c r="C109" t="str">
        <f>VENTAS!B108</f>
        <v xml:space="preserve">LC1 - 12 - 8 </v>
      </c>
      <c r="D109" t="str">
        <f>VENTAS!C108</f>
        <v>VENDIDO</v>
      </c>
      <c r="E109">
        <f>VENTAS!D108</f>
        <v>25000000</v>
      </c>
      <c r="F109">
        <f>VENTAS!J108</f>
        <v>21000000</v>
      </c>
      <c r="G109">
        <f>VENTAS!F108</f>
        <v>46021</v>
      </c>
      <c r="H109">
        <f>VENTAS!K108</f>
        <v>24</v>
      </c>
      <c r="I109" t="str">
        <f>VENTAS!M108</f>
        <v xml:space="preserve">30 DE CADA MES </v>
      </c>
      <c r="J109">
        <f>VENTAS!L108</f>
        <v>875000</v>
      </c>
      <c r="K109">
        <f>IF(N($H109)&lt;1,"",$G109+31)</f>
        <v>46052</v>
      </c>
      <c r="L109">
        <f>IF(K109="","",TODAY()-K109)</f>
        <v>266</v>
      </c>
      <c r="O109" t="str">
        <f>IF(K109="","SIN ESTADO",IF(M109&lt;&gt;"","PAGA",IF(L109&gt;0,"VENCIDA",IF(L109&gt;=-5,"POR VENCER","AL DÍA"))))</f>
        <v>VENCIDA</v>
      </c>
      <c r="Q109">
        <f>IF(N($H109)&lt;2,"",IF(K109="","",K109+31))</f>
        <v>46083</v>
      </c>
      <c r="R109">
        <f>IF(Q109="","",TODAY()-Q109)</f>
        <v>235</v>
      </c>
      <c r="U109" t="str">
        <f>IF(Q109="","SIN ESTADO",IF(S109&lt;&gt;"","PAGA",IF(R109&gt;0,"VENCIDA",IF(R109&gt;=-5,"POR VENCER","AL DÍA"))))</f>
        <v>VENCIDA</v>
      </c>
      <c r="W109">
        <f>IF(N($H109)&lt;3,"",IF(Q109="","",Q109+31))</f>
        <v>46114</v>
      </c>
      <c r="X109">
        <f>IF(W109="","",TODAY()-W109)</f>
        <v>204</v>
      </c>
      <c r="AA109" t="str">
        <f>IF(W109="","SIN ESTADO",IF(Y109&lt;&gt;"","PAGA",IF(X109&gt;0,"VENCIDA",IF(X109&gt;=-5,"POR VENCER","AL DÍA"))))</f>
        <v>VENCIDA</v>
      </c>
      <c r="AC109">
        <f>IF(N($H109)&lt;4,"",IF(W109="","",W109+31))</f>
        <v>46145</v>
      </c>
      <c r="AD109">
        <f>IF(AC109="","",TODAY()-AC109)</f>
        <v>173</v>
      </c>
      <c r="AG109" t="str">
        <f>IF(AC109="","SIN ESTADO",IF(AE109&lt;&gt;"","PAGA",IF(AD109&gt;0,"VENCIDA",IF(AD109&gt;=-5,"POR VENCER","AL DÍA"))))</f>
        <v>VENCIDA</v>
      </c>
      <c r="AI109">
        <f>IF(N($H109)&lt;5,"",IF(AC109="","",AC109+31))</f>
        <v>46176</v>
      </c>
      <c r="AJ109">
        <f>IF(AI109="","",TODAY()-AI109)</f>
        <v>142</v>
      </c>
      <c r="AM109" t="str">
        <f>IF(AI109="","SIN ESTADO",IF(AK109&lt;&gt;"","PAGA",IF(AJ109&gt;0,"VENCIDA",IF(AJ109&gt;=-5,"POR VENCER","AL DÍA"))))</f>
        <v>VENCIDA</v>
      </c>
      <c r="AO109">
        <f>IF(N($H109)&lt;6,"",IF(AI109="","",AI109+31))</f>
        <v>46207</v>
      </c>
      <c r="AP109">
        <f>IF(AO109="","",TODAY()-AO109)</f>
        <v>111</v>
      </c>
      <c r="AS109" t="str">
        <f>IF(AO109="","SIN ESTADO",IF(AQ109&lt;&gt;"","PAGA",IF(AP109&gt;0,"VENCIDA",IF(AP109&gt;=-5,"POR VENCER","AL DÍA"))))</f>
        <v>VENCIDA</v>
      </c>
      <c r="AU109">
        <f>IF(N($H109)&lt;7,"",IF(AO109="","",AO109+31))</f>
        <v>46238</v>
      </c>
      <c r="AV109">
        <f>IF(AU109="","",TODAY()-AU109)</f>
        <v>80</v>
      </c>
      <c r="AY109" t="str">
        <f>IF(AU109="","SIN ESTADO",IF(AW109&lt;&gt;"","PAGA",IF(AV109&gt;0,"VENCIDA",IF(AV109&gt;=-5,"POR VENCER","AL DÍA"))))</f>
        <v>VENCIDA</v>
      </c>
      <c r="BA109">
        <f>IF(N($H109)&lt;8,"",IF(AU109="","",AU109+31))</f>
        <v>46269</v>
      </c>
      <c r="BB109">
        <f>IF(BA109="","",TODAY()-BA109)</f>
        <v>49</v>
      </c>
      <c r="BE109" t="str">
        <f>IF(BA109="","SIN ESTADO",IF(BC109&lt;&gt;"","PAGA",IF(BB109&gt;0,"VENCIDA",IF(BB109&gt;=-5,"POR VENCER","AL DÍA"))))</f>
        <v>VENCIDA</v>
      </c>
      <c r="BG109">
        <f>IF(N($H109)&lt;9,"",IF(BA109="","",BA109+31))</f>
        <v>46300</v>
      </c>
      <c r="BH109">
        <f>IF(BG109="","",TODAY()-BG109)</f>
        <v>18</v>
      </c>
      <c r="BK109" t="str">
        <f>IF(BG109="","SIN ESTADO",IF(BI109&lt;&gt;"","PAGA",IF(BH109&gt;0,"VENCIDA",IF(BH109&gt;=-5,"POR VENCER","AL DÍA"))))</f>
        <v>VENCIDA</v>
      </c>
      <c r="BM109">
        <f>IF(N($H109)&lt;10,"",IF(BG109="","",BG109+31))</f>
        <v>46331</v>
      </c>
      <c r="BN109">
        <f>IF(BM109="","",TODAY()-BM109)</f>
        <v>-13</v>
      </c>
      <c r="BQ109" t="str">
        <f>IF(BM109="","SIN ESTADO",IF(BO109&lt;&gt;"","PAGA",IF(BN109&gt;0,"VENCIDA",IF(BN109&gt;=-5,"POR VENCER","AL DÍA"))))</f>
        <v>AL DÍA</v>
      </c>
      <c r="BS109">
        <f>IF(N($H109)&lt;11,"",IF(BM109="","",BM109+31))</f>
        <v>46362</v>
      </c>
      <c r="BT109">
        <f>IF(BS109="","",TODAY()-BS109)</f>
        <v>-44</v>
      </c>
      <c r="BW109" t="str">
        <f>IF(BS109="","SIN ESTADO",IF(BU109&lt;&gt;"","PAGA",IF(BT109&gt;0,"VENCIDA",IF(BT109&gt;=-5,"POR VENCER","AL DÍA"))))</f>
        <v>AL DÍA</v>
      </c>
      <c r="BY109">
        <f>IF(N($H109)&lt;12,"",IF(BS109="","",BS109+31))</f>
        <v>46393</v>
      </c>
      <c r="BZ109">
        <f>IF(BY109="","",TODAY()-BY109)</f>
        <v>-75</v>
      </c>
      <c r="CC109" t="str">
        <f>IF(BY109="","SIN ESTADO",IF(CA109&lt;&gt;"","PAGA",IF(BZ109&gt;0,"VENCIDA",IF(BZ109&gt;=-5,"POR VENCER","AL DÍA"))))</f>
        <v>AL DÍA</v>
      </c>
      <c r="CE109">
        <f>IF(N($H109)&lt;13,"",IF(BY109="","",BY109+31))</f>
        <v>46424</v>
      </c>
      <c r="CF109">
        <f>IF(CE109="","",TODAY()-CE109)</f>
        <v>-106</v>
      </c>
      <c r="CI109" t="str">
        <f>IF(CE109="","SIN ESTADO",IF(CG109&lt;&gt;"","PAGA",IF(CF109&gt;0,"VENCIDA",IF(CF109&gt;=-5,"POR VENCER","AL DÍA"))))</f>
        <v>AL DÍA</v>
      </c>
      <c r="CK109">
        <f>IF(N($H109)&lt;14,"",IF(CE109="","",CE109+31))</f>
        <v>46455</v>
      </c>
      <c r="CL109">
        <f>IF(CK109="","",TODAY()-CK109)</f>
        <v>-137</v>
      </c>
      <c r="CO109" t="str">
        <f>IF(CK109="","SIN ESTADO",IF(CM109&lt;&gt;"","PAGA",IF(CL109&gt;0,"VENCIDA",IF(CL109&gt;=-5,"POR VENCER","AL DÍA"))))</f>
        <v>AL DÍA</v>
      </c>
      <c r="CQ109">
        <f>IF(N($H109)&lt;15,"",IF(CK109="","",CK109+31))</f>
        <v>46486</v>
      </c>
      <c r="CR109">
        <f>IF(CQ109="","",TODAY()-CQ109)</f>
        <v>-168</v>
      </c>
      <c r="CU109" t="str">
        <f>IF(CQ109="","SIN ESTADO",IF(CS109&lt;&gt;"","PAGA",IF(CR109&gt;0,"VENCIDA",IF(CR109&gt;=-5,"POR VENCER","AL DÍA"))))</f>
        <v>AL DÍA</v>
      </c>
      <c r="CW109">
        <f>IF(N($H109)&lt;16,"",IF(CQ109="","",CQ109+31))</f>
        <v>46517</v>
      </c>
      <c r="CX109">
        <f>IF(CW109="","",TODAY()-CW109)</f>
        <v>-199</v>
      </c>
      <c r="DA109" t="str">
        <f>IF(CW109="","SIN ESTADO",IF(CY109&lt;&gt;"","PAGA",IF(CX109&gt;0,"VENCIDA",IF(CX109&gt;=-5,"POR VENCER","AL DÍA"))))</f>
        <v>AL DÍA</v>
      </c>
      <c r="DC109">
        <f>IF(N($H109)&lt;17,"",IF(CW109="","",CW109+31))</f>
        <v>46548</v>
      </c>
      <c r="DD109">
        <f>IF(DC109="","",TODAY()-DC109)</f>
        <v>-230</v>
      </c>
      <c r="DG109" t="str">
        <f>IF(DC109="","SIN ESTADO",IF(DE109&lt;&gt;"","PAGA",IF(DD109&gt;0,"VENCIDA",IF(DD109&gt;=-5,"POR VENCER","AL DÍA"))))</f>
        <v>AL DÍA</v>
      </c>
      <c r="DI109">
        <f>IF(N($H109)&lt;18,"",IF(DC109="","",DC109+31))</f>
        <v>46579</v>
      </c>
      <c r="DJ109">
        <f>IF(DI109="","",TODAY()-DI109)</f>
        <v>-261</v>
      </c>
      <c r="DM109" t="str">
        <f>IF(DI109="","SIN ESTADO",IF(DK109&lt;&gt;"","PAGA",IF(DJ109&gt;0,"VENCIDA",IF(DJ109&gt;=-5,"POR VENCER","AL DÍA"))))</f>
        <v>AL DÍA</v>
      </c>
      <c r="DO109">
        <f>IF(N($H109)&lt;19,"",IF(DI109="","",DI109+31))</f>
        <v>46610</v>
      </c>
      <c r="DP109">
        <f>IF(DO109="","",TODAY()-DO109)</f>
        <v>-292</v>
      </c>
      <c r="DS109" t="str">
        <f>IF(DO109="","SIN ESTADO",IF(DQ109&lt;&gt;"","PAGA",IF(DP109&gt;0,"VENCIDA",IF(DP109&gt;=-5,"POR VENCER","AL DÍA"))))</f>
        <v>AL DÍA</v>
      </c>
      <c r="DU109">
        <f>IF(N($H109)&lt;20,"",IF(DO109="","",DO109+31))</f>
        <v>46641</v>
      </c>
      <c r="DV109">
        <f>IF(DU109="","",TODAY()-DU109)</f>
        <v>-323</v>
      </c>
      <c r="DY109" t="str">
        <f>IF(DU109="","SIN ESTADO",IF(DW109&lt;&gt;"","PAGA",IF(DV109&gt;0,"VENCIDA",IF(DV109&gt;=-5,"POR VENCER","AL DÍA"))))</f>
        <v>AL DÍA</v>
      </c>
      <c r="EA109">
        <f>IF(N($H109)&lt;21,"",IF(DU109="","",DU109+31))</f>
        <v>46672</v>
      </c>
      <c r="EB109">
        <f>IF(EA109="","",TODAY()-EA109)</f>
        <v>-354</v>
      </c>
      <c r="EE109" t="str">
        <f>IF(EA109="","SIN ESTADO",IF(EC109&lt;&gt;"","PAGA",IF(EB109&gt;0,"VENCIDA",IF(EB109&gt;=-5,"POR VENCER","AL DÍA"))))</f>
        <v>AL DÍA</v>
      </c>
      <c r="EG109">
        <f>IF(N($H109)&lt;22,"",IF(EA109="","",EA109+31))</f>
        <v>46703</v>
      </c>
      <c r="EH109">
        <f>IF(EG109="","",TODAY()-EG109)</f>
        <v>-385</v>
      </c>
      <c r="EK109" t="str">
        <f>IF(EG109="","SIN ESTADO",IF(EI109&lt;&gt;"","PAGA",IF(EH109&gt;0,"VENCIDA",IF(EH109&gt;=-5,"POR VENCER","AL DÍA"))))</f>
        <v>AL DÍA</v>
      </c>
      <c r="EM109">
        <f>IF(N($H109)&lt;23,"",IF(EG109="","",EG109+31))</f>
        <v>46734</v>
      </c>
      <c r="EN109">
        <f>IF(EM109="","",TODAY()-EM109)</f>
        <v>-416</v>
      </c>
      <c r="EQ109" t="str">
        <f>IF(EM109="","SIN ESTADO",IF(EO109&lt;&gt;"","PAGA",IF(EN109&gt;0,"VENCIDA",IF(EN109&gt;=-5,"POR VENCER","AL DÍA"))))</f>
        <v>AL DÍA</v>
      </c>
      <c r="ES109">
        <f>IF(N($H109)&lt;24,"",IF(EM109="","",EM109+31))</f>
        <v>46765</v>
      </c>
      <c r="ET109">
        <f>IF(ES109="","",TODAY()-ES109)</f>
        <v>-447</v>
      </c>
      <c r="EW109" t="str">
        <f>IF(ES109="","SIN ESTADO",IF(EU109&lt;&gt;"","PAGA",IF(ET109&gt;0,"VENCIDA",IF(ET109&gt;=-5,"POR VENCER","AL DÍA"))))</f>
        <v>AL DÍA</v>
      </c>
      <c r="EY109" t="str">
        <f>IF(N($H109)&lt;25,"",IF(ES109="","",ES109+31))</f>
        <v/>
      </c>
      <c r="EZ109" t="str">
        <f>IF(EY109="","",TODAY()-EY109)</f>
        <v/>
      </c>
      <c r="FC109" t="str">
        <f>IF(EY109="","SIN ESTADO",IF(FA109&lt;&gt;"","PAGA",IF(EZ109&gt;0,"VENCIDA",IF(EZ109&gt;=-5,"POR VENCER","AL DÍA"))))</f>
        <v>SIN ESTADO</v>
      </c>
      <c r="FE109" t="str">
        <f>IF(N($H109)&lt;26,"",IF(EY109="","",EY109+31))</f>
        <v/>
      </c>
      <c r="FF109" t="str">
        <f>IF(FE109="","",TODAY()-FE109)</f>
        <v/>
      </c>
      <c r="FI109" t="str">
        <f>IF(FE109="","SIN ESTADO",IF(FG109&lt;&gt;"","PAGA",IF(FF109&gt;0,"VENCIDA",IF(FF109&gt;=-5,"POR VENCER","AL DÍA"))))</f>
        <v>SIN ESTADO</v>
      </c>
      <c r="FK109" t="str">
        <f>IF(N($H109)&lt;27,"",IF(FE109="","",FE109+31))</f>
        <v/>
      </c>
      <c r="FL109" t="str">
        <f>IF(FK109="","",TODAY()-FK109)</f>
        <v/>
      </c>
      <c r="FO109" t="str">
        <f>IF(FK109="","SIN ESTADO",IF(FM109&lt;&gt;"","PAGA",IF(FL109&gt;0,"VENCIDA",IF(FL109&gt;=-5,"POR VENCER","AL DÍA"))))</f>
        <v>SIN ESTADO</v>
      </c>
      <c r="FQ109" t="str">
        <f>IF(N($H109)&lt;28,"",IF(FK109="","",FK109+31))</f>
        <v/>
      </c>
      <c r="FR109" t="str">
        <f>IF(FQ109="","",TODAY()-FQ109)</f>
        <v/>
      </c>
      <c r="FU109" t="str">
        <f>IF(FQ109="","SIN ESTADO",IF(FS109&lt;&gt;"","PAGA",IF(FR109&gt;0,"VENCIDA",IF(FR109&gt;=-5,"POR VENCER","AL DÍA"))))</f>
        <v>SIN ESTADO</v>
      </c>
      <c r="FW109" t="str">
        <f>IF(N($H109)&lt;29,"",IF(FQ109="","",FQ109+31))</f>
        <v/>
      </c>
      <c r="FX109" t="str">
        <f>IF(FW109="","",TODAY()-FW109)</f>
        <v/>
      </c>
      <c r="GA109" t="str">
        <f>IF(FW109="","SIN ESTADO",IF(FY109&lt;&gt;"","PAGA",IF(FX109&gt;0,"VENCIDA",IF(FX109&gt;=-5,"POR VENCER","AL DÍA"))))</f>
        <v>SIN ESTADO</v>
      </c>
      <c r="GC109" t="str">
        <f>IF(N($H109)&lt;30,"",IF(FW109="","",FW109+31))</f>
        <v/>
      </c>
      <c r="GD109" t="str">
        <f>IF(GC109="","",TODAY()-GC109)</f>
        <v/>
      </c>
      <c r="GG109" t="str">
        <f>IF(GC109="","SIN ESTADO",IF(GE109&lt;&gt;"","PAGA",IF(GD109&gt;0,"VENCIDA",IF(GD109&gt;=-5,"POR VENCER","AL DÍA"))))</f>
        <v>SIN ESTADO</v>
      </c>
      <c r="GI109" t="str">
        <f>IF(N($H109)&lt;31,"",IF(GC109="","",GC109+31))</f>
        <v/>
      </c>
      <c r="GJ109" t="str">
        <f>IF(GI109="","",TODAY()-GI109)</f>
        <v/>
      </c>
      <c r="GM109" t="str">
        <f>IF(GI109="","SIN ESTADO",IF(GK109&lt;&gt;"","PAGA",IF(GJ109&gt;0,"VENCIDA",IF(GJ109&gt;=-5,"POR VENCER","AL DÍA"))))</f>
        <v>SIN ESTADO</v>
      </c>
      <c r="GO109" t="str">
        <f>IF(N($H109)&lt;32,"",IF(GI109="","",GI109+31))</f>
        <v/>
      </c>
      <c r="GP109" t="str">
        <f>IF(GO109="","",TODAY()-GO109)</f>
        <v/>
      </c>
      <c r="GS109" t="str">
        <f>IF(GO109="","SIN ESTADO",IF(GQ109&lt;&gt;"","PAGA",IF(GP109&gt;0,"VENCIDA",IF(GP109&gt;=-5,"POR VENCER","AL DÍA"))))</f>
        <v>SIN ESTADO</v>
      </c>
      <c r="GU109" t="str">
        <f>IF(N($H109)&lt;33,"",IF(GO109="","",GO109+31))</f>
        <v/>
      </c>
      <c r="GV109" t="str">
        <f>IF(GU109="","",TODAY()-GU109)</f>
        <v/>
      </c>
      <c r="GY109" t="str">
        <f>IF(GU109="","SIN ESTADO",IF(GW109&lt;&gt;"","PAGA",IF(GV109&gt;0,"VENCIDA",IF(GV109&gt;=-5,"POR VENCER","AL DÍA"))))</f>
        <v>SIN ESTADO</v>
      </c>
      <c r="HA109" t="str">
        <f>IF(N($H109)&lt;34,"",IF(GU109="","",GU109+31))</f>
        <v/>
      </c>
      <c r="HB109" t="str">
        <f>IF(HA109="","",TODAY()-HA109)</f>
        <v/>
      </c>
      <c r="HE109" t="str">
        <f>IF(HA109="","SIN ESTADO",IF(HC109&lt;&gt;"","PAGA",IF(HB109&gt;0,"VENCIDA",IF(HB109&gt;=-5,"POR VENCER","AL DÍA"))))</f>
        <v>SIN ESTADO</v>
      </c>
      <c r="HG109" t="str">
        <f>IF(N($H109)&lt;35,"",IF(HA109="","",HA109+31))</f>
        <v/>
      </c>
      <c r="HH109" t="str">
        <f>IF(HG109="","",TODAY()-HG109)</f>
        <v/>
      </c>
      <c r="HK109" t="str">
        <f>IF(HG109="","SIN ESTADO",IF(HI109&lt;&gt;"","PAGA",IF(HH109&gt;0,"VENCIDA",IF(HH109&gt;=-5,"POR VENCER","AL DÍA"))))</f>
        <v>SIN ESTADO</v>
      </c>
      <c r="HM109" t="str">
        <f>IF(N($H109)&lt;36,"",IF(HG109="","",HG109+31))</f>
        <v/>
      </c>
      <c r="HN109" t="str">
        <f>IF(HM109="","",TODAY()-HM109)</f>
        <v/>
      </c>
      <c r="HQ109" t="str">
        <f>IF(HM109="","SIN ESTADO",IF(HO109&lt;&gt;"","PAGA",IF(HN109&gt;0,"VENCIDA",IF(HN109&gt;=-5,"POR VENCER","AL DÍA"))))</f>
        <v>SIN ESTADO</v>
      </c>
      <c r="HS109">
        <f>N109+T109+Z109+AF109+AL109+AR109+AX109+BD109+BJ109+BP109+BV109+CB109+CH109+CN109+CT109+CZ109+DF109+DL109+DR109+DX109+ED109+EJ109+EP109+EV109+FB109+FH109+FN109+FT109+FZ109+GF109+GL109+GR109+GX109+HD109+HJ109+HP109</f>
        <v>0</v>
      </c>
      <c r="HU109">
        <f>IFERROR(N($J109),0)</f>
        <v>875000</v>
      </c>
      <c r="HW109">
        <f>SUMPRODUCT((MOD(COLUMN($M109:$HR109)-COLUMN($M109),6)=0)*ISNUMBER($M109:$HR109)*($M109:$HR109&gt;=RESUMEN!$C$26)*($M109:$HR109&lt;=RESUMEN!$C$27)*IFERROR(N($N109:$HS109),0))</f>
        <v>0</v>
      </c>
      <c r="HX109">
        <f>SUMPRODUCT((MOD(COLUMN($M109:$HR109)-COLUMN($M109),6)=0)*ISNUMBER($M109:$HR109)*($M109:$HR109&gt;=RESUMEN!$C$26)*($M109:$HR109&lt;=RESUMEN!$C$27))</f>
        <v>0</v>
      </c>
    </row>
    <row r="110">
      <c r="B110">
        <f>VENTAS!A109</f>
        <v>107</v>
      </c>
      <c r="C110" t="str">
        <f>VENTAS!B109</f>
        <v xml:space="preserve">LC1 - 12 - 9 </v>
      </c>
      <c r="D110" t="str">
        <f>VENTAS!C109</f>
        <v>VENDIDO</v>
      </c>
      <c r="E110">
        <f>VENTAS!D109</f>
        <v>25000000</v>
      </c>
      <c r="F110">
        <f>VENTAS!J109</f>
        <v>21000000</v>
      </c>
      <c r="G110">
        <f>VENTAS!F109</f>
        <v>46072</v>
      </c>
      <c r="H110">
        <f>VENTAS!K109</f>
        <v>24</v>
      </c>
      <c r="I110" t="str">
        <f>VENTAS!M109</f>
        <v xml:space="preserve">19 DE CADA MES </v>
      </c>
      <c r="J110">
        <f>VENTAS!L109</f>
        <v>875000</v>
      </c>
      <c r="K110">
        <f>IF(N($H110)&lt;1,"",$G110+31)</f>
        <v>46103</v>
      </c>
      <c r="L110">
        <f>IF(K110="","",TODAY()-K110)</f>
        <v>215</v>
      </c>
      <c r="O110" t="str">
        <f>IF(K110="","SIN ESTADO",IF(M110&lt;&gt;"","PAGA",IF(L110&gt;0,"VENCIDA",IF(L110&gt;=-5,"POR VENCER","AL DÍA"))))</f>
        <v>VENCIDA</v>
      </c>
      <c r="Q110">
        <f>IF(N($H110)&lt;2,"",IF(K110="","",K110+31))</f>
        <v>46134</v>
      </c>
      <c r="R110">
        <f>IF(Q110="","",TODAY()-Q110)</f>
        <v>184</v>
      </c>
      <c r="U110" t="str">
        <f>IF(Q110="","SIN ESTADO",IF(S110&lt;&gt;"","PAGA",IF(R110&gt;0,"VENCIDA",IF(R110&gt;=-5,"POR VENCER","AL DÍA"))))</f>
        <v>VENCIDA</v>
      </c>
      <c r="W110">
        <f>IF(N($H110)&lt;3,"",IF(Q110="","",Q110+31))</f>
        <v>46165</v>
      </c>
      <c r="X110">
        <f>IF(W110="","",TODAY()-W110)</f>
        <v>153</v>
      </c>
      <c r="AA110" t="str">
        <f>IF(W110="","SIN ESTADO",IF(Y110&lt;&gt;"","PAGA",IF(X110&gt;0,"VENCIDA",IF(X110&gt;=-5,"POR VENCER","AL DÍA"))))</f>
        <v>VENCIDA</v>
      </c>
      <c r="AC110">
        <f>IF(N($H110)&lt;4,"",IF(W110="","",W110+31))</f>
        <v>46196</v>
      </c>
      <c r="AD110">
        <f>IF(AC110="","",TODAY()-AC110)</f>
        <v>122</v>
      </c>
      <c r="AG110" t="str">
        <f>IF(AC110="","SIN ESTADO",IF(AE110&lt;&gt;"","PAGA",IF(AD110&gt;0,"VENCIDA",IF(AD110&gt;=-5,"POR VENCER","AL DÍA"))))</f>
        <v>VENCIDA</v>
      </c>
      <c r="AI110">
        <f>IF(N($H110)&lt;5,"",IF(AC110="","",AC110+31))</f>
        <v>46227</v>
      </c>
      <c r="AJ110">
        <f>IF(AI110="","",TODAY()-AI110)</f>
        <v>91</v>
      </c>
      <c r="AM110" t="str">
        <f>IF(AI110="","SIN ESTADO",IF(AK110&lt;&gt;"","PAGA",IF(AJ110&gt;0,"VENCIDA",IF(AJ110&gt;=-5,"POR VENCER","AL DÍA"))))</f>
        <v>VENCIDA</v>
      </c>
      <c r="AO110">
        <f>IF(N($H110)&lt;6,"",IF(AI110="","",AI110+31))</f>
        <v>46258</v>
      </c>
      <c r="AP110">
        <f>IF(AO110="","",TODAY()-AO110)</f>
        <v>60</v>
      </c>
      <c r="AS110" t="str">
        <f>IF(AO110="","SIN ESTADO",IF(AQ110&lt;&gt;"","PAGA",IF(AP110&gt;0,"VENCIDA",IF(AP110&gt;=-5,"POR VENCER","AL DÍA"))))</f>
        <v>VENCIDA</v>
      </c>
      <c r="AU110">
        <f>IF(N($H110)&lt;7,"",IF(AO110="","",AO110+31))</f>
        <v>46289</v>
      </c>
      <c r="AV110">
        <f>IF(AU110="","",TODAY()-AU110)</f>
        <v>29</v>
      </c>
      <c r="AY110" t="str">
        <f>IF(AU110="","SIN ESTADO",IF(AW110&lt;&gt;"","PAGA",IF(AV110&gt;0,"VENCIDA",IF(AV110&gt;=-5,"POR VENCER","AL DÍA"))))</f>
        <v>VENCIDA</v>
      </c>
      <c r="BA110">
        <f>IF(N($H110)&lt;8,"",IF(AU110="","",AU110+31))</f>
        <v>46320</v>
      </c>
      <c r="BB110">
        <f>IF(BA110="","",TODAY()-BA110)</f>
        <v>-2</v>
      </c>
      <c r="BE110" t="str">
        <f>IF(BA110="","SIN ESTADO",IF(BC110&lt;&gt;"","PAGA",IF(BB110&gt;0,"VENCIDA",IF(BB110&gt;=-5,"POR VENCER","AL DÍA"))))</f>
        <v>POR VENCER</v>
      </c>
      <c r="BG110">
        <f>IF(N($H110)&lt;9,"",IF(BA110="","",BA110+31))</f>
        <v>46351</v>
      </c>
      <c r="BH110">
        <f>IF(BG110="","",TODAY()-BG110)</f>
        <v>-33</v>
      </c>
      <c r="BK110" t="str">
        <f>IF(BG110="","SIN ESTADO",IF(BI110&lt;&gt;"","PAGA",IF(BH110&gt;0,"VENCIDA",IF(BH110&gt;=-5,"POR VENCER","AL DÍA"))))</f>
        <v>AL DÍA</v>
      </c>
      <c r="BM110">
        <f>IF(N($H110)&lt;10,"",IF(BG110="","",BG110+31))</f>
        <v>46382</v>
      </c>
      <c r="BN110">
        <f>IF(BM110="","",TODAY()-BM110)</f>
        <v>-64</v>
      </c>
      <c r="BQ110" t="str">
        <f>IF(BM110="","SIN ESTADO",IF(BO110&lt;&gt;"","PAGA",IF(BN110&gt;0,"VENCIDA",IF(BN110&gt;=-5,"POR VENCER","AL DÍA"))))</f>
        <v>AL DÍA</v>
      </c>
      <c r="BS110">
        <f>IF(N($H110)&lt;11,"",IF(BM110="","",BM110+31))</f>
        <v>46413</v>
      </c>
      <c r="BT110">
        <f>IF(BS110="","",TODAY()-BS110)</f>
        <v>-95</v>
      </c>
      <c r="BW110" t="str">
        <f>IF(BS110="","SIN ESTADO",IF(BU110&lt;&gt;"","PAGA",IF(BT110&gt;0,"VENCIDA",IF(BT110&gt;=-5,"POR VENCER","AL DÍA"))))</f>
        <v>AL DÍA</v>
      </c>
      <c r="BY110">
        <f>IF(N($H110)&lt;12,"",IF(BS110="","",BS110+31))</f>
        <v>46444</v>
      </c>
      <c r="BZ110">
        <f>IF(BY110="","",TODAY()-BY110)</f>
        <v>-126</v>
      </c>
      <c r="CC110" t="str">
        <f>IF(BY110="","SIN ESTADO",IF(CA110&lt;&gt;"","PAGA",IF(BZ110&gt;0,"VENCIDA",IF(BZ110&gt;=-5,"POR VENCER","AL DÍA"))))</f>
        <v>AL DÍA</v>
      </c>
      <c r="CE110">
        <f>IF(N($H110)&lt;13,"",IF(BY110="","",BY110+31))</f>
        <v>46475</v>
      </c>
      <c r="CF110">
        <f>IF(CE110="","",TODAY()-CE110)</f>
        <v>-157</v>
      </c>
      <c r="CI110" t="str">
        <f>IF(CE110="","SIN ESTADO",IF(CG110&lt;&gt;"","PAGA",IF(CF110&gt;0,"VENCIDA",IF(CF110&gt;=-5,"POR VENCER","AL DÍA"))))</f>
        <v>AL DÍA</v>
      </c>
      <c r="CK110">
        <f>IF(N($H110)&lt;14,"",IF(CE110="","",CE110+31))</f>
        <v>46506</v>
      </c>
      <c r="CL110">
        <f>IF(CK110="","",TODAY()-CK110)</f>
        <v>-188</v>
      </c>
      <c r="CO110" t="str">
        <f>IF(CK110="","SIN ESTADO",IF(CM110&lt;&gt;"","PAGA",IF(CL110&gt;0,"VENCIDA",IF(CL110&gt;=-5,"POR VENCER","AL DÍA"))))</f>
        <v>AL DÍA</v>
      </c>
      <c r="CQ110">
        <f>IF(N($H110)&lt;15,"",IF(CK110="","",CK110+31))</f>
        <v>46537</v>
      </c>
      <c r="CR110">
        <f>IF(CQ110="","",TODAY()-CQ110)</f>
        <v>-219</v>
      </c>
      <c r="CU110" t="str">
        <f>IF(CQ110="","SIN ESTADO",IF(CS110&lt;&gt;"","PAGA",IF(CR110&gt;0,"VENCIDA",IF(CR110&gt;=-5,"POR VENCER","AL DÍA"))))</f>
        <v>AL DÍA</v>
      </c>
      <c r="CW110">
        <f>IF(N($H110)&lt;16,"",IF(CQ110="","",CQ110+31))</f>
        <v>46568</v>
      </c>
      <c r="CX110">
        <f>IF(CW110="","",TODAY()-CW110)</f>
        <v>-250</v>
      </c>
      <c r="DA110" t="str">
        <f>IF(CW110="","SIN ESTADO",IF(CY110&lt;&gt;"","PAGA",IF(CX110&gt;0,"VENCIDA",IF(CX110&gt;=-5,"POR VENCER","AL DÍA"))))</f>
        <v>AL DÍA</v>
      </c>
      <c r="DC110">
        <f>IF(N($H110)&lt;17,"",IF(CW110="","",CW110+31))</f>
        <v>46599</v>
      </c>
      <c r="DD110">
        <f>IF(DC110="","",TODAY()-DC110)</f>
        <v>-281</v>
      </c>
      <c r="DG110" t="str">
        <f>IF(DC110="","SIN ESTADO",IF(DE110&lt;&gt;"","PAGA",IF(DD110&gt;0,"VENCIDA",IF(DD110&gt;=-5,"POR VENCER","AL DÍA"))))</f>
        <v>AL DÍA</v>
      </c>
      <c r="DI110">
        <f>IF(N($H110)&lt;18,"",IF(DC110="","",DC110+31))</f>
        <v>46630</v>
      </c>
      <c r="DJ110">
        <f>IF(DI110="","",TODAY()-DI110)</f>
        <v>-312</v>
      </c>
      <c r="DM110" t="str">
        <f>IF(DI110="","SIN ESTADO",IF(DK110&lt;&gt;"","PAGA",IF(DJ110&gt;0,"VENCIDA",IF(DJ110&gt;=-5,"POR VENCER","AL DÍA"))))</f>
        <v>AL DÍA</v>
      </c>
      <c r="DO110">
        <f>IF(N($H110)&lt;19,"",IF(DI110="","",DI110+31))</f>
        <v>46661</v>
      </c>
      <c r="DP110">
        <f>IF(DO110="","",TODAY()-DO110)</f>
        <v>-343</v>
      </c>
      <c r="DS110" t="str">
        <f>IF(DO110="","SIN ESTADO",IF(DQ110&lt;&gt;"","PAGA",IF(DP110&gt;0,"VENCIDA",IF(DP110&gt;=-5,"POR VENCER","AL DÍA"))))</f>
        <v>AL DÍA</v>
      </c>
      <c r="DU110">
        <f>IF(N($H110)&lt;20,"",IF(DO110="","",DO110+31))</f>
        <v>46692</v>
      </c>
      <c r="DV110">
        <f>IF(DU110="","",TODAY()-DU110)</f>
        <v>-374</v>
      </c>
      <c r="DY110" t="str">
        <f>IF(DU110="","SIN ESTADO",IF(DW110&lt;&gt;"","PAGA",IF(DV110&gt;0,"VENCIDA",IF(DV110&gt;=-5,"POR VENCER","AL DÍA"))))</f>
        <v>AL DÍA</v>
      </c>
      <c r="EA110">
        <f>IF(N($H110)&lt;21,"",IF(DU110="","",DU110+31))</f>
        <v>46723</v>
      </c>
      <c r="EB110">
        <f>IF(EA110="","",TODAY()-EA110)</f>
        <v>-405</v>
      </c>
      <c r="EE110" t="str">
        <f>IF(EA110="","SIN ESTADO",IF(EC110&lt;&gt;"","PAGA",IF(EB110&gt;0,"VENCIDA",IF(EB110&gt;=-5,"POR VENCER","AL DÍA"))))</f>
        <v>AL DÍA</v>
      </c>
      <c r="EG110">
        <f>IF(N($H110)&lt;22,"",IF(EA110="","",EA110+31))</f>
        <v>46754</v>
      </c>
      <c r="EH110">
        <f>IF(EG110="","",TODAY()-EG110)</f>
        <v>-436</v>
      </c>
      <c r="EK110" t="str">
        <f>IF(EG110="","SIN ESTADO",IF(EI110&lt;&gt;"","PAGA",IF(EH110&gt;0,"VENCIDA",IF(EH110&gt;=-5,"POR VENCER","AL DÍA"))))</f>
        <v>AL DÍA</v>
      </c>
      <c r="EM110">
        <f>IF(N($H110)&lt;23,"",IF(EG110="","",EG110+31))</f>
        <v>46785</v>
      </c>
      <c r="EN110">
        <f>IF(EM110="","",TODAY()-EM110)</f>
        <v>-467</v>
      </c>
      <c r="EQ110" t="str">
        <f>IF(EM110="","SIN ESTADO",IF(EO110&lt;&gt;"","PAGA",IF(EN110&gt;0,"VENCIDA",IF(EN110&gt;=-5,"POR VENCER","AL DÍA"))))</f>
        <v>AL DÍA</v>
      </c>
      <c r="ES110">
        <f>IF(N($H110)&lt;24,"",IF(EM110="","",EM110+31))</f>
        <v>46816</v>
      </c>
      <c r="ET110">
        <f>IF(ES110="","",TODAY()-ES110)</f>
        <v>-498</v>
      </c>
      <c r="EW110" t="str">
        <f>IF(ES110="","SIN ESTADO",IF(EU110&lt;&gt;"","PAGA",IF(ET110&gt;0,"VENCIDA",IF(ET110&gt;=-5,"POR VENCER","AL DÍA"))))</f>
        <v>AL DÍA</v>
      </c>
      <c r="EY110" t="str">
        <f>IF(N($H110)&lt;25,"",IF(ES110="","",ES110+31))</f>
        <v/>
      </c>
      <c r="EZ110" t="str">
        <f>IF(EY110="","",TODAY()-EY110)</f>
        <v/>
      </c>
      <c r="FC110" t="str">
        <f>IF(EY110="","SIN ESTADO",IF(FA110&lt;&gt;"","PAGA",IF(EZ110&gt;0,"VENCIDA",IF(EZ110&gt;=-5,"POR VENCER","AL DÍA"))))</f>
        <v>SIN ESTADO</v>
      </c>
      <c r="FE110" t="str">
        <f>IF(N($H110)&lt;26,"",IF(EY110="","",EY110+31))</f>
        <v/>
      </c>
      <c r="FF110" t="str">
        <f>IF(FE110="","",TODAY()-FE110)</f>
        <v/>
      </c>
      <c r="FI110" t="str">
        <f>IF(FE110="","SIN ESTADO",IF(FG110&lt;&gt;"","PAGA",IF(FF110&gt;0,"VENCIDA",IF(FF110&gt;=-5,"POR VENCER","AL DÍA"))))</f>
        <v>SIN ESTADO</v>
      </c>
      <c r="FK110" t="str">
        <f>IF(N($H110)&lt;27,"",IF(FE110="","",FE110+31))</f>
        <v/>
      </c>
      <c r="FL110" t="str">
        <f>IF(FK110="","",TODAY()-FK110)</f>
        <v/>
      </c>
      <c r="FO110" t="str">
        <f>IF(FK110="","SIN ESTADO",IF(FM110&lt;&gt;"","PAGA",IF(FL110&gt;0,"VENCIDA",IF(FL110&gt;=-5,"POR VENCER","AL DÍA"))))</f>
        <v>SIN ESTADO</v>
      </c>
      <c r="FQ110" t="str">
        <f>IF(N($H110)&lt;28,"",IF(FK110="","",FK110+31))</f>
        <v/>
      </c>
      <c r="FR110" t="str">
        <f>IF(FQ110="","",TODAY()-FQ110)</f>
        <v/>
      </c>
      <c r="FU110" t="str">
        <f>IF(FQ110="","SIN ESTADO",IF(FS110&lt;&gt;"","PAGA",IF(FR110&gt;0,"VENCIDA",IF(FR110&gt;=-5,"POR VENCER","AL DÍA"))))</f>
        <v>SIN ESTADO</v>
      </c>
      <c r="FW110" t="str">
        <f>IF(N($H110)&lt;29,"",IF(FQ110="","",FQ110+31))</f>
        <v/>
      </c>
      <c r="FX110" t="str">
        <f>IF(FW110="","",TODAY()-FW110)</f>
        <v/>
      </c>
      <c r="GA110" t="str">
        <f>IF(FW110="","SIN ESTADO",IF(FY110&lt;&gt;"","PAGA",IF(FX110&gt;0,"VENCIDA",IF(FX110&gt;=-5,"POR VENCER","AL DÍA"))))</f>
        <v>SIN ESTADO</v>
      </c>
      <c r="GC110" t="str">
        <f>IF(N($H110)&lt;30,"",IF(FW110="","",FW110+31))</f>
        <v/>
      </c>
      <c r="GD110" t="str">
        <f>IF(GC110="","",TODAY()-GC110)</f>
        <v/>
      </c>
      <c r="GG110" t="str">
        <f>IF(GC110="","SIN ESTADO",IF(GE110&lt;&gt;"","PAGA",IF(GD110&gt;0,"VENCIDA",IF(GD110&gt;=-5,"POR VENCER","AL DÍA"))))</f>
        <v>SIN ESTADO</v>
      </c>
      <c r="GI110" t="str">
        <f>IF(N($H110)&lt;31,"",IF(GC110="","",GC110+31))</f>
        <v/>
      </c>
      <c r="GJ110" t="str">
        <f>IF(GI110="","",TODAY()-GI110)</f>
        <v/>
      </c>
      <c r="GM110" t="str">
        <f>IF(GI110="","SIN ESTADO",IF(GK110&lt;&gt;"","PAGA",IF(GJ110&gt;0,"VENCIDA",IF(GJ110&gt;=-5,"POR VENCER","AL DÍA"))))</f>
        <v>SIN ESTADO</v>
      </c>
      <c r="GO110" t="str">
        <f>IF(N($H110)&lt;32,"",IF(GI110="","",GI110+31))</f>
        <v/>
      </c>
      <c r="GP110" t="str">
        <f>IF(GO110="","",TODAY()-GO110)</f>
        <v/>
      </c>
      <c r="GS110" t="str">
        <f>IF(GO110="","SIN ESTADO",IF(GQ110&lt;&gt;"","PAGA",IF(GP110&gt;0,"VENCIDA",IF(GP110&gt;=-5,"POR VENCER","AL DÍA"))))</f>
        <v>SIN ESTADO</v>
      </c>
      <c r="GU110" t="str">
        <f>IF(N($H110)&lt;33,"",IF(GO110="","",GO110+31))</f>
        <v/>
      </c>
      <c r="GV110" t="str">
        <f>IF(GU110="","",TODAY()-GU110)</f>
        <v/>
      </c>
      <c r="GY110" t="str">
        <f>IF(GU110="","SIN ESTADO",IF(GW110&lt;&gt;"","PAGA",IF(GV110&gt;0,"VENCIDA",IF(GV110&gt;=-5,"POR VENCER","AL DÍA"))))</f>
        <v>SIN ESTADO</v>
      </c>
      <c r="HA110" t="str">
        <f>IF(N($H110)&lt;34,"",IF(GU110="","",GU110+31))</f>
        <v/>
      </c>
      <c r="HB110" t="str">
        <f>IF(HA110="","",TODAY()-HA110)</f>
        <v/>
      </c>
      <c r="HE110" t="str">
        <f>IF(HA110="","SIN ESTADO",IF(HC110&lt;&gt;"","PAGA",IF(HB110&gt;0,"VENCIDA",IF(HB110&gt;=-5,"POR VENCER","AL DÍA"))))</f>
        <v>SIN ESTADO</v>
      </c>
      <c r="HG110" t="str">
        <f>IF(N($H110)&lt;35,"",IF(HA110="","",HA110+31))</f>
        <v/>
      </c>
      <c r="HH110" t="str">
        <f>IF(HG110="","",TODAY()-HG110)</f>
        <v/>
      </c>
      <c r="HK110" t="str">
        <f>IF(HG110="","SIN ESTADO",IF(HI110&lt;&gt;"","PAGA",IF(HH110&gt;0,"VENCIDA",IF(HH110&gt;=-5,"POR VENCER","AL DÍA"))))</f>
        <v>SIN ESTADO</v>
      </c>
      <c r="HM110" t="str">
        <f>IF(N($H110)&lt;36,"",IF(HG110="","",HG110+31))</f>
        <v/>
      </c>
      <c r="HN110" t="str">
        <f>IF(HM110="","",TODAY()-HM110)</f>
        <v/>
      </c>
      <c r="HQ110" t="str">
        <f>IF(HM110="","SIN ESTADO",IF(HO110&lt;&gt;"","PAGA",IF(HN110&gt;0,"VENCIDA",IF(HN110&gt;=-5,"POR VENCER","AL DÍA"))))</f>
        <v>SIN ESTADO</v>
      </c>
      <c r="HS110">
        <f>N110+T110+Z110+AF110+AL110+AR110+AX110+BD110+BJ110+BP110+BV110+CB110+CH110+CN110+CT110+CZ110+DF110+DL110+DR110+DX110+ED110+EJ110+EP110+EV110+FB110+FH110+FN110+FT110+FZ110+GF110+GL110+GR110+GX110+HD110+HJ110+HP110</f>
        <v>0</v>
      </c>
      <c r="HU110">
        <f>IFERROR(N($J110),0)</f>
        <v>875000</v>
      </c>
      <c r="HW110">
        <f>SUMPRODUCT((MOD(COLUMN($M110:$HR110)-COLUMN($M110),6)=0)*ISNUMBER($M110:$HR110)*($M110:$HR110&gt;=RESUMEN!$C$26)*($M110:$HR110&lt;=RESUMEN!$C$27)*IFERROR(N($N110:$HS110),0))</f>
        <v>0</v>
      </c>
      <c r="HX110">
        <f>SUMPRODUCT((MOD(COLUMN($M110:$HR110)-COLUMN($M110),6)=0)*ISNUMBER($M110:$HR110)*($M110:$HR110&gt;=RESUMEN!$C$26)*($M110:$HR110&lt;=RESUMEN!$C$27))</f>
        <v>0</v>
      </c>
    </row>
    <row r="111">
      <c r="B111">
        <f>VENTAS!A110</f>
        <v>108</v>
      </c>
      <c r="C111" t="str">
        <f>VENTAS!B110</f>
        <v xml:space="preserve">LC1 - 12 - 10 </v>
      </c>
      <c r="D111" t="str">
        <f>VENTAS!C110</f>
        <v>VENDIDO</v>
      </c>
      <c r="E111">
        <f>VENTAS!D110</f>
        <v>25000000</v>
      </c>
      <c r="F111">
        <f>VENTAS!J110</f>
        <v>21000000</v>
      </c>
      <c r="G111">
        <f>VENTAS!F110</f>
        <v>45845</v>
      </c>
      <c r="H111">
        <f>VENTAS!K110</f>
        <v>24</v>
      </c>
      <c r="I111" t="str">
        <f>VENTAS!M110</f>
        <v xml:space="preserve">07 DE CADA MES </v>
      </c>
      <c r="J111">
        <f>VENTAS!L110</f>
        <v>875000</v>
      </c>
      <c r="K111">
        <f>IF(N($H111)&lt;1,"",$G111+31)</f>
        <v>45876</v>
      </c>
      <c r="L111">
        <f>IF(K111="","",TODAY()-K111)</f>
        <v>442</v>
      </c>
      <c r="M111">
        <v>45881</v>
      </c>
      <c r="N111">
        <v>880000</v>
      </c>
      <c r="O111" t="str">
        <f>IF(K111="","SIN ESTADO",IF(M111&lt;&gt;"","PAGA",IF(L111&gt;0,"VENCIDA",IF(L111&gt;=-5,"POR VENCER","AL DÍA"))))</f>
        <v>PAGA</v>
      </c>
      <c r="P111" t="str">
        <v>TRANSFERENCIA</v>
      </c>
      <c r="Q111">
        <f>IF(N($H111)&lt;2,"",IF(K111="","",K111+31))</f>
        <v>45907</v>
      </c>
      <c r="R111">
        <f>IF(Q111="","",TODAY()-Q111)</f>
        <v>411</v>
      </c>
      <c r="S111">
        <v>45916</v>
      </c>
      <c r="T111">
        <v>880000</v>
      </c>
      <c r="U111" t="str">
        <f>IF(Q111="","SIN ESTADO",IF(S111&lt;&gt;"","PAGA",IF(R111&gt;0,"VENCIDA",IF(R111&gt;=-5,"POR VENCER","AL DÍA"))))</f>
        <v>PAGA</v>
      </c>
      <c r="V111" t="str">
        <v>TRANSFERENCIA</v>
      </c>
      <c r="W111">
        <f>IF(N($H111)&lt;3,"",IF(Q111="","",Q111+31))</f>
        <v>45938</v>
      </c>
      <c r="X111">
        <f>IF(W111="","",TODAY()-W111)</f>
        <v>380</v>
      </c>
      <c r="Y111">
        <v>45961</v>
      </c>
      <c r="Z111">
        <v>875000</v>
      </c>
      <c r="AA111" t="str">
        <f>IF(W111="","SIN ESTADO",IF(Y111&lt;&gt;"","PAGA",IF(X111&gt;0,"VENCIDA",IF(X111&gt;=-5,"POR VENCER","AL DÍA"))))</f>
        <v>PAGA</v>
      </c>
      <c r="AB111" t="str">
        <v>TRANSFERENCIA</v>
      </c>
      <c r="AC111">
        <f>IF(N($H111)&lt;4,"",IF(W111="","",W111+31))</f>
        <v>45969</v>
      </c>
      <c r="AD111">
        <f>IF(AC111="","",TODAY()-AC111)</f>
        <v>349</v>
      </c>
      <c r="AE111">
        <v>46008</v>
      </c>
      <c r="AF111">
        <v>880000</v>
      </c>
      <c r="AG111" t="str">
        <f>IF(AC111="","SIN ESTADO",IF(AE111&lt;&gt;"","PAGA",IF(AD111&gt;0,"VENCIDA",IF(AD111&gt;=-5,"POR VENCER","AL DÍA"))))</f>
        <v>PAGA</v>
      </c>
      <c r="AH111" t="str">
        <v>TRANSFERENCIA</v>
      </c>
      <c r="AI111">
        <f>IF(N($H111)&lt;5,"",IF(AC111="","",AC111+31))</f>
        <v>46000</v>
      </c>
      <c r="AJ111">
        <f>IF(AI111="","",TODAY()-AI111)</f>
        <v>318</v>
      </c>
      <c r="AK111">
        <v>46067</v>
      </c>
      <c r="AL111">
        <v>880000</v>
      </c>
      <c r="AM111" t="str">
        <f>IF(AI111="","SIN ESTADO",IF(AK111&lt;&gt;"","PAGA",IF(AJ111&gt;0,"VENCIDA",IF(AJ111&gt;=-5,"POR VENCER","AL DÍA"))))</f>
        <v>PAGA</v>
      </c>
      <c r="AN111" t="str">
        <v>TRANSFERENCIA</v>
      </c>
      <c r="AO111">
        <f>IF(N($H111)&lt;6,"",IF(AI111="","",AI111+31))</f>
        <v>46031</v>
      </c>
      <c r="AP111">
        <f>IF(AO111="","",TODAY()-AO111)</f>
        <v>287</v>
      </c>
      <c r="AQ111">
        <v>46174</v>
      </c>
      <c r="AR111">
        <v>1500000</v>
      </c>
      <c r="AS111" t="str">
        <f>IF(AO111="","SIN ESTADO",IF(AQ111&lt;&gt;"","PAGA",IF(AP111&gt;0,"VENCIDA",IF(AP111&gt;=-5,"POR VENCER","AL DÍA"))))</f>
        <v>PAGA</v>
      </c>
      <c r="AT111" t="str">
        <v>TRANSFERENCIA</v>
      </c>
      <c r="AU111">
        <f>IF(N($H111)&lt;7,"",IF(AO111="","",AO111+31))</f>
        <v>46062</v>
      </c>
      <c r="AV111">
        <f>IF(AU111="","",TODAY()-AU111)</f>
        <v>256</v>
      </c>
      <c r="AW111">
        <v>46209</v>
      </c>
      <c r="AX111">
        <v>1000000</v>
      </c>
      <c r="AY111" t="str">
        <f>IF(AU111="","SIN ESTADO",IF(AW111&lt;&gt;"","PAGA",IF(AV111&gt;0,"VENCIDA",IF(AV111&gt;=-5,"POR VENCER","AL DÍA"))))</f>
        <v>PAGA</v>
      </c>
      <c r="AZ111" t="str">
        <v>TRANSFERENCIA</v>
      </c>
      <c r="BA111">
        <f>IF(N($H111)&lt;8,"",IF(AU111="","",AU111+31))</f>
        <v>46093</v>
      </c>
      <c r="BB111">
        <f>IF(BA111="","",TODAY()-BA111)</f>
        <v>225</v>
      </c>
      <c r="BC111">
        <v>46265</v>
      </c>
      <c r="BD111">
        <v>2000000</v>
      </c>
      <c r="BE111" t="str">
        <f>IF(BA111="","SIN ESTADO",IF(BC111&lt;&gt;"","PAGA",IF(BB111&gt;0,"VENCIDA",IF(BB111&gt;=-5,"POR VENCER","AL DÍA"))))</f>
        <v>PAGA</v>
      </c>
      <c r="BF111" t="str">
        <v>TRANSFERENCIA</v>
      </c>
      <c r="BG111">
        <f>IF(N($H111)&lt;9,"",IF(BA111="","",BA111+31))</f>
        <v>46124</v>
      </c>
      <c r="BH111">
        <f>IF(BG111="","",TODAY()-BG111)</f>
        <v>194</v>
      </c>
      <c r="BI111">
        <v>46265</v>
      </c>
      <c r="BK111" t="str">
        <f>IF(BG111="","SIN ESTADO",IF(BI111&lt;&gt;"","PAGA",IF(BH111&gt;0,"VENCIDA",IF(BH111&gt;=-5,"POR VENCER","AL DÍA"))))</f>
        <v>PAGA</v>
      </c>
      <c r="BM111">
        <f>IF(N($H111)&lt;10,"",IF(BG111="","",BG111+31))</f>
        <v>46155</v>
      </c>
      <c r="BN111">
        <f>IF(BM111="","",TODAY()-BM111)</f>
        <v>163</v>
      </c>
      <c r="BO111">
        <v>46288</v>
      </c>
      <c r="BP111">
        <v>900000</v>
      </c>
      <c r="BQ111" t="str">
        <f>IF(BM111="","SIN ESTADO",IF(BO111&lt;&gt;"","PAGA",IF(BN111&gt;0,"VENCIDA",IF(BN111&gt;=-5,"POR VENCER","AL DÍA"))))</f>
        <v>PAGA</v>
      </c>
      <c r="BR111" t="str">
        <v>TRANSFERENCIA</v>
      </c>
      <c r="BS111">
        <f>IF(N($H111)&lt;11,"",IF(BM111="","",BM111+31))</f>
        <v>46186</v>
      </c>
      <c r="BT111">
        <f>IF(BS111="","",TODAY()-BS111)</f>
        <v>132</v>
      </c>
      <c r="BW111" t="str">
        <f>IF(BS111="","SIN ESTADO",IF(BU111&lt;&gt;"","PAGA",IF(BT111&gt;0,"VENCIDA",IF(BT111&gt;=-5,"POR VENCER","AL DÍA"))))</f>
        <v>VENCIDA</v>
      </c>
      <c r="BY111">
        <f>IF(N($H111)&lt;12,"",IF(BS111="","",BS111+31))</f>
        <v>46217</v>
      </c>
      <c r="BZ111">
        <f>IF(BY111="","",TODAY()-BY111)</f>
        <v>101</v>
      </c>
      <c r="CC111" t="str">
        <f>IF(BY111="","SIN ESTADO",IF(CA111&lt;&gt;"","PAGA",IF(BZ111&gt;0,"VENCIDA",IF(BZ111&gt;=-5,"POR VENCER","AL DÍA"))))</f>
        <v>VENCIDA</v>
      </c>
      <c r="CE111">
        <f>IF(N($H111)&lt;13,"",IF(BY111="","",BY111+31))</f>
        <v>46248</v>
      </c>
      <c r="CF111">
        <f>IF(CE111="","",TODAY()-CE111)</f>
        <v>70</v>
      </c>
      <c r="CI111" t="str">
        <f>IF(CE111="","SIN ESTADO",IF(CG111&lt;&gt;"","PAGA",IF(CF111&gt;0,"VENCIDA",IF(CF111&gt;=-5,"POR VENCER","AL DÍA"))))</f>
        <v>VENCIDA</v>
      </c>
      <c r="CK111">
        <f>IF(N($H111)&lt;14,"",IF(CE111="","",CE111+31))</f>
        <v>46279</v>
      </c>
      <c r="CL111">
        <f>IF(CK111="","",TODAY()-CK111)</f>
        <v>39</v>
      </c>
      <c r="CO111" t="str">
        <f>IF(CK111="","SIN ESTADO",IF(CM111&lt;&gt;"","PAGA",IF(CL111&gt;0,"VENCIDA",IF(CL111&gt;=-5,"POR VENCER","AL DÍA"))))</f>
        <v>VENCIDA</v>
      </c>
      <c r="CQ111">
        <f>IF(N($H111)&lt;15,"",IF(CK111="","",CK111+31))</f>
        <v>46310</v>
      </c>
      <c r="CR111">
        <f>IF(CQ111="","",TODAY()-CQ111)</f>
        <v>8</v>
      </c>
      <c r="CU111" t="str">
        <f>IF(CQ111="","SIN ESTADO",IF(CS111&lt;&gt;"","PAGA",IF(CR111&gt;0,"VENCIDA",IF(CR111&gt;=-5,"POR VENCER","AL DÍA"))))</f>
        <v>VENCIDA</v>
      </c>
      <c r="CW111">
        <f>IF(N($H111)&lt;16,"",IF(CQ111="","",CQ111+31))</f>
        <v>46341</v>
      </c>
      <c r="CX111">
        <f>IF(CW111="","",TODAY()-CW111)</f>
        <v>-23</v>
      </c>
      <c r="DA111" t="str">
        <f>IF(CW111="","SIN ESTADO",IF(CY111&lt;&gt;"","PAGA",IF(CX111&gt;0,"VENCIDA",IF(CX111&gt;=-5,"POR VENCER","AL DÍA"))))</f>
        <v>AL DÍA</v>
      </c>
      <c r="DC111">
        <f>IF(N($H111)&lt;17,"",IF(CW111="","",CW111+31))</f>
        <v>46372</v>
      </c>
      <c r="DD111">
        <f>IF(DC111="","",TODAY()-DC111)</f>
        <v>-54</v>
      </c>
      <c r="DG111" t="str">
        <f>IF(DC111="","SIN ESTADO",IF(DE111&lt;&gt;"","PAGA",IF(DD111&gt;0,"VENCIDA",IF(DD111&gt;=-5,"POR VENCER","AL DÍA"))))</f>
        <v>AL DÍA</v>
      </c>
      <c r="DI111">
        <f>IF(N($H111)&lt;18,"",IF(DC111="","",DC111+31))</f>
        <v>46403</v>
      </c>
      <c r="DJ111">
        <f>IF(DI111="","",TODAY()-DI111)</f>
        <v>-85</v>
      </c>
      <c r="DM111" t="str">
        <f>IF(DI111="","SIN ESTADO",IF(DK111&lt;&gt;"","PAGA",IF(DJ111&gt;0,"VENCIDA",IF(DJ111&gt;=-5,"POR VENCER","AL DÍA"))))</f>
        <v>AL DÍA</v>
      </c>
      <c r="DO111">
        <f>IF(N($H111)&lt;19,"",IF(DI111="","",DI111+31))</f>
        <v>46434</v>
      </c>
      <c r="DP111">
        <f>IF(DO111="","",TODAY()-DO111)</f>
        <v>-116</v>
      </c>
      <c r="DS111" t="str">
        <f>IF(DO111="","SIN ESTADO",IF(DQ111&lt;&gt;"","PAGA",IF(DP111&gt;0,"VENCIDA",IF(DP111&gt;=-5,"POR VENCER","AL DÍA"))))</f>
        <v>AL DÍA</v>
      </c>
      <c r="DU111">
        <f>IF(N($H111)&lt;20,"",IF(DO111="","",DO111+31))</f>
        <v>46465</v>
      </c>
      <c r="DV111">
        <f>IF(DU111="","",TODAY()-DU111)</f>
        <v>-147</v>
      </c>
      <c r="DY111" t="str">
        <f>IF(DU111="","SIN ESTADO",IF(DW111&lt;&gt;"","PAGA",IF(DV111&gt;0,"VENCIDA",IF(DV111&gt;=-5,"POR VENCER","AL DÍA"))))</f>
        <v>AL DÍA</v>
      </c>
      <c r="EA111">
        <f>IF(N($H111)&lt;21,"",IF(DU111="","",DU111+31))</f>
        <v>46496</v>
      </c>
      <c r="EB111">
        <f>IF(EA111="","",TODAY()-EA111)</f>
        <v>-178</v>
      </c>
      <c r="EE111" t="str">
        <f>IF(EA111="","SIN ESTADO",IF(EC111&lt;&gt;"","PAGA",IF(EB111&gt;0,"VENCIDA",IF(EB111&gt;=-5,"POR VENCER","AL DÍA"))))</f>
        <v>AL DÍA</v>
      </c>
      <c r="EG111">
        <f>IF(N($H111)&lt;22,"",IF(EA111="","",EA111+31))</f>
        <v>46527</v>
      </c>
      <c r="EH111">
        <f>IF(EG111="","",TODAY()-EG111)</f>
        <v>-209</v>
      </c>
      <c r="EK111" t="str">
        <f>IF(EG111="","SIN ESTADO",IF(EI111&lt;&gt;"","PAGA",IF(EH111&gt;0,"VENCIDA",IF(EH111&gt;=-5,"POR VENCER","AL DÍA"))))</f>
        <v>AL DÍA</v>
      </c>
      <c r="EM111">
        <f>IF(N($H111)&lt;23,"",IF(EG111="","",EG111+31))</f>
        <v>46558</v>
      </c>
      <c r="EN111">
        <f>IF(EM111="","",TODAY()-EM111)</f>
        <v>-240</v>
      </c>
      <c r="EQ111" t="str">
        <f>IF(EM111="","SIN ESTADO",IF(EO111&lt;&gt;"","PAGA",IF(EN111&gt;0,"VENCIDA",IF(EN111&gt;=-5,"POR VENCER","AL DÍA"))))</f>
        <v>AL DÍA</v>
      </c>
      <c r="ES111">
        <f>IF(N($H111)&lt;24,"",IF(EM111="","",EM111+31))</f>
        <v>46589</v>
      </c>
      <c r="ET111">
        <f>IF(ES111="","",TODAY()-ES111)</f>
        <v>-271</v>
      </c>
      <c r="EW111" t="str">
        <f>IF(ES111="","SIN ESTADO",IF(EU111&lt;&gt;"","PAGA",IF(ET111&gt;0,"VENCIDA",IF(ET111&gt;=-5,"POR VENCER","AL DÍA"))))</f>
        <v>AL DÍA</v>
      </c>
      <c r="EY111" t="str">
        <f>IF(N($H111)&lt;25,"",IF(ES111="","",ES111+31))</f>
        <v/>
      </c>
      <c r="EZ111" t="str">
        <f>IF(EY111="","",TODAY()-EY111)</f>
        <v/>
      </c>
      <c r="FC111" t="str">
        <f>IF(EY111="","SIN ESTADO",IF(FA111&lt;&gt;"","PAGA",IF(EZ111&gt;0,"VENCIDA",IF(EZ111&gt;=-5,"POR VENCER","AL DÍA"))))</f>
        <v>SIN ESTADO</v>
      </c>
      <c r="FE111" t="str">
        <f>IF(N($H111)&lt;26,"",IF(EY111="","",EY111+31))</f>
        <v/>
      </c>
      <c r="FF111" t="str">
        <f>IF(FE111="","",TODAY()-FE111)</f>
        <v/>
      </c>
      <c r="FI111" t="str">
        <f>IF(FE111="","SIN ESTADO",IF(FG111&lt;&gt;"","PAGA",IF(FF111&gt;0,"VENCIDA",IF(FF111&gt;=-5,"POR VENCER","AL DÍA"))))</f>
        <v>SIN ESTADO</v>
      </c>
      <c r="FK111" t="str">
        <f>IF(N($H111)&lt;27,"",IF(FE111="","",FE111+31))</f>
        <v/>
      </c>
      <c r="FL111" t="str">
        <f>IF(FK111="","",TODAY()-FK111)</f>
        <v/>
      </c>
      <c r="FO111" t="str">
        <f>IF(FK111="","SIN ESTADO",IF(FM111&lt;&gt;"","PAGA",IF(FL111&gt;0,"VENCIDA",IF(FL111&gt;=-5,"POR VENCER","AL DÍA"))))</f>
        <v>SIN ESTADO</v>
      </c>
      <c r="FQ111" t="str">
        <f>IF(N($H111)&lt;28,"",IF(FK111="","",FK111+31))</f>
        <v/>
      </c>
      <c r="FR111" t="str">
        <f>IF(FQ111="","",TODAY()-FQ111)</f>
        <v/>
      </c>
      <c r="FU111" t="str">
        <f>IF(FQ111="","SIN ESTADO",IF(FS111&lt;&gt;"","PAGA",IF(FR111&gt;0,"VENCIDA",IF(FR111&gt;=-5,"POR VENCER","AL DÍA"))))</f>
        <v>SIN ESTADO</v>
      </c>
      <c r="FW111" t="str">
        <f>IF(N($H111)&lt;29,"",IF(FQ111="","",FQ111+31))</f>
        <v/>
      </c>
      <c r="FX111" t="str">
        <f>IF(FW111="","",TODAY()-FW111)</f>
        <v/>
      </c>
      <c r="GA111" t="str">
        <f>IF(FW111="","SIN ESTADO",IF(FY111&lt;&gt;"","PAGA",IF(FX111&gt;0,"VENCIDA",IF(FX111&gt;=-5,"POR VENCER","AL DÍA"))))</f>
        <v>SIN ESTADO</v>
      </c>
      <c r="GC111" t="str">
        <f>IF(N($H111)&lt;30,"",IF(FW111="","",FW111+31))</f>
        <v/>
      </c>
      <c r="GD111" t="str">
        <f>IF(GC111="","",TODAY()-GC111)</f>
        <v/>
      </c>
      <c r="GG111" t="str">
        <f>IF(GC111="","SIN ESTADO",IF(GE111&lt;&gt;"","PAGA",IF(GD111&gt;0,"VENCIDA",IF(GD111&gt;=-5,"POR VENCER","AL DÍA"))))</f>
        <v>SIN ESTADO</v>
      </c>
      <c r="GI111" t="str">
        <f>IF(N($H111)&lt;31,"",IF(GC111="","",GC111+31))</f>
        <v/>
      </c>
      <c r="GJ111" t="str">
        <f>IF(GI111="","",TODAY()-GI111)</f>
        <v/>
      </c>
      <c r="GM111" t="str">
        <f>IF(GI111="","SIN ESTADO",IF(GK111&lt;&gt;"","PAGA",IF(GJ111&gt;0,"VENCIDA",IF(GJ111&gt;=-5,"POR VENCER","AL DÍA"))))</f>
        <v>SIN ESTADO</v>
      </c>
      <c r="GO111" t="str">
        <f>IF(N($H111)&lt;32,"",IF(GI111="","",GI111+31))</f>
        <v/>
      </c>
      <c r="GP111" t="str">
        <f>IF(GO111="","",TODAY()-GO111)</f>
        <v/>
      </c>
      <c r="GS111" t="str">
        <f>IF(GO111="","SIN ESTADO",IF(GQ111&lt;&gt;"","PAGA",IF(GP111&gt;0,"VENCIDA",IF(GP111&gt;=-5,"POR VENCER","AL DÍA"))))</f>
        <v>SIN ESTADO</v>
      </c>
      <c r="GU111" t="str">
        <f>IF(N($H111)&lt;33,"",IF(GO111="","",GO111+31))</f>
        <v/>
      </c>
      <c r="GV111" t="str">
        <f>IF(GU111="","",TODAY()-GU111)</f>
        <v/>
      </c>
      <c r="GY111" t="str">
        <f>IF(GU111="","SIN ESTADO",IF(GW111&lt;&gt;"","PAGA",IF(GV111&gt;0,"VENCIDA",IF(GV111&gt;=-5,"POR VENCER","AL DÍA"))))</f>
        <v>SIN ESTADO</v>
      </c>
      <c r="HA111" t="str">
        <f>IF(N($H111)&lt;34,"",IF(GU111="","",GU111+31))</f>
        <v/>
      </c>
      <c r="HB111" t="str">
        <f>IF(HA111="","",TODAY()-HA111)</f>
        <v/>
      </c>
      <c r="HE111" t="str">
        <f>IF(HA111="","SIN ESTADO",IF(HC111&lt;&gt;"","PAGA",IF(HB111&gt;0,"VENCIDA",IF(HB111&gt;=-5,"POR VENCER","AL DÍA"))))</f>
        <v>SIN ESTADO</v>
      </c>
      <c r="HG111" t="str">
        <f>IF(N($H111)&lt;35,"",IF(HA111="","",HA111+31))</f>
        <v/>
      </c>
      <c r="HH111" t="str">
        <f>IF(HG111="","",TODAY()-HG111)</f>
        <v/>
      </c>
      <c r="HK111" t="str">
        <f>IF(HG111="","SIN ESTADO",IF(HI111&lt;&gt;"","PAGA",IF(HH111&gt;0,"VENCIDA",IF(HH111&gt;=-5,"POR VENCER","AL DÍA"))))</f>
        <v>SIN ESTADO</v>
      </c>
      <c r="HM111" t="str">
        <f>IF(N($H111)&lt;36,"",IF(HG111="","",HG111+31))</f>
        <v/>
      </c>
      <c r="HN111" t="str">
        <f>IF(HM111="","",TODAY()-HM111)</f>
        <v/>
      </c>
      <c r="HQ111" t="str">
        <f>IF(HM111="","SIN ESTADO",IF(HO111&lt;&gt;"","PAGA",IF(HN111&gt;0,"VENCIDA",IF(HN111&gt;=-5,"POR VENCER","AL DÍA"))))</f>
        <v>SIN ESTADO</v>
      </c>
      <c r="HS111">
        <f>N111+T111+Z111+AF111+AL111+AR111+AX111+BD111+BJ111+BP111+BV111+CB111+CH111+CN111+CT111+CZ111+DF111+DL111+DR111+DX111+ED111+EJ111+EP111+EV111+FB111+FH111+FN111+FT111+FZ111+GF111+GL111+GR111+GX111+HD111+HJ111+HP111</f>
        <v>9795000</v>
      </c>
      <c r="HU111">
        <f>IFERROR(N($J111),0)</f>
        <v>875000</v>
      </c>
      <c r="HW111">
        <f>SUMPRODUCT((MOD(COLUMN($M111:$HR111)-COLUMN($M111),6)=0)*ISNUMBER($M111:$HR111)*($M111:$HR111&gt;=RESUMEN!$C$26)*($M111:$HR111&lt;=RESUMEN!$C$27)*IFERROR(N($N111:$HS111),0))</f>
        <v>1760000</v>
      </c>
      <c r="HX111">
        <f>SUMPRODUCT((MOD(COLUMN($M111:$HR111)-COLUMN($M111),6)=0)*ISNUMBER($M111:$HR111)*($M111:$HR111&gt;=RESUMEN!$C$26)*($M111:$HR111&lt;=RESUMEN!$C$27))</f>
        <v>2</v>
      </c>
    </row>
    <row r="112">
      <c r="B112">
        <f>VENTAS!A111</f>
        <v>109</v>
      </c>
      <c r="C112" t="str">
        <f>VENTAS!B111</f>
        <v xml:space="preserve">LC1 - 13 - 1 </v>
      </c>
      <c r="D112" t="str">
        <f>VENTAS!C111</f>
        <v>VENDIDO</v>
      </c>
      <c r="E112">
        <f>VENTAS!D111</f>
        <v>35000000</v>
      </c>
      <c r="F112">
        <f>VENTAS!J111</f>
        <v>31000000</v>
      </c>
      <c r="G112">
        <f>VENTAS!F111</f>
        <v>46296</v>
      </c>
      <c r="H112">
        <f>VENTAS!K111</f>
        <v>24</v>
      </c>
      <c r="I112" t="str">
        <f>VENTAS!M111</f>
        <v>1 DE CADA MES</v>
      </c>
      <c r="J112">
        <f>VENTAS!L111</f>
        <v>1291700</v>
      </c>
      <c r="K112">
        <f>IF(N($H112)&lt;1,"",$G112+31)</f>
        <v>46327</v>
      </c>
      <c r="L112">
        <f>IF(K112="","",TODAY()-K112)</f>
        <v>-9</v>
      </c>
      <c r="O112" t="str">
        <f>IF(K112="","SIN ESTADO",IF(M112&lt;&gt;"","PAGA",IF(L112&gt;0,"VENCIDA",IF(L112&gt;=-5,"POR VENCER","AL DÍA"))))</f>
        <v>AL DÍA</v>
      </c>
      <c r="Q112">
        <f>IF(N($H112)&lt;2,"",IF(K112="","",K112+31))</f>
        <v>46358</v>
      </c>
      <c r="R112">
        <f>IF(Q112="","",TODAY()-Q112)</f>
        <v>-40</v>
      </c>
      <c r="U112" t="str">
        <f>IF(Q112="","SIN ESTADO",IF(S112&lt;&gt;"","PAGA",IF(R112&gt;0,"VENCIDA",IF(R112&gt;=-5,"POR VENCER","AL DÍA"))))</f>
        <v>AL DÍA</v>
      </c>
      <c r="W112">
        <f>IF(N($H112)&lt;3,"",IF(Q112="","",Q112+31))</f>
        <v>46389</v>
      </c>
      <c r="X112">
        <f>IF(W112="","",TODAY()-W112)</f>
        <v>-71</v>
      </c>
      <c r="AA112" t="str">
        <f>IF(W112="","SIN ESTADO",IF(Y112&lt;&gt;"","PAGA",IF(X112&gt;0,"VENCIDA",IF(X112&gt;=-5,"POR VENCER","AL DÍA"))))</f>
        <v>AL DÍA</v>
      </c>
      <c r="AC112">
        <f>IF(N($H112)&lt;4,"",IF(W112="","",W112+31))</f>
        <v>46420</v>
      </c>
      <c r="AD112">
        <f>IF(AC112="","",TODAY()-AC112)</f>
        <v>-102</v>
      </c>
      <c r="AG112" t="str">
        <f>IF(AC112="","SIN ESTADO",IF(AE112&lt;&gt;"","PAGA",IF(AD112&gt;0,"VENCIDA",IF(AD112&gt;=-5,"POR VENCER","AL DÍA"))))</f>
        <v>AL DÍA</v>
      </c>
      <c r="AI112">
        <f>IF(N($H112)&lt;5,"",IF(AC112="","",AC112+31))</f>
        <v>46451</v>
      </c>
      <c r="AJ112">
        <f>IF(AI112="","",TODAY()-AI112)</f>
        <v>-133</v>
      </c>
      <c r="AM112" t="str">
        <f>IF(AI112="","SIN ESTADO",IF(AK112&lt;&gt;"","PAGA",IF(AJ112&gt;0,"VENCIDA",IF(AJ112&gt;=-5,"POR VENCER","AL DÍA"))))</f>
        <v>AL DÍA</v>
      </c>
      <c r="AO112">
        <f>IF(N($H112)&lt;6,"",IF(AI112="","",AI112+31))</f>
        <v>46482</v>
      </c>
      <c r="AP112">
        <f>IF(AO112="","",TODAY()-AO112)</f>
        <v>-164</v>
      </c>
      <c r="AS112" t="str">
        <f>IF(AO112="","SIN ESTADO",IF(AQ112&lt;&gt;"","PAGA",IF(AP112&gt;0,"VENCIDA",IF(AP112&gt;=-5,"POR VENCER","AL DÍA"))))</f>
        <v>AL DÍA</v>
      </c>
      <c r="AU112">
        <f>IF(N($H112)&lt;7,"",IF(AO112="","",AO112+31))</f>
        <v>46513</v>
      </c>
      <c r="AV112">
        <f>IF(AU112="","",TODAY()-AU112)</f>
        <v>-195</v>
      </c>
      <c r="AY112" t="str">
        <f>IF(AU112="","SIN ESTADO",IF(AW112&lt;&gt;"","PAGA",IF(AV112&gt;0,"VENCIDA",IF(AV112&gt;=-5,"POR VENCER","AL DÍA"))))</f>
        <v>AL DÍA</v>
      </c>
      <c r="BA112">
        <f>IF(N($H112)&lt;8,"",IF(AU112="","",AU112+31))</f>
        <v>46544</v>
      </c>
      <c r="BB112">
        <f>IF(BA112="","",TODAY()-BA112)</f>
        <v>-226</v>
      </c>
      <c r="BE112" t="str">
        <f>IF(BA112="","SIN ESTADO",IF(BC112&lt;&gt;"","PAGA",IF(BB112&gt;0,"VENCIDA",IF(BB112&gt;=-5,"POR VENCER","AL DÍA"))))</f>
        <v>AL DÍA</v>
      </c>
      <c r="BG112">
        <f>IF(N($H112)&lt;9,"",IF(BA112="","",BA112+31))</f>
        <v>46575</v>
      </c>
      <c r="BH112">
        <f>IF(BG112="","",TODAY()-BG112)</f>
        <v>-257</v>
      </c>
      <c r="BK112" t="str">
        <f>IF(BG112="","SIN ESTADO",IF(BI112&lt;&gt;"","PAGA",IF(BH112&gt;0,"VENCIDA",IF(BH112&gt;=-5,"POR VENCER","AL DÍA"))))</f>
        <v>AL DÍA</v>
      </c>
      <c r="BM112">
        <f>IF(N($H112)&lt;10,"",IF(BG112="","",BG112+31))</f>
        <v>46606</v>
      </c>
      <c r="BN112">
        <f>IF(BM112="","",TODAY()-BM112)</f>
        <v>-288</v>
      </c>
      <c r="BQ112" t="str">
        <f>IF(BM112="","SIN ESTADO",IF(BO112&lt;&gt;"","PAGA",IF(BN112&gt;0,"VENCIDA",IF(BN112&gt;=-5,"POR VENCER","AL DÍA"))))</f>
        <v>AL DÍA</v>
      </c>
      <c r="BS112">
        <f>IF(N($H112)&lt;11,"",IF(BM112="","",BM112+31))</f>
        <v>46637</v>
      </c>
      <c r="BT112">
        <f>IF(BS112="","",TODAY()-BS112)</f>
        <v>-319</v>
      </c>
      <c r="BW112" t="str">
        <f>IF(BS112="","SIN ESTADO",IF(BU112&lt;&gt;"","PAGA",IF(BT112&gt;0,"VENCIDA",IF(BT112&gt;=-5,"POR VENCER","AL DÍA"))))</f>
        <v>AL DÍA</v>
      </c>
      <c r="BY112">
        <f>IF(N($H112)&lt;12,"",IF(BS112="","",BS112+31))</f>
        <v>46668</v>
      </c>
      <c r="BZ112">
        <f>IF(BY112="","",TODAY()-BY112)</f>
        <v>-350</v>
      </c>
      <c r="CC112" t="str">
        <f>IF(BY112="","SIN ESTADO",IF(CA112&lt;&gt;"","PAGA",IF(BZ112&gt;0,"VENCIDA",IF(BZ112&gt;=-5,"POR VENCER","AL DÍA"))))</f>
        <v>AL DÍA</v>
      </c>
      <c r="CE112">
        <f>IF(N($H112)&lt;13,"",IF(BY112="","",BY112+31))</f>
        <v>46699</v>
      </c>
      <c r="CF112">
        <f>IF(CE112="","",TODAY()-CE112)</f>
        <v>-381</v>
      </c>
      <c r="CI112" t="str">
        <f>IF(CE112="","SIN ESTADO",IF(CG112&lt;&gt;"","PAGA",IF(CF112&gt;0,"VENCIDA",IF(CF112&gt;=-5,"POR VENCER","AL DÍA"))))</f>
        <v>AL DÍA</v>
      </c>
      <c r="CK112">
        <f>IF(N($H112)&lt;14,"",IF(CE112="","",CE112+31))</f>
        <v>46730</v>
      </c>
      <c r="CL112">
        <f>IF(CK112="","",TODAY()-CK112)</f>
        <v>-412</v>
      </c>
      <c r="CO112" t="str">
        <f>IF(CK112="","SIN ESTADO",IF(CM112&lt;&gt;"","PAGA",IF(CL112&gt;0,"VENCIDA",IF(CL112&gt;=-5,"POR VENCER","AL DÍA"))))</f>
        <v>AL DÍA</v>
      </c>
      <c r="CQ112">
        <f>IF(N($H112)&lt;15,"",IF(CK112="","",CK112+31))</f>
        <v>46761</v>
      </c>
      <c r="CR112">
        <f>IF(CQ112="","",TODAY()-CQ112)</f>
        <v>-443</v>
      </c>
      <c r="CU112" t="str">
        <f>IF(CQ112="","SIN ESTADO",IF(CS112&lt;&gt;"","PAGA",IF(CR112&gt;0,"VENCIDA",IF(CR112&gt;=-5,"POR VENCER","AL DÍA"))))</f>
        <v>AL DÍA</v>
      </c>
      <c r="CW112">
        <f>IF(N($H112)&lt;16,"",IF(CQ112="","",CQ112+31))</f>
        <v>46792</v>
      </c>
      <c r="CX112">
        <f>IF(CW112="","",TODAY()-CW112)</f>
        <v>-474</v>
      </c>
      <c r="DA112" t="str">
        <f>IF(CW112="","SIN ESTADO",IF(CY112&lt;&gt;"","PAGA",IF(CX112&gt;0,"VENCIDA",IF(CX112&gt;=-5,"POR VENCER","AL DÍA"))))</f>
        <v>AL DÍA</v>
      </c>
      <c r="DC112">
        <f>IF(N($H112)&lt;17,"",IF(CW112="","",CW112+31))</f>
        <v>46823</v>
      </c>
      <c r="DD112">
        <f>IF(DC112="","",TODAY()-DC112)</f>
        <v>-505</v>
      </c>
      <c r="DG112" t="str">
        <f>IF(DC112="","SIN ESTADO",IF(DE112&lt;&gt;"","PAGA",IF(DD112&gt;0,"VENCIDA",IF(DD112&gt;=-5,"POR VENCER","AL DÍA"))))</f>
        <v>AL DÍA</v>
      </c>
      <c r="DI112">
        <f>IF(N($H112)&lt;18,"",IF(DC112="","",DC112+31))</f>
        <v>46854</v>
      </c>
      <c r="DJ112">
        <f>IF(DI112="","",TODAY()-DI112)</f>
        <v>-536</v>
      </c>
      <c r="DM112" t="str">
        <f>IF(DI112="","SIN ESTADO",IF(DK112&lt;&gt;"","PAGA",IF(DJ112&gt;0,"VENCIDA",IF(DJ112&gt;=-5,"POR VENCER","AL DÍA"))))</f>
        <v>AL DÍA</v>
      </c>
      <c r="DO112">
        <f>IF(N($H112)&lt;19,"",IF(DI112="","",DI112+31))</f>
        <v>46885</v>
      </c>
      <c r="DP112">
        <f>IF(DO112="","",TODAY()-DO112)</f>
        <v>-567</v>
      </c>
      <c r="DS112" t="str">
        <f>IF(DO112="","SIN ESTADO",IF(DQ112&lt;&gt;"","PAGA",IF(DP112&gt;0,"VENCIDA",IF(DP112&gt;=-5,"POR VENCER","AL DÍA"))))</f>
        <v>AL DÍA</v>
      </c>
      <c r="DU112">
        <f>IF(N($H112)&lt;20,"",IF(DO112="","",DO112+31))</f>
        <v>46916</v>
      </c>
      <c r="DV112">
        <f>IF(DU112="","",TODAY()-DU112)</f>
        <v>-598</v>
      </c>
      <c r="DY112" t="str">
        <f>IF(DU112="","SIN ESTADO",IF(DW112&lt;&gt;"","PAGA",IF(DV112&gt;0,"VENCIDA",IF(DV112&gt;=-5,"POR VENCER","AL DÍA"))))</f>
        <v>AL DÍA</v>
      </c>
      <c r="EA112">
        <f>IF(N($H112)&lt;21,"",IF(DU112="","",DU112+31))</f>
        <v>46947</v>
      </c>
      <c r="EB112">
        <f>IF(EA112="","",TODAY()-EA112)</f>
        <v>-629</v>
      </c>
      <c r="EE112" t="str">
        <f>IF(EA112="","SIN ESTADO",IF(EC112&lt;&gt;"","PAGA",IF(EB112&gt;0,"VENCIDA",IF(EB112&gt;=-5,"POR VENCER","AL DÍA"))))</f>
        <v>AL DÍA</v>
      </c>
      <c r="EG112">
        <f>IF(N($H112)&lt;22,"",IF(EA112="","",EA112+31))</f>
        <v>46978</v>
      </c>
      <c r="EH112">
        <f>IF(EG112="","",TODAY()-EG112)</f>
        <v>-660</v>
      </c>
      <c r="EK112" t="str">
        <f>IF(EG112="","SIN ESTADO",IF(EI112&lt;&gt;"","PAGA",IF(EH112&gt;0,"VENCIDA",IF(EH112&gt;=-5,"POR VENCER","AL DÍA"))))</f>
        <v>AL DÍA</v>
      </c>
      <c r="EM112">
        <f>IF(N($H112)&lt;23,"",IF(EG112="","",EG112+31))</f>
        <v>47009</v>
      </c>
      <c r="EN112">
        <f>IF(EM112="","",TODAY()-EM112)</f>
        <v>-691</v>
      </c>
      <c r="EQ112" t="str">
        <f>IF(EM112="","SIN ESTADO",IF(EO112&lt;&gt;"","PAGA",IF(EN112&gt;0,"VENCIDA",IF(EN112&gt;=-5,"POR VENCER","AL DÍA"))))</f>
        <v>AL DÍA</v>
      </c>
      <c r="ES112">
        <f>IF(N($H112)&lt;24,"",IF(EM112="","",EM112+31))</f>
        <v>47040</v>
      </c>
      <c r="ET112">
        <f>IF(ES112="","",TODAY()-ES112)</f>
        <v>-722</v>
      </c>
      <c r="EW112" t="str">
        <f>IF(ES112="","SIN ESTADO",IF(EU112&lt;&gt;"","PAGA",IF(ET112&gt;0,"VENCIDA",IF(ET112&gt;=-5,"POR VENCER","AL DÍA"))))</f>
        <v>AL DÍA</v>
      </c>
      <c r="EY112" t="str">
        <f>IF(N($H112)&lt;25,"",IF(ES112="","",ES112+31))</f>
        <v/>
      </c>
      <c r="EZ112" t="str">
        <f>IF(EY112="","",TODAY()-EY112)</f>
        <v/>
      </c>
      <c r="FC112" t="str">
        <f>IF(EY112="","SIN ESTADO",IF(FA112&lt;&gt;"","PAGA",IF(EZ112&gt;0,"VENCIDA",IF(EZ112&gt;=-5,"POR VENCER","AL DÍA"))))</f>
        <v>SIN ESTADO</v>
      </c>
      <c r="FE112" t="str">
        <f>IF(N($H112)&lt;26,"",IF(EY112="","",EY112+31))</f>
        <v/>
      </c>
      <c r="FF112" t="str">
        <f>IF(FE112="","",TODAY()-FE112)</f>
        <v/>
      </c>
      <c r="FI112" t="str">
        <f>IF(FE112="","SIN ESTADO",IF(FG112&lt;&gt;"","PAGA",IF(FF112&gt;0,"VENCIDA",IF(FF112&gt;=-5,"POR VENCER","AL DÍA"))))</f>
        <v>SIN ESTADO</v>
      </c>
      <c r="FK112" t="str">
        <f>IF(N($H112)&lt;27,"",IF(FE112="","",FE112+31))</f>
        <v/>
      </c>
      <c r="FL112" t="str">
        <f>IF(FK112="","",TODAY()-FK112)</f>
        <v/>
      </c>
      <c r="FO112" t="str">
        <f>IF(FK112="","SIN ESTADO",IF(FM112&lt;&gt;"","PAGA",IF(FL112&gt;0,"VENCIDA",IF(FL112&gt;=-5,"POR VENCER","AL DÍA"))))</f>
        <v>SIN ESTADO</v>
      </c>
      <c r="FQ112" t="str">
        <f>IF(N($H112)&lt;28,"",IF(FK112="","",FK112+31))</f>
        <v/>
      </c>
      <c r="FR112" t="str">
        <f>IF(FQ112="","",TODAY()-FQ112)</f>
        <v/>
      </c>
      <c r="FU112" t="str">
        <f>IF(FQ112="","SIN ESTADO",IF(FS112&lt;&gt;"","PAGA",IF(FR112&gt;0,"VENCIDA",IF(FR112&gt;=-5,"POR VENCER","AL DÍA"))))</f>
        <v>SIN ESTADO</v>
      </c>
      <c r="FW112" t="str">
        <f>IF(N($H112)&lt;29,"",IF(FQ112="","",FQ112+31))</f>
        <v/>
      </c>
      <c r="FX112" t="str">
        <f>IF(FW112="","",TODAY()-FW112)</f>
        <v/>
      </c>
      <c r="GA112" t="str">
        <f>IF(FW112="","SIN ESTADO",IF(FY112&lt;&gt;"","PAGA",IF(FX112&gt;0,"VENCIDA",IF(FX112&gt;=-5,"POR VENCER","AL DÍA"))))</f>
        <v>SIN ESTADO</v>
      </c>
      <c r="GC112" t="str">
        <f>IF(N($H112)&lt;30,"",IF(FW112="","",FW112+31))</f>
        <v/>
      </c>
      <c r="GD112" t="str">
        <f>IF(GC112="","",TODAY()-GC112)</f>
        <v/>
      </c>
      <c r="GG112" t="str">
        <f>IF(GC112="","SIN ESTADO",IF(GE112&lt;&gt;"","PAGA",IF(GD112&gt;0,"VENCIDA",IF(GD112&gt;=-5,"POR VENCER","AL DÍA"))))</f>
        <v>SIN ESTADO</v>
      </c>
      <c r="GI112" t="str">
        <f>IF(N($H112)&lt;31,"",IF(GC112="","",GC112+31))</f>
        <v/>
      </c>
      <c r="GJ112" t="str">
        <f>IF(GI112="","",TODAY()-GI112)</f>
        <v/>
      </c>
      <c r="GM112" t="str">
        <f>IF(GI112="","SIN ESTADO",IF(GK112&lt;&gt;"","PAGA",IF(GJ112&gt;0,"VENCIDA",IF(GJ112&gt;=-5,"POR VENCER","AL DÍA"))))</f>
        <v>SIN ESTADO</v>
      </c>
      <c r="GO112" t="str">
        <f>IF(N($H112)&lt;32,"",IF(GI112="","",GI112+31))</f>
        <v/>
      </c>
      <c r="GP112" t="str">
        <f>IF(GO112="","",TODAY()-GO112)</f>
        <v/>
      </c>
      <c r="GS112" t="str">
        <f>IF(GO112="","SIN ESTADO",IF(GQ112&lt;&gt;"","PAGA",IF(GP112&gt;0,"VENCIDA",IF(GP112&gt;=-5,"POR VENCER","AL DÍA"))))</f>
        <v>SIN ESTADO</v>
      </c>
      <c r="GU112" t="str">
        <f>IF(N($H112)&lt;33,"",IF(GO112="","",GO112+31))</f>
        <v/>
      </c>
      <c r="GV112" t="str">
        <f>IF(GU112="","",TODAY()-GU112)</f>
        <v/>
      </c>
      <c r="GY112" t="str">
        <f>IF(GU112="","SIN ESTADO",IF(GW112&lt;&gt;"","PAGA",IF(GV112&gt;0,"VENCIDA",IF(GV112&gt;=-5,"POR VENCER","AL DÍA"))))</f>
        <v>SIN ESTADO</v>
      </c>
      <c r="HA112" t="str">
        <f>IF(N($H112)&lt;34,"",IF(GU112="","",GU112+31))</f>
        <v/>
      </c>
      <c r="HB112" t="str">
        <f>IF(HA112="","",TODAY()-HA112)</f>
        <v/>
      </c>
      <c r="HE112" t="str">
        <f>IF(HA112="","SIN ESTADO",IF(HC112&lt;&gt;"","PAGA",IF(HB112&gt;0,"VENCIDA",IF(HB112&gt;=-5,"POR VENCER","AL DÍA"))))</f>
        <v>SIN ESTADO</v>
      </c>
      <c r="HG112" t="str">
        <f>IF(N($H112)&lt;35,"",IF(HA112="","",HA112+31))</f>
        <v/>
      </c>
      <c r="HH112" t="str">
        <f>IF(HG112="","",TODAY()-HG112)</f>
        <v/>
      </c>
      <c r="HK112" t="str">
        <f>IF(HG112="","SIN ESTADO",IF(HI112&lt;&gt;"","PAGA",IF(HH112&gt;0,"VENCIDA",IF(HH112&gt;=-5,"POR VENCER","AL DÍA"))))</f>
        <v>SIN ESTADO</v>
      </c>
      <c r="HM112" t="str">
        <f>IF(N($H112)&lt;36,"",IF(HG112="","",HG112+31))</f>
        <v/>
      </c>
      <c r="HN112" t="str">
        <f>IF(HM112="","",TODAY()-HM112)</f>
        <v/>
      </c>
      <c r="HQ112" t="str">
        <f>IF(HM112="","SIN ESTADO",IF(HO112&lt;&gt;"","PAGA",IF(HN112&gt;0,"VENCIDA",IF(HN112&gt;=-5,"POR VENCER","AL DÍA"))))</f>
        <v>SIN ESTADO</v>
      </c>
      <c r="HS112">
        <f>N112+T112+Z112+AF112+AL112+AR112+AX112+BD112+BJ112+BP112+BV112+CB112+CH112+CN112+CT112+CZ112+DF112+DL112+DR112+DX112+ED112+EJ112+EP112+EV112+FB112+FH112+FN112+FT112+FZ112+GF112+GL112+GR112+GX112+HD112+HJ112+HP112</f>
        <v>0</v>
      </c>
      <c r="HU112">
        <f>IFERROR(N($J112),0)</f>
        <v>1291700</v>
      </c>
      <c r="HW112">
        <f>SUMPRODUCT((MOD(COLUMN($M112:$HR112)-COLUMN($M112),6)=0)*ISNUMBER($M112:$HR112)*($M112:$HR112&gt;=RESUMEN!$C$26)*($M112:$HR112&lt;=RESUMEN!$C$27)*IFERROR(N($N112:$HS112),0))</f>
        <v>0</v>
      </c>
      <c r="HX112">
        <f>SUMPRODUCT((MOD(COLUMN($M112:$HR112)-COLUMN($M112),6)=0)*ISNUMBER($M112:$HR112)*($M112:$HR112&gt;=RESUMEN!$C$26)*($M112:$HR112&lt;=RESUMEN!$C$27))</f>
        <v>0</v>
      </c>
    </row>
    <row r="113">
      <c r="B113">
        <f>VENTAS!A112</f>
        <v>110</v>
      </c>
      <c r="C113" t="str">
        <f>VENTAS!B112</f>
        <v xml:space="preserve">LC1 - 13 - 2 - 3 - 4 Y 5 </v>
      </c>
      <c r="D113" t="str">
        <f>VENTAS!C112</f>
        <v>VENDIDO</v>
      </c>
      <c r="E113">
        <f>VENTAS!D112</f>
        <v>124903000</v>
      </c>
      <c r="F113">
        <f>VENTAS!J112</f>
        <v>104903000</v>
      </c>
      <c r="G113">
        <f>VENTAS!F112</f>
        <v>45856</v>
      </c>
      <c r="H113">
        <f>VENTAS!K112</f>
        <v>24</v>
      </c>
      <c r="I113" t="str">
        <f>VENTAS!M112</f>
        <v xml:space="preserve">18 DE CADA MES </v>
      </c>
      <c r="J113">
        <f>VENTAS!L112</f>
        <v>4370958.333333333</v>
      </c>
      <c r="K113">
        <f>IF(N($H113)&lt;1,"",$G113+31)</f>
        <v>45887</v>
      </c>
      <c r="L113">
        <f>IF(K113="","",TODAY()-K113)</f>
        <v>431</v>
      </c>
      <c r="M113">
        <v>45866</v>
      </c>
      <c r="N113">
        <v>3964742</v>
      </c>
      <c r="O113" t="str">
        <f>IF(K113="","SIN ESTADO",IF(M113&lt;&gt;"","PAGA",IF(L113&gt;0,"VENCIDA",IF(L113&gt;=-5,"POR VENCER","AL DÍA"))))</f>
        <v>PAGA</v>
      </c>
      <c r="P113" t="str">
        <v>TRANSFERENCIA</v>
      </c>
      <c r="Q113">
        <f>IF(N($H113)&lt;2,"",IF(K113="","",K113+31))</f>
        <v>45918</v>
      </c>
      <c r="R113">
        <f>IF(Q113="","",TODAY()-Q113)</f>
        <v>400</v>
      </c>
      <c r="S113">
        <v>45866</v>
      </c>
      <c r="T113">
        <v>3964742</v>
      </c>
      <c r="U113" t="str">
        <f>IF(Q113="","SIN ESTADO",IF(S113&lt;&gt;"","PAGA",IF(R113&gt;0,"VENCIDA",IF(R113&gt;=-5,"POR VENCER","AL DÍA"))))</f>
        <v>PAGA</v>
      </c>
      <c r="V113" t="str">
        <v>TRANSFERENCIA</v>
      </c>
      <c r="W113">
        <f>IF(N($H113)&lt;3,"",IF(Q113="","",Q113+31))</f>
        <v>45949</v>
      </c>
      <c r="X113">
        <f>IF(W113="","",TODAY()-W113)</f>
        <v>369</v>
      </c>
      <c r="Y113">
        <v>45874</v>
      </c>
      <c r="Z113">
        <v>5000000</v>
      </c>
      <c r="AA113" t="str">
        <f>IF(W113="","SIN ESTADO",IF(Y113&lt;&gt;"","PAGA",IF(X113&gt;0,"VENCIDA",IF(X113&gt;=-5,"POR VENCER","AL DÍA"))))</f>
        <v>PAGA</v>
      </c>
      <c r="AB113" t="str">
        <v>TRANSFERENCIA</v>
      </c>
      <c r="AC113">
        <f>IF(N($H113)&lt;4,"",IF(W113="","",W113+31))</f>
        <v>45980</v>
      </c>
      <c r="AD113">
        <f>IF(AC113="","",TODAY()-AC113)</f>
        <v>338</v>
      </c>
      <c r="AE113">
        <v>45874</v>
      </c>
      <c r="AF113">
        <v>5000000</v>
      </c>
      <c r="AG113" t="str">
        <f>IF(AC113="","SIN ESTADO",IF(AE113&lt;&gt;"","PAGA",IF(AD113&gt;0,"VENCIDA",IF(AD113&gt;=-5,"POR VENCER","AL DÍA"))))</f>
        <v>PAGA</v>
      </c>
      <c r="AH113" t="str">
        <v>TRANSFERENCIA</v>
      </c>
      <c r="AI113">
        <f>IF(N($H113)&lt;5,"",IF(AC113="","",AC113+31))</f>
        <v>46011</v>
      </c>
      <c r="AJ113">
        <f>IF(AI113="","",TODAY()-AI113)</f>
        <v>307</v>
      </c>
      <c r="AK113">
        <v>45874</v>
      </c>
      <c r="AL113">
        <v>5000000</v>
      </c>
      <c r="AM113" t="str">
        <f>IF(AI113="","SIN ESTADO",IF(AK113&lt;&gt;"","PAGA",IF(AJ113&gt;0,"VENCIDA",IF(AJ113&gt;=-5,"POR VENCER","AL DÍA"))))</f>
        <v>PAGA</v>
      </c>
      <c r="AN113" t="str">
        <v>TRANSFERENCIA</v>
      </c>
      <c r="AO113">
        <f>IF(N($H113)&lt;6,"",IF(AI113="","",AI113+31))</f>
        <v>46042</v>
      </c>
      <c r="AP113">
        <f>IF(AO113="","",TODAY()-AO113)</f>
        <v>276</v>
      </c>
      <c r="AQ113">
        <v>45874</v>
      </c>
      <c r="AR113">
        <v>5000000</v>
      </c>
      <c r="AS113" t="str">
        <f>IF(AO113="","SIN ESTADO",IF(AQ113&lt;&gt;"","PAGA",IF(AP113&gt;0,"VENCIDA",IF(AP113&gt;=-5,"POR VENCER","AL DÍA"))))</f>
        <v>PAGA</v>
      </c>
      <c r="AT113" t="str">
        <v>TRANSFERENCIA</v>
      </c>
      <c r="AU113">
        <f>IF(N($H113)&lt;7,"",IF(AO113="","",AO113+31))</f>
        <v>46073</v>
      </c>
      <c r="AV113">
        <f>IF(AU113="","",TODAY()-AU113)</f>
        <v>245</v>
      </c>
      <c r="AW113">
        <v>45874</v>
      </c>
      <c r="AX113">
        <v>5000000</v>
      </c>
      <c r="AY113" t="str">
        <f>IF(AU113="","SIN ESTADO",IF(AW113&lt;&gt;"","PAGA",IF(AV113&gt;0,"VENCIDA",IF(AV113&gt;=-5,"POR VENCER","AL DÍA"))))</f>
        <v>PAGA</v>
      </c>
      <c r="AZ113" t="str">
        <v>TRANSFERENCIA</v>
      </c>
      <c r="BA113">
        <f>IF(N($H113)&lt;8,"",IF(AU113="","",AU113+31))</f>
        <v>46104</v>
      </c>
      <c r="BB113">
        <f>IF(BA113="","",TODAY()-BA113)</f>
        <v>214</v>
      </c>
      <c r="BC113">
        <v>45874</v>
      </c>
      <c r="BD113">
        <v>5000000</v>
      </c>
      <c r="BE113" t="str">
        <f>IF(BA113="","SIN ESTADO",IF(BC113&lt;&gt;"","PAGA",IF(BB113&gt;0,"VENCIDA",IF(BB113&gt;=-5,"POR VENCER","AL DÍA"))))</f>
        <v>PAGA</v>
      </c>
      <c r="BF113" t="str">
        <v>TRANSFERENCIA</v>
      </c>
      <c r="BG113">
        <f>IF(N($H113)&lt;9,"",IF(BA113="","",BA113+31))</f>
        <v>46135</v>
      </c>
      <c r="BH113">
        <f>IF(BG113="","",TODAY()-BG113)</f>
        <v>183</v>
      </c>
      <c r="BI113">
        <v>45972</v>
      </c>
      <c r="BJ113">
        <v>5000000</v>
      </c>
      <c r="BK113" t="str">
        <f>IF(BG113="","SIN ESTADO",IF(BI113&lt;&gt;"","PAGA",IF(BH113&gt;0,"VENCIDA",IF(BH113&gt;=-5,"POR VENCER","AL DÍA"))))</f>
        <v>PAGA</v>
      </c>
      <c r="BL113" t="str">
        <v>TRANSFERENCIA</v>
      </c>
      <c r="BM113">
        <f>IF(N($H113)&lt;10,"",IF(BG113="","",BG113+31))</f>
        <v>46166</v>
      </c>
      <c r="BN113">
        <f>IF(BM113="","",TODAY()-BM113)</f>
        <v>152</v>
      </c>
      <c r="BO113">
        <v>45972</v>
      </c>
      <c r="BP113">
        <v>5000000</v>
      </c>
      <c r="BQ113" t="str">
        <f>IF(BM113="","SIN ESTADO",IF(BO113&lt;&gt;"","PAGA",IF(BN113&gt;0,"VENCIDA",IF(BN113&gt;=-5,"POR VENCER","AL DÍA"))))</f>
        <v>PAGA</v>
      </c>
      <c r="BR113" t="str">
        <v>TRANSFERENCIA</v>
      </c>
      <c r="BS113">
        <f>IF(N($H113)&lt;11,"",IF(BM113="","",BM113+31))</f>
        <v>46197</v>
      </c>
      <c r="BT113">
        <f>IF(BS113="","",TODAY()-BS113)</f>
        <v>121</v>
      </c>
      <c r="BU113">
        <v>45972</v>
      </c>
      <c r="BV113">
        <v>5000000</v>
      </c>
      <c r="BW113" t="str">
        <f>IF(BS113="","SIN ESTADO",IF(BU113&lt;&gt;"","PAGA",IF(BT113&gt;0,"VENCIDA",IF(BT113&gt;=-5,"POR VENCER","AL DÍA"))))</f>
        <v>PAGA</v>
      </c>
      <c r="BX113" t="str">
        <v>TRANSFERENCIA</v>
      </c>
      <c r="BY113">
        <f>IF(N($H113)&lt;12,"",IF(BS113="","",BS113+31))</f>
        <v>46228</v>
      </c>
      <c r="BZ113">
        <f>IF(BY113="","",TODAY()-BY113)</f>
        <v>90</v>
      </c>
      <c r="CA113">
        <v>46008</v>
      </c>
      <c r="CB113">
        <v>5000000</v>
      </c>
      <c r="CC113" t="str">
        <f>IF(BY113="","SIN ESTADO",IF(CA113&lt;&gt;"","PAGA",IF(BZ113&gt;0,"VENCIDA",IF(BZ113&gt;=-5,"POR VENCER","AL DÍA"))))</f>
        <v>PAGA</v>
      </c>
      <c r="CD113" t="str">
        <v>TRANSFERENCIA</v>
      </c>
      <c r="CE113">
        <f>IF(N($H113)&lt;13,"",IF(BY113="","",BY113+31))</f>
        <v>46259</v>
      </c>
      <c r="CF113">
        <f>IF(CE113="","",TODAY()-CE113)</f>
        <v>59</v>
      </c>
      <c r="CG113">
        <v>46008</v>
      </c>
      <c r="CH113">
        <v>5000000</v>
      </c>
      <c r="CI113" t="str">
        <f>IF(CE113="","SIN ESTADO",IF(CG113&lt;&gt;"","PAGA",IF(CF113&gt;0,"VENCIDA",IF(CF113&gt;=-5,"POR VENCER","AL DÍA"))))</f>
        <v>PAGA</v>
      </c>
      <c r="CJ113" t="str">
        <v>TRANSFERENCIA</v>
      </c>
      <c r="CK113">
        <f>IF(N($H113)&lt;14,"",IF(CE113="","",CE113+31))</f>
        <v>46290</v>
      </c>
      <c r="CL113">
        <f>IF(CK113="","",TODAY()-CK113)</f>
        <v>28</v>
      </c>
      <c r="CM113">
        <v>46008</v>
      </c>
      <c r="CN113">
        <v>5000000</v>
      </c>
      <c r="CO113" t="str">
        <f>IF(CK113="","SIN ESTADO",IF(CM113&lt;&gt;"","PAGA",IF(CL113&gt;0,"VENCIDA",IF(CL113&gt;=-5,"POR VENCER","AL DÍA"))))</f>
        <v>PAGA</v>
      </c>
      <c r="CP113" t="str">
        <v>TRANSFERENCIA</v>
      </c>
      <c r="CQ113">
        <f>IF(N($H113)&lt;15,"",IF(CK113="","",CK113+31))</f>
        <v>46321</v>
      </c>
      <c r="CR113">
        <f>IF(CQ113="","",TODAY()-CQ113)</f>
        <v>-3</v>
      </c>
      <c r="CS113">
        <v>46118</v>
      </c>
      <c r="CT113">
        <v>5000000</v>
      </c>
      <c r="CU113" t="str">
        <f>IF(CQ113="","SIN ESTADO",IF(CS113&lt;&gt;"","PAGA",IF(CR113&gt;0,"VENCIDA",IF(CR113&gt;=-5,"POR VENCER","AL DÍA"))))</f>
        <v>PAGA</v>
      </c>
      <c r="CV113" t="str">
        <v>TRANSFERENCIA</v>
      </c>
      <c r="CW113">
        <f>IF(N($H113)&lt;16,"",IF(CQ113="","",CQ113+31))</f>
        <v>46352</v>
      </c>
      <c r="CX113">
        <f>IF(CW113="","",TODAY()-CW113)</f>
        <v>-34</v>
      </c>
      <c r="CY113">
        <v>46259</v>
      </c>
      <c r="CZ113">
        <v>5000000</v>
      </c>
      <c r="DA113" t="str">
        <f>IF(CW113="","SIN ESTADO",IF(CY113&lt;&gt;"","PAGA",IF(CX113&gt;0,"VENCIDA",IF(CX113&gt;=-5,"POR VENCER","AL DÍA"))))</f>
        <v>PAGA</v>
      </c>
      <c r="DB113" t="str">
        <v>TRANSFERENCIA</v>
      </c>
      <c r="DC113">
        <f>IF(N($H113)&lt;17,"",IF(CW113="","",CW113+31))</f>
        <v>46383</v>
      </c>
      <c r="DD113">
        <f>IF(DC113="","",TODAY()-DC113)</f>
        <v>-65</v>
      </c>
      <c r="DE113">
        <v>46282</v>
      </c>
      <c r="DF113">
        <v>1550000</v>
      </c>
      <c r="DG113" t="str">
        <f>IF(DC113="","SIN ESTADO",IF(DE113&lt;&gt;"","PAGA",IF(DD113&gt;0,"VENCIDA",IF(DD113&gt;=-5,"POR VENCER","AL DÍA"))))</f>
        <v>PAGA</v>
      </c>
      <c r="DH113" t="str">
        <v>TRANSFERENCIA</v>
      </c>
      <c r="DI113">
        <f>IF(N($H113)&lt;18,"",IF(DC113="","",DC113+31))</f>
        <v>46414</v>
      </c>
      <c r="DJ113">
        <f>IF(DI113="","",TODAY()-DI113)</f>
        <v>-96</v>
      </c>
      <c r="DK113">
        <v>46285</v>
      </c>
      <c r="DL113">
        <v>1582500</v>
      </c>
      <c r="DM113" t="str">
        <f>IF(DI113="","SIN ESTADO",IF(DK113&lt;&gt;"","PAGA",IF(DJ113&gt;0,"VENCIDA",IF(DJ113&gt;=-5,"POR VENCER","AL DÍA"))))</f>
        <v>PAGA</v>
      </c>
      <c r="DN113" t="str">
        <v>TRANSFERENCIA</v>
      </c>
      <c r="DO113">
        <f>IF(N($H113)&lt;19,"",IF(DI113="","",DI113+31))</f>
        <v>46445</v>
      </c>
      <c r="DP113">
        <f>IF(DO113="","",TODAY()-DO113)</f>
        <v>-127</v>
      </c>
      <c r="DQ113">
        <v>46294</v>
      </c>
      <c r="DR113">
        <v>1650000</v>
      </c>
      <c r="DS113" t="str">
        <f>IF(DO113="","SIN ESTADO",IF(DQ113&lt;&gt;"","PAGA",IF(DP113&gt;0,"VENCIDA",IF(DP113&gt;=-5,"POR VENCER","AL DÍA"))))</f>
        <v>PAGA</v>
      </c>
      <c r="DT113" t="str">
        <v>TRANSFERENCIA</v>
      </c>
      <c r="DU113">
        <f>IF(N($H113)&lt;20,"",IF(DO113="","",DO113+31))</f>
        <v>46476</v>
      </c>
      <c r="DV113">
        <f>IF(DU113="","",TODAY()-DU113)</f>
        <v>-158</v>
      </c>
      <c r="DW113">
        <v>46306</v>
      </c>
      <c r="DX113">
        <v>1597500</v>
      </c>
      <c r="DY113" t="str">
        <f>IF(DU113="","SIN ESTADO",IF(DW113&lt;&gt;"","PAGA",IF(DV113&gt;0,"VENCIDA",IF(DV113&gt;=-5,"POR VENCER","AL DÍA"))))</f>
        <v>PAGA</v>
      </c>
      <c r="DZ113" t="str">
        <v>TRANSFERENCIA</v>
      </c>
      <c r="EA113">
        <f>IF(N($H113)&lt;21,"",IF(DU113="","",DU113+31))</f>
        <v>46507</v>
      </c>
      <c r="EB113">
        <f>IF(EA113="","",TODAY()-EA113)</f>
        <v>-189</v>
      </c>
      <c r="EC113">
        <v>46314</v>
      </c>
      <c r="ED113">
        <v>1575000</v>
      </c>
      <c r="EE113" t="str">
        <f>IF(EA113="","SIN ESTADO",IF(EC113&lt;&gt;"","PAGA",IF(EB113&gt;0,"VENCIDA",IF(EB113&gt;=-5,"POR VENCER","AL DÍA"))))</f>
        <v>PAGA</v>
      </c>
      <c r="EF113" t="str">
        <v>TRANSFERENCIA</v>
      </c>
      <c r="EG113">
        <f>IF(N($H113)&lt;22,"",IF(EA113="","",EA113+31))</f>
        <v>46538</v>
      </c>
      <c r="EH113">
        <f>IF(EG113="","",TODAY()-EG113)</f>
        <v>-220</v>
      </c>
      <c r="EK113" t="str">
        <f>IF(EG113="","SIN ESTADO",IF(EI113&lt;&gt;"","PAGA",IF(EH113&gt;0,"VENCIDA",IF(EH113&gt;=-5,"POR VENCER","AL DÍA"))))</f>
        <v>AL DÍA</v>
      </c>
      <c r="EM113">
        <f>IF(N($H113)&lt;23,"",IF(EG113="","",EG113+31))</f>
        <v>46569</v>
      </c>
      <c r="EN113">
        <f>IF(EM113="","",TODAY()-EM113)</f>
        <v>-251</v>
      </c>
      <c r="EQ113" t="str">
        <f>IF(EM113="","SIN ESTADO",IF(EO113&lt;&gt;"","PAGA",IF(EN113&gt;0,"VENCIDA",IF(EN113&gt;=-5,"POR VENCER","AL DÍA"))))</f>
        <v>AL DÍA</v>
      </c>
      <c r="ES113">
        <f>IF(N($H113)&lt;24,"",IF(EM113="","",EM113+31))</f>
        <v>46600</v>
      </c>
      <c r="ET113">
        <f>IF(ES113="","",TODAY()-ES113)</f>
        <v>-282</v>
      </c>
      <c r="EW113" t="str">
        <f>IF(ES113="","SIN ESTADO",IF(EU113&lt;&gt;"","PAGA",IF(ET113&gt;0,"VENCIDA",IF(ET113&gt;=-5,"POR VENCER","AL DÍA"))))</f>
        <v>AL DÍA</v>
      </c>
      <c r="EY113" t="str">
        <f>IF(N($H113)&lt;25,"",IF(ES113="","",ES113+31))</f>
        <v/>
      </c>
      <c r="EZ113" t="str">
        <f>IF(EY113="","",TODAY()-EY113)</f>
        <v/>
      </c>
      <c r="FC113" t="str">
        <f>IF(EY113="","SIN ESTADO",IF(FA113&lt;&gt;"","PAGA",IF(EZ113&gt;0,"VENCIDA",IF(EZ113&gt;=-5,"POR VENCER","AL DÍA"))))</f>
        <v>SIN ESTADO</v>
      </c>
      <c r="FE113" t="str">
        <f>IF(N($H113)&lt;26,"",IF(EY113="","",EY113+31))</f>
        <v/>
      </c>
      <c r="FF113" t="str">
        <f>IF(FE113="","",TODAY()-FE113)</f>
        <v/>
      </c>
      <c r="FI113" t="str">
        <f>IF(FE113="","SIN ESTADO",IF(FG113&lt;&gt;"","PAGA",IF(FF113&gt;0,"VENCIDA",IF(FF113&gt;=-5,"POR VENCER","AL DÍA"))))</f>
        <v>SIN ESTADO</v>
      </c>
      <c r="FK113" t="str">
        <f>IF(N($H113)&lt;27,"",IF(FE113="","",FE113+31))</f>
        <v/>
      </c>
      <c r="FL113" t="str">
        <f>IF(FK113="","",TODAY()-FK113)</f>
        <v/>
      </c>
      <c r="FO113" t="str">
        <f>IF(FK113="","SIN ESTADO",IF(FM113&lt;&gt;"","PAGA",IF(FL113&gt;0,"VENCIDA",IF(FL113&gt;=-5,"POR VENCER","AL DÍA"))))</f>
        <v>SIN ESTADO</v>
      </c>
      <c r="FQ113" t="str">
        <f>IF(N($H113)&lt;28,"",IF(FK113="","",FK113+31))</f>
        <v/>
      </c>
      <c r="FR113" t="str">
        <f>IF(FQ113="","",TODAY()-FQ113)</f>
        <v/>
      </c>
      <c r="FU113" t="str">
        <f>IF(FQ113="","SIN ESTADO",IF(FS113&lt;&gt;"","PAGA",IF(FR113&gt;0,"VENCIDA",IF(FR113&gt;=-5,"POR VENCER","AL DÍA"))))</f>
        <v>SIN ESTADO</v>
      </c>
      <c r="FW113" t="str">
        <f>IF(N($H113)&lt;29,"",IF(FQ113="","",FQ113+31))</f>
        <v/>
      </c>
      <c r="FX113" t="str">
        <f>IF(FW113="","",TODAY()-FW113)</f>
        <v/>
      </c>
      <c r="GA113" t="str">
        <f>IF(FW113="","SIN ESTADO",IF(FY113&lt;&gt;"","PAGA",IF(FX113&gt;0,"VENCIDA",IF(FX113&gt;=-5,"POR VENCER","AL DÍA"))))</f>
        <v>SIN ESTADO</v>
      </c>
      <c r="GC113" t="str">
        <f>IF(N($H113)&lt;30,"",IF(FW113="","",FW113+31))</f>
        <v/>
      </c>
      <c r="GD113" t="str">
        <f>IF(GC113="","",TODAY()-GC113)</f>
        <v/>
      </c>
      <c r="GG113" t="str">
        <f>IF(GC113="","SIN ESTADO",IF(GE113&lt;&gt;"","PAGA",IF(GD113&gt;0,"VENCIDA",IF(GD113&gt;=-5,"POR VENCER","AL DÍA"))))</f>
        <v>SIN ESTADO</v>
      </c>
      <c r="GI113" t="str">
        <f>IF(N($H113)&lt;31,"",IF(GC113="","",GC113+31))</f>
        <v/>
      </c>
      <c r="GJ113" t="str">
        <f>IF(GI113="","",TODAY()-GI113)</f>
        <v/>
      </c>
      <c r="GM113" t="str">
        <f>IF(GI113="","SIN ESTADO",IF(GK113&lt;&gt;"","PAGA",IF(GJ113&gt;0,"VENCIDA",IF(GJ113&gt;=-5,"POR VENCER","AL DÍA"))))</f>
        <v>SIN ESTADO</v>
      </c>
      <c r="GO113" t="str">
        <f>IF(N($H113)&lt;32,"",IF(GI113="","",GI113+31))</f>
        <v/>
      </c>
      <c r="GP113" t="str">
        <f>IF(GO113="","",TODAY()-GO113)</f>
        <v/>
      </c>
      <c r="GS113" t="str">
        <f>IF(GO113="","SIN ESTADO",IF(GQ113&lt;&gt;"","PAGA",IF(GP113&gt;0,"VENCIDA",IF(GP113&gt;=-5,"POR VENCER","AL DÍA"))))</f>
        <v>SIN ESTADO</v>
      </c>
      <c r="GU113" t="str">
        <f>IF(N($H113)&lt;33,"",IF(GO113="","",GO113+31))</f>
        <v/>
      </c>
      <c r="GV113" t="str">
        <f>IF(GU113="","",TODAY()-GU113)</f>
        <v/>
      </c>
      <c r="GY113" t="str">
        <f>IF(GU113="","SIN ESTADO",IF(GW113&lt;&gt;"","PAGA",IF(GV113&gt;0,"VENCIDA",IF(GV113&gt;=-5,"POR VENCER","AL DÍA"))))</f>
        <v>SIN ESTADO</v>
      </c>
      <c r="HA113" t="str">
        <f>IF(N($H113)&lt;34,"",IF(GU113="","",GU113+31))</f>
        <v/>
      </c>
      <c r="HB113" t="str">
        <f>IF(HA113="","",TODAY()-HA113)</f>
        <v/>
      </c>
      <c r="HE113" t="str">
        <f>IF(HA113="","SIN ESTADO",IF(HC113&lt;&gt;"","PAGA",IF(HB113&gt;0,"VENCIDA",IF(HB113&gt;=-5,"POR VENCER","AL DÍA"))))</f>
        <v>SIN ESTADO</v>
      </c>
      <c r="HG113" t="str">
        <f>IF(N($H113)&lt;35,"",IF(HA113="","",HA113+31))</f>
        <v/>
      </c>
      <c r="HH113" t="str">
        <f>IF(HG113="","",TODAY()-HG113)</f>
        <v/>
      </c>
      <c r="HK113" t="str">
        <f>IF(HG113="","SIN ESTADO",IF(HI113&lt;&gt;"","PAGA",IF(HH113&gt;0,"VENCIDA",IF(HH113&gt;=-5,"POR VENCER","AL DÍA"))))</f>
        <v>SIN ESTADO</v>
      </c>
      <c r="HM113" t="str">
        <f>IF(N($H113)&lt;36,"",IF(HG113="","",HG113+31))</f>
        <v/>
      </c>
      <c r="HN113" t="str">
        <f>IF(HM113="","",TODAY()-HM113)</f>
        <v/>
      </c>
      <c r="HQ113" t="str">
        <f>IF(HM113="","SIN ESTADO",IF(HO113&lt;&gt;"","PAGA",IF(HN113&gt;0,"VENCIDA",IF(HN113&gt;=-5,"POR VENCER","AL DÍA"))))</f>
        <v>SIN ESTADO</v>
      </c>
      <c r="HS113">
        <f>N113+T113+Z113+AF113+AL113+AR113+AX113+BD113+BJ113+BP113+BV113+CB113+CH113+CN113+CT113+CZ113+DF113+DL113+DR113+DX113+ED113+EJ113+EP113+EV113+FB113+FH113+FN113+FT113+FZ113+GF113+GL113+GR113+GX113+HD113+HJ113+HP113</f>
        <v>85884484</v>
      </c>
      <c r="HU113">
        <f>IFERROR(N($J113),0)</f>
        <v>4370958.333333333</v>
      </c>
      <c r="HW113">
        <f>SUMPRODUCT((MOD(COLUMN($M113:$HR113)-COLUMN($M113),6)=0)*ISNUMBER($M113:$HR113)*($M113:$HR113&gt;=RESUMEN!$C$26)*($M113:$HR113&lt;=RESUMEN!$C$27)*IFERROR(N($N113:$HS113),0))</f>
        <v>3964742</v>
      </c>
      <c r="HX113">
        <f>SUMPRODUCT((MOD(COLUMN($M113:$HR113)-COLUMN($M113),6)=0)*ISNUMBER($M113:$HR113)*($M113:$HR113&gt;=RESUMEN!$C$26)*($M113:$HR113&lt;=RESUMEN!$C$27))</f>
        <v>1</v>
      </c>
    </row>
    <row r="114">
      <c r="B114">
        <f>VENTAS!A113</f>
        <v>111</v>
      </c>
      <c r="C114" t="str">
        <f>VENTAS!B113</f>
        <v xml:space="preserve">LC1 - 13 - 6 </v>
      </c>
      <c r="D114" t="str">
        <f>VENTAS!C113</f>
        <v>EN NEGOCIACIÓN</v>
      </c>
      <c r="E114">
        <f>VENTAS!D113</f>
        <v>38872000</v>
      </c>
      <c r="F114">
        <f>VENTAS!J113</f>
        <v>38872000</v>
      </c>
      <c r="G114">
        <f>VENTAS!F113</f>
        <v>0</v>
      </c>
      <c r="H114">
        <f>VENTAS!K113</f>
        <v>0</v>
      </c>
      <c r="I114">
        <f>VENTAS!M113</f>
        <v>0</v>
      </c>
      <c r="J114" t="e">
        <f>VENTAS!L113</f>
        <v>#DIV/0!</v>
      </c>
      <c r="K114" t="str">
        <f>IF(N($H114)&lt;1,"",$G114+31)</f>
        <v/>
      </c>
      <c r="L114" t="str">
        <f>IF(K114="","",TODAY()-K114)</f>
        <v/>
      </c>
      <c r="O114" t="str">
        <f>IF(K114="","SIN ESTADO",IF(M114&lt;&gt;"","PAGA",IF(L114&gt;0,"VENCIDA",IF(L114&gt;=-5,"POR VENCER","AL DÍA"))))</f>
        <v>SIN ESTADO</v>
      </c>
      <c r="Q114" t="str">
        <f>IF(N($H114)&lt;2,"",IF(K114="","",K114+31))</f>
        <v/>
      </c>
      <c r="R114" t="str">
        <f>IF(Q114="","",TODAY()-Q114)</f>
        <v/>
      </c>
      <c r="U114" t="str">
        <f>IF(Q114="","SIN ESTADO",IF(S114&lt;&gt;"","PAGA",IF(R114&gt;0,"VENCIDA",IF(R114&gt;=-5,"POR VENCER","AL DÍA"))))</f>
        <v>SIN ESTADO</v>
      </c>
      <c r="W114" t="str">
        <f>IF(N($H114)&lt;3,"",IF(Q114="","",Q114+31))</f>
        <v/>
      </c>
      <c r="X114" t="str">
        <f>IF(W114="","",TODAY()-W114)</f>
        <v/>
      </c>
      <c r="AA114" t="str">
        <f>IF(W114="","SIN ESTADO",IF(Y114&lt;&gt;"","PAGA",IF(X114&gt;0,"VENCIDA",IF(X114&gt;=-5,"POR VENCER","AL DÍA"))))</f>
        <v>SIN ESTADO</v>
      </c>
      <c r="AC114" t="str">
        <f>IF(N($H114)&lt;4,"",IF(W114="","",W114+31))</f>
        <v/>
      </c>
      <c r="AD114" t="str">
        <f>IF(AC114="","",TODAY()-AC114)</f>
        <v/>
      </c>
      <c r="AG114" t="str">
        <f>IF(AC114="","SIN ESTADO",IF(AE114&lt;&gt;"","PAGA",IF(AD114&gt;0,"VENCIDA",IF(AD114&gt;=-5,"POR VENCER","AL DÍA"))))</f>
        <v>SIN ESTADO</v>
      </c>
      <c r="AI114" t="str">
        <f>IF(N($H114)&lt;5,"",IF(AC114="","",AC114+31))</f>
        <v/>
      </c>
      <c r="AJ114" t="str">
        <f>IF(AI114="","",TODAY()-AI114)</f>
        <v/>
      </c>
      <c r="AM114" t="str">
        <f>IF(AI114="","SIN ESTADO",IF(AK114&lt;&gt;"","PAGA",IF(AJ114&gt;0,"VENCIDA",IF(AJ114&gt;=-5,"POR VENCER","AL DÍA"))))</f>
        <v>SIN ESTADO</v>
      </c>
      <c r="AO114" t="str">
        <f>IF(N($H114)&lt;6,"",IF(AI114="","",AI114+31))</f>
        <v/>
      </c>
      <c r="AP114" t="str">
        <f>IF(AO114="","",TODAY()-AO114)</f>
        <v/>
      </c>
      <c r="AS114" t="str">
        <f>IF(AO114="","SIN ESTADO",IF(AQ114&lt;&gt;"","PAGA",IF(AP114&gt;0,"VENCIDA",IF(AP114&gt;=-5,"POR VENCER","AL DÍA"))))</f>
        <v>SIN ESTADO</v>
      </c>
      <c r="AU114" t="str">
        <f>IF(N($H114)&lt;7,"",IF(AO114="","",AO114+31))</f>
        <v/>
      </c>
      <c r="AV114" t="str">
        <f>IF(AU114="","",TODAY()-AU114)</f>
        <v/>
      </c>
      <c r="AY114" t="str">
        <f>IF(AU114="","SIN ESTADO",IF(AW114&lt;&gt;"","PAGA",IF(AV114&gt;0,"VENCIDA",IF(AV114&gt;=-5,"POR VENCER","AL DÍA"))))</f>
        <v>SIN ESTADO</v>
      </c>
      <c r="BA114" t="str">
        <f>IF(N($H114)&lt;8,"",IF(AU114="","",AU114+31))</f>
        <v/>
      </c>
      <c r="BB114" t="str">
        <f>IF(BA114="","",TODAY()-BA114)</f>
        <v/>
      </c>
      <c r="BE114" t="str">
        <f>IF(BA114="","SIN ESTADO",IF(BC114&lt;&gt;"","PAGA",IF(BB114&gt;0,"VENCIDA",IF(BB114&gt;=-5,"POR VENCER","AL DÍA"))))</f>
        <v>SIN ESTADO</v>
      </c>
      <c r="BG114" t="str">
        <f>IF(N($H114)&lt;9,"",IF(BA114="","",BA114+31))</f>
        <v/>
      </c>
      <c r="BH114" t="str">
        <f>IF(BG114="","",TODAY()-BG114)</f>
        <v/>
      </c>
      <c r="BK114" t="str">
        <f>IF(BG114="","SIN ESTADO",IF(BI114&lt;&gt;"","PAGA",IF(BH114&gt;0,"VENCIDA",IF(BH114&gt;=-5,"POR VENCER","AL DÍA"))))</f>
        <v>SIN ESTADO</v>
      </c>
      <c r="BM114" t="str">
        <f>IF(N($H114)&lt;10,"",IF(BG114="","",BG114+31))</f>
        <v/>
      </c>
      <c r="BN114" t="str">
        <f>IF(BM114="","",TODAY()-BM114)</f>
        <v/>
      </c>
      <c r="BQ114" t="str">
        <f>IF(BM114="","SIN ESTADO",IF(BO114&lt;&gt;"","PAGA",IF(BN114&gt;0,"VENCIDA",IF(BN114&gt;=-5,"POR VENCER","AL DÍA"))))</f>
        <v>SIN ESTADO</v>
      </c>
      <c r="BS114" t="str">
        <f>IF(N($H114)&lt;11,"",IF(BM114="","",BM114+31))</f>
        <v/>
      </c>
      <c r="BT114" t="str">
        <f>IF(BS114="","",TODAY()-BS114)</f>
        <v/>
      </c>
      <c r="BW114" t="str">
        <f>IF(BS114="","SIN ESTADO",IF(BU114&lt;&gt;"","PAGA",IF(BT114&gt;0,"VENCIDA",IF(BT114&gt;=-5,"POR VENCER","AL DÍA"))))</f>
        <v>SIN ESTADO</v>
      </c>
      <c r="BY114" t="str">
        <f>IF(N($H114)&lt;12,"",IF(BS114="","",BS114+31))</f>
        <v/>
      </c>
      <c r="BZ114" t="str">
        <f>IF(BY114="","",TODAY()-BY114)</f>
        <v/>
      </c>
      <c r="CC114" t="str">
        <f>IF(BY114="","SIN ESTADO",IF(CA114&lt;&gt;"","PAGA",IF(BZ114&gt;0,"VENCIDA",IF(BZ114&gt;=-5,"POR VENCER","AL DÍA"))))</f>
        <v>SIN ESTADO</v>
      </c>
      <c r="CE114" t="str">
        <f>IF(N($H114)&lt;13,"",IF(BY114="","",BY114+31))</f>
        <v/>
      </c>
      <c r="CF114" t="str">
        <f>IF(CE114="","",TODAY()-CE114)</f>
        <v/>
      </c>
      <c r="CI114" t="str">
        <f>IF(CE114="","SIN ESTADO",IF(CG114&lt;&gt;"","PAGA",IF(CF114&gt;0,"VENCIDA",IF(CF114&gt;=-5,"POR VENCER","AL DÍA"))))</f>
        <v>SIN ESTADO</v>
      </c>
      <c r="CK114" t="str">
        <f>IF(N($H114)&lt;14,"",IF(CE114="","",CE114+31))</f>
        <v/>
      </c>
      <c r="CL114" t="str">
        <f>IF(CK114="","",TODAY()-CK114)</f>
        <v/>
      </c>
      <c r="CO114" t="str">
        <f>IF(CK114="","SIN ESTADO",IF(CM114&lt;&gt;"","PAGA",IF(CL114&gt;0,"VENCIDA",IF(CL114&gt;=-5,"POR VENCER","AL DÍA"))))</f>
        <v>SIN ESTADO</v>
      </c>
      <c r="CQ114" t="str">
        <f>IF(N($H114)&lt;15,"",IF(CK114="","",CK114+31))</f>
        <v/>
      </c>
      <c r="CR114" t="str">
        <f>IF(CQ114="","",TODAY()-CQ114)</f>
        <v/>
      </c>
      <c r="CU114" t="str">
        <f>IF(CQ114="","SIN ESTADO",IF(CS114&lt;&gt;"","PAGA",IF(CR114&gt;0,"VENCIDA",IF(CR114&gt;=-5,"POR VENCER","AL DÍA"))))</f>
        <v>SIN ESTADO</v>
      </c>
      <c r="CW114" t="str">
        <f>IF(N($H114)&lt;16,"",IF(CQ114="","",CQ114+31))</f>
        <v/>
      </c>
      <c r="CX114" t="str">
        <f>IF(CW114="","",TODAY()-CW114)</f>
        <v/>
      </c>
      <c r="DA114" t="str">
        <f>IF(CW114="","SIN ESTADO",IF(CY114&lt;&gt;"","PAGA",IF(CX114&gt;0,"VENCIDA",IF(CX114&gt;=-5,"POR VENCER","AL DÍA"))))</f>
        <v>SIN ESTADO</v>
      </c>
      <c r="DC114" t="str">
        <f>IF(N($H114)&lt;17,"",IF(CW114="","",CW114+31))</f>
        <v/>
      </c>
      <c r="DD114" t="str">
        <f>IF(DC114="","",TODAY()-DC114)</f>
        <v/>
      </c>
      <c r="DG114" t="str">
        <f>IF(DC114="","SIN ESTADO",IF(DE114&lt;&gt;"","PAGA",IF(DD114&gt;0,"VENCIDA",IF(DD114&gt;=-5,"POR VENCER","AL DÍA"))))</f>
        <v>SIN ESTADO</v>
      </c>
      <c r="DI114" t="str">
        <f>IF(N($H114)&lt;18,"",IF(DC114="","",DC114+31))</f>
        <v/>
      </c>
      <c r="DJ114" t="str">
        <f>IF(DI114="","",TODAY()-DI114)</f>
        <v/>
      </c>
      <c r="DM114" t="str">
        <f>IF(DI114="","SIN ESTADO",IF(DK114&lt;&gt;"","PAGA",IF(DJ114&gt;0,"VENCIDA",IF(DJ114&gt;=-5,"POR VENCER","AL DÍA"))))</f>
        <v>SIN ESTADO</v>
      </c>
      <c r="DO114" t="str">
        <f>IF(N($H114)&lt;19,"",IF(DI114="","",DI114+31))</f>
        <v/>
      </c>
      <c r="DP114" t="str">
        <f>IF(DO114="","",TODAY()-DO114)</f>
        <v/>
      </c>
      <c r="DS114" t="str">
        <f>IF(DO114="","SIN ESTADO",IF(DQ114&lt;&gt;"","PAGA",IF(DP114&gt;0,"VENCIDA",IF(DP114&gt;=-5,"POR VENCER","AL DÍA"))))</f>
        <v>SIN ESTADO</v>
      </c>
      <c r="DU114" t="str">
        <f>IF(N($H114)&lt;20,"",IF(DO114="","",DO114+31))</f>
        <v/>
      </c>
      <c r="DV114" t="str">
        <f>IF(DU114="","",TODAY()-DU114)</f>
        <v/>
      </c>
      <c r="DY114" t="str">
        <f>IF(DU114="","SIN ESTADO",IF(DW114&lt;&gt;"","PAGA",IF(DV114&gt;0,"VENCIDA",IF(DV114&gt;=-5,"POR VENCER","AL DÍA"))))</f>
        <v>SIN ESTADO</v>
      </c>
      <c r="EA114" t="str">
        <f>IF(N($H114)&lt;21,"",IF(DU114="","",DU114+31))</f>
        <v/>
      </c>
      <c r="EB114" t="str">
        <f>IF(EA114="","",TODAY()-EA114)</f>
        <v/>
      </c>
      <c r="EE114" t="str">
        <f>IF(EA114="","SIN ESTADO",IF(EC114&lt;&gt;"","PAGA",IF(EB114&gt;0,"VENCIDA",IF(EB114&gt;=-5,"POR VENCER","AL DÍA"))))</f>
        <v>SIN ESTADO</v>
      </c>
      <c r="EG114" t="str">
        <f>IF(N($H114)&lt;22,"",IF(EA114="","",EA114+31))</f>
        <v/>
      </c>
      <c r="EH114" t="str">
        <f>IF(EG114="","",TODAY()-EG114)</f>
        <v/>
      </c>
      <c r="EK114" t="str">
        <f>IF(EG114="","SIN ESTADO",IF(EI114&lt;&gt;"","PAGA",IF(EH114&gt;0,"VENCIDA",IF(EH114&gt;=-5,"POR VENCER","AL DÍA"))))</f>
        <v>SIN ESTADO</v>
      </c>
      <c r="EM114" t="str">
        <f>IF(N($H114)&lt;23,"",IF(EG114="","",EG114+31))</f>
        <v/>
      </c>
      <c r="EN114" t="str">
        <f>IF(EM114="","",TODAY()-EM114)</f>
        <v/>
      </c>
      <c r="EQ114" t="str">
        <f>IF(EM114="","SIN ESTADO",IF(EO114&lt;&gt;"","PAGA",IF(EN114&gt;0,"VENCIDA",IF(EN114&gt;=-5,"POR VENCER","AL DÍA"))))</f>
        <v>SIN ESTADO</v>
      </c>
      <c r="ES114" t="str">
        <f>IF(N($H114)&lt;24,"",IF(EM114="","",EM114+31))</f>
        <v/>
      </c>
      <c r="ET114" t="str">
        <f>IF(ES114="","",TODAY()-ES114)</f>
        <v/>
      </c>
      <c r="EW114" t="str">
        <f>IF(ES114="","SIN ESTADO",IF(EU114&lt;&gt;"","PAGA",IF(ET114&gt;0,"VENCIDA",IF(ET114&gt;=-5,"POR VENCER","AL DÍA"))))</f>
        <v>SIN ESTADO</v>
      </c>
      <c r="EY114" t="str">
        <f>IF(N($H114)&lt;25,"",IF(ES114="","",ES114+31))</f>
        <v/>
      </c>
      <c r="EZ114" t="str">
        <f>IF(EY114="","",TODAY()-EY114)</f>
        <v/>
      </c>
      <c r="FC114" t="str">
        <f>IF(EY114="","SIN ESTADO",IF(FA114&lt;&gt;"","PAGA",IF(EZ114&gt;0,"VENCIDA",IF(EZ114&gt;=-5,"POR VENCER","AL DÍA"))))</f>
        <v>SIN ESTADO</v>
      </c>
      <c r="FE114" t="str">
        <f>IF(N($H114)&lt;26,"",IF(EY114="","",EY114+31))</f>
        <v/>
      </c>
      <c r="FF114" t="str">
        <f>IF(FE114="","",TODAY()-FE114)</f>
        <v/>
      </c>
      <c r="FI114" t="str">
        <f>IF(FE114="","SIN ESTADO",IF(FG114&lt;&gt;"","PAGA",IF(FF114&gt;0,"VENCIDA",IF(FF114&gt;=-5,"POR VENCER","AL DÍA"))))</f>
        <v>SIN ESTADO</v>
      </c>
      <c r="FK114" t="str">
        <f>IF(N($H114)&lt;27,"",IF(FE114="","",FE114+31))</f>
        <v/>
      </c>
      <c r="FL114" t="str">
        <f>IF(FK114="","",TODAY()-FK114)</f>
        <v/>
      </c>
      <c r="FO114" t="str">
        <f>IF(FK114="","SIN ESTADO",IF(FM114&lt;&gt;"","PAGA",IF(FL114&gt;0,"VENCIDA",IF(FL114&gt;=-5,"POR VENCER","AL DÍA"))))</f>
        <v>SIN ESTADO</v>
      </c>
      <c r="FQ114" t="str">
        <f>IF(N($H114)&lt;28,"",IF(FK114="","",FK114+31))</f>
        <v/>
      </c>
      <c r="FR114" t="str">
        <f>IF(FQ114="","",TODAY()-FQ114)</f>
        <v/>
      </c>
      <c r="FU114" t="str">
        <f>IF(FQ114="","SIN ESTADO",IF(FS114&lt;&gt;"","PAGA",IF(FR114&gt;0,"VENCIDA",IF(FR114&gt;=-5,"POR VENCER","AL DÍA"))))</f>
        <v>SIN ESTADO</v>
      </c>
      <c r="FW114" t="str">
        <f>IF(N($H114)&lt;29,"",IF(FQ114="","",FQ114+31))</f>
        <v/>
      </c>
      <c r="FX114" t="str">
        <f>IF(FW114="","",TODAY()-FW114)</f>
        <v/>
      </c>
      <c r="GA114" t="str">
        <f>IF(FW114="","SIN ESTADO",IF(FY114&lt;&gt;"","PAGA",IF(FX114&gt;0,"VENCIDA",IF(FX114&gt;=-5,"POR VENCER","AL DÍA"))))</f>
        <v>SIN ESTADO</v>
      </c>
      <c r="GC114" t="str">
        <f>IF(N($H114)&lt;30,"",IF(FW114="","",FW114+31))</f>
        <v/>
      </c>
      <c r="GD114" t="str">
        <f>IF(GC114="","",TODAY()-GC114)</f>
        <v/>
      </c>
      <c r="GG114" t="str">
        <f>IF(GC114="","SIN ESTADO",IF(GE114&lt;&gt;"","PAGA",IF(GD114&gt;0,"VENCIDA",IF(GD114&gt;=-5,"POR VENCER","AL DÍA"))))</f>
        <v>SIN ESTADO</v>
      </c>
      <c r="GI114" t="str">
        <f>IF(N($H114)&lt;31,"",IF(GC114="","",GC114+31))</f>
        <v/>
      </c>
      <c r="GJ114" t="str">
        <f>IF(GI114="","",TODAY()-GI114)</f>
        <v/>
      </c>
      <c r="GM114" t="str">
        <f>IF(GI114="","SIN ESTADO",IF(GK114&lt;&gt;"","PAGA",IF(GJ114&gt;0,"VENCIDA",IF(GJ114&gt;=-5,"POR VENCER","AL DÍA"))))</f>
        <v>SIN ESTADO</v>
      </c>
      <c r="GO114" t="str">
        <f>IF(N($H114)&lt;32,"",IF(GI114="","",GI114+31))</f>
        <v/>
      </c>
      <c r="GP114" t="str">
        <f>IF(GO114="","",TODAY()-GO114)</f>
        <v/>
      </c>
      <c r="GS114" t="str">
        <f>IF(GO114="","SIN ESTADO",IF(GQ114&lt;&gt;"","PAGA",IF(GP114&gt;0,"VENCIDA",IF(GP114&gt;=-5,"POR VENCER","AL DÍA"))))</f>
        <v>SIN ESTADO</v>
      </c>
      <c r="GU114" t="str">
        <f>IF(N($H114)&lt;33,"",IF(GO114="","",GO114+31))</f>
        <v/>
      </c>
      <c r="GV114" t="str">
        <f>IF(GU114="","",TODAY()-GU114)</f>
        <v/>
      </c>
      <c r="GY114" t="str">
        <f>IF(GU114="","SIN ESTADO",IF(GW114&lt;&gt;"","PAGA",IF(GV114&gt;0,"VENCIDA",IF(GV114&gt;=-5,"POR VENCER","AL DÍA"))))</f>
        <v>SIN ESTADO</v>
      </c>
      <c r="HA114" t="str">
        <f>IF(N($H114)&lt;34,"",IF(GU114="","",GU114+31))</f>
        <v/>
      </c>
      <c r="HB114" t="str">
        <f>IF(HA114="","",TODAY()-HA114)</f>
        <v/>
      </c>
      <c r="HE114" t="str">
        <f>IF(HA114="","SIN ESTADO",IF(HC114&lt;&gt;"","PAGA",IF(HB114&gt;0,"VENCIDA",IF(HB114&gt;=-5,"POR VENCER","AL DÍA"))))</f>
        <v>SIN ESTADO</v>
      </c>
      <c r="HG114" t="str">
        <f>IF(N($H114)&lt;35,"",IF(HA114="","",HA114+31))</f>
        <v/>
      </c>
      <c r="HH114" t="str">
        <f>IF(HG114="","",TODAY()-HG114)</f>
        <v/>
      </c>
      <c r="HK114" t="str">
        <f>IF(HG114="","SIN ESTADO",IF(HI114&lt;&gt;"","PAGA",IF(HH114&gt;0,"VENCIDA",IF(HH114&gt;=-5,"POR VENCER","AL DÍA"))))</f>
        <v>SIN ESTADO</v>
      </c>
      <c r="HM114" t="str">
        <f>IF(N($H114)&lt;36,"",IF(HG114="","",HG114+31))</f>
        <v/>
      </c>
      <c r="HN114" t="str">
        <f>IF(HM114="","",TODAY()-HM114)</f>
        <v/>
      </c>
      <c r="HQ114" t="str">
        <f>IF(HM114="","SIN ESTADO",IF(HO114&lt;&gt;"","PAGA",IF(HN114&gt;0,"VENCIDA",IF(HN114&gt;=-5,"POR VENCER","AL DÍA"))))</f>
        <v>SIN ESTADO</v>
      </c>
      <c r="HS114">
        <f>N114+T114+Z114+AF114+AL114+AR114+AX114+BD114+BJ114+BP114+BV114+CB114+CH114+CN114+CT114+CZ114+DF114+DL114+DR114+DX114+ED114+EJ114+EP114+EV114+FB114+FH114+FN114+FT114+FZ114+GF114+GL114+GR114+GX114+HD114+HJ114+HP114</f>
        <v>0</v>
      </c>
      <c r="HU114">
        <f>IFERROR(N($J114),0)</f>
        <v>0</v>
      </c>
      <c r="HW114">
        <f>SUMPRODUCT((MOD(COLUMN($M114:$HR114)-COLUMN($M114),6)=0)*ISNUMBER($M114:$HR114)*($M114:$HR114&gt;=RESUMEN!$C$26)*($M114:$HR114&lt;=RESUMEN!$C$27)*IFERROR(N($N114:$HS114),0))</f>
        <v>0</v>
      </c>
      <c r="HX114">
        <f>SUMPRODUCT((MOD(COLUMN($M114:$HR114)-COLUMN($M114),6)=0)*ISNUMBER($M114:$HR114)*($M114:$HR114&gt;=RESUMEN!$C$26)*($M114:$HR114&lt;=RESUMEN!$C$27))</f>
        <v>0</v>
      </c>
    </row>
    <row r="115">
      <c r="B115">
        <f>VENTAS!A114</f>
        <v>112</v>
      </c>
      <c r="C115" t="str">
        <f>VENTAS!B114</f>
        <v xml:space="preserve">LC1 - 13 - 7 </v>
      </c>
      <c r="D115" t="str">
        <f>VENTAS!C114</f>
        <v>EN NEGOCIACIÓN</v>
      </c>
      <c r="E115">
        <f>VENTAS!D114</f>
        <v>25000000</v>
      </c>
      <c r="F115">
        <f>VENTAS!J114</f>
        <v>25000000</v>
      </c>
      <c r="G115">
        <f>VENTAS!F114</f>
        <v>0</v>
      </c>
      <c r="H115">
        <f>VENTAS!K114</f>
        <v>0</v>
      </c>
      <c r="I115">
        <f>VENTAS!M114</f>
        <v>0</v>
      </c>
      <c r="J115" t="e">
        <f>VENTAS!L114</f>
        <v>#DIV/0!</v>
      </c>
      <c r="K115" t="str">
        <f>IF(N($H115)&lt;1,"",$G115+31)</f>
        <v/>
      </c>
      <c r="L115" t="str">
        <f>IF(K115="","",TODAY()-K115)</f>
        <v/>
      </c>
      <c r="O115" t="str">
        <f>IF(K115="","SIN ESTADO",IF(M115&lt;&gt;"","PAGA",IF(L115&gt;0,"VENCIDA",IF(L115&gt;=-5,"POR VENCER","AL DÍA"))))</f>
        <v>SIN ESTADO</v>
      </c>
      <c r="Q115" t="str">
        <f>IF(N($H115)&lt;2,"",IF(K115="","",K115+31))</f>
        <v/>
      </c>
      <c r="R115" t="str">
        <f>IF(Q115="","",TODAY()-Q115)</f>
        <v/>
      </c>
      <c r="U115" t="str">
        <f>IF(Q115="","SIN ESTADO",IF(S115&lt;&gt;"","PAGA",IF(R115&gt;0,"VENCIDA",IF(R115&gt;=-5,"POR VENCER","AL DÍA"))))</f>
        <v>SIN ESTADO</v>
      </c>
      <c r="W115" t="str">
        <f>IF(N($H115)&lt;3,"",IF(Q115="","",Q115+31))</f>
        <v/>
      </c>
      <c r="X115" t="str">
        <f>IF(W115="","",TODAY()-W115)</f>
        <v/>
      </c>
      <c r="AA115" t="str">
        <f>IF(W115="","SIN ESTADO",IF(Y115&lt;&gt;"","PAGA",IF(X115&gt;0,"VENCIDA",IF(X115&gt;=-5,"POR VENCER","AL DÍA"))))</f>
        <v>SIN ESTADO</v>
      </c>
      <c r="AC115" t="str">
        <f>IF(N($H115)&lt;4,"",IF(W115="","",W115+31))</f>
        <v/>
      </c>
      <c r="AD115" t="str">
        <f>IF(AC115="","",TODAY()-AC115)</f>
        <v/>
      </c>
      <c r="AG115" t="str">
        <f>IF(AC115="","SIN ESTADO",IF(AE115&lt;&gt;"","PAGA",IF(AD115&gt;0,"VENCIDA",IF(AD115&gt;=-5,"POR VENCER","AL DÍA"))))</f>
        <v>SIN ESTADO</v>
      </c>
      <c r="AI115" t="str">
        <f>IF(N($H115)&lt;5,"",IF(AC115="","",AC115+31))</f>
        <v/>
      </c>
      <c r="AJ115" t="str">
        <f>IF(AI115="","",TODAY()-AI115)</f>
        <v/>
      </c>
      <c r="AM115" t="str">
        <f>IF(AI115="","SIN ESTADO",IF(AK115&lt;&gt;"","PAGA",IF(AJ115&gt;0,"VENCIDA",IF(AJ115&gt;=-5,"POR VENCER","AL DÍA"))))</f>
        <v>SIN ESTADO</v>
      </c>
      <c r="AO115" t="str">
        <f>IF(N($H115)&lt;6,"",IF(AI115="","",AI115+31))</f>
        <v/>
      </c>
      <c r="AP115" t="str">
        <f>IF(AO115="","",TODAY()-AO115)</f>
        <v/>
      </c>
      <c r="AS115" t="str">
        <f>IF(AO115="","SIN ESTADO",IF(AQ115&lt;&gt;"","PAGA",IF(AP115&gt;0,"VENCIDA",IF(AP115&gt;=-5,"POR VENCER","AL DÍA"))))</f>
        <v>SIN ESTADO</v>
      </c>
      <c r="AU115" t="str">
        <f>IF(N($H115)&lt;7,"",IF(AO115="","",AO115+31))</f>
        <v/>
      </c>
      <c r="AV115" t="str">
        <f>IF(AU115="","",TODAY()-AU115)</f>
        <v/>
      </c>
      <c r="AY115" t="str">
        <f>IF(AU115="","SIN ESTADO",IF(AW115&lt;&gt;"","PAGA",IF(AV115&gt;0,"VENCIDA",IF(AV115&gt;=-5,"POR VENCER","AL DÍA"))))</f>
        <v>SIN ESTADO</v>
      </c>
      <c r="BA115" t="str">
        <f>IF(N($H115)&lt;8,"",IF(AU115="","",AU115+31))</f>
        <v/>
      </c>
      <c r="BB115" t="str">
        <f>IF(BA115="","",TODAY()-BA115)</f>
        <v/>
      </c>
      <c r="BE115" t="str">
        <f>IF(BA115="","SIN ESTADO",IF(BC115&lt;&gt;"","PAGA",IF(BB115&gt;0,"VENCIDA",IF(BB115&gt;=-5,"POR VENCER","AL DÍA"))))</f>
        <v>SIN ESTADO</v>
      </c>
      <c r="BG115" t="str">
        <f>IF(N($H115)&lt;9,"",IF(BA115="","",BA115+31))</f>
        <v/>
      </c>
      <c r="BH115" t="str">
        <f>IF(BG115="","",TODAY()-BG115)</f>
        <v/>
      </c>
      <c r="BK115" t="str">
        <f>IF(BG115="","SIN ESTADO",IF(BI115&lt;&gt;"","PAGA",IF(BH115&gt;0,"VENCIDA",IF(BH115&gt;=-5,"POR VENCER","AL DÍA"))))</f>
        <v>SIN ESTADO</v>
      </c>
      <c r="BM115" t="str">
        <f>IF(N($H115)&lt;10,"",IF(BG115="","",BG115+31))</f>
        <v/>
      </c>
      <c r="BN115" t="str">
        <f>IF(BM115="","",TODAY()-BM115)</f>
        <v/>
      </c>
      <c r="BQ115" t="str">
        <f>IF(BM115="","SIN ESTADO",IF(BO115&lt;&gt;"","PAGA",IF(BN115&gt;0,"VENCIDA",IF(BN115&gt;=-5,"POR VENCER","AL DÍA"))))</f>
        <v>SIN ESTADO</v>
      </c>
      <c r="BS115" t="str">
        <f>IF(N($H115)&lt;11,"",IF(BM115="","",BM115+31))</f>
        <v/>
      </c>
      <c r="BT115" t="str">
        <f>IF(BS115="","",TODAY()-BS115)</f>
        <v/>
      </c>
      <c r="BW115" t="str">
        <f>IF(BS115="","SIN ESTADO",IF(BU115&lt;&gt;"","PAGA",IF(BT115&gt;0,"VENCIDA",IF(BT115&gt;=-5,"POR VENCER","AL DÍA"))))</f>
        <v>SIN ESTADO</v>
      </c>
      <c r="BY115" t="str">
        <f>IF(N($H115)&lt;12,"",IF(BS115="","",BS115+31))</f>
        <v/>
      </c>
      <c r="BZ115" t="str">
        <f>IF(BY115="","",TODAY()-BY115)</f>
        <v/>
      </c>
      <c r="CC115" t="str">
        <f>IF(BY115="","SIN ESTADO",IF(CA115&lt;&gt;"","PAGA",IF(BZ115&gt;0,"VENCIDA",IF(BZ115&gt;=-5,"POR VENCER","AL DÍA"))))</f>
        <v>SIN ESTADO</v>
      </c>
      <c r="CE115" t="str">
        <f>IF(N($H115)&lt;13,"",IF(BY115="","",BY115+31))</f>
        <v/>
      </c>
      <c r="CF115" t="str">
        <f>IF(CE115="","",TODAY()-CE115)</f>
        <v/>
      </c>
      <c r="CI115" t="str">
        <f>IF(CE115="","SIN ESTADO",IF(CG115&lt;&gt;"","PAGA",IF(CF115&gt;0,"VENCIDA",IF(CF115&gt;=-5,"POR VENCER","AL DÍA"))))</f>
        <v>SIN ESTADO</v>
      </c>
      <c r="CK115" t="str">
        <f>IF(N($H115)&lt;14,"",IF(CE115="","",CE115+31))</f>
        <v/>
      </c>
      <c r="CL115" t="str">
        <f>IF(CK115="","",TODAY()-CK115)</f>
        <v/>
      </c>
      <c r="CO115" t="str">
        <f>IF(CK115="","SIN ESTADO",IF(CM115&lt;&gt;"","PAGA",IF(CL115&gt;0,"VENCIDA",IF(CL115&gt;=-5,"POR VENCER","AL DÍA"))))</f>
        <v>SIN ESTADO</v>
      </c>
      <c r="CQ115" t="str">
        <f>IF(N($H115)&lt;15,"",IF(CK115="","",CK115+31))</f>
        <v/>
      </c>
      <c r="CR115" t="str">
        <f>IF(CQ115="","",TODAY()-CQ115)</f>
        <v/>
      </c>
      <c r="CU115" t="str">
        <f>IF(CQ115="","SIN ESTADO",IF(CS115&lt;&gt;"","PAGA",IF(CR115&gt;0,"VENCIDA",IF(CR115&gt;=-5,"POR VENCER","AL DÍA"))))</f>
        <v>SIN ESTADO</v>
      </c>
      <c r="CW115" t="str">
        <f>IF(N($H115)&lt;16,"",IF(CQ115="","",CQ115+31))</f>
        <v/>
      </c>
      <c r="CX115" t="str">
        <f>IF(CW115="","",TODAY()-CW115)</f>
        <v/>
      </c>
      <c r="DA115" t="str">
        <f>IF(CW115="","SIN ESTADO",IF(CY115&lt;&gt;"","PAGA",IF(CX115&gt;0,"VENCIDA",IF(CX115&gt;=-5,"POR VENCER","AL DÍA"))))</f>
        <v>SIN ESTADO</v>
      </c>
      <c r="DC115" t="str">
        <f>IF(N($H115)&lt;17,"",IF(CW115="","",CW115+31))</f>
        <v/>
      </c>
      <c r="DD115" t="str">
        <f>IF(DC115="","",TODAY()-DC115)</f>
        <v/>
      </c>
      <c r="DG115" t="str">
        <f>IF(DC115="","SIN ESTADO",IF(DE115&lt;&gt;"","PAGA",IF(DD115&gt;0,"VENCIDA",IF(DD115&gt;=-5,"POR VENCER","AL DÍA"))))</f>
        <v>SIN ESTADO</v>
      </c>
      <c r="DI115" t="str">
        <f>IF(N($H115)&lt;18,"",IF(DC115="","",DC115+31))</f>
        <v/>
      </c>
      <c r="DJ115" t="str">
        <f>IF(DI115="","",TODAY()-DI115)</f>
        <v/>
      </c>
      <c r="DM115" t="str">
        <f>IF(DI115="","SIN ESTADO",IF(DK115&lt;&gt;"","PAGA",IF(DJ115&gt;0,"VENCIDA",IF(DJ115&gt;=-5,"POR VENCER","AL DÍA"))))</f>
        <v>SIN ESTADO</v>
      </c>
      <c r="DO115" t="str">
        <f>IF(N($H115)&lt;19,"",IF(DI115="","",DI115+31))</f>
        <v/>
      </c>
      <c r="DP115" t="str">
        <f>IF(DO115="","",TODAY()-DO115)</f>
        <v/>
      </c>
      <c r="DS115" t="str">
        <f>IF(DO115="","SIN ESTADO",IF(DQ115&lt;&gt;"","PAGA",IF(DP115&gt;0,"VENCIDA",IF(DP115&gt;=-5,"POR VENCER","AL DÍA"))))</f>
        <v>SIN ESTADO</v>
      </c>
      <c r="DU115" t="str">
        <f>IF(N($H115)&lt;20,"",IF(DO115="","",DO115+31))</f>
        <v/>
      </c>
      <c r="DV115" t="str">
        <f>IF(DU115="","",TODAY()-DU115)</f>
        <v/>
      </c>
      <c r="DY115" t="str">
        <f>IF(DU115="","SIN ESTADO",IF(DW115&lt;&gt;"","PAGA",IF(DV115&gt;0,"VENCIDA",IF(DV115&gt;=-5,"POR VENCER","AL DÍA"))))</f>
        <v>SIN ESTADO</v>
      </c>
      <c r="EA115" t="str">
        <f>IF(N($H115)&lt;21,"",IF(DU115="","",DU115+31))</f>
        <v/>
      </c>
      <c r="EB115" t="str">
        <f>IF(EA115="","",TODAY()-EA115)</f>
        <v/>
      </c>
      <c r="EE115" t="str">
        <f>IF(EA115="","SIN ESTADO",IF(EC115&lt;&gt;"","PAGA",IF(EB115&gt;0,"VENCIDA",IF(EB115&gt;=-5,"POR VENCER","AL DÍA"))))</f>
        <v>SIN ESTADO</v>
      </c>
      <c r="EG115" t="str">
        <f>IF(N($H115)&lt;22,"",IF(EA115="","",EA115+31))</f>
        <v/>
      </c>
      <c r="EH115" t="str">
        <f>IF(EG115="","",TODAY()-EG115)</f>
        <v/>
      </c>
      <c r="EK115" t="str">
        <f>IF(EG115="","SIN ESTADO",IF(EI115&lt;&gt;"","PAGA",IF(EH115&gt;0,"VENCIDA",IF(EH115&gt;=-5,"POR VENCER","AL DÍA"))))</f>
        <v>SIN ESTADO</v>
      </c>
      <c r="EM115" t="str">
        <f>IF(N($H115)&lt;23,"",IF(EG115="","",EG115+31))</f>
        <v/>
      </c>
      <c r="EN115" t="str">
        <f>IF(EM115="","",TODAY()-EM115)</f>
        <v/>
      </c>
      <c r="EQ115" t="str">
        <f>IF(EM115="","SIN ESTADO",IF(EO115&lt;&gt;"","PAGA",IF(EN115&gt;0,"VENCIDA",IF(EN115&gt;=-5,"POR VENCER","AL DÍA"))))</f>
        <v>SIN ESTADO</v>
      </c>
      <c r="ES115" t="str">
        <f>IF(N($H115)&lt;24,"",IF(EM115="","",EM115+31))</f>
        <v/>
      </c>
      <c r="ET115" t="str">
        <f>IF(ES115="","",TODAY()-ES115)</f>
        <v/>
      </c>
      <c r="EW115" t="str">
        <f>IF(ES115="","SIN ESTADO",IF(EU115&lt;&gt;"","PAGA",IF(ET115&gt;0,"VENCIDA",IF(ET115&gt;=-5,"POR VENCER","AL DÍA"))))</f>
        <v>SIN ESTADO</v>
      </c>
      <c r="EY115" t="str">
        <f>IF(N($H115)&lt;25,"",IF(ES115="","",ES115+31))</f>
        <v/>
      </c>
      <c r="EZ115" t="str">
        <f>IF(EY115="","",TODAY()-EY115)</f>
        <v/>
      </c>
      <c r="FC115" t="str">
        <f>IF(EY115="","SIN ESTADO",IF(FA115&lt;&gt;"","PAGA",IF(EZ115&gt;0,"VENCIDA",IF(EZ115&gt;=-5,"POR VENCER","AL DÍA"))))</f>
        <v>SIN ESTADO</v>
      </c>
      <c r="FE115" t="str">
        <f>IF(N($H115)&lt;26,"",IF(EY115="","",EY115+31))</f>
        <v/>
      </c>
      <c r="FF115" t="str">
        <f>IF(FE115="","",TODAY()-FE115)</f>
        <v/>
      </c>
      <c r="FI115" t="str">
        <f>IF(FE115="","SIN ESTADO",IF(FG115&lt;&gt;"","PAGA",IF(FF115&gt;0,"VENCIDA",IF(FF115&gt;=-5,"POR VENCER","AL DÍA"))))</f>
        <v>SIN ESTADO</v>
      </c>
      <c r="FK115" t="str">
        <f>IF(N($H115)&lt;27,"",IF(FE115="","",FE115+31))</f>
        <v/>
      </c>
      <c r="FL115" t="str">
        <f>IF(FK115="","",TODAY()-FK115)</f>
        <v/>
      </c>
      <c r="FO115" t="str">
        <f>IF(FK115="","SIN ESTADO",IF(FM115&lt;&gt;"","PAGA",IF(FL115&gt;0,"VENCIDA",IF(FL115&gt;=-5,"POR VENCER","AL DÍA"))))</f>
        <v>SIN ESTADO</v>
      </c>
      <c r="FQ115" t="str">
        <f>IF(N($H115)&lt;28,"",IF(FK115="","",FK115+31))</f>
        <v/>
      </c>
      <c r="FR115" t="str">
        <f>IF(FQ115="","",TODAY()-FQ115)</f>
        <v/>
      </c>
      <c r="FU115" t="str">
        <f>IF(FQ115="","SIN ESTADO",IF(FS115&lt;&gt;"","PAGA",IF(FR115&gt;0,"VENCIDA",IF(FR115&gt;=-5,"POR VENCER","AL DÍA"))))</f>
        <v>SIN ESTADO</v>
      </c>
      <c r="FW115" t="str">
        <f>IF(N($H115)&lt;29,"",IF(FQ115="","",FQ115+31))</f>
        <v/>
      </c>
      <c r="FX115" t="str">
        <f>IF(FW115="","",TODAY()-FW115)</f>
        <v/>
      </c>
      <c r="GA115" t="str">
        <f>IF(FW115="","SIN ESTADO",IF(FY115&lt;&gt;"","PAGA",IF(FX115&gt;0,"VENCIDA",IF(FX115&gt;=-5,"POR VENCER","AL DÍA"))))</f>
        <v>SIN ESTADO</v>
      </c>
      <c r="GC115" t="str">
        <f>IF(N($H115)&lt;30,"",IF(FW115="","",FW115+31))</f>
        <v/>
      </c>
      <c r="GD115" t="str">
        <f>IF(GC115="","",TODAY()-GC115)</f>
        <v/>
      </c>
      <c r="GG115" t="str">
        <f>IF(GC115="","SIN ESTADO",IF(GE115&lt;&gt;"","PAGA",IF(GD115&gt;0,"VENCIDA",IF(GD115&gt;=-5,"POR VENCER","AL DÍA"))))</f>
        <v>SIN ESTADO</v>
      </c>
      <c r="GI115" t="str">
        <f>IF(N($H115)&lt;31,"",IF(GC115="","",GC115+31))</f>
        <v/>
      </c>
      <c r="GJ115" t="str">
        <f>IF(GI115="","",TODAY()-GI115)</f>
        <v/>
      </c>
      <c r="GM115" t="str">
        <f>IF(GI115="","SIN ESTADO",IF(GK115&lt;&gt;"","PAGA",IF(GJ115&gt;0,"VENCIDA",IF(GJ115&gt;=-5,"POR VENCER","AL DÍA"))))</f>
        <v>SIN ESTADO</v>
      </c>
      <c r="GO115" t="str">
        <f>IF(N($H115)&lt;32,"",IF(GI115="","",GI115+31))</f>
        <v/>
      </c>
      <c r="GP115" t="str">
        <f>IF(GO115="","",TODAY()-GO115)</f>
        <v/>
      </c>
      <c r="GS115" t="str">
        <f>IF(GO115="","SIN ESTADO",IF(GQ115&lt;&gt;"","PAGA",IF(GP115&gt;0,"VENCIDA",IF(GP115&gt;=-5,"POR VENCER","AL DÍA"))))</f>
        <v>SIN ESTADO</v>
      </c>
      <c r="GU115" t="str">
        <f>IF(N($H115)&lt;33,"",IF(GO115="","",GO115+31))</f>
        <v/>
      </c>
      <c r="GV115" t="str">
        <f>IF(GU115="","",TODAY()-GU115)</f>
        <v/>
      </c>
      <c r="GY115" t="str">
        <f>IF(GU115="","SIN ESTADO",IF(GW115&lt;&gt;"","PAGA",IF(GV115&gt;0,"VENCIDA",IF(GV115&gt;=-5,"POR VENCER","AL DÍA"))))</f>
        <v>SIN ESTADO</v>
      </c>
      <c r="HA115" t="str">
        <f>IF(N($H115)&lt;34,"",IF(GU115="","",GU115+31))</f>
        <v/>
      </c>
      <c r="HB115" t="str">
        <f>IF(HA115="","",TODAY()-HA115)</f>
        <v/>
      </c>
      <c r="HE115" t="str">
        <f>IF(HA115="","SIN ESTADO",IF(HC115&lt;&gt;"","PAGA",IF(HB115&gt;0,"VENCIDA",IF(HB115&gt;=-5,"POR VENCER","AL DÍA"))))</f>
        <v>SIN ESTADO</v>
      </c>
      <c r="HG115" t="str">
        <f>IF(N($H115)&lt;35,"",IF(HA115="","",HA115+31))</f>
        <v/>
      </c>
      <c r="HH115" t="str">
        <f>IF(HG115="","",TODAY()-HG115)</f>
        <v/>
      </c>
      <c r="HK115" t="str">
        <f>IF(HG115="","SIN ESTADO",IF(HI115&lt;&gt;"","PAGA",IF(HH115&gt;0,"VENCIDA",IF(HH115&gt;=-5,"POR VENCER","AL DÍA"))))</f>
        <v>SIN ESTADO</v>
      </c>
      <c r="HM115" t="str">
        <f>IF(N($H115)&lt;36,"",IF(HG115="","",HG115+31))</f>
        <v/>
      </c>
      <c r="HN115" t="str">
        <f>IF(HM115="","",TODAY()-HM115)</f>
        <v/>
      </c>
      <c r="HQ115" t="str">
        <f>IF(HM115="","SIN ESTADO",IF(HO115&lt;&gt;"","PAGA",IF(HN115&gt;0,"VENCIDA",IF(HN115&gt;=-5,"POR VENCER","AL DÍA"))))</f>
        <v>SIN ESTADO</v>
      </c>
      <c r="HS115">
        <f>N115+T115+Z115+AF115+AL115+AR115+AX115+BD115+BJ115+BP115+BV115+CB115+CH115+CN115+CT115+CZ115+DF115+DL115+DR115+DX115+ED115+EJ115+EP115+EV115+FB115+FH115+FN115+FT115+FZ115+GF115+GL115+GR115+GX115+HD115+HJ115+HP115</f>
        <v>0</v>
      </c>
      <c r="HU115">
        <f>IFERROR(N($J115),0)</f>
        <v>0</v>
      </c>
      <c r="HW115">
        <f>SUMPRODUCT((MOD(COLUMN($M115:$HR115)-COLUMN($M115),6)=0)*ISNUMBER($M115:$HR115)*($M115:$HR115&gt;=RESUMEN!$C$26)*($M115:$HR115&lt;=RESUMEN!$C$27)*IFERROR(N($N115:$HS115),0))</f>
        <v>0</v>
      </c>
      <c r="HX115">
        <f>SUMPRODUCT((MOD(COLUMN($M115:$HR115)-COLUMN($M115),6)=0)*ISNUMBER($M115:$HR115)*($M115:$HR115&gt;=RESUMEN!$C$26)*($M115:$HR115&lt;=RESUMEN!$C$27))</f>
        <v>0</v>
      </c>
    </row>
    <row r="116">
      <c r="B116">
        <f>VENTAS!A115</f>
        <v>113</v>
      </c>
      <c r="C116" t="str">
        <f>VENTAS!B115</f>
        <v xml:space="preserve">LC1 - 13 - 8 </v>
      </c>
      <c r="D116" t="str">
        <f>VENTAS!C115</f>
        <v>VENDIDO</v>
      </c>
      <c r="E116">
        <f>VENTAS!D115</f>
        <v>25000000</v>
      </c>
      <c r="F116">
        <f>VENTAS!J115</f>
        <v>20000000</v>
      </c>
      <c r="G116">
        <f>VENTAS!F115</f>
        <v>45856</v>
      </c>
      <c r="H116">
        <f>VENTAS!K115</f>
        <v>24</v>
      </c>
      <c r="I116" t="str">
        <f>VENTAS!M115</f>
        <v xml:space="preserve">18 DE CADA MES </v>
      </c>
      <c r="J116">
        <f>VENTAS!L115</f>
        <v>833333.3333333334</v>
      </c>
      <c r="K116">
        <f>IF(N($H116)&lt;1,"",$G116+31)</f>
        <v>45887</v>
      </c>
      <c r="L116">
        <f>IF(K116="","",TODAY()-K116)</f>
        <v>431</v>
      </c>
      <c r="M116">
        <v>45887</v>
      </c>
      <c r="N116">
        <v>1000000</v>
      </c>
      <c r="O116" t="str">
        <f>IF(K116="","SIN ESTADO",IF(M116&lt;&gt;"","PAGA",IF(L116&gt;0,"VENCIDA",IF(L116&gt;=-5,"POR VENCER","AL DÍA"))))</f>
        <v>PAGA</v>
      </c>
      <c r="P116" t="str">
        <v>TRANSFERENCIA</v>
      </c>
      <c r="Q116">
        <f>IF(N($H116)&lt;2,"",IF(K116="","",K116+31))</f>
        <v>45918</v>
      </c>
      <c r="R116">
        <f>IF(Q116="","",TODAY()-Q116)</f>
        <v>400</v>
      </c>
      <c r="S116">
        <v>45917</v>
      </c>
      <c r="T116">
        <v>850850</v>
      </c>
      <c r="U116" t="str">
        <f>IF(Q116="","SIN ESTADO",IF(S116&lt;&gt;"","PAGA",IF(R116&gt;0,"VENCIDA",IF(R116&gt;=-5,"POR VENCER","AL DÍA"))))</f>
        <v>PAGA</v>
      </c>
      <c r="V116" t="str">
        <v>TRANSFERENCIA</v>
      </c>
      <c r="W116">
        <f>IF(N($H116)&lt;3,"",IF(Q116="","",Q116+31))</f>
        <v>45949</v>
      </c>
      <c r="X116">
        <f>IF(W116="","",TODAY()-W116)</f>
        <v>369</v>
      </c>
      <c r="Y116">
        <v>45947</v>
      </c>
      <c r="Z116">
        <v>850000</v>
      </c>
      <c r="AA116" t="str">
        <f>IF(W116="","SIN ESTADO",IF(Y116&lt;&gt;"","PAGA",IF(X116&gt;0,"VENCIDA",IF(X116&gt;=-5,"POR VENCER","AL DÍA"))))</f>
        <v>PAGA</v>
      </c>
      <c r="AB116" t="str">
        <v>TRANSFERENCIA</v>
      </c>
      <c r="AC116">
        <f>IF(N($H116)&lt;4,"",IF(W116="","",W116+31))</f>
        <v>45980</v>
      </c>
      <c r="AD116">
        <f>IF(AC116="","",TODAY()-AC116)</f>
        <v>338</v>
      </c>
      <c r="AE116">
        <v>45979</v>
      </c>
      <c r="AF116">
        <v>850000</v>
      </c>
      <c r="AG116" t="str">
        <f>IF(AC116="","SIN ESTADO",IF(AE116&lt;&gt;"","PAGA",IF(AD116&gt;0,"VENCIDA",IF(AD116&gt;=-5,"POR VENCER","AL DÍA"))))</f>
        <v>PAGA</v>
      </c>
      <c r="AH116" t="str">
        <v>TRANSFERENCIA</v>
      </c>
      <c r="AI116">
        <f>IF(N($H116)&lt;5,"",IF(AC116="","",AC116+31))</f>
        <v>46011</v>
      </c>
      <c r="AJ116">
        <f>IF(AI116="","",TODAY()-AI116)</f>
        <v>307</v>
      </c>
      <c r="AK116">
        <v>46007</v>
      </c>
      <c r="AL116">
        <v>850000</v>
      </c>
      <c r="AM116" t="str">
        <f>IF(AI116="","SIN ESTADO",IF(AK116&lt;&gt;"","PAGA",IF(AJ116&gt;0,"VENCIDA",IF(AJ116&gt;=-5,"POR VENCER","AL DÍA"))))</f>
        <v>PAGA</v>
      </c>
      <c r="AN116" t="str">
        <v>TRANSFERENCIA</v>
      </c>
      <c r="AO116">
        <f>IF(N($H116)&lt;6,"",IF(AI116="","",AI116+31))</f>
        <v>46042</v>
      </c>
      <c r="AP116">
        <f>IF(AO116="","",TODAY()-AO116)</f>
        <v>276</v>
      </c>
      <c r="AQ116">
        <v>45675</v>
      </c>
      <c r="AR116">
        <v>850000</v>
      </c>
      <c r="AS116" t="str">
        <f>IF(AO116="","SIN ESTADO",IF(AQ116&lt;&gt;"","PAGA",IF(AP116&gt;0,"VENCIDA",IF(AP116&gt;=-5,"POR VENCER","AL DÍA"))))</f>
        <v>PAGA</v>
      </c>
      <c r="AT116" t="str">
        <v>TRANSFERENCIA</v>
      </c>
      <c r="AU116">
        <f>IF(N($H116)&lt;7,"",IF(AO116="","",AO116+31))</f>
        <v>46073</v>
      </c>
      <c r="AV116">
        <f>IF(AU116="","",TODAY()-AU116)</f>
        <v>245</v>
      </c>
      <c r="AW116">
        <v>46072</v>
      </c>
      <c r="AX116">
        <v>850000</v>
      </c>
      <c r="AY116" t="str">
        <f>IF(AU116="","SIN ESTADO",IF(AW116&lt;&gt;"","PAGA",IF(AV116&gt;0,"VENCIDA",IF(AV116&gt;=-5,"POR VENCER","AL DÍA"))))</f>
        <v>PAGA</v>
      </c>
      <c r="AZ116" t="str">
        <v>TRANSFERENCIA</v>
      </c>
      <c r="BA116">
        <f>IF(N($H116)&lt;8,"",IF(AU116="","",AU116+31))</f>
        <v>46104</v>
      </c>
      <c r="BB116">
        <f>IF(BA116="","",TODAY()-BA116)</f>
        <v>214</v>
      </c>
      <c r="BC116">
        <v>46100</v>
      </c>
      <c r="BD116">
        <v>850000</v>
      </c>
      <c r="BE116" t="str">
        <f>IF(BA116="","SIN ESTADO",IF(BC116&lt;&gt;"","PAGA",IF(BB116&gt;0,"VENCIDA",IF(BB116&gt;=-5,"POR VENCER","AL DÍA"))))</f>
        <v>PAGA</v>
      </c>
      <c r="BF116" t="str">
        <v>TRANSFERENCIA</v>
      </c>
      <c r="BG116">
        <f>IF(N($H116)&lt;9,"",IF(BA116="","",BA116+31))</f>
        <v>46135</v>
      </c>
      <c r="BH116">
        <f>IF(BG116="","",TODAY()-BG116)</f>
        <v>183</v>
      </c>
      <c r="BI116">
        <v>46129</v>
      </c>
      <c r="BJ116">
        <v>850000</v>
      </c>
      <c r="BK116" t="str">
        <f>IF(BG116="","SIN ESTADO",IF(BI116&lt;&gt;"","PAGA",IF(BH116&gt;0,"VENCIDA",IF(BH116&gt;=-5,"POR VENCER","AL DÍA"))))</f>
        <v>PAGA</v>
      </c>
      <c r="BL116" t="str">
        <v>TRANSFERENCIA</v>
      </c>
      <c r="BM116">
        <f>IF(N($H116)&lt;10,"",IF(BG116="","",BG116+31))</f>
        <v>46166</v>
      </c>
      <c r="BN116">
        <f>IF(BM116="","",TODAY()-BM116)</f>
        <v>152</v>
      </c>
      <c r="BO116">
        <v>46160</v>
      </c>
      <c r="BP116">
        <v>850000</v>
      </c>
      <c r="BQ116" t="str">
        <f>IF(BM116="","SIN ESTADO",IF(BO116&lt;&gt;"","PAGA",IF(BN116&gt;0,"VENCIDA",IF(BN116&gt;=-5,"POR VENCER","AL DÍA"))))</f>
        <v>PAGA</v>
      </c>
      <c r="BR116" t="str">
        <v>TRANSFERENCIA</v>
      </c>
      <c r="BS116">
        <f>IF(N($H116)&lt;11,"",IF(BM116="","",BM116+31))</f>
        <v>46197</v>
      </c>
      <c r="BT116">
        <f>IF(BS116="","",TODAY()-BS116)</f>
        <v>121</v>
      </c>
      <c r="BU116">
        <v>46192</v>
      </c>
      <c r="BV116">
        <v>850000</v>
      </c>
      <c r="BW116" t="str">
        <f>IF(BS116="","SIN ESTADO",IF(BU116&lt;&gt;"","PAGA",IF(BT116&gt;0,"VENCIDA",IF(BT116&gt;=-5,"POR VENCER","AL DÍA"))))</f>
        <v>PAGA</v>
      </c>
      <c r="BX116" t="str">
        <v>TRANSFERENCIA</v>
      </c>
      <c r="BY116">
        <f>IF(N($H116)&lt;12,"",IF(BS116="","",BS116+31))</f>
        <v>46228</v>
      </c>
      <c r="BZ116">
        <f>IF(BY116="","",TODAY()-BY116)</f>
        <v>90</v>
      </c>
      <c r="CA116">
        <v>46222</v>
      </c>
      <c r="CB116">
        <v>800000</v>
      </c>
      <c r="CC116" t="str">
        <f>IF(BY116="","SIN ESTADO",IF(CA116&lt;&gt;"","PAGA",IF(BZ116&gt;0,"VENCIDA",IF(BZ116&gt;=-5,"POR VENCER","AL DÍA"))))</f>
        <v>PAGA</v>
      </c>
      <c r="CD116" t="str">
        <v>TRANSFERENCIA</v>
      </c>
      <c r="CE116">
        <f>IF(N($H116)&lt;13,"",IF(BY116="","",BY116+31))</f>
        <v>46259</v>
      </c>
      <c r="CF116">
        <f>IF(CE116="","",TODAY()-CE116)</f>
        <v>59</v>
      </c>
      <c r="CG116">
        <v>46253</v>
      </c>
      <c r="CH116">
        <v>850000</v>
      </c>
      <c r="CI116" t="str">
        <f>IF(CE116="","SIN ESTADO",IF(CG116&lt;&gt;"","PAGA",IF(CF116&gt;0,"VENCIDA",IF(CF116&gt;=-5,"POR VENCER","AL DÍA"))))</f>
        <v>PAGA</v>
      </c>
      <c r="CJ116" t="str">
        <v>TRANSFERENCIA</v>
      </c>
      <c r="CK116">
        <f>IF(N($H116)&lt;14,"",IF(CE116="","",CE116+31))</f>
        <v>46290</v>
      </c>
      <c r="CL116">
        <f>IF(CK116="","",TODAY()-CK116)</f>
        <v>28</v>
      </c>
      <c r="CM116">
        <v>46284</v>
      </c>
      <c r="CN116">
        <v>800000</v>
      </c>
      <c r="CO116" t="str">
        <f>IF(CK116="","SIN ESTADO",IF(CM116&lt;&gt;"","PAGA",IF(CL116&gt;0,"VENCIDA",IF(CL116&gt;=-5,"POR VENCER","AL DÍA"))))</f>
        <v>PAGA</v>
      </c>
      <c r="CP116" t="str">
        <v>TRANSFERENCIA</v>
      </c>
      <c r="CQ116">
        <f>IF(N($H116)&lt;15,"",IF(CK116="","",CK116+31))</f>
        <v>46321</v>
      </c>
      <c r="CR116">
        <f>IF(CQ116="","",TODAY()-CQ116)</f>
        <v>-3</v>
      </c>
      <c r="CS116">
        <v>46315</v>
      </c>
      <c r="CT116">
        <v>800000</v>
      </c>
      <c r="CU116" t="str">
        <f>IF(CQ116="","SIN ESTADO",IF(CS116&lt;&gt;"","PAGA",IF(CR116&gt;0,"VENCIDA",IF(CR116&gt;=-5,"POR VENCER","AL DÍA"))))</f>
        <v>PAGA</v>
      </c>
      <c r="CV116" t="str">
        <v>TRANSFERENCIA</v>
      </c>
      <c r="CW116">
        <f>IF(N($H116)&lt;16,"",IF(CQ116="","",CQ116+31))</f>
        <v>46352</v>
      </c>
      <c r="CX116">
        <f>IF(CW116="","",TODAY()-CW116)</f>
        <v>-34</v>
      </c>
      <c r="DA116" t="str">
        <f>IF(CW116="","SIN ESTADO",IF(CY116&lt;&gt;"","PAGA",IF(CX116&gt;0,"VENCIDA",IF(CX116&gt;=-5,"POR VENCER","AL DÍA"))))</f>
        <v>AL DÍA</v>
      </c>
      <c r="DC116">
        <f>IF(N($H116)&lt;17,"",IF(CW116="","",CW116+31))</f>
        <v>46383</v>
      </c>
      <c r="DD116">
        <f>IF(DC116="","",TODAY()-DC116)</f>
        <v>-65</v>
      </c>
      <c r="DG116" t="str">
        <f>IF(DC116="","SIN ESTADO",IF(DE116&lt;&gt;"","PAGA",IF(DD116&gt;0,"VENCIDA",IF(DD116&gt;=-5,"POR VENCER","AL DÍA"))))</f>
        <v>AL DÍA</v>
      </c>
      <c r="DI116">
        <f>IF(N($H116)&lt;18,"",IF(DC116="","",DC116+31))</f>
        <v>46414</v>
      </c>
      <c r="DJ116">
        <f>IF(DI116="","",TODAY()-DI116)</f>
        <v>-96</v>
      </c>
      <c r="DM116" t="str">
        <f>IF(DI116="","SIN ESTADO",IF(DK116&lt;&gt;"","PAGA",IF(DJ116&gt;0,"VENCIDA",IF(DJ116&gt;=-5,"POR VENCER","AL DÍA"))))</f>
        <v>AL DÍA</v>
      </c>
      <c r="DO116">
        <f>IF(N($H116)&lt;19,"",IF(DI116="","",DI116+31))</f>
        <v>46445</v>
      </c>
      <c r="DP116">
        <f>IF(DO116="","",TODAY()-DO116)</f>
        <v>-127</v>
      </c>
      <c r="DS116" t="str">
        <f>IF(DO116="","SIN ESTADO",IF(DQ116&lt;&gt;"","PAGA",IF(DP116&gt;0,"VENCIDA",IF(DP116&gt;=-5,"POR VENCER","AL DÍA"))))</f>
        <v>AL DÍA</v>
      </c>
      <c r="DU116">
        <f>IF(N($H116)&lt;20,"",IF(DO116="","",DO116+31))</f>
        <v>46476</v>
      </c>
      <c r="DV116">
        <f>IF(DU116="","",TODAY()-DU116)</f>
        <v>-158</v>
      </c>
      <c r="DY116" t="str">
        <f>IF(DU116="","SIN ESTADO",IF(DW116&lt;&gt;"","PAGA",IF(DV116&gt;0,"VENCIDA",IF(DV116&gt;=-5,"POR VENCER","AL DÍA"))))</f>
        <v>AL DÍA</v>
      </c>
      <c r="EA116">
        <f>IF(N($H116)&lt;21,"",IF(DU116="","",DU116+31))</f>
        <v>46507</v>
      </c>
      <c r="EB116">
        <f>IF(EA116="","",TODAY()-EA116)</f>
        <v>-189</v>
      </c>
      <c r="EE116" t="str">
        <f>IF(EA116="","SIN ESTADO",IF(EC116&lt;&gt;"","PAGA",IF(EB116&gt;0,"VENCIDA",IF(EB116&gt;=-5,"POR VENCER","AL DÍA"))))</f>
        <v>AL DÍA</v>
      </c>
      <c r="EG116">
        <f>IF(N($H116)&lt;22,"",IF(EA116="","",EA116+31))</f>
        <v>46538</v>
      </c>
      <c r="EH116">
        <f>IF(EG116="","",TODAY()-EG116)</f>
        <v>-220</v>
      </c>
      <c r="EK116" t="str">
        <f>IF(EG116="","SIN ESTADO",IF(EI116&lt;&gt;"","PAGA",IF(EH116&gt;0,"VENCIDA",IF(EH116&gt;=-5,"POR VENCER","AL DÍA"))))</f>
        <v>AL DÍA</v>
      </c>
      <c r="EM116">
        <f>IF(N($H116)&lt;23,"",IF(EG116="","",EG116+31))</f>
        <v>46569</v>
      </c>
      <c r="EN116">
        <f>IF(EM116="","",TODAY()-EM116)</f>
        <v>-251</v>
      </c>
      <c r="EQ116" t="str">
        <f>IF(EM116="","SIN ESTADO",IF(EO116&lt;&gt;"","PAGA",IF(EN116&gt;0,"VENCIDA",IF(EN116&gt;=-5,"POR VENCER","AL DÍA"))))</f>
        <v>AL DÍA</v>
      </c>
      <c r="ES116">
        <f>IF(N($H116)&lt;24,"",IF(EM116="","",EM116+31))</f>
        <v>46600</v>
      </c>
      <c r="ET116">
        <f>IF(ES116="","",TODAY()-ES116)</f>
        <v>-282</v>
      </c>
      <c r="EW116" t="str">
        <f>IF(ES116="","SIN ESTADO",IF(EU116&lt;&gt;"","PAGA",IF(ET116&gt;0,"VENCIDA",IF(ET116&gt;=-5,"POR VENCER","AL DÍA"))))</f>
        <v>AL DÍA</v>
      </c>
      <c r="EY116" t="str">
        <f>IF(N($H116)&lt;25,"",IF(ES116="","",ES116+31))</f>
        <v/>
      </c>
      <c r="EZ116" t="str">
        <f>IF(EY116="","",TODAY()-EY116)</f>
        <v/>
      </c>
      <c r="FC116" t="str">
        <f>IF(EY116="","SIN ESTADO",IF(FA116&lt;&gt;"","PAGA",IF(EZ116&gt;0,"VENCIDA",IF(EZ116&gt;=-5,"POR VENCER","AL DÍA"))))</f>
        <v>SIN ESTADO</v>
      </c>
      <c r="FE116" t="str">
        <f>IF(N($H116)&lt;26,"",IF(EY116="","",EY116+31))</f>
        <v/>
      </c>
      <c r="FF116" t="str">
        <f>IF(FE116="","",TODAY()-FE116)</f>
        <v/>
      </c>
      <c r="FI116" t="str">
        <f>IF(FE116="","SIN ESTADO",IF(FG116&lt;&gt;"","PAGA",IF(FF116&gt;0,"VENCIDA",IF(FF116&gt;=-5,"POR VENCER","AL DÍA"))))</f>
        <v>SIN ESTADO</v>
      </c>
      <c r="FK116" t="str">
        <f>IF(N($H116)&lt;27,"",IF(FE116="","",FE116+31))</f>
        <v/>
      </c>
      <c r="FL116" t="str">
        <f>IF(FK116="","",TODAY()-FK116)</f>
        <v/>
      </c>
      <c r="FO116" t="str">
        <f>IF(FK116="","SIN ESTADO",IF(FM116&lt;&gt;"","PAGA",IF(FL116&gt;0,"VENCIDA",IF(FL116&gt;=-5,"POR VENCER","AL DÍA"))))</f>
        <v>SIN ESTADO</v>
      </c>
      <c r="FQ116" t="str">
        <f>IF(N($H116)&lt;28,"",IF(FK116="","",FK116+31))</f>
        <v/>
      </c>
      <c r="FR116" t="str">
        <f>IF(FQ116="","",TODAY()-FQ116)</f>
        <v/>
      </c>
      <c r="FU116" t="str">
        <f>IF(FQ116="","SIN ESTADO",IF(FS116&lt;&gt;"","PAGA",IF(FR116&gt;0,"VENCIDA",IF(FR116&gt;=-5,"POR VENCER","AL DÍA"))))</f>
        <v>SIN ESTADO</v>
      </c>
      <c r="FW116" t="str">
        <f>IF(N($H116)&lt;29,"",IF(FQ116="","",FQ116+31))</f>
        <v/>
      </c>
      <c r="FX116" t="str">
        <f>IF(FW116="","",TODAY()-FW116)</f>
        <v/>
      </c>
      <c r="GA116" t="str">
        <f>IF(FW116="","SIN ESTADO",IF(FY116&lt;&gt;"","PAGA",IF(FX116&gt;0,"VENCIDA",IF(FX116&gt;=-5,"POR VENCER","AL DÍA"))))</f>
        <v>SIN ESTADO</v>
      </c>
      <c r="GC116" t="str">
        <f>IF(N($H116)&lt;30,"",IF(FW116="","",FW116+31))</f>
        <v/>
      </c>
      <c r="GD116" t="str">
        <f>IF(GC116="","",TODAY()-GC116)</f>
        <v/>
      </c>
      <c r="GG116" t="str">
        <f>IF(GC116="","SIN ESTADO",IF(GE116&lt;&gt;"","PAGA",IF(GD116&gt;0,"VENCIDA",IF(GD116&gt;=-5,"POR VENCER","AL DÍA"))))</f>
        <v>SIN ESTADO</v>
      </c>
      <c r="GI116" t="str">
        <f>IF(N($H116)&lt;31,"",IF(GC116="","",GC116+31))</f>
        <v/>
      </c>
      <c r="GJ116" t="str">
        <f>IF(GI116="","",TODAY()-GI116)</f>
        <v/>
      </c>
      <c r="GM116" t="str">
        <f>IF(GI116="","SIN ESTADO",IF(GK116&lt;&gt;"","PAGA",IF(GJ116&gt;0,"VENCIDA",IF(GJ116&gt;=-5,"POR VENCER","AL DÍA"))))</f>
        <v>SIN ESTADO</v>
      </c>
      <c r="GO116" t="str">
        <f>IF(N($H116)&lt;32,"",IF(GI116="","",GI116+31))</f>
        <v/>
      </c>
      <c r="GP116" t="str">
        <f>IF(GO116="","",TODAY()-GO116)</f>
        <v/>
      </c>
      <c r="GS116" t="str">
        <f>IF(GO116="","SIN ESTADO",IF(GQ116&lt;&gt;"","PAGA",IF(GP116&gt;0,"VENCIDA",IF(GP116&gt;=-5,"POR VENCER","AL DÍA"))))</f>
        <v>SIN ESTADO</v>
      </c>
      <c r="GU116" t="str">
        <f>IF(N($H116)&lt;33,"",IF(GO116="","",GO116+31))</f>
        <v/>
      </c>
      <c r="GV116" t="str">
        <f>IF(GU116="","",TODAY()-GU116)</f>
        <v/>
      </c>
      <c r="GY116" t="str">
        <f>IF(GU116="","SIN ESTADO",IF(GW116&lt;&gt;"","PAGA",IF(GV116&gt;0,"VENCIDA",IF(GV116&gt;=-5,"POR VENCER","AL DÍA"))))</f>
        <v>SIN ESTADO</v>
      </c>
      <c r="HA116" t="str">
        <f>IF(N($H116)&lt;34,"",IF(GU116="","",GU116+31))</f>
        <v/>
      </c>
      <c r="HB116" t="str">
        <f>IF(HA116="","",TODAY()-HA116)</f>
        <v/>
      </c>
      <c r="HE116" t="str">
        <f>IF(HA116="","SIN ESTADO",IF(HC116&lt;&gt;"","PAGA",IF(HB116&gt;0,"VENCIDA",IF(HB116&gt;=-5,"POR VENCER","AL DÍA"))))</f>
        <v>SIN ESTADO</v>
      </c>
      <c r="HG116" t="str">
        <f>IF(N($H116)&lt;35,"",IF(HA116="","",HA116+31))</f>
        <v/>
      </c>
      <c r="HH116" t="str">
        <f>IF(HG116="","",TODAY()-HG116)</f>
        <v/>
      </c>
      <c r="HK116" t="str">
        <f>IF(HG116="","SIN ESTADO",IF(HI116&lt;&gt;"","PAGA",IF(HH116&gt;0,"VENCIDA",IF(HH116&gt;=-5,"POR VENCER","AL DÍA"))))</f>
        <v>SIN ESTADO</v>
      </c>
      <c r="HM116" t="str">
        <f>IF(N($H116)&lt;36,"",IF(HG116="","",HG116+31))</f>
        <v/>
      </c>
      <c r="HN116" t="str">
        <f>IF(HM116="","",TODAY()-HM116)</f>
        <v/>
      </c>
      <c r="HQ116" t="str">
        <f>IF(HM116="","SIN ESTADO",IF(HO116&lt;&gt;"","PAGA",IF(HN116&gt;0,"VENCIDA",IF(HN116&gt;=-5,"POR VENCER","AL DÍA"))))</f>
        <v>SIN ESTADO</v>
      </c>
      <c r="HS116">
        <f>N116+T116+Z116+AF116+AL116+AR116+AX116+BD116+BJ116+BP116+BV116+CB116+CH116+CN116+CT116+CZ116+DF116+DL116+DR116+DX116+ED116+EJ116+EP116+EV116+FB116+FH116+FN116+FT116+FZ116+GF116+GL116+GR116+GX116+HD116+HJ116+HP116</f>
        <v>12750850</v>
      </c>
      <c r="HU116">
        <f>IFERROR(N($J116),0)</f>
        <v>833333.3333333334</v>
      </c>
      <c r="HW116">
        <f>SUMPRODUCT((MOD(COLUMN($M116:$HR116)-COLUMN($M116),6)=0)*ISNUMBER($M116:$HR116)*($M116:$HR116&gt;=RESUMEN!$C$26)*($M116:$HR116&lt;=RESUMEN!$C$27)*IFERROR(N($N116:$HS116),0))</f>
        <v>1000000</v>
      </c>
      <c r="HX116">
        <f>SUMPRODUCT((MOD(COLUMN($M116:$HR116)-COLUMN($M116),6)=0)*ISNUMBER($M116:$HR116)*($M116:$HR116&gt;=RESUMEN!$C$26)*($M116:$HR116&lt;=RESUMEN!$C$27))</f>
        <v>1</v>
      </c>
    </row>
    <row r="117">
      <c r="B117">
        <f>VENTAS!A116</f>
        <v>114</v>
      </c>
      <c r="C117" t="str">
        <f>VENTAS!B116</f>
        <v xml:space="preserve">LC1 - 13 - 9 </v>
      </c>
      <c r="D117" t="str">
        <f>VENTAS!C116</f>
        <v>VENDIDO</v>
      </c>
      <c r="E117">
        <f>VENTAS!D116</f>
        <v>25000000</v>
      </c>
      <c r="F117">
        <f>VENTAS!J116</f>
        <v>21000000</v>
      </c>
      <c r="G117">
        <f>VENTAS!F116</f>
        <v>45850</v>
      </c>
      <c r="H117">
        <f>VENTAS!K116</f>
        <v>24</v>
      </c>
      <c r="I117" t="str">
        <f>VENTAS!M116</f>
        <v xml:space="preserve">12 DE CADA MES </v>
      </c>
      <c r="J117">
        <f>VENTAS!L116</f>
        <v>875000</v>
      </c>
      <c r="K117">
        <f>IF(N($H117)&lt;1,"",$G117+31)</f>
        <v>45881</v>
      </c>
      <c r="L117">
        <f>IF(K117="","",TODAY()-K117)</f>
        <v>437</v>
      </c>
      <c r="M117">
        <v>45900</v>
      </c>
      <c r="N117">
        <v>875000</v>
      </c>
      <c r="O117" t="str">
        <f>IF(K117="","SIN ESTADO",IF(M117&lt;&gt;"","PAGA",IF(L117&gt;0,"VENCIDA",IF(L117&gt;=-5,"POR VENCER","AL DÍA"))))</f>
        <v>PAGA</v>
      </c>
      <c r="P117" t="str">
        <v>TRANSFERENCIA</v>
      </c>
      <c r="Q117">
        <f>IF(N($H117)&lt;2,"",IF(K117="","",K117+31))</f>
        <v>45912</v>
      </c>
      <c r="R117">
        <f>IF(Q117="","",TODAY()-Q117)</f>
        <v>406</v>
      </c>
      <c r="S117">
        <v>45930</v>
      </c>
      <c r="T117">
        <v>875000</v>
      </c>
      <c r="U117" t="str">
        <f>IF(Q117="","SIN ESTADO",IF(S117&lt;&gt;"","PAGA",IF(R117&gt;0,"VENCIDA",IF(R117&gt;=-5,"POR VENCER","AL DÍA"))))</f>
        <v>PAGA</v>
      </c>
      <c r="V117" t="str">
        <v>TRANSFERENCIA</v>
      </c>
      <c r="W117">
        <f>IF(N($H117)&lt;3,"",IF(Q117="","",Q117+31))</f>
        <v>45943</v>
      </c>
      <c r="X117">
        <f>IF(W117="","",TODAY()-W117)</f>
        <v>375</v>
      </c>
      <c r="Y117">
        <v>45961</v>
      </c>
      <c r="Z117">
        <v>875000</v>
      </c>
      <c r="AA117" t="str">
        <f>IF(W117="","SIN ESTADO",IF(Y117&lt;&gt;"","PAGA",IF(X117&gt;0,"VENCIDA",IF(X117&gt;=-5,"POR VENCER","AL DÍA"))))</f>
        <v>PAGA</v>
      </c>
      <c r="AB117" t="str">
        <v>TRANSFERENCIA</v>
      </c>
      <c r="AC117">
        <f>IF(N($H117)&lt;4,"",IF(W117="","",W117+31))</f>
        <v>45974</v>
      </c>
      <c r="AD117">
        <f>IF(AC117="","",TODAY()-AC117)</f>
        <v>344</v>
      </c>
      <c r="AE117">
        <v>45991</v>
      </c>
      <c r="AF117">
        <v>875000</v>
      </c>
      <c r="AG117" t="str">
        <f>IF(AC117="","SIN ESTADO",IF(AE117&lt;&gt;"","PAGA",IF(AD117&gt;0,"VENCIDA",IF(AD117&gt;=-5,"POR VENCER","AL DÍA"))))</f>
        <v>PAGA</v>
      </c>
      <c r="AH117" t="str">
        <v>TRANSFERENCIA</v>
      </c>
      <c r="AI117">
        <f>IF(N($H117)&lt;5,"",IF(AC117="","",AC117+31))</f>
        <v>46005</v>
      </c>
      <c r="AJ117">
        <f>IF(AI117="","",TODAY()-AI117)</f>
        <v>313</v>
      </c>
      <c r="AK117">
        <v>45660</v>
      </c>
      <c r="AL117">
        <v>875000</v>
      </c>
      <c r="AM117" t="str">
        <f>IF(AI117="","SIN ESTADO",IF(AK117&lt;&gt;"","PAGA",IF(AJ117&gt;0,"VENCIDA",IF(AJ117&gt;=-5,"POR VENCER","AL DÍA"))))</f>
        <v>PAGA</v>
      </c>
      <c r="AN117" t="str">
        <v>TRANSFERENCIA</v>
      </c>
      <c r="AO117">
        <f>IF(N($H117)&lt;6,"",IF(AI117="","",AI117+31))</f>
        <v>46036</v>
      </c>
      <c r="AP117">
        <f>IF(AO117="","",TODAY()-AO117)</f>
        <v>282</v>
      </c>
      <c r="AQ117">
        <v>46053</v>
      </c>
      <c r="AR117">
        <v>875000</v>
      </c>
      <c r="AS117" t="str">
        <f>IF(AO117="","SIN ESTADO",IF(AQ117&lt;&gt;"","PAGA",IF(AP117&gt;0,"VENCIDA",IF(AP117&gt;=-5,"POR VENCER","AL DÍA"))))</f>
        <v>PAGA</v>
      </c>
      <c r="AT117" t="str">
        <v>TRANSFERENCIA</v>
      </c>
      <c r="AU117">
        <f>IF(N($H117)&lt;7,"",IF(AO117="","",AO117+31))</f>
        <v>46067</v>
      </c>
      <c r="AV117">
        <f>IF(AU117="","",TODAY()-AU117)</f>
        <v>251</v>
      </c>
      <c r="AW117">
        <v>46080</v>
      </c>
      <c r="AX117">
        <v>875000</v>
      </c>
      <c r="AY117" t="str">
        <f>IF(AU117="","SIN ESTADO",IF(AW117&lt;&gt;"","PAGA",IF(AV117&gt;0,"VENCIDA",IF(AV117&gt;=-5,"POR VENCER","AL DÍA"))))</f>
        <v>PAGA</v>
      </c>
      <c r="AZ117" t="str">
        <v>TRANSFERENCIA</v>
      </c>
      <c r="BA117">
        <f>IF(N($H117)&lt;8,"",IF(AU117="","",AU117+31))</f>
        <v>46098</v>
      </c>
      <c r="BB117">
        <f>IF(BA117="","",TODAY()-BA117)</f>
        <v>220</v>
      </c>
      <c r="BC117">
        <v>46112</v>
      </c>
      <c r="BD117">
        <v>875000</v>
      </c>
      <c r="BE117" t="str">
        <f>IF(BA117="","SIN ESTADO",IF(BC117&lt;&gt;"","PAGA",IF(BB117&gt;0,"VENCIDA",IF(BB117&gt;=-5,"POR VENCER","AL DÍA"))))</f>
        <v>PAGA</v>
      </c>
      <c r="BF117" t="str">
        <v>TRANSFERENCIA</v>
      </c>
      <c r="BG117">
        <f>IF(N($H117)&lt;9,"",IF(BA117="","",BA117+31))</f>
        <v>46129</v>
      </c>
      <c r="BH117">
        <f>IF(BG117="","",TODAY()-BG117)</f>
        <v>189</v>
      </c>
      <c r="BI117">
        <v>46144</v>
      </c>
      <c r="BJ117">
        <v>875000</v>
      </c>
      <c r="BK117" t="str">
        <f>IF(BG117="","SIN ESTADO",IF(BI117&lt;&gt;"","PAGA",IF(BH117&gt;0,"VENCIDA",IF(BH117&gt;=-5,"POR VENCER","AL DÍA"))))</f>
        <v>PAGA</v>
      </c>
      <c r="BL117" t="str">
        <v>TRANSFERENCIA</v>
      </c>
      <c r="BM117">
        <f>IF(N($H117)&lt;10,"",IF(BG117="","",BG117+31))</f>
        <v>46160</v>
      </c>
      <c r="BN117">
        <f>IF(BM117="","",TODAY()-BM117)</f>
        <v>158</v>
      </c>
      <c r="BO117">
        <v>46172</v>
      </c>
      <c r="BP117">
        <v>875000</v>
      </c>
      <c r="BQ117" t="str">
        <f>IF(BM117="","SIN ESTADO",IF(BO117&lt;&gt;"","PAGA",IF(BN117&gt;0,"VENCIDA",IF(BN117&gt;=-5,"POR VENCER","AL DÍA"))))</f>
        <v>PAGA</v>
      </c>
      <c r="BR117" t="str">
        <v>TRANSFERENCIA</v>
      </c>
      <c r="BS117">
        <f>IF(N($H117)&lt;11,"",IF(BM117="","",BM117+31))</f>
        <v>46191</v>
      </c>
      <c r="BT117">
        <f>IF(BS117="","",TODAY()-BS117)</f>
        <v>127</v>
      </c>
      <c r="BU117">
        <v>46203</v>
      </c>
      <c r="BV117">
        <v>875000</v>
      </c>
      <c r="BW117" t="str">
        <f>IF(BS117="","SIN ESTADO",IF(BU117&lt;&gt;"","PAGA",IF(BT117&gt;0,"VENCIDA",IF(BT117&gt;=-5,"POR VENCER","AL DÍA"))))</f>
        <v>PAGA</v>
      </c>
      <c r="BX117" t="str">
        <v>TRANSFERENCIA</v>
      </c>
      <c r="BY117">
        <f>IF(N($H117)&lt;12,"",IF(BS117="","",BS117+31))</f>
        <v>46222</v>
      </c>
      <c r="BZ117">
        <f>IF(BY117="","",TODAY()-BY117)</f>
        <v>96</v>
      </c>
      <c r="CA117">
        <v>46235</v>
      </c>
      <c r="CB117">
        <v>875000</v>
      </c>
      <c r="CC117" t="str">
        <f>IF(BY117="","SIN ESTADO",IF(CA117&lt;&gt;"","PAGA",IF(BZ117&gt;0,"VENCIDA",IF(BZ117&gt;=-5,"POR VENCER","AL DÍA"))))</f>
        <v>PAGA</v>
      </c>
      <c r="CD117" t="str">
        <v>TRANSFERENCIA</v>
      </c>
      <c r="CE117">
        <f>IF(N($H117)&lt;13,"",IF(BY117="","",BY117+31))</f>
        <v>46253</v>
      </c>
      <c r="CF117">
        <f>IF(CE117="","",TODAY()-CE117)</f>
        <v>65</v>
      </c>
      <c r="CG117">
        <v>46265</v>
      </c>
      <c r="CH117">
        <v>875000</v>
      </c>
      <c r="CI117" t="str">
        <f>IF(CE117="","SIN ESTADO",IF(CG117&lt;&gt;"","PAGA",IF(CF117&gt;0,"VENCIDA",IF(CF117&gt;=-5,"POR VENCER","AL DÍA"))))</f>
        <v>PAGA</v>
      </c>
      <c r="CJ117" t="str">
        <v>TRANSFERENCIA</v>
      </c>
      <c r="CK117">
        <f>IF(N($H117)&lt;14,"",IF(CE117="","",CE117+31))</f>
        <v>46284</v>
      </c>
      <c r="CL117">
        <f>IF(CK117="","",TODAY()-CK117)</f>
        <v>34</v>
      </c>
      <c r="CM117">
        <v>46295</v>
      </c>
      <c r="CN117">
        <v>875000</v>
      </c>
      <c r="CO117" t="str">
        <f>IF(CK117="","SIN ESTADO",IF(CM117&lt;&gt;"","PAGA",IF(CL117&gt;0,"VENCIDA",IF(CL117&gt;=-5,"POR VENCER","AL DÍA"))))</f>
        <v>PAGA</v>
      </c>
      <c r="CP117" t="str">
        <v>TRANSFERENCIA</v>
      </c>
      <c r="CQ117">
        <f>IF(N($H117)&lt;15,"",IF(CK117="","",CK117+31))</f>
        <v>46315</v>
      </c>
      <c r="CR117">
        <f>IF(CQ117="","",TODAY()-CQ117)</f>
        <v>3</v>
      </c>
      <c r="CU117" t="str">
        <f>IF(CQ117="","SIN ESTADO",IF(CS117&lt;&gt;"","PAGA",IF(CR117&gt;0,"VENCIDA",IF(CR117&gt;=-5,"POR VENCER","AL DÍA"))))</f>
        <v>VENCIDA</v>
      </c>
      <c r="CW117">
        <f>IF(N($H117)&lt;16,"",IF(CQ117="","",CQ117+31))</f>
        <v>46346</v>
      </c>
      <c r="CX117">
        <f>IF(CW117="","",TODAY()-CW117)</f>
        <v>-28</v>
      </c>
      <c r="DA117" t="str">
        <f>IF(CW117="","SIN ESTADO",IF(CY117&lt;&gt;"","PAGA",IF(CX117&gt;0,"VENCIDA",IF(CX117&gt;=-5,"POR VENCER","AL DÍA"))))</f>
        <v>AL DÍA</v>
      </c>
      <c r="DC117">
        <f>IF(N($H117)&lt;17,"",IF(CW117="","",CW117+31))</f>
        <v>46377</v>
      </c>
      <c r="DD117">
        <f>IF(DC117="","",TODAY()-DC117)</f>
        <v>-59</v>
      </c>
      <c r="DG117" t="str">
        <f>IF(DC117="","SIN ESTADO",IF(DE117&lt;&gt;"","PAGA",IF(DD117&gt;0,"VENCIDA",IF(DD117&gt;=-5,"POR VENCER","AL DÍA"))))</f>
        <v>AL DÍA</v>
      </c>
      <c r="DI117">
        <f>IF(N($H117)&lt;18,"",IF(DC117="","",DC117+31))</f>
        <v>46408</v>
      </c>
      <c r="DJ117">
        <f>IF(DI117="","",TODAY()-DI117)</f>
        <v>-90</v>
      </c>
      <c r="DM117" t="str">
        <f>IF(DI117="","SIN ESTADO",IF(DK117&lt;&gt;"","PAGA",IF(DJ117&gt;0,"VENCIDA",IF(DJ117&gt;=-5,"POR VENCER","AL DÍA"))))</f>
        <v>AL DÍA</v>
      </c>
      <c r="DO117">
        <f>IF(N($H117)&lt;19,"",IF(DI117="","",DI117+31))</f>
        <v>46439</v>
      </c>
      <c r="DP117">
        <f>IF(DO117="","",TODAY()-DO117)</f>
        <v>-121</v>
      </c>
      <c r="DS117" t="str">
        <f>IF(DO117="","SIN ESTADO",IF(DQ117&lt;&gt;"","PAGA",IF(DP117&gt;0,"VENCIDA",IF(DP117&gt;=-5,"POR VENCER","AL DÍA"))))</f>
        <v>AL DÍA</v>
      </c>
      <c r="DU117">
        <f>IF(N($H117)&lt;20,"",IF(DO117="","",DO117+31))</f>
        <v>46470</v>
      </c>
      <c r="DV117">
        <f>IF(DU117="","",TODAY()-DU117)</f>
        <v>-152</v>
      </c>
      <c r="DY117" t="str">
        <f>IF(DU117="","SIN ESTADO",IF(DW117&lt;&gt;"","PAGA",IF(DV117&gt;0,"VENCIDA",IF(DV117&gt;=-5,"POR VENCER","AL DÍA"))))</f>
        <v>AL DÍA</v>
      </c>
      <c r="EA117">
        <f>IF(N($H117)&lt;21,"",IF(DU117="","",DU117+31))</f>
        <v>46501</v>
      </c>
      <c r="EB117">
        <f>IF(EA117="","",TODAY()-EA117)</f>
        <v>-183</v>
      </c>
      <c r="EE117" t="str">
        <f>IF(EA117="","SIN ESTADO",IF(EC117&lt;&gt;"","PAGA",IF(EB117&gt;0,"VENCIDA",IF(EB117&gt;=-5,"POR VENCER","AL DÍA"))))</f>
        <v>AL DÍA</v>
      </c>
      <c r="EG117">
        <f>IF(N($H117)&lt;22,"",IF(EA117="","",EA117+31))</f>
        <v>46532</v>
      </c>
      <c r="EH117">
        <f>IF(EG117="","",TODAY()-EG117)</f>
        <v>-214</v>
      </c>
      <c r="EK117" t="str">
        <f>IF(EG117="","SIN ESTADO",IF(EI117&lt;&gt;"","PAGA",IF(EH117&gt;0,"VENCIDA",IF(EH117&gt;=-5,"POR VENCER","AL DÍA"))))</f>
        <v>AL DÍA</v>
      </c>
      <c r="EM117">
        <f>IF(N($H117)&lt;23,"",IF(EG117="","",EG117+31))</f>
        <v>46563</v>
      </c>
      <c r="EN117">
        <f>IF(EM117="","",TODAY()-EM117)</f>
        <v>-245</v>
      </c>
      <c r="EQ117" t="str">
        <f>IF(EM117="","SIN ESTADO",IF(EO117&lt;&gt;"","PAGA",IF(EN117&gt;0,"VENCIDA",IF(EN117&gt;=-5,"POR VENCER","AL DÍA"))))</f>
        <v>AL DÍA</v>
      </c>
      <c r="ES117">
        <f>IF(N($H117)&lt;24,"",IF(EM117="","",EM117+31))</f>
        <v>46594</v>
      </c>
      <c r="ET117">
        <f>IF(ES117="","",TODAY()-ES117)</f>
        <v>-276</v>
      </c>
      <c r="EW117" t="str">
        <f>IF(ES117="","SIN ESTADO",IF(EU117&lt;&gt;"","PAGA",IF(ET117&gt;0,"VENCIDA",IF(ET117&gt;=-5,"POR VENCER","AL DÍA"))))</f>
        <v>AL DÍA</v>
      </c>
      <c r="EY117" t="str">
        <f>IF(N($H117)&lt;25,"",IF(ES117="","",ES117+31))</f>
        <v/>
      </c>
      <c r="EZ117" t="str">
        <f>IF(EY117="","",TODAY()-EY117)</f>
        <v/>
      </c>
      <c r="FC117" t="str">
        <f>IF(EY117="","SIN ESTADO",IF(FA117&lt;&gt;"","PAGA",IF(EZ117&gt;0,"VENCIDA",IF(EZ117&gt;=-5,"POR VENCER","AL DÍA"))))</f>
        <v>SIN ESTADO</v>
      </c>
      <c r="FE117" t="str">
        <f>IF(N($H117)&lt;26,"",IF(EY117="","",EY117+31))</f>
        <v/>
      </c>
      <c r="FF117" t="str">
        <f>IF(FE117="","",TODAY()-FE117)</f>
        <v/>
      </c>
      <c r="FI117" t="str">
        <f>IF(FE117="","SIN ESTADO",IF(FG117&lt;&gt;"","PAGA",IF(FF117&gt;0,"VENCIDA",IF(FF117&gt;=-5,"POR VENCER","AL DÍA"))))</f>
        <v>SIN ESTADO</v>
      </c>
      <c r="FK117" t="str">
        <f>IF(N($H117)&lt;27,"",IF(FE117="","",FE117+31))</f>
        <v/>
      </c>
      <c r="FL117" t="str">
        <f>IF(FK117="","",TODAY()-FK117)</f>
        <v/>
      </c>
      <c r="FO117" t="str">
        <f>IF(FK117="","SIN ESTADO",IF(FM117&lt;&gt;"","PAGA",IF(FL117&gt;0,"VENCIDA",IF(FL117&gt;=-5,"POR VENCER","AL DÍA"))))</f>
        <v>SIN ESTADO</v>
      </c>
      <c r="FQ117" t="str">
        <f>IF(N($H117)&lt;28,"",IF(FK117="","",FK117+31))</f>
        <v/>
      </c>
      <c r="FR117" t="str">
        <f>IF(FQ117="","",TODAY()-FQ117)</f>
        <v/>
      </c>
      <c r="FU117" t="str">
        <f>IF(FQ117="","SIN ESTADO",IF(FS117&lt;&gt;"","PAGA",IF(FR117&gt;0,"VENCIDA",IF(FR117&gt;=-5,"POR VENCER","AL DÍA"))))</f>
        <v>SIN ESTADO</v>
      </c>
      <c r="FW117" t="str">
        <f>IF(N($H117)&lt;29,"",IF(FQ117="","",FQ117+31))</f>
        <v/>
      </c>
      <c r="FX117" t="str">
        <f>IF(FW117="","",TODAY()-FW117)</f>
        <v/>
      </c>
      <c r="GA117" t="str">
        <f>IF(FW117="","SIN ESTADO",IF(FY117&lt;&gt;"","PAGA",IF(FX117&gt;0,"VENCIDA",IF(FX117&gt;=-5,"POR VENCER","AL DÍA"))))</f>
        <v>SIN ESTADO</v>
      </c>
      <c r="GC117" t="str">
        <f>IF(N($H117)&lt;30,"",IF(FW117="","",FW117+31))</f>
        <v/>
      </c>
      <c r="GD117" t="str">
        <f>IF(GC117="","",TODAY()-GC117)</f>
        <v/>
      </c>
      <c r="GG117" t="str">
        <f>IF(GC117="","SIN ESTADO",IF(GE117&lt;&gt;"","PAGA",IF(GD117&gt;0,"VENCIDA",IF(GD117&gt;=-5,"POR VENCER","AL DÍA"))))</f>
        <v>SIN ESTADO</v>
      </c>
      <c r="GI117" t="str">
        <f>IF(N($H117)&lt;31,"",IF(GC117="","",GC117+31))</f>
        <v/>
      </c>
      <c r="GJ117" t="str">
        <f>IF(GI117="","",TODAY()-GI117)</f>
        <v/>
      </c>
      <c r="GM117" t="str">
        <f>IF(GI117="","SIN ESTADO",IF(GK117&lt;&gt;"","PAGA",IF(GJ117&gt;0,"VENCIDA",IF(GJ117&gt;=-5,"POR VENCER","AL DÍA"))))</f>
        <v>SIN ESTADO</v>
      </c>
      <c r="GO117" t="str">
        <f>IF(N($H117)&lt;32,"",IF(GI117="","",GI117+31))</f>
        <v/>
      </c>
      <c r="GP117" t="str">
        <f>IF(GO117="","",TODAY()-GO117)</f>
        <v/>
      </c>
      <c r="GS117" t="str">
        <f>IF(GO117="","SIN ESTADO",IF(GQ117&lt;&gt;"","PAGA",IF(GP117&gt;0,"VENCIDA",IF(GP117&gt;=-5,"POR VENCER","AL DÍA"))))</f>
        <v>SIN ESTADO</v>
      </c>
      <c r="GU117" t="str">
        <f>IF(N($H117)&lt;33,"",IF(GO117="","",GO117+31))</f>
        <v/>
      </c>
      <c r="GV117" t="str">
        <f>IF(GU117="","",TODAY()-GU117)</f>
        <v/>
      </c>
      <c r="GY117" t="str">
        <f>IF(GU117="","SIN ESTADO",IF(GW117&lt;&gt;"","PAGA",IF(GV117&gt;0,"VENCIDA",IF(GV117&gt;=-5,"POR VENCER","AL DÍA"))))</f>
        <v>SIN ESTADO</v>
      </c>
      <c r="HA117" t="str">
        <f>IF(N($H117)&lt;34,"",IF(GU117="","",GU117+31))</f>
        <v/>
      </c>
      <c r="HB117" t="str">
        <f>IF(HA117="","",TODAY()-HA117)</f>
        <v/>
      </c>
      <c r="HE117" t="str">
        <f>IF(HA117="","SIN ESTADO",IF(HC117&lt;&gt;"","PAGA",IF(HB117&gt;0,"VENCIDA",IF(HB117&gt;=-5,"POR VENCER","AL DÍA"))))</f>
        <v>SIN ESTADO</v>
      </c>
      <c r="HG117" t="str">
        <f>IF(N($H117)&lt;35,"",IF(HA117="","",HA117+31))</f>
        <v/>
      </c>
      <c r="HH117" t="str">
        <f>IF(HG117="","",TODAY()-HG117)</f>
        <v/>
      </c>
      <c r="HK117" t="str">
        <f>IF(HG117="","SIN ESTADO",IF(HI117&lt;&gt;"","PAGA",IF(HH117&gt;0,"VENCIDA",IF(HH117&gt;=-5,"POR VENCER","AL DÍA"))))</f>
        <v>SIN ESTADO</v>
      </c>
      <c r="HM117" t="str">
        <f>IF(N($H117)&lt;36,"",IF(HG117="","",HG117+31))</f>
        <v/>
      </c>
      <c r="HN117" t="str">
        <f>IF(HM117="","",TODAY()-HM117)</f>
        <v/>
      </c>
      <c r="HQ117" t="str">
        <f>IF(HM117="","SIN ESTADO",IF(HO117&lt;&gt;"","PAGA",IF(HN117&gt;0,"VENCIDA",IF(HN117&gt;=-5,"POR VENCER","AL DÍA"))))</f>
        <v>SIN ESTADO</v>
      </c>
      <c r="HS117">
        <f>N117+T117+Z117+AF117+AL117+AR117+AX117+BD117+BJ117+BP117+BV117+CB117+CH117+CN117+CT117+CZ117+DF117+DL117+DR117+DX117+ED117+EJ117+EP117+EV117+FB117+FH117+FN117+FT117+FZ117+GF117+GL117+GR117+GX117+HD117+HJ117+HP117</f>
        <v>12250000</v>
      </c>
      <c r="HU117">
        <f>IFERROR(N($J117),0)</f>
        <v>875000</v>
      </c>
      <c r="HW117">
        <f>SUMPRODUCT((MOD(COLUMN($M117:$HR117)-COLUMN($M117),6)=0)*ISNUMBER($M117:$HR117)*($M117:$HR117&gt;=RESUMEN!$C$26)*($M117:$HR117&lt;=RESUMEN!$C$27)*IFERROR(N($N117:$HS117),0))</f>
        <v>1750000</v>
      </c>
      <c r="HX117">
        <f>SUMPRODUCT((MOD(COLUMN($M117:$HR117)-COLUMN($M117),6)=0)*ISNUMBER($M117:$HR117)*($M117:$HR117&gt;=RESUMEN!$C$26)*($M117:$HR117&lt;=RESUMEN!$C$27))</f>
        <v>2</v>
      </c>
    </row>
    <row r="118">
      <c r="B118">
        <f>VENTAS!A117</f>
        <v>115</v>
      </c>
      <c r="C118" t="str">
        <f>VENTAS!B117</f>
        <v xml:space="preserve">LC1 - 13 - 10 </v>
      </c>
      <c r="D118" t="str">
        <f>VENTAS!C117</f>
        <v>VENDIDO</v>
      </c>
      <c r="E118">
        <f>VENTAS!D117</f>
        <v>35000000</v>
      </c>
      <c r="F118">
        <f>VENTAS!J117</f>
        <v>20000000</v>
      </c>
      <c r="G118">
        <f>VENTAS!F117</f>
        <v>46258</v>
      </c>
      <c r="H118">
        <f>VENTAS!K117</f>
        <v>24</v>
      </c>
      <c r="I118" t="str">
        <f>VENTAS!M117</f>
        <v>5 DE CADA MES</v>
      </c>
      <c r="J118">
        <f>VENTAS!L117</f>
        <v>833300</v>
      </c>
      <c r="K118">
        <f>IF(N($H118)&lt;1,"",$G118+31)</f>
        <v>46289</v>
      </c>
      <c r="L118">
        <f>IF(K118="","",TODAY()-K118)</f>
        <v>29</v>
      </c>
      <c r="M118">
        <v>46303</v>
      </c>
      <c r="N118">
        <v>833300</v>
      </c>
      <c r="O118" t="str">
        <f>IF(K118="","SIN ESTADO",IF(M118&lt;&gt;"","PAGA",IF(L118&gt;0,"VENCIDA",IF(L118&gt;=-5,"POR VENCER","AL DÍA"))))</f>
        <v>PAGA</v>
      </c>
      <c r="P118" t="str">
        <v>TRANSFERENCIA</v>
      </c>
      <c r="Q118">
        <f>IF(N($H118)&lt;2,"",IF(K118="","",K118+31))</f>
        <v>46320</v>
      </c>
      <c r="R118">
        <f>IF(Q118="","",TODAY()-Q118)</f>
        <v>-2</v>
      </c>
      <c r="U118" t="str">
        <f>IF(Q118="","SIN ESTADO",IF(S118&lt;&gt;"","PAGA",IF(R118&gt;0,"VENCIDA",IF(R118&gt;=-5,"POR VENCER","AL DÍA"))))</f>
        <v>POR VENCER</v>
      </c>
      <c r="V118" t="str">
        <v>TRANSFERENCIA</v>
      </c>
      <c r="W118">
        <f>IF(N($H118)&lt;3,"",IF(Q118="","",Q118+31))</f>
        <v>46351</v>
      </c>
      <c r="X118">
        <f>IF(W118="","",TODAY()-W118)</f>
        <v>-33</v>
      </c>
      <c r="AA118" t="str">
        <f>IF(W118="","SIN ESTADO",IF(Y118&lt;&gt;"","PAGA",IF(X118&gt;0,"VENCIDA",IF(X118&gt;=-5,"POR VENCER","AL DÍA"))))</f>
        <v>AL DÍA</v>
      </c>
      <c r="AB118" t="str">
        <v>TRANSFERENCIA</v>
      </c>
      <c r="AC118">
        <f>IF(N($H118)&lt;4,"",IF(W118="","",W118+31))</f>
        <v>46382</v>
      </c>
      <c r="AD118">
        <f>IF(AC118="","",TODAY()-AC118)</f>
        <v>-64</v>
      </c>
      <c r="AG118" t="str">
        <f>IF(AC118="","SIN ESTADO",IF(AE118&lt;&gt;"","PAGA",IF(AD118&gt;0,"VENCIDA",IF(AD118&gt;=-5,"POR VENCER","AL DÍA"))))</f>
        <v>AL DÍA</v>
      </c>
      <c r="AI118">
        <f>IF(N($H118)&lt;5,"",IF(AC118="","",AC118+31))</f>
        <v>46413</v>
      </c>
      <c r="AJ118">
        <f>IF(AI118="","",TODAY()-AI118)</f>
        <v>-95</v>
      </c>
      <c r="AM118" t="str">
        <f>IF(AI118="","SIN ESTADO",IF(AK118&lt;&gt;"","PAGA",IF(AJ118&gt;0,"VENCIDA",IF(AJ118&gt;=-5,"POR VENCER","AL DÍA"))))</f>
        <v>AL DÍA</v>
      </c>
      <c r="AO118">
        <f>IF(N($H118)&lt;6,"",IF(AI118="","",AI118+31))</f>
        <v>46444</v>
      </c>
      <c r="AP118">
        <f>IF(AO118="","",TODAY()-AO118)</f>
        <v>-126</v>
      </c>
      <c r="AS118" t="str">
        <f>IF(AO118="","SIN ESTADO",IF(AQ118&lt;&gt;"","PAGA",IF(AP118&gt;0,"VENCIDA",IF(AP118&gt;=-5,"POR VENCER","AL DÍA"))))</f>
        <v>AL DÍA</v>
      </c>
      <c r="AU118">
        <f>IF(N($H118)&lt;7,"",IF(AO118="","",AO118+31))</f>
        <v>46475</v>
      </c>
      <c r="AV118">
        <f>IF(AU118="","",TODAY()-AU118)</f>
        <v>-157</v>
      </c>
      <c r="AY118" t="str">
        <f>IF(AU118="","SIN ESTADO",IF(AW118&lt;&gt;"","PAGA",IF(AV118&gt;0,"VENCIDA",IF(AV118&gt;=-5,"POR VENCER","AL DÍA"))))</f>
        <v>AL DÍA</v>
      </c>
      <c r="BA118">
        <f>IF(N($H118)&lt;8,"",IF(AU118="","",AU118+31))</f>
        <v>46506</v>
      </c>
      <c r="BB118">
        <f>IF(BA118="","",TODAY()-BA118)</f>
        <v>-188</v>
      </c>
      <c r="BE118" t="str">
        <f>IF(BA118="","SIN ESTADO",IF(BC118&lt;&gt;"","PAGA",IF(BB118&gt;0,"VENCIDA",IF(BB118&gt;=-5,"POR VENCER","AL DÍA"))))</f>
        <v>AL DÍA</v>
      </c>
      <c r="BG118">
        <f>IF(N($H118)&lt;9,"",IF(BA118="","",BA118+31))</f>
        <v>46537</v>
      </c>
      <c r="BH118">
        <f>IF(BG118="","",TODAY()-BG118)</f>
        <v>-219</v>
      </c>
      <c r="BK118" t="str">
        <f>IF(BG118="","SIN ESTADO",IF(BI118&lt;&gt;"","PAGA",IF(BH118&gt;0,"VENCIDA",IF(BH118&gt;=-5,"POR VENCER","AL DÍA"))))</f>
        <v>AL DÍA</v>
      </c>
      <c r="BM118">
        <f>IF(N($H118)&lt;10,"",IF(BG118="","",BG118+31))</f>
        <v>46568</v>
      </c>
      <c r="BN118">
        <f>IF(BM118="","",TODAY()-BM118)</f>
        <v>-250</v>
      </c>
      <c r="BQ118" t="str">
        <f>IF(BM118="","SIN ESTADO",IF(BO118&lt;&gt;"","PAGA",IF(BN118&gt;0,"VENCIDA",IF(BN118&gt;=-5,"POR VENCER","AL DÍA"))))</f>
        <v>AL DÍA</v>
      </c>
      <c r="BS118">
        <f>IF(N($H118)&lt;11,"",IF(BM118="","",BM118+31))</f>
        <v>46599</v>
      </c>
      <c r="BT118">
        <f>IF(BS118="","",TODAY()-BS118)</f>
        <v>-281</v>
      </c>
      <c r="BW118" t="str">
        <f>IF(BS118="","SIN ESTADO",IF(BU118&lt;&gt;"","PAGA",IF(BT118&gt;0,"VENCIDA",IF(BT118&gt;=-5,"POR VENCER","AL DÍA"))))</f>
        <v>AL DÍA</v>
      </c>
      <c r="BY118">
        <f>IF(N($H118)&lt;12,"",IF(BS118="","",BS118+31))</f>
        <v>46630</v>
      </c>
      <c r="BZ118">
        <f>IF(BY118="","",TODAY()-BY118)</f>
        <v>-312</v>
      </c>
      <c r="CC118" t="str">
        <f>IF(BY118="","SIN ESTADO",IF(CA118&lt;&gt;"","PAGA",IF(BZ118&gt;0,"VENCIDA",IF(BZ118&gt;=-5,"POR VENCER","AL DÍA"))))</f>
        <v>AL DÍA</v>
      </c>
      <c r="CE118">
        <f>IF(N($H118)&lt;13,"",IF(BY118="","",BY118+31))</f>
        <v>46661</v>
      </c>
      <c r="CF118">
        <f>IF(CE118="","",TODAY()-CE118)</f>
        <v>-343</v>
      </c>
      <c r="CI118" t="str">
        <f>IF(CE118="","SIN ESTADO",IF(CG118&lt;&gt;"","PAGA",IF(CF118&gt;0,"VENCIDA",IF(CF118&gt;=-5,"POR VENCER","AL DÍA"))))</f>
        <v>AL DÍA</v>
      </c>
      <c r="CK118">
        <f>IF(N($H118)&lt;14,"",IF(CE118="","",CE118+31))</f>
        <v>46692</v>
      </c>
      <c r="CL118">
        <f>IF(CK118="","",TODAY()-CK118)</f>
        <v>-374</v>
      </c>
      <c r="CO118" t="str">
        <f>IF(CK118="","SIN ESTADO",IF(CM118&lt;&gt;"","PAGA",IF(CL118&gt;0,"VENCIDA",IF(CL118&gt;=-5,"POR VENCER","AL DÍA"))))</f>
        <v>AL DÍA</v>
      </c>
      <c r="CQ118">
        <f>IF(N($H118)&lt;15,"",IF(CK118="","",CK118+31))</f>
        <v>46723</v>
      </c>
      <c r="CR118">
        <f>IF(CQ118="","",TODAY()-CQ118)</f>
        <v>-405</v>
      </c>
      <c r="CU118" t="str">
        <f>IF(CQ118="","SIN ESTADO",IF(CS118&lt;&gt;"","PAGA",IF(CR118&gt;0,"VENCIDA",IF(CR118&gt;=-5,"POR VENCER","AL DÍA"))))</f>
        <v>AL DÍA</v>
      </c>
      <c r="CW118">
        <f>IF(N($H118)&lt;16,"",IF(CQ118="","",CQ118+31))</f>
        <v>46754</v>
      </c>
      <c r="CX118">
        <f>IF(CW118="","",TODAY()-CW118)</f>
        <v>-436</v>
      </c>
      <c r="DA118" t="str">
        <f>IF(CW118="","SIN ESTADO",IF(CY118&lt;&gt;"","PAGA",IF(CX118&gt;0,"VENCIDA",IF(CX118&gt;=-5,"POR VENCER","AL DÍA"))))</f>
        <v>AL DÍA</v>
      </c>
      <c r="DC118">
        <f>IF(N($H118)&lt;17,"",IF(CW118="","",CW118+31))</f>
        <v>46785</v>
      </c>
      <c r="DD118">
        <f>IF(DC118="","",TODAY()-DC118)</f>
        <v>-467</v>
      </c>
      <c r="DG118" t="str">
        <f>IF(DC118="","SIN ESTADO",IF(DE118&lt;&gt;"","PAGA",IF(DD118&gt;0,"VENCIDA",IF(DD118&gt;=-5,"POR VENCER","AL DÍA"))))</f>
        <v>AL DÍA</v>
      </c>
      <c r="DI118">
        <f>IF(N($H118)&lt;18,"",IF(DC118="","",DC118+31))</f>
        <v>46816</v>
      </c>
      <c r="DJ118">
        <f>IF(DI118="","",TODAY()-DI118)</f>
        <v>-498</v>
      </c>
      <c r="DM118" t="str">
        <f>IF(DI118="","SIN ESTADO",IF(DK118&lt;&gt;"","PAGA",IF(DJ118&gt;0,"VENCIDA",IF(DJ118&gt;=-5,"POR VENCER","AL DÍA"))))</f>
        <v>AL DÍA</v>
      </c>
      <c r="DO118">
        <f>IF(N($H118)&lt;19,"",IF(DI118="","",DI118+31))</f>
        <v>46847</v>
      </c>
      <c r="DP118">
        <f>IF(DO118="","",TODAY()-DO118)</f>
        <v>-529</v>
      </c>
      <c r="DS118" t="str">
        <f>IF(DO118="","SIN ESTADO",IF(DQ118&lt;&gt;"","PAGA",IF(DP118&gt;0,"VENCIDA",IF(DP118&gt;=-5,"POR VENCER","AL DÍA"))))</f>
        <v>AL DÍA</v>
      </c>
      <c r="DU118">
        <f>IF(N($H118)&lt;20,"",IF(DO118="","",DO118+31))</f>
        <v>46878</v>
      </c>
      <c r="DV118">
        <f>IF(DU118="","",TODAY()-DU118)</f>
        <v>-560</v>
      </c>
      <c r="DY118" t="str">
        <f>IF(DU118="","SIN ESTADO",IF(DW118&lt;&gt;"","PAGA",IF(DV118&gt;0,"VENCIDA",IF(DV118&gt;=-5,"POR VENCER","AL DÍA"))))</f>
        <v>AL DÍA</v>
      </c>
      <c r="EA118">
        <f>IF(N($H118)&lt;21,"",IF(DU118="","",DU118+31))</f>
        <v>46909</v>
      </c>
      <c r="EB118">
        <f>IF(EA118="","",TODAY()-EA118)</f>
        <v>-591</v>
      </c>
      <c r="EE118" t="str">
        <f>IF(EA118="","SIN ESTADO",IF(EC118&lt;&gt;"","PAGA",IF(EB118&gt;0,"VENCIDA",IF(EB118&gt;=-5,"POR VENCER","AL DÍA"))))</f>
        <v>AL DÍA</v>
      </c>
      <c r="EG118">
        <f>IF(N($H118)&lt;22,"",IF(EA118="","",EA118+31))</f>
        <v>46940</v>
      </c>
      <c r="EH118">
        <f>IF(EG118="","",TODAY()-EG118)</f>
        <v>-622</v>
      </c>
      <c r="EK118" t="str">
        <f>IF(EG118="","SIN ESTADO",IF(EI118&lt;&gt;"","PAGA",IF(EH118&gt;0,"VENCIDA",IF(EH118&gt;=-5,"POR VENCER","AL DÍA"))))</f>
        <v>AL DÍA</v>
      </c>
      <c r="EM118">
        <f>IF(N($H118)&lt;23,"",IF(EG118="","",EG118+31))</f>
        <v>46971</v>
      </c>
      <c r="EN118">
        <f>IF(EM118="","",TODAY()-EM118)</f>
        <v>-653</v>
      </c>
      <c r="EQ118" t="str">
        <f>IF(EM118="","SIN ESTADO",IF(EO118&lt;&gt;"","PAGA",IF(EN118&gt;0,"VENCIDA",IF(EN118&gt;=-5,"POR VENCER","AL DÍA"))))</f>
        <v>AL DÍA</v>
      </c>
      <c r="ES118">
        <f>IF(N($H118)&lt;24,"",IF(EM118="","",EM118+31))</f>
        <v>47002</v>
      </c>
      <c r="ET118">
        <f>IF(ES118="","",TODAY()-ES118)</f>
        <v>-684</v>
      </c>
      <c r="EW118" t="str">
        <f>IF(ES118="","SIN ESTADO",IF(EU118&lt;&gt;"","PAGA",IF(ET118&gt;0,"VENCIDA",IF(ET118&gt;=-5,"POR VENCER","AL DÍA"))))</f>
        <v>AL DÍA</v>
      </c>
      <c r="EY118" t="str">
        <f>IF(N($H118)&lt;25,"",IF(ES118="","",ES118+31))</f>
        <v/>
      </c>
      <c r="EZ118" t="str">
        <f>IF(EY118="","",TODAY()-EY118)</f>
        <v/>
      </c>
      <c r="FC118" t="str">
        <f>IF(EY118="","SIN ESTADO",IF(FA118&lt;&gt;"","PAGA",IF(EZ118&gt;0,"VENCIDA",IF(EZ118&gt;=-5,"POR VENCER","AL DÍA"))))</f>
        <v>SIN ESTADO</v>
      </c>
      <c r="FE118" t="str">
        <f>IF(N($H118)&lt;26,"",IF(EY118="","",EY118+31))</f>
        <v/>
      </c>
      <c r="FF118" t="str">
        <f>IF(FE118="","",TODAY()-FE118)</f>
        <v/>
      </c>
      <c r="FI118" t="str">
        <f>IF(FE118="","SIN ESTADO",IF(FG118&lt;&gt;"","PAGA",IF(FF118&gt;0,"VENCIDA",IF(FF118&gt;=-5,"POR VENCER","AL DÍA"))))</f>
        <v>SIN ESTADO</v>
      </c>
      <c r="FK118" t="str">
        <f>IF(N($H118)&lt;27,"",IF(FE118="","",FE118+31))</f>
        <v/>
      </c>
      <c r="FL118" t="str">
        <f>IF(FK118="","",TODAY()-FK118)</f>
        <v/>
      </c>
      <c r="FO118" t="str">
        <f>IF(FK118="","SIN ESTADO",IF(FM118&lt;&gt;"","PAGA",IF(FL118&gt;0,"VENCIDA",IF(FL118&gt;=-5,"POR VENCER","AL DÍA"))))</f>
        <v>SIN ESTADO</v>
      </c>
      <c r="FQ118" t="str">
        <f>IF(N($H118)&lt;28,"",IF(FK118="","",FK118+31))</f>
        <v/>
      </c>
      <c r="FR118" t="str">
        <f>IF(FQ118="","",TODAY()-FQ118)</f>
        <v/>
      </c>
      <c r="FU118" t="str">
        <f>IF(FQ118="","SIN ESTADO",IF(FS118&lt;&gt;"","PAGA",IF(FR118&gt;0,"VENCIDA",IF(FR118&gt;=-5,"POR VENCER","AL DÍA"))))</f>
        <v>SIN ESTADO</v>
      </c>
      <c r="FW118" t="str">
        <f>IF(N($H118)&lt;29,"",IF(FQ118="","",FQ118+31))</f>
        <v/>
      </c>
      <c r="FX118" t="str">
        <f>IF(FW118="","",TODAY()-FW118)</f>
        <v/>
      </c>
      <c r="GA118" t="str">
        <f>IF(FW118="","SIN ESTADO",IF(FY118&lt;&gt;"","PAGA",IF(FX118&gt;0,"VENCIDA",IF(FX118&gt;=-5,"POR VENCER","AL DÍA"))))</f>
        <v>SIN ESTADO</v>
      </c>
      <c r="GC118" t="str">
        <f>IF(N($H118)&lt;30,"",IF(FW118="","",FW118+31))</f>
        <v/>
      </c>
      <c r="GD118" t="str">
        <f>IF(GC118="","",TODAY()-GC118)</f>
        <v/>
      </c>
      <c r="GG118" t="str">
        <f>IF(GC118="","SIN ESTADO",IF(GE118&lt;&gt;"","PAGA",IF(GD118&gt;0,"VENCIDA",IF(GD118&gt;=-5,"POR VENCER","AL DÍA"))))</f>
        <v>SIN ESTADO</v>
      </c>
      <c r="GI118" t="str">
        <f>IF(N($H118)&lt;31,"",IF(GC118="","",GC118+31))</f>
        <v/>
      </c>
      <c r="GJ118" t="str">
        <f>IF(GI118="","",TODAY()-GI118)</f>
        <v/>
      </c>
      <c r="GM118" t="str">
        <f>IF(GI118="","SIN ESTADO",IF(GK118&lt;&gt;"","PAGA",IF(GJ118&gt;0,"VENCIDA",IF(GJ118&gt;=-5,"POR VENCER","AL DÍA"))))</f>
        <v>SIN ESTADO</v>
      </c>
      <c r="GO118" t="str">
        <f>IF(N($H118)&lt;32,"",IF(GI118="","",GI118+31))</f>
        <v/>
      </c>
      <c r="GP118" t="str">
        <f>IF(GO118="","",TODAY()-GO118)</f>
        <v/>
      </c>
      <c r="GS118" t="str">
        <f>IF(GO118="","SIN ESTADO",IF(GQ118&lt;&gt;"","PAGA",IF(GP118&gt;0,"VENCIDA",IF(GP118&gt;=-5,"POR VENCER","AL DÍA"))))</f>
        <v>SIN ESTADO</v>
      </c>
      <c r="GU118" t="str">
        <f>IF(N($H118)&lt;33,"",IF(GO118="","",GO118+31))</f>
        <v/>
      </c>
      <c r="GV118" t="str">
        <f>IF(GU118="","",TODAY()-GU118)</f>
        <v/>
      </c>
      <c r="GY118" t="str">
        <f>IF(GU118="","SIN ESTADO",IF(GW118&lt;&gt;"","PAGA",IF(GV118&gt;0,"VENCIDA",IF(GV118&gt;=-5,"POR VENCER","AL DÍA"))))</f>
        <v>SIN ESTADO</v>
      </c>
      <c r="HA118" t="str">
        <f>IF(N($H118)&lt;34,"",IF(GU118="","",GU118+31))</f>
        <v/>
      </c>
      <c r="HB118" t="str">
        <f>IF(HA118="","",TODAY()-HA118)</f>
        <v/>
      </c>
      <c r="HE118" t="str">
        <f>IF(HA118="","SIN ESTADO",IF(HC118&lt;&gt;"","PAGA",IF(HB118&gt;0,"VENCIDA",IF(HB118&gt;=-5,"POR VENCER","AL DÍA"))))</f>
        <v>SIN ESTADO</v>
      </c>
      <c r="HG118" t="str">
        <f>IF(N($H118)&lt;35,"",IF(HA118="","",HA118+31))</f>
        <v/>
      </c>
      <c r="HH118" t="str">
        <f>IF(HG118="","",TODAY()-HG118)</f>
        <v/>
      </c>
      <c r="HK118" t="str">
        <f>IF(HG118="","SIN ESTADO",IF(HI118&lt;&gt;"","PAGA",IF(HH118&gt;0,"VENCIDA",IF(HH118&gt;=-5,"POR VENCER","AL DÍA"))))</f>
        <v>SIN ESTADO</v>
      </c>
      <c r="HM118" t="str">
        <f>IF(N($H118)&lt;36,"",IF(HG118="","",HG118+31))</f>
        <v/>
      </c>
      <c r="HN118" t="str">
        <f>IF(HM118="","",TODAY()-HM118)</f>
        <v/>
      </c>
      <c r="HQ118" t="str">
        <f>IF(HM118="","SIN ESTADO",IF(HO118&lt;&gt;"","PAGA",IF(HN118&gt;0,"VENCIDA",IF(HN118&gt;=-5,"POR VENCER","AL DÍA"))))</f>
        <v>SIN ESTADO</v>
      </c>
      <c r="HS118">
        <f>N118+T118+Z118+AF118+AL118+AR118+AX118+BD118+BJ118+BP118+BV118+CB118+CH118+CN118+CT118+CZ118+DF118+DL118+DR118+DX118+ED118+EJ118+EP118+EV118+FB118+FH118+FN118+FT118+FZ118+GF118+GL118+GR118+GX118+HD118+HJ118+HP118</f>
        <v>833300</v>
      </c>
      <c r="HU118">
        <f>IFERROR(N($J118),0)</f>
        <v>833300</v>
      </c>
      <c r="HW118">
        <f>SUMPRODUCT((MOD(COLUMN($M118:$HR118)-COLUMN($M118),6)=0)*ISNUMBER($M118:$HR118)*($M118:$HR118&gt;=RESUMEN!$C$26)*($M118:$HR118&lt;=RESUMEN!$C$27)*IFERROR(N($N118:$HS118),0))</f>
        <v>0</v>
      </c>
      <c r="HX118">
        <f>SUMPRODUCT((MOD(COLUMN($M118:$HR118)-COLUMN($M118),6)=0)*ISNUMBER($M118:$HR118)*($M118:$HR118&gt;=RESUMEN!$C$26)*($M118:$HR118&lt;=RESUMEN!$C$27))</f>
        <v>0</v>
      </c>
    </row>
    <row r="119">
      <c r="B119">
        <f>VENTAS!A118</f>
        <v>116</v>
      </c>
      <c r="C119" t="str">
        <f>VENTAS!B118</f>
        <v>LC1 - 14 - 1</v>
      </c>
      <c r="D119" t="str">
        <f>VENTAS!C118</f>
        <v>VENDIDO</v>
      </c>
      <c r="E119">
        <f>VENTAS!D118</f>
        <v>41670000</v>
      </c>
      <c r="F119">
        <f>VENTAS!J118</f>
        <v>37670000</v>
      </c>
      <c r="G119">
        <f>VENTAS!F118</f>
        <v>46189</v>
      </c>
      <c r="H119">
        <f>VENTAS!K118</f>
        <v>1</v>
      </c>
      <c r="I119" t="str">
        <f>VENTAS!M118</f>
        <v>16 DE CADA MES</v>
      </c>
      <c r="J119">
        <f>VENTAS!L118</f>
        <v>37670000</v>
      </c>
      <c r="K119">
        <f>IF(N($H119)&lt;1,"",$G119+31)</f>
        <v>46220</v>
      </c>
      <c r="L119">
        <f>IF(K119="","",TODAY()-K119)</f>
        <v>98</v>
      </c>
      <c r="O119" t="str">
        <f>IF(K119="","SIN ESTADO",IF(M119&lt;&gt;"","PAGA",IF(L119&gt;0,"VENCIDA",IF(L119&gt;=-5,"POR VENCER","AL DÍA"))))</f>
        <v>VENCIDA</v>
      </c>
      <c r="Q119" t="str">
        <f>IF(N($H119)&lt;2,"",IF(K119="","",K119+31))</f>
        <v/>
      </c>
      <c r="R119" t="str">
        <f>IF(Q119="","",TODAY()-Q119)</f>
        <v/>
      </c>
      <c r="U119" t="str">
        <f>IF(Q119="","SIN ESTADO",IF(S119&lt;&gt;"","PAGA",IF(R119&gt;0,"VENCIDA",IF(R119&gt;=-5,"POR VENCER","AL DÍA"))))</f>
        <v>SIN ESTADO</v>
      </c>
      <c r="W119" t="str">
        <f>IF(N($H119)&lt;3,"",IF(Q119="","",Q119+31))</f>
        <v/>
      </c>
      <c r="X119" t="str">
        <f>IF(W119="","",TODAY()-W119)</f>
        <v/>
      </c>
      <c r="AA119" t="str">
        <f>IF(W119="","SIN ESTADO",IF(Y119&lt;&gt;"","PAGA",IF(X119&gt;0,"VENCIDA",IF(X119&gt;=-5,"POR VENCER","AL DÍA"))))</f>
        <v>SIN ESTADO</v>
      </c>
      <c r="AC119" t="str">
        <f>IF(N($H119)&lt;4,"",IF(W119="","",W119+31))</f>
        <v/>
      </c>
      <c r="AD119" t="str">
        <f>IF(AC119="","",TODAY()-AC119)</f>
        <v/>
      </c>
      <c r="AG119" t="str">
        <f>IF(AC119="","SIN ESTADO",IF(AE119&lt;&gt;"","PAGA",IF(AD119&gt;0,"VENCIDA",IF(AD119&gt;=-5,"POR VENCER","AL DÍA"))))</f>
        <v>SIN ESTADO</v>
      </c>
      <c r="AI119" t="str">
        <f>IF(N($H119)&lt;5,"",IF(AC119="","",AC119+31))</f>
        <v/>
      </c>
      <c r="AJ119" t="str">
        <f>IF(AI119="","",TODAY()-AI119)</f>
        <v/>
      </c>
      <c r="AM119" t="str">
        <f>IF(AI119="","SIN ESTADO",IF(AK119&lt;&gt;"","PAGA",IF(AJ119&gt;0,"VENCIDA",IF(AJ119&gt;=-5,"POR VENCER","AL DÍA"))))</f>
        <v>SIN ESTADO</v>
      </c>
      <c r="AO119" t="str">
        <f>IF(N($H119)&lt;6,"",IF(AI119="","",AI119+31))</f>
        <v/>
      </c>
      <c r="AP119" t="str">
        <f>IF(AO119="","",TODAY()-AO119)</f>
        <v/>
      </c>
      <c r="AS119" t="str">
        <f>IF(AO119="","SIN ESTADO",IF(AQ119&lt;&gt;"","PAGA",IF(AP119&gt;0,"VENCIDA",IF(AP119&gt;=-5,"POR VENCER","AL DÍA"))))</f>
        <v>SIN ESTADO</v>
      </c>
      <c r="AU119" t="str">
        <f>IF(N($H119)&lt;7,"",IF(AO119="","",AO119+31))</f>
        <v/>
      </c>
      <c r="AV119" t="str">
        <f>IF(AU119="","",TODAY()-AU119)</f>
        <v/>
      </c>
      <c r="AY119" t="str">
        <f>IF(AU119="","SIN ESTADO",IF(AW119&lt;&gt;"","PAGA",IF(AV119&gt;0,"VENCIDA",IF(AV119&gt;=-5,"POR VENCER","AL DÍA"))))</f>
        <v>SIN ESTADO</v>
      </c>
      <c r="BA119" t="str">
        <f>IF(N($H119)&lt;8,"",IF(AU119="","",AU119+31))</f>
        <v/>
      </c>
      <c r="BB119" t="str">
        <f>IF(BA119="","",TODAY()-BA119)</f>
        <v/>
      </c>
      <c r="BE119" t="str">
        <f>IF(BA119="","SIN ESTADO",IF(BC119&lt;&gt;"","PAGA",IF(BB119&gt;0,"VENCIDA",IF(BB119&gt;=-5,"POR VENCER","AL DÍA"))))</f>
        <v>SIN ESTADO</v>
      </c>
      <c r="BG119" t="str">
        <f>IF(N($H119)&lt;9,"",IF(BA119="","",BA119+31))</f>
        <v/>
      </c>
      <c r="BH119" t="str">
        <f>IF(BG119="","",TODAY()-BG119)</f>
        <v/>
      </c>
      <c r="BK119" t="str">
        <f>IF(BG119="","SIN ESTADO",IF(BI119&lt;&gt;"","PAGA",IF(BH119&gt;0,"VENCIDA",IF(BH119&gt;=-5,"POR VENCER","AL DÍA"))))</f>
        <v>SIN ESTADO</v>
      </c>
      <c r="BM119" t="str">
        <f>IF(N($H119)&lt;10,"",IF(BG119="","",BG119+31))</f>
        <v/>
      </c>
      <c r="BN119" t="str">
        <f>IF(BM119="","",TODAY()-BM119)</f>
        <v/>
      </c>
      <c r="BQ119" t="str">
        <f>IF(BM119="","SIN ESTADO",IF(BO119&lt;&gt;"","PAGA",IF(BN119&gt;0,"VENCIDA",IF(BN119&gt;=-5,"POR VENCER","AL DÍA"))))</f>
        <v>SIN ESTADO</v>
      </c>
      <c r="BS119" t="str">
        <f>IF(N($H119)&lt;11,"",IF(BM119="","",BM119+31))</f>
        <v/>
      </c>
      <c r="BT119" t="str">
        <f>IF(BS119="","",TODAY()-BS119)</f>
        <v/>
      </c>
      <c r="BW119" t="str">
        <f>IF(BS119="","SIN ESTADO",IF(BU119&lt;&gt;"","PAGA",IF(BT119&gt;0,"VENCIDA",IF(BT119&gt;=-5,"POR VENCER","AL DÍA"))))</f>
        <v>SIN ESTADO</v>
      </c>
      <c r="BY119" t="str">
        <f>IF(N($H119)&lt;12,"",IF(BS119="","",BS119+31))</f>
        <v/>
      </c>
      <c r="BZ119" t="str">
        <f>IF(BY119="","",TODAY()-BY119)</f>
        <v/>
      </c>
      <c r="CC119" t="str">
        <f>IF(BY119="","SIN ESTADO",IF(CA119&lt;&gt;"","PAGA",IF(BZ119&gt;0,"VENCIDA",IF(BZ119&gt;=-5,"POR VENCER","AL DÍA"))))</f>
        <v>SIN ESTADO</v>
      </c>
      <c r="CE119" t="str">
        <f>IF(N($H119)&lt;13,"",IF(BY119="","",BY119+31))</f>
        <v/>
      </c>
      <c r="CF119" t="str">
        <f>IF(CE119="","",TODAY()-CE119)</f>
        <v/>
      </c>
      <c r="CI119" t="str">
        <f>IF(CE119="","SIN ESTADO",IF(CG119&lt;&gt;"","PAGA",IF(CF119&gt;0,"VENCIDA",IF(CF119&gt;=-5,"POR VENCER","AL DÍA"))))</f>
        <v>SIN ESTADO</v>
      </c>
      <c r="CK119" t="str">
        <f>IF(N($H119)&lt;14,"",IF(CE119="","",CE119+31))</f>
        <v/>
      </c>
      <c r="CL119" t="str">
        <f>IF(CK119="","",TODAY()-CK119)</f>
        <v/>
      </c>
      <c r="CO119" t="str">
        <f>IF(CK119="","SIN ESTADO",IF(CM119&lt;&gt;"","PAGA",IF(CL119&gt;0,"VENCIDA",IF(CL119&gt;=-5,"POR VENCER","AL DÍA"))))</f>
        <v>SIN ESTADO</v>
      </c>
      <c r="CQ119" t="str">
        <f>IF(N($H119)&lt;15,"",IF(CK119="","",CK119+31))</f>
        <v/>
      </c>
      <c r="CR119" t="str">
        <f>IF(CQ119="","",TODAY()-CQ119)</f>
        <v/>
      </c>
      <c r="CU119" t="str">
        <f>IF(CQ119="","SIN ESTADO",IF(CS119&lt;&gt;"","PAGA",IF(CR119&gt;0,"VENCIDA",IF(CR119&gt;=-5,"POR VENCER","AL DÍA"))))</f>
        <v>SIN ESTADO</v>
      </c>
      <c r="CW119" t="str">
        <f>IF(N($H119)&lt;16,"",IF(CQ119="","",CQ119+31))</f>
        <v/>
      </c>
      <c r="CX119" t="str">
        <f>IF(CW119="","",TODAY()-CW119)</f>
        <v/>
      </c>
      <c r="DA119" t="str">
        <f>IF(CW119="","SIN ESTADO",IF(CY119&lt;&gt;"","PAGA",IF(CX119&gt;0,"VENCIDA",IF(CX119&gt;=-5,"POR VENCER","AL DÍA"))))</f>
        <v>SIN ESTADO</v>
      </c>
      <c r="DC119" t="str">
        <f>IF(N($H119)&lt;17,"",IF(CW119="","",CW119+31))</f>
        <v/>
      </c>
      <c r="DD119" t="str">
        <f>IF(DC119="","",TODAY()-DC119)</f>
        <v/>
      </c>
      <c r="DG119" t="str">
        <f>IF(DC119="","SIN ESTADO",IF(DE119&lt;&gt;"","PAGA",IF(DD119&gt;0,"VENCIDA",IF(DD119&gt;=-5,"POR VENCER","AL DÍA"))))</f>
        <v>SIN ESTADO</v>
      </c>
      <c r="DI119" t="str">
        <f>IF(N($H119)&lt;18,"",IF(DC119="","",DC119+31))</f>
        <v/>
      </c>
      <c r="DJ119" t="str">
        <f>IF(DI119="","",TODAY()-DI119)</f>
        <v/>
      </c>
      <c r="DM119" t="str">
        <f>IF(DI119="","SIN ESTADO",IF(DK119&lt;&gt;"","PAGA",IF(DJ119&gt;0,"VENCIDA",IF(DJ119&gt;=-5,"POR VENCER","AL DÍA"))))</f>
        <v>SIN ESTADO</v>
      </c>
      <c r="DO119" t="str">
        <f>IF(N($H119)&lt;19,"",IF(DI119="","",DI119+31))</f>
        <v/>
      </c>
      <c r="DP119" t="str">
        <f>IF(DO119="","",TODAY()-DO119)</f>
        <v/>
      </c>
      <c r="DS119" t="str">
        <f>IF(DO119="","SIN ESTADO",IF(DQ119&lt;&gt;"","PAGA",IF(DP119&gt;0,"VENCIDA",IF(DP119&gt;=-5,"POR VENCER","AL DÍA"))))</f>
        <v>SIN ESTADO</v>
      </c>
      <c r="DU119" t="str">
        <f>IF(N($H119)&lt;20,"",IF(DO119="","",DO119+31))</f>
        <v/>
      </c>
      <c r="DV119" t="str">
        <f>IF(DU119="","",TODAY()-DU119)</f>
        <v/>
      </c>
      <c r="DY119" t="str">
        <f>IF(DU119="","SIN ESTADO",IF(DW119&lt;&gt;"","PAGA",IF(DV119&gt;0,"VENCIDA",IF(DV119&gt;=-5,"POR VENCER","AL DÍA"))))</f>
        <v>SIN ESTADO</v>
      </c>
      <c r="EA119" t="str">
        <f>IF(N($H119)&lt;21,"",IF(DU119="","",DU119+31))</f>
        <v/>
      </c>
      <c r="EB119" t="str">
        <f>IF(EA119="","",TODAY()-EA119)</f>
        <v/>
      </c>
      <c r="EE119" t="str">
        <f>IF(EA119="","SIN ESTADO",IF(EC119&lt;&gt;"","PAGA",IF(EB119&gt;0,"VENCIDA",IF(EB119&gt;=-5,"POR VENCER","AL DÍA"))))</f>
        <v>SIN ESTADO</v>
      </c>
      <c r="EG119" t="str">
        <f>IF(N($H119)&lt;22,"",IF(EA119="","",EA119+31))</f>
        <v/>
      </c>
      <c r="EH119" t="str">
        <f>IF(EG119="","",TODAY()-EG119)</f>
        <v/>
      </c>
      <c r="EK119" t="str">
        <f>IF(EG119="","SIN ESTADO",IF(EI119&lt;&gt;"","PAGA",IF(EH119&gt;0,"VENCIDA",IF(EH119&gt;=-5,"POR VENCER","AL DÍA"))))</f>
        <v>SIN ESTADO</v>
      </c>
      <c r="EM119" t="str">
        <f>IF(N($H119)&lt;23,"",IF(EG119="","",EG119+31))</f>
        <v/>
      </c>
      <c r="EN119" t="str">
        <f>IF(EM119="","",TODAY()-EM119)</f>
        <v/>
      </c>
      <c r="EQ119" t="str">
        <f>IF(EM119="","SIN ESTADO",IF(EO119&lt;&gt;"","PAGA",IF(EN119&gt;0,"VENCIDA",IF(EN119&gt;=-5,"POR VENCER","AL DÍA"))))</f>
        <v>SIN ESTADO</v>
      </c>
      <c r="ES119" t="str">
        <f>IF(N($H119)&lt;24,"",IF(EM119="","",EM119+31))</f>
        <v/>
      </c>
      <c r="ET119" t="str">
        <f>IF(ES119="","",TODAY()-ES119)</f>
        <v/>
      </c>
      <c r="EW119" t="str">
        <f>IF(ES119="","SIN ESTADO",IF(EU119&lt;&gt;"","PAGA",IF(ET119&gt;0,"VENCIDA",IF(ET119&gt;=-5,"POR VENCER","AL DÍA"))))</f>
        <v>SIN ESTADO</v>
      </c>
      <c r="EY119" t="str">
        <f>IF(N($H119)&lt;25,"",IF(ES119="","",ES119+31))</f>
        <v/>
      </c>
      <c r="EZ119" t="str">
        <f>IF(EY119="","",TODAY()-EY119)</f>
        <v/>
      </c>
      <c r="FC119" t="str">
        <f>IF(EY119="","SIN ESTADO",IF(FA119&lt;&gt;"","PAGA",IF(EZ119&gt;0,"VENCIDA",IF(EZ119&gt;=-5,"POR VENCER","AL DÍA"))))</f>
        <v>SIN ESTADO</v>
      </c>
      <c r="FE119" t="str">
        <f>IF(N($H119)&lt;26,"",IF(EY119="","",EY119+31))</f>
        <v/>
      </c>
      <c r="FF119" t="str">
        <f>IF(FE119="","",TODAY()-FE119)</f>
        <v/>
      </c>
      <c r="FI119" t="str">
        <f>IF(FE119="","SIN ESTADO",IF(FG119&lt;&gt;"","PAGA",IF(FF119&gt;0,"VENCIDA",IF(FF119&gt;=-5,"POR VENCER","AL DÍA"))))</f>
        <v>SIN ESTADO</v>
      </c>
      <c r="FK119" t="str">
        <f>IF(N($H119)&lt;27,"",IF(FE119="","",FE119+31))</f>
        <v/>
      </c>
      <c r="FL119" t="str">
        <f>IF(FK119="","",TODAY()-FK119)</f>
        <v/>
      </c>
      <c r="FO119" t="str">
        <f>IF(FK119="","SIN ESTADO",IF(FM119&lt;&gt;"","PAGA",IF(FL119&gt;0,"VENCIDA",IF(FL119&gt;=-5,"POR VENCER","AL DÍA"))))</f>
        <v>SIN ESTADO</v>
      </c>
      <c r="FQ119" t="str">
        <f>IF(N($H119)&lt;28,"",IF(FK119="","",FK119+31))</f>
        <v/>
      </c>
      <c r="FR119" t="str">
        <f>IF(FQ119="","",TODAY()-FQ119)</f>
        <v/>
      </c>
      <c r="FU119" t="str">
        <f>IF(FQ119="","SIN ESTADO",IF(FS119&lt;&gt;"","PAGA",IF(FR119&gt;0,"VENCIDA",IF(FR119&gt;=-5,"POR VENCER","AL DÍA"))))</f>
        <v>SIN ESTADO</v>
      </c>
      <c r="FW119" t="str">
        <f>IF(N($H119)&lt;29,"",IF(FQ119="","",FQ119+31))</f>
        <v/>
      </c>
      <c r="FX119" t="str">
        <f>IF(FW119="","",TODAY()-FW119)</f>
        <v/>
      </c>
      <c r="GA119" t="str">
        <f>IF(FW119="","SIN ESTADO",IF(FY119&lt;&gt;"","PAGA",IF(FX119&gt;0,"VENCIDA",IF(FX119&gt;=-5,"POR VENCER","AL DÍA"))))</f>
        <v>SIN ESTADO</v>
      </c>
      <c r="GC119" t="str">
        <f>IF(N($H119)&lt;30,"",IF(FW119="","",FW119+31))</f>
        <v/>
      </c>
      <c r="GD119" t="str">
        <f>IF(GC119="","",TODAY()-GC119)</f>
        <v/>
      </c>
      <c r="GG119" t="str">
        <f>IF(GC119="","SIN ESTADO",IF(GE119&lt;&gt;"","PAGA",IF(GD119&gt;0,"VENCIDA",IF(GD119&gt;=-5,"POR VENCER","AL DÍA"))))</f>
        <v>SIN ESTADO</v>
      </c>
      <c r="GI119" t="str">
        <f>IF(N($H119)&lt;31,"",IF(GC119="","",GC119+31))</f>
        <v/>
      </c>
      <c r="GJ119" t="str">
        <f>IF(GI119="","",TODAY()-GI119)</f>
        <v/>
      </c>
      <c r="GM119" t="str">
        <f>IF(GI119="","SIN ESTADO",IF(GK119&lt;&gt;"","PAGA",IF(GJ119&gt;0,"VENCIDA",IF(GJ119&gt;=-5,"POR VENCER","AL DÍA"))))</f>
        <v>SIN ESTADO</v>
      </c>
      <c r="GO119" t="str">
        <f>IF(N($H119)&lt;32,"",IF(GI119="","",GI119+31))</f>
        <v/>
      </c>
      <c r="GP119" t="str">
        <f>IF(GO119="","",TODAY()-GO119)</f>
        <v/>
      </c>
      <c r="GS119" t="str">
        <f>IF(GO119="","SIN ESTADO",IF(GQ119&lt;&gt;"","PAGA",IF(GP119&gt;0,"VENCIDA",IF(GP119&gt;=-5,"POR VENCER","AL DÍA"))))</f>
        <v>SIN ESTADO</v>
      </c>
      <c r="GU119" t="str">
        <f>IF(N($H119)&lt;33,"",IF(GO119="","",GO119+31))</f>
        <v/>
      </c>
      <c r="GV119" t="str">
        <f>IF(GU119="","",TODAY()-GU119)</f>
        <v/>
      </c>
      <c r="GY119" t="str">
        <f>IF(GU119="","SIN ESTADO",IF(GW119&lt;&gt;"","PAGA",IF(GV119&gt;0,"VENCIDA",IF(GV119&gt;=-5,"POR VENCER","AL DÍA"))))</f>
        <v>SIN ESTADO</v>
      </c>
      <c r="HA119" t="str">
        <f>IF(N($H119)&lt;34,"",IF(GU119="","",GU119+31))</f>
        <v/>
      </c>
      <c r="HB119" t="str">
        <f>IF(HA119="","",TODAY()-HA119)</f>
        <v/>
      </c>
      <c r="HE119" t="str">
        <f>IF(HA119="","SIN ESTADO",IF(HC119&lt;&gt;"","PAGA",IF(HB119&gt;0,"VENCIDA",IF(HB119&gt;=-5,"POR VENCER","AL DÍA"))))</f>
        <v>SIN ESTADO</v>
      </c>
      <c r="HG119" t="str">
        <f>IF(N($H119)&lt;35,"",IF(HA119="","",HA119+31))</f>
        <v/>
      </c>
      <c r="HH119" t="str">
        <f>IF(HG119="","",TODAY()-HG119)</f>
        <v/>
      </c>
      <c r="HK119" t="str">
        <f>IF(HG119="","SIN ESTADO",IF(HI119&lt;&gt;"","PAGA",IF(HH119&gt;0,"VENCIDA",IF(HH119&gt;=-5,"POR VENCER","AL DÍA"))))</f>
        <v>SIN ESTADO</v>
      </c>
      <c r="HM119" t="str">
        <f>IF(N($H119)&lt;36,"",IF(HG119="","",HG119+31))</f>
        <v/>
      </c>
      <c r="HN119" t="str">
        <f>IF(HM119="","",TODAY()-HM119)</f>
        <v/>
      </c>
      <c r="HQ119" t="str">
        <f>IF(HM119="","SIN ESTADO",IF(HO119&lt;&gt;"","PAGA",IF(HN119&gt;0,"VENCIDA",IF(HN119&gt;=-5,"POR VENCER","AL DÍA"))))</f>
        <v>SIN ESTADO</v>
      </c>
      <c r="HS119">
        <f>N119+T119+Z119+AF119+AL119+AR119+AX119+BD119+BJ119+BP119+BV119+CB119+CH119+CN119+CT119+CZ119+DF119+DL119+DR119+DX119+ED119+EJ119+EP119+EV119+FB119+FH119+FN119+FT119+FZ119+GF119+GL119+GR119+GX119+HD119+HJ119+HP119</f>
        <v>0</v>
      </c>
      <c r="HU119">
        <f>IFERROR(N($J119),0)</f>
        <v>37670000</v>
      </c>
      <c r="HW119">
        <f>SUMPRODUCT((MOD(COLUMN($M119:$HR119)-COLUMN($M119),6)=0)*ISNUMBER($M119:$HR119)*($M119:$HR119&gt;=RESUMEN!$C$26)*($M119:$HR119&lt;=RESUMEN!$C$27)*IFERROR(N($N119:$HS119),0))</f>
        <v>0</v>
      </c>
      <c r="HX119">
        <f>SUMPRODUCT((MOD(COLUMN($M119:$HR119)-COLUMN($M119),6)=0)*ISNUMBER($M119:$HR119)*($M119:$HR119&gt;=RESUMEN!$C$26)*($M119:$HR119&lt;=RESUMEN!$C$27))</f>
        <v>0</v>
      </c>
    </row>
    <row r="120">
      <c r="B120">
        <f>VENTAS!A119</f>
        <v>117</v>
      </c>
      <c r="C120" t="str">
        <f>VENTAS!B119</f>
        <v xml:space="preserve">LC1 - 14 - 2 </v>
      </c>
      <c r="D120" t="str">
        <f>VENTAS!C119</f>
        <v>VENDIDO</v>
      </c>
      <c r="E120">
        <f>VENTAS!D119</f>
        <v>25000000</v>
      </c>
      <c r="F120">
        <f>VENTAS!J119</f>
        <v>21000000</v>
      </c>
      <c r="G120">
        <f>VENTAS!F119</f>
        <v>45874</v>
      </c>
      <c r="H120">
        <f>VENTAS!K119</f>
        <v>15</v>
      </c>
      <c r="I120" t="str">
        <f>VENTAS!M119</f>
        <v xml:space="preserve">05 DE CADA MES </v>
      </c>
      <c r="J120">
        <f>VENTAS!L119</f>
        <v>1400000</v>
      </c>
      <c r="K120">
        <f>IF(N($H120)&lt;1,"",$G120+31)</f>
        <v>45905</v>
      </c>
      <c r="L120">
        <f>IF(K120="","",TODAY()-K120)</f>
        <v>413</v>
      </c>
      <c r="M120">
        <v>45921</v>
      </c>
      <c r="N120">
        <v>1400000</v>
      </c>
      <c r="O120" t="str">
        <f>IF(K120="","SIN ESTADO",IF(M120&lt;&gt;"","PAGA",IF(L120&gt;0,"VENCIDA",IF(L120&gt;=-5,"POR VENCER","AL DÍA"))))</f>
        <v>PAGA</v>
      </c>
      <c r="P120" t="str">
        <v>TRANSFERENCIA</v>
      </c>
      <c r="Q120">
        <f>IF(N($H120)&lt;2,"",IF(K120="","",K120+31))</f>
        <v>45936</v>
      </c>
      <c r="R120">
        <f>IF(Q120="","",TODAY()-Q120)</f>
        <v>382</v>
      </c>
      <c r="S120">
        <v>45952</v>
      </c>
      <c r="T120">
        <v>1400000</v>
      </c>
      <c r="U120" t="str">
        <f>IF(Q120="","SIN ESTADO",IF(S120&lt;&gt;"","PAGA",IF(R120&gt;0,"VENCIDA",IF(R120&gt;=-5,"POR VENCER","AL DÍA"))))</f>
        <v>PAGA</v>
      </c>
      <c r="V120" t="str">
        <v>TRANSFERENCIA</v>
      </c>
      <c r="W120">
        <f>IF(N($H120)&lt;3,"",IF(Q120="","",Q120+31))</f>
        <v>45967</v>
      </c>
      <c r="X120">
        <f>IF(W120="","",TODAY()-W120)</f>
        <v>351</v>
      </c>
      <c r="Y120">
        <v>45982</v>
      </c>
      <c r="Z120">
        <v>1400000</v>
      </c>
      <c r="AA120" t="str">
        <f>IF(W120="","SIN ESTADO",IF(Y120&lt;&gt;"","PAGA",IF(X120&gt;0,"VENCIDA",IF(X120&gt;=-5,"POR VENCER","AL DÍA"))))</f>
        <v>PAGA</v>
      </c>
      <c r="AB120" t="str">
        <v>TRANSFERENCIA</v>
      </c>
      <c r="AC120">
        <f>IF(N($H120)&lt;4,"",IF(W120="","",W120+31))</f>
        <v>45998</v>
      </c>
      <c r="AD120">
        <f>IF(AC120="","",TODAY()-AC120)</f>
        <v>320</v>
      </c>
      <c r="AE120">
        <v>46017</v>
      </c>
      <c r="AF120">
        <v>1400000</v>
      </c>
      <c r="AG120" t="str">
        <f>IF(AC120="","SIN ESTADO",IF(AE120&lt;&gt;"","PAGA",IF(AD120&gt;0,"VENCIDA",IF(AD120&gt;=-5,"POR VENCER","AL DÍA"))))</f>
        <v>PAGA</v>
      </c>
      <c r="AH120" t="str">
        <v>TRANSFERENCIA</v>
      </c>
      <c r="AI120">
        <f>IF(N($H120)&lt;5,"",IF(AC120="","",AC120+31))</f>
        <v>46029</v>
      </c>
      <c r="AJ120">
        <f>IF(AI120="","",TODAY()-AI120)</f>
        <v>289</v>
      </c>
      <c r="AK120">
        <v>46053</v>
      </c>
      <c r="AL120">
        <v>1400000</v>
      </c>
      <c r="AM120" t="str">
        <f>IF(AI120="","SIN ESTADO",IF(AK120&lt;&gt;"","PAGA",IF(AJ120&gt;0,"VENCIDA",IF(AJ120&gt;=-5,"POR VENCER","AL DÍA"))))</f>
        <v>PAGA</v>
      </c>
      <c r="AN120" t="str">
        <v>TRANSFERENCIA</v>
      </c>
      <c r="AO120">
        <f>IF(N($H120)&lt;6,"",IF(AI120="","",AI120+31))</f>
        <v>46060</v>
      </c>
      <c r="AP120">
        <f>IF(AO120="","",TODAY()-AO120)</f>
        <v>258</v>
      </c>
      <c r="AQ120">
        <v>46081</v>
      </c>
      <c r="AR120">
        <v>1400000</v>
      </c>
      <c r="AS120" t="str">
        <f>IF(AO120="","SIN ESTADO",IF(AQ120&lt;&gt;"","PAGA",IF(AP120&gt;0,"VENCIDA",IF(AP120&gt;=-5,"POR VENCER","AL DÍA"))))</f>
        <v>PAGA</v>
      </c>
      <c r="AT120" t="str">
        <v>TRANSFERENCIA</v>
      </c>
      <c r="AU120">
        <f>IF(N($H120)&lt;7,"",IF(AO120="","",AO120+31))</f>
        <v>46091</v>
      </c>
      <c r="AV120">
        <f>IF(AU120="","",TODAY()-AU120)</f>
        <v>227</v>
      </c>
      <c r="AW120">
        <v>46112</v>
      </c>
      <c r="AX120">
        <v>1400000</v>
      </c>
      <c r="AY120" t="str">
        <f>IF(AU120="","SIN ESTADO",IF(AW120&lt;&gt;"","PAGA",IF(AV120&gt;0,"VENCIDA",IF(AV120&gt;=-5,"POR VENCER","AL DÍA"))))</f>
        <v>PAGA</v>
      </c>
      <c r="AZ120" t="str">
        <v>TRANSFERENCIA</v>
      </c>
      <c r="BA120">
        <f>IF(N($H120)&lt;8,"",IF(AU120="","",AU120+31))</f>
        <v>46122</v>
      </c>
      <c r="BB120">
        <f>IF(BA120="","",TODAY()-BA120)</f>
        <v>196</v>
      </c>
      <c r="BC120">
        <v>46142</v>
      </c>
      <c r="BD120">
        <v>1400000</v>
      </c>
      <c r="BE120" t="str">
        <f>IF(BA120="","SIN ESTADO",IF(BC120&lt;&gt;"","PAGA",IF(BB120&gt;0,"VENCIDA",IF(BB120&gt;=-5,"POR VENCER","AL DÍA"))))</f>
        <v>PAGA</v>
      </c>
      <c r="BF120" t="str">
        <v>TRANSFERENCIA</v>
      </c>
      <c r="BG120">
        <f>IF(N($H120)&lt;9,"",IF(BA120="","",BA120+31))</f>
        <v>46153</v>
      </c>
      <c r="BH120">
        <f>IF(BG120="","",TODAY()-BG120)</f>
        <v>165</v>
      </c>
      <c r="BI120">
        <v>46175</v>
      </c>
      <c r="BJ120">
        <v>1400000</v>
      </c>
      <c r="BK120" t="str">
        <f>IF(BG120="","SIN ESTADO",IF(BI120&lt;&gt;"","PAGA",IF(BH120&gt;0,"VENCIDA",IF(BH120&gt;=-5,"POR VENCER","AL DÍA"))))</f>
        <v>PAGA</v>
      </c>
      <c r="BL120" t="str">
        <v>TRANSFERENCIA</v>
      </c>
      <c r="BM120">
        <f>IF(N($H120)&lt;10,"",IF(BG120="","",BG120+31))</f>
        <v>46184</v>
      </c>
      <c r="BN120">
        <f>IF(BM120="","",TODAY()-BM120)</f>
        <v>134</v>
      </c>
      <c r="BO120">
        <v>46222</v>
      </c>
      <c r="BP120">
        <v>1400000</v>
      </c>
      <c r="BQ120" t="str">
        <f>IF(BM120="","SIN ESTADO",IF(BO120&lt;&gt;"","PAGA",IF(BN120&gt;0,"VENCIDA",IF(BN120&gt;=-5,"POR VENCER","AL DÍA"))))</f>
        <v>PAGA</v>
      </c>
      <c r="BR120" t="str">
        <v>TRANSFERENCIA</v>
      </c>
      <c r="BS120">
        <f>IF(N($H120)&lt;11,"",IF(BM120="","",BM120+31))</f>
        <v>46215</v>
      </c>
      <c r="BT120">
        <f>IF(BS120="","",TODAY()-BS120)</f>
        <v>103</v>
      </c>
      <c r="BU120">
        <v>46265</v>
      </c>
      <c r="BV120">
        <v>2800000</v>
      </c>
      <c r="BW120" t="str">
        <f>IF(BS120="","SIN ESTADO",IF(BU120&lt;&gt;"","PAGA",IF(BT120&gt;0,"VENCIDA",IF(BT120&gt;=-5,"POR VENCER","AL DÍA"))))</f>
        <v>PAGA</v>
      </c>
      <c r="BX120" t="str">
        <v>TRANSFERENCIA</v>
      </c>
      <c r="BY120">
        <f>IF(N($H120)&lt;12,"",IF(BS120="","",BS120+31))</f>
        <v>46246</v>
      </c>
      <c r="BZ120">
        <f>IF(BY120="","",TODAY()-BY120)</f>
        <v>72</v>
      </c>
      <c r="CA120">
        <v>46265</v>
      </c>
      <c r="CC120" t="str">
        <f>IF(BY120="","SIN ESTADO",IF(CA120&lt;&gt;"","PAGA",IF(BZ120&gt;0,"VENCIDA",IF(BZ120&gt;=-5,"POR VENCER","AL DÍA"))))</f>
        <v>PAGA</v>
      </c>
      <c r="CE120">
        <f>IF(N($H120)&lt;13,"",IF(BY120="","",BY120+31))</f>
        <v>46277</v>
      </c>
      <c r="CF120">
        <f>IF(CE120="","",TODAY()-CE120)</f>
        <v>41</v>
      </c>
      <c r="CG120">
        <v>46290</v>
      </c>
      <c r="CH120">
        <v>1400000</v>
      </c>
      <c r="CI120" t="str">
        <f>IF(CE120="","SIN ESTADO",IF(CG120&lt;&gt;"","PAGA",IF(CF120&gt;0,"VENCIDA",IF(CF120&gt;=-5,"POR VENCER","AL DÍA"))))</f>
        <v>PAGA</v>
      </c>
      <c r="CJ120" t="str">
        <v>TRANSFERENCIA</v>
      </c>
      <c r="CK120">
        <f>IF(N($H120)&lt;14,"",IF(CE120="","",CE120+31))</f>
        <v>46308</v>
      </c>
      <c r="CL120">
        <f>IF(CK120="","",TODAY()-CK120)</f>
        <v>10</v>
      </c>
      <c r="CO120" t="str">
        <f>IF(CK120="","SIN ESTADO",IF(CM120&lt;&gt;"","PAGA",IF(CL120&gt;0,"VENCIDA",IF(CL120&gt;=-5,"POR VENCER","AL DÍA"))))</f>
        <v>VENCIDA</v>
      </c>
      <c r="CQ120">
        <f>IF(N($H120)&lt;15,"",IF(CK120="","",CK120+31))</f>
        <v>46339</v>
      </c>
      <c r="CR120">
        <f>IF(CQ120="","",TODAY()-CQ120)</f>
        <v>-21</v>
      </c>
      <c r="CU120" t="str">
        <f>IF(CQ120="","SIN ESTADO",IF(CS120&lt;&gt;"","PAGA",IF(CR120&gt;0,"VENCIDA",IF(CR120&gt;=-5,"POR VENCER","AL DÍA"))))</f>
        <v>AL DÍA</v>
      </c>
      <c r="CW120" t="str">
        <f>IF(N($H120)&lt;16,"",IF(CQ120="","",CQ120+31))</f>
        <v/>
      </c>
      <c r="CX120" t="str">
        <f>IF(CW120="","",TODAY()-CW120)</f>
        <v/>
      </c>
      <c r="DA120" t="str">
        <f>IF(CW120="","SIN ESTADO",IF(CY120&lt;&gt;"","PAGA",IF(CX120&gt;0,"VENCIDA",IF(CX120&gt;=-5,"POR VENCER","AL DÍA"))))</f>
        <v>SIN ESTADO</v>
      </c>
      <c r="DC120" t="str">
        <f>IF(N($H120)&lt;17,"",IF(CW120="","",CW120+31))</f>
        <v/>
      </c>
      <c r="DD120" t="str">
        <f>IF(DC120="","",TODAY()-DC120)</f>
        <v/>
      </c>
      <c r="DG120" t="str">
        <f>IF(DC120="","SIN ESTADO",IF(DE120&lt;&gt;"","PAGA",IF(DD120&gt;0,"VENCIDA",IF(DD120&gt;=-5,"POR VENCER","AL DÍA"))))</f>
        <v>SIN ESTADO</v>
      </c>
      <c r="DI120" t="str">
        <f>IF(N($H120)&lt;18,"",IF(DC120="","",DC120+31))</f>
        <v/>
      </c>
      <c r="DJ120" t="str">
        <f>IF(DI120="","",TODAY()-DI120)</f>
        <v/>
      </c>
      <c r="DM120" t="str">
        <f>IF(DI120="","SIN ESTADO",IF(DK120&lt;&gt;"","PAGA",IF(DJ120&gt;0,"VENCIDA",IF(DJ120&gt;=-5,"POR VENCER","AL DÍA"))))</f>
        <v>SIN ESTADO</v>
      </c>
      <c r="DO120" t="str">
        <f>IF(N($H120)&lt;19,"",IF(DI120="","",DI120+31))</f>
        <v/>
      </c>
      <c r="DP120" t="str">
        <f>IF(DO120="","",TODAY()-DO120)</f>
        <v/>
      </c>
      <c r="DS120" t="str">
        <f>IF(DO120="","SIN ESTADO",IF(DQ120&lt;&gt;"","PAGA",IF(DP120&gt;0,"VENCIDA",IF(DP120&gt;=-5,"POR VENCER","AL DÍA"))))</f>
        <v>SIN ESTADO</v>
      </c>
      <c r="DU120" t="str">
        <f>IF(N($H120)&lt;20,"",IF(DO120="","",DO120+31))</f>
        <v/>
      </c>
      <c r="DV120" t="str">
        <f>IF(DU120="","",TODAY()-DU120)</f>
        <v/>
      </c>
      <c r="DY120" t="str">
        <f>IF(DU120="","SIN ESTADO",IF(DW120&lt;&gt;"","PAGA",IF(DV120&gt;0,"VENCIDA",IF(DV120&gt;=-5,"POR VENCER","AL DÍA"))))</f>
        <v>SIN ESTADO</v>
      </c>
      <c r="EA120" t="str">
        <f>IF(N($H120)&lt;21,"",IF(DU120="","",DU120+31))</f>
        <v/>
      </c>
      <c r="EB120" t="str">
        <f>IF(EA120="","",TODAY()-EA120)</f>
        <v/>
      </c>
      <c r="EE120" t="str">
        <f>IF(EA120="","SIN ESTADO",IF(EC120&lt;&gt;"","PAGA",IF(EB120&gt;0,"VENCIDA",IF(EB120&gt;=-5,"POR VENCER","AL DÍA"))))</f>
        <v>SIN ESTADO</v>
      </c>
      <c r="EG120" t="str">
        <f>IF(N($H120)&lt;22,"",IF(EA120="","",EA120+31))</f>
        <v/>
      </c>
      <c r="EH120" t="str">
        <f>IF(EG120="","",TODAY()-EG120)</f>
        <v/>
      </c>
      <c r="EK120" t="str">
        <f>IF(EG120="","SIN ESTADO",IF(EI120&lt;&gt;"","PAGA",IF(EH120&gt;0,"VENCIDA",IF(EH120&gt;=-5,"POR VENCER","AL DÍA"))))</f>
        <v>SIN ESTADO</v>
      </c>
      <c r="EM120" t="str">
        <f>IF(N($H120)&lt;23,"",IF(EG120="","",EG120+31))</f>
        <v/>
      </c>
      <c r="EN120" t="str">
        <f>IF(EM120="","",TODAY()-EM120)</f>
        <v/>
      </c>
      <c r="EQ120" t="str">
        <f>IF(EM120="","SIN ESTADO",IF(EO120&lt;&gt;"","PAGA",IF(EN120&gt;0,"VENCIDA",IF(EN120&gt;=-5,"POR VENCER","AL DÍA"))))</f>
        <v>SIN ESTADO</v>
      </c>
      <c r="ES120" t="str">
        <f>IF(N($H120)&lt;24,"",IF(EM120="","",EM120+31))</f>
        <v/>
      </c>
      <c r="ET120" t="str">
        <f>IF(ES120="","",TODAY()-ES120)</f>
        <v/>
      </c>
      <c r="EW120" t="str">
        <f>IF(ES120="","SIN ESTADO",IF(EU120&lt;&gt;"","PAGA",IF(ET120&gt;0,"VENCIDA",IF(ET120&gt;=-5,"POR VENCER","AL DÍA"))))</f>
        <v>SIN ESTADO</v>
      </c>
      <c r="EY120" t="str">
        <f>IF(N($H120)&lt;25,"",IF(ES120="","",ES120+31))</f>
        <v/>
      </c>
      <c r="EZ120" t="str">
        <f>IF(EY120="","",TODAY()-EY120)</f>
        <v/>
      </c>
      <c r="FC120" t="str">
        <f>IF(EY120="","SIN ESTADO",IF(FA120&lt;&gt;"","PAGA",IF(EZ120&gt;0,"VENCIDA",IF(EZ120&gt;=-5,"POR VENCER","AL DÍA"))))</f>
        <v>SIN ESTADO</v>
      </c>
      <c r="FE120" t="str">
        <f>IF(N($H120)&lt;26,"",IF(EY120="","",EY120+31))</f>
        <v/>
      </c>
      <c r="FF120" t="str">
        <f>IF(FE120="","",TODAY()-FE120)</f>
        <v/>
      </c>
      <c r="FI120" t="str">
        <f>IF(FE120="","SIN ESTADO",IF(FG120&lt;&gt;"","PAGA",IF(FF120&gt;0,"VENCIDA",IF(FF120&gt;=-5,"POR VENCER","AL DÍA"))))</f>
        <v>SIN ESTADO</v>
      </c>
      <c r="FK120" t="str">
        <f>IF(N($H120)&lt;27,"",IF(FE120="","",FE120+31))</f>
        <v/>
      </c>
      <c r="FL120" t="str">
        <f>IF(FK120="","",TODAY()-FK120)</f>
        <v/>
      </c>
      <c r="FO120" t="str">
        <f>IF(FK120="","SIN ESTADO",IF(FM120&lt;&gt;"","PAGA",IF(FL120&gt;0,"VENCIDA",IF(FL120&gt;=-5,"POR VENCER","AL DÍA"))))</f>
        <v>SIN ESTADO</v>
      </c>
      <c r="FQ120" t="str">
        <f>IF(N($H120)&lt;28,"",IF(FK120="","",FK120+31))</f>
        <v/>
      </c>
      <c r="FR120" t="str">
        <f>IF(FQ120="","",TODAY()-FQ120)</f>
        <v/>
      </c>
      <c r="FU120" t="str">
        <f>IF(FQ120="","SIN ESTADO",IF(FS120&lt;&gt;"","PAGA",IF(FR120&gt;0,"VENCIDA",IF(FR120&gt;=-5,"POR VENCER","AL DÍA"))))</f>
        <v>SIN ESTADO</v>
      </c>
      <c r="FW120" t="str">
        <f>IF(N($H120)&lt;29,"",IF(FQ120="","",FQ120+31))</f>
        <v/>
      </c>
      <c r="FX120" t="str">
        <f>IF(FW120="","",TODAY()-FW120)</f>
        <v/>
      </c>
      <c r="GA120" t="str">
        <f>IF(FW120="","SIN ESTADO",IF(FY120&lt;&gt;"","PAGA",IF(FX120&gt;0,"VENCIDA",IF(FX120&gt;=-5,"POR VENCER","AL DÍA"))))</f>
        <v>SIN ESTADO</v>
      </c>
      <c r="GC120" t="str">
        <f>IF(N($H120)&lt;30,"",IF(FW120="","",FW120+31))</f>
        <v/>
      </c>
      <c r="GD120" t="str">
        <f>IF(GC120="","",TODAY()-GC120)</f>
        <v/>
      </c>
      <c r="GG120" t="str">
        <f>IF(GC120="","SIN ESTADO",IF(GE120&lt;&gt;"","PAGA",IF(GD120&gt;0,"VENCIDA",IF(GD120&gt;=-5,"POR VENCER","AL DÍA"))))</f>
        <v>SIN ESTADO</v>
      </c>
      <c r="GI120" t="str">
        <f>IF(N($H120)&lt;31,"",IF(GC120="","",GC120+31))</f>
        <v/>
      </c>
      <c r="GJ120" t="str">
        <f>IF(GI120="","",TODAY()-GI120)</f>
        <v/>
      </c>
      <c r="GM120" t="str">
        <f>IF(GI120="","SIN ESTADO",IF(GK120&lt;&gt;"","PAGA",IF(GJ120&gt;0,"VENCIDA",IF(GJ120&gt;=-5,"POR VENCER","AL DÍA"))))</f>
        <v>SIN ESTADO</v>
      </c>
      <c r="GO120" t="str">
        <f>IF(N($H120)&lt;32,"",IF(GI120="","",GI120+31))</f>
        <v/>
      </c>
      <c r="GP120" t="str">
        <f>IF(GO120="","",TODAY()-GO120)</f>
        <v/>
      </c>
      <c r="GS120" t="str">
        <f>IF(GO120="","SIN ESTADO",IF(GQ120&lt;&gt;"","PAGA",IF(GP120&gt;0,"VENCIDA",IF(GP120&gt;=-5,"POR VENCER","AL DÍA"))))</f>
        <v>SIN ESTADO</v>
      </c>
      <c r="GU120" t="str">
        <f>IF(N($H120)&lt;33,"",IF(GO120="","",GO120+31))</f>
        <v/>
      </c>
      <c r="GV120" t="str">
        <f>IF(GU120="","",TODAY()-GU120)</f>
        <v/>
      </c>
      <c r="GY120" t="str">
        <f>IF(GU120="","SIN ESTADO",IF(GW120&lt;&gt;"","PAGA",IF(GV120&gt;0,"VENCIDA",IF(GV120&gt;=-5,"POR VENCER","AL DÍA"))))</f>
        <v>SIN ESTADO</v>
      </c>
      <c r="HA120" t="str">
        <f>IF(N($H120)&lt;34,"",IF(GU120="","",GU120+31))</f>
        <v/>
      </c>
      <c r="HB120" t="str">
        <f>IF(HA120="","",TODAY()-HA120)</f>
        <v/>
      </c>
      <c r="HE120" t="str">
        <f>IF(HA120="","SIN ESTADO",IF(HC120&lt;&gt;"","PAGA",IF(HB120&gt;0,"VENCIDA",IF(HB120&gt;=-5,"POR VENCER","AL DÍA"))))</f>
        <v>SIN ESTADO</v>
      </c>
      <c r="HG120" t="str">
        <f>IF(N($H120)&lt;35,"",IF(HA120="","",HA120+31))</f>
        <v/>
      </c>
      <c r="HH120" t="str">
        <f>IF(HG120="","",TODAY()-HG120)</f>
        <v/>
      </c>
      <c r="HK120" t="str">
        <f>IF(HG120="","SIN ESTADO",IF(HI120&lt;&gt;"","PAGA",IF(HH120&gt;0,"VENCIDA",IF(HH120&gt;=-5,"POR VENCER","AL DÍA"))))</f>
        <v>SIN ESTADO</v>
      </c>
      <c r="HM120" t="str">
        <f>IF(N($H120)&lt;36,"",IF(HG120="","",HG120+31))</f>
        <v/>
      </c>
      <c r="HN120" t="str">
        <f>IF(HM120="","",TODAY()-HM120)</f>
        <v/>
      </c>
      <c r="HQ120" t="str">
        <f>IF(HM120="","SIN ESTADO",IF(HO120&lt;&gt;"","PAGA",IF(HN120&gt;0,"VENCIDA",IF(HN120&gt;=-5,"POR VENCER","AL DÍA"))))</f>
        <v>SIN ESTADO</v>
      </c>
      <c r="HS120">
        <f>N120+T120+Z120+AF120+AL120+AR120+AX120+BD120+BJ120+BP120+BV120+CB120+CH120+CN120+CT120+CZ120+DF120+DL120+DR120+DX120+ED120+EJ120+EP120+EV120+FB120+FH120+FN120+FT120+FZ120+GF120+GL120+GR120+GX120+HD120+HJ120+HP120</f>
        <v>18200000</v>
      </c>
      <c r="HU120">
        <f>IFERROR(N($J120),0)</f>
        <v>1400000</v>
      </c>
      <c r="HW120">
        <f>SUMPRODUCT((MOD(COLUMN($M120:$HR120)-COLUMN($M120),6)=0)*ISNUMBER($M120:$HR120)*($M120:$HR120&gt;=RESUMEN!$C$26)*($M120:$HR120&lt;=RESUMEN!$C$27)*IFERROR(N($N120:$HS120),0))</f>
        <v>2800000</v>
      </c>
      <c r="HX120">
        <f>SUMPRODUCT((MOD(COLUMN($M120:$HR120)-COLUMN($M120),6)=0)*ISNUMBER($M120:$HR120)*($M120:$HR120&gt;=RESUMEN!$C$26)*($M120:$HR120&lt;=RESUMEN!$C$27))</f>
        <v>2</v>
      </c>
    </row>
    <row r="121">
      <c r="B121">
        <f>VENTAS!A120</f>
        <v>118</v>
      </c>
      <c r="C121" t="str">
        <f>VENTAS!B120</f>
        <v xml:space="preserve">LC1 - 14 - 3 </v>
      </c>
      <c r="D121" t="str">
        <f>VENTAS!C120</f>
        <v>VENDIDO</v>
      </c>
      <c r="E121">
        <f>VENTAS!D120</f>
        <v>25000000</v>
      </c>
      <c r="F121">
        <f>VENTAS!J120</f>
        <v>21000000</v>
      </c>
      <c r="G121">
        <f>VENTAS!F120</f>
        <v>46028</v>
      </c>
      <c r="H121">
        <f>VENTAS!K120</f>
        <v>24</v>
      </c>
      <c r="I121" t="str">
        <f>VENTAS!M120</f>
        <v xml:space="preserve">06 DE CADA MES </v>
      </c>
      <c r="J121">
        <f>VENTAS!L120</f>
        <v>875000</v>
      </c>
      <c r="K121">
        <f>IF(N($H121)&lt;1,"",$G121+31)</f>
        <v>46059</v>
      </c>
      <c r="L121">
        <f>IF(K121="","",TODAY()-K121)</f>
        <v>259</v>
      </c>
      <c r="M121">
        <v>46059</v>
      </c>
      <c r="N121">
        <v>875000</v>
      </c>
      <c r="O121" t="str">
        <f>IF(K121="","SIN ESTADO",IF(M121&lt;&gt;"","PAGA",IF(L121&gt;0,"VENCIDA",IF(L121&gt;=-5,"POR VENCER","AL DÍA"))))</f>
        <v>PAGA</v>
      </c>
      <c r="P121" t="str">
        <v>TRANSFERENCIA</v>
      </c>
      <c r="Q121">
        <f>IF(N($H121)&lt;2,"",IF(K121="","",K121+31))</f>
        <v>46090</v>
      </c>
      <c r="R121">
        <f>IF(Q121="","",TODAY()-Q121)</f>
        <v>228</v>
      </c>
      <c r="S121">
        <v>46080</v>
      </c>
      <c r="T121">
        <v>875000</v>
      </c>
      <c r="U121" t="str">
        <f>IF(Q121="","SIN ESTADO",IF(S121&lt;&gt;"","PAGA",IF(R121&gt;0,"VENCIDA",IF(R121&gt;=-5,"POR VENCER","AL DÍA"))))</f>
        <v>PAGA</v>
      </c>
      <c r="V121" t="str">
        <v>TRANSFERENCIA</v>
      </c>
      <c r="W121">
        <f>IF(N($H121)&lt;3,"",IF(Q121="","",Q121+31))</f>
        <v>46121</v>
      </c>
      <c r="X121">
        <f>IF(W121="","",TODAY()-W121)</f>
        <v>197</v>
      </c>
      <c r="Y121">
        <v>46116</v>
      </c>
      <c r="Z121">
        <v>875000</v>
      </c>
      <c r="AA121" t="str">
        <f>IF(W121="","SIN ESTADO",IF(Y121&lt;&gt;"","PAGA",IF(X121&gt;0,"VENCIDA",IF(X121&gt;=-5,"POR VENCER","AL DÍA"))))</f>
        <v>PAGA</v>
      </c>
      <c r="AB121" t="str">
        <v>TRANSFERENCIA</v>
      </c>
      <c r="AC121">
        <f>IF(N($H121)&lt;4,"",IF(W121="","",W121+31))</f>
        <v>46152</v>
      </c>
      <c r="AD121">
        <f>IF(AC121="","",TODAY()-AC121)</f>
        <v>166</v>
      </c>
      <c r="AE121">
        <v>46142</v>
      </c>
      <c r="AF121">
        <v>875000</v>
      </c>
      <c r="AG121" t="str">
        <f>IF(AC121="","SIN ESTADO",IF(AE121&lt;&gt;"","PAGA",IF(AD121&gt;0,"VENCIDA",IF(AD121&gt;=-5,"POR VENCER","AL DÍA"))))</f>
        <v>PAGA</v>
      </c>
      <c r="AH121" t="str">
        <v>TRANSFERENCIA</v>
      </c>
      <c r="AI121">
        <f>IF(N($H121)&lt;5,"",IF(AC121="","",AC121+31))</f>
        <v>46183</v>
      </c>
      <c r="AJ121">
        <f>IF(AI121="","",TODAY()-AI121)</f>
        <v>135</v>
      </c>
      <c r="AK121">
        <v>46176</v>
      </c>
      <c r="AL121">
        <v>875000</v>
      </c>
      <c r="AM121" t="str">
        <f>IF(AI121="","SIN ESTADO",IF(AK121&lt;&gt;"","PAGA",IF(AJ121&gt;0,"VENCIDA",IF(AJ121&gt;=-5,"POR VENCER","AL DÍA"))))</f>
        <v>PAGA</v>
      </c>
      <c r="AN121" t="str">
        <v>TRANSFERENCIA</v>
      </c>
      <c r="AO121">
        <f>IF(N($H121)&lt;6,"",IF(AI121="","",AI121+31))</f>
        <v>46214</v>
      </c>
      <c r="AP121">
        <f>IF(AO121="","",TODAY()-AO121)</f>
        <v>104</v>
      </c>
      <c r="AQ121">
        <v>46209</v>
      </c>
      <c r="AR121">
        <v>875000</v>
      </c>
      <c r="AS121" t="str">
        <f>IF(AO121="","SIN ESTADO",IF(AQ121&lt;&gt;"","PAGA",IF(AP121&gt;0,"VENCIDA",IF(AP121&gt;=-5,"POR VENCER","AL DÍA"))))</f>
        <v>PAGA</v>
      </c>
      <c r="AT121" t="str">
        <v>TRANSFERENCIA</v>
      </c>
      <c r="AU121">
        <f>IF(N($H121)&lt;7,"",IF(AO121="","",AO121+31))</f>
        <v>46245</v>
      </c>
      <c r="AV121">
        <f>IF(AU121="","",TODAY()-AU121)</f>
        <v>73</v>
      </c>
      <c r="AW121">
        <v>46262</v>
      </c>
      <c r="AX121">
        <v>875000</v>
      </c>
      <c r="AY121" t="str">
        <f>IF(AU121="","SIN ESTADO",IF(AW121&lt;&gt;"","PAGA",IF(AV121&gt;0,"VENCIDA",IF(AV121&gt;=-5,"POR VENCER","AL DÍA"))))</f>
        <v>PAGA</v>
      </c>
      <c r="AZ121" t="str">
        <v>TRANSFERENCIA</v>
      </c>
      <c r="BA121">
        <f>IF(N($H121)&lt;8,"",IF(AU121="","",AU121+31))</f>
        <v>46276</v>
      </c>
      <c r="BB121">
        <f>IF(BA121="","",TODAY()-BA121)</f>
        <v>42</v>
      </c>
      <c r="BC121">
        <v>46295</v>
      </c>
      <c r="BD121">
        <v>875000</v>
      </c>
      <c r="BE121" t="str">
        <f>IF(BA121="","SIN ESTADO",IF(BC121&lt;&gt;"","PAGA",IF(BB121&gt;0,"VENCIDA",IF(BB121&gt;=-5,"POR VENCER","AL DÍA"))))</f>
        <v>PAGA</v>
      </c>
      <c r="BF121" t="str">
        <v>TRANSFERENCIA</v>
      </c>
      <c r="BG121">
        <f>IF(N($H121)&lt;9,"",IF(BA121="","",BA121+31))</f>
        <v>46307</v>
      </c>
      <c r="BH121">
        <f>IF(BG121="","",TODAY()-BG121)</f>
        <v>11</v>
      </c>
      <c r="BI121">
        <v>46296</v>
      </c>
      <c r="BJ121">
        <v>1000000</v>
      </c>
      <c r="BK121" t="str">
        <f>IF(BG121="","SIN ESTADO",IF(BI121&lt;&gt;"","PAGA",IF(BH121&gt;0,"VENCIDA",IF(BH121&gt;=-5,"POR VENCER","AL DÍA"))))</f>
        <v>PAGA</v>
      </c>
      <c r="BL121" t="str">
        <v>TRANSFERENCIA</v>
      </c>
      <c r="BM121">
        <f>IF(N($H121)&lt;10,"",IF(BG121="","",BG121+31))</f>
        <v>46338</v>
      </c>
      <c r="BN121">
        <f>IF(BM121="","",TODAY()-BM121)</f>
        <v>-20</v>
      </c>
      <c r="BQ121" t="str">
        <f>IF(BM121="","SIN ESTADO",IF(BO121&lt;&gt;"","PAGA",IF(BN121&gt;0,"VENCIDA",IF(BN121&gt;=-5,"POR VENCER","AL DÍA"))))</f>
        <v>AL DÍA</v>
      </c>
      <c r="BS121">
        <f>IF(N($H121)&lt;11,"",IF(BM121="","",BM121+31))</f>
        <v>46369</v>
      </c>
      <c r="BT121">
        <f>IF(BS121="","",TODAY()-BS121)</f>
        <v>-51</v>
      </c>
      <c r="BW121" t="str">
        <f>IF(BS121="","SIN ESTADO",IF(BU121&lt;&gt;"","PAGA",IF(BT121&gt;0,"VENCIDA",IF(BT121&gt;=-5,"POR VENCER","AL DÍA"))))</f>
        <v>AL DÍA</v>
      </c>
      <c r="BY121">
        <f>IF(N($H121)&lt;12,"",IF(BS121="","",BS121+31))</f>
        <v>46400</v>
      </c>
      <c r="BZ121">
        <f>IF(BY121="","",TODAY()-BY121)</f>
        <v>-82</v>
      </c>
      <c r="CC121" t="str">
        <f>IF(BY121="","SIN ESTADO",IF(CA121&lt;&gt;"","PAGA",IF(BZ121&gt;0,"VENCIDA",IF(BZ121&gt;=-5,"POR VENCER","AL DÍA"))))</f>
        <v>AL DÍA</v>
      </c>
      <c r="CE121">
        <f>IF(N($H121)&lt;13,"",IF(BY121="","",BY121+31))</f>
        <v>46431</v>
      </c>
      <c r="CF121">
        <f>IF(CE121="","",TODAY()-CE121)</f>
        <v>-113</v>
      </c>
      <c r="CI121" t="str">
        <f>IF(CE121="","SIN ESTADO",IF(CG121&lt;&gt;"","PAGA",IF(CF121&gt;0,"VENCIDA",IF(CF121&gt;=-5,"POR VENCER","AL DÍA"))))</f>
        <v>AL DÍA</v>
      </c>
      <c r="CK121">
        <f>IF(N($H121)&lt;14,"",IF(CE121="","",CE121+31))</f>
        <v>46462</v>
      </c>
      <c r="CL121">
        <f>IF(CK121="","",TODAY()-CK121)</f>
        <v>-144</v>
      </c>
      <c r="CO121" t="str">
        <f>IF(CK121="","SIN ESTADO",IF(CM121&lt;&gt;"","PAGA",IF(CL121&gt;0,"VENCIDA",IF(CL121&gt;=-5,"POR VENCER","AL DÍA"))))</f>
        <v>AL DÍA</v>
      </c>
      <c r="CQ121">
        <f>IF(N($H121)&lt;15,"",IF(CK121="","",CK121+31))</f>
        <v>46493</v>
      </c>
      <c r="CR121">
        <f>IF(CQ121="","",TODAY()-CQ121)</f>
        <v>-175</v>
      </c>
      <c r="CU121" t="str">
        <f>IF(CQ121="","SIN ESTADO",IF(CS121&lt;&gt;"","PAGA",IF(CR121&gt;0,"VENCIDA",IF(CR121&gt;=-5,"POR VENCER","AL DÍA"))))</f>
        <v>AL DÍA</v>
      </c>
      <c r="CW121">
        <f>IF(N($H121)&lt;16,"",IF(CQ121="","",CQ121+31))</f>
        <v>46524</v>
      </c>
      <c r="CX121">
        <f>IF(CW121="","",TODAY()-CW121)</f>
        <v>-206</v>
      </c>
      <c r="DA121" t="str">
        <f>IF(CW121="","SIN ESTADO",IF(CY121&lt;&gt;"","PAGA",IF(CX121&gt;0,"VENCIDA",IF(CX121&gt;=-5,"POR VENCER","AL DÍA"))))</f>
        <v>AL DÍA</v>
      </c>
      <c r="DC121">
        <f>IF(N($H121)&lt;17,"",IF(CW121="","",CW121+31))</f>
        <v>46555</v>
      </c>
      <c r="DD121">
        <f>IF(DC121="","",TODAY()-DC121)</f>
        <v>-237</v>
      </c>
      <c r="DG121" t="str">
        <f>IF(DC121="","SIN ESTADO",IF(DE121&lt;&gt;"","PAGA",IF(DD121&gt;0,"VENCIDA",IF(DD121&gt;=-5,"POR VENCER","AL DÍA"))))</f>
        <v>AL DÍA</v>
      </c>
      <c r="DI121">
        <f>IF(N($H121)&lt;18,"",IF(DC121="","",DC121+31))</f>
        <v>46586</v>
      </c>
      <c r="DJ121">
        <f>IF(DI121="","",TODAY()-DI121)</f>
        <v>-268</v>
      </c>
      <c r="DM121" t="str">
        <f>IF(DI121="","SIN ESTADO",IF(DK121&lt;&gt;"","PAGA",IF(DJ121&gt;0,"VENCIDA",IF(DJ121&gt;=-5,"POR VENCER","AL DÍA"))))</f>
        <v>AL DÍA</v>
      </c>
      <c r="DO121">
        <f>IF(N($H121)&lt;19,"",IF(DI121="","",DI121+31))</f>
        <v>46617</v>
      </c>
      <c r="DP121">
        <f>IF(DO121="","",TODAY()-DO121)</f>
        <v>-299</v>
      </c>
      <c r="DS121" t="str">
        <f>IF(DO121="","SIN ESTADO",IF(DQ121&lt;&gt;"","PAGA",IF(DP121&gt;0,"VENCIDA",IF(DP121&gt;=-5,"POR VENCER","AL DÍA"))))</f>
        <v>AL DÍA</v>
      </c>
      <c r="DU121">
        <f>IF(N($H121)&lt;20,"",IF(DO121="","",DO121+31))</f>
        <v>46648</v>
      </c>
      <c r="DV121">
        <f>IF(DU121="","",TODAY()-DU121)</f>
        <v>-330</v>
      </c>
      <c r="DY121" t="str">
        <f>IF(DU121="","SIN ESTADO",IF(DW121&lt;&gt;"","PAGA",IF(DV121&gt;0,"VENCIDA",IF(DV121&gt;=-5,"POR VENCER","AL DÍA"))))</f>
        <v>AL DÍA</v>
      </c>
      <c r="EA121">
        <f>IF(N($H121)&lt;21,"",IF(DU121="","",DU121+31))</f>
        <v>46679</v>
      </c>
      <c r="EB121">
        <f>IF(EA121="","",TODAY()-EA121)</f>
        <v>-361</v>
      </c>
      <c r="EE121" t="str">
        <f>IF(EA121="","SIN ESTADO",IF(EC121&lt;&gt;"","PAGA",IF(EB121&gt;0,"VENCIDA",IF(EB121&gt;=-5,"POR VENCER","AL DÍA"))))</f>
        <v>AL DÍA</v>
      </c>
      <c r="EG121">
        <f>IF(N($H121)&lt;22,"",IF(EA121="","",EA121+31))</f>
        <v>46710</v>
      </c>
      <c r="EH121">
        <f>IF(EG121="","",TODAY()-EG121)</f>
        <v>-392</v>
      </c>
      <c r="EK121" t="str">
        <f>IF(EG121="","SIN ESTADO",IF(EI121&lt;&gt;"","PAGA",IF(EH121&gt;0,"VENCIDA",IF(EH121&gt;=-5,"POR VENCER","AL DÍA"))))</f>
        <v>AL DÍA</v>
      </c>
      <c r="EM121">
        <f>IF(N($H121)&lt;23,"",IF(EG121="","",EG121+31))</f>
        <v>46741</v>
      </c>
      <c r="EN121">
        <f>IF(EM121="","",TODAY()-EM121)</f>
        <v>-423</v>
      </c>
      <c r="EQ121" t="str">
        <f>IF(EM121="","SIN ESTADO",IF(EO121&lt;&gt;"","PAGA",IF(EN121&gt;0,"VENCIDA",IF(EN121&gt;=-5,"POR VENCER","AL DÍA"))))</f>
        <v>AL DÍA</v>
      </c>
      <c r="ES121">
        <f>IF(N($H121)&lt;24,"",IF(EM121="","",EM121+31))</f>
        <v>46772</v>
      </c>
      <c r="ET121">
        <f>IF(ES121="","",TODAY()-ES121)</f>
        <v>-454</v>
      </c>
      <c r="EW121" t="str">
        <f>IF(ES121="","SIN ESTADO",IF(EU121&lt;&gt;"","PAGA",IF(ET121&gt;0,"VENCIDA",IF(ET121&gt;=-5,"POR VENCER","AL DÍA"))))</f>
        <v>AL DÍA</v>
      </c>
      <c r="EY121" t="str">
        <f>IF(N($H121)&lt;25,"",IF(ES121="","",ES121+31))</f>
        <v/>
      </c>
      <c r="EZ121" t="str">
        <f>IF(EY121="","",TODAY()-EY121)</f>
        <v/>
      </c>
      <c r="FC121" t="str">
        <f>IF(EY121="","SIN ESTADO",IF(FA121&lt;&gt;"","PAGA",IF(EZ121&gt;0,"VENCIDA",IF(EZ121&gt;=-5,"POR VENCER","AL DÍA"))))</f>
        <v>SIN ESTADO</v>
      </c>
      <c r="FE121" t="str">
        <f>IF(N($H121)&lt;26,"",IF(EY121="","",EY121+31))</f>
        <v/>
      </c>
      <c r="FF121" t="str">
        <f>IF(FE121="","",TODAY()-FE121)</f>
        <v/>
      </c>
      <c r="FI121" t="str">
        <f>IF(FE121="","SIN ESTADO",IF(FG121&lt;&gt;"","PAGA",IF(FF121&gt;0,"VENCIDA",IF(FF121&gt;=-5,"POR VENCER","AL DÍA"))))</f>
        <v>SIN ESTADO</v>
      </c>
      <c r="FK121" t="str">
        <f>IF(N($H121)&lt;27,"",IF(FE121="","",FE121+31))</f>
        <v/>
      </c>
      <c r="FL121" t="str">
        <f>IF(FK121="","",TODAY()-FK121)</f>
        <v/>
      </c>
      <c r="FO121" t="str">
        <f>IF(FK121="","SIN ESTADO",IF(FM121&lt;&gt;"","PAGA",IF(FL121&gt;0,"VENCIDA",IF(FL121&gt;=-5,"POR VENCER","AL DÍA"))))</f>
        <v>SIN ESTADO</v>
      </c>
      <c r="FQ121" t="str">
        <f>IF(N($H121)&lt;28,"",IF(FK121="","",FK121+31))</f>
        <v/>
      </c>
      <c r="FR121" t="str">
        <f>IF(FQ121="","",TODAY()-FQ121)</f>
        <v/>
      </c>
      <c r="FU121" t="str">
        <f>IF(FQ121="","SIN ESTADO",IF(FS121&lt;&gt;"","PAGA",IF(FR121&gt;0,"VENCIDA",IF(FR121&gt;=-5,"POR VENCER","AL DÍA"))))</f>
        <v>SIN ESTADO</v>
      </c>
      <c r="FW121" t="str">
        <f>IF(N($H121)&lt;29,"",IF(FQ121="","",FQ121+31))</f>
        <v/>
      </c>
      <c r="FX121" t="str">
        <f>IF(FW121="","",TODAY()-FW121)</f>
        <v/>
      </c>
      <c r="GA121" t="str">
        <f>IF(FW121="","SIN ESTADO",IF(FY121&lt;&gt;"","PAGA",IF(FX121&gt;0,"VENCIDA",IF(FX121&gt;=-5,"POR VENCER","AL DÍA"))))</f>
        <v>SIN ESTADO</v>
      </c>
      <c r="GC121" t="str">
        <f>IF(N($H121)&lt;30,"",IF(FW121="","",FW121+31))</f>
        <v/>
      </c>
      <c r="GD121" t="str">
        <f>IF(GC121="","",TODAY()-GC121)</f>
        <v/>
      </c>
      <c r="GG121" t="str">
        <f>IF(GC121="","SIN ESTADO",IF(GE121&lt;&gt;"","PAGA",IF(GD121&gt;0,"VENCIDA",IF(GD121&gt;=-5,"POR VENCER","AL DÍA"))))</f>
        <v>SIN ESTADO</v>
      </c>
      <c r="GI121" t="str">
        <f>IF(N($H121)&lt;31,"",IF(GC121="","",GC121+31))</f>
        <v/>
      </c>
      <c r="GJ121" t="str">
        <f>IF(GI121="","",TODAY()-GI121)</f>
        <v/>
      </c>
      <c r="GM121" t="str">
        <f>IF(GI121="","SIN ESTADO",IF(GK121&lt;&gt;"","PAGA",IF(GJ121&gt;0,"VENCIDA",IF(GJ121&gt;=-5,"POR VENCER","AL DÍA"))))</f>
        <v>SIN ESTADO</v>
      </c>
      <c r="GO121" t="str">
        <f>IF(N($H121)&lt;32,"",IF(GI121="","",GI121+31))</f>
        <v/>
      </c>
      <c r="GP121" t="str">
        <f>IF(GO121="","",TODAY()-GO121)</f>
        <v/>
      </c>
      <c r="GS121" t="str">
        <f>IF(GO121="","SIN ESTADO",IF(GQ121&lt;&gt;"","PAGA",IF(GP121&gt;0,"VENCIDA",IF(GP121&gt;=-5,"POR VENCER","AL DÍA"))))</f>
        <v>SIN ESTADO</v>
      </c>
      <c r="GU121" t="str">
        <f>IF(N($H121)&lt;33,"",IF(GO121="","",GO121+31))</f>
        <v/>
      </c>
      <c r="GV121" t="str">
        <f>IF(GU121="","",TODAY()-GU121)</f>
        <v/>
      </c>
      <c r="GY121" t="str">
        <f>IF(GU121="","SIN ESTADO",IF(GW121&lt;&gt;"","PAGA",IF(GV121&gt;0,"VENCIDA",IF(GV121&gt;=-5,"POR VENCER","AL DÍA"))))</f>
        <v>SIN ESTADO</v>
      </c>
      <c r="HA121" t="str">
        <f>IF(N($H121)&lt;34,"",IF(GU121="","",GU121+31))</f>
        <v/>
      </c>
      <c r="HB121" t="str">
        <f>IF(HA121="","",TODAY()-HA121)</f>
        <v/>
      </c>
      <c r="HE121" t="str">
        <f>IF(HA121="","SIN ESTADO",IF(HC121&lt;&gt;"","PAGA",IF(HB121&gt;0,"VENCIDA",IF(HB121&gt;=-5,"POR VENCER","AL DÍA"))))</f>
        <v>SIN ESTADO</v>
      </c>
      <c r="HG121" t="str">
        <f>IF(N($H121)&lt;35,"",IF(HA121="","",HA121+31))</f>
        <v/>
      </c>
      <c r="HH121" t="str">
        <f>IF(HG121="","",TODAY()-HG121)</f>
        <v/>
      </c>
      <c r="HK121" t="str">
        <f>IF(HG121="","SIN ESTADO",IF(HI121&lt;&gt;"","PAGA",IF(HH121&gt;0,"VENCIDA",IF(HH121&gt;=-5,"POR VENCER","AL DÍA"))))</f>
        <v>SIN ESTADO</v>
      </c>
      <c r="HM121" t="str">
        <f>IF(N($H121)&lt;36,"",IF(HG121="","",HG121+31))</f>
        <v/>
      </c>
      <c r="HN121" t="str">
        <f>IF(HM121="","",TODAY()-HM121)</f>
        <v/>
      </c>
      <c r="HQ121" t="str">
        <f>IF(HM121="","SIN ESTADO",IF(HO121&lt;&gt;"","PAGA",IF(HN121&gt;0,"VENCIDA",IF(HN121&gt;=-5,"POR VENCER","AL DÍA"))))</f>
        <v>SIN ESTADO</v>
      </c>
      <c r="HS121">
        <f>N121+T121+Z121+AF121+AL121+AR121+AX121+BD121+BJ121+BP121+BV121+CB121+CH121+CN121+CT121+CZ121+DF121+DL121+DR121+DX121+ED121+EJ121+EP121+EV121+FB121+FH121+FN121+FT121+FZ121+GF121+GL121+GR121+GX121+HD121+HJ121+HP121</f>
        <v>8000000</v>
      </c>
      <c r="HU121">
        <f>IFERROR(N($J121),0)</f>
        <v>875000</v>
      </c>
      <c r="HW121">
        <f>SUMPRODUCT((MOD(COLUMN($M121:$HR121)-COLUMN($M121),6)=0)*ISNUMBER($M121:$HR121)*($M121:$HR121&gt;=RESUMEN!$C$26)*($M121:$HR121&lt;=RESUMEN!$C$27)*IFERROR(N($N121:$HS121),0))</f>
        <v>875000</v>
      </c>
      <c r="HX121">
        <f>SUMPRODUCT((MOD(COLUMN($M121:$HR121)-COLUMN($M121),6)=0)*ISNUMBER($M121:$HR121)*($M121:$HR121&gt;=RESUMEN!$C$26)*($M121:$HR121&lt;=RESUMEN!$C$27))</f>
        <v>1</v>
      </c>
    </row>
    <row r="122">
      <c r="B122">
        <f>VENTAS!A121</f>
        <v>119</v>
      </c>
      <c r="C122" t="str">
        <f>VENTAS!B121</f>
        <v xml:space="preserve">LC1 - 14 - 4 </v>
      </c>
      <c r="D122" t="str">
        <f>VENTAS!C121</f>
        <v>VENDIDO</v>
      </c>
      <c r="E122">
        <f>VENTAS!D121</f>
        <v>25000000</v>
      </c>
      <c r="F122">
        <f>VENTAS!J121</f>
        <v>20000000</v>
      </c>
      <c r="G122">
        <f>VENTAS!F121</f>
        <v>46178</v>
      </c>
      <c r="H122">
        <f>VENTAS!K121</f>
        <v>24</v>
      </c>
      <c r="I122" t="str">
        <f>VENTAS!M121</f>
        <v xml:space="preserve">05 DE CADA MES </v>
      </c>
      <c r="J122">
        <f>VENTAS!L121</f>
        <v>833333.3333333334</v>
      </c>
      <c r="K122">
        <f>IF(N($H122)&lt;1,"",$G122+31)</f>
        <v>46209</v>
      </c>
      <c r="L122">
        <f>IF(K122="","",TODAY()-K122)</f>
        <v>109</v>
      </c>
      <c r="M122">
        <v>46186</v>
      </c>
      <c r="N122">
        <v>875000</v>
      </c>
      <c r="O122" t="str">
        <f>IF(K122="","SIN ESTADO",IF(M122&lt;&gt;"","PAGA",IF(L122&gt;0,"VENCIDA",IF(L122&gt;=-5,"POR VENCER","AL DÍA"))))</f>
        <v>PAGA</v>
      </c>
      <c r="P122" t="str">
        <v>TRANSFERENCIA</v>
      </c>
      <c r="Q122">
        <f>IF(N($H122)&lt;2,"",IF(K122="","",K122+31))</f>
        <v>46240</v>
      </c>
      <c r="R122">
        <f>IF(Q122="","",TODAY()-Q122)</f>
        <v>78</v>
      </c>
      <c r="S122">
        <v>46211</v>
      </c>
      <c r="T122">
        <v>875000</v>
      </c>
      <c r="U122" t="str">
        <f>IF(Q122="","SIN ESTADO",IF(S122&lt;&gt;"","PAGA",IF(R122&gt;0,"VENCIDA",IF(R122&gt;=-5,"POR VENCER","AL DÍA"))))</f>
        <v>PAGA</v>
      </c>
      <c r="V122" t="str">
        <v>TRANSFERENCIA</v>
      </c>
      <c r="W122">
        <f>IF(N($H122)&lt;3,"",IF(Q122="","",Q122+31))</f>
        <v>46271</v>
      </c>
      <c r="X122">
        <f>IF(W122="","",TODAY()-W122)</f>
        <v>47</v>
      </c>
      <c r="Y122">
        <v>46244</v>
      </c>
      <c r="Z122">
        <v>875000</v>
      </c>
      <c r="AA122" t="str">
        <f>IF(W122="","SIN ESTADO",IF(Y122&lt;&gt;"","PAGA",IF(X122&gt;0,"VENCIDA",IF(X122&gt;=-5,"POR VENCER","AL DÍA"))))</f>
        <v>PAGA</v>
      </c>
      <c r="AB122" t="str">
        <v>TRANSFERENCIA</v>
      </c>
      <c r="AC122">
        <f>IF(N($H122)&lt;4,"",IF(W122="","",W122+31))</f>
        <v>46302</v>
      </c>
      <c r="AD122">
        <f>IF(AC122="","",TODAY()-AC122)</f>
        <v>16</v>
      </c>
      <c r="AE122">
        <v>46244</v>
      </c>
      <c r="AF122">
        <v>875000</v>
      </c>
      <c r="AG122" t="str">
        <f>IF(AC122="","SIN ESTADO",IF(AE122&lt;&gt;"","PAGA",IF(AD122&gt;0,"VENCIDA",IF(AD122&gt;=-5,"POR VENCER","AL DÍA"))))</f>
        <v>PAGA</v>
      </c>
      <c r="AH122" t="str">
        <v>TRANSFERENCIA</v>
      </c>
      <c r="AI122">
        <f>IF(N($H122)&lt;5,"",IF(AC122="","",AC122+31))</f>
        <v>46333</v>
      </c>
      <c r="AJ122">
        <f>IF(AI122="","",TODAY()-AI122)</f>
        <v>-15</v>
      </c>
      <c r="AK122">
        <v>46308</v>
      </c>
      <c r="AL122">
        <v>833000</v>
      </c>
      <c r="AM122" t="str">
        <f>IF(AI122="","SIN ESTADO",IF(AK122&lt;&gt;"","PAGA",IF(AJ122&gt;0,"VENCIDA",IF(AJ122&gt;=-5,"POR VENCER","AL DÍA"))))</f>
        <v>PAGA</v>
      </c>
      <c r="AN122" t="str">
        <v>TRANSFERENCIA</v>
      </c>
      <c r="AO122">
        <f>IF(N($H122)&lt;6,"",IF(AI122="","",AI122+31))</f>
        <v>46364</v>
      </c>
      <c r="AP122">
        <f>IF(AO122="","",TODAY()-AO122)</f>
        <v>-46</v>
      </c>
      <c r="AS122" t="str">
        <f>IF(AO122="","SIN ESTADO",IF(AQ122&lt;&gt;"","PAGA",IF(AP122&gt;0,"VENCIDA",IF(AP122&gt;=-5,"POR VENCER","AL DÍA"))))</f>
        <v>AL DÍA</v>
      </c>
      <c r="AU122">
        <f>IF(N($H122)&lt;7,"",IF(AO122="","",AO122+31))</f>
        <v>46395</v>
      </c>
      <c r="AV122">
        <f>IF(AU122="","",TODAY()-AU122)</f>
        <v>-77</v>
      </c>
      <c r="AY122" t="str">
        <f>IF(AU122="","SIN ESTADO",IF(AW122&lt;&gt;"","PAGA",IF(AV122&gt;0,"VENCIDA",IF(AV122&gt;=-5,"POR VENCER","AL DÍA"))))</f>
        <v>AL DÍA</v>
      </c>
      <c r="BA122">
        <f>IF(N($H122)&lt;8,"",IF(AU122="","",AU122+31))</f>
        <v>46426</v>
      </c>
      <c r="BB122">
        <f>IF(BA122="","",TODAY()-BA122)</f>
        <v>-108</v>
      </c>
      <c r="BE122" t="str">
        <f>IF(BA122="","SIN ESTADO",IF(BC122&lt;&gt;"","PAGA",IF(BB122&gt;0,"VENCIDA",IF(BB122&gt;=-5,"POR VENCER","AL DÍA"))))</f>
        <v>AL DÍA</v>
      </c>
      <c r="BG122">
        <f>IF(N($H122)&lt;9,"",IF(BA122="","",BA122+31))</f>
        <v>46457</v>
      </c>
      <c r="BH122">
        <f>IF(BG122="","",TODAY()-BG122)</f>
        <v>-139</v>
      </c>
      <c r="BK122" t="str">
        <f>IF(BG122="","SIN ESTADO",IF(BI122&lt;&gt;"","PAGA",IF(BH122&gt;0,"VENCIDA",IF(BH122&gt;=-5,"POR VENCER","AL DÍA"))))</f>
        <v>AL DÍA</v>
      </c>
      <c r="BM122">
        <f>IF(N($H122)&lt;10,"",IF(BG122="","",BG122+31))</f>
        <v>46488</v>
      </c>
      <c r="BN122">
        <f>IF(BM122="","",TODAY()-BM122)</f>
        <v>-170</v>
      </c>
      <c r="BQ122" t="str">
        <f>IF(BM122="","SIN ESTADO",IF(BO122&lt;&gt;"","PAGA",IF(BN122&gt;0,"VENCIDA",IF(BN122&gt;=-5,"POR VENCER","AL DÍA"))))</f>
        <v>AL DÍA</v>
      </c>
      <c r="BS122">
        <f>IF(N($H122)&lt;11,"",IF(BM122="","",BM122+31))</f>
        <v>46519</v>
      </c>
      <c r="BT122">
        <f>IF(BS122="","",TODAY()-BS122)</f>
        <v>-201</v>
      </c>
      <c r="BW122" t="str">
        <f>IF(BS122="","SIN ESTADO",IF(BU122&lt;&gt;"","PAGA",IF(BT122&gt;0,"VENCIDA",IF(BT122&gt;=-5,"POR VENCER","AL DÍA"))))</f>
        <v>AL DÍA</v>
      </c>
      <c r="BY122">
        <f>IF(N($H122)&lt;12,"",IF(BS122="","",BS122+31))</f>
        <v>46550</v>
      </c>
      <c r="BZ122">
        <f>IF(BY122="","",TODAY()-BY122)</f>
        <v>-232</v>
      </c>
      <c r="CC122" t="str">
        <f>IF(BY122="","SIN ESTADO",IF(CA122&lt;&gt;"","PAGA",IF(BZ122&gt;0,"VENCIDA",IF(BZ122&gt;=-5,"POR VENCER","AL DÍA"))))</f>
        <v>AL DÍA</v>
      </c>
      <c r="CE122">
        <f>IF(N($H122)&lt;13,"",IF(BY122="","",BY122+31))</f>
        <v>46581</v>
      </c>
      <c r="CF122">
        <f>IF(CE122="","",TODAY()-CE122)</f>
        <v>-263</v>
      </c>
      <c r="CI122" t="str">
        <f>IF(CE122="","SIN ESTADO",IF(CG122&lt;&gt;"","PAGA",IF(CF122&gt;0,"VENCIDA",IF(CF122&gt;=-5,"POR VENCER","AL DÍA"))))</f>
        <v>AL DÍA</v>
      </c>
      <c r="CK122">
        <f>IF(N($H122)&lt;14,"",IF(CE122="","",CE122+31))</f>
        <v>46612</v>
      </c>
      <c r="CL122">
        <f>IF(CK122="","",TODAY()-CK122)</f>
        <v>-294</v>
      </c>
      <c r="CO122" t="str">
        <f>IF(CK122="","SIN ESTADO",IF(CM122&lt;&gt;"","PAGA",IF(CL122&gt;0,"VENCIDA",IF(CL122&gt;=-5,"POR VENCER","AL DÍA"))))</f>
        <v>AL DÍA</v>
      </c>
      <c r="CQ122">
        <f>IF(N($H122)&lt;15,"",IF(CK122="","",CK122+31))</f>
        <v>46643</v>
      </c>
      <c r="CR122">
        <f>IF(CQ122="","",TODAY()-CQ122)</f>
        <v>-325</v>
      </c>
      <c r="CU122" t="str">
        <f>IF(CQ122="","SIN ESTADO",IF(CS122&lt;&gt;"","PAGA",IF(CR122&gt;0,"VENCIDA",IF(CR122&gt;=-5,"POR VENCER","AL DÍA"))))</f>
        <v>AL DÍA</v>
      </c>
      <c r="CW122">
        <f>IF(N($H122)&lt;16,"",IF(CQ122="","",CQ122+31))</f>
        <v>46674</v>
      </c>
      <c r="CX122">
        <f>IF(CW122="","",TODAY()-CW122)</f>
        <v>-356</v>
      </c>
      <c r="DA122" t="str">
        <f>IF(CW122="","SIN ESTADO",IF(CY122&lt;&gt;"","PAGA",IF(CX122&gt;0,"VENCIDA",IF(CX122&gt;=-5,"POR VENCER","AL DÍA"))))</f>
        <v>AL DÍA</v>
      </c>
      <c r="DC122">
        <f>IF(N($H122)&lt;17,"",IF(CW122="","",CW122+31))</f>
        <v>46705</v>
      </c>
      <c r="DD122">
        <f>IF(DC122="","",TODAY()-DC122)</f>
        <v>-387</v>
      </c>
      <c r="DG122" t="str">
        <f>IF(DC122="","SIN ESTADO",IF(DE122&lt;&gt;"","PAGA",IF(DD122&gt;0,"VENCIDA",IF(DD122&gt;=-5,"POR VENCER","AL DÍA"))))</f>
        <v>AL DÍA</v>
      </c>
      <c r="DI122">
        <f>IF(N($H122)&lt;18,"",IF(DC122="","",DC122+31))</f>
        <v>46736</v>
      </c>
      <c r="DJ122">
        <f>IF(DI122="","",TODAY()-DI122)</f>
        <v>-418</v>
      </c>
      <c r="DM122" t="str">
        <f>IF(DI122="","SIN ESTADO",IF(DK122&lt;&gt;"","PAGA",IF(DJ122&gt;0,"VENCIDA",IF(DJ122&gt;=-5,"POR VENCER","AL DÍA"))))</f>
        <v>AL DÍA</v>
      </c>
      <c r="DO122">
        <f>IF(N($H122)&lt;19,"",IF(DI122="","",DI122+31))</f>
        <v>46767</v>
      </c>
      <c r="DP122">
        <f>IF(DO122="","",TODAY()-DO122)</f>
        <v>-449</v>
      </c>
      <c r="DS122" t="str">
        <f>IF(DO122="","SIN ESTADO",IF(DQ122&lt;&gt;"","PAGA",IF(DP122&gt;0,"VENCIDA",IF(DP122&gt;=-5,"POR VENCER","AL DÍA"))))</f>
        <v>AL DÍA</v>
      </c>
      <c r="DU122">
        <f>IF(N($H122)&lt;20,"",IF(DO122="","",DO122+31))</f>
        <v>46798</v>
      </c>
      <c r="DV122">
        <f>IF(DU122="","",TODAY()-DU122)</f>
        <v>-480</v>
      </c>
      <c r="DY122" t="str">
        <f>IF(DU122="","SIN ESTADO",IF(DW122&lt;&gt;"","PAGA",IF(DV122&gt;0,"VENCIDA",IF(DV122&gt;=-5,"POR VENCER","AL DÍA"))))</f>
        <v>AL DÍA</v>
      </c>
      <c r="EA122">
        <f>IF(N($H122)&lt;21,"",IF(DU122="","",DU122+31))</f>
        <v>46829</v>
      </c>
      <c r="EB122">
        <f>IF(EA122="","",TODAY()-EA122)</f>
        <v>-511</v>
      </c>
      <c r="EE122" t="str">
        <f>IF(EA122="","SIN ESTADO",IF(EC122&lt;&gt;"","PAGA",IF(EB122&gt;0,"VENCIDA",IF(EB122&gt;=-5,"POR VENCER","AL DÍA"))))</f>
        <v>AL DÍA</v>
      </c>
      <c r="EG122">
        <f>IF(N($H122)&lt;22,"",IF(EA122="","",EA122+31))</f>
        <v>46860</v>
      </c>
      <c r="EH122">
        <f>IF(EG122="","",TODAY()-EG122)</f>
        <v>-542</v>
      </c>
      <c r="EK122" t="str">
        <f>IF(EG122="","SIN ESTADO",IF(EI122&lt;&gt;"","PAGA",IF(EH122&gt;0,"VENCIDA",IF(EH122&gt;=-5,"POR VENCER","AL DÍA"))))</f>
        <v>AL DÍA</v>
      </c>
      <c r="EM122">
        <f>IF(N($H122)&lt;23,"",IF(EG122="","",EG122+31))</f>
        <v>46891</v>
      </c>
      <c r="EN122">
        <f>IF(EM122="","",TODAY()-EM122)</f>
        <v>-573</v>
      </c>
      <c r="EQ122" t="str">
        <f>IF(EM122="","SIN ESTADO",IF(EO122&lt;&gt;"","PAGA",IF(EN122&gt;0,"VENCIDA",IF(EN122&gt;=-5,"POR VENCER","AL DÍA"))))</f>
        <v>AL DÍA</v>
      </c>
      <c r="ES122">
        <f>IF(N($H122)&lt;24,"",IF(EM122="","",EM122+31))</f>
        <v>46922</v>
      </c>
      <c r="ET122">
        <f>IF(ES122="","",TODAY()-ES122)</f>
        <v>-604</v>
      </c>
      <c r="EW122" t="str">
        <f>IF(ES122="","SIN ESTADO",IF(EU122&lt;&gt;"","PAGA",IF(ET122&gt;0,"VENCIDA",IF(ET122&gt;=-5,"POR VENCER","AL DÍA"))))</f>
        <v>AL DÍA</v>
      </c>
      <c r="EY122" t="str">
        <f>IF(N($H122)&lt;25,"",IF(ES122="","",ES122+31))</f>
        <v/>
      </c>
      <c r="EZ122" t="str">
        <f>IF(EY122="","",TODAY()-EY122)</f>
        <v/>
      </c>
      <c r="FC122" t="str">
        <f>IF(EY122="","SIN ESTADO",IF(FA122&lt;&gt;"","PAGA",IF(EZ122&gt;0,"VENCIDA",IF(EZ122&gt;=-5,"POR VENCER","AL DÍA"))))</f>
        <v>SIN ESTADO</v>
      </c>
      <c r="FE122" t="str">
        <f>IF(N($H122)&lt;26,"",IF(EY122="","",EY122+31))</f>
        <v/>
      </c>
      <c r="FF122" t="str">
        <f>IF(FE122="","",TODAY()-FE122)</f>
        <v/>
      </c>
      <c r="FI122" t="str">
        <f>IF(FE122="","SIN ESTADO",IF(FG122&lt;&gt;"","PAGA",IF(FF122&gt;0,"VENCIDA",IF(FF122&gt;=-5,"POR VENCER","AL DÍA"))))</f>
        <v>SIN ESTADO</v>
      </c>
      <c r="FK122" t="str">
        <f>IF(N($H122)&lt;27,"",IF(FE122="","",FE122+31))</f>
        <v/>
      </c>
      <c r="FL122" t="str">
        <f>IF(FK122="","",TODAY()-FK122)</f>
        <v/>
      </c>
      <c r="FO122" t="str">
        <f>IF(FK122="","SIN ESTADO",IF(FM122&lt;&gt;"","PAGA",IF(FL122&gt;0,"VENCIDA",IF(FL122&gt;=-5,"POR VENCER","AL DÍA"))))</f>
        <v>SIN ESTADO</v>
      </c>
      <c r="FQ122" t="str">
        <f>IF(N($H122)&lt;28,"",IF(FK122="","",FK122+31))</f>
        <v/>
      </c>
      <c r="FR122" t="str">
        <f>IF(FQ122="","",TODAY()-FQ122)</f>
        <v/>
      </c>
      <c r="FU122" t="str">
        <f>IF(FQ122="","SIN ESTADO",IF(FS122&lt;&gt;"","PAGA",IF(FR122&gt;0,"VENCIDA",IF(FR122&gt;=-5,"POR VENCER","AL DÍA"))))</f>
        <v>SIN ESTADO</v>
      </c>
      <c r="FW122" t="str">
        <f>IF(N($H122)&lt;29,"",IF(FQ122="","",FQ122+31))</f>
        <v/>
      </c>
      <c r="FX122" t="str">
        <f>IF(FW122="","",TODAY()-FW122)</f>
        <v/>
      </c>
      <c r="GA122" t="str">
        <f>IF(FW122="","SIN ESTADO",IF(FY122&lt;&gt;"","PAGA",IF(FX122&gt;0,"VENCIDA",IF(FX122&gt;=-5,"POR VENCER","AL DÍA"))))</f>
        <v>SIN ESTADO</v>
      </c>
      <c r="GC122" t="str">
        <f>IF(N($H122)&lt;30,"",IF(FW122="","",FW122+31))</f>
        <v/>
      </c>
      <c r="GD122" t="str">
        <f>IF(GC122="","",TODAY()-GC122)</f>
        <v/>
      </c>
      <c r="GG122" t="str">
        <f>IF(GC122="","SIN ESTADO",IF(GE122&lt;&gt;"","PAGA",IF(GD122&gt;0,"VENCIDA",IF(GD122&gt;=-5,"POR VENCER","AL DÍA"))))</f>
        <v>SIN ESTADO</v>
      </c>
      <c r="GI122" t="str">
        <f>IF(N($H122)&lt;31,"",IF(GC122="","",GC122+31))</f>
        <v/>
      </c>
      <c r="GJ122" t="str">
        <f>IF(GI122="","",TODAY()-GI122)</f>
        <v/>
      </c>
      <c r="GM122" t="str">
        <f>IF(GI122="","SIN ESTADO",IF(GK122&lt;&gt;"","PAGA",IF(GJ122&gt;0,"VENCIDA",IF(GJ122&gt;=-5,"POR VENCER","AL DÍA"))))</f>
        <v>SIN ESTADO</v>
      </c>
      <c r="GO122" t="str">
        <f>IF(N($H122)&lt;32,"",IF(GI122="","",GI122+31))</f>
        <v/>
      </c>
      <c r="GP122" t="str">
        <f>IF(GO122="","",TODAY()-GO122)</f>
        <v/>
      </c>
      <c r="GS122" t="str">
        <f>IF(GO122="","SIN ESTADO",IF(GQ122&lt;&gt;"","PAGA",IF(GP122&gt;0,"VENCIDA",IF(GP122&gt;=-5,"POR VENCER","AL DÍA"))))</f>
        <v>SIN ESTADO</v>
      </c>
      <c r="GU122" t="str">
        <f>IF(N($H122)&lt;33,"",IF(GO122="","",GO122+31))</f>
        <v/>
      </c>
      <c r="GV122" t="str">
        <f>IF(GU122="","",TODAY()-GU122)</f>
        <v/>
      </c>
      <c r="GY122" t="str">
        <f>IF(GU122="","SIN ESTADO",IF(GW122&lt;&gt;"","PAGA",IF(GV122&gt;0,"VENCIDA",IF(GV122&gt;=-5,"POR VENCER","AL DÍA"))))</f>
        <v>SIN ESTADO</v>
      </c>
      <c r="HA122" t="str">
        <f>IF(N($H122)&lt;34,"",IF(GU122="","",GU122+31))</f>
        <v/>
      </c>
      <c r="HB122" t="str">
        <f>IF(HA122="","",TODAY()-HA122)</f>
        <v/>
      </c>
      <c r="HE122" t="str">
        <f>IF(HA122="","SIN ESTADO",IF(HC122&lt;&gt;"","PAGA",IF(HB122&gt;0,"VENCIDA",IF(HB122&gt;=-5,"POR VENCER","AL DÍA"))))</f>
        <v>SIN ESTADO</v>
      </c>
      <c r="HG122" t="str">
        <f>IF(N($H122)&lt;35,"",IF(HA122="","",HA122+31))</f>
        <v/>
      </c>
      <c r="HH122" t="str">
        <f>IF(HG122="","",TODAY()-HG122)</f>
        <v/>
      </c>
      <c r="HK122" t="str">
        <f>IF(HG122="","SIN ESTADO",IF(HI122&lt;&gt;"","PAGA",IF(HH122&gt;0,"VENCIDA",IF(HH122&gt;=-5,"POR VENCER","AL DÍA"))))</f>
        <v>SIN ESTADO</v>
      </c>
      <c r="HM122" t="str">
        <f>IF(N($H122)&lt;36,"",IF(HG122="","",HG122+31))</f>
        <v/>
      </c>
      <c r="HN122" t="str">
        <f>IF(HM122="","",TODAY()-HM122)</f>
        <v/>
      </c>
      <c r="HQ122" t="str">
        <f>IF(HM122="","SIN ESTADO",IF(HO122&lt;&gt;"","PAGA",IF(HN122&gt;0,"VENCIDA",IF(HN122&gt;=-5,"POR VENCER","AL DÍA"))))</f>
        <v>SIN ESTADO</v>
      </c>
      <c r="HS122">
        <f>N122+T122+Z122+AF122+AL122+AR122+AX122+BD122+BJ122+BP122+BV122+CB122+CH122+CN122+CT122+CZ122+DF122+DL122+DR122+DX122+ED122+EJ122+EP122+EV122+FB122+FH122+FN122+FT122+FZ122+GF122+GL122+GR122+GX122+HD122+HJ122+HP122</f>
        <v>4333000</v>
      </c>
      <c r="HU122">
        <f>IFERROR(N($J122),0)</f>
        <v>833333.3333333334</v>
      </c>
      <c r="HW122">
        <f>SUMPRODUCT((MOD(COLUMN($M122:$HR122)-COLUMN($M122),6)=0)*ISNUMBER($M122:$HR122)*($M122:$HR122&gt;=RESUMEN!$C$26)*($M122:$HR122&lt;=RESUMEN!$C$27)*IFERROR(N($N122:$HS122),0))</f>
        <v>1750000</v>
      </c>
      <c r="HX122">
        <f>SUMPRODUCT((MOD(COLUMN($M122:$HR122)-COLUMN($M122),6)=0)*ISNUMBER($M122:$HR122)*($M122:$HR122&gt;=RESUMEN!$C$26)*($M122:$HR122&lt;=RESUMEN!$C$27))</f>
        <v>2</v>
      </c>
    </row>
    <row r="123">
      <c r="B123">
        <f>VENTAS!A122</f>
        <v>120</v>
      </c>
      <c r="C123" t="str">
        <f>VENTAS!B122</f>
        <v xml:space="preserve">LC1 - 14 - 5 </v>
      </c>
      <c r="D123" t="str">
        <f>VENTAS!C122</f>
        <v>VENDIDO</v>
      </c>
      <c r="E123">
        <f>VENTAS!D122</f>
        <v>25000000</v>
      </c>
      <c r="F123">
        <f>VENTAS!J122</f>
        <v>20000000</v>
      </c>
      <c r="G123">
        <f>VENTAS!F122</f>
        <v>46064</v>
      </c>
      <c r="H123">
        <f>VENTAS!K122</f>
        <v>24</v>
      </c>
      <c r="I123" t="str">
        <f>VENTAS!M122</f>
        <v xml:space="preserve">11 DE CADA MES </v>
      </c>
      <c r="J123">
        <f>VENTAS!L122</f>
        <v>833333.3333333334</v>
      </c>
      <c r="K123">
        <f>IF(N($H123)&lt;1,"",$G123+31)</f>
        <v>46095</v>
      </c>
      <c r="L123">
        <f>IF(K123="","",TODAY()-K123)</f>
        <v>223</v>
      </c>
      <c r="M123">
        <v>46092</v>
      </c>
      <c r="N123">
        <v>833000</v>
      </c>
      <c r="O123" t="str">
        <f>IF(K123="","SIN ESTADO",IF(M123&lt;&gt;"","PAGA",IF(L123&gt;0,"VENCIDA",IF(L123&gt;=-5,"POR VENCER","AL DÍA"))))</f>
        <v>PAGA</v>
      </c>
      <c r="P123" t="str">
        <v>TRANSFERENCIA</v>
      </c>
      <c r="Q123">
        <f>IF(N($H123)&lt;2,"",IF(K123="","",K123+31))</f>
        <v>46126</v>
      </c>
      <c r="R123">
        <f>IF(Q123="","",TODAY()-Q123)</f>
        <v>192</v>
      </c>
      <c r="S123">
        <v>46124</v>
      </c>
      <c r="T123">
        <v>830000</v>
      </c>
      <c r="U123" t="str">
        <f>IF(Q123="","SIN ESTADO",IF(S123&lt;&gt;"","PAGA",IF(R123&gt;0,"VENCIDA",IF(R123&gt;=-5,"POR VENCER","AL DÍA"))))</f>
        <v>PAGA</v>
      </c>
      <c r="V123" t="str">
        <v>TRANSFERENCIA</v>
      </c>
      <c r="W123">
        <f>IF(N($H123)&lt;3,"",IF(Q123="","",Q123+31))</f>
        <v>46157</v>
      </c>
      <c r="X123">
        <f>IF(W123="","",TODAY()-W123)</f>
        <v>161</v>
      </c>
      <c r="Y123">
        <v>46154</v>
      </c>
      <c r="Z123">
        <v>836000</v>
      </c>
      <c r="AA123" t="str">
        <f>IF(W123="","SIN ESTADO",IF(Y123&lt;&gt;"","PAGA",IF(X123&gt;0,"VENCIDA",IF(X123&gt;=-5,"POR VENCER","AL DÍA"))))</f>
        <v>PAGA</v>
      </c>
      <c r="AB123" t="str">
        <v>TRANSFERENCIA</v>
      </c>
      <c r="AC123">
        <f>IF(N($H123)&lt;4,"",IF(W123="","",W123+31))</f>
        <v>46188</v>
      </c>
      <c r="AD123">
        <f>IF(AC123="","",TODAY()-AC123)</f>
        <v>130</v>
      </c>
      <c r="AE123">
        <v>46186</v>
      </c>
      <c r="AF123">
        <v>833000</v>
      </c>
      <c r="AG123" t="str">
        <f>IF(AC123="","SIN ESTADO",IF(AE123&lt;&gt;"","PAGA",IF(AD123&gt;0,"VENCIDA",IF(AD123&gt;=-5,"POR VENCER","AL DÍA"))))</f>
        <v>PAGA</v>
      </c>
      <c r="AH123" t="str">
        <v>TRANSFERENCIA</v>
      </c>
      <c r="AI123">
        <f>IF(N($H123)&lt;5,"",IF(AC123="","",AC123+31))</f>
        <v>46219</v>
      </c>
      <c r="AJ123">
        <f>IF(AI123="","",TODAY()-AI123)</f>
        <v>99</v>
      </c>
      <c r="AK123">
        <v>46216</v>
      </c>
      <c r="AL123">
        <v>833000</v>
      </c>
      <c r="AM123" t="str">
        <f>IF(AI123="","SIN ESTADO",IF(AK123&lt;&gt;"","PAGA",IF(AJ123&gt;0,"VENCIDA",IF(AJ123&gt;=-5,"POR VENCER","AL DÍA"))))</f>
        <v>PAGA</v>
      </c>
      <c r="AN123" t="str">
        <v>TRANSFERENCIA</v>
      </c>
      <c r="AO123">
        <f>IF(N($H123)&lt;6,"",IF(AI123="","",AI123+31))</f>
        <v>46250</v>
      </c>
      <c r="AP123">
        <f>IF(AO123="","",TODAY()-AO123)</f>
        <v>68</v>
      </c>
      <c r="AQ123">
        <v>46247</v>
      </c>
      <c r="AR123">
        <v>833000</v>
      </c>
      <c r="AS123" t="str">
        <f>IF(AO123="","SIN ESTADO",IF(AQ123&lt;&gt;"","PAGA",IF(AP123&gt;0,"VENCIDA",IF(AP123&gt;=-5,"POR VENCER","AL DÍA"))))</f>
        <v>PAGA</v>
      </c>
      <c r="AT123" t="str">
        <v>TRANSFERENCIA</v>
      </c>
      <c r="AU123">
        <f>IF(N($H123)&lt;7,"",IF(AO123="","",AO123+31))</f>
        <v>46281</v>
      </c>
      <c r="AV123">
        <f>IF(AU123="","",TODAY()-AU123)</f>
        <v>37</v>
      </c>
      <c r="AW123">
        <v>46278</v>
      </c>
      <c r="AX123">
        <v>833000</v>
      </c>
      <c r="AY123" t="str">
        <f>IF(AU123="","SIN ESTADO",IF(AW123&lt;&gt;"","PAGA",IF(AV123&gt;0,"VENCIDA",IF(AV123&gt;=-5,"POR VENCER","AL DÍA"))))</f>
        <v>PAGA</v>
      </c>
      <c r="AZ123" t="str">
        <v>TRANSFERENCIA</v>
      </c>
      <c r="BA123">
        <f>IF(N($H123)&lt;8,"",IF(AU123="","",AU123+31))</f>
        <v>46312</v>
      </c>
      <c r="BB123">
        <f>IF(BA123="","",TODAY()-BA123)</f>
        <v>6</v>
      </c>
      <c r="BE123" t="str">
        <f>IF(BA123="","SIN ESTADO",IF(BC123&lt;&gt;"","PAGA",IF(BB123&gt;0,"VENCIDA",IF(BB123&gt;=-5,"POR VENCER","AL DÍA"))))</f>
        <v>VENCIDA</v>
      </c>
      <c r="BG123">
        <f>IF(N($H123)&lt;9,"",IF(BA123="","",BA123+31))</f>
        <v>46343</v>
      </c>
      <c r="BH123">
        <f>IF(BG123="","",TODAY()-BG123)</f>
        <v>-25</v>
      </c>
      <c r="BK123" t="str">
        <f>IF(BG123="","SIN ESTADO",IF(BI123&lt;&gt;"","PAGA",IF(BH123&gt;0,"VENCIDA",IF(BH123&gt;=-5,"POR VENCER","AL DÍA"))))</f>
        <v>AL DÍA</v>
      </c>
      <c r="BM123">
        <f>IF(N($H123)&lt;10,"",IF(BG123="","",BG123+31))</f>
        <v>46374</v>
      </c>
      <c r="BN123">
        <f>IF(BM123="","",TODAY()-BM123)</f>
        <v>-56</v>
      </c>
      <c r="BQ123" t="str">
        <f>IF(BM123="","SIN ESTADO",IF(BO123&lt;&gt;"","PAGA",IF(BN123&gt;0,"VENCIDA",IF(BN123&gt;=-5,"POR VENCER","AL DÍA"))))</f>
        <v>AL DÍA</v>
      </c>
      <c r="BS123">
        <f>IF(N($H123)&lt;11,"",IF(BM123="","",BM123+31))</f>
        <v>46405</v>
      </c>
      <c r="BT123">
        <f>IF(BS123="","",TODAY()-BS123)</f>
        <v>-87</v>
      </c>
      <c r="BW123" t="str">
        <f>IF(BS123="","SIN ESTADO",IF(BU123&lt;&gt;"","PAGA",IF(BT123&gt;0,"VENCIDA",IF(BT123&gt;=-5,"POR VENCER","AL DÍA"))))</f>
        <v>AL DÍA</v>
      </c>
      <c r="BY123">
        <f>IF(N($H123)&lt;12,"",IF(BS123="","",BS123+31))</f>
        <v>46436</v>
      </c>
      <c r="BZ123">
        <f>IF(BY123="","",TODAY()-BY123)</f>
        <v>-118</v>
      </c>
      <c r="CC123" t="str">
        <f>IF(BY123="","SIN ESTADO",IF(CA123&lt;&gt;"","PAGA",IF(BZ123&gt;0,"VENCIDA",IF(BZ123&gt;=-5,"POR VENCER","AL DÍA"))))</f>
        <v>AL DÍA</v>
      </c>
      <c r="CE123">
        <f>IF(N($H123)&lt;13,"",IF(BY123="","",BY123+31))</f>
        <v>46467</v>
      </c>
      <c r="CF123">
        <f>IF(CE123="","",TODAY()-CE123)</f>
        <v>-149</v>
      </c>
      <c r="CI123" t="str">
        <f>IF(CE123="","SIN ESTADO",IF(CG123&lt;&gt;"","PAGA",IF(CF123&gt;0,"VENCIDA",IF(CF123&gt;=-5,"POR VENCER","AL DÍA"))))</f>
        <v>AL DÍA</v>
      </c>
      <c r="CK123">
        <f>IF(N($H123)&lt;14,"",IF(CE123="","",CE123+31))</f>
        <v>46498</v>
      </c>
      <c r="CL123">
        <f>IF(CK123="","",TODAY()-CK123)</f>
        <v>-180</v>
      </c>
      <c r="CO123" t="str">
        <f>IF(CK123="","SIN ESTADO",IF(CM123&lt;&gt;"","PAGA",IF(CL123&gt;0,"VENCIDA",IF(CL123&gt;=-5,"POR VENCER","AL DÍA"))))</f>
        <v>AL DÍA</v>
      </c>
      <c r="CQ123">
        <f>IF(N($H123)&lt;15,"",IF(CK123="","",CK123+31))</f>
        <v>46529</v>
      </c>
      <c r="CR123">
        <f>IF(CQ123="","",TODAY()-CQ123)</f>
        <v>-211</v>
      </c>
      <c r="CU123" t="str">
        <f>IF(CQ123="","SIN ESTADO",IF(CS123&lt;&gt;"","PAGA",IF(CR123&gt;0,"VENCIDA",IF(CR123&gt;=-5,"POR VENCER","AL DÍA"))))</f>
        <v>AL DÍA</v>
      </c>
      <c r="CW123">
        <f>IF(N($H123)&lt;16,"",IF(CQ123="","",CQ123+31))</f>
        <v>46560</v>
      </c>
      <c r="CX123">
        <f>IF(CW123="","",TODAY()-CW123)</f>
        <v>-242</v>
      </c>
      <c r="DA123" t="str">
        <f>IF(CW123="","SIN ESTADO",IF(CY123&lt;&gt;"","PAGA",IF(CX123&gt;0,"VENCIDA",IF(CX123&gt;=-5,"POR VENCER","AL DÍA"))))</f>
        <v>AL DÍA</v>
      </c>
      <c r="DC123">
        <f>IF(N($H123)&lt;17,"",IF(CW123="","",CW123+31))</f>
        <v>46591</v>
      </c>
      <c r="DD123">
        <f>IF(DC123="","",TODAY()-DC123)</f>
        <v>-273</v>
      </c>
      <c r="DG123" t="str">
        <f>IF(DC123="","SIN ESTADO",IF(DE123&lt;&gt;"","PAGA",IF(DD123&gt;0,"VENCIDA",IF(DD123&gt;=-5,"POR VENCER","AL DÍA"))))</f>
        <v>AL DÍA</v>
      </c>
      <c r="DI123">
        <f>IF(N($H123)&lt;18,"",IF(DC123="","",DC123+31))</f>
        <v>46622</v>
      </c>
      <c r="DJ123">
        <f>IF(DI123="","",TODAY()-DI123)</f>
        <v>-304</v>
      </c>
      <c r="DM123" t="str">
        <f>IF(DI123="","SIN ESTADO",IF(DK123&lt;&gt;"","PAGA",IF(DJ123&gt;0,"VENCIDA",IF(DJ123&gt;=-5,"POR VENCER","AL DÍA"))))</f>
        <v>AL DÍA</v>
      </c>
      <c r="DO123">
        <f>IF(N($H123)&lt;19,"",IF(DI123="","",DI123+31))</f>
        <v>46653</v>
      </c>
      <c r="DP123">
        <f>IF(DO123="","",TODAY()-DO123)</f>
        <v>-335</v>
      </c>
      <c r="DS123" t="str">
        <f>IF(DO123="","SIN ESTADO",IF(DQ123&lt;&gt;"","PAGA",IF(DP123&gt;0,"VENCIDA",IF(DP123&gt;=-5,"POR VENCER","AL DÍA"))))</f>
        <v>AL DÍA</v>
      </c>
      <c r="DU123">
        <f>IF(N($H123)&lt;20,"",IF(DO123="","",DO123+31))</f>
        <v>46684</v>
      </c>
      <c r="DV123">
        <f>IF(DU123="","",TODAY()-DU123)</f>
        <v>-366</v>
      </c>
      <c r="DY123" t="str">
        <f>IF(DU123="","SIN ESTADO",IF(DW123&lt;&gt;"","PAGA",IF(DV123&gt;0,"VENCIDA",IF(DV123&gt;=-5,"POR VENCER","AL DÍA"))))</f>
        <v>AL DÍA</v>
      </c>
      <c r="EA123">
        <f>IF(N($H123)&lt;21,"",IF(DU123="","",DU123+31))</f>
        <v>46715</v>
      </c>
      <c r="EB123">
        <f>IF(EA123="","",TODAY()-EA123)</f>
        <v>-397</v>
      </c>
      <c r="EE123" t="str">
        <f>IF(EA123="","SIN ESTADO",IF(EC123&lt;&gt;"","PAGA",IF(EB123&gt;0,"VENCIDA",IF(EB123&gt;=-5,"POR VENCER","AL DÍA"))))</f>
        <v>AL DÍA</v>
      </c>
      <c r="EG123">
        <f>IF(N($H123)&lt;22,"",IF(EA123="","",EA123+31))</f>
        <v>46746</v>
      </c>
      <c r="EH123">
        <f>IF(EG123="","",TODAY()-EG123)</f>
        <v>-428</v>
      </c>
      <c r="EK123" t="str">
        <f>IF(EG123="","SIN ESTADO",IF(EI123&lt;&gt;"","PAGA",IF(EH123&gt;0,"VENCIDA",IF(EH123&gt;=-5,"POR VENCER","AL DÍA"))))</f>
        <v>AL DÍA</v>
      </c>
      <c r="EM123">
        <f>IF(N($H123)&lt;23,"",IF(EG123="","",EG123+31))</f>
        <v>46777</v>
      </c>
      <c r="EN123">
        <f>IF(EM123="","",TODAY()-EM123)</f>
        <v>-459</v>
      </c>
      <c r="EQ123" t="str">
        <f>IF(EM123="","SIN ESTADO",IF(EO123&lt;&gt;"","PAGA",IF(EN123&gt;0,"VENCIDA",IF(EN123&gt;=-5,"POR VENCER","AL DÍA"))))</f>
        <v>AL DÍA</v>
      </c>
      <c r="ES123">
        <f>IF(N($H123)&lt;24,"",IF(EM123="","",EM123+31))</f>
        <v>46808</v>
      </c>
      <c r="ET123">
        <f>IF(ES123="","",TODAY()-ES123)</f>
        <v>-490</v>
      </c>
      <c r="EW123" t="str">
        <f>IF(ES123="","SIN ESTADO",IF(EU123&lt;&gt;"","PAGA",IF(ET123&gt;0,"VENCIDA",IF(ET123&gt;=-5,"POR VENCER","AL DÍA"))))</f>
        <v>AL DÍA</v>
      </c>
      <c r="EY123" t="str">
        <f>IF(N($H123)&lt;25,"",IF(ES123="","",ES123+31))</f>
        <v/>
      </c>
      <c r="EZ123" t="str">
        <f>IF(EY123="","",TODAY()-EY123)</f>
        <v/>
      </c>
      <c r="FC123" t="str">
        <f>IF(EY123="","SIN ESTADO",IF(FA123&lt;&gt;"","PAGA",IF(EZ123&gt;0,"VENCIDA",IF(EZ123&gt;=-5,"POR VENCER","AL DÍA"))))</f>
        <v>SIN ESTADO</v>
      </c>
      <c r="FE123" t="str">
        <f>IF(N($H123)&lt;26,"",IF(EY123="","",EY123+31))</f>
        <v/>
      </c>
      <c r="FF123" t="str">
        <f>IF(FE123="","",TODAY()-FE123)</f>
        <v/>
      </c>
      <c r="FI123" t="str">
        <f>IF(FE123="","SIN ESTADO",IF(FG123&lt;&gt;"","PAGA",IF(FF123&gt;0,"VENCIDA",IF(FF123&gt;=-5,"POR VENCER","AL DÍA"))))</f>
        <v>SIN ESTADO</v>
      </c>
      <c r="FK123" t="str">
        <f>IF(N($H123)&lt;27,"",IF(FE123="","",FE123+31))</f>
        <v/>
      </c>
      <c r="FL123" t="str">
        <f>IF(FK123="","",TODAY()-FK123)</f>
        <v/>
      </c>
      <c r="FO123" t="str">
        <f>IF(FK123="","SIN ESTADO",IF(FM123&lt;&gt;"","PAGA",IF(FL123&gt;0,"VENCIDA",IF(FL123&gt;=-5,"POR VENCER","AL DÍA"))))</f>
        <v>SIN ESTADO</v>
      </c>
      <c r="FQ123" t="str">
        <f>IF(N($H123)&lt;28,"",IF(FK123="","",FK123+31))</f>
        <v/>
      </c>
      <c r="FR123" t="str">
        <f>IF(FQ123="","",TODAY()-FQ123)</f>
        <v/>
      </c>
      <c r="FU123" t="str">
        <f>IF(FQ123="","SIN ESTADO",IF(FS123&lt;&gt;"","PAGA",IF(FR123&gt;0,"VENCIDA",IF(FR123&gt;=-5,"POR VENCER","AL DÍA"))))</f>
        <v>SIN ESTADO</v>
      </c>
      <c r="FW123" t="str">
        <f>IF(N($H123)&lt;29,"",IF(FQ123="","",FQ123+31))</f>
        <v/>
      </c>
      <c r="FX123" t="str">
        <f>IF(FW123="","",TODAY()-FW123)</f>
        <v/>
      </c>
      <c r="GA123" t="str">
        <f>IF(FW123="","SIN ESTADO",IF(FY123&lt;&gt;"","PAGA",IF(FX123&gt;0,"VENCIDA",IF(FX123&gt;=-5,"POR VENCER","AL DÍA"))))</f>
        <v>SIN ESTADO</v>
      </c>
      <c r="GC123" t="str">
        <f>IF(N($H123)&lt;30,"",IF(FW123="","",FW123+31))</f>
        <v/>
      </c>
      <c r="GD123" t="str">
        <f>IF(GC123="","",TODAY()-GC123)</f>
        <v/>
      </c>
      <c r="GG123" t="str">
        <f>IF(GC123="","SIN ESTADO",IF(GE123&lt;&gt;"","PAGA",IF(GD123&gt;0,"VENCIDA",IF(GD123&gt;=-5,"POR VENCER","AL DÍA"))))</f>
        <v>SIN ESTADO</v>
      </c>
      <c r="GI123" t="str">
        <f>IF(N($H123)&lt;31,"",IF(GC123="","",GC123+31))</f>
        <v/>
      </c>
      <c r="GJ123" t="str">
        <f>IF(GI123="","",TODAY()-GI123)</f>
        <v/>
      </c>
      <c r="GM123" t="str">
        <f>IF(GI123="","SIN ESTADO",IF(GK123&lt;&gt;"","PAGA",IF(GJ123&gt;0,"VENCIDA",IF(GJ123&gt;=-5,"POR VENCER","AL DÍA"))))</f>
        <v>SIN ESTADO</v>
      </c>
      <c r="GO123" t="str">
        <f>IF(N($H123)&lt;32,"",IF(GI123="","",GI123+31))</f>
        <v/>
      </c>
      <c r="GP123" t="str">
        <f>IF(GO123="","",TODAY()-GO123)</f>
        <v/>
      </c>
      <c r="GS123" t="str">
        <f>IF(GO123="","SIN ESTADO",IF(GQ123&lt;&gt;"","PAGA",IF(GP123&gt;0,"VENCIDA",IF(GP123&gt;=-5,"POR VENCER","AL DÍA"))))</f>
        <v>SIN ESTADO</v>
      </c>
      <c r="GU123" t="str">
        <f>IF(N($H123)&lt;33,"",IF(GO123="","",GO123+31))</f>
        <v/>
      </c>
      <c r="GV123" t="str">
        <f>IF(GU123="","",TODAY()-GU123)</f>
        <v/>
      </c>
      <c r="GY123" t="str">
        <f>IF(GU123="","SIN ESTADO",IF(GW123&lt;&gt;"","PAGA",IF(GV123&gt;0,"VENCIDA",IF(GV123&gt;=-5,"POR VENCER","AL DÍA"))))</f>
        <v>SIN ESTADO</v>
      </c>
      <c r="HA123" t="str">
        <f>IF(N($H123)&lt;34,"",IF(GU123="","",GU123+31))</f>
        <v/>
      </c>
      <c r="HB123" t="str">
        <f>IF(HA123="","",TODAY()-HA123)</f>
        <v/>
      </c>
      <c r="HE123" t="str">
        <f>IF(HA123="","SIN ESTADO",IF(HC123&lt;&gt;"","PAGA",IF(HB123&gt;0,"VENCIDA",IF(HB123&gt;=-5,"POR VENCER","AL DÍA"))))</f>
        <v>SIN ESTADO</v>
      </c>
      <c r="HG123" t="str">
        <f>IF(N($H123)&lt;35,"",IF(HA123="","",HA123+31))</f>
        <v/>
      </c>
      <c r="HH123" t="str">
        <f>IF(HG123="","",TODAY()-HG123)</f>
        <v/>
      </c>
      <c r="HK123" t="str">
        <f>IF(HG123="","SIN ESTADO",IF(HI123&lt;&gt;"","PAGA",IF(HH123&gt;0,"VENCIDA",IF(HH123&gt;=-5,"POR VENCER","AL DÍA"))))</f>
        <v>SIN ESTADO</v>
      </c>
      <c r="HM123" t="str">
        <f>IF(N($H123)&lt;36,"",IF(HG123="","",HG123+31))</f>
        <v/>
      </c>
      <c r="HN123" t="str">
        <f>IF(HM123="","",TODAY()-HM123)</f>
        <v/>
      </c>
      <c r="HQ123" t="str">
        <f>IF(HM123="","SIN ESTADO",IF(HO123&lt;&gt;"","PAGA",IF(HN123&gt;0,"VENCIDA",IF(HN123&gt;=-5,"POR VENCER","AL DÍA"))))</f>
        <v>SIN ESTADO</v>
      </c>
      <c r="HS123">
        <f>N123+T123+Z123+AF123+AL123+AR123+AX123+BD123+BJ123+BP123+BV123+CB123+CH123+CN123+CT123+CZ123+DF123+DL123+DR123+DX123+ED123+EJ123+EP123+EV123+FB123+FH123+FN123+FT123+FZ123+GF123+GL123+GR123+GX123+HD123+HJ123+HP123</f>
        <v>5831000</v>
      </c>
      <c r="HU123">
        <f>IFERROR(N($J123),0)</f>
        <v>833333.3333333334</v>
      </c>
      <c r="HW123">
        <f>SUMPRODUCT((MOD(COLUMN($M123:$HR123)-COLUMN($M123),6)=0)*ISNUMBER($M123:$HR123)*($M123:$HR123&gt;=RESUMEN!$C$26)*($M123:$HR123&lt;=RESUMEN!$C$27)*IFERROR(N($N123:$HS123),0))</f>
        <v>833000</v>
      </c>
      <c r="HX123">
        <f>SUMPRODUCT((MOD(COLUMN($M123:$HR123)-COLUMN($M123),6)=0)*ISNUMBER($M123:$HR123)*($M123:$HR123&gt;=RESUMEN!$C$26)*($M123:$HR123&lt;=RESUMEN!$C$27))</f>
        <v>1</v>
      </c>
    </row>
    <row r="124">
      <c r="B124">
        <f>VENTAS!A123</f>
        <v>121</v>
      </c>
      <c r="C124" t="str">
        <f>VENTAS!B123</f>
        <v xml:space="preserve">LC1 - 14 - 6 </v>
      </c>
      <c r="D124" t="str">
        <f>VENTAS!C123</f>
        <v>VENDIDO</v>
      </c>
      <c r="E124">
        <f>VENTAS!D123</f>
        <v>25000000</v>
      </c>
      <c r="F124">
        <f>VENTAS!J123</f>
        <v>4500000</v>
      </c>
      <c r="G124">
        <f>VENTAS!F123</f>
        <v>46254</v>
      </c>
      <c r="H124">
        <f>VENTAS!K123</f>
        <v>24</v>
      </c>
      <c r="I124" t="str">
        <f>VENTAS!M123</f>
        <v>20 DE CADA MES</v>
      </c>
      <c r="J124">
        <f>VENTAS!L123</f>
        <v>187500</v>
      </c>
      <c r="K124">
        <f>IF(N($H124)&lt;1,"",$G124+31)</f>
        <v>46285</v>
      </c>
      <c r="L124">
        <f>IF(K124="","",TODAY()-K124)</f>
        <v>33</v>
      </c>
      <c r="M124">
        <v>46188</v>
      </c>
      <c r="N124">
        <v>200000</v>
      </c>
      <c r="O124" t="str">
        <f>IF(K124="","SIN ESTADO",IF(M124&lt;&gt;"","PAGA",IF(L124&gt;0,"VENCIDA",IF(L124&gt;=-5,"POR VENCER","AL DÍA"))))</f>
        <v>PAGA</v>
      </c>
      <c r="P124" t="str">
        <v>TRANSFERENCIA</v>
      </c>
      <c r="Q124">
        <f>IF(N($H124)&lt;2,"",IF(K124="","",K124+31))</f>
        <v>46316</v>
      </c>
      <c r="R124">
        <f>IF(Q124="","",TODAY()-Q124)</f>
        <v>2</v>
      </c>
      <c r="U124" t="str">
        <f>IF(Q124="","SIN ESTADO",IF(S124&lt;&gt;"","PAGA",IF(R124&gt;0,"VENCIDA",IF(R124&gt;=-5,"POR VENCER","AL DÍA"))))</f>
        <v>VENCIDA</v>
      </c>
      <c r="W124">
        <f>IF(N($H124)&lt;3,"",IF(Q124="","",Q124+31))</f>
        <v>46347</v>
      </c>
      <c r="X124">
        <f>IF(W124="","",TODAY()-W124)</f>
        <v>-29</v>
      </c>
      <c r="AA124" t="str">
        <f>IF(W124="","SIN ESTADO",IF(Y124&lt;&gt;"","PAGA",IF(X124&gt;0,"VENCIDA",IF(X124&gt;=-5,"POR VENCER","AL DÍA"))))</f>
        <v>AL DÍA</v>
      </c>
      <c r="AC124">
        <f>IF(N($H124)&lt;4,"",IF(W124="","",W124+31))</f>
        <v>46378</v>
      </c>
      <c r="AD124">
        <f>IF(AC124="","",TODAY()-AC124)</f>
        <v>-60</v>
      </c>
      <c r="AG124" t="str">
        <f>IF(AC124="","SIN ESTADO",IF(AE124&lt;&gt;"","PAGA",IF(AD124&gt;0,"VENCIDA",IF(AD124&gt;=-5,"POR VENCER","AL DÍA"))))</f>
        <v>AL DÍA</v>
      </c>
      <c r="AI124">
        <f>IF(N($H124)&lt;5,"",IF(AC124="","",AC124+31))</f>
        <v>46409</v>
      </c>
      <c r="AJ124">
        <f>IF(AI124="","",TODAY()-AI124)</f>
        <v>-91</v>
      </c>
      <c r="AM124" t="str">
        <f>IF(AI124="","SIN ESTADO",IF(AK124&lt;&gt;"","PAGA",IF(AJ124&gt;0,"VENCIDA",IF(AJ124&gt;=-5,"POR VENCER","AL DÍA"))))</f>
        <v>AL DÍA</v>
      </c>
      <c r="AO124">
        <f>IF(N($H124)&lt;6,"",IF(AI124="","",AI124+31))</f>
        <v>46440</v>
      </c>
      <c r="AP124">
        <f>IF(AO124="","",TODAY()-AO124)</f>
        <v>-122</v>
      </c>
      <c r="AS124" t="str">
        <f>IF(AO124="","SIN ESTADO",IF(AQ124&lt;&gt;"","PAGA",IF(AP124&gt;0,"VENCIDA",IF(AP124&gt;=-5,"POR VENCER","AL DÍA"))))</f>
        <v>AL DÍA</v>
      </c>
      <c r="AU124">
        <f>IF(N($H124)&lt;7,"",IF(AO124="","",AO124+31))</f>
        <v>46471</v>
      </c>
      <c r="AV124">
        <f>IF(AU124="","",TODAY()-AU124)</f>
        <v>-153</v>
      </c>
      <c r="AY124" t="str">
        <f>IF(AU124="","SIN ESTADO",IF(AW124&lt;&gt;"","PAGA",IF(AV124&gt;0,"VENCIDA",IF(AV124&gt;=-5,"POR VENCER","AL DÍA"))))</f>
        <v>AL DÍA</v>
      </c>
      <c r="BA124">
        <f>IF(N($H124)&lt;8,"",IF(AU124="","",AU124+31))</f>
        <v>46502</v>
      </c>
      <c r="BB124">
        <f>IF(BA124="","",TODAY()-BA124)</f>
        <v>-184</v>
      </c>
      <c r="BE124" t="str">
        <f>IF(BA124="","SIN ESTADO",IF(BC124&lt;&gt;"","PAGA",IF(BB124&gt;0,"VENCIDA",IF(BB124&gt;=-5,"POR VENCER","AL DÍA"))))</f>
        <v>AL DÍA</v>
      </c>
      <c r="BG124">
        <f>IF(N($H124)&lt;9,"",IF(BA124="","",BA124+31))</f>
        <v>46533</v>
      </c>
      <c r="BH124">
        <f>IF(BG124="","",TODAY()-BG124)</f>
        <v>-215</v>
      </c>
      <c r="BK124" t="str">
        <f>IF(BG124="","SIN ESTADO",IF(BI124&lt;&gt;"","PAGA",IF(BH124&gt;0,"VENCIDA",IF(BH124&gt;=-5,"POR VENCER","AL DÍA"))))</f>
        <v>AL DÍA</v>
      </c>
      <c r="BM124">
        <f>IF(N($H124)&lt;10,"",IF(BG124="","",BG124+31))</f>
        <v>46564</v>
      </c>
      <c r="BN124">
        <f>IF(BM124="","",TODAY()-BM124)</f>
        <v>-246</v>
      </c>
      <c r="BQ124" t="str">
        <f>IF(BM124="","SIN ESTADO",IF(BO124&lt;&gt;"","PAGA",IF(BN124&gt;0,"VENCIDA",IF(BN124&gt;=-5,"POR VENCER","AL DÍA"))))</f>
        <v>AL DÍA</v>
      </c>
      <c r="BS124">
        <f>IF(N($H124)&lt;11,"",IF(BM124="","",BM124+31))</f>
        <v>46595</v>
      </c>
      <c r="BT124">
        <f>IF(BS124="","",TODAY()-BS124)</f>
        <v>-277</v>
      </c>
      <c r="BW124" t="str">
        <f>IF(BS124="","SIN ESTADO",IF(BU124&lt;&gt;"","PAGA",IF(BT124&gt;0,"VENCIDA",IF(BT124&gt;=-5,"POR VENCER","AL DÍA"))))</f>
        <v>AL DÍA</v>
      </c>
      <c r="BY124">
        <f>IF(N($H124)&lt;12,"",IF(BS124="","",BS124+31))</f>
        <v>46626</v>
      </c>
      <c r="BZ124">
        <f>IF(BY124="","",TODAY()-BY124)</f>
        <v>-308</v>
      </c>
      <c r="CC124" t="str">
        <f>IF(BY124="","SIN ESTADO",IF(CA124&lt;&gt;"","PAGA",IF(BZ124&gt;0,"VENCIDA",IF(BZ124&gt;=-5,"POR VENCER","AL DÍA"))))</f>
        <v>AL DÍA</v>
      </c>
      <c r="CE124">
        <f>IF(N($H124)&lt;13,"",IF(BY124="","",BY124+31))</f>
        <v>46657</v>
      </c>
      <c r="CF124">
        <f>IF(CE124="","",TODAY()-CE124)</f>
        <v>-339</v>
      </c>
      <c r="CI124" t="str">
        <f>IF(CE124="","SIN ESTADO",IF(CG124&lt;&gt;"","PAGA",IF(CF124&gt;0,"VENCIDA",IF(CF124&gt;=-5,"POR VENCER","AL DÍA"))))</f>
        <v>AL DÍA</v>
      </c>
      <c r="CK124">
        <f>IF(N($H124)&lt;14,"",IF(CE124="","",CE124+31))</f>
        <v>46688</v>
      </c>
      <c r="CL124">
        <f>IF(CK124="","",TODAY()-CK124)</f>
        <v>-370</v>
      </c>
      <c r="CO124" t="str">
        <f>IF(CK124="","SIN ESTADO",IF(CM124&lt;&gt;"","PAGA",IF(CL124&gt;0,"VENCIDA",IF(CL124&gt;=-5,"POR VENCER","AL DÍA"))))</f>
        <v>AL DÍA</v>
      </c>
      <c r="CQ124">
        <f>IF(N($H124)&lt;15,"",IF(CK124="","",CK124+31))</f>
        <v>46719</v>
      </c>
      <c r="CR124">
        <f>IF(CQ124="","",TODAY()-CQ124)</f>
        <v>-401</v>
      </c>
      <c r="CU124" t="str">
        <f>IF(CQ124="","SIN ESTADO",IF(CS124&lt;&gt;"","PAGA",IF(CR124&gt;0,"VENCIDA",IF(CR124&gt;=-5,"POR VENCER","AL DÍA"))))</f>
        <v>AL DÍA</v>
      </c>
      <c r="CW124">
        <f>IF(N($H124)&lt;16,"",IF(CQ124="","",CQ124+31))</f>
        <v>46750</v>
      </c>
      <c r="CX124">
        <f>IF(CW124="","",TODAY()-CW124)</f>
        <v>-432</v>
      </c>
      <c r="DA124" t="str">
        <f>IF(CW124="","SIN ESTADO",IF(CY124&lt;&gt;"","PAGA",IF(CX124&gt;0,"VENCIDA",IF(CX124&gt;=-5,"POR VENCER","AL DÍA"))))</f>
        <v>AL DÍA</v>
      </c>
      <c r="DC124">
        <f>IF(N($H124)&lt;17,"",IF(CW124="","",CW124+31))</f>
        <v>46781</v>
      </c>
      <c r="DD124">
        <f>IF(DC124="","",TODAY()-DC124)</f>
        <v>-463</v>
      </c>
      <c r="DG124" t="str">
        <f>IF(DC124="","SIN ESTADO",IF(DE124&lt;&gt;"","PAGA",IF(DD124&gt;0,"VENCIDA",IF(DD124&gt;=-5,"POR VENCER","AL DÍA"))))</f>
        <v>AL DÍA</v>
      </c>
      <c r="DI124">
        <f>IF(N($H124)&lt;18,"",IF(DC124="","",DC124+31))</f>
        <v>46812</v>
      </c>
      <c r="DJ124">
        <f>IF(DI124="","",TODAY()-DI124)</f>
        <v>-494</v>
      </c>
      <c r="DM124" t="str">
        <f>IF(DI124="","SIN ESTADO",IF(DK124&lt;&gt;"","PAGA",IF(DJ124&gt;0,"VENCIDA",IF(DJ124&gt;=-5,"POR VENCER","AL DÍA"))))</f>
        <v>AL DÍA</v>
      </c>
      <c r="DO124">
        <f>IF(N($H124)&lt;19,"",IF(DI124="","",DI124+31))</f>
        <v>46843</v>
      </c>
      <c r="DP124">
        <f>IF(DO124="","",TODAY()-DO124)</f>
        <v>-525</v>
      </c>
      <c r="DS124" t="str">
        <f>IF(DO124="","SIN ESTADO",IF(DQ124&lt;&gt;"","PAGA",IF(DP124&gt;0,"VENCIDA",IF(DP124&gt;=-5,"POR VENCER","AL DÍA"))))</f>
        <v>AL DÍA</v>
      </c>
      <c r="DU124">
        <f>IF(N($H124)&lt;20,"",IF(DO124="","",DO124+31))</f>
        <v>46874</v>
      </c>
      <c r="DV124">
        <f>IF(DU124="","",TODAY()-DU124)</f>
        <v>-556</v>
      </c>
      <c r="DY124" t="str">
        <f>IF(DU124="","SIN ESTADO",IF(DW124&lt;&gt;"","PAGA",IF(DV124&gt;0,"VENCIDA",IF(DV124&gt;=-5,"POR VENCER","AL DÍA"))))</f>
        <v>AL DÍA</v>
      </c>
      <c r="EA124">
        <f>IF(N($H124)&lt;21,"",IF(DU124="","",DU124+31))</f>
        <v>46905</v>
      </c>
      <c r="EB124">
        <f>IF(EA124="","",TODAY()-EA124)</f>
        <v>-587</v>
      </c>
      <c r="EE124" t="str">
        <f>IF(EA124="","SIN ESTADO",IF(EC124&lt;&gt;"","PAGA",IF(EB124&gt;0,"VENCIDA",IF(EB124&gt;=-5,"POR VENCER","AL DÍA"))))</f>
        <v>AL DÍA</v>
      </c>
      <c r="EG124">
        <f>IF(N($H124)&lt;22,"",IF(EA124="","",EA124+31))</f>
        <v>46936</v>
      </c>
      <c r="EH124">
        <f>IF(EG124="","",TODAY()-EG124)</f>
        <v>-618</v>
      </c>
      <c r="EK124" t="str">
        <f>IF(EG124="","SIN ESTADO",IF(EI124&lt;&gt;"","PAGA",IF(EH124&gt;0,"VENCIDA",IF(EH124&gt;=-5,"POR VENCER","AL DÍA"))))</f>
        <v>AL DÍA</v>
      </c>
      <c r="EM124">
        <f>IF(N($H124)&lt;23,"",IF(EG124="","",EG124+31))</f>
        <v>46967</v>
      </c>
      <c r="EN124">
        <f>IF(EM124="","",TODAY()-EM124)</f>
        <v>-649</v>
      </c>
      <c r="EQ124" t="str">
        <f>IF(EM124="","SIN ESTADO",IF(EO124&lt;&gt;"","PAGA",IF(EN124&gt;0,"VENCIDA",IF(EN124&gt;=-5,"POR VENCER","AL DÍA"))))</f>
        <v>AL DÍA</v>
      </c>
      <c r="ES124">
        <f>IF(N($H124)&lt;24,"",IF(EM124="","",EM124+31))</f>
        <v>46998</v>
      </c>
      <c r="ET124">
        <f>IF(ES124="","",TODAY()-ES124)</f>
        <v>-680</v>
      </c>
      <c r="EW124" t="str">
        <f>IF(ES124="","SIN ESTADO",IF(EU124&lt;&gt;"","PAGA",IF(ET124&gt;0,"VENCIDA",IF(ET124&gt;=-5,"POR VENCER","AL DÍA"))))</f>
        <v>AL DÍA</v>
      </c>
      <c r="EY124" t="str">
        <f>IF(N($H124)&lt;25,"",IF(ES124="","",ES124+31))</f>
        <v/>
      </c>
      <c r="EZ124" t="str">
        <f>IF(EY124="","",TODAY()-EY124)</f>
        <v/>
      </c>
      <c r="FC124" t="str">
        <f>IF(EY124="","SIN ESTADO",IF(FA124&lt;&gt;"","PAGA",IF(EZ124&gt;0,"VENCIDA",IF(EZ124&gt;=-5,"POR VENCER","AL DÍA"))))</f>
        <v>SIN ESTADO</v>
      </c>
      <c r="FE124" t="str">
        <f>IF(N($H124)&lt;26,"",IF(EY124="","",EY124+31))</f>
        <v/>
      </c>
      <c r="FF124" t="str">
        <f>IF(FE124="","",TODAY()-FE124)</f>
        <v/>
      </c>
      <c r="FI124" t="str">
        <f>IF(FE124="","SIN ESTADO",IF(FG124&lt;&gt;"","PAGA",IF(FF124&gt;0,"VENCIDA",IF(FF124&gt;=-5,"POR VENCER","AL DÍA"))))</f>
        <v>SIN ESTADO</v>
      </c>
      <c r="FK124" t="str">
        <f>IF(N($H124)&lt;27,"",IF(FE124="","",FE124+31))</f>
        <v/>
      </c>
      <c r="FL124" t="str">
        <f>IF(FK124="","",TODAY()-FK124)</f>
        <v/>
      </c>
      <c r="FO124" t="str">
        <f>IF(FK124="","SIN ESTADO",IF(FM124&lt;&gt;"","PAGA",IF(FL124&gt;0,"VENCIDA",IF(FL124&gt;=-5,"POR VENCER","AL DÍA"))))</f>
        <v>SIN ESTADO</v>
      </c>
      <c r="FQ124" t="str">
        <f>IF(N($H124)&lt;28,"",IF(FK124="","",FK124+31))</f>
        <v/>
      </c>
      <c r="FR124" t="str">
        <f>IF(FQ124="","",TODAY()-FQ124)</f>
        <v/>
      </c>
      <c r="FU124" t="str">
        <f>IF(FQ124="","SIN ESTADO",IF(FS124&lt;&gt;"","PAGA",IF(FR124&gt;0,"VENCIDA",IF(FR124&gt;=-5,"POR VENCER","AL DÍA"))))</f>
        <v>SIN ESTADO</v>
      </c>
      <c r="FW124" t="str">
        <f>IF(N($H124)&lt;29,"",IF(FQ124="","",FQ124+31))</f>
        <v/>
      </c>
      <c r="FX124" t="str">
        <f>IF(FW124="","",TODAY()-FW124)</f>
        <v/>
      </c>
      <c r="GA124" t="str">
        <f>IF(FW124="","SIN ESTADO",IF(FY124&lt;&gt;"","PAGA",IF(FX124&gt;0,"VENCIDA",IF(FX124&gt;=-5,"POR VENCER","AL DÍA"))))</f>
        <v>SIN ESTADO</v>
      </c>
      <c r="GC124" t="str">
        <f>IF(N($H124)&lt;30,"",IF(FW124="","",FW124+31))</f>
        <v/>
      </c>
      <c r="GD124" t="str">
        <f>IF(GC124="","",TODAY()-GC124)</f>
        <v/>
      </c>
      <c r="GG124" t="str">
        <f>IF(GC124="","SIN ESTADO",IF(GE124&lt;&gt;"","PAGA",IF(GD124&gt;0,"VENCIDA",IF(GD124&gt;=-5,"POR VENCER","AL DÍA"))))</f>
        <v>SIN ESTADO</v>
      </c>
      <c r="GI124" t="str">
        <f>IF(N($H124)&lt;31,"",IF(GC124="","",GC124+31))</f>
        <v/>
      </c>
      <c r="GJ124" t="str">
        <f>IF(GI124="","",TODAY()-GI124)</f>
        <v/>
      </c>
      <c r="GM124" t="str">
        <f>IF(GI124="","SIN ESTADO",IF(GK124&lt;&gt;"","PAGA",IF(GJ124&gt;0,"VENCIDA",IF(GJ124&gt;=-5,"POR VENCER","AL DÍA"))))</f>
        <v>SIN ESTADO</v>
      </c>
      <c r="GO124" t="str">
        <f>IF(N($H124)&lt;32,"",IF(GI124="","",GI124+31))</f>
        <v/>
      </c>
      <c r="GP124" t="str">
        <f>IF(GO124="","",TODAY()-GO124)</f>
        <v/>
      </c>
      <c r="GS124" t="str">
        <f>IF(GO124="","SIN ESTADO",IF(GQ124&lt;&gt;"","PAGA",IF(GP124&gt;0,"VENCIDA",IF(GP124&gt;=-5,"POR VENCER","AL DÍA"))))</f>
        <v>SIN ESTADO</v>
      </c>
      <c r="GU124" t="str">
        <f>IF(N($H124)&lt;33,"",IF(GO124="","",GO124+31))</f>
        <v/>
      </c>
      <c r="GV124" t="str">
        <f>IF(GU124="","",TODAY()-GU124)</f>
        <v/>
      </c>
      <c r="GY124" t="str">
        <f>IF(GU124="","SIN ESTADO",IF(GW124&lt;&gt;"","PAGA",IF(GV124&gt;0,"VENCIDA",IF(GV124&gt;=-5,"POR VENCER","AL DÍA"))))</f>
        <v>SIN ESTADO</v>
      </c>
      <c r="HA124" t="str">
        <f>IF(N($H124)&lt;34,"",IF(GU124="","",GU124+31))</f>
        <v/>
      </c>
      <c r="HB124" t="str">
        <f>IF(HA124="","",TODAY()-HA124)</f>
        <v/>
      </c>
      <c r="HE124" t="str">
        <f>IF(HA124="","SIN ESTADO",IF(HC124&lt;&gt;"","PAGA",IF(HB124&gt;0,"VENCIDA",IF(HB124&gt;=-5,"POR VENCER","AL DÍA"))))</f>
        <v>SIN ESTADO</v>
      </c>
      <c r="HG124" t="str">
        <f>IF(N($H124)&lt;35,"",IF(HA124="","",HA124+31))</f>
        <v/>
      </c>
      <c r="HH124" t="str">
        <f>IF(HG124="","",TODAY()-HG124)</f>
        <v/>
      </c>
      <c r="HK124" t="str">
        <f>IF(HG124="","SIN ESTADO",IF(HI124&lt;&gt;"","PAGA",IF(HH124&gt;0,"VENCIDA",IF(HH124&gt;=-5,"POR VENCER","AL DÍA"))))</f>
        <v>SIN ESTADO</v>
      </c>
      <c r="HM124" t="str">
        <f>IF(N($H124)&lt;36,"",IF(HG124="","",HG124+31))</f>
        <v/>
      </c>
      <c r="HN124" t="str">
        <f>IF(HM124="","",TODAY()-HM124)</f>
        <v/>
      </c>
      <c r="HQ124" t="str">
        <f>IF(HM124="","SIN ESTADO",IF(HO124&lt;&gt;"","PAGA",IF(HN124&gt;0,"VENCIDA",IF(HN124&gt;=-5,"POR VENCER","AL DÍA"))))</f>
        <v>SIN ESTADO</v>
      </c>
      <c r="HS124">
        <f>N124+T124+Z124+AF124+AL124+AR124+AX124+BD124+BJ124+BP124+BV124+CB124+CH124+CN124+CT124+CZ124+DF124+DL124+DR124+DX124+ED124+EJ124+EP124+EV124+FB124+FH124+FN124+FT124+FZ124+GF124+GL124+GR124+GX124+HD124+HJ124+HP124</f>
        <v>200000</v>
      </c>
      <c r="HU124">
        <f>IFERROR(N($J124),0)</f>
        <v>187500</v>
      </c>
      <c r="HW124">
        <f>SUMPRODUCT((MOD(COLUMN($M124:$HR124)-COLUMN($M124),6)=0)*ISNUMBER($M124:$HR124)*($M124:$HR124&gt;=RESUMEN!$C$26)*($M124:$HR124&lt;=RESUMEN!$C$27)*IFERROR(N($N124:$HS124),0))</f>
        <v>0</v>
      </c>
      <c r="HX124">
        <f>SUMPRODUCT((MOD(COLUMN($M124:$HR124)-COLUMN($M124),6)=0)*ISNUMBER($M124:$HR124)*($M124:$HR124&gt;=RESUMEN!$C$26)*($M124:$HR124&lt;=RESUMEN!$C$27))</f>
        <v>0</v>
      </c>
    </row>
    <row r="125">
      <c r="B125">
        <f>VENTAS!A124</f>
        <v>122</v>
      </c>
      <c r="C125" t="str">
        <f>VENTAS!B124</f>
        <v xml:space="preserve">LC1 - 14 - 7 </v>
      </c>
      <c r="D125" t="str">
        <f>VENTAS!C124</f>
        <v>VENDIDO</v>
      </c>
      <c r="E125">
        <f>VENTAS!D124</f>
        <v>25000000</v>
      </c>
      <c r="F125">
        <f>VENTAS!J124</f>
        <v>21000000</v>
      </c>
      <c r="G125">
        <f>VENTAS!F124</f>
        <v>46063</v>
      </c>
      <c r="H125">
        <f>VENTAS!K124</f>
        <v>24</v>
      </c>
      <c r="I125" t="str">
        <f>VENTAS!M124</f>
        <v xml:space="preserve">10 DE CADA MES </v>
      </c>
      <c r="J125">
        <f>VENTAS!L124</f>
        <v>875000</v>
      </c>
      <c r="K125">
        <f>IF(N($H125)&lt;1,"",$G125+31)</f>
        <v>46094</v>
      </c>
      <c r="L125">
        <f>IF(K125="","",TODAY()-K125)</f>
        <v>224</v>
      </c>
      <c r="M125">
        <v>46089</v>
      </c>
      <c r="N125">
        <v>875000</v>
      </c>
      <c r="O125" t="str">
        <f>IF(K125="","SIN ESTADO",IF(M125&lt;&gt;"","PAGA",IF(L125&gt;0,"VENCIDA",IF(L125&gt;=-5,"POR VENCER","AL DÍA"))))</f>
        <v>PAGA</v>
      </c>
      <c r="P125" t="str">
        <v>TRANSFERENCIA</v>
      </c>
      <c r="Q125">
        <f>IF(N($H125)&lt;2,"",IF(K125="","",K125+31))</f>
        <v>46125</v>
      </c>
      <c r="R125">
        <f>IF(Q125="","",TODAY()-Q125)</f>
        <v>193</v>
      </c>
      <c r="S125">
        <v>46124</v>
      </c>
      <c r="T125">
        <v>875000</v>
      </c>
      <c r="U125" t="str">
        <f>IF(Q125="","SIN ESTADO",IF(S125&lt;&gt;"","PAGA",IF(R125&gt;0,"VENCIDA",IF(R125&gt;=-5,"POR VENCER","AL DÍA"))))</f>
        <v>PAGA</v>
      </c>
      <c r="V125" t="str">
        <v>TRANSFERENCIA</v>
      </c>
      <c r="W125">
        <f>IF(N($H125)&lt;3,"",IF(Q125="","",Q125+31))</f>
        <v>46156</v>
      </c>
      <c r="X125">
        <f>IF(W125="","",TODAY()-W125)</f>
        <v>162</v>
      </c>
      <c r="Y125">
        <v>46150</v>
      </c>
      <c r="Z125">
        <v>875000</v>
      </c>
      <c r="AA125" t="str">
        <f>IF(W125="","SIN ESTADO",IF(Y125&lt;&gt;"","PAGA",IF(X125&gt;0,"VENCIDA",IF(X125&gt;=-5,"POR VENCER","AL DÍA"))))</f>
        <v>PAGA</v>
      </c>
      <c r="AB125" t="str">
        <v>TRANSFERENCIA</v>
      </c>
      <c r="AC125">
        <f>IF(N($H125)&lt;4,"",IF(W125="","",W125+31))</f>
        <v>46187</v>
      </c>
      <c r="AD125">
        <f>IF(AC125="","",TODAY()-AC125)</f>
        <v>131</v>
      </c>
      <c r="AE125">
        <v>46178</v>
      </c>
      <c r="AF125">
        <v>875000</v>
      </c>
      <c r="AG125" t="str">
        <f>IF(AC125="","SIN ESTADO",IF(AE125&lt;&gt;"","PAGA",IF(AD125&gt;0,"VENCIDA",IF(AD125&gt;=-5,"POR VENCER","AL DÍA"))))</f>
        <v>PAGA</v>
      </c>
      <c r="AH125" t="str">
        <v>TRANSFERENCIA</v>
      </c>
      <c r="AI125">
        <f>IF(N($H125)&lt;5,"",IF(AC125="","",AC125+31))</f>
        <v>46218</v>
      </c>
      <c r="AJ125">
        <f>IF(AI125="","",TODAY()-AI125)</f>
        <v>100</v>
      </c>
      <c r="AK125">
        <v>46299</v>
      </c>
      <c r="AL125">
        <v>875000</v>
      </c>
      <c r="AM125" t="str">
        <f>IF(AI125="","SIN ESTADO",IF(AK125&lt;&gt;"","PAGA",IF(AJ125&gt;0,"VENCIDA",IF(AJ125&gt;=-5,"POR VENCER","AL DÍA"))))</f>
        <v>PAGA</v>
      </c>
      <c r="AN125" t="str">
        <v>TRANSFERENCIA</v>
      </c>
      <c r="AO125">
        <f>IF(N($H125)&lt;6,"",IF(AI125="","",AI125+31))</f>
        <v>46249</v>
      </c>
      <c r="AP125">
        <f>IF(AO125="","",TODAY()-AO125)</f>
        <v>69</v>
      </c>
      <c r="AS125" t="str">
        <f>IF(AO125="","SIN ESTADO",IF(AQ125&lt;&gt;"","PAGA",IF(AP125&gt;0,"VENCIDA",IF(AP125&gt;=-5,"POR VENCER","AL DÍA"))))</f>
        <v>VENCIDA</v>
      </c>
      <c r="AU125">
        <f>IF(N($H125)&lt;7,"",IF(AO125="","",AO125+31))</f>
        <v>46280</v>
      </c>
      <c r="AV125">
        <f>IF(AU125="","",TODAY()-AU125)</f>
        <v>38</v>
      </c>
      <c r="AY125" t="str">
        <f>IF(AU125="","SIN ESTADO",IF(AW125&lt;&gt;"","PAGA",IF(AV125&gt;0,"VENCIDA",IF(AV125&gt;=-5,"POR VENCER","AL DÍA"))))</f>
        <v>VENCIDA</v>
      </c>
      <c r="BA125">
        <f>IF(N($H125)&lt;8,"",IF(AU125="","",AU125+31))</f>
        <v>46311</v>
      </c>
      <c r="BB125">
        <f>IF(BA125="","",TODAY()-BA125)</f>
        <v>7</v>
      </c>
      <c r="BE125" t="str">
        <f>IF(BA125="","SIN ESTADO",IF(BC125&lt;&gt;"","PAGA",IF(BB125&gt;0,"VENCIDA",IF(BB125&gt;=-5,"POR VENCER","AL DÍA"))))</f>
        <v>VENCIDA</v>
      </c>
      <c r="BG125">
        <f>IF(N($H125)&lt;9,"",IF(BA125="","",BA125+31))</f>
        <v>46342</v>
      </c>
      <c r="BH125">
        <f>IF(BG125="","",TODAY()-BG125)</f>
        <v>-24</v>
      </c>
      <c r="BK125" t="str">
        <f>IF(BG125="","SIN ESTADO",IF(BI125&lt;&gt;"","PAGA",IF(BH125&gt;0,"VENCIDA",IF(BH125&gt;=-5,"POR VENCER","AL DÍA"))))</f>
        <v>AL DÍA</v>
      </c>
      <c r="BM125">
        <f>IF(N($H125)&lt;10,"",IF(BG125="","",BG125+31))</f>
        <v>46373</v>
      </c>
      <c r="BN125">
        <f>IF(BM125="","",TODAY()-BM125)</f>
        <v>-55</v>
      </c>
      <c r="BQ125" t="str">
        <f>IF(BM125="","SIN ESTADO",IF(BO125&lt;&gt;"","PAGA",IF(BN125&gt;0,"VENCIDA",IF(BN125&gt;=-5,"POR VENCER","AL DÍA"))))</f>
        <v>AL DÍA</v>
      </c>
      <c r="BS125">
        <f>IF(N($H125)&lt;11,"",IF(BM125="","",BM125+31))</f>
        <v>46404</v>
      </c>
      <c r="BT125">
        <f>IF(BS125="","",TODAY()-BS125)</f>
        <v>-86</v>
      </c>
      <c r="BW125" t="str">
        <f>IF(BS125="","SIN ESTADO",IF(BU125&lt;&gt;"","PAGA",IF(BT125&gt;0,"VENCIDA",IF(BT125&gt;=-5,"POR VENCER","AL DÍA"))))</f>
        <v>AL DÍA</v>
      </c>
      <c r="BY125">
        <f>IF(N($H125)&lt;12,"",IF(BS125="","",BS125+31))</f>
        <v>46435</v>
      </c>
      <c r="BZ125">
        <f>IF(BY125="","",TODAY()-BY125)</f>
        <v>-117</v>
      </c>
      <c r="CC125" t="str">
        <f>IF(BY125="","SIN ESTADO",IF(CA125&lt;&gt;"","PAGA",IF(BZ125&gt;0,"VENCIDA",IF(BZ125&gt;=-5,"POR VENCER","AL DÍA"))))</f>
        <v>AL DÍA</v>
      </c>
      <c r="CE125">
        <f>IF(N($H125)&lt;13,"",IF(BY125="","",BY125+31))</f>
        <v>46466</v>
      </c>
      <c r="CF125">
        <f>IF(CE125="","",TODAY()-CE125)</f>
        <v>-148</v>
      </c>
      <c r="CI125" t="str">
        <f>IF(CE125="","SIN ESTADO",IF(CG125&lt;&gt;"","PAGA",IF(CF125&gt;0,"VENCIDA",IF(CF125&gt;=-5,"POR VENCER","AL DÍA"))))</f>
        <v>AL DÍA</v>
      </c>
      <c r="CK125">
        <f>IF(N($H125)&lt;14,"",IF(CE125="","",CE125+31))</f>
        <v>46497</v>
      </c>
      <c r="CL125">
        <f>IF(CK125="","",TODAY()-CK125)</f>
        <v>-179</v>
      </c>
      <c r="CO125" t="str">
        <f>IF(CK125="","SIN ESTADO",IF(CM125&lt;&gt;"","PAGA",IF(CL125&gt;0,"VENCIDA",IF(CL125&gt;=-5,"POR VENCER","AL DÍA"))))</f>
        <v>AL DÍA</v>
      </c>
      <c r="CQ125">
        <f>IF(N($H125)&lt;15,"",IF(CK125="","",CK125+31))</f>
        <v>46528</v>
      </c>
      <c r="CR125">
        <f>IF(CQ125="","",TODAY()-CQ125)</f>
        <v>-210</v>
      </c>
      <c r="CU125" t="str">
        <f>IF(CQ125="","SIN ESTADO",IF(CS125&lt;&gt;"","PAGA",IF(CR125&gt;0,"VENCIDA",IF(CR125&gt;=-5,"POR VENCER","AL DÍA"))))</f>
        <v>AL DÍA</v>
      </c>
      <c r="CW125">
        <f>IF(N($H125)&lt;16,"",IF(CQ125="","",CQ125+31))</f>
        <v>46559</v>
      </c>
      <c r="CX125">
        <f>IF(CW125="","",TODAY()-CW125)</f>
        <v>-241</v>
      </c>
      <c r="DA125" t="str">
        <f>IF(CW125="","SIN ESTADO",IF(CY125&lt;&gt;"","PAGA",IF(CX125&gt;0,"VENCIDA",IF(CX125&gt;=-5,"POR VENCER","AL DÍA"))))</f>
        <v>AL DÍA</v>
      </c>
      <c r="DC125">
        <f>IF(N($H125)&lt;17,"",IF(CW125="","",CW125+31))</f>
        <v>46590</v>
      </c>
      <c r="DD125">
        <f>IF(DC125="","",TODAY()-DC125)</f>
        <v>-272</v>
      </c>
      <c r="DG125" t="str">
        <f>IF(DC125="","SIN ESTADO",IF(DE125&lt;&gt;"","PAGA",IF(DD125&gt;0,"VENCIDA",IF(DD125&gt;=-5,"POR VENCER","AL DÍA"))))</f>
        <v>AL DÍA</v>
      </c>
      <c r="DI125">
        <f>IF(N($H125)&lt;18,"",IF(DC125="","",DC125+31))</f>
        <v>46621</v>
      </c>
      <c r="DJ125">
        <f>IF(DI125="","",TODAY()-DI125)</f>
        <v>-303</v>
      </c>
      <c r="DM125" t="str">
        <f>IF(DI125="","SIN ESTADO",IF(DK125&lt;&gt;"","PAGA",IF(DJ125&gt;0,"VENCIDA",IF(DJ125&gt;=-5,"POR VENCER","AL DÍA"))))</f>
        <v>AL DÍA</v>
      </c>
      <c r="DO125">
        <f>IF(N($H125)&lt;19,"",IF(DI125="","",DI125+31))</f>
        <v>46652</v>
      </c>
      <c r="DP125">
        <f>IF(DO125="","",TODAY()-DO125)</f>
        <v>-334</v>
      </c>
      <c r="DS125" t="str">
        <f>IF(DO125="","SIN ESTADO",IF(DQ125&lt;&gt;"","PAGA",IF(DP125&gt;0,"VENCIDA",IF(DP125&gt;=-5,"POR VENCER","AL DÍA"))))</f>
        <v>AL DÍA</v>
      </c>
      <c r="DU125">
        <f>IF(N($H125)&lt;20,"",IF(DO125="","",DO125+31))</f>
        <v>46683</v>
      </c>
      <c r="DV125">
        <f>IF(DU125="","",TODAY()-DU125)</f>
        <v>-365</v>
      </c>
      <c r="DY125" t="str">
        <f>IF(DU125="","SIN ESTADO",IF(DW125&lt;&gt;"","PAGA",IF(DV125&gt;0,"VENCIDA",IF(DV125&gt;=-5,"POR VENCER","AL DÍA"))))</f>
        <v>AL DÍA</v>
      </c>
      <c r="EA125">
        <f>IF(N($H125)&lt;21,"",IF(DU125="","",DU125+31))</f>
        <v>46714</v>
      </c>
      <c r="EB125">
        <f>IF(EA125="","",TODAY()-EA125)</f>
        <v>-396</v>
      </c>
      <c r="EE125" t="str">
        <f>IF(EA125="","SIN ESTADO",IF(EC125&lt;&gt;"","PAGA",IF(EB125&gt;0,"VENCIDA",IF(EB125&gt;=-5,"POR VENCER","AL DÍA"))))</f>
        <v>AL DÍA</v>
      </c>
      <c r="EG125">
        <f>IF(N($H125)&lt;22,"",IF(EA125="","",EA125+31))</f>
        <v>46745</v>
      </c>
      <c r="EH125">
        <f>IF(EG125="","",TODAY()-EG125)</f>
        <v>-427</v>
      </c>
      <c r="EK125" t="str">
        <f>IF(EG125="","SIN ESTADO",IF(EI125&lt;&gt;"","PAGA",IF(EH125&gt;0,"VENCIDA",IF(EH125&gt;=-5,"POR VENCER","AL DÍA"))))</f>
        <v>AL DÍA</v>
      </c>
      <c r="EM125">
        <f>IF(N($H125)&lt;23,"",IF(EG125="","",EG125+31))</f>
        <v>46776</v>
      </c>
      <c r="EN125">
        <f>IF(EM125="","",TODAY()-EM125)</f>
        <v>-458</v>
      </c>
      <c r="EQ125" t="str">
        <f>IF(EM125="","SIN ESTADO",IF(EO125&lt;&gt;"","PAGA",IF(EN125&gt;0,"VENCIDA",IF(EN125&gt;=-5,"POR VENCER","AL DÍA"))))</f>
        <v>AL DÍA</v>
      </c>
      <c r="ES125">
        <f>IF(N($H125)&lt;24,"",IF(EM125="","",EM125+31))</f>
        <v>46807</v>
      </c>
      <c r="ET125">
        <f>IF(ES125="","",TODAY()-ES125)</f>
        <v>-489</v>
      </c>
      <c r="EW125" t="str">
        <f>IF(ES125="","SIN ESTADO",IF(EU125&lt;&gt;"","PAGA",IF(ET125&gt;0,"VENCIDA",IF(ET125&gt;=-5,"POR VENCER","AL DÍA"))))</f>
        <v>AL DÍA</v>
      </c>
      <c r="EY125" t="str">
        <f>IF(N($H125)&lt;25,"",IF(ES125="","",ES125+31))</f>
        <v/>
      </c>
      <c r="EZ125" t="str">
        <f>IF(EY125="","",TODAY()-EY125)</f>
        <v/>
      </c>
      <c r="FC125" t="str">
        <f>IF(EY125="","SIN ESTADO",IF(FA125&lt;&gt;"","PAGA",IF(EZ125&gt;0,"VENCIDA",IF(EZ125&gt;=-5,"POR VENCER","AL DÍA"))))</f>
        <v>SIN ESTADO</v>
      </c>
      <c r="FE125" t="str">
        <f>IF(N($H125)&lt;26,"",IF(EY125="","",EY125+31))</f>
        <v/>
      </c>
      <c r="FF125" t="str">
        <f>IF(FE125="","",TODAY()-FE125)</f>
        <v/>
      </c>
      <c r="FI125" t="str">
        <f>IF(FE125="","SIN ESTADO",IF(FG125&lt;&gt;"","PAGA",IF(FF125&gt;0,"VENCIDA",IF(FF125&gt;=-5,"POR VENCER","AL DÍA"))))</f>
        <v>SIN ESTADO</v>
      </c>
      <c r="FK125" t="str">
        <f>IF(N($H125)&lt;27,"",IF(FE125="","",FE125+31))</f>
        <v/>
      </c>
      <c r="FL125" t="str">
        <f>IF(FK125="","",TODAY()-FK125)</f>
        <v/>
      </c>
      <c r="FO125" t="str">
        <f>IF(FK125="","SIN ESTADO",IF(FM125&lt;&gt;"","PAGA",IF(FL125&gt;0,"VENCIDA",IF(FL125&gt;=-5,"POR VENCER","AL DÍA"))))</f>
        <v>SIN ESTADO</v>
      </c>
      <c r="FQ125" t="str">
        <f>IF(N($H125)&lt;28,"",IF(FK125="","",FK125+31))</f>
        <v/>
      </c>
      <c r="FR125" t="str">
        <f>IF(FQ125="","",TODAY()-FQ125)</f>
        <v/>
      </c>
      <c r="FU125" t="str">
        <f>IF(FQ125="","SIN ESTADO",IF(FS125&lt;&gt;"","PAGA",IF(FR125&gt;0,"VENCIDA",IF(FR125&gt;=-5,"POR VENCER","AL DÍA"))))</f>
        <v>SIN ESTADO</v>
      </c>
      <c r="FW125" t="str">
        <f>IF(N($H125)&lt;29,"",IF(FQ125="","",FQ125+31))</f>
        <v/>
      </c>
      <c r="FX125" t="str">
        <f>IF(FW125="","",TODAY()-FW125)</f>
        <v/>
      </c>
      <c r="GA125" t="str">
        <f>IF(FW125="","SIN ESTADO",IF(FY125&lt;&gt;"","PAGA",IF(FX125&gt;0,"VENCIDA",IF(FX125&gt;=-5,"POR VENCER","AL DÍA"))))</f>
        <v>SIN ESTADO</v>
      </c>
      <c r="GC125" t="str">
        <f>IF(N($H125)&lt;30,"",IF(FW125="","",FW125+31))</f>
        <v/>
      </c>
      <c r="GD125" t="str">
        <f>IF(GC125="","",TODAY()-GC125)</f>
        <v/>
      </c>
      <c r="GG125" t="str">
        <f>IF(GC125="","SIN ESTADO",IF(GE125&lt;&gt;"","PAGA",IF(GD125&gt;0,"VENCIDA",IF(GD125&gt;=-5,"POR VENCER","AL DÍA"))))</f>
        <v>SIN ESTADO</v>
      </c>
      <c r="GI125" t="str">
        <f>IF(N($H125)&lt;31,"",IF(GC125="","",GC125+31))</f>
        <v/>
      </c>
      <c r="GJ125" t="str">
        <f>IF(GI125="","",TODAY()-GI125)</f>
        <v/>
      </c>
      <c r="GM125" t="str">
        <f>IF(GI125="","SIN ESTADO",IF(GK125&lt;&gt;"","PAGA",IF(GJ125&gt;0,"VENCIDA",IF(GJ125&gt;=-5,"POR VENCER","AL DÍA"))))</f>
        <v>SIN ESTADO</v>
      </c>
      <c r="GO125" t="str">
        <f>IF(N($H125)&lt;32,"",IF(GI125="","",GI125+31))</f>
        <v/>
      </c>
      <c r="GP125" t="str">
        <f>IF(GO125="","",TODAY()-GO125)</f>
        <v/>
      </c>
      <c r="GS125" t="str">
        <f>IF(GO125="","SIN ESTADO",IF(GQ125&lt;&gt;"","PAGA",IF(GP125&gt;0,"VENCIDA",IF(GP125&gt;=-5,"POR VENCER","AL DÍA"))))</f>
        <v>SIN ESTADO</v>
      </c>
      <c r="GU125" t="str">
        <f>IF(N($H125)&lt;33,"",IF(GO125="","",GO125+31))</f>
        <v/>
      </c>
      <c r="GV125" t="str">
        <f>IF(GU125="","",TODAY()-GU125)</f>
        <v/>
      </c>
      <c r="GY125" t="str">
        <f>IF(GU125="","SIN ESTADO",IF(GW125&lt;&gt;"","PAGA",IF(GV125&gt;0,"VENCIDA",IF(GV125&gt;=-5,"POR VENCER","AL DÍA"))))</f>
        <v>SIN ESTADO</v>
      </c>
      <c r="HA125" t="str">
        <f>IF(N($H125)&lt;34,"",IF(GU125="","",GU125+31))</f>
        <v/>
      </c>
      <c r="HB125" t="str">
        <f>IF(HA125="","",TODAY()-HA125)</f>
        <v/>
      </c>
      <c r="HE125" t="str">
        <f>IF(HA125="","SIN ESTADO",IF(HC125&lt;&gt;"","PAGA",IF(HB125&gt;0,"VENCIDA",IF(HB125&gt;=-5,"POR VENCER","AL DÍA"))))</f>
        <v>SIN ESTADO</v>
      </c>
      <c r="HG125" t="str">
        <f>IF(N($H125)&lt;35,"",IF(HA125="","",HA125+31))</f>
        <v/>
      </c>
      <c r="HH125" t="str">
        <f>IF(HG125="","",TODAY()-HG125)</f>
        <v/>
      </c>
      <c r="HK125" t="str">
        <f>IF(HG125="","SIN ESTADO",IF(HI125&lt;&gt;"","PAGA",IF(HH125&gt;0,"VENCIDA",IF(HH125&gt;=-5,"POR VENCER","AL DÍA"))))</f>
        <v>SIN ESTADO</v>
      </c>
      <c r="HM125" t="str">
        <f>IF(N($H125)&lt;36,"",IF(HG125="","",HG125+31))</f>
        <v/>
      </c>
      <c r="HN125" t="str">
        <f>IF(HM125="","",TODAY()-HM125)</f>
        <v/>
      </c>
      <c r="HQ125" t="str">
        <f>IF(HM125="","SIN ESTADO",IF(HO125&lt;&gt;"","PAGA",IF(HN125&gt;0,"VENCIDA",IF(HN125&gt;=-5,"POR VENCER","AL DÍA"))))</f>
        <v>SIN ESTADO</v>
      </c>
      <c r="HS125">
        <f>N125+T125+Z125+AF125+AL125+AR125+AX125+BD125+BJ125+BP125+BV125+CB125+CH125+CN125+CT125+CZ125+DF125+DL125+DR125+DX125+ED125+EJ125+EP125+EV125+FB125+FH125+FN125+FT125+FZ125+GF125+GL125+GR125+GX125+HD125+HJ125+HP125</f>
        <v>4375000</v>
      </c>
      <c r="HU125">
        <f>IFERROR(N($J125),0)</f>
        <v>875000</v>
      </c>
      <c r="HW125">
        <f>SUMPRODUCT((MOD(COLUMN($M125:$HR125)-COLUMN($M125),6)=0)*ISNUMBER($M125:$HR125)*($M125:$HR125&gt;=RESUMEN!$C$26)*($M125:$HR125&lt;=RESUMEN!$C$27)*IFERROR(N($N125:$HS125),0))</f>
        <v>0</v>
      </c>
      <c r="HX125">
        <f>SUMPRODUCT((MOD(COLUMN($M125:$HR125)-COLUMN($M125),6)=0)*ISNUMBER($M125:$HR125)*($M125:$HR125&gt;=RESUMEN!$C$26)*($M125:$HR125&lt;=RESUMEN!$C$27))</f>
        <v>0</v>
      </c>
    </row>
    <row r="126">
      <c r="B126">
        <f>VENTAS!A125</f>
        <v>123</v>
      </c>
      <c r="C126" t="str">
        <f>VENTAS!B125</f>
        <v xml:space="preserve">LC1 - 14 - 8 </v>
      </c>
      <c r="D126" t="str">
        <f>VENTAS!C125</f>
        <v>VENDIDO</v>
      </c>
      <c r="E126">
        <f>VENTAS!D125</f>
        <v>25000000</v>
      </c>
      <c r="F126">
        <f>VENTAS!J125</f>
        <v>21000000</v>
      </c>
      <c r="G126">
        <f>VENTAS!F125</f>
        <v>46006</v>
      </c>
      <c r="H126">
        <f>VENTAS!K125</f>
        <v>24</v>
      </c>
      <c r="I126" t="str">
        <f>VENTAS!M125</f>
        <v xml:space="preserve">15 DE CADA MES </v>
      </c>
      <c r="J126">
        <f>VENTAS!L125</f>
        <v>875000</v>
      </c>
      <c r="K126">
        <f>IF(N($H126)&lt;1,"",$G126+31)</f>
        <v>46037</v>
      </c>
      <c r="L126">
        <f>IF(K126="","",TODAY()-K126)</f>
        <v>281</v>
      </c>
      <c r="M126">
        <v>46037</v>
      </c>
      <c r="N126">
        <v>875000</v>
      </c>
      <c r="O126" t="str">
        <f>IF(K126="","SIN ESTADO",IF(M126&lt;&gt;"","PAGA",IF(L126&gt;0,"VENCIDA",IF(L126&gt;=-5,"POR VENCER","AL DÍA"))))</f>
        <v>PAGA</v>
      </c>
      <c r="P126" t="str">
        <v>TRANSFERENCIA</v>
      </c>
      <c r="Q126">
        <f>IF(N($H126)&lt;2,"",IF(K126="","",K126+31))</f>
        <v>46068</v>
      </c>
      <c r="R126">
        <f>IF(Q126="","",TODAY()-Q126)</f>
        <v>250</v>
      </c>
      <c r="S126">
        <v>46068</v>
      </c>
      <c r="T126">
        <v>875000</v>
      </c>
      <c r="U126" t="str">
        <f>IF(Q126="","SIN ESTADO",IF(S126&lt;&gt;"","PAGA",IF(R126&gt;0,"VENCIDA",IF(R126&gt;=-5,"POR VENCER","AL DÍA"))))</f>
        <v>PAGA</v>
      </c>
      <c r="V126" t="str">
        <v>TRANSFERENCIA</v>
      </c>
      <c r="W126">
        <f>IF(N($H126)&lt;3,"",IF(Q126="","",Q126+31))</f>
        <v>46099</v>
      </c>
      <c r="X126">
        <f>IF(W126="","",TODAY()-W126)</f>
        <v>219</v>
      </c>
      <c r="Y126">
        <v>46097</v>
      </c>
      <c r="Z126">
        <v>875000</v>
      </c>
      <c r="AA126" t="str">
        <f>IF(W126="","SIN ESTADO",IF(Y126&lt;&gt;"","PAGA",IF(X126&gt;0,"VENCIDA",IF(X126&gt;=-5,"POR VENCER","AL DÍA"))))</f>
        <v>PAGA</v>
      </c>
      <c r="AB126" t="str">
        <v>TRANSFERENCIA</v>
      </c>
      <c r="AC126">
        <f>IF(N($H126)&lt;4,"",IF(W126="","",W126+31))</f>
        <v>46130</v>
      </c>
      <c r="AD126">
        <f>IF(AC126="","",TODAY()-AC126)</f>
        <v>188</v>
      </c>
      <c r="AE126">
        <v>46128</v>
      </c>
      <c r="AF126">
        <v>875000</v>
      </c>
      <c r="AG126" t="str">
        <f>IF(AC126="","SIN ESTADO",IF(AE126&lt;&gt;"","PAGA",IF(AD126&gt;0,"VENCIDA",IF(AD126&gt;=-5,"POR VENCER","AL DÍA"))))</f>
        <v>PAGA</v>
      </c>
      <c r="AH126" t="str">
        <v>TRANSFERENCIA</v>
      </c>
      <c r="AI126">
        <f>IF(N($H126)&lt;5,"",IF(AC126="","",AC126+31))</f>
        <v>46161</v>
      </c>
      <c r="AJ126">
        <f>IF(AI126="","",TODAY()-AI126)</f>
        <v>157</v>
      </c>
      <c r="AK126">
        <v>46157</v>
      </c>
      <c r="AL126">
        <v>875000</v>
      </c>
      <c r="AM126" t="str">
        <f>IF(AI126="","SIN ESTADO",IF(AK126&lt;&gt;"","PAGA",IF(AJ126&gt;0,"VENCIDA",IF(AJ126&gt;=-5,"POR VENCER","AL DÍA"))))</f>
        <v>PAGA</v>
      </c>
      <c r="AN126" t="str">
        <v>TRANSFERENCIA</v>
      </c>
      <c r="AO126">
        <f>IF(N($H126)&lt;6,"",IF(AI126="","",AI126+31))</f>
        <v>46192</v>
      </c>
      <c r="AP126">
        <f>IF(AO126="","",TODAY()-AO126)</f>
        <v>126</v>
      </c>
      <c r="AQ126">
        <v>46190</v>
      </c>
      <c r="AR126">
        <v>875000</v>
      </c>
      <c r="AS126" t="str">
        <f>IF(AO126="","SIN ESTADO",IF(AQ126&lt;&gt;"","PAGA",IF(AP126&gt;0,"VENCIDA",IF(AP126&gt;=-5,"POR VENCER","AL DÍA"))))</f>
        <v>PAGA</v>
      </c>
      <c r="AT126" t="str">
        <v>TRANSFERENCIA</v>
      </c>
      <c r="AU126">
        <f>IF(N($H126)&lt;7,"",IF(AO126="","",AO126+31))</f>
        <v>46223</v>
      </c>
      <c r="AV126">
        <f>IF(AU126="","",TODAY()-AU126)</f>
        <v>95</v>
      </c>
      <c r="AW126">
        <v>46220</v>
      </c>
      <c r="AX126">
        <v>875000</v>
      </c>
      <c r="AY126" t="str">
        <f>IF(AU126="","SIN ESTADO",IF(AW126&lt;&gt;"","PAGA",IF(AV126&gt;0,"VENCIDA",IF(AV126&gt;=-5,"POR VENCER","AL DÍA"))))</f>
        <v>PAGA</v>
      </c>
      <c r="AZ126" t="str">
        <v>TRANSFERENCIA</v>
      </c>
      <c r="BA126">
        <f>IF(N($H126)&lt;8,"",IF(AU126="","",AU126+31))</f>
        <v>46254</v>
      </c>
      <c r="BB126">
        <f>IF(BA126="","",TODAY()-BA126)</f>
        <v>64</v>
      </c>
      <c r="BC126">
        <v>46254</v>
      </c>
      <c r="BD126">
        <v>875000</v>
      </c>
      <c r="BE126" t="str">
        <f>IF(BA126="","SIN ESTADO",IF(BC126&lt;&gt;"","PAGA",IF(BB126&gt;0,"VENCIDA",IF(BB126&gt;=-5,"POR VENCER","AL DÍA"))))</f>
        <v>PAGA</v>
      </c>
      <c r="BF126" t="str">
        <v>TRANSFERENCIA</v>
      </c>
      <c r="BG126">
        <f>IF(N($H126)&lt;9,"",IF(BA126="","",BA126+31))</f>
        <v>46285</v>
      </c>
      <c r="BH126">
        <f>IF(BG126="","",TODAY()-BG126)</f>
        <v>33</v>
      </c>
      <c r="BK126" t="str">
        <f>IF(BG126="","SIN ESTADO",IF(BI126&lt;&gt;"","PAGA",IF(BH126&gt;0,"VENCIDA",IF(BH126&gt;=-5,"POR VENCER","AL DÍA"))))</f>
        <v>VENCIDA</v>
      </c>
      <c r="BM126">
        <f>IF(N($H126)&lt;10,"",IF(BG126="","",BG126+31))</f>
        <v>46316</v>
      </c>
      <c r="BN126">
        <f>IF(BM126="","",TODAY()-BM126)</f>
        <v>2</v>
      </c>
      <c r="BQ126" t="str">
        <f>IF(BM126="","SIN ESTADO",IF(BO126&lt;&gt;"","PAGA",IF(BN126&gt;0,"VENCIDA",IF(BN126&gt;=-5,"POR VENCER","AL DÍA"))))</f>
        <v>VENCIDA</v>
      </c>
      <c r="BS126">
        <f>IF(N($H126)&lt;11,"",IF(BM126="","",BM126+31))</f>
        <v>46347</v>
      </c>
      <c r="BT126">
        <f>IF(BS126="","",TODAY()-BS126)</f>
        <v>-29</v>
      </c>
      <c r="BW126" t="str">
        <f>IF(BS126="","SIN ESTADO",IF(BU126&lt;&gt;"","PAGA",IF(BT126&gt;0,"VENCIDA",IF(BT126&gt;=-5,"POR VENCER","AL DÍA"))))</f>
        <v>AL DÍA</v>
      </c>
      <c r="BY126">
        <f>IF(N($H126)&lt;12,"",IF(BS126="","",BS126+31))</f>
        <v>46378</v>
      </c>
      <c r="BZ126">
        <f>IF(BY126="","",TODAY()-BY126)</f>
        <v>-60</v>
      </c>
      <c r="CC126" t="str">
        <f>IF(BY126="","SIN ESTADO",IF(CA126&lt;&gt;"","PAGA",IF(BZ126&gt;0,"VENCIDA",IF(BZ126&gt;=-5,"POR VENCER","AL DÍA"))))</f>
        <v>AL DÍA</v>
      </c>
      <c r="CE126">
        <f>IF(N($H126)&lt;13,"",IF(BY126="","",BY126+31))</f>
        <v>46409</v>
      </c>
      <c r="CF126">
        <f>IF(CE126="","",TODAY()-CE126)</f>
        <v>-91</v>
      </c>
      <c r="CI126" t="str">
        <f>IF(CE126="","SIN ESTADO",IF(CG126&lt;&gt;"","PAGA",IF(CF126&gt;0,"VENCIDA",IF(CF126&gt;=-5,"POR VENCER","AL DÍA"))))</f>
        <v>AL DÍA</v>
      </c>
      <c r="CK126">
        <f>IF(N($H126)&lt;14,"",IF(CE126="","",CE126+31))</f>
        <v>46440</v>
      </c>
      <c r="CL126">
        <f>IF(CK126="","",TODAY()-CK126)</f>
        <v>-122</v>
      </c>
      <c r="CO126" t="str">
        <f>IF(CK126="","SIN ESTADO",IF(CM126&lt;&gt;"","PAGA",IF(CL126&gt;0,"VENCIDA",IF(CL126&gt;=-5,"POR VENCER","AL DÍA"))))</f>
        <v>AL DÍA</v>
      </c>
      <c r="CQ126">
        <f>IF(N($H126)&lt;15,"",IF(CK126="","",CK126+31))</f>
        <v>46471</v>
      </c>
      <c r="CR126">
        <f>IF(CQ126="","",TODAY()-CQ126)</f>
        <v>-153</v>
      </c>
      <c r="CU126" t="str">
        <f>IF(CQ126="","SIN ESTADO",IF(CS126&lt;&gt;"","PAGA",IF(CR126&gt;0,"VENCIDA",IF(CR126&gt;=-5,"POR VENCER","AL DÍA"))))</f>
        <v>AL DÍA</v>
      </c>
      <c r="CW126">
        <f>IF(N($H126)&lt;16,"",IF(CQ126="","",CQ126+31))</f>
        <v>46502</v>
      </c>
      <c r="CX126">
        <f>IF(CW126="","",TODAY()-CW126)</f>
        <v>-184</v>
      </c>
      <c r="DA126" t="str">
        <f>IF(CW126="","SIN ESTADO",IF(CY126&lt;&gt;"","PAGA",IF(CX126&gt;0,"VENCIDA",IF(CX126&gt;=-5,"POR VENCER","AL DÍA"))))</f>
        <v>AL DÍA</v>
      </c>
      <c r="DC126">
        <f>IF(N($H126)&lt;17,"",IF(CW126="","",CW126+31))</f>
        <v>46533</v>
      </c>
      <c r="DD126">
        <f>IF(DC126="","",TODAY()-DC126)</f>
        <v>-215</v>
      </c>
      <c r="DG126" t="str">
        <f>IF(DC126="","SIN ESTADO",IF(DE126&lt;&gt;"","PAGA",IF(DD126&gt;0,"VENCIDA",IF(DD126&gt;=-5,"POR VENCER","AL DÍA"))))</f>
        <v>AL DÍA</v>
      </c>
      <c r="DI126">
        <f>IF(N($H126)&lt;18,"",IF(DC126="","",DC126+31))</f>
        <v>46564</v>
      </c>
      <c r="DJ126">
        <f>IF(DI126="","",TODAY()-DI126)</f>
        <v>-246</v>
      </c>
      <c r="DM126" t="str">
        <f>IF(DI126="","SIN ESTADO",IF(DK126&lt;&gt;"","PAGA",IF(DJ126&gt;0,"VENCIDA",IF(DJ126&gt;=-5,"POR VENCER","AL DÍA"))))</f>
        <v>AL DÍA</v>
      </c>
      <c r="DO126">
        <f>IF(N($H126)&lt;19,"",IF(DI126="","",DI126+31))</f>
        <v>46595</v>
      </c>
      <c r="DP126">
        <f>IF(DO126="","",TODAY()-DO126)</f>
        <v>-277</v>
      </c>
      <c r="DS126" t="str">
        <f>IF(DO126="","SIN ESTADO",IF(DQ126&lt;&gt;"","PAGA",IF(DP126&gt;0,"VENCIDA",IF(DP126&gt;=-5,"POR VENCER","AL DÍA"))))</f>
        <v>AL DÍA</v>
      </c>
      <c r="DU126">
        <f>IF(N($H126)&lt;20,"",IF(DO126="","",DO126+31))</f>
        <v>46626</v>
      </c>
      <c r="DV126">
        <f>IF(DU126="","",TODAY()-DU126)</f>
        <v>-308</v>
      </c>
      <c r="DY126" t="str">
        <f>IF(DU126="","SIN ESTADO",IF(DW126&lt;&gt;"","PAGA",IF(DV126&gt;0,"VENCIDA",IF(DV126&gt;=-5,"POR VENCER","AL DÍA"))))</f>
        <v>AL DÍA</v>
      </c>
      <c r="EA126">
        <f>IF(N($H126)&lt;21,"",IF(DU126="","",DU126+31))</f>
        <v>46657</v>
      </c>
      <c r="EB126">
        <f>IF(EA126="","",TODAY()-EA126)</f>
        <v>-339</v>
      </c>
      <c r="EE126" t="str">
        <f>IF(EA126="","SIN ESTADO",IF(EC126&lt;&gt;"","PAGA",IF(EB126&gt;0,"VENCIDA",IF(EB126&gt;=-5,"POR VENCER","AL DÍA"))))</f>
        <v>AL DÍA</v>
      </c>
      <c r="EG126">
        <f>IF(N($H126)&lt;22,"",IF(EA126="","",EA126+31))</f>
        <v>46688</v>
      </c>
      <c r="EH126">
        <f>IF(EG126="","",TODAY()-EG126)</f>
        <v>-370</v>
      </c>
      <c r="EK126" t="str">
        <f>IF(EG126="","SIN ESTADO",IF(EI126&lt;&gt;"","PAGA",IF(EH126&gt;0,"VENCIDA",IF(EH126&gt;=-5,"POR VENCER","AL DÍA"))))</f>
        <v>AL DÍA</v>
      </c>
      <c r="EM126">
        <f>IF(N($H126)&lt;23,"",IF(EG126="","",EG126+31))</f>
        <v>46719</v>
      </c>
      <c r="EN126">
        <f>IF(EM126="","",TODAY()-EM126)</f>
        <v>-401</v>
      </c>
      <c r="EQ126" t="str">
        <f>IF(EM126="","SIN ESTADO",IF(EO126&lt;&gt;"","PAGA",IF(EN126&gt;0,"VENCIDA",IF(EN126&gt;=-5,"POR VENCER","AL DÍA"))))</f>
        <v>AL DÍA</v>
      </c>
      <c r="ES126">
        <f>IF(N($H126)&lt;24,"",IF(EM126="","",EM126+31))</f>
        <v>46750</v>
      </c>
      <c r="ET126">
        <f>IF(ES126="","",TODAY()-ES126)</f>
        <v>-432</v>
      </c>
      <c r="EW126" t="str">
        <f>IF(ES126="","SIN ESTADO",IF(EU126&lt;&gt;"","PAGA",IF(ET126&gt;0,"VENCIDA",IF(ET126&gt;=-5,"POR VENCER","AL DÍA"))))</f>
        <v>AL DÍA</v>
      </c>
      <c r="EY126" t="str">
        <f>IF(N($H126)&lt;25,"",IF(ES126="","",ES126+31))</f>
        <v/>
      </c>
      <c r="EZ126" t="str">
        <f>IF(EY126="","",TODAY()-EY126)</f>
        <v/>
      </c>
      <c r="FC126" t="str">
        <f>IF(EY126="","SIN ESTADO",IF(FA126&lt;&gt;"","PAGA",IF(EZ126&gt;0,"VENCIDA",IF(EZ126&gt;=-5,"POR VENCER","AL DÍA"))))</f>
        <v>SIN ESTADO</v>
      </c>
      <c r="FE126" t="str">
        <f>IF(N($H126)&lt;26,"",IF(EY126="","",EY126+31))</f>
        <v/>
      </c>
      <c r="FF126" t="str">
        <f>IF(FE126="","",TODAY()-FE126)</f>
        <v/>
      </c>
      <c r="FI126" t="str">
        <f>IF(FE126="","SIN ESTADO",IF(FG126&lt;&gt;"","PAGA",IF(FF126&gt;0,"VENCIDA",IF(FF126&gt;=-5,"POR VENCER","AL DÍA"))))</f>
        <v>SIN ESTADO</v>
      </c>
      <c r="FK126" t="str">
        <f>IF(N($H126)&lt;27,"",IF(FE126="","",FE126+31))</f>
        <v/>
      </c>
      <c r="FL126" t="str">
        <f>IF(FK126="","",TODAY()-FK126)</f>
        <v/>
      </c>
      <c r="FO126" t="str">
        <f>IF(FK126="","SIN ESTADO",IF(FM126&lt;&gt;"","PAGA",IF(FL126&gt;0,"VENCIDA",IF(FL126&gt;=-5,"POR VENCER","AL DÍA"))))</f>
        <v>SIN ESTADO</v>
      </c>
      <c r="FQ126" t="str">
        <f>IF(N($H126)&lt;28,"",IF(FK126="","",FK126+31))</f>
        <v/>
      </c>
      <c r="FR126" t="str">
        <f>IF(FQ126="","",TODAY()-FQ126)</f>
        <v/>
      </c>
      <c r="FU126" t="str">
        <f>IF(FQ126="","SIN ESTADO",IF(FS126&lt;&gt;"","PAGA",IF(FR126&gt;0,"VENCIDA",IF(FR126&gt;=-5,"POR VENCER","AL DÍA"))))</f>
        <v>SIN ESTADO</v>
      </c>
      <c r="FW126" t="str">
        <f>IF(N($H126)&lt;29,"",IF(FQ126="","",FQ126+31))</f>
        <v/>
      </c>
      <c r="FX126" t="str">
        <f>IF(FW126="","",TODAY()-FW126)</f>
        <v/>
      </c>
      <c r="GA126" t="str">
        <f>IF(FW126="","SIN ESTADO",IF(FY126&lt;&gt;"","PAGA",IF(FX126&gt;0,"VENCIDA",IF(FX126&gt;=-5,"POR VENCER","AL DÍA"))))</f>
        <v>SIN ESTADO</v>
      </c>
      <c r="GC126" t="str">
        <f>IF(N($H126)&lt;30,"",IF(FW126="","",FW126+31))</f>
        <v/>
      </c>
      <c r="GD126" t="str">
        <f>IF(GC126="","",TODAY()-GC126)</f>
        <v/>
      </c>
      <c r="GG126" t="str">
        <f>IF(GC126="","SIN ESTADO",IF(GE126&lt;&gt;"","PAGA",IF(GD126&gt;0,"VENCIDA",IF(GD126&gt;=-5,"POR VENCER","AL DÍA"))))</f>
        <v>SIN ESTADO</v>
      </c>
      <c r="GI126" t="str">
        <f>IF(N($H126)&lt;31,"",IF(GC126="","",GC126+31))</f>
        <v/>
      </c>
      <c r="GJ126" t="str">
        <f>IF(GI126="","",TODAY()-GI126)</f>
        <v/>
      </c>
      <c r="GM126" t="str">
        <f>IF(GI126="","SIN ESTADO",IF(GK126&lt;&gt;"","PAGA",IF(GJ126&gt;0,"VENCIDA",IF(GJ126&gt;=-5,"POR VENCER","AL DÍA"))))</f>
        <v>SIN ESTADO</v>
      </c>
      <c r="GO126" t="str">
        <f>IF(N($H126)&lt;32,"",IF(GI126="","",GI126+31))</f>
        <v/>
      </c>
      <c r="GP126" t="str">
        <f>IF(GO126="","",TODAY()-GO126)</f>
        <v/>
      </c>
      <c r="GS126" t="str">
        <f>IF(GO126="","SIN ESTADO",IF(GQ126&lt;&gt;"","PAGA",IF(GP126&gt;0,"VENCIDA",IF(GP126&gt;=-5,"POR VENCER","AL DÍA"))))</f>
        <v>SIN ESTADO</v>
      </c>
      <c r="GU126" t="str">
        <f>IF(N($H126)&lt;33,"",IF(GO126="","",GO126+31))</f>
        <v/>
      </c>
      <c r="GV126" t="str">
        <f>IF(GU126="","",TODAY()-GU126)</f>
        <v/>
      </c>
      <c r="GY126" t="str">
        <f>IF(GU126="","SIN ESTADO",IF(GW126&lt;&gt;"","PAGA",IF(GV126&gt;0,"VENCIDA",IF(GV126&gt;=-5,"POR VENCER","AL DÍA"))))</f>
        <v>SIN ESTADO</v>
      </c>
      <c r="HA126" t="str">
        <f>IF(N($H126)&lt;34,"",IF(GU126="","",GU126+31))</f>
        <v/>
      </c>
      <c r="HB126" t="str">
        <f>IF(HA126="","",TODAY()-HA126)</f>
        <v/>
      </c>
      <c r="HE126" t="str">
        <f>IF(HA126="","SIN ESTADO",IF(HC126&lt;&gt;"","PAGA",IF(HB126&gt;0,"VENCIDA",IF(HB126&gt;=-5,"POR VENCER","AL DÍA"))))</f>
        <v>SIN ESTADO</v>
      </c>
      <c r="HG126" t="str">
        <f>IF(N($H126)&lt;35,"",IF(HA126="","",HA126+31))</f>
        <v/>
      </c>
      <c r="HH126" t="str">
        <f>IF(HG126="","",TODAY()-HG126)</f>
        <v/>
      </c>
      <c r="HK126" t="str">
        <f>IF(HG126="","SIN ESTADO",IF(HI126&lt;&gt;"","PAGA",IF(HH126&gt;0,"VENCIDA",IF(HH126&gt;=-5,"POR VENCER","AL DÍA"))))</f>
        <v>SIN ESTADO</v>
      </c>
      <c r="HM126" t="str">
        <f>IF(N($H126)&lt;36,"",IF(HG126="","",HG126+31))</f>
        <v/>
      </c>
      <c r="HN126" t="str">
        <f>IF(HM126="","",TODAY()-HM126)</f>
        <v/>
      </c>
      <c r="HQ126" t="str">
        <f>IF(HM126="","SIN ESTADO",IF(HO126&lt;&gt;"","PAGA",IF(HN126&gt;0,"VENCIDA",IF(HN126&gt;=-5,"POR VENCER","AL DÍA"))))</f>
        <v>SIN ESTADO</v>
      </c>
      <c r="HS126">
        <f>N126+T126+Z126+AF126+AL126+AR126+AX126+BD126+BJ126+BP126+BV126+CB126+CH126+CN126+CT126+CZ126+DF126+DL126+DR126+DX126+ED126+EJ126+EP126+EV126+FB126+FH126+FN126+FT126+FZ126+GF126+GL126+GR126+GX126+HD126+HJ126+HP126</f>
        <v>7000000</v>
      </c>
      <c r="HU126">
        <f>IFERROR(N($J126),0)</f>
        <v>875000</v>
      </c>
      <c r="HW126">
        <f>SUMPRODUCT((MOD(COLUMN($M126:$HR126)-COLUMN($M126),6)=0)*ISNUMBER($M126:$HR126)*($M126:$HR126&gt;=RESUMEN!$C$26)*($M126:$HR126&lt;=RESUMEN!$C$27)*IFERROR(N($N126:$HS126),0))</f>
        <v>875000</v>
      </c>
      <c r="HX126">
        <f>SUMPRODUCT((MOD(COLUMN($M126:$HR126)-COLUMN($M126),6)=0)*ISNUMBER($M126:$HR126)*($M126:$HR126&gt;=RESUMEN!$C$26)*($M126:$HR126&lt;=RESUMEN!$C$27))</f>
        <v>1</v>
      </c>
    </row>
    <row r="127">
      <c r="B127">
        <f>VENTAS!A126</f>
        <v>124</v>
      </c>
      <c r="C127" t="str">
        <f>VENTAS!B126</f>
        <v xml:space="preserve">LC1 - 14 - 9 </v>
      </c>
      <c r="D127" t="str">
        <f>VENTAS!C126</f>
        <v>VENDIDO</v>
      </c>
      <c r="E127">
        <f>VENTAS!D126</f>
        <v>25000000</v>
      </c>
      <c r="F127">
        <f>VENTAS!J126</f>
        <v>21000000</v>
      </c>
      <c r="G127">
        <f>VENTAS!F126</f>
        <v>45974</v>
      </c>
      <c r="H127">
        <f>VENTAS!K126</f>
        <v>24</v>
      </c>
      <c r="I127" t="str">
        <f>VENTAS!M126</f>
        <v xml:space="preserve">13 DE CADA MES </v>
      </c>
      <c r="J127">
        <f>VENTAS!L126</f>
        <v>875000</v>
      </c>
      <c r="K127">
        <f>IF(N($H127)&lt;1,"",$G127+31)</f>
        <v>46005</v>
      </c>
      <c r="L127">
        <f>IF(K127="","",TODAY()-K127)</f>
        <v>313</v>
      </c>
      <c r="M127">
        <v>46008</v>
      </c>
      <c r="N127">
        <v>875000</v>
      </c>
      <c r="O127" t="str">
        <f>IF(K127="","SIN ESTADO",IF(M127&lt;&gt;"","PAGA",IF(L127&gt;0,"VENCIDA",IF(L127&gt;=-5,"POR VENCER","AL DÍA"))))</f>
        <v>PAGA</v>
      </c>
      <c r="P127" t="str">
        <v>TRANSFERENCIA</v>
      </c>
      <c r="Q127">
        <f>IF(N($H127)&lt;2,"",IF(K127="","",K127+31))</f>
        <v>46036</v>
      </c>
      <c r="R127">
        <f>IF(Q127="","",TODAY()-Q127)</f>
        <v>282</v>
      </c>
      <c r="S127">
        <v>46042</v>
      </c>
      <c r="T127">
        <v>875000</v>
      </c>
      <c r="U127" t="str">
        <f>IF(Q127="","SIN ESTADO",IF(S127&lt;&gt;"","PAGA",IF(R127&gt;0,"VENCIDA",IF(R127&gt;=-5,"POR VENCER","AL DÍA"))))</f>
        <v>PAGA</v>
      </c>
      <c r="V127" t="str">
        <v>TRANSFERENCIA</v>
      </c>
      <c r="W127">
        <f>IF(N($H127)&lt;3,"",IF(Q127="","",Q127+31))</f>
        <v>46067</v>
      </c>
      <c r="X127">
        <f>IF(W127="","",TODAY()-W127)</f>
        <v>251</v>
      </c>
      <c r="Y127">
        <v>46074</v>
      </c>
      <c r="Z127">
        <v>875000</v>
      </c>
      <c r="AA127" t="str">
        <f>IF(W127="","SIN ESTADO",IF(Y127&lt;&gt;"","PAGA",IF(X127&gt;0,"VENCIDA",IF(X127&gt;=-5,"POR VENCER","AL DÍA"))))</f>
        <v>PAGA</v>
      </c>
      <c r="AB127" t="str">
        <v>TRANSFERENCIA</v>
      </c>
      <c r="AC127">
        <f>IF(N($H127)&lt;4,"",IF(W127="","",W127+31))</f>
        <v>46098</v>
      </c>
      <c r="AD127">
        <f>IF(AC127="","",TODAY()-AC127)</f>
        <v>220</v>
      </c>
      <c r="AE127">
        <v>46101</v>
      </c>
      <c r="AF127">
        <v>875000</v>
      </c>
      <c r="AG127" t="str">
        <f>IF(AC127="","SIN ESTADO",IF(AE127&lt;&gt;"","PAGA",IF(AD127&gt;0,"VENCIDA",IF(AD127&gt;=-5,"POR VENCER","AL DÍA"))))</f>
        <v>PAGA</v>
      </c>
      <c r="AH127" t="str">
        <v>TRANSFERENCIA</v>
      </c>
      <c r="AI127">
        <f>IF(N($H127)&lt;5,"",IF(AC127="","",AC127+31))</f>
        <v>46129</v>
      </c>
      <c r="AJ127">
        <f>IF(AI127="","",TODAY()-AI127)</f>
        <v>189</v>
      </c>
      <c r="AK127">
        <v>46133</v>
      </c>
      <c r="AL127">
        <v>875000</v>
      </c>
      <c r="AM127" t="str">
        <f>IF(AI127="","SIN ESTADO",IF(AK127&lt;&gt;"","PAGA",IF(AJ127&gt;0,"VENCIDA",IF(AJ127&gt;=-5,"POR VENCER","AL DÍA"))))</f>
        <v>PAGA</v>
      </c>
      <c r="AN127" t="str">
        <v>TRANSFERENCIA</v>
      </c>
      <c r="AO127">
        <f>IF(N($H127)&lt;6,"",IF(AI127="","",AI127+31))</f>
        <v>46160</v>
      </c>
      <c r="AP127">
        <f>IF(AO127="","",TODAY()-AO127)</f>
        <v>158</v>
      </c>
      <c r="AQ127">
        <v>46157</v>
      </c>
      <c r="AR127">
        <v>875000</v>
      </c>
      <c r="AS127" t="str">
        <f>IF(AO127="","SIN ESTADO",IF(AQ127&lt;&gt;"","PAGA",IF(AP127&gt;0,"VENCIDA",IF(AP127&gt;=-5,"POR VENCER","AL DÍA"))))</f>
        <v>PAGA</v>
      </c>
      <c r="AT127" t="str">
        <v>TRANSFERENCIA</v>
      </c>
      <c r="AU127">
        <f>IF(N($H127)&lt;7,"",IF(AO127="","",AO127+31))</f>
        <v>46191</v>
      </c>
      <c r="AV127">
        <f>IF(AU127="","",TODAY()-AU127)</f>
        <v>127</v>
      </c>
      <c r="AW127">
        <v>46195</v>
      </c>
      <c r="AX127">
        <v>875000</v>
      </c>
      <c r="AY127" t="str">
        <f>IF(AU127="","SIN ESTADO",IF(AW127&lt;&gt;"","PAGA",IF(AV127&gt;0,"VENCIDA",IF(AV127&gt;=-5,"POR VENCER","AL DÍA"))))</f>
        <v>PAGA</v>
      </c>
      <c r="AZ127" t="str">
        <v>TRANSFERENCIA</v>
      </c>
      <c r="BA127">
        <f>IF(N($H127)&lt;8,"",IF(AU127="","",AU127+31))</f>
        <v>46222</v>
      </c>
      <c r="BB127">
        <f>IF(BA127="","",TODAY()-BA127)</f>
        <v>96</v>
      </c>
      <c r="BC127">
        <v>46226</v>
      </c>
      <c r="BD127">
        <v>875000</v>
      </c>
      <c r="BE127" t="str">
        <f>IF(BA127="","SIN ESTADO",IF(BC127&lt;&gt;"","PAGA",IF(BB127&gt;0,"VENCIDA",IF(BB127&gt;=-5,"POR VENCER","AL DÍA"))))</f>
        <v>PAGA</v>
      </c>
      <c r="BF127" t="str">
        <v>TRANSFERENCIA</v>
      </c>
      <c r="BG127">
        <f>IF(N($H127)&lt;9,"",IF(BA127="","",BA127+31))</f>
        <v>46253</v>
      </c>
      <c r="BH127">
        <f>IF(BG127="","",TODAY()-BG127)</f>
        <v>65</v>
      </c>
      <c r="BI127">
        <v>46247</v>
      </c>
      <c r="BJ127">
        <v>875000</v>
      </c>
      <c r="BK127" t="str">
        <f>IF(BG127="","SIN ESTADO",IF(BI127&lt;&gt;"","PAGA",IF(BH127&gt;0,"VENCIDA",IF(BH127&gt;=-5,"POR VENCER","AL DÍA"))))</f>
        <v>PAGA</v>
      </c>
      <c r="BL127" t="str">
        <v>TRANSFERENCIA</v>
      </c>
      <c r="BM127">
        <f>IF(N($H127)&lt;10,"",IF(BG127="","",BG127+31))</f>
        <v>46284</v>
      </c>
      <c r="BN127">
        <f>IF(BM127="","",TODAY()-BM127)</f>
        <v>34</v>
      </c>
      <c r="BO127">
        <v>46288</v>
      </c>
      <c r="BP127">
        <v>875000</v>
      </c>
      <c r="BQ127" t="str">
        <f>IF(BM127="","SIN ESTADO",IF(BO127&lt;&gt;"","PAGA",IF(BN127&gt;0,"VENCIDA",IF(BN127&gt;=-5,"POR VENCER","AL DÍA"))))</f>
        <v>PAGA</v>
      </c>
      <c r="BR127" t="str">
        <v>TRANSFERENCIA</v>
      </c>
      <c r="BS127">
        <f>IF(N($H127)&lt;11,"",IF(BM127="","",BM127+31))</f>
        <v>46315</v>
      </c>
      <c r="BT127">
        <f>IF(BS127="","",TODAY()-BS127)</f>
        <v>3</v>
      </c>
      <c r="BW127" t="str">
        <f>IF(BS127="","SIN ESTADO",IF(BU127&lt;&gt;"","PAGA",IF(BT127&gt;0,"VENCIDA",IF(BT127&gt;=-5,"POR VENCER","AL DÍA"))))</f>
        <v>VENCIDA</v>
      </c>
      <c r="BY127">
        <f>IF(N($H127)&lt;12,"",IF(BS127="","",BS127+31))</f>
        <v>46346</v>
      </c>
      <c r="BZ127">
        <f>IF(BY127="","",TODAY()-BY127)</f>
        <v>-28</v>
      </c>
      <c r="CC127" t="str">
        <f>IF(BY127="","SIN ESTADO",IF(CA127&lt;&gt;"","PAGA",IF(BZ127&gt;0,"VENCIDA",IF(BZ127&gt;=-5,"POR VENCER","AL DÍA"))))</f>
        <v>AL DÍA</v>
      </c>
      <c r="CE127">
        <f>IF(N($H127)&lt;13,"",IF(BY127="","",BY127+31))</f>
        <v>46377</v>
      </c>
      <c r="CF127">
        <f>IF(CE127="","",TODAY()-CE127)</f>
        <v>-59</v>
      </c>
      <c r="CI127" t="str">
        <f>IF(CE127="","SIN ESTADO",IF(CG127&lt;&gt;"","PAGA",IF(CF127&gt;0,"VENCIDA",IF(CF127&gt;=-5,"POR VENCER","AL DÍA"))))</f>
        <v>AL DÍA</v>
      </c>
      <c r="CK127">
        <f>IF(N($H127)&lt;14,"",IF(CE127="","",CE127+31))</f>
        <v>46408</v>
      </c>
      <c r="CL127">
        <f>IF(CK127="","",TODAY()-CK127)</f>
        <v>-90</v>
      </c>
      <c r="CO127" t="str">
        <f>IF(CK127="","SIN ESTADO",IF(CM127&lt;&gt;"","PAGA",IF(CL127&gt;0,"VENCIDA",IF(CL127&gt;=-5,"POR VENCER","AL DÍA"))))</f>
        <v>AL DÍA</v>
      </c>
      <c r="CQ127">
        <f>IF(N($H127)&lt;15,"",IF(CK127="","",CK127+31))</f>
        <v>46439</v>
      </c>
      <c r="CR127">
        <f>IF(CQ127="","",TODAY()-CQ127)</f>
        <v>-121</v>
      </c>
      <c r="CU127" t="str">
        <f>IF(CQ127="","SIN ESTADO",IF(CS127&lt;&gt;"","PAGA",IF(CR127&gt;0,"VENCIDA",IF(CR127&gt;=-5,"POR VENCER","AL DÍA"))))</f>
        <v>AL DÍA</v>
      </c>
      <c r="CW127">
        <f>IF(N($H127)&lt;16,"",IF(CQ127="","",CQ127+31))</f>
        <v>46470</v>
      </c>
      <c r="CX127">
        <f>IF(CW127="","",TODAY()-CW127)</f>
        <v>-152</v>
      </c>
      <c r="DA127" t="str">
        <f>IF(CW127="","SIN ESTADO",IF(CY127&lt;&gt;"","PAGA",IF(CX127&gt;0,"VENCIDA",IF(CX127&gt;=-5,"POR VENCER","AL DÍA"))))</f>
        <v>AL DÍA</v>
      </c>
      <c r="DC127">
        <f>IF(N($H127)&lt;17,"",IF(CW127="","",CW127+31))</f>
        <v>46501</v>
      </c>
      <c r="DD127">
        <f>IF(DC127="","",TODAY()-DC127)</f>
        <v>-183</v>
      </c>
      <c r="DG127" t="str">
        <f>IF(DC127="","SIN ESTADO",IF(DE127&lt;&gt;"","PAGA",IF(DD127&gt;0,"VENCIDA",IF(DD127&gt;=-5,"POR VENCER","AL DÍA"))))</f>
        <v>AL DÍA</v>
      </c>
      <c r="DI127">
        <f>IF(N($H127)&lt;18,"",IF(DC127="","",DC127+31))</f>
        <v>46532</v>
      </c>
      <c r="DJ127">
        <f>IF(DI127="","",TODAY()-DI127)</f>
        <v>-214</v>
      </c>
      <c r="DM127" t="str">
        <f>IF(DI127="","SIN ESTADO",IF(DK127&lt;&gt;"","PAGA",IF(DJ127&gt;0,"VENCIDA",IF(DJ127&gt;=-5,"POR VENCER","AL DÍA"))))</f>
        <v>AL DÍA</v>
      </c>
      <c r="DO127">
        <f>IF(N($H127)&lt;19,"",IF(DI127="","",DI127+31))</f>
        <v>46563</v>
      </c>
      <c r="DP127">
        <f>IF(DO127="","",TODAY()-DO127)</f>
        <v>-245</v>
      </c>
      <c r="DS127" t="str">
        <f>IF(DO127="","SIN ESTADO",IF(DQ127&lt;&gt;"","PAGA",IF(DP127&gt;0,"VENCIDA",IF(DP127&gt;=-5,"POR VENCER","AL DÍA"))))</f>
        <v>AL DÍA</v>
      </c>
      <c r="DU127">
        <f>IF(N($H127)&lt;20,"",IF(DO127="","",DO127+31))</f>
        <v>46594</v>
      </c>
      <c r="DV127">
        <f>IF(DU127="","",TODAY()-DU127)</f>
        <v>-276</v>
      </c>
      <c r="DY127" t="str">
        <f>IF(DU127="","SIN ESTADO",IF(DW127&lt;&gt;"","PAGA",IF(DV127&gt;0,"VENCIDA",IF(DV127&gt;=-5,"POR VENCER","AL DÍA"))))</f>
        <v>AL DÍA</v>
      </c>
      <c r="EA127">
        <f>IF(N($H127)&lt;21,"",IF(DU127="","",DU127+31))</f>
        <v>46625</v>
      </c>
      <c r="EB127">
        <f>IF(EA127="","",TODAY()-EA127)</f>
        <v>-307</v>
      </c>
      <c r="EE127" t="str">
        <f>IF(EA127="","SIN ESTADO",IF(EC127&lt;&gt;"","PAGA",IF(EB127&gt;0,"VENCIDA",IF(EB127&gt;=-5,"POR VENCER","AL DÍA"))))</f>
        <v>AL DÍA</v>
      </c>
      <c r="EG127">
        <f>IF(N($H127)&lt;22,"",IF(EA127="","",EA127+31))</f>
        <v>46656</v>
      </c>
      <c r="EH127">
        <f>IF(EG127="","",TODAY()-EG127)</f>
        <v>-338</v>
      </c>
      <c r="EK127" t="str">
        <f>IF(EG127="","SIN ESTADO",IF(EI127&lt;&gt;"","PAGA",IF(EH127&gt;0,"VENCIDA",IF(EH127&gt;=-5,"POR VENCER","AL DÍA"))))</f>
        <v>AL DÍA</v>
      </c>
      <c r="EM127">
        <f>IF(N($H127)&lt;23,"",IF(EG127="","",EG127+31))</f>
        <v>46687</v>
      </c>
      <c r="EN127">
        <f>IF(EM127="","",TODAY()-EM127)</f>
        <v>-369</v>
      </c>
      <c r="EQ127" t="str">
        <f>IF(EM127="","SIN ESTADO",IF(EO127&lt;&gt;"","PAGA",IF(EN127&gt;0,"VENCIDA",IF(EN127&gt;=-5,"POR VENCER","AL DÍA"))))</f>
        <v>AL DÍA</v>
      </c>
      <c r="ES127">
        <f>IF(N($H127)&lt;24,"",IF(EM127="","",EM127+31))</f>
        <v>46718</v>
      </c>
      <c r="ET127">
        <f>IF(ES127="","",TODAY()-ES127)</f>
        <v>-400</v>
      </c>
      <c r="EW127" t="str">
        <f>IF(ES127="","SIN ESTADO",IF(EU127&lt;&gt;"","PAGA",IF(ET127&gt;0,"VENCIDA",IF(ET127&gt;=-5,"POR VENCER","AL DÍA"))))</f>
        <v>AL DÍA</v>
      </c>
      <c r="EY127" t="str">
        <f>IF(N($H127)&lt;25,"",IF(ES127="","",ES127+31))</f>
        <v/>
      </c>
      <c r="EZ127" t="str">
        <f>IF(EY127="","",TODAY()-EY127)</f>
        <v/>
      </c>
      <c r="FC127" t="str">
        <f>IF(EY127="","SIN ESTADO",IF(FA127&lt;&gt;"","PAGA",IF(EZ127&gt;0,"VENCIDA",IF(EZ127&gt;=-5,"POR VENCER","AL DÍA"))))</f>
        <v>SIN ESTADO</v>
      </c>
      <c r="FE127" t="str">
        <f>IF(N($H127)&lt;26,"",IF(EY127="","",EY127+31))</f>
        <v/>
      </c>
      <c r="FF127" t="str">
        <f>IF(FE127="","",TODAY()-FE127)</f>
        <v/>
      </c>
      <c r="FI127" t="str">
        <f>IF(FE127="","SIN ESTADO",IF(FG127&lt;&gt;"","PAGA",IF(FF127&gt;0,"VENCIDA",IF(FF127&gt;=-5,"POR VENCER","AL DÍA"))))</f>
        <v>SIN ESTADO</v>
      </c>
      <c r="FK127" t="str">
        <f>IF(N($H127)&lt;27,"",IF(FE127="","",FE127+31))</f>
        <v/>
      </c>
      <c r="FL127" t="str">
        <f>IF(FK127="","",TODAY()-FK127)</f>
        <v/>
      </c>
      <c r="FO127" t="str">
        <f>IF(FK127="","SIN ESTADO",IF(FM127&lt;&gt;"","PAGA",IF(FL127&gt;0,"VENCIDA",IF(FL127&gt;=-5,"POR VENCER","AL DÍA"))))</f>
        <v>SIN ESTADO</v>
      </c>
      <c r="FQ127" t="str">
        <f>IF(N($H127)&lt;28,"",IF(FK127="","",FK127+31))</f>
        <v/>
      </c>
      <c r="FR127" t="str">
        <f>IF(FQ127="","",TODAY()-FQ127)</f>
        <v/>
      </c>
      <c r="FU127" t="str">
        <f>IF(FQ127="","SIN ESTADO",IF(FS127&lt;&gt;"","PAGA",IF(FR127&gt;0,"VENCIDA",IF(FR127&gt;=-5,"POR VENCER","AL DÍA"))))</f>
        <v>SIN ESTADO</v>
      </c>
      <c r="FW127" t="str">
        <f>IF(N($H127)&lt;29,"",IF(FQ127="","",FQ127+31))</f>
        <v/>
      </c>
      <c r="FX127" t="str">
        <f>IF(FW127="","",TODAY()-FW127)</f>
        <v/>
      </c>
      <c r="GA127" t="str">
        <f>IF(FW127="","SIN ESTADO",IF(FY127&lt;&gt;"","PAGA",IF(FX127&gt;0,"VENCIDA",IF(FX127&gt;=-5,"POR VENCER","AL DÍA"))))</f>
        <v>SIN ESTADO</v>
      </c>
      <c r="GC127" t="str">
        <f>IF(N($H127)&lt;30,"",IF(FW127="","",FW127+31))</f>
        <v/>
      </c>
      <c r="GD127" t="str">
        <f>IF(GC127="","",TODAY()-GC127)</f>
        <v/>
      </c>
      <c r="GG127" t="str">
        <f>IF(GC127="","SIN ESTADO",IF(GE127&lt;&gt;"","PAGA",IF(GD127&gt;0,"VENCIDA",IF(GD127&gt;=-5,"POR VENCER","AL DÍA"))))</f>
        <v>SIN ESTADO</v>
      </c>
      <c r="GI127" t="str">
        <f>IF(N($H127)&lt;31,"",IF(GC127="","",GC127+31))</f>
        <v/>
      </c>
      <c r="GJ127" t="str">
        <f>IF(GI127="","",TODAY()-GI127)</f>
        <v/>
      </c>
      <c r="GM127" t="str">
        <f>IF(GI127="","SIN ESTADO",IF(GK127&lt;&gt;"","PAGA",IF(GJ127&gt;0,"VENCIDA",IF(GJ127&gt;=-5,"POR VENCER","AL DÍA"))))</f>
        <v>SIN ESTADO</v>
      </c>
      <c r="GO127" t="str">
        <f>IF(N($H127)&lt;32,"",IF(GI127="","",GI127+31))</f>
        <v/>
      </c>
      <c r="GP127" t="str">
        <f>IF(GO127="","",TODAY()-GO127)</f>
        <v/>
      </c>
      <c r="GS127" t="str">
        <f>IF(GO127="","SIN ESTADO",IF(GQ127&lt;&gt;"","PAGA",IF(GP127&gt;0,"VENCIDA",IF(GP127&gt;=-5,"POR VENCER","AL DÍA"))))</f>
        <v>SIN ESTADO</v>
      </c>
      <c r="GU127" t="str">
        <f>IF(N($H127)&lt;33,"",IF(GO127="","",GO127+31))</f>
        <v/>
      </c>
      <c r="GV127" t="str">
        <f>IF(GU127="","",TODAY()-GU127)</f>
        <v/>
      </c>
      <c r="GY127" t="str">
        <f>IF(GU127="","SIN ESTADO",IF(GW127&lt;&gt;"","PAGA",IF(GV127&gt;0,"VENCIDA",IF(GV127&gt;=-5,"POR VENCER","AL DÍA"))))</f>
        <v>SIN ESTADO</v>
      </c>
      <c r="HA127" t="str">
        <f>IF(N($H127)&lt;34,"",IF(GU127="","",GU127+31))</f>
        <v/>
      </c>
      <c r="HB127" t="str">
        <f>IF(HA127="","",TODAY()-HA127)</f>
        <v/>
      </c>
      <c r="HE127" t="str">
        <f>IF(HA127="","SIN ESTADO",IF(HC127&lt;&gt;"","PAGA",IF(HB127&gt;0,"VENCIDA",IF(HB127&gt;=-5,"POR VENCER","AL DÍA"))))</f>
        <v>SIN ESTADO</v>
      </c>
      <c r="HG127" t="str">
        <f>IF(N($H127)&lt;35,"",IF(HA127="","",HA127+31))</f>
        <v/>
      </c>
      <c r="HH127" t="str">
        <f>IF(HG127="","",TODAY()-HG127)</f>
        <v/>
      </c>
      <c r="HK127" t="str">
        <f>IF(HG127="","SIN ESTADO",IF(HI127&lt;&gt;"","PAGA",IF(HH127&gt;0,"VENCIDA",IF(HH127&gt;=-5,"POR VENCER","AL DÍA"))))</f>
        <v>SIN ESTADO</v>
      </c>
      <c r="HM127" t="str">
        <f>IF(N($H127)&lt;36,"",IF(HG127="","",HG127+31))</f>
        <v/>
      </c>
      <c r="HN127" t="str">
        <f>IF(HM127="","",TODAY()-HM127)</f>
        <v/>
      </c>
      <c r="HQ127" t="str">
        <f>IF(HM127="","SIN ESTADO",IF(HO127&lt;&gt;"","PAGA",IF(HN127&gt;0,"VENCIDA",IF(HN127&gt;=-5,"POR VENCER","AL DÍA"))))</f>
        <v>SIN ESTADO</v>
      </c>
      <c r="HS127">
        <f>N127+T127+Z127+AF127+AL127+AR127+AX127+BD127+BJ127+BP127+BV127+CB127+CH127+CN127+CT127+CZ127+DF127+DL127+DR127+DX127+ED127+EJ127+EP127+EV127+FB127+FH127+FN127+FT127+FZ127+GF127+GL127+GR127+GX127+HD127+HJ127+HP127</f>
        <v>8750000</v>
      </c>
      <c r="HU127">
        <f>IFERROR(N($J127),0)</f>
        <v>875000</v>
      </c>
      <c r="HW127">
        <f>SUMPRODUCT((MOD(COLUMN($M127:$HR127)-COLUMN($M127),6)=0)*ISNUMBER($M127:$HR127)*($M127:$HR127&gt;=RESUMEN!$C$26)*($M127:$HR127&lt;=RESUMEN!$C$27)*IFERROR(N($N127:$HS127),0))</f>
        <v>875000</v>
      </c>
      <c r="HX127">
        <f>SUMPRODUCT((MOD(COLUMN($M127:$HR127)-COLUMN($M127),6)=0)*ISNUMBER($M127:$HR127)*($M127:$HR127&gt;=RESUMEN!$C$26)*($M127:$HR127&lt;=RESUMEN!$C$27))</f>
        <v>1</v>
      </c>
    </row>
    <row r="128">
      <c r="B128">
        <f>VENTAS!A127</f>
        <v>125</v>
      </c>
      <c r="C128" t="str">
        <f>VENTAS!B127</f>
        <v xml:space="preserve">LC1 - 14 - 10 </v>
      </c>
      <c r="D128" t="str">
        <f>VENTAS!C127</f>
        <v>VENDIDO</v>
      </c>
      <c r="E128">
        <f>VENTAS!D127</f>
        <v>25000000</v>
      </c>
      <c r="F128">
        <f>VENTAS!J127</f>
        <v>21000000</v>
      </c>
      <c r="G128">
        <f>VENTAS!F127</f>
        <v>45974</v>
      </c>
      <c r="H128">
        <f>VENTAS!K127</f>
        <v>24</v>
      </c>
      <c r="I128" t="str">
        <f>VENTAS!M127</f>
        <v xml:space="preserve">13 DE CADA MES </v>
      </c>
      <c r="J128">
        <f>VENTAS!L127</f>
        <v>875000</v>
      </c>
      <c r="K128">
        <f>IF(N($H128)&lt;1,"",$G128+31)</f>
        <v>46005</v>
      </c>
      <c r="L128">
        <f>IF(K128="","",TODAY()-K128)</f>
        <v>313</v>
      </c>
      <c r="M128">
        <v>46014</v>
      </c>
      <c r="N128">
        <v>875000</v>
      </c>
      <c r="O128" t="str">
        <f>IF(K128="","SIN ESTADO",IF(M128&lt;&gt;"","PAGA",IF(L128&gt;0,"VENCIDA",IF(L128&gt;=-5,"POR VENCER","AL DÍA"))))</f>
        <v>PAGA</v>
      </c>
      <c r="P128" t="str">
        <v>TRANSFERENCIA</v>
      </c>
      <c r="Q128">
        <f>IF(N($H128)&lt;2,"",IF(K128="","",K128+31))</f>
        <v>46036</v>
      </c>
      <c r="R128">
        <f>IF(Q128="","",TODAY()-Q128)</f>
        <v>282</v>
      </c>
      <c r="S128">
        <v>46041</v>
      </c>
      <c r="T128">
        <v>875000</v>
      </c>
      <c r="U128" t="str">
        <f>IF(Q128="","SIN ESTADO",IF(S128&lt;&gt;"","PAGA",IF(R128&gt;0,"VENCIDA",IF(R128&gt;=-5,"POR VENCER","AL DÍA"))))</f>
        <v>PAGA</v>
      </c>
      <c r="V128" t="str">
        <v>TRANSFERENCIA</v>
      </c>
      <c r="W128">
        <f>IF(N($H128)&lt;3,"",IF(Q128="","",Q128+31))</f>
        <v>46067</v>
      </c>
      <c r="X128">
        <f>IF(W128="","",TODAY()-W128)</f>
        <v>251</v>
      </c>
      <c r="Y128">
        <v>46073</v>
      </c>
      <c r="Z128">
        <v>875000</v>
      </c>
      <c r="AA128" t="str">
        <f>IF(W128="","SIN ESTADO",IF(Y128&lt;&gt;"","PAGA",IF(X128&gt;0,"VENCIDA",IF(X128&gt;=-5,"POR VENCER","AL DÍA"))))</f>
        <v>PAGA</v>
      </c>
      <c r="AB128" t="str">
        <v>TRANSFERENCIA</v>
      </c>
      <c r="AC128">
        <f>IF(N($H128)&lt;4,"",IF(W128="","",W128+31))</f>
        <v>46098</v>
      </c>
      <c r="AD128">
        <f>IF(AC128="","",TODAY()-AC128)</f>
        <v>220</v>
      </c>
      <c r="AE128">
        <v>46101</v>
      </c>
      <c r="AF128">
        <v>875000</v>
      </c>
      <c r="AG128" t="str">
        <f>IF(AC128="","SIN ESTADO",IF(AE128&lt;&gt;"","PAGA",IF(AD128&gt;0,"VENCIDA",IF(AD128&gt;=-5,"POR VENCER","AL DÍA"))))</f>
        <v>PAGA</v>
      </c>
      <c r="AH128" t="str">
        <v>TRANSFERENCIA</v>
      </c>
      <c r="AI128">
        <f>IF(N($H128)&lt;5,"",IF(AC128="","",AC128+31))</f>
        <v>46129</v>
      </c>
      <c r="AJ128">
        <f>IF(AI128="","",TODAY()-AI128)</f>
        <v>189</v>
      </c>
      <c r="AK128">
        <v>46131</v>
      </c>
      <c r="AL128">
        <v>875000</v>
      </c>
      <c r="AM128" t="str">
        <f>IF(AI128="","SIN ESTADO",IF(AK128&lt;&gt;"","PAGA",IF(AJ128&gt;0,"VENCIDA",IF(AJ128&gt;=-5,"POR VENCER","AL DÍA"))))</f>
        <v>PAGA</v>
      </c>
      <c r="AN128" t="str">
        <v>TRANSFERENCIA</v>
      </c>
      <c r="AO128">
        <f>IF(N($H128)&lt;6,"",IF(AI128="","",AI128+31))</f>
        <v>46160</v>
      </c>
      <c r="AP128">
        <f>IF(AO128="","",TODAY()-AO128)</f>
        <v>158</v>
      </c>
      <c r="AQ128">
        <v>46163</v>
      </c>
      <c r="AR128">
        <v>875000</v>
      </c>
      <c r="AS128" t="str">
        <f>IF(AO128="","SIN ESTADO",IF(AQ128&lt;&gt;"","PAGA",IF(AP128&gt;0,"VENCIDA",IF(AP128&gt;=-5,"POR VENCER","AL DÍA"))))</f>
        <v>PAGA</v>
      </c>
      <c r="AT128" t="str">
        <v>TRANSFERENCIA</v>
      </c>
      <c r="AU128">
        <f>IF(N($H128)&lt;7,"",IF(AO128="","",AO128+31))</f>
        <v>46191</v>
      </c>
      <c r="AV128">
        <f>IF(AU128="","",TODAY()-AU128)</f>
        <v>127</v>
      </c>
      <c r="AW128">
        <v>46195</v>
      </c>
      <c r="AX128">
        <v>875000</v>
      </c>
      <c r="AY128" t="str">
        <f>IF(AU128="","SIN ESTADO",IF(AW128&lt;&gt;"","PAGA",IF(AV128&gt;0,"VENCIDA",IF(AV128&gt;=-5,"POR VENCER","AL DÍA"))))</f>
        <v>PAGA</v>
      </c>
      <c r="AZ128" t="str">
        <v>TRANSFERENCIA</v>
      </c>
      <c r="BA128">
        <f>IF(N($H128)&lt;8,"",IF(AU128="","",AU128+31))</f>
        <v>46222</v>
      </c>
      <c r="BB128">
        <f>IF(BA128="","",TODAY()-BA128)</f>
        <v>96</v>
      </c>
      <c r="BC128">
        <v>46225</v>
      </c>
      <c r="BD128">
        <v>875000</v>
      </c>
      <c r="BE128" t="str">
        <f>IF(BA128="","SIN ESTADO",IF(BC128&lt;&gt;"","PAGA",IF(BB128&gt;0,"VENCIDA",IF(BB128&gt;=-5,"POR VENCER","AL DÍA"))))</f>
        <v>PAGA</v>
      </c>
      <c r="BF128" t="str">
        <v>TRANSFERENCIA</v>
      </c>
      <c r="BG128">
        <f>IF(N($H128)&lt;9,"",IF(BA128="","",BA128+31))</f>
        <v>46253</v>
      </c>
      <c r="BH128">
        <f>IF(BG128="","",TODAY()-BG128)</f>
        <v>65</v>
      </c>
      <c r="BI128">
        <v>46259</v>
      </c>
      <c r="BJ128">
        <v>875000</v>
      </c>
      <c r="BK128" t="str">
        <f>IF(BG128="","SIN ESTADO",IF(BI128&lt;&gt;"","PAGA",IF(BH128&gt;0,"VENCIDA",IF(BH128&gt;=-5,"POR VENCER","AL DÍA"))))</f>
        <v>PAGA</v>
      </c>
      <c r="BL128" t="str">
        <v>TRANSFERENCIA</v>
      </c>
      <c r="BM128">
        <f>IF(N($H128)&lt;10,"",IF(BG128="","",BG128+31))</f>
        <v>46284</v>
      </c>
      <c r="BN128">
        <f>IF(BM128="","",TODAY()-BM128)</f>
        <v>34</v>
      </c>
      <c r="BO128">
        <v>46290</v>
      </c>
      <c r="BP128">
        <v>875000</v>
      </c>
      <c r="BQ128" t="str">
        <f>IF(BM128="","SIN ESTADO",IF(BO128&lt;&gt;"","PAGA",IF(BN128&gt;0,"VENCIDA",IF(BN128&gt;=-5,"POR VENCER","AL DÍA"))))</f>
        <v>PAGA</v>
      </c>
      <c r="BR128" t="str">
        <v>TRANSFERENCIA</v>
      </c>
      <c r="BS128">
        <f>IF(N($H128)&lt;11,"",IF(BM128="","",BM128+31))</f>
        <v>46315</v>
      </c>
      <c r="BT128">
        <f>IF(BS128="","",TODAY()-BS128)</f>
        <v>3</v>
      </c>
      <c r="BW128" t="str">
        <f>IF(BS128="","SIN ESTADO",IF(BU128&lt;&gt;"","PAGA",IF(BT128&gt;0,"VENCIDA",IF(BT128&gt;=-5,"POR VENCER","AL DÍA"))))</f>
        <v>VENCIDA</v>
      </c>
      <c r="BY128">
        <f>IF(N($H128)&lt;12,"",IF(BS128="","",BS128+31))</f>
        <v>46346</v>
      </c>
      <c r="BZ128">
        <f>IF(BY128="","",TODAY()-BY128)</f>
        <v>-28</v>
      </c>
      <c r="CC128" t="str">
        <f>IF(BY128="","SIN ESTADO",IF(CA128&lt;&gt;"","PAGA",IF(BZ128&gt;0,"VENCIDA",IF(BZ128&gt;=-5,"POR VENCER","AL DÍA"))))</f>
        <v>AL DÍA</v>
      </c>
      <c r="CE128">
        <f>IF(N($H128)&lt;13,"",IF(BY128="","",BY128+31))</f>
        <v>46377</v>
      </c>
      <c r="CF128">
        <f>IF(CE128="","",TODAY()-CE128)</f>
        <v>-59</v>
      </c>
      <c r="CI128" t="str">
        <f>IF(CE128="","SIN ESTADO",IF(CG128&lt;&gt;"","PAGA",IF(CF128&gt;0,"VENCIDA",IF(CF128&gt;=-5,"POR VENCER","AL DÍA"))))</f>
        <v>AL DÍA</v>
      </c>
      <c r="CK128">
        <f>IF(N($H128)&lt;14,"",IF(CE128="","",CE128+31))</f>
        <v>46408</v>
      </c>
      <c r="CL128">
        <f>IF(CK128="","",TODAY()-CK128)</f>
        <v>-90</v>
      </c>
      <c r="CO128" t="str">
        <f>IF(CK128="","SIN ESTADO",IF(CM128&lt;&gt;"","PAGA",IF(CL128&gt;0,"VENCIDA",IF(CL128&gt;=-5,"POR VENCER","AL DÍA"))))</f>
        <v>AL DÍA</v>
      </c>
      <c r="CQ128">
        <f>IF(N($H128)&lt;15,"",IF(CK128="","",CK128+31))</f>
        <v>46439</v>
      </c>
      <c r="CR128">
        <f>IF(CQ128="","",TODAY()-CQ128)</f>
        <v>-121</v>
      </c>
      <c r="CU128" t="str">
        <f>IF(CQ128="","SIN ESTADO",IF(CS128&lt;&gt;"","PAGA",IF(CR128&gt;0,"VENCIDA",IF(CR128&gt;=-5,"POR VENCER","AL DÍA"))))</f>
        <v>AL DÍA</v>
      </c>
      <c r="CW128">
        <f>IF(N($H128)&lt;16,"",IF(CQ128="","",CQ128+31))</f>
        <v>46470</v>
      </c>
      <c r="CX128">
        <f>IF(CW128="","",TODAY()-CW128)</f>
        <v>-152</v>
      </c>
      <c r="DA128" t="str">
        <f>IF(CW128="","SIN ESTADO",IF(CY128&lt;&gt;"","PAGA",IF(CX128&gt;0,"VENCIDA",IF(CX128&gt;=-5,"POR VENCER","AL DÍA"))))</f>
        <v>AL DÍA</v>
      </c>
      <c r="DC128">
        <f>IF(N($H128)&lt;17,"",IF(CW128="","",CW128+31))</f>
        <v>46501</v>
      </c>
      <c r="DD128">
        <f>IF(DC128="","",TODAY()-DC128)</f>
        <v>-183</v>
      </c>
      <c r="DG128" t="str">
        <f>IF(DC128="","SIN ESTADO",IF(DE128&lt;&gt;"","PAGA",IF(DD128&gt;0,"VENCIDA",IF(DD128&gt;=-5,"POR VENCER","AL DÍA"))))</f>
        <v>AL DÍA</v>
      </c>
      <c r="DI128">
        <f>IF(N($H128)&lt;18,"",IF(DC128="","",DC128+31))</f>
        <v>46532</v>
      </c>
      <c r="DJ128">
        <f>IF(DI128="","",TODAY()-DI128)</f>
        <v>-214</v>
      </c>
      <c r="DM128" t="str">
        <f>IF(DI128="","SIN ESTADO",IF(DK128&lt;&gt;"","PAGA",IF(DJ128&gt;0,"VENCIDA",IF(DJ128&gt;=-5,"POR VENCER","AL DÍA"))))</f>
        <v>AL DÍA</v>
      </c>
      <c r="DO128">
        <f>IF(N($H128)&lt;19,"",IF(DI128="","",DI128+31))</f>
        <v>46563</v>
      </c>
      <c r="DP128">
        <f>IF(DO128="","",TODAY()-DO128)</f>
        <v>-245</v>
      </c>
      <c r="DS128" t="str">
        <f>IF(DO128="","SIN ESTADO",IF(DQ128&lt;&gt;"","PAGA",IF(DP128&gt;0,"VENCIDA",IF(DP128&gt;=-5,"POR VENCER","AL DÍA"))))</f>
        <v>AL DÍA</v>
      </c>
      <c r="DU128">
        <f>IF(N($H128)&lt;20,"",IF(DO128="","",DO128+31))</f>
        <v>46594</v>
      </c>
      <c r="DV128">
        <f>IF(DU128="","",TODAY()-DU128)</f>
        <v>-276</v>
      </c>
      <c r="DY128" t="str">
        <f>IF(DU128="","SIN ESTADO",IF(DW128&lt;&gt;"","PAGA",IF(DV128&gt;0,"VENCIDA",IF(DV128&gt;=-5,"POR VENCER","AL DÍA"))))</f>
        <v>AL DÍA</v>
      </c>
      <c r="EA128">
        <f>IF(N($H128)&lt;21,"",IF(DU128="","",DU128+31))</f>
        <v>46625</v>
      </c>
      <c r="EB128">
        <f>IF(EA128="","",TODAY()-EA128)</f>
        <v>-307</v>
      </c>
      <c r="EE128" t="str">
        <f>IF(EA128="","SIN ESTADO",IF(EC128&lt;&gt;"","PAGA",IF(EB128&gt;0,"VENCIDA",IF(EB128&gt;=-5,"POR VENCER","AL DÍA"))))</f>
        <v>AL DÍA</v>
      </c>
      <c r="EG128">
        <f>IF(N($H128)&lt;22,"",IF(EA128="","",EA128+31))</f>
        <v>46656</v>
      </c>
      <c r="EH128">
        <f>IF(EG128="","",TODAY()-EG128)</f>
        <v>-338</v>
      </c>
      <c r="EK128" t="str">
        <f>IF(EG128="","SIN ESTADO",IF(EI128&lt;&gt;"","PAGA",IF(EH128&gt;0,"VENCIDA",IF(EH128&gt;=-5,"POR VENCER","AL DÍA"))))</f>
        <v>AL DÍA</v>
      </c>
      <c r="EM128">
        <f>IF(N($H128)&lt;23,"",IF(EG128="","",EG128+31))</f>
        <v>46687</v>
      </c>
      <c r="EN128">
        <f>IF(EM128="","",TODAY()-EM128)</f>
        <v>-369</v>
      </c>
      <c r="EQ128" t="str">
        <f>IF(EM128="","SIN ESTADO",IF(EO128&lt;&gt;"","PAGA",IF(EN128&gt;0,"VENCIDA",IF(EN128&gt;=-5,"POR VENCER","AL DÍA"))))</f>
        <v>AL DÍA</v>
      </c>
      <c r="ES128">
        <f>IF(N($H128)&lt;24,"",IF(EM128="","",EM128+31))</f>
        <v>46718</v>
      </c>
      <c r="ET128">
        <f>IF(ES128="","",TODAY()-ES128)</f>
        <v>-400</v>
      </c>
      <c r="EW128" t="str">
        <f>IF(ES128="","SIN ESTADO",IF(EU128&lt;&gt;"","PAGA",IF(ET128&gt;0,"VENCIDA",IF(ET128&gt;=-5,"POR VENCER","AL DÍA"))))</f>
        <v>AL DÍA</v>
      </c>
      <c r="EY128" t="str">
        <f>IF(N($H128)&lt;25,"",IF(ES128="","",ES128+31))</f>
        <v/>
      </c>
      <c r="EZ128" t="str">
        <f>IF(EY128="","",TODAY()-EY128)</f>
        <v/>
      </c>
      <c r="FC128" t="str">
        <f>IF(EY128="","SIN ESTADO",IF(FA128&lt;&gt;"","PAGA",IF(EZ128&gt;0,"VENCIDA",IF(EZ128&gt;=-5,"POR VENCER","AL DÍA"))))</f>
        <v>SIN ESTADO</v>
      </c>
      <c r="FE128" t="str">
        <f>IF(N($H128)&lt;26,"",IF(EY128="","",EY128+31))</f>
        <v/>
      </c>
      <c r="FF128" t="str">
        <f>IF(FE128="","",TODAY()-FE128)</f>
        <v/>
      </c>
      <c r="FI128" t="str">
        <f>IF(FE128="","SIN ESTADO",IF(FG128&lt;&gt;"","PAGA",IF(FF128&gt;0,"VENCIDA",IF(FF128&gt;=-5,"POR VENCER","AL DÍA"))))</f>
        <v>SIN ESTADO</v>
      </c>
      <c r="FK128" t="str">
        <f>IF(N($H128)&lt;27,"",IF(FE128="","",FE128+31))</f>
        <v/>
      </c>
      <c r="FL128" t="str">
        <f>IF(FK128="","",TODAY()-FK128)</f>
        <v/>
      </c>
      <c r="FO128" t="str">
        <f>IF(FK128="","SIN ESTADO",IF(FM128&lt;&gt;"","PAGA",IF(FL128&gt;0,"VENCIDA",IF(FL128&gt;=-5,"POR VENCER","AL DÍA"))))</f>
        <v>SIN ESTADO</v>
      </c>
      <c r="FQ128" t="str">
        <f>IF(N($H128)&lt;28,"",IF(FK128="","",FK128+31))</f>
        <v/>
      </c>
      <c r="FR128" t="str">
        <f>IF(FQ128="","",TODAY()-FQ128)</f>
        <v/>
      </c>
      <c r="FU128" t="str">
        <f>IF(FQ128="","SIN ESTADO",IF(FS128&lt;&gt;"","PAGA",IF(FR128&gt;0,"VENCIDA",IF(FR128&gt;=-5,"POR VENCER","AL DÍA"))))</f>
        <v>SIN ESTADO</v>
      </c>
      <c r="FW128" t="str">
        <f>IF(N($H128)&lt;29,"",IF(FQ128="","",FQ128+31))</f>
        <v/>
      </c>
      <c r="FX128" t="str">
        <f>IF(FW128="","",TODAY()-FW128)</f>
        <v/>
      </c>
      <c r="GA128" t="str">
        <f>IF(FW128="","SIN ESTADO",IF(FY128&lt;&gt;"","PAGA",IF(FX128&gt;0,"VENCIDA",IF(FX128&gt;=-5,"POR VENCER","AL DÍA"))))</f>
        <v>SIN ESTADO</v>
      </c>
      <c r="GC128" t="str">
        <f>IF(N($H128)&lt;30,"",IF(FW128="","",FW128+31))</f>
        <v/>
      </c>
      <c r="GD128" t="str">
        <f>IF(GC128="","",TODAY()-GC128)</f>
        <v/>
      </c>
      <c r="GG128" t="str">
        <f>IF(GC128="","SIN ESTADO",IF(GE128&lt;&gt;"","PAGA",IF(GD128&gt;0,"VENCIDA",IF(GD128&gt;=-5,"POR VENCER","AL DÍA"))))</f>
        <v>SIN ESTADO</v>
      </c>
      <c r="GI128" t="str">
        <f>IF(N($H128)&lt;31,"",IF(GC128="","",GC128+31))</f>
        <v/>
      </c>
      <c r="GJ128" t="str">
        <f>IF(GI128="","",TODAY()-GI128)</f>
        <v/>
      </c>
      <c r="GM128" t="str">
        <f>IF(GI128="","SIN ESTADO",IF(GK128&lt;&gt;"","PAGA",IF(GJ128&gt;0,"VENCIDA",IF(GJ128&gt;=-5,"POR VENCER","AL DÍA"))))</f>
        <v>SIN ESTADO</v>
      </c>
      <c r="GO128" t="str">
        <f>IF(N($H128)&lt;32,"",IF(GI128="","",GI128+31))</f>
        <v/>
      </c>
      <c r="GP128" t="str">
        <f>IF(GO128="","",TODAY()-GO128)</f>
        <v/>
      </c>
      <c r="GS128" t="str">
        <f>IF(GO128="","SIN ESTADO",IF(GQ128&lt;&gt;"","PAGA",IF(GP128&gt;0,"VENCIDA",IF(GP128&gt;=-5,"POR VENCER","AL DÍA"))))</f>
        <v>SIN ESTADO</v>
      </c>
      <c r="GU128" t="str">
        <f>IF(N($H128)&lt;33,"",IF(GO128="","",GO128+31))</f>
        <v/>
      </c>
      <c r="GV128" t="str">
        <f>IF(GU128="","",TODAY()-GU128)</f>
        <v/>
      </c>
      <c r="GY128" t="str">
        <f>IF(GU128="","SIN ESTADO",IF(GW128&lt;&gt;"","PAGA",IF(GV128&gt;0,"VENCIDA",IF(GV128&gt;=-5,"POR VENCER","AL DÍA"))))</f>
        <v>SIN ESTADO</v>
      </c>
      <c r="HA128" t="str">
        <f>IF(N($H128)&lt;34,"",IF(GU128="","",GU128+31))</f>
        <v/>
      </c>
      <c r="HB128" t="str">
        <f>IF(HA128="","",TODAY()-HA128)</f>
        <v/>
      </c>
      <c r="HE128" t="str">
        <f>IF(HA128="","SIN ESTADO",IF(HC128&lt;&gt;"","PAGA",IF(HB128&gt;0,"VENCIDA",IF(HB128&gt;=-5,"POR VENCER","AL DÍA"))))</f>
        <v>SIN ESTADO</v>
      </c>
      <c r="HG128" t="str">
        <f>IF(N($H128)&lt;35,"",IF(HA128="","",HA128+31))</f>
        <v/>
      </c>
      <c r="HH128" t="str">
        <f>IF(HG128="","",TODAY()-HG128)</f>
        <v/>
      </c>
      <c r="HK128" t="str">
        <f>IF(HG128="","SIN ESTADO",IF(HI128&lt;&gt;"","PAGA",IF(HH128&gt;0,"VENCIDA",IF(HH128&gt;=-5,"POR VENCER","AL DÍA"))))</f>
        <v>SIN ESTADO</v>
      </c>
      <c r="HM128" t="str">
        <f>IF(N($H128)&lt;36,"",IF(HG128="","",HG128+31))</f>
        <v/>
      </c>
      <c r="HN128" t="str">
        <f>IF(HM128="","",TODAY()-HM128)</f>
        <v/>
      </c>
      <c r="HQ128" t="str">
        <f>IF(HM128="","SIN ESTADO",IF(HO128&lt;&gt;"","PAGA",IF(HN128&gt;0,"VENCIDA",IF(HN128&gt;=-5,"POR VENCER","AL DÍA"))))</f>
        <v>SIN ESTADO</v>
      </c>
      <c r="HS128">
        <f>N128+T128+Z128+AF128+AL128+AR128+AX128+BD128+BJ128+BP128+BV128+CB128+CH128+CN128+CT128+CZ128+DF128+DL128+DR128+DX128+ED128+EJ128+EP128+EV128+FB128+FH128+FN128+FT128+FZ128+GF128+GL128+GR128+GX128+HD128+HJ128+HP128</f>
        <v>8750000</v>
      </c>
      <c r="HU128">
        <f>IFERROR(N($J128),0)</f>
        <v>875000</v>
      </c>
      <c r="HW128">
        <f>SUMPRODUCT((MOD(COLUMN($M128:$HR128)-COLUMN($M128),6)=0)*ISNUMBER($M128:$HR128)*($M128:$HR128&gt;=RESUMEN!$C$26)*($M128:$HR128&lt;=RESUMEN!$C$27)*IFERROR(N($N128:$HS128),0))</f>
        <v>875000</v>
      </c>
      <c r="HX128">
        <f>SUMPRODUCT((MOD(COLUMN($M128:$HR128)-COLUMN($M128),6)=0)*ISNUMBER($M128:$HR128)*($M128:$HR128&gt;=RESUMEN!$C$26)*($M128:$HR128&lt;=RESUMEN!$C$27))</f>
        <v>1</v>
      </c>
    </row>
    <row r="129">
      <c r="B129">
        <f>VENTAS!A128</f>
        <v>126</v>
      </c>
      <c r="C129" t="str">
        <f>VENTAS!B128</f>
        <v xml:space="preserve">LC1 - 14 - 11 Y 12 </v>
      </c>
      <c r="D129" t="str">
        <f>VENTAS!C128</f>
        <v>VENDIDO</v>
      </c>
      <c r="E129">
        <f>VENTAS!D128</f>
        <v>55000000</v>
      </c>
      <c r="F129">
        <f>VENTAS!J128</f>
        <v>46000000</v>
      </c>
      <c r="G129">
        <f>VENTAS!F128</f>
        <v>45824</v>
      </c>
      <c r="H129">
        <f>VENTAS!K128</f>
        <v>24</v>
      </c>
      <c r="I129" t="str">
        <f>VENTAS!M128</f>
        <v xml:space="preserve">16 DE CADA MES </v>
      </c>
      <c r="J129">
        <f>VENTAS!L128</f>
        <v>1916666.6666666667</v>
      </c>
      <c r="K129">
        <f>IF(N($H129)&lt;1,"",$G129+31)</f>
        <v>45855</v>
      </c>
      <c r="L129">
        <f>IF(K129="","",TODAY()-K129)</f>
        <v>463</v>
      </c>
      <c r="M129">
        <v>45853</v>
      </c>
      <c r="N129">
        <v>2018000</v>
      </c>
      <c r="O129" t="str">
        <f>IF(K129="","SIN ESTADO",IF(M129&lt;&gt;"","PAGA",IF(L129&gt;0,"VENCIDA",IF(L129&gt;=-5,"POR VENCER","AL DÍA"))))</f>
        <v>PAGA</v>
      </c>
      <c r="P129" t="str">
        <v>TRANSFERENCIA</v>
      </c>
      <c r="Q129">
        <f>IF(N($H129)&lt;2,"",IF(K129="","",K129+31))</f>
        <v>45886</v>
      </c>
      <c r="R129">
        <f>IF(Q129="","",TODAY()-Q129)</f>
        <v>432</v>
      </c>
      <c r="S129">
        <v>46251</v>
      </c>
      <c r="T129">
        <v>2000000</v>
      </c>
      <c r="U129" t="str">
        <f>IF(Q129="","SIN ESTADO",IF(S129&lt;&gt;"","PAGA",IF(R129&gt;0,"VENCIDA",IF(R129&gt;=-5,"POR VENCER","AL DÍA"))))</f>
        <v>PAGA</v>
      </c>
      <c r="V129" t="str">
        <v>TRANSFERENCIA</v>
      </c>
      <c r="W129">
        <f>IF(N($H129)&lt;3,"",IF(Q129="","",Q129+31))</f>
        <v>45917</v>
      </c>
      <c r="X129">
        <f>IF(W129="","",TODAY()-W129)</f>
        <v>401</v>
      </c>
      <c r="Y129">
        <v>46281</v>
      </c>
      <c r="Z129">
        <v>2000000</v>
      </c>
      <c r="AA129" t="str">
        <f>IF(W129="","SIN ESTADO",IF(Y129&lt;&gt;"","PAGA",IF(X129&gt;0,"VENCIDA",IF(X129&gt;=-5,"POR VENCER","AL DÍA"))))</f>
        <v>PAGA</v>
      </c>
      <c r="AB129" t="str">
        <v>TRANSFERENCIA</v>
      </c>
      <c r="AC129">
        <f>IF(N($H129)&lt;4,"",IF(W129="","",W129+31))</f>
        <v>45948</v>
      </c>
      <c r="AD129">
        <f>IF(AC129="","",TODAY()-AC129)</f>
        <v>370</v>
      </c>
      <c r="AE129">
        <v>46311</v>
      </c>
      <c r="AF129">
        <v>2000000</v>
      </c>
      <c r="AG129" t="str">
        <f>IF(AC129="","SIN ESTADO",IF(AE129&lt;&gt;"","PAGA",IF(AD129&gt;0,"VENCIDA",IF(AD129&gt;=-5,"POR VENCER","AL DÍA"))))</f>
        <v>PAGA</v>
      </c>
      <c r="AH129" t="str">
        <v>TRANSFERENCIA</v>
      </c>
      <c r="AI129">
        <f>IF(N($H129)&lt;5,"",IF(AC129="","",AC129+31))</f>
        <v>45979</v>
      </c>
      <c r="AJ129">
        <f>IF(AI129="","",TODAY()-AI129)</f>
        <v>339</v>
      </c>
      <c r="AK129">
        <v>45977</v>
      </c>
      <c r="AL129">
        <v>2000000</v>
      </c>
      <c r="AM129" t="str">
        <f>IF(AI129="","SIN ESTADO",IF(AK129&lt;&gt;"","PAGA",IF(AJ129&gt;0,"VENCIDA",IF(AJ129&gt;=-5,"POR VENCER","AL DÍA"))))</f>
        <v>PAGA</v>
      </c>
      <c r="AN129" t="str">
        <v>TRANSFERENCIA</v>
      </c>
      <c r="AO129">
        <f>IF(N($H129)&lt;6,"",IF(AI129="","",AI129+31))</f>
        <v>46010</v>
      </c>
      <c r="AP129">
        <f>IF(AO129="","",TODAY()-AO129)</f>
        <v>308</v>
      </c>
      <c r="AQ129">
        <v>46008</v>
      </c>
      <c r="AR129">
        <v>2000000</v>
      </c>
      <c r="AS129" t="str">
        <f>IF(AO129="","SIN ESTADO",IF(AQ129&lt;&gt;"","PAGA",IF(AP129&gt;0,"VENCIDA",IF(AP129&gt;=-5,"POR VENCER","AL DÍA"))))</f>
        <v>PAGA</v>
      </c>
      <c r="AT129" t="str">
        <v>TRANSFERENCIA</v>
      </c>
      <c r="AU129">
        <f>IF(N($H129)&lt;7,"",IF(AO129="","",AO129+31))</f>
        <v>46041</v>
      </c>
      <c r="AV129">
        <f>IF(AU129="","",TODAY()-AU129)</f>
        <v>277</v>
      </c>
      <c r="AW129">
        <v>46039</v>
      </c>
      <c r="AX129">
        <v>2000000</v>
      </c>
      <c r="AY129" t="str">
        <f>IF(AU129="","SIN ESTADO",IF(AW129&lt;&gt;"","PAGA",IF(AV129&gt;0,"VENCIDA",IF(AV129&gt;=-5,"POR VENCER","AL DÍA"))))</f>
        <v>PAGA</v>
      </c>
      <c r="AZ129" t="str">
        <v>TRANSFERENCIA</v>
      </c>
      <c r="BA129">
        <f>IF(N($H129)&lt;8,"",IF(AU129="","",AU129+31))</f>
        <v>46072</v>
      </c>
      <c r="BB129">
        <f>IF(BA129="","",TODAY()-BA129)</f>
        <v>246</v>
      </c>
      <c r="BC129">
        <v>46068</v>
      </c>
      <c r="BD129">
        <v>2000000</v>
      </c>
      <c r="BE129" t="str">
        <f>IF(BA129="","SIN ESTADO",IF(BC129&lt;&gt;"","PAGA",IF(BB129&gt;0,"VENCIDA",IF(BB129&gt;=-5,"POR VENCER","AL DÍA"))))</f>
        <v>PAGA</v>
      </c>
      <c r="BF129" t="str">
        <v>TRANSFERENCIA</v>
      </c>
      <c r="BG129">
        <f>IF(N($H129)&lt;9,"",IF(BA129="","",BA129+31))</f>
        <v>46103</v>
      </c>
      <c r="BH129">
        <f>IF(BG129="","",TODAY()-BG129)</f>
        <v>215</v>
      </c>
      <c r="BI129">
        <v>46096</v>
      </c>
      <c r="BJ129">
        <v>2000000</v>
      </c>
      <c r="BK129" t="str">
        <f>IF(BG129="","SIN ESTADO",IF(BI129&lt;&gt;"","PAGA",IF(BH129&gt;0,"VENCIDA",IF(BH129&gt;=-5,"POR VENCER","AL DÍA"))))</f>
        <v>PAGA</v>
      </c>
      <c r="BL129" t="str">
        <v>TRANSFERENCIA</v>
      </c>
      <c r="BM129">
        <f>IF(N($H129)&lt;10,"",IF(BG129="","",BG129+31))</f>
        <v>46134</v>
      </c>
      <c r="BN129">
        <f>IF(BM129="","",TODAY()-BM129)</f>
        <v>184</v>
      </c>
      <c r="BO129">
        <v>46128</v>
      </c>
      <c r="BP129">
        <v>2000000</v>
      </c>
      <c r="BQ129" t="str">
        <f>IF(BM129="","SIN ESTADO",IF(BO129&lt;&gt;"","PAGA",IF(BN129&gt;0,"VENCIDA",IF(BN129&gt;=-5,"POR VENCER","AL DÍA"))))</f>
        <v>PAGA</v>
      </c>
      <c r="BR129" t="str">
        <v>TRANSFERENCIA</v>
      </c>
      <c r="BS129">
        <f>IF(N($H129)&lt;11,"",IF(BM129="","",BM129+31))</f>
        <v>46165</v>
      </c>
      <c r="BT129">
        <f>IF(BS129="","",TODAY()-BS129)</f>
        <v>153</v>
      </c>
      <c r="BU129">
        <v>46159</v>
      </c>
      <c r="BV129">
        <v>2000000</v>
      </c>
      <c r="BW129" t="str">
        <f>IF(BS129="","SIN ESTADO",IF(BU129&lt;&gt;"","PAGA",IF(BT129&gt;0,"VENCIDA",IF(BT129&gt;=-5,"POR VENCER","AL DÍA"))))</f>
        <v>PAGA</v>
      </c>
      <c r="BX129" t="str">
        <v>TRANSFERENCIA</v>
      </c>
      <c r="BY129">
        <f>IF(N($H129)&lt;12,"",IF(BS129="","",BS129+31))</f>
        <v>46196</v>
      </c>
      <c r="BZ129">
        <f>IF(BY129="","",TODAY()-BY129)</f>
        <v>122</v>
      </c>
      <c r="CA129">
        <v>46188</v>
      </c>
      <c r="CB129">
        <v>2000000</v>
      </c>
      <c r="CC129" t="str">
        <f>IF(BY129="","SIN ESTADO",IF(CA129&lt;&gt;"","PAGA",IF(BZ129&gt;0,"VENCIDA",IF(BZ129&gt;=-5,"POR VENCER","AL DÍA"))))</f>
        <v>PAGA</v>
      </c>
      <c r="CD129" t="str">
        <v>TRANSFERENCIA</v>
      </c>
      <c r="CE129">
        <f>IF(N($H129)&lt;13,"",IF(BY129="","",BY129+31))</f>
        <v>46227</v>
      </c>
      <c r="CF129">
        <f>IF(CE129="","",TODAY()-CE129)</f>
        <v>91</v>
      </c>
      <c r="CG129">
        <v>46235</v>
      </c>
      <c r="CH129">
        <v>2000000</v>
      </c>
      <c r="CI129" t="str">
        <f>IF(CE129="","SIN ESTADO",IF(CG129&lt;&gt;"","PAGA",IF(CF129&gt;0,"VENCIDA",IF(CF129&gt;=-5,"POR VENCER","AL DÍA"))))</f>
        <v>PAGA</v>
      </c>
      <c r="CJ129" t="str">
        <v>TRANSFERENCIA</v>
      </c>
      <c r="CK129">
        <f>IF(N($H129)&lt;14,"",IF(CE129="","",CE129+31))</f>
        <v>46258</v>
      </c>
      <c r="CL129">
        <f>IF(CK129="","",TODAY()-CK129)</f>
        <v>60</v>
      </c>
      <c r="CM129">
        <v>46250</v>
      </c>
      <c r="CN129">
        <v>2000000</v>
      </c>
      <c r="CO129" t="str">
        <f>IF(CK129="","SIN ESTADO",IF(CM129&lt;&gt;"","PAGA",IF(CL129&gt;0,"VENCIDA",IF(CL129&gt;=-5,"POR VENCER","AL DÍA"))))</f>
        <v>PAGA</v>
      </c>
      <c r="CP129" t="str">
        <v>TRANSFERENCIA</v>
      </c>
      <c r="CQ129">
        <f>IF(N($H129)&lt;15,"",IF(CK129="","",CK129+31))</f>
        <v>46289</v>
      </c>
      <c r="CR129">
        <f>IF(CQ129="","",TODAY()-CQ129)</f>
        <v>29</v>
      </c>
      <c r="CS129">
        <v>46282</v>
      </c>
      <c r="CT129">
        <v>2000000</v>
      </c>
      <c r="CU129" t="str">
        <f>IF(CQ129="","SIN ESTADO",IF(CS129&lt;&gt;"","PAGA",IF(CR129&gt;0,"VENCIDA",IF(CR129&gt;=-5,"POR VENCER","AL DÍA"))))</f>
        <v>PAGA</v>
      </c>
      <c r="CV129" t="str">
        <v>TRANSFERENCIA</v>
      </c>
      <c r="CW129">
        <f>IF(N($H129)&lt;16,"",IF(CQ129="","",CQ129+31))</f>
        <v>46320</v>
      </c>
      <c r="CX129">
        <f>IF(CW129="","",TODAY()-CW129)</f>
        <v>-2</v>
      </c>
      <c r="DA129" t="str">
        <f>IF(CW129="","SIN ESTADO",IF(CY129&lt;&gt;"","PAGA",IF(CX129&gt;0,"VENCIDA",IF(CX129&gt;=-5,"POR VENCER","AL DÍA"))))</f>
        <v>POR VENCER</v>
      </c>
      <c r="DC129">
        <f>IF(N($H129)&lt;17,"",IF(CW129="","",CW129+31))</f>
        <v>46351</v>
      </c>
      <c r="DD129">
        <f>IF(DC129="","",TODAY()-DC129)</f>
        <v>-33</v>
      </c>
      <c r="DG129" t="str">
        <f>IF(DC129="","SIN ESTADO",IF(DE129&lt;&gt;"","PAGA",IF(DD129&gt;0,"VENCIDA",IF(DD129&gt;=-5,"POR VENCER","AL DÍA"))))</f>
        <v>AL DÍA</v>
      </c>
      <c r="DI129">
        <f>IF(N($H129)&lt;18,"",IF(DC129="","",DC129+31))</f>
        <v>46382</v>
      </c>
      <c r="DJ129">
        <f>IF(DI129="","",TODAY()-DI129)</f>
        <v>-64</v>
      </c>
      <c r="DM129" t="str">
        <f>IF(DI129="","SIN ESTADO",IF(DK129&lt;&gt;"","PAGA",IF(DJ129&gt;0,"VENCIDA",IF(DJ129&gt;=-5,"POR VENCER","AL DÍA"))))</f>
        <v>AL DÍA</v>
      </c>
      <c r="DO129">
        <f>IF(N($H129)&lt;19,"",IF(DI129="","",DI129+31))</f>
        <v>46413</v>
      </c>
      <c r="DP129">
        <f>IF(DO129="","",TODAY()-DO129)</f>
        <v>-95</v>
      </c>
      <c r="DS129" t="str">
        <f>IF(DO129="","SIN ESTADO",IF(DQ129&lt;&gt;"","PAGA",IF(DP129&gt;0,"VENCIDA",IF(DP129&gt;=-5,"POR VENCER","AL DÍA"))))</f>
        <v>AL DÍA</v>
      </c>
      <c r="DU129">
        <f>IF(N($H129)&lt;20,"",IF(DO129="","",DO129+31))</f>
        <v>46444</v>
      </c>
      <c r="DV129">
        <f>IF(DU129="","",TODAY()-DU129)</f>
        <v>-126</v>
      </c>
      <c r="DY129" t="str">
        <f>IF(DU129="","SIN ESTADO",IF(DW129&lt;&gt;"","PAGA",IF(DV129&gt;0,"VENCIDA",IF(DV129&gt;=-5,"POR VENCER","AL DÍA"))))</f>
        <v>AL DÍA</v>
      </c>
      <c r="EA129">
        <f>IF(N($H129)&lt;21,"",IF(DU129="","",DU129+31))</f>
        <v>46475</v>
      </c>
      <c r="EB129">
        <f>IF(EA129="","",TODAY()-EA129)</f>
        <v>-157</v>
      </c>
      <c r="EE129" t="str">
        <f>IF(EA129="","SIN ESTADO",IF(EC129&lt;&gt;"","PAGA",IF(EB129&gt;0,"VENCIDA",IF(EB129&gt;=-5,"POR VENCER","AL DÍA"))))</f>
        <v>AL DÍA</v>
      </c>
      <c r="EG129">
        <f>IF(N($H129)&lt;22,"",IF(EA129="","",EA129+31))</f>
        <v>46506</v>
      </c>
      <c r="EH129">
        <f>IF(EG129="","",TODAY()-EG129)</f>
        <v>-188</v>
      </c>
      <c r="EK129" t="str">
        <f>IF(EG129="","SIN ESTADO",IF(EI129&lt;&gt;"","PAGA",IF(EH129&gt;0,"VENCIDA",IF(EH129&gt;=-5,"POR VENCER","AL DÍA"))))</f>
        <v>AL DÍA</v>
      </c>
      <c r="EM129">
        <f>IF(N($H129)&lt;23,"",IF(EG129="","",EG129+31))</f>
        <v>46537</v>
      </c>
      <c r="EN129">
        <f>IF(EM129="","",TODAY()-EM129)</f>
        <v>-219</v>
      </c>
      <c r="EQ129" t="str">
        <f>IF(EM129="","SIN ESTADO",IF(EO129&lt;&gt;"","PAGA",IF(EN129&gt;0,"VENCIDA",IF(EN129&gt;=-5,"POR VENCER","AL DÍA"))))</f>
        <v>AL DÍA</v>
      </c>
      <c r="ES129">
        <f>IF(N($H129)&lt;24,"",IF(EM129="","",EM129+31))</f>
        <v>46568</v>
      </c>
      <c r="ET129">
        <f>IF(ES129="","",TODAY()-ES129)</f>
        <v>-250</v>
      </c>
      <c r="EW129" t="str">
        <f>IF(ES129="","SIN ESTADO",IF(EU129&lt;&gt;"","PAGA",IF(ET129&gt;0,"VENCIDA",IF(ET129&gt;=-5,"POR VENCER","AL DÍA"))))</f>
        <v>AL DÍA</v>
      </c>
      <c r="EY129" t="str">
        <f>IF(N($H129)&lt;25,"",IF(ES129="","",ES129+31))</f>
        <v/>
      </c>
      <c r="EZ129" t="str">
        <f>IF(EY129="","",TODAY()-EY129)</f>
        <v/>
      </c>
      <c r="FC129" t="str">
        <f>IF(EY129="","SIN ESTADO",IF(FA129&lt;&gt;"","PAGA",IF(EZ129&gt;0,"VENCIDA",IF(EZ129&gt;=-5,"POR VENCER","AL DÍA"))))</f>
        <v>SIN ESTADO</v>
      </c>
      <c r="FE129" t="str">
        <f>IF(N($H129)&lt;26,"",IF(EY129="","",EY129+31))</f>
        <v/>
      </c>
      <c r="FF129" t="str">
        <f>IF(FE129="","",TODAY()-FE129)</f>
        <v/>
      </c>
      <c r="FI129" t="str">
        <f>IF(FE129="","SIN ESTADO",IF(FG129&lt;&gt;"","PAGA",IF(FF129&gt;0,"VENCIDA",IF(FF129&gt;=-5,"POR VENCER","AL DÍA"))))</f>
        <v>SIN ESTADO</v>
      </c>
      <c r="FK129" t="str">
        <f>IF(N($H129)&lt;27,"",IF(FE129="","",FE129+31))</f>
        <v/>
      </c>
      <c r="FL129" t="str">
        <f>IF(FK129="","",TODAY()-FK129)</f>
        <v/>
      </c>
      <c r="FO129" t="str">
        <f>IF(FK129="","SIN ESTADO",IF(FM129&lt;&gt;"","PAGA",IF(FL129&gt;0,"VENCIDA",IF(FL129&gt;=-5,"POR VENCER","AL DÍA"))))</f>
        <v>SIN ESTADO</v>
      </c>
      <c r="FQ129" t="str">
        <f>IF(N($H129)&lt;28,"",IF(FK129="","",FK129+31))</f>
        <v/>
      </c>
      <c r="FR129" t="str">
        <f>IF(FQ129="","",TODAY()-FQ129)</f>
        <v/>
      </c>
      <c r="FU129" t="str">
        <f>IF(FQ129="","SIN ESTADO",IF(FS129&lt;&gt;"","PAGA",IF(FR129&gt;0,"VENCIDA",IF(FR129&gt;=-5,"POR VENCER","AL DÍA"))))</f>
        <v>SIN ESTADO</v>
      </c>
      <c r="FW129" t="str">
        <f>IF(N($H129)&lt;29,"",IF(FQ129="","",FQ129+31))</f>
        <v/>
      </c>
      <c r="FX129" t="str">
        <f>IF(FW129="","",TODAY()-FW129)</f>
        <v/>
      </c>
      <c r="GA129" t="str">
        <f>IF(FW129="","SIN ESTADO",IF(FY129&lt;&gt;"","PAGA",IF(FX129&gt;0,"VENCIDA",IF(FX129&gt;=-5,"POR VENCER","AL DÍA"))))</f>
        <v>SIN ESTADO</v>
      </c>
      <c r="GC129" t="str">
        <f>IF(N($H129)&lt;30,"",IF(FW129="","",FW129+31))</f>
        <v/>
      </c>
      <c r="GD129" t="str">
        <f>IF(GC129="","",TODAY()-GC129)</f>
        <v/>
      </c>
      <c r="GG129" t="str">
        <f>IF(GC129="","SIN ESTADO",IF(GE129&lt;&gt;"","PAGA",IF(GD129&gt;0,"VENCIDA",IF(GD129&gt;=-5,"POR VENCER","AL DÍA"))))</f>
        <v>SIN ESTADO</v>
      </c>
      <c r="GI129" t="str">
        <f>IF(N($H129)&lt;31,"",IF(GC129="","",GC129+31))</f>
        <v/>
      </c>
      <c r="GJ129" t="str">
        <f>IF(GI129="","",TODAY()-GI129)</f>
        <v/>
      </c>
      <c r="GM129" t="str">
        <f>IF(GI129="","SIN ESTADO",IF(GK129&lt;&gt;"","PAGA",IF(GJ129&gt;0,"VENCIDA",IF(GJ129&gt;=-5,"POR VENCER","AL DÍA"))))</f>
        <v>SIN ESTADO</v>
      </c>
      <c r="GO129" t="str">
        <f>IF(N($H129)&lt;32,"",IF(GI129="","",GI129+31))</f>
        <v/>
      </c>
      <c r="GP129" t="str">
        <f>IF(GO129="","",TODAY()-GO129)</f>
        <v/>
      </c>
      <c r="GS129" t="str">
        <f>IF(GO129="","SIN ESTADO",IF(GQ129&lt;&gt;"","PAGA",IF(GP129&gt;0,"VENCIDA",IF(GP129&gt;=-5,"POR VENCER","AL DÍA"))))</f>
        <v>SIN ESTADO</v>
      </c>
      <c r="GU129" t="str">
        <f>IF(N($H129)&lt;33,"",IF(GO129="","",GO129+31))</f>
        <v/>
      </c>
      <c r="GV129" t="str">
        <f>IF(GU129="","",TODAY()-GU129)</f>
        <v/>
      </c>
      <c r="GY129" t="str">
        <f>IF(GU129="","SIN ESTADO",IF(GW129&lt;&gt;"","PAGA",IF(GV129&gt;0,"VENCIDA",IF(GV129&gt;=-5,"POR VENCER","AL DÍA"))))</f>
        <v>SIN ESTADO</v>
      </c>
      <c r="HA129" t="str">
        <f>IF(N($H129)&lt;34,"",IF(GU129="","",GU129+31))</f>
        <v/>
      </c>
      <c r="HB129" t="str">
        <f>IF(HA129="","",TODAY()-HA129)</f>
        <v/>
      </c>
      <c r="HE129" t="str">
        <f>IF(HA129="","SIN ESTADO",IF(HC129&lt;&gt;"","PAGA",IF(HB129&gt;0,"VENCIDA",IF(HB129&gt;=-5,"POR VENCER","AL DÍA"))))</f>
        <v>SIN ESTADO</v>
      </c>
      <c r="HG129" t="str">
        <f>IF(N($H129)&lt;35,"",IF(HA129="","",HA129+31))</f>
        <v/>
      </c>
      <c r="HH129" t="str">
        <f>IF(HG129="","",TODAY()-HG129)</f>
        <v/>
      </c>
      <c r="HK129" t="str">
        <f>IF(HG129="","SIN ESTADO",IF(HI129&lt;&gt;"","PAGA",IF(HH129&gt;0,"VENCIDA",IF(HH129&gt;=-5,"POR VENCER","AL DÍA"))))</f>
        <v>SIN ESTADO</v>
      </c>
      <c r="HM129" t="str">
        <f>IF(N($H129)&lt;36,"",IF(HG129="","",HG129+31))</f>
        <v/>
      </c>
      <c r="HN129" t="str">
        <f>IF(HM129="","",TODAY()-HM129)</f>
        <v/>
      </c>
      <c r="HQ129" t="str">
        <f>IF(HM129="","SIN ESTADO",IF(HO129&lt;&gt;"","PAGA",IF(HN129&gt;0,"VENCIDA",IF(HN129&gt;=-5,"POR VENCER","AL DÍA"))))</f>
        <v>SIN ESTADO</v>
      </c>
      <c r="HS129">
        <f>N129+T129+Z129+AF129+AL129+AR129+AX129+BD129+BJ129+BP129+BV129+CB129+CH129+CN129+CT129+CZ129+DF129+DL129+DR129+DX129+ED129+EJ129+EP129+EV129+FB129+FH129+FN129+FT129+FZ129+GF129+GL129+GR129+GX129+HD129+HJ129+HP129</f>
        <v>30018000</v>
      </c>
      <c r="HU129">
        <f>IFERROR(N($J129),0)</f>
        <v>1916666.6666666667</v>
      </c>
      <c r="HW129">
        <f>SUMPRODUCT((MOD(COLUMN($M129:$HR129)-COLUMN($M129),6)=0)*ISNUMBER($M129:$HR129)*($M129:$HR129&gt;=RESUMEN!$C$26)*($M129:$HR129&lt;=RESUMEN!$C$27)*IFERROR(N($N129:$HS129),0))</f>
        <v>6054000</v>
      </c>
      <c r="HX129">
        <f>SUMPRODUCT((MOD(COLUMN($M129:$HR129)-COLUMN($M129),6)=0)*ISNUMBER($M129:$HR129)*($M129:$HR129&gt;=RESUMEN!$C$26)*($M129:$HR129&lt;=RESUMEN!$C$27))</f>
        <v>3</v>
      </c>
    </row>
    <row r="130">
      <c r="B130">
        <f>VENTAS!A129</f>
        <v>127</v>
      </c>
      <c r="C130" t="str">
        <f>VENTAS!B129</f>
        <v xml:space="preserve">LC1 - 14 - 13 Y 14 </v>
      </c>
      <c r="D130" t="str">
        <f>VENTAS!C129</f>
        <v>VENDIDO</v>
      </c>
      <c r="E130">
        <f>VENTAS!D129</f>
        <v>55000000</v>
      </c>
      <c r="F130">
        <f>VENTAS!J129</f>
        <v>44000000</v>
      </c>
      <c r="G130">
        <f>VENTAS!F129</f>
        <v>45824</v>
      </c>
      <c r="H130">
        <f>VENTAS!K129</f>
        <v>24</v>
      </c>
      <c r="I130" t="str">
        <f>VENTAS!M129</f>
        <v xml:space="preserve">16 DE CADA MES </v>
      </c>
      <c r="J130">
        <f>VENTAS!L129</f>
        <v>1833333.3333333333</v>
      </c>
      <c r="K130">
        <f>IF(N($H130)&lt;1,"",$G130+31)</f>
        <v>45855</v>
      </c>
      <c r="L130">
        <f>IF(K130="","",TODAY()-K130)</f>
        <v>463</v>
      </c>
      <c r="M130">
        <v>45857</v>
      </c>
      <c r="N130">
        <v>1833300</v>
      </c>
      <c r="O130" t="str">
        <f>IF(K130="","SIN ESTADO",IF(M130&lt;&gt;"","PAGA",IF(L130&gt;0,"VENCIDA",IF(L130&gt;=-5,"POR VENCER","AL DÍA"))))</f>
        <v>PAGA</v>
      </c>
      <c r="P130" t="str">
        <v>EFECTIVO</v>
      </c>
      <c r="Q130">
        <f>IF(N($H130)&lt;2,"",IF(K130="","",K130+31))</f>
        <v>45886</v>
      </c>
      <c r="R130">
        <f>IF(Q130="","",TODAY()-Q130)</f>
        <v>432</v>
      </c>
      <c r="S130">
        <v>45888</v>
      </c>
      <c r="T130">
        <v>1833300</v>
      </c>
      <c r="U130" t="str">
        <f>IF(Q130="","SIN ESTADO",IF(S130&lt;&gt;"","PAGA",IF(R130&gt;0,"VENCIDA",IF(R130&gt;=-5,"POR VENCER","AL DÍA"))))</f>
        <v>PAGA</v>
      </c>
      <c r="V130" t="str">
        <v>EFECTIVO</v>
      </c>
      <c r="W130">
        <f>IF(N($H130)&lt;3,"",IF(Q130="","",Q130+31))</f>
        <v>45917</v>
      </c>
      <c r="X130">
        <f>IF(W130="","",TODAY()-W130)</f>
        <v>401</v>
      </c>
      <c r="Y130">
        <v>45918</v>
      </c>
      <c r="Z130">
        <v>1840000</v>
      </c>
      <c r="AA130" t="str">
        <f>IF(W130="","SIN ESTADO",IF(Y130&lt;&gt;"","PAGA",IF(X130&gt;0,"VENCIDA",IF(X130&gt;=-5,"POR VENCER","AL DÍA"))))</f>
        <v>PAGA</v>
      </c>
      <c r="AB130" t="str">
        <v>TRANSFERENCIA</v>
      </c>
      <c r="AC130">
        <f>IF(N($H130)&lt;4,"",IF(W130="","",W130+31))</f>
        <v>45948</v>
      </c>
      <c r="AD130">
        <f>IF(AC130="","",TODAY()-AC130)</f>
        <v>370</v>
      </c>
      <c r="AE130">
        <v>46311</v>
      </c>
      <c r="AF130">
        <v>2000000</v>
      </c>
      <c r="AG130" t="str">
        <f>IF(AC130="","SIN ESTADO",IF(AE130&lt;&gt;"","PAGA",IF(AD130&gt;0,"VENCIDA",IF(AD130&gt;=-5,"POR VENCER","AL DÍA"))))</f>
        <v>PAGA</v>
      </c>
      <c r="AH130" t="str">
        <v>TRANSFERENCIA</v>
      </c>
      <c r="AI130">
        <f>IF(N($H130)&lt;5,"",IF(AC130="","",AC130+31))</f>
        <v>45979</v>
      </c>
      <c r="AJ130">
        <f>IF(AI130="","",TODAY()-AI130)</f>
        <v>339</v>
      </c>
      <c r="AK130">
        <v>45977</v>
      </c>
      <c r="AL130">
        <v>1840000</v>
      </c>
      <c r="AM130" t="str">
        <f>IF(AI130="","SIN ESTADO",IF(AK130&lt;&gt;"","PAGA",IF(AJ130&gt;0,"VENCIDA",IF(AJ130&gt;=-5,"POR VENCER","AL DÍA"))))</f>
        <v>PAGA</v>
      </c>
      <c r="AN130" t="str">
        <v>TRANSFERENCIA</v>
      </c>
      <c r="AO130">
        <f>IF(N($H130)&lt;6,"",IF(AI130="","",AI130+31))</f>
        <v>46010</v>
      </c>
      <c r="AP130">
        <f>IF(AO130="","",TODAY()-AO130)</f>
        <v>308</v>
      </c>
      <c r="AQ130">
        <v>46375</v>
      </c>
      <c r="AR130">
        <v>1900000</v>
      </c>
      <c r="AS130" t="str">
        <f>IF(AO130="","SIN ESTADO",IF(AQ130&lt;&gt;"","PAGA",IF(AP130&gt;0,"VENCIDA",IF(AP130&gt;=-5,"POR VENCER","AL DÍA"))))</f>
        <v>PAGA</v>
      </c>
      <c r="AT130" t="str">
        <v>TRANSFERENCIA</v>
      </c>
      <c r="AU130">
        <f>IF(N($H130)&lt;7,"",IF(AO130="","",AO130+31))</f>
        <v>46041</v>
      </c>
      <c r="AV130">
        <f>IF(AU130="","",TODAY()-AU130)</f>
        <v>277</v>
      </c>
      <c r="AW130">
        <v>46041</v>
      </c>
      <c r="AX130">
        <v>1833300</v>
      </c>
      <c r="AY130" t="str">
        <f>IF(AU130="","SIN ESTADO",IF(AW130&lt;&gt;"","PAGA",IF(AV130&gt;0,"VENCIDA",IF(AV130&gt;=-5,"POR VENCER","AL DÍA"))))</f>
        <v>PAGA</v>
      </c>
      <c r="AZ130" t="str">
        <v>EFECTIVO</v>
      </c>
      <c r="BA130">
        <f>IF(N($H130)&lt;8,"",IF(AU130="","",AU130+31))</f>
        <v>46072</v>
      </c>
      <c r="BB130">
        <f>IF(BA130="","",TODAY()-BA130)</f>
        <v>246</v>
      </c>
      <c r="BC130">
        <v>46076</v>
      </c>
      <c r="BD130">
        <v>2000000</v>
      </c>
      <c r="BE130" t="str">
        <f>IF(BA130="","SIN ESTADO",IF(BC130&lt;&gt;"","PAGA",IF(BB130&gt;0,"VENCIDA",IF(BB130&gt;=-5,"POR VENCER","AL DÍA"))))</f>
        <v>PAGA</v>
      </c>
      <c r="BF130" t="str">
        <v>EFECTIVO</v>
      </c>
      <c r="BG130">
        <f>IF(N($H130)&lt;9,"",IF(BA130="","",BA130+31))</f>
        <v>46103</v>
      </c>
      <c r="BH130">
        <f>IF(BG130="","",TODAY()-BG130)</f>
        <v>215</v>
      </c>
      <c r="BI130">
        <v>46103</v>
      </c>
      <c r="BJ130">
        <v>1840000</v>
      </c>
      <c r="BK130" t="str">
        <f>IF(BG130="","SIN ESTADO",IF(BI130&lt;&gt;"","PAGA",IF(BH130&gt;0,"VENCIDA",IF(BH130&gt;=-5,"POR VENCER","AL DÍA"))))</f>
        <v>PAGA</v>
      </c>
      <c r="BL130" t="str">
        <v>TRANSFERENCIA</v>
      </c>
      <c r="BM130">
        <f>IF(N($H130)&lt;10,"",IF(BG130="","",BG130+31))</f>
        <v>46134</v>
      </c>
      <c r="BN130">
        <f>IF(BM130="","",TODAY()-BM130)</f>
        <v>184</v>
      </c>
      <c r="BO130">
        <v>46132</v>
      </c>
      <c r="BP130">
        <v>2000000</v>
      </c>
      <c r="BQ130" t="str">
        <f>IF(BM130="","SIN ESTADO",IF(BO130&lt;&gt;"","PAGA",IF(BN130&gt;0,"VENCIDA",IF(BN130&gt;=-5,"POR VENCER","AL DÍA"))))</f>
        <v>PAGA</v>
      </c>
      <c r="BR130" t="str">
        <v>TRANSFERENCIA</v>
      </c>
      <c r="BS130">
        <f>IF(N($H130)&lt;11,"",IF(BM130="","",BM130+31))</f>
        <v>46165</v>
      </c>
      <c r="BT130">
        <f>IF(BS130="","",TODAY()-BS130)</f>
        <v>153</v>
      </c>
      <c r="BU130">
        <v>46232</v>
      </c>
      <c r="BV130">
        <v>2000000</v>
      </c>
      <c r="BW130" t="str">
        <f>IF(BS130="","SIN ESTADO",IF(BU130&lt;&gt;"","PAGA",IF(BT130&gt;0,"VENCIDA",IF(BT130&gt;=-5,"POR VENCER","AL DÍA"))))</f>
        <v>PAGA</v>
      </c>
      <c r="BX130" t="str">
        <v>TRANSFERENCIA</v>
      </c>
      <c r="BY130">
        <f>IF(N($H130)&lt;12,"",IF(BS130="","",BS130+31))</f>
        <v>46196</v>
      </c>
      <c r="BZ130">
        <f>IF(BY130="","",TODAY()-BY130)</f>
        <v>122</v>
      </c>
      <c r="CC130" t="str">
        <f>IF(BY130="","SIN ESTADO",IF(CA130&lt;&gt;"","PAGA",IF(BZ130&gt;0,"VENCIDA",IF(BZ130&gt;=-5,"POR VENCER","AL DÍA"))))</f>
        <v>VENCIDA</v>
      </c>
      <c r="CE130">
        <f>IF(N($H130)&lt;13,"",IF(BY130="","",BY130+31))</f>
        <v>46227</v>
      </c>
      <c r="CF130">
        <f>IF(CE130="","",TODAY()-CE130)</f>
        <v>91</v>
      </c>
      <c r="CI130" t="str">
        <f>IF(CE130="","SIN ESTADO",IF(CG130&lt;&gt;"","PAGA",IF(CF130&gt;0,"VENCIDA",IF(CF130&gt;=-5,"POR VENCER","AL DÍA"))))</f>
        <v>VENCIDA</v>
      </c>
      <c r="CK130">
        <f>IF(N($H130)&lt;14,"",IF(CE130="","",CE130+31))</f>
        <v>46258</v>
      </c>
      <c r="CL130">
        <f>IF(CK130="","",TODAY()-CK130)</f>
        <v>60</v>
      </c>
      <c r="CO130" t="str">
        <f>IF(CK130="","SIN ESTADO",IF(CM130&lt;&gt;"","PAGA",IF(CL130&gt;0,"VENCIDA",IF(CL130&gt;=-5,"POR VENCER","AL DÍA"))))</f>
        <v>VENCIDA</v>
      </c>
      <c r="CQ130">
        <f>IF(N($H130)&lt;15,"",IF(CK130="","",CK130+31))</f>
        <v>46289</v>
      </c>
      <c r="CR130">
        <f>IF(CQ130="","",TODAY()-CQ130)</f>
        <v>29</v>
      </c>
      <c r="CU130" t="str">
        <f>IF(CQ130="","SIN ESTADO",IF(CS130&lt;&gt;"","PAGA",IF(CR130&gt;0,"VENCIDA",IF(CR130&gt;=-5,"POR VENCER","AL DÍA"))))</f>
        <v>VENCIDA</v>
      </c>
      <c r="CW130">
        <f>IF(N($H130)&lt;16,"",IF(CQ130="","",CQ130+31))</f>
        <v>46320</v>
      </c>
      <c r="CX130">
        <f>IF(CW130="","",TODAY()-CW130)</f>
        <v>-2</v>
      </c>
      <c r="DA130" t="str">
        <f>IF(CW130="","SIN ESTADO",IF(CY130&lt;&gt;"","PAGA",IF(CX130&gt;0,"VENCIDA",IF(CX130&gt;=-5,"POR VENCER","AL DÍA"))))</f>
        <v>POR VENCER</v>
      </c>
      <c r="DC130">
        <f>IF(N($H130)&lt;17,"",IF(CW130="","",CW130+31))</f>
        <v>46351</v>
      </c>
      <c r="DD130">
        <f>IF(DC130="","",TODAY()-DC130)</f>
        <v>-33</v>
      </c>
      <c r="DG130" t="str">
        <f>IF(DC130="","SIN ESTADO",IF(DE130&lt;&gt;"","PAGA",IF(DD130&gt;0,"VENCIDA",IF(DD130&gt;=-5,"POR VENCER","AL DÍA"))))</f>
        <v>AL DÍA</v>
      </c>
      <c r="DI130">
        <f>IF(N($H130)&lt;18,"",IF(DC130="","",DC130+31))</f>
        <v>46382</v>
      </c>
      <c r="DJ130">
        <f>IF(DI130="","",TODAY()-DI130)</f>
        <v>-64</v>
      </c>
      <c r="DM130" t="str">
        <f>IF(DI130="","SIN ESTADO",IF(DK130&lt;&gt;"","PAGA",IF(DJ130&gt;0,"VENCIDA",IF(DJ130&gt;=-5,"POR VENCER","AL DÍA"))))</f>
        <v>AL DÍA</v>
      </c>
      <c r="DO130">
        <f>IF(N($H130)&lt;19,"",IF(DI130="","",DI130+31))</f>
        <v>46413</v>
      </c>
      <c r="DP130">
        <f>IF(DO130="","",TODAY()-DO130)</f>
        <v>-95</v>
      </c>
      <c r="DS130" t="str">
        <f>IF(DO130="","SIN ESTADO",IF(DQ130&lt;&gt;"","PAGA",IF(DP130&gt;0,"VENCIDA",IF(DP130&gt;=-5,"POR VENCER","AL DÍA"))))</f>
        <v>AL DÍA</v>
      </c>
      <c r="DU130">
        <f>IF(N($H130)&lt;20,"",IF(DO130="","",DO130+31))</f>
        <v>46444</v>
      </c>
      <c r="DV130">
        <f>IF(DU130="","",TODAY()-DU130)</f>
        <v>-126</v>
      </c>
      <c r="DY130" t="str">
        <f>IF(DU130="","SIN ESTADO",IF(DW130&lt;&gt;"","PAGA",IF(DV130&gt;0,"VENCIDA",IF(DV130&gt;=-5,"POR VENCER","AL DÍA"))))</f>
        <v>AL DÍA</v>
      </c>
      <c r="EA130">
        <f>IF(N($H130)&lt;21,"",IF(DU130="","",DU130+31))</f>
        <v>46475</v>
      </c>
      <c r="EB130">
        <f>IF(EA130="","",TODAY()-EA130)</f>
        <v>-157</v>
      </c>
      <c r="EE130" t="str">
        <f>IF(EA130="","SIN ESTADO",IF(EC130&lt;&gt;"","PAGA",IF(EB130&gt;0,"VENCIDA",IF(EB130&gt;=-5,"POR VENCER","AL DÍA"))))</f>
        <v>AL DÍA</v>
      </c>
      <c r="EG130">
        <f>IF(N($H130)&lt;22,"",IF(EA130="","",EA130+31))</f>
        <v>46506</v>
      </c>
      <c r="EH130">
        <f>IF(EG130="","",TODAY()-EG130)</f>
        <v>-188</v>
      </c>
      <c r="EK130" t="str">
        <f>IF(EG130="","SIN ESTADO",IF(EI130&lt;&gt;"","PAGA",IF(EH130&gt;0,"VENCIDA",IF(EH130&gt;=-5,"POR VENCER","AL DÍA"))))</f>
        <v>AL DÍA</v>
      </c>
      <c r="EM130">
        <f>IF(N($H130)&lt;23,"",IF(EG130="","",EG130+31))</f>
        <v>46537</v>
      </c>
      <c r="EN130">
        <f>IF(EM130="","",TODAY()-EM130)</f>
        <v>-219</v>
      </c>
      <c r="EQ130" t="str">
        <f>IF(EM130="","SIN ESTADO",IF(EO130&lt;&gt;"","PAGA",IF(EN130&gt;0,"VENCIDA",IF(EN130&gt;=-5,"POR VENCER","AL DÍA"))))</f>
        <v>AL DÍA</v>
      </c>
      <c r="ES130">
        <f>IF(N($H130)&lt;24,"",IF(EM130="","",EM130+31))</f>
        <v>46568</v>
      </c>
      <c r="ET130">
        <f>IF(ES130="","",TODAY()-ES130)</f>
        <v>-250</v>
      </c>
      <c r="EW130" t="str">
        <f>IF(ES130="","SIN ESTADO",IF(EU130&lt;&gt;"","PAGA",IF(ET130&gt;0,"VENCIDA",IF(ET130&gt;=-5,"POR VENCER","AL DÍA"))))</f>
        <v>AL DÍA</v>
      </c>
      <c r="EY130" t="str">
        <f>IF(N($H130)&lt;25,"",IF(ES130="","",ES130+31))</f>
        <v/>
      </c>
      <c r="EZ130" t="str">
        <f>IF(EY130="","",TODAY()-EY130)</f>
        <v/>
      </c>
      <c r="FC130" t="str">
        <f>IF(EY130="","SIN ESTADO",IF(FA130&lt;&gt;"","PAGA",IF(EZ130&gt;0,"VENCIDA",IF(EZ130&gt;=-5,"POR VENCER","AL DÍA"))))</f>
        <v>SIN ESTADO</v>
      </c>
      <c r="FE130" t="str">
        <f>IF(N($H130)&lt;26,"",IF(EY130="","",EY130+31))</f>
        <v/>
      </c>
      <c r="FF130" t="str">
        <f>IF(FE130="","",TODAY()-FE130)</f>
        <v/>
      </c>
      <c r="FI130" t="str">
        <f>IF(FE130="","SIN ESTADO",IF(FG130&lt;&gt;"","PAGA",IF(FF130&gt;0,"VENCIDA",IF(FF130&gt;=-5,"POR VENCER","AL DÍA"))))</f>
        <v>SIN ESTADO</v>
      </c>
      <c r="FK130" t="str">
        <f>IF(N($H130)&lt;27,"",IF(FE130="","",FE130+31))</f>
        <v/>
      </c>
      <c r="FL130" t="str">
        <f>IF(FK130="","",TODAY()-FK130)</f>
        <v/>
      </c>
      <c r="FO130" t="str">
        <f>IF(FK130="","SIN ESTADO",IF(FM130&lt;&gt;"","PAGA",IF(FL130&gt;0,"VENCIDA",IF(FL130&gt;=-5,"POR VENCER","AL DÍA"))))</f>
        <v>SIN ESTADO</v>
      </c>
      <c r="FQ130" t="str">
        <f>IF(N($H130)&lt;28,"",IF(FK130="","",FK130+31))</f>
        <v/>
      </c>
      <c r="FR130" t="str">
        <f>IF(FQ130="","",TODAY()-FQ130)</f>
        <v/>
      </c>
      <c r="FU130" t="str">
        <f>IF(FQ130="","SIN ESTADO",IF(FS130&lt;&gt;"","PAGA",IF(FR130&gt;0,"VENCIDA",IF(FR130&gt;=-5,"POR VENCER","AL DÍA"))))</f>
        <v>SIN ESTADO</v>
      </c>
      <c r="FW130" t="str">
        <f>IF(N($H130)&lt;29,"",IF(FQ130="","",FQ130+31))</f>
        <v/>
      </c>
      <c r="FX130" t="str">
        <f>IF(FW130="","",TODAY()-FW130)</f>
        <v/>
      </c>
      <c r="GA130" t="str">
        <f>IF(FW130="","SIN ESTADO",IF(FY130&lt;&gt;"","PAGA",IF(FX130&gt;0,"VENCIDA",IF(FX130&gt;=-5,"POR VENCER","AL DÍA"))))</f>
        <v>SIN ESTADO</v>
      </c>
      <c r="GC130" t="str">
        <f>IF(N($H130)&lt;30,"",IF(FW130="","",FW130+31))</f>
        <v/>
      </c>
      <c r="GD130" t="str">
        <f>IF(GC130="","",TODAY()-GC130)</f>
        <v/>
      </c>
      <c r="GG130" t="str">
        <f>IF(GC130="","SIN ESTADO",IF(GE130&lt;&gt;"","PAGA",IF(GD130&gt;0,"VENCIDA",IF(GD130&gt;=-5,"POR VENCER","AL DÍA"))))</f>
        <v>SIN ESTADO</v>
      </c>
      <c r="GI130" t="str">
        <f>IF(N($H130)&lt;31,"",IF(GC130="","",GC130+31))</f>
        <v/>
      </c>
      <c r="GJ130" t="str">
        <f>IF(GI130="","",TODAY()-GI130)</f>
        <v/>
      </c>
      <c r="GM130" t="str">
        <f>IF(GI130="","SIN ESTADO",IF(GK130&lt;&gt;"","PAGA",IF(GJ130&gt;0,"VENCIDA",IF(GJ130&gt;=-5,"POR VENCER","AL DÍA"))))</f>
        <v>SIN ESTADO</v>
      </c>
      <c r="GO130" t="str">
        <f>IF(N($H130)&lt;32,"",IF(GI130="","",GI130+31))</f>
        <v/>
      </c>
      <c r="GP130" t="str">
        <f>IF(GO130="","",TODAY()-GO130)</f>
        <v/>
      </c>
      <c r="GS130" t="str">
        <f>IF(GO130="","SIN ESTADO",IF(GQ130&lt;&gt;"","PAGA",IF(GP130&gt;0,"VENCIDA",IF(GP130&gt;=-5,"POR VENCER","AL DÍA"))))</f>
        <v>SIN ESTADO</v>
      </c>
      <c r="GU130" t="str">
        <f>IF(N($H130)&lt;33,"",IF(GO130="","",GO130+31))</f>
        <v/>
      </c>
      <c r="GV130" t="str">
        <f>IF(GU130="","",TODAY()-GU130)</f>
        <v/>
      </c>
      <c r="GY130" t="str">
        <f>IF(GU130="","SIN ESTADO",IF(GW130&lt;&gt;"","PAGA",IF(GV130&gt;0,"VENCIDA",IF(GV130&gt;=-5,"POR VENCER","AL DÍA"))))</f>
        <v>SIN ESTADO</v>
      </c>
      <c r="HA130" t="str">
        <f>IF(N($H130)&lt;34,"",IF(GU130="","",GU130+31))</f>
        <v/>
      </c>
      <c r="HB130" t="str">
        <f>IF(HA130="","",TODAY()-HA130)</f>
        <v/>
      </c>
      <c r="HE130" t="str">
        <f>IF(HA130="","SIN ESTADO",IF(HC130&lt;&gt;"","PAGA",IF(HB130&gt;0,"VENCIDA",IF(HB130&gt;=-5,"POR VENCER","AL DÍA"))))</f>
        <v>SIN ESTADO</v>
      </c>
      <c r="HG130" t="str">
        <f>IF(N($H130)&lt;35,"",IF(HA130="","",HA130+31))</f>
        <v/>
      </c>
      <c r="HH130" t="str">
        <f>IF(HG130="","",TODAY()-HG130)</f>
        <v/>
      </c>
      <c r="HK130" t="str">
        <f>IF(HG130="","SIN ESTADO",IF(HI130&lt;&gt;"","PAGA",IF(HH130&gt;0,"VENCIDA",IF(HH130&gt;=-5,"POR VENCER","AL DÍA"))))</f>
        <v>SIN ESTADO</v>
      </c>
      <c r="HM130" t="str">
        <f>IF(N($H130)&lt;36,"",IF(HG130="","",HG130+31))</f>
        <v/>
      </c>
      <c r="HN130" t="str">
        <f>IF(HM130="","",TODAY()-HM130)</f>
        <v/>
      </c>
      <c r="HQ130" t="str">
        <f>IF(HM130="","SIN ESTADO",IF(HO130&lt;&gt;"","PAGA",IF(HN130&gt;0,"VENCIDA",IF(HN130&gt;=-5,"POR VENCER","AL DÍA"))))</f>
        <v>SIN ESTADO</v>
      </c>
      <c r="HS130">
        <f>N130+T130+Z130+AF130+AL130+AR130+AX130+BD130+BJ130+BP130+BV130+CB130+CH130+CN130+CT130+CZ130+DF130+DL130+DR130+DX130+ED130+EJ130+EP130+EV130+FB130+FH130+FN130+FT130+FZ130+GF130+GL130+GR130+GX130+HD130+HJ130+HP130</f>
        <v>20919900</v>
      </c>
      <c r="HU130">
        <f>IFERROR(N($J130),0)</f>
        <v>1833333.3333333333</v>
      </c>
      <c r="HW130">
        <f>SUMPRODUCT((MOD(COLUMN($M130:$HR130)-COLUMN($M130),6)=0)*ISNUMBER($M130:$HR130)*($M130:$HR130&gt;=RESUMEN!$C$26)*($M130:$HR130&lt;=RESUMEN!$C$27)*IFERROR(N($N130:$HS130),0))</f>
        <v>0</v>
      </c>
      <c r="HX130">
        <f>SUMPRODUCT((MOD(COLUMN($M130:$HR130)-COLUMN($M130),6)=0)*ISNUMBER($M130:$HR130)*($M130:$HR130&gt;=RESUMEN!$C$26)*($M130:$HR130&lt;=RESUMEN!$C$27))</f>
        <v>0</v>
      </c>
    </row>
    <row r="131">
      <c r="B131">
        <f>VENTAS!A130</f>
        <v>128</v>
      </c>
      <c r="C131" t="str">
        <f>VENTAS!B130</f>
        <v xml:space="preserve">LC1 - 14 - 15 </v>
      </c>
      <c r="D131" t="str">
        <f>VENTAS!C130</f>
        <v>VENDIDO</v>
      </c>
      <c r="E131">
        <f>VENTAS!D130</f>
        <v>28000000</v>
      </c>
      <c r="F131">
        <f>VENTAS!J130</f>
        <v>21000000</v>
      </c>
      <c r="G131">
        <f>VENTAS!F130</f>
        <v>45843</v>
      </c>
      <c r="H131">
        <f>VENTAS!K130</f>
        <v>24</v>
      </c>
      <c r="I131" t="str">
        <f>VENTAS!M130</f>
        <v xml:space="preserve">05 DE CADA MES </v>
      </c>
      <c r="J131">
        <f>VENTAS!L130</f>
        <v>875000</v>
      </c>
      <c r="K131">
        <f>IF(N($H131)&lt;1,"",$G131+31)</f>
        <v>45874</v>
      </c>
      <c r="L131">
        <f>IF(K131="","",TODAY()-K131)</f>
        <v>444</v>
      </c>
      <c r="M131">
        <v>45896</v>
      </c>
      <c r="N131">
        <v>875000</v>
      </c>
      <c r="O131" t="str">
        <f>IF(K131="","SIN ESTADO",IF(M131&lt;&gt;"","PAGA",IF(L131&gt;0,"VENCIDA",IF(L131&gt;=-5,"POR VENCER","AL DÍA"))))</f>
        <v>PAGA</v>
      </c>
      <c r="P131" t="str">
        <v>TRANSFERENCIA</v>
      </c>
      <c r="Q131">
        <f>IF(N($H131)&lt;2,"",IF(K131="","",K131+31))</f>
        <v>45905</v>
      </c>
      <c r="R131">
        <f>IF(Q131="","",TODAY()-Q131)</f>
        <v>413</v>
      </c>
      <c r="S131">
        <v>45932</v>
      </c>
      <c r="T131">
        <v>875000</v>
      </c>
      <c r="U131" t="str">
        <f>IF(Q131="","SIN ESTADO",IF(S131&lt;&gt;"","PAGA",IF(R131&gt;0,"VENCIDA",IF(R131&gt;=-5,"POR VENCER","AL DÍA"))))</f>
        <v>PAGA</v>
      </c>
      <c r="V131" t="str">
        <v>TRANSFERENCIA</v>
      </c>
      <c r="W131">
        <f>IF(N($H131)&lt;3,"",IF(Q131="","",Q131+31))</f>
        <v>45936</v>
      </c>
      <c r="X131">
        <f>IF(W131="","",TODAY()-W131)</f>
        <v>382</v>
      </c>
      <c r="Y131">
        <v>45968</v>
      </c>
      <c r="Z131">
        <v>875000</v>
      </c>
      <c r="AA131" t="str">
        <f>IF(W131="","SIN ESTADO",IF(Y131&lt;&gt;"","PAGA",IF(X131&gt;0,"VENCIDA",IF(X131&gt;=-5,"POR VENCER","AL DÍA"))))</f>
        <v>PAGA</v>
      </c>
      <c r="AB131" t="str">
        <v>TRANSFERENCIA</v>
      </c>
      <c r="AC131">
        <f>IF(N($H131)&lt;4,"",IF(W131="","",W131+31))</f>
        <v>45967</v>
      </c>
      <c r="AD131">
        <f>IF(AC131="","",TODAY()-AC131)</f>
        <v>351</v>
      </c>
      <c r="AE131">
        <v>46086</v>
      </c>
      <c r="AF131">
        <v>875000</v>
      </c>
      <c r="AG131" t="str">
        <f>IF(AC131="","SIN ESTADO",IF(AE131&lt;&gt;"","PAGA",IF(AD131&gt;0,"VENCIDA",IF(AD131&gt;=-5,"POR VENCER","AL DÍA"))))</f>
        <v>PAGA</v>
      </c>
      <c r="AH131" t="str">
        <v>TRANSFERENCIA</v>
      </c>
      <c r="AI131">
        <f>IF(N($H131)&lt;5,"",IF(AC131="","",AC131+31))</f>
        <v>45998</v>
      </c>
      <c r="AJ131">
        <f>IF(AI131="","",TODAY()-AI131)</f>
        <v>320</v>
      </c>
      <c r="AK131">
        <v>46117</v>
      </c>
      <c r="AL131">
        <v>875000</v>
      </c>
      <c r="AM131" t="str">
        <f>IF(AI131="","SIN ESTADO",IF(AK131&lt;&gt;"","PAGA",IF(AJ131&gt;0,"VENCIDA",IF(AJ131&gt;=-5,"POR VENCER","AL DÍA"))))</f>
        <v>PAGA</v>
      </c>
      <c r="AN131" t="str">
        <v>TRANSFERENCIA</v>
      </c>
      <c r="AO131">
        <f>IF(N($H131)&lt;6,"",IF(AI131="","",AI131+31))</f>
        <v>46029</v>
      </c>
      <c r="AP131">
        <f>IF(AO131="","",TODAY()-AO131)</f>
        <v>289</v>
      </c>
      <c r="AQ131">
        <v>46284</v>
      </c>
      <c r="AR131">
        <v>1650000</v>
      </c>
      <c r="AS131" t="str">
        <f>IF(AO131="","SIN ESTADO",IF(AQ131&lt;&gt;"","PAGA",IF(AP131&gt;0,"VENCIDA",IF(AP131&gt;=-5,"POR VENCER","AL DÍA"))))</f>
        <v>PAGA</v>
      </c>
      <c r="AT131" t="str">
        <v>TRANSFERENCIA</v>
      </c>
      <c r="AU131">
        <f>IF(N($H131)&lt;7,"",IF(AO131="","",AO131+31))</f>
        <v>46060</v>
      </c>
      <c r="AV131">
        <f>IF(AU131="","",TODAY()-AU131)</f>
        <v>258</v>
      </c>
      <c r="AW131">
        <v>46284</v>
      </c>
      <c r="AY131" t="str">
        <f>IF(AU131="","SIN ESTADO",IF(AW131&lt;&gt;"","PAGA",IF(AV131&gt;0,"VENCIDA",IF(AV131&gt;=-5,"POR VENCER","AL DÍA"))))</f>
        <v>PAGA</v>
      </c>
      <c r="BA131">
        <f>IF(N($H131)&lt;8,"",IF(AU131="","",AU131+31))</f>
        <v>46091</v>
      </c>
      <c r="BB131">
        <f>IF(BA131="","",TODAY()-BA131)</f>
        <v>227</v>
      </c>
      <c r="BE131" t="str">
        <f>IF(BA131="","SIN ESTADO",IF(BC131&lt;&gt;"","PAGA",IF(BB131&gt;0,"VENCIDA",IF(BB131&gt;=-5,"POR VENCER","AL DÍA"))))</f>
        <v>VENCIDA</v>
      </c>
      <c r="BG131">
        <f>IF(N($H131)&lt;9,"",IF(BA131="","",BA131+31))</f>
        <v>46122</v>
      </c>
      <c r="BH131">
        <f>IF(BG131="","",TODAY()-BG131)</f>
        <v>196</v>
      </c>
      <c r="BK131" t="str">
        <f>IF(BG131="","SIN ESTADO",IF(BI131&lt;&gt;"","PAGA",IF(BH131&gt;0,"VENCIDA",IF(BH131&gt;=-5,"POR VENCER","AL DÍA"))))</f>
        <v>VENCIDA</v>
      </c>
      <c r="BM131">
        <f>IF(N($H131)&lt;10,"",IF(BG131="","",BG131+31))</f>
        <v>46153</v>
      </c>
      <c r="BN131">
        <f>IF(BM131="","",TODAY()-BM131)</f>
        <v>165</v>
      </c>
      <c r="BQ131" t="str">
        <f>IF(BM131="","SIN ESTADO",IF(BO131&lt;&gt;"","PAGA",IF(BN131&gt;0,"VENCIDA",IF(BN131&gt;=-5,"POR VENCER","AL DÍA"))))</f>
        <v>VENCIDA</v>
      </c>
      <c r="BS131">
        <f>IF(N($H131)&lt;11,"",IF(BM131="","",BM131+31))</f>
        <v>46184</v>
      </c>
      <c r="BT131">
        <f>IF(BS131="","",TODAY()-BS131)</f>
        <v>134</v>
      </c>
      <c r="BW131" t="str">
        <f>IF(BS131="","SIN ESTADO",IF(BU131&lt;&gt;"","PAGA",IF(BT131&gt;0,"VENCIDA",IF(BT131&gt;=-5,"POR VENCER","AL DÍA"))))</f>
        <v>VENCIDA</v>
      </c>
      <c r="BY131">
        <f>IF(N($H131)&lt;12,"",IF(BS131="","",BS131+31))</f>
        <v>46215</v>
      </c>
      <c r="BZ131">
        <f>IF(BY131="","",TODAY()-BY131)</f>
        <v>103</v>
      </c>
      <c r="CC131" t="str">
        <f>IF(BY131="","SIN ESTADO",IF(CA131&lt;&gt;"","PAGA",IF(BZ131&gt;0,"VENCIDA",IF(BZ131&gt;=-5,"POR VENCER","AL DÍA"))))</f>
        <v>VENCIDA</v>
      </c>
      <c r="CE131">
        <f>IF(N($H131)&lt;13,"",IF(BY131="","",BY131+31))</f>
        <v>46246</v>
      </c>
      <c r="CF131">
        <f>IF(CE131="","",TODAY()-CE131)</f>
        <v>72</v>
      </c>
      <c r="CI131" t="str">
        <f>IF(CE131="","SIN ESTADO",IF(CG131&lt;&gt;"","PAGA",IF(CF131&gt;0,"VENCIDA",IF(CF131&gt;=-5,"POR VENCER","AL DÍA"))))</f>
        <v>VENCIDA</v>
      </c>
      <c r="CK131">
        <f>IF(N($H131)&lt;14,"",IF(CE131="","",CE131+31))</f>
        <v>46277</v>
      </c>
      <c r="CL131">
        <f>IF(CK131="","",TODAY()-CK131)</f>
        <v>41</v>
      </c>
      <c r="CO131" t="str">
        <f>IF(CK131="","SIN ESTADO",IF(CM131&lt;&gt;"","PAGA",IF(CL131&gt;0,"VENCIDA",IF(CL131&gt;=-5,"POR VENCER","AL DÍA"))))</f>
        <v>VENCIDA</v>
      </c>
      <c r="CQ131">
        <f>IF(N($H131)&lt;15,"",IF(CK131="","",CK131+31))</f>
        <v>46308</v>
      </c>
      <c r="CR131">
        <f>IF(CQ131="","",TODAY()-CQ131)</f>
        <v>10</v>
      </c>
      <c r="CU131" t="str">
        <f>IF(CQ131="","SIN ESTADO",IF(CS131&lt;&gt;"","PAGA",IF(CR131&gt;0,"VENCIDA",IF(CR131&gt;=-5,"POR VENCER","AL DÍA"))))</f>
        <v>VENCIDA</v>
      </c>
      <c r="CW131">
        <f>IF(N($H131)&lt;16,"",IF(CQ131="","",CQ131+31))</f>
        <v>46339</v>
      </c>
      <c r="CX131">
        <f>IF(CW131="","",TODAY()-CW131)</f>
        <v>-21</v>
      </c>
      <c r="DA131" t="str">
        <f>IF(CW131="","SIN ESTADO",IF(CY131&lt;&gt;"","PAGA",IF(CX131&gt;0,"VENCIDA",IF(CX131&gt;=-5,"POR VENCER","AL DÍA"))))</f>
        <v>AL DÍA</v>
      </c>
      <c r="DC131">
        <f>IF(N($H131)&lt;17,"",IF(CW131="","",CW131+31))</f>
        <v>46370</v>
      </c>
      <c r="DD131">
        <f>IF(DC131="","",TODAY()-DC131)</f>
        <v>-52</v>
      </c>
      <c r="DG131" t="str">
        <f>IF(DC131="","SIN ESTADO",IF(DE131&lt;&gt;"","PAGA",IF(DD131&gt;0,"VENCIDA",IF(DD131&gt;=-5,"POR VENCER","AL DÍA"))))</f>
        <v>AL DÍA</v>
      </c>
      <c r="DI131">
        <f>IF(N($H131)&lt;18,"",IF(DC131="","",DC131+31))</f>
        <v>46401</v>
      </c>
      <c r="DJ131">
        <f>IF(DI131="","",TODAY()-DI131)</f>
        <v>-83</v>
      </c>
      <c r="DM131" t="str">
        <f>IF(DI131="","SIN ESTADO",IF(DK131&lt;&gt;"","PAGA",IF(DJ131&gt;0,"VENCIDA",IF(DJ131&gt;=-5,"POR VENCER","AL DÍA"))))</f>
        <v>AL DÍA</v>
      </c>
      <c r="DO131">
        <f>IF(N($H131)&lt;19,"",IF(DI131="","",DI131+31))</f>
        <v>46432</v>
      </c>
      <c r="DP131">
        <f>IF(DO131="","",TODAY()-DO131)</f>
        <v>-114</v>
      </c>
      <c r="DS131" t="str">
        <f>IF(DO131="","SIN ESTADO",IF(DQ131&lt;&gt;"","PAGA",IF(DP131&gt;0,"VENCIDA",IF(DP131&gt;=-5,"POR VENCER","AL DÍA"))))</f>
        <v>AL DÍA</v>
      </c>
      <c r="DU131">
        <f>IF(N($H131)&lt;20,"",IF(DO131="","",DO131+31))</f>
        <v>46463</v>
      </c>
      <c r="DV131">
        <f>IF(DU131="","",TODAY()-DU131)</f>
        <v>-145</v>
      </c>
      <c r="DY131" t="str">
        <f>IF(DU131="","SIN ESTADO",IF(DW131&lt;&gt;"","PAGA",IF(DV131&gt;0,"VENCIDA",IF(DV131&gt;=-5,"POR VENCER","AL DÍA"))))</f>
        <v>AL DÍA</v>
      </c>
      <c r="EA131">
        <f>IF(N($H131)&lt;21,"",IF(DU131="","",DU131+31))</f>
        <v>46494</v>
      </c>
      <c r="EB131">
        <f>IF(EA131="","",TODAY()-EA131)</f>
        <v>-176</v>
      </c>
      <c r="EE131" t="str">
        <f>IF(EA131="","SIN ESTADO",IF(EC131&lt;&gt;"","PAGA",IF(EB131&gt;0,"VENCIDA",IF(EB131&gt;=-5,"POR VENCER","AL DÍA"))))</f>
        <v>AL DÍA</v>
      </c>
      <c r="EG131">
        <f>IF(N($H131)&lt;22,"",IF(EA131="","",EA131+31))</f>
        <v>46525</v>
      </c>
      <c r="EH131">
        <f>IF(EG131="","",TODAY()-EG131)</f>
        <v>-207</v>
      </c>
      <c r="EK131" t="str">
        <f>IF(EG131="","SIN ESTADO",IF(EI131&lt;&gt;"","PAGA",IF(EH131&gt;0,"VENCIDA",IF(EH131&gt;=-5,"POR VENCER","AL DÍA"))))</f>
        <v>AL DÍA</v>
      </c>
      <c r="EM131">
        <f>IF(N($H131)&lt;23,"",IF(EG131="","",EG131+31))</f>
        <v>46556</v>
      </c>
      <c r="EN131">
        <f>IF(EM131="","",TODAY()-EM131)</f>
        <v>-238</v>
      </c>
      <c r="EQ131" t="str">
        <f>IF(EM131="","SIN ESTADO",IF(EO131&lt;&gt;"","PAGA",IF(EN131&gt;0,"VENCIDA",IF(EN131&gt;=-5,"POR VENCER","AL DÍA"))))</f>
        <v>AL DÍA</v>
      </c>
      <c r="ES131">
        <f>IF(N($H131)&lt;24,"",IF(EM131="","",EM131+31))</f>
        <v>46587</v>
      </c>
      <c r="ET131">
        <f>IF(ES131="","",TODAY()-ES131)</f>
        <v>-269</v>
      </c>
      <c r="EW131" t="str">
        <f>IF(ES131="","SIN ESTADO",IF(EU131&lt;&gt;"","PAGA",IF(ET131&gt;0,"VENCIDA",IF(ET131&gt;=-5,"POR VENCER","AL DÍA"))))</f>
        <v>AL DÍA</v>
      </c>
      <c r="EY131" t="str">
        <f>IF(N($H131)&lt;25,"",IF(ES131="","",ES131+31))</f>
        <v/>
      </c>
      <c r="EZ131" t="str">
        <f>IF(EY131="","",TODAY()-EY131)</f>
        <v/>
      </c>
      <c r="FC131" t="str">
        <f>IF(EY131="","SIN ESTADO",IF(FA131&lt;&gt;"","PAGA",IF(EZ131&gt;0,"VENCIDA",IF(EZ131&gt;=-5,"POR VENCER","AL DÍA"))))</f>
        <v>SIN ESTADO</v>
      </c>
      <c r="FE131" t="str">
        <f>IF(N($H131)&lt;26,"",IF(EY131="","",EY131+31))</f>
        <v/>
      </c>
      <c r="FF131" t="str">
        <f>IF(FE131="","",TODAY()-FE131)</f>
        <v/>
      </c>
      <c r="FI131" t="str">
        <f>IF(FE131="","SIN ESTADO",IF(FG131&lt;&gt;"","PAGA",IF(FF131&gt;0,"VENCIDA",IF(FF131&gt;=-5,"POR VENCER","AL DÍA"))))</f>
        <v>SIN ESTADO</v>
      </c>
      <c r="FK131" t="str">
        <f>IF(N($H131)&lt;27,"",IF(FE131="","",FE131+31))</f>
        <v/>
      </c>
      <c r="FL131" t="str">
        <f>IF(FK131="","",TODAY()-FK131)</f>
        <v/>
      </c>
      <c r="FO131" t="str">
        <f>IF(FK131="","SIN ESTADO",IF(FM131&lt;&gt;"","PAGA",IF(FL131&gt;0,"VENCIDA",IF(FL131&gt;=-5,"POR VENCER","AL DÍA"))))</f>
        <v>SIN ESTADO</v>
      </c>
      <c r="FQ131" t="str">
        <f>IF(N($H131)&lt;28,"",IF(FK131="","",FK131+31))</f>
        <v/>
      </c>
      <c r="FR131" t="str">
        <f>IF(FQ131="","",TODAY()-FQ131)</f>
        <v/>
      </c>
      <c r="FU131" t="str">
        <f>IF(FQ131="","SIN ESTADO",IF(FS131&lt;&gt;"","PAGA",IF(FR131&gt;0,"VENCIDA",IF(FR131&gt;=-5,"POR VENCER","AL DÍA"))))</f>
        <v>SIN ESTADO</v>
      </c>
      <c r="FW131" t="str">
        <f>IF(N($H131)&lt;29,"",IF(FQ131="","",FQ131+31))</f>
        <v/>
      </c>
      <c r="FX131" t="str">
        <f>IF(FW131="","",TODAY()-FW131)</f>
        <v/>
      </c>
      <c r="GA131" t="str">
        <f>IF(FW131="","SIN ESTADO",IF(FY131&lt;&gt;"","PAGA",IF(FX131&gt;0,"VENCIDA",IF(FX131&gt;=-5,"POR VENCER","AL DÍA"))))</f>
        <v>SIN ESTADO</v>
      </c>
      <c r="GC131" t="str">
        <f>IF(N($H131)&lt;30,"",IF(FW131="","",FW131+31))</f>
        <v/>
      </c>
      <c r="GD131" t="str">
        <f>IF(GC131="","",TODAY()-GC131)</f>
        <v/>
      </c>
      <c r="GG131" t="str">
        <f>IF(GC131="","SIN ESTADO",IF(GE131&lt;&gt;"","PAGA",IF(GD131&gt;0,"VENCIDA",IF(GD131&gt;=-5,"POR VENCER","AL DÍA"))))</f>
        <v>SIN ESTADO</v>
      </c>
      <c r="GI131" t="str">
        <f>IF(N($H131)&lt;31,"",IF(GC131="","",GC131+31))</f>
        <v/>
      </c>
      <c r="GJ131" t="str">
        <f>IF(GI131="","",TODAY()-GI131)</f>
        <v/>
      </c>
      <c r="GM131" t="str">
        <f>IF(GI131="","SIN ESTADO",IF(GK131&lt;&gt;"","PAGA",IF(GJ131&gt;0,"VENCIDA",IF(GJ131&gt;=-5,"POR VENCER","AL DÍA"))))</f>
        <v>SIN ESTADO</v>
      </c>
      <c r="GO131" t="str">
        <f>IF(N($H131)&lt;32,"",IF(GI131="","",GI131+31))</f>
        <v/>
      </c>
      <c r="GP131" t="str">
        <f>IF(GO131="","",TODAY()-GO131)</f>
        <v/>
      </c>
      <c r="GS131" t="str">
        <f>IF(GO131="","SIN ESTADO",IF(GQ131&lt;&gt;"","PAGA",IF(GP131&gt;0,"VENCIDA",IF(GP131&gt;=-5,"POR VENCER","AL DÍA"))))</f>
        <v>SIN ESTADO</v>
      </c>
      <c r="GU131" t="str">
        <f>IF(N($H131)&lt;33,"",IF(GO131="","",GO131+31))</f>
        <v/>
      </c>
      <c r="GV131" t="str">
        <f>IF(GU131="","",TODAY()-GU131)</f>
        <v/>
      </c>
      <c r="GY131" t="str">
        <f>IF(GU131="","SIN ESTADO",IF(GW131&lt;&gt;"","PAGA",IF(GV131&gt;0,"VENCIDA",IF(GV131&gt;=-5,"POR VENCER","AL DÍA"))))</f>
        <v>SIN ESTADO</v>
      </c>
      <c r="HA131" t="str">
        <f>IF(N($H131)&lt;34,"",IF(GU131="","",GU131+31))</f>
        <v/>
      </c>
      <c r="HB131" t="str">
        <f>IF(HA131="","",TODAY()-HA131)</f>
        <v/>
      </c>
      <c r="HE131" t="str">
        <f>IF(HA131="","SIN ESTADO",IF(HC131&lt;&gt;"","PAGA",IF(HB131&gt;0,"VENCIDA",IF(HB131&gt;=-5,"POR VENCER","AL DÍA"))))</f>
        <v>SIN ESTADO</v>
      </c>
      <c r="HG131" t="str">
        <f>IF(N($H131)&lt;35,"",IF(HA131="","",HA131+31))</f>
        <v/>
      </c>
      <c r="HH131" t="str">
        <f>IF(HG131="","",TODAY()-HG131)</f>
        <v/>
      </c>
      <c r="HK131" t="str">
        <f>IF(HG131="","SIN ESTADO",IF(HI131&lt;&gt;"","PAGA",IF(HH131&gt;0,"VENCIDA",IF(HH131&gt;=-5,"POR VENCER","AL DÍA"))))</f>
        <v>SIN ESTADO</v>
      </c>
      <c r="HM131" t="str">
        <f>IF(N($H131)&lt;36,"",IF(HG131="","",HG131+31))</f>
        <v/>
      </c>
      <c r="HN131" t="str">
        <f>IF(HM131="","",TODAY()-HM131)</f>
        <v/>
      </c>
      <c r="HQ131" t="str">
        <f>IF(HM131="","SIN ESTADO",IF(HO131&lt;&gt;"","PAGA",IF(HN131&gt;0,"VENCIDA",IF(HN131&gt;=-5,"POR VENCER","AL DÍA"))))</f>
        <v>SIN ESTADO</v>
      </c>
      <c r="HS131">
        <f>N131+T131+Z131+AF131+AL131+AR131+AX131+BD131+BJ131+BP131+BV131+CB131+CH131+CN131+CT131+CZ131+DF131+DL131+DR131+DX131+ED131+EJ131+EP131+EV131+FB131+FH131+FN131+FT131+FZ131+GF131+GL131+GR131+GX131+HD131+HJ131+HP131</f>
        <v>6025000</v>
      </c>
      <c r="HU131">
        <f>IFERROR(N($J131),0)</f>
        <v>875000</v>
      </c>
      <c r="HW131">
        <f>SUMPRODUCT((MOD(COLUMN($M131:$HR131)-COLUMN($M131),6)=0)*ISNUMBER($M131:$HR131)*($M131:$HR131&gt;=RESUMEN!$C$26)*($M131:$HR131&lt;=RESUMEN!$C$27)*IFERROR(N($N131:$HS131),0))</f>
        <v>0</v>
      </c>
      <c r="HX131">
        <f>SUMPRODUCT((MOD(COLUMN($M131:$HR131)-COLUMN($M131),6)=0)*ISNUMBER($M131:$HR131)*($M131:$HR131&gt;=RESUMEN!$C$26)*($M131:$HR131&lt;=RESUMEN!$C$27))</f>
        <v>0</v>
      </c>
    </row>
    <row r="132">
      <c r="B132">
        <f>VENTAS!A131</f>
        <v>129</v>
      </c>
      <c r="C132" t="str">
        <f>VENTAS!B131</f>
        <v xml:space="preserve">LC1 - 14 - 16 </v>
      </c>
      <c r="D132" t="str">
        <f>VENTAS!C131</f>
        <v>VENDIDO</v>
      </c>
      <c r="E132">
        <f>VENTAS!D131</f>
        <v>25000000</v>
      </c>
      <c r="F132">
        <f>VENTAS!J131</f>
        <v>21000000</v>
      </c>
      <c r="G132">
        <f>VENTAS!F131</f>
        <v>45882</v>
      </c>
      <c r="H132">
        <f>VENTAS!K131</f>
        <v>24</v>
      </c>
      <c r="I132" t="str">
        <f>VENTAS!M131</f>
        <v xml:space="preserve">13 DE CADA MES </v>
      </c>
      <c r="J132">
        <f>VENTAS!L131</f>
        <v>875000</v>
      </c>
      <c r="K132">
        <f>IF(N($H132)&lt;1,"",$G132+31)</f>
        <v>45913</v>
      </c>
      <c r="L132">
        <f>IF(K132="","",TODAY()-K132)</f>
        <v>405</v>
      </c>
      <c r="M132">
        <v>45916</v>
      </c>
      <c r="N132">
        <v>875000</v>
      </c>
      <c r="O132" t="str">
        <f>IF(K132="","SIN ESTADO",IF(M132&lt;&gt;"","PAGA",IF(L132&gt;0,"VENCIDA",IF(L132&gt;=-5,"POR VENCER","AL DÍA"))))</f>
        <v>PAGA</v>
      </c>
      <c r="P132" t="str">
        <v>TRANSFERENCIA</v>
      </c>
      <c r="Q132">
        <f>IF(N($H132)&lt;2,"",IF(K132="","",K132+31))</f>
        <v>45944</v>
      </c>
      <c r="R132">
        <f>IF(Q132="","",TODAY()-Q132)</f>
        <v>374</v>
      </c>
      <c r="S132">
        <v>45951</v>
      </c>
      <c r="T132">
        <v>870000</v>
      </c>
      <c r="U132" t="str">
        <f>IF(Q132="","SIN ESTADO",IF(S132&lt;&gt;"","PAGA",IF(R132&gt;0,"VENCIDA",IF(R132&gt;=-5,"POR VENCER","AL DÍA"))))</f>
        <v>PAGA</v>
      </c>
      <c r="V132" t="str">
        <v>TRANSFERENCIA</v>
      </c>
      <c r="W132">
        <f>IF(N($H132)&lt;3,"",IF(Q132="","",Q132+31))</f>
        <v>45975</v>
      </c>
      <c r="X132">
        <f>IF(W132="","",TODAY()-W132)</f>
        <v>343</v>
      </c>
      <c r="Y132">
        <v>45982</v>
      </c>
      <c r="Z132">
        <v>880000</v>
      </c>
      <c r="AA132" t="str">
        <f>IF(W132="","SIN ESTADO",IF(Y132&lt;&gt;"","PAGA",IF(X132&gt;0,"VENCIDA",IF(X132&gt;=-5,"POR VENCER","AL DÍA"))))</f>
        <v>PAGA</v>
      </c>
      <c r="AB132" t="str">
        <v>TRANSFERENCIA</v>
      </c>
      <c r="AC132">
        <f>IF(N($H132)&lt;4,"",IF(W132="","",W132+31))</f>
        <v>46006</v>
      </c>
      <c r="AD132">
        <f>IF(AC132="","",TODAY()-AC132)</f>
        <v>312</v>
      </c>
      <c r="AE132">
        <v>46007</v>
      </c>
      <c r="AF132">
        <v>875000</v>
      </c>
      <c r="AG132" t="str">
        <f>IF(AC132="","SIN ESTADO",IF(AE132&lt;&gt;"","PAGA",IF(AD132&gt;0,"VENCIDA",IF(AD132&gt;=-5,"POR VENCER","AL DÍA"))))</f>
        <v>PAGA</v>
      </c>
      <c r="AH132" t="str">
        <v>TRANSFERENCIA</v>
      </c>
      <c r="AI132">
        <f>IF(N($H132)&lt;5,"",IF(AC132="","",AC132+31))</f>
        <v>46037</v>
      </c>
      <c r="AJ132">
        <f>IF(AI132="","",TODAY()-AI132)</f>
        <v>281</v>
      </c>
      <c r="AK132">
        <v>45673</v>
      </c>
      <c r="AL132">
        <v>875000</v>
      </c>
      <c r="AM132" t="str">
        <f>IF(AI132="","SIN ESTADO",IF(AK132&lt;&gt;"","PAGA",IF(AJ132&gt;0,"VENCIDA",IF(AJ132&gt;=-5,"POR VENCER","AL DÍA"))))</f>
        <v>PAGA</v>
      </c>
      <c r="AN132" t="str">
        <v>TRANSFERENCIA</v>
      </c>
      <c r="AO132">
        <f>IF(N($H132)&lt;6,"",IF(AI132="","",AI132+31))</f>
        <v>46068</v>
      </c>
      <c r="AP132">
        <f>IF(AO132="","",TODAY()-AO132)</f>
        <v>250</v>
      </c>
      <c r="AQ132">
        <v>46076</v>
      </c>
      <c r="AR132">
        <v>875000</v>
      </c>
      <c r="AS132" t="str">
        <f>IF(AO132="","SIN ESTADO",IF(AQ132&lt;&gt;"","PAGA",IF(AP132&gt;0,"VENCIDA",IF(AP132&gt;=-5,"POR VENCER","AL DÍA"))))</f>
        <v>PAGA</v>
      </c>
      <c r="AT132" t="str">
        <v>TRANSFERENCIA</v>
      </c>
      <c r="AU132">
        <f>IF(N($H132)&lt;7,"",IF(AO132="","",AO132+31))</f>
        <v>46099</v>
      </c>
      <c r="AV132">
        <f>IF(AU132="","",TODAY()-AU132)</f>
        <v>219</v>
      </c>
      <c r="AW132">
        <v>46134</v>
      </c>
      <c r="AX132">
        <v>875000</v>
      </c>
      <c r="AY132" t="str">
        <f>IF(AU132="","SIN ESTADO",IF(AW132&lt;&gt;"","PAGA",IF(AV132&gt;0,"VENCIDA",IF(AV132&gt;=-5,"POR VENCER","AL DÍA"))))</f>
        <v>PAGA</v>
      </c>
      <c r="AZ132" t="str">
        <v>TRANSFERENCIA</v>
      </c>
      <c r="BA132">
        <f>IF(N($H132)&lt;8,"",IF(AU132="","",AU132+31))</f>
        <v>46130</v>
      </c>
      <c r="BB132">
        <f>IF(BA132="","",TODAY()-BA132)</f>
        <v>188</v>
      </c>
      <c r="BC132">
        <v>46166</v>
      </c>
      <c r="BD132">
        <v>875000</v>
      </c>
      <c r="BE132" t="str">
        <f>IF(BA132="","SIN ESTADO",IF(BC132&lt;&gt;"","PAGA",IF(BB132&gt;0,"VENCIDA",IF(BB132&gt;=-5,"POR VENCER","AL DÍA"))))</f>
        <v>PAGA</v>
      </c>
      <c r="BF132" t="str">
        <v>TRANSFERENCIA</v>
      </c>
      <c r="BG132">
        <f>IF(N($H132)&lt;9,"",IF(BA132="","",BA132+31))</f>
        <v>46161</v>
      </c>
      <c r="BH132">
        <f>IF(BG132="","",TODAY()-BG132)</f>
        <v>157</v>
      </c>
      <c r="BI132">
        <v>46206</v>
      </c>
      <c r="BJ132">
        <v>875000</v>
      </c>
      <c r="BK132" t="str">
        <f>IF(BG132="","SIN ESTADO",IF(BI132&lt;&gt;"","PAGA",IF(BH132&gt;0,"VENCIDA",IF(BH132&gt;=-5,"POR VENCER","AL DÍA"))))</f>
        <v>PAGA</v>
      </c>
      <c r="BL132" t="str">
        <v>TRANSFERENCIA</v>
      </c>
      <c r="BM132">
        <f>IF(N($H132)&lt;10,"",IF(BG132="","",BG132+31))</f>
        <v>46192</v>
      </c>
      <c r="BN132">
        <f>IF(BM132="","",TODAY()-BM132)</f>
        <v>126</v>
      </c>
      <c r="BO132">
        <v>46221</v>
      </c>
      <c r="BP132">
        <v>875000</v>
      </c>
      <c r="BQ132" t="str">
        <f>IF(BM132="","SIN ESTADO",IF(BO132&lt;&gt;"","PAGA",IF(BN132&gt;0,"VENCIDA",IF(BN132&gt;=-5,"POR VENCER","AL DÍA"))))</f>
        <v>PAGA</v>
      </c>
      <c r="BR132" t="str">
        <v>TRANSFERENCIA</v>
      </c>
      <c r="BS132">
        <f>IF(N($H132)&lt;11,"",IF(BM132="","",BM132+31))</f>
        <v>46223</v>
      </c>
      <c r="BT132">
        <f>IF(BS132="","",TODAY()-BS132)</f>
        <v>95</v>
      </c>
      <c r="BU132">
        <v>46263</v>
      </c>
      <c r="BV132">
        <v>875000</v>
      </c>
      <c r="BW132" t="str">
        <f>IF(BS132="","SIN ESTADO",IF(BU132&lt;&gt;"","PAGA",IF(BT132&gt;0,"VENCIDA",IF(BT132&gt;=-5,"POR VENCER","AL DÍA"))))</f>
        <v>PAGA</v>
      </c>
      <c r="BX132" t="str">
        <v>TRANSFERENCIA</v>
      </c>
      <c r="BY132">
        <f>IF(N($H132)&lt;12,"",IF(BS132="","",BS132+31))</f>
        <v>46254</v>
      </c>
      <c r="BZ132">
        <f>IF(BY132="","",TODAY()-BY132)</f>
        <v>64</v>
      </c>
      <c r="CC132" t="str">
        <f>IF(BY132="","SIN ESTADO",IF(CA132&lt;&gt;"","PAGA",IF(BZ132&gt;0,"VENCIDA",IF(BZ132&gt;=-5,"POR VENCER","AL DÍA"))))</f>
        <v>VENCIDA</v>
      </c>
      <c r="CE132">
        <f>IF(N($H132)&lt;13,"",IF(BY132="","",BY132+31))</f>
        <v>46285</v>
      </c>
      <c r="CF132">
        <f>IF(CE132="","",TODAY()-CE132)</f>
        <v>33</v>
      </c>
      <c r="CI132" t="str">
        <f>IF(CE132="","SIN ESTADO",IF(CG132&lt;&gt;"","PAGA",IF(CF132&gt;0,"VENCIDA",IF(CF132&gt;=-5,"POR VENCER","AL DÍA"))))</f>
        <v>VENCIDA</v>
      </c>
      <c r="CK132">
        <f>IF(N($H132)&lt;14,"",IF(CE132="","",CE132+31))</f>
        <v>46316</v>
      </c>
      <c r="CL132">
        <f>IF(CK132="","",TODAY()-CK132)</f>
        <v>2</v>
      </c>
      <c r="CO132" t="str">
        <f>IF(CK132="","SIN ESTADO",IF(CM132&lt;&gt;"","PAGA",IF(CL132&gt;0,"VENCIDA",IF(CL132&gt;=-5,"POR VENCER","AL DÍA"))))</f>
        <v>VENCIDA</v>
      </c>
      <c r="CQ132">
        <f>IF(N($H132)&lt;15,"",IF(CK132="","",CK132+31))</f>
        <v>46347</v>
      </c>
      <c r="CR132">
        <f>IF(CQ132="","",TODAY()-CQ132)</f>
        <v>-29</v>
      </c>
      <c r="CU132" t="str">
        <f>IF(CQ132="","SIN ESTADO",IF(CS132&lt;&gt;"","PAGA",IF(CR132&gt;0,"VENCIDA",IF(CR132&gt;=-5,"POR VENCER","AL DÍA"))))</f>
        <v>AL DÍA</v>
      </c>
      <c r="CW132">
        <f>IF(N($H132)&lt;16,"",IF(CQ132="","",CQ132+31))</f>
        <v>46378</v>
      </c>
      <c r="CX132">
        <f>IF(CW132="","",TODAY()-CW132)</f>
        <v>-60</v>
      </c>
      <c r="DA132" t="str">
        <f>IF(CW132="","SIN ESTADO",IF(CY132&lt;&gt;"","PAGA",IF(CX132&gt;0,"VENCIDA",IF(CX132&gt;=-5,"POR VENCER","AL DÍA"))))</f>
        <v>AL DÍA</v>
      </c>
      <c r="DC132">
        <f>IF(N($H132)&lt;17,"",IF(CW132="","",CW132+31))</f>
        <v>46409</v>
      </c>
      <c r="DD132">
        <f>IF(DC132="","",TODAY()-DC132)</f>
        <v>-91</v>
      </c>
      <c r="DG132" t="str">
        <f>IF(DC132="","SIN ESTADO",IF(DE132&lt;&gt;"","PAGA",IF(DD132&gt;0,"VENCIDA",IF(DD132&gt;=-5,"POR VENCER","AL DÍA"))))</f>
        <v>AL DÍA</v>
      </c>
      <c r="DI132">
        <f>IF(N($H132)&lt;18,"",IF(DC132="","",DC132+31))</f>
        <v>46440</v>
      </c>
      <c r="DJ132">
        <f>IF(DI132="","",TODAY()-DI132)</f>
        <v>-122</v>
      </c>
      <c r="DM132" t="str">
        <f>IF(DI132="","SIN ESTADO",IF(DK132&lt;&gt;"","PAGA",IF(DJ132&gt;0,"VENCIDA",IF(DJ132&gt;=-5,"POR VENCER","AL DÍA"))))</f>
        <v>AL DÍA</v>
      </c>
      <c r="DO132">
        <f>IF(N($H132)&lt;19,"",IF(DI132="","",DI132+31))</f>
        <v>46471</v>
      </c>
      <c r="DP132">
        <f>IF(DO132="","",TODAY()-DO132)</f>
        <v>-153</v>
      </c>
      <c r="DS132" t="str">
        <f>IF(DO132="","SIN ESTADO",IF(DQ132&lt;&gt;"","PAGA",IF(DP132&gt;0,"VENCIDA",IF(DP132&gt;=-5,"POR VENCER","AL DÍA"))))</f>
        <v>AL DÍA</v>
      </c>
      <c r="DU132">
        <f>IF(N($H132)&lt;20,"",IF(DO132="","",DO132+31))</f>
        <v>46502</v>
      </c>
      <c r="DV132">
        <f>IF(DU132="","",TODAY()-DU132)</f>
        <v>-184</v>
      </c>
      <c r="DY132" t="str">
        <f>IF(DU132="","SIN ESTADO",IF(DW132&lt;&gt;"","PAGA",IF(DV132&gt;0,"VENCIDA",IF(DV132&gt;=-5,"POR VENCER","AL DÍA"))))</f>
        <v>AL DÍA</v>
      </c>
      <c r="EA132">
        <f>IF(N($H132)&lt;21,"",IF(DU132="","",DU132+31))</f>
        <v>46533</v>
      </c>
      <c r="EB132">
        <f>IF(EA132="","",TODAY()-EA132)</f>
        <v>-215</v>
      </c>
      <c r="EE132" t="str">
        <f>IF(EA132="","SIN ESTADO",IF(EC132&lt;&gt;"","PAGA",IF(EB132&gt;0,"VENCIDA",IF(EB132&gt;=-5,"POR VENCER","AL DÍA"))))</f>
        <v>AL DÍA</v>
      </c>
      <c r="EG132">
        <f>IF(N($H132)&lt;22,"",IF(EA132="","",EA132+31))</f>
        <v>46564</v>
      </c>
      <c r="EH132">
        <f>IF(EG132="","",TODAY()-EG132)</f>
        <v>-246</v>
      </c>
      <c r="EK132" t="str">
        <f>IF(EG132="","SIN ESTADO",IF(EI132&lt;&gt;"","PAGA",IF(EH132&gt;0,"VENCIDA",IF(EH132&gt;=-5,"POR VENCER","AL DÍA"))))</f>
        <v>AL DÍA</v>
      </c>
      <c r="EM132">
        <f>IF(N($H132)&lt;23,"",IF(EG132="","",EG132+31))</f>
        <v>46595</v>
      </c>
      <c r="EN132">
        <f>IF(EM132="","",TODAY()-EM132)</f>
        <v>-277</v>
      </c>
      <c r="EQ132" t="str">
        <f>IF(EM132="","SIN ESTADO",IF(EO132&lt;&gt;"","PAGA",IF(EN132&gt;0,"VENCIDA",IF(EN132&gt;=-5,"POR VENCER","AL DÍA"))))</f>
        <v>AL DÍA</v>
      </c>
      <c r="ES132">
        <f>IF(N($H132)&lt;24,"",IF(EM132="","",EM132+31))</f>
        <v>46626</v>
      </c>
      <c r="ET132">
        <f>IF(ES132="","",TODAY()-ES132)</f>
        <v>-308</v>
      </c>
      <c r="EW132" t="str">
        <f>IF(ES132="","SIN ESTADO",IF(EU132&lt;&gt;"","PAGA",IF(ET132&gt;0,"VENCIDA",IF(ET132&gt;=-5,"POR VENCER","AL DÍA"))))</f>
        <v>AL DÍA</v>
      </c>
      <c r="EY132" t="str">
        <f>IF(N($H132)&lt;25,"",IF(ES132="","",ES132+31))</f>
        <v/>
      </c>
      <c r="EZ132" t="str">
        <f>IF(EY132="","",TODAY()-EY132)</f>
        <v/>
      </c>
      <c r="FC132" t="str">
        <f>IF(EY132="","SIN ESTADO",IF(FA132&lt;&gt;"","PAGA",IF(EZ132&gt;0,"VENCIDA",IF(EZ132&gt;=-5,"POR VENCER","AL DÍA"))))</f>
        <v>SIN ESTADO</v>
      </c>
      <c r="FE132" t="str">
        <f>IF(N($H132)&lt;26,"",IF(EY132="","",EY132+31))</f>
        <v/>
      </c>
      <c r="FF132" t="str">
        <f>IF(FE132="","",TODAY()-FE132)</f>
        <v/>
      </c>
      <c r="FI132" t="str">
        <f>IF(FE132="","SIN ESTADO",IF(FG132&lt;&gt;"","PAGA",IF(FF132&gt;0,"VENCIDA",IF(FF132&gt;=-5,"POR VENCER","AL DÍA"))))</f>
        <v>SIN ESTADO</v>
      </c>
      <c r="FK132" t="str">
        <f>IF(N($H132)&lt;27,"",IF(FE132="","",FE132+31))</f>
        <v/>
      </c>
      <c r="FL132" t="str">
        <f>IF(FK132="","",TODAY()-FK132)</f>
        <v/>
      </c>
      <c r="FO132" t="str">
        <f>IF(FK132="","SIN ESTADO",IF(FM132&lt;&gt;"","PAGA",IF(FL132&gt;0,"VENCIDA",IF(FL132&gt;=-5,"POR VENCER","AL DÍA"))))</f>
        <v>SIN ESTADO</v>
      </c>
      <c r="FQ132" t="str">
        <f>IF(N($H132)&lt;28,"",IF(FK132="","",FK132+31))</f>
        <v/>
      </c>
      <c r="FR132" t="str">
        <f>IF(FQ132="","",TODAY()-FQ132)</f>
        <v/>
      </c>
      <c r="FU132" t="str">
        <f>IF(FQ132="","SIN ESTADO",IF(FS132&lt;&gt;"","PAGA",IF(FR132&gt;0,"VENCIDA",IF(FR132&gt;=-5,"POR VENCER","AL DÍA"))))</f>
        <v>SIN ESTADO</v>
      </c>
      <c r="FW132" t="str">
        <f>IF(N($H132)&lt;29,"",IF(FQ132="","",FQ132+31))</f>
        <v/>
      </c>
      <c r="FX132" t="str">
        <f>IF(FW132="","",TODAY()-FW132)</f>
        <v/>
      </c>
      <c r="GA132" t="str">
        <f>IF(FW132="","SIN ESTADO",IF(FY132&lt;&gt;"","PAGA",IF(FX132&gt;0,"VENCIDA",IF(FX132&gt;=-5,"POR VENCER","AL DÍA"))))</f>
        <v>SIN ESTADO</v>
      </c>
      <c r="GC132" t="str">
        <f>IF(N($H132)&lt;30,"",IF(FW132="","",FW132+31))</f>
        <v/>
      </c>
      <c r="GD132" t="str">
        <f>IF(GC132="","",TODAY()-GC132)</f>
        <v/>
      </c>
      <c r="GG132" t="str">
        <f>IF(GC132="","SIN ESTADO",IF(GE132&lt;&gt;"","PAGA",IF(GD132&gt;0,"VENCIDA",IF(GD132&gt;=-5,"POR VENCER","AL DÍA"))))</f>
        <v>SIN ESTADO</v>
      </c>
      <c r="GI132" t="str">
        <f>IF(N($H132)&lt;31,"",IF(GC132="","",GC132+31))</f>
        <v/>
      </c>
      <c r="GJ132" t="str">
        <f>IF(GI132="","",TODAY()-GI132)</f>
        <v/>
      </c>
      <c r="GM132" t="str">
        <f>IF(GI132="","SIN ESTADO",IF(GK132&lt;&gt;"","PAGA",IF(GJ132&gt;0,"VENCIDA",IF(GJ132&gt;=-5,"POR VENCER","AL DÍA"))))</f>
        <v>SIN ESTADO</v>
      </c>
      <c r="GO132" t="str">
        <f>IF(N($H132)&lt;32,"",IF(GI132="","",GI132+31))</f>
        <v/>
      </c>
      <c r="GP132" t="str">
        <f>IF(GO132="","",TODAY()-GO132)</f>
        <v/>
      </c>
      <c r="GS132" t="str">
        <f>IF(GO132="","SIN ESTADO",IF(GQ132&lt;&gt;"","PAGA",IF(GP132&gt;0,"VENCIDA",IF(GP132&gt;=-5,"POR VENCER","AL DÍA"))))</f>
        <v>SIN ESTADO</v>
      </c>
      <c r="GU132" t="str">
        <f>IF(N($H132)&lt;33,"",IF(GO132="","",GO132+31))</f>
        <v/>
      </c>
      <c r="GV132" t="str">
        <f>IF(GU132="","",TODAY()-GU132)</f>
        <v/>
      </c>
      <c r="GY132" t="str">
        <f>IF(GU132="","SIN ESTADO",IF(GW132&lt;&gt;"","PAGA",IF(GV132&gt;0,"VENCIDA",IF(GV132&gt;=-5,"POR VENCER","AL DÍA"))))</f>
        <v>SIN ESTADO</v>
      </c>
      <c r="HA132" t="str">
        <f>IF(N($H132)&lt;34,"",IF(GU132="","",GU132+31))</f>
        <v/>
      </c>
      <c r="HB132" t="str">
        <f>IF(HA132="","",TODAY()-HA132)</f>
        <v/>
      </c>
      <c r="HE132" t="str">
        <f>IF(HA132="","SIN ESTADO",IF(HC132&lt;&gt;"","PAGA",IF(HB132&gt;0,"VENCIDA",IF(HB132&gt;=-5,"POR VENCER","AL DÍA"))))</f>
        <v>SIN ESTADO</v>
      </c>
      <c r="HG132" t="str">
        <f>IF(N($H132)&lt;35,"",IF(HA132="","",HA132+31))</f>
        <v/>
      </c>
      <c r="HH132" t="str">
        <f>IF(HG132="","",TODAY()-HG132)</f>
        <v/>
      </c>
      <c r="HK132" t="str">
        <f>IF(HG132="","SIN ESTADO",IF(HI132&lt;&gt;"","PAGA",IF(HH132&gt;0,"VENCIDA",IF(HH132&gt;=-5,"POR VENCER","AL DÍA"))))</f>
        <v>SIN ESTADO</v>
      </c>
      <c r="HM132" t="str">
        <f>IF(N($H132)&lt;36,"",IF(HG132="","",HG132+31))</f>
        <v/>
      </c>
      <c r="HN132" t="str">
        <f>IF(HM132="","",TODAY()-HM132)</f>
        <v/>
      </c>
      <c r="HQ132" t="str">
        <f>IF(HM132="","SIN ESTADO",IF(HO132&lt;&gt;"","PAGA",IF(HN132&gt;0,"VENCIDA",IF(HN132&gt;=-5,"POR VENCER","AL DÍA"))))</f>
        <v>SIN ESTADO</v>
      </c>
      <c r="HS132">
        <f>N132+T132+Z132+AF132+AL132+AR132+AX132+BD132+BJ132+BP132+BV132+CB132+CH132+CN132+CT132+CZ132+DF132+DL132+DR132+DX132+ED132+EJ132+EP132+EV132+FB132+FH132+FN132+FT132+FZ132+GF132+GL132+GR132+GX132+HD132+HJ132+HP132</f>
        <v>9625000</v>
      </c>
      <c r="HU132">
        <f>IFERROR(N($J132),0)</f>
        <v>875000</v>
      </c>
      <c r="HW132">
        <f>SUMPRODUCT((MOD(COLUMN($M132:$HR132)-COLUMN($M132),6)=0)*ISNUMBER($M132:$HR132)*($M132:$HR132&gt;=RESUMEN!$C$26)*($M132:$HR132&lt;=RESUMEN!$C$27)*IFERROR(N($N132:$HS132),0))</f>
        <v>875000</v>
      </c>
      <c r="HX132">
        <f>SUMPRODUCT((MOD(COLUMN($M132:$HR132)-COLUMN($M132),6)=0)*ISNUMBER($M132:$HR132)*($M132:$HR132&gt;=RESUMEN!$C$26)*($M132:$HR132&lt;=RESUMEN!$C$27))</f>
        <v>1</v>
      </c>
    </row>
    <row r="133">
      <c r="B133">
        <f>VENTAS!A132</f>
        <v>130</v>
      </c>
      <c r="C133" t="str">
        <f>VENTAS!B132</f>
        <v xml:space="preserve">LC1 - 14 - 17 </v>
      </c>
      <c r="D133" t="str">
        <f>VENTAS!C132</f>
        <v>VENDIDO</v>
      </c>
      <c r="E133">
        <f>VENTAS!D132</f>
        <v>25000000</v>
      </c>
      <c r="F133">
        <f>VENTAS!J132</f>
        <v>21000000</v>
      </c>
      <c r="G133">
        <f>VENTAS!F132</f>
        <v>45894</v>
      </c>
      <c r="H133">
        <f>VENTAS!K132</f>
        <v>24</v>
      </c>
      <c r="I133" t="str">
        <f>VENTAS!M132</f>
        <v xml:space="preserve">25 DE CADA MES </v>
      </c>
      <c r="J133">
        <f>VENTAS!L132</f>
        <v>875000</v>
      </c>
      <c r="K133">
        <f>IF(N($H133)&lt;1,"",$G133+31)</f>
        <v>45925</v>
      </c>
      <c r="L133">
        <f>IF(K133="","",TODAY()-K133)</f>
        <v>393</v>
      </c>
      <c r="M133">
        <v>45936</v>
      </c>
      <c r="N133">
        <v>875000</v>
      </c>
      <c r="O133" t="str">
        <f>IF(K133="","SIN ESTADO",IF(M133&lt;&gt;"","PAGA",IF(L133&gt;0,"VENCIDA",IF(L133&gt;=-5,"POR VENCER","AL DÍA"))))</f>
        <v>PAGA</v>
      </c>
      <c r="P133" t="str">
        <v>TRANSFERENCIA</v>
      </c>
      <c r="Q133">
        <f>IF(N($H133)&lt;2,"",IF(K133="","",K133+31))</f>
        <v>45956</v>
      </c>
      <c r="R133">
        <f>IF(Q133="","",TODAY()-Q133)</f>
        <v>362</v>
      </c>
      <c r="S133">
        <v>46062</v>
      </c>
      <c r="T133">
        <v>900000</v>
      </c>
      <c r="U133" t="str">
        <f>IF(Q133="","SIN ESTADO",IF(S133&lt;&gt;"","PAGA",IF(R133&gt;0,"VENCIDA",IF(R133&gt;=-5,"POR VENCER","AL DÍA"))))</f>
        <v>PAGA</v>
      </c>
      <c r="V133" t="str">
        <v>TRANSFERENCIA</v>
      </c>
      <c r="W133">
        <f>IF(N($H133)&lt;3,"",IF(Q133="","",Q133+31))</f>
        <v>45987</v>
      </c>
      <c r="X133">
        <f>IF(W133="","",TODAY()-W133)</f>
        <v>331</v>
      </c>
      <c r="Y133">
        <v>46069</v>
      </c>
      <c r="Z133">
        <v>800000</v>
      </c>
      <c r="AA133" t="str">
        <f>IF(W133="","SIN ESTADO",IF(Y133&lt;&gt;"","PAGA",IF(X133&gt;0,"VENCIDA",IF(X133&gt;=-5,"POR VENCER","AL DÍA"))))</f>
        <v>PAGA</v>
      </c>
      <c r="AB133" t="str">
        <v>TRANSFERENCIA</v>
      </c>
      <c r="AC133">
        <f>IF(N($H133)&lt;4,"",IF(W133="","",W133+31))</f>
        <v>46018</v>
      </c>
      <c r="AD133">
        <f>IF(AC133="","",TODAY()-AC133)</f>
        <v>300</v>
      </c>
      <c r="AE133">
        <v>46145</v>
      </c>
      <c r="AF133">
        <v>900000</v>
      </c>
      <c r="AG133" t="str">
        <f>IF(AC133="","SIN ESTADO",IF(AE133&lt;&gt;"","PAGA",IF(AD133&gt;0,"VENCIDA",IF(AD133&gt;=-5,"POR VENCER","AL DÍA"))))</f>
        <v>PAGA</v>
      </c>
      <c r="AH133" t="str">
        <v>TRANSFERENCIA</v>
      </c>
      <c r="AI133">
        <f>IF(N($H133)&lt;5,"",IF(AC133="","",AC133+31))</f>
        <v>46049</v>
      </c>
      <c r="AJ133">
        <f>IF(AI133="","",TODAY()-AI133)</f>
        <v>269</v>
      </c>
      <c r="AK133">
        <v>46154</v>
      </c>
      <c r="AL133">
        <v>220000</v>
      </c>
      <c r="AM133" t="str">
        <f>IF(AI133="","SIN ESTADO",IF(AK133&lt;&gt;"","PAGA",IF(AJ133&gt;0,"VENCIDA",IF(AJ133&gt;=-5,"POR VENCER","AL DÍA"))))</f>
        <v>PAGA</v>
      </c>
      <c r="AN133" t="str">
        <v>TRANSFERENCIA</v>
      </c>
      <c r="AO133">
        <f>IF(N($H133)&lt;6,"",IF(AI133="","",AI133+31))</f>
        <v>46080</v>
      </c>
      <c r="AP133">
        <f>IF(AO133="","",TODAY()-AO133)</f>
        <v>238</v>
      </c>
      <c r="AQ133">
        <v>46161</v>
      </c>
      <c r="AR133">
        <v>240000</v>
      </c>
      <c r="AS133" t="str">
        <f>IF(AO133="","SIN ESTADO",IF(AQ133&lt;&gt;"","PAGA",IF(AP133&gt;0,"VENCIDA",IF(AP133&gt;=-5,"POR VENCER","AL DÍA"))))</f>
        <v>PAGA</v>
      </c>
      <c r="AT133" t="str">
        <v>TRANSFERENCIA</v>
      </c>
      <c r="AU133">
        <f>IF(N($H133)&lt;7,"",IF(AO133="","",AO133+31))</f>
        <v>46111</v>
      </c>
      <c r="AV133">
        <f>IF(AU133="","",TODAY()-AU133)</f>
        <v>207</v>
      </c>
      <c r="AW133">
        <v>46167</v>
      </c>
      <c r="AX133">
        <v>240000</v>
      </c>
      <c r="AY133" t="str">
        <f>IF(AU133="","SIN ESTADO",IF(AW133&lt;&gt;"","PAGA",IF(AV133&gt;0,"VENCIDA",IF(AV133&gt;=-5,"POR VENCER","AL DÍA"))))</f>
        <v>PAGA</v>
      </c>
      <c r="AZ133" t="str">
        <v>TRANSFERENCIA</v>
      </c>
      <c r="BA133">
        <f>IF(N($H133)&lt;8,"",IF(AU133="","",AU133+31))</f>
        <v>46142</v>
      </c>
      <c r="BB133">
        <f>IF(BA133="","",TODAY()-BA133)</f>
        <v>176</v>
      </c>
      <c r="BC133">
        <v>46174</v>
      </c>
      <c r="BD133">
        <v>220000</v>
      </c>
      <c r="BE133" t="str">
        <f>IF(BA133="","SIN ESTADO",IF(BC133&lt;&gt;"","PAGA",IF(BB133&gt;0,"VENCIDA",IF(BB133&gt;=-5,"POR VENCER","AL DÍA"))))</f>
        <v>PAGA</v>
      </c>
      <c r="BF133" t="str">
        <v>TRANSFERENCIA</v>
      </c>
      <c r="BG133">
        <f>IF(N($H133)&lt;9,"",IF(BA133="","",BA133+31))</f>
        <v>46173</v>
      </c>
      <c r="BH133">
        <f>IF(BG133="","",TODAY()-BG133)</f>
        <v>145</v>
      </c>
      <c r="BI133">
        <v>46182</v>
      </c>
      <c r="BJ133">
        <v>220000</v>
      </c>
      <c r="BK133" t="str">
        <f>IF(BG133="","SIN ESTADO",IF(BI133&lt;&gt;"","PAGA",IF(BH133&gt;0,"VENCIDA",IF(BH133&gt;=-5,"POR VENCER","AL DÍA"))))</f>
        <v>PAGA</v>
      </c>
      <c r="BL133" t="str">
        <v>TRANSFERENCIA</v>
      </c>
      <c r="BM133">
        <f>IF(N($H133)&lt;10,"",IF(BG133="","",BG133+31))</f>
        <v>46204</v>
      </c>
      <c r="BN133">
        <f>IF(BM133="","",TODAY()-BM133)</f>
        <v>114</v>
      </c>
      <c r="BO133">
        <v>46190</v>
      </c>
      <c r="BP133">
        <v>200000</v>
      </c>
      <c r="BQ133" t="str">
        <f>IF(BM133="","SIN ESTADO",IF(BO133&lt;&gt;"","PAGA",IF(BN133&gt;0,"VENCIDA",IF(BN133&gt;=-5,"POR VENCER","AL DÍA"))))</f>
        <v>PAGA</v>
      </c>
      <c r="BR133" t="str">
        <v>TRANSFERENCIA</v>
      </c>
      <c r="BS133">
        <f>IF(N($H133)&lt;11,"",IF(BM133="","",BM133+31))</f>
        <v>46235</v>
      </c>
      <c r="BT133">
        <f>IF(BS133="","",TODAY()-BS133)</f>
        <v>83</v>
      </c>
      <c r="BU133">
        <v>46196</v>
      </c>
      <c r="BV133">
        <v>200000</v>
      </c>
      <c r="BW133" t="str">
        <f>IF(BS133="","SIN ESTADO",IF(BU133&lt;&gt;"","PAGA",IF(BT133&gt;0,"VENCIDA",IF(BT133&gt;=-5,"POR VENCER","AL DÍA"))))</f>
        <v>PAGA</v>
      </c>
      <c r="BX133" t="str">
        <v>TRANSFERENCIA</v>
      </c>
      <c r="BY133">
        <f>IF(N($H133)&lt;12,"",IF(BS133="","",BS133+31))</f>
        <v>46266</v>
      </c>
      <c r="BZ133">
        <f>IF(BY133="","",TODAY()-BY133)</f>
        <v>52</v>
      </c>
      <c r="CA133">
        <v>46244</v>
      </c>
      <c r="CB133">
        <v>300000</v>
      </c>
      <c r="CC133" t="str">
        <f>IF(BY133="","SIN ESTADO",IF(CA133&lt;&gt;"","PAGA",IF(BZ133&gt;0,"VENCIDA",IF(BZ133&gt;=-5,"POR VENCER","AL DÍA"))))</f>
        <v>PAGA</v>
      </c>
      <c r="CD133" t="str">
        <v>TRANSFERENCIA</v>
      </c>
      <c r="CE133">
        <f>IF(N($H133)&lt;13,"",IF(BY133="","",BY133+31))</f>
        <v>46297</v>
      </c>
      <c r="CF133">
        <f>IF(CE133="","",TODAY()-CE133)</f>
        <v>21</v>
      </c>
      <c r="CG133">
        <v>46258</v>
      </c>
      <c r="CH133">
        <v>300000</v>
      </c>
      <c r="CI133" t="str">
        <f>IF(CE133="","SIN ESTADO",IF(CG133&lt;&gt;"","PAGA",IF(CF133&gt;0,"VENCIDA",IF(CF133&gt;=-5,"POR VENCER","AL DÍA"))))</f>
        <v>PAGA</v>
      </c>
      <c r="CJ133" t="str">
        <v>TRANSFERENCIA</v>
      </c>
      <c r="CK133">
        <f>IF(N($H133)&lt;14,"",IF(CE133="","",CE133+31))</f>
        <v>46328</v>
      </c>
      <c r="CL133">
        <f>IF(CK133="","",TODAY()-CK133)</f>
        <v>-10</v>
      </c>
      <c r="CM133">
        <v>46276</v>
      </c>
      <c r="CN133">
        <v>300000</v>
      </c>
      <c r="CO133" t="str">
        <f>IF(CK133="","SIN ESTADO",IF(CM133&lt;&gt;"","PAGA",IF(CL133&gt;0,"VENCIDA",IF(CL133&gt;=-5,"POR VENCER","AL DÍA"))))</f>
        <v>PAGA</v>
      </c>
      <c r="CP133" t="str">
        <v>TRANSFERENCIA</v>
      </c>
      <c r="CQ133">
        <f>IF(N($H133)&lt;15,"",IF(CK133="","",CK133+31))</f>
        <v>46359</v>
      </c>
      <c r="CR133">
        <f>IF(CQ133="","",TODAY()-CQ133)</f>
        <v>-41</v>
      </c>
      <c r="CS133">
        <v>46286</v>
      </c>
      <c r="CT133">
        <v>300000</v>
      </c>
      <c r="CU133" t="str">
        <f>IF(CQ133="","SIN ESTADO",IF(CS133&lt;&gt;"","PAGA",IF(CR133&gt;0,"VENCIDA",IF(CR133&gt;=-5,"POR VENCER","AL DÍA"))))</f>
        <v>PAGA</v>
      </c>
      <c r="CV133" t="str">
        <v>TRANSFERENCIA</v>
      </c>
      <c r="CW133">
        <f>IF(N($H133)&lt;16,"",IF(CQ133="","",CQ133+31))</f>
        <v>46390</v>
      </c>
      <c r="CX133">
        <f>IF(CW133="","",TODAY()-CW133)</f>
        <v>-72</v>
      </c>
      <c r="CY133">
        <v>46298</v>
      </c>
      <c r="CZ133">
        <v>300000</v>
      </c>
      <c r="DA133" t="str">
        <f>IF(CW133="","SIN ESTADO",IF(CY133&lt;&gt;"","PAGA",IF(CX133&gt;0,"VENCIDA",IF(CX133&gt;=-5,"POR VENCER","AL DÍA"))))</f>
        <v>PAGA</v>
      </c>
      <c r="DB133" t="str">
        <v>TRANSFERENCIA</v>
      </c>
      <c r="DC133">
        <f>IF(N($H133)&lt;17,"",IF(CW133="","",CW133+31))</f>
        <v>46421</v>
      </c>
      <c r="DD133">
        <f>IF(DC133="","",TODAY()-DC133)</f>
        <v>-103</v>
      </c>
      <c r="DG133" t="str">
        <f>IF(DC133="","SIN ESTADO",IF(DE133&lt;&gt;"","PAGA",IF(DD133&gt;0,"VENCIDA",IF(DD133&gt;=-5,"POR VENCER","AL DÍA"))))</f>
        <v>AL DÍA</v>
      </c>
      <c r="DI133">
        <f>IF(N($H133)&lt;18,"",IF(DC133="","",DC133+31))</f>
        <v>46452</v>
      </c>
      <c r="DJ133">
        <f>IF(DI133="","",TODAY()-DI133)</f>
        <v>-134</v>
      </c>
      <c r="DM133" t="str">
        <f>IF(DI133="","SIN ESTADO",IF(DK133&lt;&gt;"","PAGA",IF(DJ133&gt;0,"VENCIDA",IF(DJ133&gt;=-5,"POR VENCER","AL DÍA"))))</f>
        <v>AL DÍA</v>
      </c>
      <c r="DO133">
        <f>IF(N($H133)&lt;19,"",IF(DI133="","",DI133+31))</f>
        <v>46483</v>
      </c>
      <c r="DP133">
        <f>IF(DO133="","",TODAY()-DO133)</f>
        <v>-165</v>
      </c>
      <c r="DS133" t="str">
        <f>IF(DO133="","SIN ESTADO",IF(DQ133&lt;&gt;"","PAGA",IF(DP133&gt;0,"VENCIDA",IF(DP133&gt;=-5,"POR VENCER","AL DÍA"))))</f>
        <v>AL DÍA</v>
      </c>
      <c r="DU133">
        <f>IF(N($H133)&lt;20,"",IF(DO133="","",DO133+31))</f>
        <v>46514</v>
      </c>
      <c r="DV133">
        <f>IF(DU133="","",TODAY()-DU133)</f>
        <v>-196</v>
      </c>
      <c r="DY133" t="str">
        <f>IF(DU133="","SIN ESTADO",IF(DW133&lt;&gt;"","PAGA",IF(DV133&gt;0,"VENCIDA",IF(DV133&gt;=-5,"POR VENCER","AL DÍA"))))</f>
        <v>AL DÍA</v>
      </c>
      <c r="EA133">
        <f>IF(N($H133)&lt;21,"",IF(DU133="","",DU133+31))</f>
        <v>46545</v>
      </c>
      <c r="EB133">
        <f>IF(EA133="","",TODAY()-EA133)</f>
        <v>-227</v>
      </c>
      <c r="EE133" t="str">
        <f>IF(EA133="","SIN ESTADO",IF(EC133&lt;&gt;"","PAGA",IF(EB133&gt;0,"VENCIDA",IF(EB133&gt;=-5,"POR VENCER","AL DÍA"))))</f>
        <v>AL DÍA</v>
      </c>
      <c r="EG133">
        <f>IF(N($H133)&lt;22,"",IF(EA133="","",EA133+31))</f>
        <v>46576</v>
      </c>
      <c r="EH133">
        <f>IF(EG133="","",TODAY()-EG133)</f>
        <v>-258</v>
      </c>
      <c r="EK133" t="str">
        <f>IF(EG133="","SIN ESTADO",IF(EI133&lt;&gt;"","PAGA",IF(EH133&gt;0,"VENCIDA",IF(EH133&gt;=-5,"POR VENCER","AL DÍA"))))</f>
        <v>AL DÍA</v>
      </c>
      <c r="EM133">
        <f>IF(N($H133)&lt;23,"",IF(EG133="","",EG133+31))</f>
        <v>46607</v>
      </c>
      <c r="EN133">
        <f>IF(EM133="","",TODAY()-EM133)</f>
        <v>-289</v>
      </c>
      <c r="EQ133" t="str">
        <f>IF(EM133="","SIN ESTADO",IF(EO133&lt;&gt;"","PAGA",IF(EN133&gt;0,"VENCIDA",IF(EN133&gt;=-5,"POR VENCER","AL DÍA"))))</f>
        <v>AL DÍA</v>
      </c>
      <c r="ES133">
        <f>IF(N($H133)&lt;24,"",IF(EM133="","",EM133+31))</f>
        <v>46638</v>
      </c>
      <c r="ET133">
        <f>IF(ES133="","",TODAY()-ES133)</f>
        <v>-320</v>
      </c>
      <c r="EW133" t="str">
        <f>IF(ES133="","SIN ESTADO",IF(EU133&lt;&gt;"","PAGA",IF(ET133&gt;0,"VENCIDA",IF(ET133&gt;=-5,"POR VENCER","AL DÍA"))))</f>
        <v>AL DÍA</v>
      </c>
      <c r="EY133" t="str">
        <f>IF(N($H133)&lt;25,"",IF(ES133="","",ES133+31))</f>
        <v/>
      </c>
      <c r="EZ133" t="str">
        <f>IF(EY133="","",TODAY()-EY133)</f>
        <v/>
      </c>
      <c r="FC133" t="str">
        <f>IF(EY133="","SIN ESTADO",IF(FA133&lt;&gt;"","PAGA",IF(EZ133&gt;0,"VENCIDA",IF(EZ133&gt;=-5,"POR VENCER","AL DÍA"))))</f>
        <v>SIN ESTADO</v>
      </c>
      <c r="FE133" t="str">
        <f>IF(N($H133)&lt;26,"",IF(EY133="","",EY133+31))</f>
        <v/>
      </c>
      <c r="FF133" t="str">
        <f>IF(FE133="","",TODAY()-FE133)</f>
        <v/>
      </c>
      <c r="FI133" t="str">
        <f>IF(FE133="","SIN ESTADO",IF(FG133&lt;&gt;"","PAGA",IF(FF133&gt;0,"VENCIDA",IF(FF133&gt;=-5,"POR VENCER","AL DÍA"))))</f>
        <v>SIN ESTADO</v>
      </c>
      <c r="FK133" t="str">
        <f>IF(N($H133)&lt;27,"",IF(FE133="","",FE133+31))</f>
        <v/>
      </c>
      <c r="FL133" t="str">
        <f>IF(FK133="","",TODAY()-FK133)</f>
        <v/>
      </c>
      <c r="FO133" t="str">
        <f>IF(FK133="","SIN ESTADO",IF(FM133&lt;&gt;"","PAGA",IF(FL133&gt;0,"VENCIDA",IF(FL133&gt;=-5,"POR VENCER","AL DÍA"))))</f>
        <v>SIN ESTADO</v>
      </c>
      <c r="FQ133" t="str">
        <f>IF(N($H133)&lt;28,"",IF(FK133="","",FK133+31))</f>
        <v/>
      </c>
      <c r="FR133" t="str">
        <f>IF(FQ133="","",TODAY()-FQ133)</f>
        <v/>
      </c>
      <c r="FU133" t="str">
        <f>IF(FQ133="","SIN ESTADO",IF(FS133&lt;&gt;"","PAGA",IF(FR133&gt;0,"VENCIDA",IF(FR133&gt;=-5,"POR VENCER","AL DÍA"))))</f>
        <v>SIN ESTADO</v>
      </c>
      <c r="FW133" t="str">
        <f>IF(N($H133)&lt;29,"",IF(FQ133="","",FQ133+31))</f>
        <v/>
      </c>
      <c r="FX133" t="str">
        <f>IF(FW133="","",TODAY()-FW133)</f>
        <v/>
      </c>
      <c r="GA133" t="str">
        <f>IF(FW133="","SIN ESTADO",IF(FY133&lt;&gt;"","PAGA",IF(FX133&gt;0,"VENCIDA",IF(FX133&gt;=-5,"POR VENCER","AL DÍA"))))</f>
        <v>SIN ESTADO</v>
      </c>
      <c r="GC133" t="str">
        <f>IF(N($H133)&lt;30,"",IF(FW133="","",FW133+31))</f>
        <v/>
      </c>
      <c r="GD133" t="str">
        <f>IF(GC133="","",TODAY()-GC133)</f>
        <v/>
      </c>
      <c r="GG133" t="str">
        <f>IF(GC133="","SIN ESTADO",IF(GE133&lt;&gt;"","PAGA",IF(GD133&gt;0,"VENCIDA",IF(GD133&gt;=-5,"POR VENCER","AL DÍA"))))</f>
        <v>SIN ESTADO</v>
      </c>
      <c r="GI133" t="str">
        <f>IF(N($H133)&lt;31,"",IF(GC133="","",GC133+31))</f>
        <v/>
      </c>
      <c r="GJ133" t="str">
        <f>IF(GI133="","",TODAY()-GI133)</f>
        <v/>
      </c>
      <c r="GM133" t="str">
        <f>IF(GI133="","SIN ESTADO",IF(GK133&lt;&gt;"","PAGA",IF(GJ133&gt;0,"VENCIDA",IF(GJ133&gt;=-5,"POR VENCER","AL DÍA"))))</f>
        <v>SIN ESTADO</v>
      </c>
      <c r="GO133" t="str">
        <f>IF(N($H133)&lt;32,"",IF(GI133="","",GI133+31))</f>
        <v/>
      </c>
      <c r="GP133" t="str">
        <f>IF(GO133="","",TODAY()-GO133)</f>
        <v/>
      </c>
      <c r="GS133" t="str">
        <f>IF(GO133="","SIN ESTADO",IF(GQ133&lt;&gt;"","PAGA",IF(GP133&gt;0,"VENCIDA",IF(GP133&gt;=-5,"POR VENCER","AL DÍA"))))</f>
        <v>SIN ESTADO</v>
      </c>
      <c r="GU133" t="str">
        <f>IF(N($H133)&lt;33,"",IF(GO133="","",GO133+31))</f>
        <v/>
      </c>
      <c r="GV133" t="str">
        <f>IF(GU133="","",TODAY()-GU133)</f>
        <v/>
      </c>
      <c r="GY133" t="str">
        <f>IF(GU133="","SIN ESTADO",IF(GW133&lt;&gt;"","PAGA",IF(GV133&gt;0,"VENCIDA",IF(GV133&gt;=-5,"POR VENCER","AL DÍA"))))</f>
        <v>SIN ESTADO</v>
      </c>
      <c r="HA133" t="str">
        <f>IF(N($H133)&lt;34,"",IF(GU133="","",GU133+31))</f>
        <v/>
      </c>
      <c r="HB133" t="str">
        <f>IF(HA133="","",TODAY()-HA133)</f>
        <v/>
      </c>
      <c r="HE133" t="str">
        <f>IF(HA133="","SIN ESTADO",IF(HC133&lt;&gt;"","PAGA",IF(HB133&gt;0,"VENCIDA",IF(HB133&gt;=-5,"POR VENCER","AL DÍA"))))</f>
        <v>SIN ESTADO</v>
      </c>
      <c r="HG133" t="str">
        <f>IF(N($H133)&lt;35,"",IF(HA133="","",HA133+31))</f>
        <v/>
      </c>
      <c r="HH133" t="str">
        <f>IF(HG133="","",TODAY()-HG133)</f>
        <v/>
      </c>
      <c r="HK133" t="str">
        <f>IF(HG133="","SIN ESTADO",IF(HI133&lt;&gt;"","PAGA",IF(HH133&gt;0,"VENCIDA",IF(HH133&gt;=-5,"POR VENCER","AL DÍA"))))</f>
        <v>SIN ESTADO</v>
      </c>
      <c r="HM133" t="str">
        <f>IF(N($H133)&lt;36,"",IF(HG133="","",HG133+31))</f>
        <v/>
      </c>
      <c r="HN133" t="str">
        <f>IF(HM133="","",TODAY()-HM133)</f>
        <v/>
      </c>
      <c r="HQ133" t="str">
        <f>IF(HM133="","SIN ESTADO",IF(HO133&lt;&gt;"","PAGA",IF(HN133&gt;0,"VENCIDA",IF(HN133&gt;=-5,"POR VENCER","AL DÍA"))))</f>
        <v>SIN ESTADO</v>
      </c>
      <c r="HS133">
        <f>N133+T133+Z133+AF133+AL133+AR133+AX133+BD133+BJ133+BP133+BV133+CB133+CH133+CN133+CT133+CZ133+DF133+DL133+DR133+DX133+ED133+EJ133+EP133+EV133+FB133+FH133+FN133+FT133+FZ133+GF133+GL133+GR133+GX133+HD133+HJ133+HP133</f>
        <v>6515000</v>
      </c>
      <c r="HU133">
        <f>IFERROR(N($J133),0)</f>
        <v>875000</v>
      </c>
      <c r="HW133">
        <f>SUMPRODUCT((MOD(COLUMN($M133:$HR133)-COLUMN($M133),6)=0)*ISNUMBER($M133:$HR133)*($M133:$HR133&gt;=RESUMEN!$C$26)*($M133:$HR133&lt;=RESUMEN!$C$27)*IFERROR(N($N133:$HS133),0))</f>
        <v>1750000</v>
      </c>
      <c r="HX133">
        <f>SUMPRODUCT((MOD(COLUMN($M133:$HR133)-COLUMN($M133),6)=0)*ISNUMBER($M133:$HR133)*($M133:$HR133&gt;=RESUMEN!$C$26)*($M133:$HR133&lt;=RESUMEN!$C$27))</f>
        <v>2</v>
      </c>
    </row>
    <row r="134">
      <c r="B134">
        <f>VENTAS!A133</f>
        <v>131</v>
      </c>
      <c r="C134" t="str">
        <f>VENTAS!B133</f>
        <v xml:space="preserve">LC1 - 14 - 18 - 19 Y 20 </v>
      </c>
      <c r="D134" t="str">
        <f>VENTAS!C133</f>
        <v>VENDIDO</v>
      </c>
      <c r="E134">
        <f>VENTAS!D133</f>
        <v>75000000</v>
      </c>
      <c r="F134">
        <f>VENTAS!J133</f>
        <v>63000000</v>
      </c>
      <c r="G134">
        <f>VENTAS!F133</f>
        <v>45850</v>
      </c>
      <c r="H134">
        <f>VENTAS!K133</f>
        <v>24</v>
      </c>
      <c r="I134" t="str">
        <f>VENTAS!M133</f>
        <v xml:space="preserve">12 DE CADA MES </v>
      </c>
      <c r="J134">
        <f>VENTAS!L133</f>
        <v>2625000</v>
      </c>
      <c r="K134">
        <f>IF(N($H134)&lt;1,"",$G134+31)</f>
        <v>45881</v>
      </c>
      <c r="L134">
        <f>IF(K134="","",TODAY()-K134)</f>
        <v>437</v>
      </c>
      <c r="M134">
        <v>45881</v>
      </c>
      <c r="N134">
        <v>2625000</v>
      </c>
      <c r="O134" t="str">
        <f>IF(K134="","SIN ESTADO",IF(M134&lt;&gt;"","PAGA",IF(L134&gt;0,"VENCIDA",IF(L134&gt;=-5,"POR VENCER","AL DÍA"))))</f>
        <v>PAGA</v>
      </c>
      <c r="P134" t="str">
        <v>TRANSFERENCIA</v>
      </c>
      <c r="Q134">
        <f>IF(N($H134)&lt;2,"",IF(K134="","",K134+31))</f>
        <v>45912</v>
      </c>
      <c r="R134">
        <f>IF(Q134="","",TODAY()-Q134)</f>
        <v>406</v>
      </c>
      <c r="S134">
        <v>45912</v>
      </c>
      <c r="T134">
        <v>2625000</v>
      </c>
      <c r="U134" t="str">
        <f>IF(Q134="","SIN ESTADO",IF(S134&lt;&gt;"","PAGA",IF(R134&gt;0,"VENCIDA",IF(R134&gt;=-5,"POR VENCER","AL DÍA"))))</f>
        <v>PAGA</v>
      </c>
      <c r="V134" t="str">
        <v>TRANSFERENCIA</v>
      </c>
      <c r="W134">
        <f>IF(N($H134)&lt;3,"",IF(Q134="","",Q134+31))</f>
        <v>45943</v>
      </c>
      <c r="X134">
        <f>IF(W134="","",TODAY()-W134)</f>
        <v>375</v>
      </c>
      <c r="Y134">
        <v>45941</v>
      </c>
      <c r="Z134">
        <v>2625000</v>
      </c>
      <c r="AA134" t="str">
        <f>IF(W134="","SIN ESTADO",IF(Y134&lt;&gt;"","PAGA",IF(X134&gt;0,"VENCIDA",IF(X134&gt;=-5,"POR VENCER","AL DÍA"))))</f>
        <v>PAGA</v>
      </c>
      <c r="AB134" t="str">
        <v>TRANSFERENCIA</v>
      </c>
      <c r="AC134">
        <f>IF(N($H134)&lt;4,"",IF(W134="","",W134+31))</f>
        <v>45974</v>
      </c>
      <c r="AD134">
        <f>IF(AC134="","",TODAY()-AC134)</f>
        <v>344</v>
      </c>
      <c r="AE134">
        <v>45975</v>
      </c>
      <c r="AF134">
        <v>2625000</v>
      </c>
      <c r="AG134" t="str">
        <f>IF(AC134="","SIN ESTADO",IF(AE134&lt;&gt;"","PAGA",IF(AD134&gt;0,"VENCIDA",IF(AD134&gt;=-5,"POR VENCER","AL DÍA"))))</f>
        <v>PAGA</v>
      </c>
      <c r="AH134" t="str">
        <v>TRANSFERENCIA</v>
      </c>
      <c r="AI134">
        <f>IF(N($H134)&lt;5,"",IF(AC134="","",AC134+31))</f>
        <v>46005</v>
      </c>
      <c r="AJ134">
        <f>IF(AI134="","",TODAY()-AI134)</f>
        <v>313</v>
      </c>
      <c r="AK134">
        <v>46002</v>
      </c>
      <c r="AL134">
        <v>2625000</v>
      </c>
      <c r="AM134" t="str">
        <f>IF(AI134="","SIN ESTADO",IF(AK134&lt;&gt;"","PAGA",IF(AJ134&gt;0,"VENCIDA",IF(AJ134&gt;=-5,"POR VENCER","AL DÍA"))))</f>
        <v>PAGA</v>
      </c>
      <c r="AN134" t="str">
        <v>TRANSFERENCIA</v>
      </c>
      <c r="AO134">
        <f>IF(N($H134)&lt;6,"",IF(AI134="","",AI134+31))</f>
        <v>46036</v>
      </c>
      <c r="AP134">
        <f>IF(AO134="","",TODAY()-AO134)</f>
        <v>282</v>
      </c>
      <c r="AQ134">
        <v>45670</v>
      </c>
      <c r="AR134">
        <v>2625000</v>
      </c>
      <c r="AS134" t="str">
        <f>IF(AO134="","SIN ESTADO",IF(AQ134&lt;&gt;"","PAGA",IF(AP134&gt;0,"VENCIDA",IF(AP134&gt;=-5,"POR VENCER","AL DÍA"))))</f>
        <v>PAGA</v>
      </c>
      <c r="AT134" t="str">
        <v>TRANSFERENCIA</v>
      </c>
      <c r="AU134">
        <f>IF(N($H134)&lt;7,"",IF(AO134="","",AO134+31))</f>
        <v>46067</v>
      </c>
      <c r="AV134">
        <f>IF(AU134="","",TODAY()-AU134)</f>
        <v>251</v>
      </c>
      <c r="AW134">
        <v>46070</v>
      </c>
      <c r="AX134">
        <v>2625000</v>
      </c>
      <c r="AY134" t="str">
        <f>IF(AU134="","SIN ESTADO",IF(AW134&lt;&gt;"","PAGA",IF(AV134&gt;0,"VENCIDA",IF(AV134&gt;=-5,"POR VENCER","AL DÍA"))))</f>
        <v>PAGA</v>
      </c>
      <c r="AZ134" t="str">
        <v>TRANSFERENCIA</v>
      </c>
      <c r="BA134">
        <f>IF(N($H134)&lt;8,"",IF(AU134="","",AU134+31))</f>
        <v>46098</v>
      </c>
      <c r="BB134">
        <f>IF(BA134="","",TODAY()-BA134)</f>
        <v>220</v>
      </c>
      <c r="BC134">
        <v>46092</v>
      </c>
      <c r="BD134">
        <v>2625000</v>
      </c>
      <c r="BE134" t="str">
        <f>IF(BA134="","SIN ESTADO",IF(BC134&lt;&gt;"","PAGA",IF(BB134&gt;0,"VENCIDA",IF(BB134&gt;=-5,"POR VENCER","AL DÍA"))))</f>
        <v>PAGA</v>
      </c>
      <c r="BF134" t="str">
        <v>TRANSFERENCIA</v>
      </c>
      <c r="BG134">
        <f>IF(N($H134)&lt;9,"",IF(BA134="","",BA134+31))</f>
        <v>46129</v>
      </c>
      <c r="BH134">
        <f>IF(BG134="","",TODAY()-BG134)</f>
        <v>189</v>
      </c>
      <c r="BI134">
        <v>46126</v>
      </c>
      <c r="BJ134">
        <v>2625000</v>
      </c>
      <c r="BK134" t="str">
        <f>IF(BG134="","SIN ESTADO",IF(BI134&lt;&gt;"","PAGA",IF(BH134&gt;0,"VENCIDA",IF(BH134&gt;=-5,"POR VENCER","AL DÍA"))))</f>
        <v>PAGA</v>
      </c>
      <c r="BL134" t="str">
        <v>TRANSFERENCIA</v>
      </c>
      <c r="BM134">
        <f>IF(N($H134)&lt;10,"",IF(BG134="","",BG134+31))</f>
        <v>46160</v>
      </c>
      <c r="BN134">
        <f>IF(BM134="","",TODAY()-BM134)</f>
        <v>158</v>
      </c>
      <c r="BO134">
        <v>46156</v>
      </c>
      <c r="BP134">
        <v>2625000</v>
      </c>
      <c r="BQ134" t="str">
        <f>IF(BM134="","SIN ESTADO",IF(BO134&lt;&gt;"","PAGA",IF(BN134&gt;0,"VENCIDA",IF(BN134&gt;=-5,"POR VENCER","AL DÍA"))))</f>
        <v>PAGA</v>
      </c>
      <c r="BR134" t="str">
        <v>TRANSFERENCIA</v>
      </c>
      <c r="BS134">
        <f>IF(N($H134)&lt;11,"",IF(BM134="","",BM134+31))</f>
        <v>46191</v>
      </c>
      <c r="BT134">
        <f>IF(BS134="","",TODAY()-BS134)</f>
        <v>127</v>
      </c>
      <c r="BU134">
        <v>46189</v>
      </c>
      <c r="BV134">
        <v>2625000</v>
      </c>
      <c r="BW134" t="str">
        <f>IF(BS134="","SIN ESTADO",IF(BU134&lt;&gt;"","PAGA",IF(BT134&gt;0,"VENCIDA",IF(BT134&gt;=-5,"POR VENCER","AL DÍA"))))</f>
        <v>PAGA</v>
      </c>
      <c r="BX134" t="str">
        <v>TRANSFERENCIA</v>
      </c>
      <c r="BY134">
        <f>IF(N($H134)&lt;12,"",IF(BS134="","",BS134+31))</f>
        <v>46222</v>
      </c>
      <c r="BZ134">
        <f>IF(BY134="","",TODAY()-BY134)</f>
        <v>96</v>
      </c>
      <c r="CA134">
        <v>46219</v>
      </c>
      <c r="CB134">
        <v>2625000</v>
      </c>
      <c r="CC134" t="str">
        <f>IF(BY134="","SIN ESTADO",IF(CA134&lt;&gt;"","PAGA",IF(BZ134&gt;0,"VENCIDA",IF(BZ134&gt;=-5,"POR VENCER","AL DÍA"))))</f>
        <v>PAGA</v>
      </c>
      <c r="CD134" t="str">
        <v>TRANSFERENCIA</v>
      </c>
      <c r="CE134">
        <f>IF(N($H134)&lt;13,"",IF(BY134="","",BY134+31))</f>
        <v>46253</v>
      </c>
      <c r="CF134">
        <f>IF(CE134="","",TODAY()-CE134)</f>
        <v>65</v>
      </c>
      <c r="CG134">
        <v>46248</v>
      </c>
      <c r="CH134">
        <v>2625000</v>
      </c>
      <c r="CI134" t="str">
        <f>IF(CE134="","SIN ESTADO",IF(CG134&lt;&gt;"","PAGA",IF(CF134&gt;0,"VENCIDA",IF(CF134&gt;=-5,"POR VENCER","AL DÍA"))))</f>
        <v>PAGA</v>
      </c>
      <c r="CJ134" t="str">
        <v>TRANSFERENCIA</v>
      </c>
      <c r="CK134">
        <f>IF(N($H134)&lt;14,"",IF(CE134="","",CE134+31))</f>
        <v>46284</v>
      </c>
      <c r="CL134">
        <f>IF(CK134="","",TODAY()-CK134)</f>
        <v>34</v>
      </c>
      <c r="CO134" t="str">
        <f>IF(CK134="","SIN ESTADO",IF(CM134&lt;&gt;"","PAGA",IF(CL134&gt;0,"VENCIDA",IF(CL134&gt;=-5,"POR VENCER","AL DÍA"))))</f>
        <v>VENCIDA</v>
      </c>
      <c r="CQ134">
        <f>IF(N($H134)&lt;15,"",IF(CK134="","",CK134+31))</f>
        <v>46315</v>
      </c>
      <c r="CR134">
        <f>IF(CQ134="","",TODAY()-CQ134)</f>
        <v>3</v>
      </c>
      <c r="CU134" t="str">
        <f>IF(CQ134="","SIN ESTADO",IF(CS134&lt;&gt;"","PAGA",IF(CR134&gt;0,"VENCIDA",IF(CR134&gt;=-5,"POR VENCER","AL DÍA"))))</f>
        <v>VENCIDA</v>
      </c>
      <c r="CW134">
        <f>IF(N($H134)&lt;16,"",IF(CQ134="","",CQ134+31))</f>
        <v>46346</v>
      </c>
      <c r="CX134">
        <f>IF(CW134="","",TODAY()-CW134)</f>
        <v>-28</v>
      </c>
      <c r="DA134" t="str">
        <f>IF(CW134="","SIN ESTADO",IF(CY134&lt;&gt;"","PAGA",IF(CX134&gt;0,"VENCIDA",IF(CX134&gt;=-5,"POR VENCER","AL DÍA"))))</f>
        <v>AL DÍA</v>
      </c>
      <c r="DC134">
        <f>IF(N($H134)&lt;17,"",IF(CW134="","",CW134+31))</f>
        <v>46377</v>
      </c>
      <c r="DD134">
        <f>IF(DC134="","",TODAY()-DC134)</f>
        <v>-59</v>
      </c>
      <c r="DG134" t="str">
        <f>IF(DC134="","SIN ESTADO",IF(DE134&lt;&gt;"","PAGA",IF(DD134&gt;0,"VENCIDA",IF(DD134&gt;=-5,"POR VENCER","AL DÍA"))))</f>
        <v>AL DÍA</v>
      </c>
      <c r="DI134">
        <f>IF(N($H134)&lt;18,"",IF(DC134="","",DC134+31))</f>
        <v>46408</v>
      </c>
      <c r="DJ134">
        <f>IF(DI134="","",TODAY()-DI134)</f>
        <v>-90</v>
      </c>
      <c r="DM134" t="str">
        <f>IF(DI134="","SIN ESTADO",IF(DK134&lt;&gt;"","PAGA",IF(DJ134&gt;0,"VENCIDA",IF(DJ134&gt;=-5,"POR VENCER","AL DÍA"))))</f>
        <v>AL DÍA</v>
      </c>
      <c r="DO134">
        <f>IF(N($H134)&lt;19,"",IF(DI134="","",DI134+31))</f>
        <v>46439</v>
      </c>
      <c r="DP134">
        <f>IF(DO134="","",TODAY()-DO134)</f>
        <v>-121</v>
      </c>
      <c r="DS134" t="str">
        <f>IF(DO134="","SIN ESTADO",IF(DQ134&lt;&gt;"","PAGA",IF(DP134&gt;0,"VENCIDA",IF(DP134&gt;=-5,"POR VENCER","AL DÍA"))))</f>
        <v>AL DÍA</v>
      </c>
      <c r="DU134">
        <f>IF(N($H134)&lt;20,"",IF(DO134="","",DO134+31))</f>
        <v>46470</v>
      </c>
      <c r="DV134">
        <f>IF(DU134="","",TODAY()-DU134)</f>
        <v>-152</v>
      </c>
      <c r="DY134" t="str">
        <f>IF(DU134="","SIN ESTADO",IF(DW134&lt;&gt;"","PAGA",IF(DV134&gt;0,"VENCIDA",IF(DV134&gt;=-5,"POR VENCER","AL DÍA"))))</f>
        <v>AL DÍA</v>
      </c>
      <c r="EA134">
        <f>IF(N($H134)&lt;21,"",IF(DU134="","",DU134+31))</f>
        <v>46501</v>
      </c>
      <c r="EB134">
        <f>IF(EA134="","",TODAY()-EA134)</f>
        <v>-183</v>
      </c>
      <c r="EE134" t="str">
        <f>IF(EA134="","SIN ESTADO",IF(EC134&lt;&gt;"","PAGA",IF(EB134&gt;0,"VENCIDA",IF(EB134&gt;=-5,"POR VENCER","AL DÍA"))))</f>
        <v>AL DÍA</v>
      </c>
      <c r="EG134">
        <f>IF(N($H134)&lt;22,"",IF(EA134="","",EA134+31))</f>
        <v>46532</v>
      </c>
      <c r="EH134">
        <f>IF(EG134="","",TODAY()-EG134)</f>
        <v>-214</v>
      </c>
      <c r="EK134" t="str">
        <f>IF(EG134="","SIN ESTADO",IF(EI134&lt;&gt;"","PAGA",IF(EH134&gt;0,"VENCIDA",IF(EH134&gt;=-5,"POR VENCER","AL DÍA"))))</f>
        <v>AL DÍA</v>
      </c>
      <c r="EM134">
        <f>IF(N($H134)&lt;23,"",IF(EG134="","",EG134+31))</f>
        <v>46563</v>
      </c>
      <c r="EN134">
        <f>IF(EM134="","",TODAY()-EM134)</f>
        <v>-245</v>
      </c>
      <c r="EQ134" t="str">
        <f>IF(EM134="","SIN ESTADO",IF(EO134&lt;&gt;"","PAGA",IF(EN134&gt;0,"VENCIDA",IF(EN134&gt;=-5,"POR VENCER","AL DÍA"))))</f>
        <v>AL DÍA</v>
      </c>
      <c r="ES134">
        <f>IF(N($H134)&lt;24,"",IF(EM134="","",EM134+31))</f>
        <v>46594</v>
      </c>
      <c r="ET134">
        <f>IF(ES134="","",TODAY()-ES134)</f>
        <v>-276</v>
      </c>
      <c r="EW134" t="str">
        <f>IF(ES134="","SIN ESTADO",IF(EU134&lt;&gt;"","PAGA",IF(ET134&gt;0,"VENCIDA",IF(ET134&gt;=-5,"POR VENCER","AL DÍA"))))</f>
        <v>AL DÍA</v>
      </c>
      <c r="EY134" t="str">
        <f>IF(N($H134)&lt;25,"",IF(ES134="","",ES134+31))</f>
        <v/>
      </c>
      <c r="EZ134" t="str">
        <f>IF(EY134="","",TODAY()-EY134)</f>
        <v/>
      </c>
      <c r="FC134" t="str">
        <f>IF(EY134="","SIN ESTADO",IF(FA134&lt;&gt;"","PAGA",IF(EZ134&gt;0,"VENCIDA",IF(EZ134&gt;=-5,"POR VENCER","AL DÍA"))))</f>
        <v>SIN ESTADO</v>
      </c>
      <c r="FE134" t="str">
        <f>IF(N($H134)&lt;26,"",IF(EY134="","",EY134+31))</f>
        <v/>
      </c>
      <c r="FF134" t="str">
        <f>IF(FE134="","",TODAY()-FE134)</f>
        <v/>
      </c>
      <c r="FI134" t="str">
        <f>IF(FE134="","SIN ESTADO",IF(FG134&lt;&gt;"","PAGA",IF(FF134&gt;0,"VENCIDA",IF(FF134&gt;=-5,"POR VENCER","AL DÍA"))))</f>
        <v>SIN ESTADO</v>
      </c>
      <c r="FK134" t="str">
        <f>IF(N($H134)&lt;27,"",IF(FE134="","",FE134+31))</f>
        <v/>
      </c>
      <c r="FL134" t="str">
        <f>IF(FK134="","",TODAY()-FK134)</f>
        <v/>
      </c>
      <c r="FO134" t="str">
        <f>IF(FK134="","SIN ESTADO",IF(FM134&lt;&gt;"","PAGA",IF(FL134&gt;0,"VENCIDA",IF(FL134&gt;=-5,"POR VENCER","AL DÍA"))))</f>
        <v>SIN ESTADO</v>
      </c>
      <c r="FQ134" t="str">
        <f>IF(N($H134)&lt;28,"",IF(FK134="","",FK134+31))</f>
        <v/>
      </c>
      <c r="FR134" t="str">
        <f>IF(FQ134="","",TODAY()-FQ134)</f>
        <v/>
      </c>
      <c r="FU134" t="str">
        <f>IF(FQ134="","SIN ESTADO",IF(FS134&lt;&gt;"","PAGA",IF(FR134&gt;0,"VENCIDA",IF(FR134&gt;=-5,"POR VENCER","AL DÍA"))))</f>
        <v>SIN ESTADO</v>
      </c>
      <c r="FW134" t="str">
        <f>IF(N($H134)&lt;29,"",IF(FQ134="","",FQ134+31))</f>
        <v/>
      </c>
      <c r="FX134" t="str">
        <f>IF(FW134="","",TODAY()-FW134)</f>
        <v/>
      </c>
      <c r="GA134" t="str">
        <f>IF(FW134="","SIN ESTADO",IF(FY134&lt;&gt;"","PAGA",IF(FX134&gt;0,"VENCIDA",IF(FX134&gt;=-5,"POR VENCER","AL DÍA"))))</f>
        <v>SIN ESTADO</v>
      </c>
      <c r="GC134" t="str">
        <f>IF(N($H134)&lt;30,"",IF(FW134="","",FW134+31))</f>
        <v/>
      </c>
      <c r="GD134" t="str">
        <f>IF(GC134="","",TODAY()-GC134)</f>
        <v/>
      </c>
      <c r="GG134" t="str">
        <f>IF(GC134="","SIN ESTADO",IF(GE134&lt;&gt;"","PAGA",IF(GD134&gt;0,"VENCIDA",IF(GD134&gt;=-5,"POR VENCER","AL DÍA"))))</f>
        <v>SIN ESTADO</v>
      </c>
      <c r="GI134" t="str">
        <f>IF(N($H134)&lt;31,"",IF(GC134="","",GC134+31))</f>
        <v/>
      </c>
      <c r="GJ134" t="str">
        <f>IF(GI134="","",TODAY()-GI134)</f>
        <v/>
      </c>
      <c r="GM134" t="str">
        <f>IF(GI134="","SIN ESTADO",IF(GK134&lt;&gt;"","PAGA",IF(GJ134&gt;0,"VENCIDA",IF(GJ134&gt;=-5,"POR VENCER","AL DÍA"))))</f>
        <v>SIN ESTADO</v>
      </c>
      <c r="GO134" t="str">
        <f>IF(N($H134)&lt;32,"",IF(GI134="","",GI134+31))</f>
        <v/>
      </c>
      <c r="GP134" t="str">
        <f>IF(GO134="","",TODAY()-GO134)</f>
        <v/>
      </c>
      <c r="GS134" t="str">
        <f>IF(GO134="","SIN ESTADO",IF(GQ134&lt;&gt;"","PAGA",IF(GP134&gt;0,"VENCIDA",IF(GP134&gt;=-5,"POR VENCER","AL DÍA"))))</f>
        <v>SIN ESTADO</v>
      </c>
      <c r="GU134" t="str">
        <f>IF(N($H134)&lt;33,"",IF(GO134="","",GO134+31))</f>
        <v/>
      </c>
      <c r="GV134" t="str">
        <f>IF(GU134="","",TODAY()-GU134)</f>
        <v/>
      </c>
      <c r="GY134" t="str">
        <f>IF(GU134="","SIN ESTADO",IF(GW134&lt;&gt;"","PAGA",IF(GV134&gt;0,"VENCIDA",IF(GV134&gt;=-5,"POR VENCER","AL DÍA"))))</f>
        <v>SIN ESTADO</v>
      </c>
      <c r="HA134" t="str">
        <f>IF(N($H134)&lt;34,"",IF(GU134="","",GU134+31))</f>
        <v/>
      </c>
      <c r="HB134" t="str">
        <f>IF(HA134="","",TODAY()-HA134)</f>
        <v/>
      </c>
      <c r="HE134" t="str">
        <f>IF(HA134="","SIN ESTADO",IF(HC134&lt;&gt;"","PAGA",IF(HB134&gt;0,"VENCIDA",IF(HB134&gt;=-5,"POR VENCER","AL DÍA"))))</f>
        <v>SIN ESTADO</v>
      </c>
      <c r="HG134" t="str">
        <f>IF(N($H134)&lt;35,"",IF(HA134="","",HA134+31))</f>
        <v/>
      </c>
      <c r="HH134" t="str">
        <f>IF(HG134="","",TODAY()-HG134)</f>
        <v/>
      </c>
      <c r="HK134" t="str">
        <f>IF(HG134="","SIN ESTADO",IF(HI134&lt;&gt;"","PAGA",IF(HH134&gt;0,"VENCIDA",IF(HH134&gt;=-5,"POR VENCER","AL DÍA"))))</f>
        <v>SIN ESTADO</v>
      </c>
      <c r="HM134" t="str">
        <f>IF(N($H134)&lt;36,"",IF(HG134="","",HG134+31))</f>
        <v/>
      </c>
      <c r="HN134" t="str">
        <f>IF(HM134="","",TODAY()-HM134)</f>
        <v/>
      </c>
      <c r="HQ134" t="str">
        <f>IF(HM134="","SIN ESTADO",IF(HO134&lt;&gt;"","PAGA",IF(HN134&gt;0,"VENCIDA",IF(HN134&gt;=-5,"POR VENCER","AL DÍA"))))</f>
        <v>SIN ESTADO</v>
      </c>
      <c r="HS134">
        <f>N134+T134+Z134+AF134+AL134+AR134+AX134+BD134+BJ134+BP134+BV134+CB134+CH134+CN134+CT134+CZ134+DF134+DL134+DR134+DX134+ED134+EJ134+EP134+EV134+FB134+FH134+FN134+FT134+FZ134+GF134+GL134+GR134+GX134+HD134+HJ134+HP134</f>
        <v>34125000</v>
      </c>
      <c r="HU134">
        <f>IFERROR(N($J134),0)</f>
        <v>2625000</v>
      </c>
      <c r="HW134">
        <f>SUMPRODUCT((MOD(COLUMN($M134:$HR134)-COLUMN($M134),6)=0)*ISNUMBER($M134:$HR134)*($M134:$HR134&gt;=RESUMEN!$C$26)*($M134:$HR134&lt;=RESUMEN!$C$27)*IFERROR(N($N134:$HS134),0))</f>
        <v>2625000</v>
      </c>
      <c r="HX134">
        <f>SUMPRODUCT((MOD(COLUMN($M134:$HR134)-COLUMN($M134),6)=0)*ISNUMBER($M134:$HR134)*($M134:$HR134&gt;=RESUMEN!$C$26)*($M134:$HR134&lt;=RESUMEN!$C$27))</f>
        <v>1</v>
      </c>
    </row>
    <row r="135">
      <c r="B135">
        <f>VENTAS!A134</f>
        <v>132</v>
      </c>
      <c r="C135" t="str">
        <f>VENTAS!B134</f>
        <v xml:space="preserve">LC1 - 14 - 21 </v>
      </c>
      <c r="D135" t="str">
        <f>VENTAS!C134</f>
        <v>VENDIDO</v>
      </c>
      <c r="E135">
        <f>VENTAS!D134</f>
        <v>71365000</v>
      </c>
      <c r="F135">
        <f>VENTAS!J134</f>
        <v>67365000</v>
      </c>
      <c r="G135">
        <f>VENTAS!F134</f>
        <v>45945</v>
      </c>
      <c r="H135">
        <f>VENTAS!K134</f>
        <v>24</v>
      </c>
      <c r="I135" t="str">
        <f>VENTAS!M134</f>
        <v xml:space="preserve">15 DE CADA MES </v>
      </c>
      <c r="J135">
        <f>VENTAS!L134</f>
        <v>2806875</v>
      </c>
      <c r="K135">
        <f>IF(N($H135)&lt;1,"",$G135+31)</f>
        <v>45976</v>
      </c>
      <c r="L135">
        <f>IF(K135="","",TODAY()-K135)</f>
        <v>342</v>
      </c>
      <c r="M135">
        <v>45981</v>
      </c>
      <c r="N135">
        <v>2807000</v>
      </c>
      <c r="O135" t="str">
        <f>IF(K135="","SIN ESTADO",IF(M135&lt;&gt;"","PAGA",IF(L135&gt;0,"VENCIDA",IF(L135&gt;=-5,"POR VENCER","AL DÍA"))))</f>
        <v>PAGA</v>
      </c>
      <c r="P135" t="str">
        <v>TRANSFERENCIA</v>
      </c>
      <c r="Q135">
        <f>IF(N($H135)&lt;2,"",IF(K135="","",K135+31))</f>
        <v>46007</v>
      </c>
      <c r="R135">
        <f>IF(Q135="","",TODAY()-Q135)</f>
        <v>311</v>
      </c>
      <c r="S135">
        <v>46010</v>
      </c>
      <c r="T135">
        <v>2807000</v>
      </c>
      <c r="U135" t="str">
        <f>IF(Q135="","SIN ESTADO",IF(S135&lt;&gt;"","PAGA",IF(R135&gt;0,"VENCIDA",IF(R135&gt;=-5,"POR VENCER","AL DÍA"))))</f>
        <v>PAGA</v>
      </c>
      <c r="V135" t="str">
        <v>TRANSFERENCIA</v>
      </c>
      <c r="W135">
        <f>IF(N($H135)&lt;3,"",IF(Q135="","",Q135+31))</f>
        <v>46038</v>
      </c>
      <c r="X135">
        <f>IF(W135="","",TODAY()-W135)</f>
        <v>280</v>
      </c>
      <c r="Y135">
        <v>46042</v>
      </c>
      <c r="Z135">
        <v>2807000</v>
      </c>
      <c r="AA135" t="str">
        <f>IF(W135="","SIN ESTADO",IF(Y135&lt;&gt;"","PAGA",IF(X135&gt;0,"VENCIDA",IF(X135&gt;=-5,"POR VENCER","AL DÍA"))))</f>
        <v>PAGA</v>
      </c>
      <c r="AB135" t="str">
        <v>TRANSFERENCIA</v>
      </c>
      <c r="AC135">
        <f>IF(N($H135)&lt;4,"",IF(W135="","",W135+31))</f>
        <v>46069</v>
      </c>
      <c r="AD135">
        <f>IF(AC135="","",TODAY()-AC135)</f>
        <v>249</v>
      </c>
      <c r="AE135">
        <v>46105</v>
      </c>
      <c r="AF135">
        <v>2810000</v>
      </c>
      <c r="AG135" t="str">
        <f>IF(AC135="","SIN ESTADO",IF(AE135&lt;&gt;"","PAGA",IF(AD135&gt;0,"VENCIDA",IF(AD135&gt;=-5,"POR VENCER","AL DÍA"))))</f>
        <v>PAGA</v>
      </c>
      <c r="AH135" t="str">
        <v>TRANSFERENCIA</v>
      </c>
      <c r="AI135">
        <f>IF(N($H135)&lt;5,"",IF(AC135="","",AC135+31))</f>
        <v>46100</v>
      </c>
      <c r="AJ135">
        <f>IF(AI135="","",TODAY()-AI135)</f>
        <v>218</v>
      </c>
      <c r="AK135">
        <v>46135</v>
      </c>
      <c r="AL135">
        <v>2807000</v>
      </c>
      <c r="AM135" t="str">
        <f>IF(AI135="","SIN ESTADO",IF(AK135&lt;&gt;"","PAGA",IF(AJ135&gt;0,"VENCIDA",IF(AJ135&gt;=-5,"POR VENCER","AL DÍA"))))</f>
        <v>PAGA</v>
      </c>
      <c r="AN135" t="str">
        <v>TRANSFERENCIA</v>
      </c>
      <c r="AO135">
        <f>IF(N($H135)&lt;6,"",IF(AI135="","",AI135+31))</f>
        <v>46131</v>
      </c>
      <c r="AP135">
        <f>IF(AO135="","",TODAY()-AO135)</f>
        <v>187</v>
      </c>
      <c r="AQ135">
        <v>46182</v>
      </c>
      <c r="AR135">
        <v>2810000</v>
      </c>
      <c r="AS135" t="str">
        <f>IF(AO135="","SIN ESTADO",IF(AQ135&lt;&gt;"","PAGA",IF(AP135&gt;0,"VENCIDA",IF(AP135&gt;=-5,"POR VENCER","AL DÍA"))))</f>
        <v>PAGA</v>
      </c>
      <c r="AT135" t="str">
        <v>TRANSFERENCIA</v>
      </c>
      <c r="AU135">
        <f>IF(N($H135)&lt;7,"",IF(AO135="","",AO135+31))</f>
        <v>46162</v>
      </c>
      <c r="AV135">
        <f>IF(AU135="","",TODAY()-AU135)</f>
        <v>156</v>
      </c>
      <c r="AW135">
        <v>46224</v>
      </c>
      <c r="AX135">
        <v>2810000</v>
      </c>
      <c r="AY135" t="str">
        <f>IF(AU135="","SIN ESTADO",IF(AW135&lt;&gt;"","PAGA",IF(AV135&gt;0,"VENCIDA",IF(AV135&gt;=-5,"POR VENCER","AL DÍA"))))</f>
        <v>PAGA</v>
      </c>
      <c r="AZ135" t="str">
        <v>TRANSFERENCIA</v>
      </c>
      <c r="BA135">
        <f>IF(N($H135)&lt;8,"",IF(AU135="","",AU135+31))</f>
        <v>46193</v>
      </c>
      <c r="BB135">
        <f>IF(BA135="","",TODAY()-BA135)</f>
        <v>125</v>
      </c>
      <c r="BC135">
        <v>46258</v>
      </c>
      <c r="BD135">
        <v>2810000</v>
      </c>
      <c r="BE135" t="str">
        <f>IF(BA135="","SIN ESTADO",IF(BC135&lt;&gt;"","PAGA",IF(BB135&gt;0,"VENCIDA",IF(BB135&gt;=-5,"POR VENCER","AL DÍA"))))</f>
        <v>PAGA</v>
      </c>
      <c r="BF135" t="str">
        <v>TRANSFERENCIA</v>
      </c>
      <c r="BG135">
        <f>IF(N($H135)&lt;9,"",IF(BA135="","",BA135+31))</f>
        <v>46224</v>
      </c>
      <c r="BH135">
        <f>IF(BG135="","",TODAY()-BG135)</f>
        <v>94</v>
      </c>
      <c r="BK135" t="str">
        <f>IF(BG135="","SIN ESTADO",IF(BI135&lt;&gt;"","PAGA",IF(BH135&gt;0,"VENCIDA",IF(BH135&gt;=-5,"POR VENCER","AL DÍA"))))</f>
        <v>VENCIDA</v>
      </c>
      <c r="BM135">
        <f>IF(N($H135)&lt;10,"",IF(BG135="","",BG135+31))</f>
        <v>46255</v>
      </c>
      <c r="BN135">
        <f>IF(BM135="","",TODAY()-BM135)</f>
        <v>63</v>
      </c>
      <c r="BQ135" t="str">
        <f>IF(BM135="","SIN ESTADO",IF(BO135&lt;&gt;"","PAGA",IF(BN135&gt;0,"VENCIDA",IF(BN135&gt;=-5,"POR VENCER","AL DÍA"))))</f>
        <v>VENCIDA</v>
      </c>
      <c r="BS135">
        <f>IF(N($H135)&lt;11,"",IF(BM135="","",BM135+31))</f>
        <v>46286</v>
      </c>
      <c r="BT135">
        <f>IF(BS135="","",TODAY()-BS135)</f>
        <v>32</v>
      </c>
      <c r="BW135" t="str">
        <f>IF(BS135="","SIN ESTADO",IF(BU135&lt;&gt;"","PAGA",IF(BT135&gt;0,"VENCIDA",IF(BT135&gt;=-5,"POR VENCER","AL DÍA"))))</f>
        <v>VENCIDA</v>
      </c>
      <c r="BY135">
        <f>IF(N($H135)&lt;12,"",IF(BS135="","",BS135+31))</f>
        <v>46317</v>
      </c>
      <c r="BZ135">
        <f>IF(BY135="","",TODAY()-BY135)</f>
        <v>1</v>
      </c>
      <c r="CC135" t="str">
        <f>IF(BY135="","SIN ESTADO",IF(CA135&lt;&gt;"","PAGA",IF(BZ135&gt;0,"VENCIDA",IF(BZ135&gt;=-5,"POR VENCER","AL DÍA"))))</f>
        <v>VENCIDA</v>
      </c>
      <c r="CE135">
        <f>IF(N($H135)&lt;13,"",IF(BY135="","",BY135+31))</f>
        <v>46348</v>
      </c>
      <c r="CF135">
        <f>IF(CE135="","",TODAY()-CE135)</f>
        <v>-30</v>
      </c>
      <c r="CI135" t="str">
        <f>IF(CE135="","SIN ESTADO",IF(CG135&lt;&gt;"","PAGA",IF(CF135&gt;0,"VENCIDA",IF(CF135&gt;=-5,"POR VENCER","AL DÍA"))))</f>
        <v>AL DÍA</v>
      </c>
      <c r="CK135">
        <f>IF(N($H135)&lt;14,"",IF(CE135="","",CE135+31))</f>
        <v>46379</v>
      </c>
      <c r="CL135">
        <f>IF(CK135="","",TODAY()-CK135)</f>
        <v>-61</v>
      </c>
      <c r="CO135" t="str">
        <f>IF(CK135="","SIN ESTADO",IF(CM135&lt;&gt;"","PAGA",IF(CL135&gt;0,"VENCIDA",IF(CL135&gt;=-5,"POR VENCER","AL DÍA"))))</f>
        <v>AL DÍA</v>
      </c>
      <c r="CQ135">
        <f>IF(N($H135)&lt;15,"",IF(CK135="","",CK135+31))</f>
        <v>46410</v>
      </c>
      <c r="CR135">
        <f>IF(CQ135="","",TODAY()-CQ135)</f>
        <v>-92</v>
      </c>
      <c r="CU135" t="str">
        <f>IF(CQ135="","SIN ESTADO",IF(CS135&lt;&gt;"","PAGA",IF(CR135&gt;0,"VENCIDA",IF(CR135&gt;=-5,"POR VENCER","AL DÍA"))))</f>
        <v>AL DÍA</v>
      </c>
      <c r="CW135">
        <f>IF(N($H135)&lt;16,"",IF(CQ135="","",CQ135+31))</f>
        <v>46441</v>
      </c>
      <c r="CX135">
        <f>IF(CW135="","",TODAY()-CW135)</f>
        <v>-123</v>
      </c>
      <c r="DA135" t="str">
        <f>IF(CW135="","SIN ESTADO",IF(CY135&lt;&gt;"","PAGA",IF(CX135&gt;0,"VENCIDA",IF(CX135&gt;=-5,"POR VENCER","AL DÍA"))))</f>
        <v>AL DÍA</v>
      </c>
      <c r="DC135">
        <f>IF(N($H135)&lt;17,"",IF(CW135="","",CW135+31))</f>
        <v>46472</v>
      </c>
      <c r="DD135">
        <f>IF(DC135="","",TODAY()-DC135)</f>
        <v>-154</v>
      </c>
      <c r="DG135" t="str">
        <f>IF(DC135="","SIN ESTADO",IF(DE135&lt;&gt;"","PAGA",IF(DD135&gt;0,"VENCIDA",IF(DD135&gt;=-5,"POR VENCER","AL DÍA"))))</f>
        <v>AL DÍA</v>
      </c>
      <c r="DI135">
        <f>IF(N($H135)&lt;18,"",IF(DC135="","",DC135+31))</f>
        <v>46503</v>
      </c>
      <c r="DJ135">
        <f>IF(DI135="","",TODAY()-DI135)</f>
        <v>-185</v>
      </c>
      <c r="DM135" t="str">
        <f>IF(DI135="","SIN ESTADO",IF(DK135&lt;&gt;"","PAGA",IF(DJ135&gt;0,"VENCIDA",IF(DJ135&gt;=-5,"POR VENCER","AL DÍA"))))</f>
        <v>AL DÍA</v>
      </c>
      <c r="DO135">
        <f>IF(N($H135)&lt;19,"",IF(DI135="","",DI135+31))</f>
        <v>46534</v>
      </c>
      <c r="DP135">
        <f>IF(DO135="","",TODAY()-DO135)</f>
        <v>-216</v>
      </c>
      <c r="DS135" t="str">
        <f>IF(DO135="","SIN ESTADO",IF(DQ135&lt;&gt;"","PAGA",IF(DP135&gt;0,"VENCIDA",IF(DP135&gt;=-5,"POR VENCER","AL DÍA"))))</f>
        <v>AL DÍA</v>
      </c>
      <c r="DU135">
        <f>IF(N($H135)&lt;20,"",IF(DO135="","",DO135+31))</f>
        <v>46565</v>
      </c>
      <c r="DV135">
        <f>IF(DU135="","",TODAY()-DU135)</f>
        <v>-247</v>
      </c>
      <c r="DY135" t="str">
        <f>IF(DU135="","SIN ESTADO",IF(DW135&lt;&gt;"","PAGA",IF(DV135&gt;0,"VENCIDA",IF(DV135&gt;=-5,"POR VENCER","AL DÍA"))))</f>
        <v>AL DÍA</v>
      </c>
      <c r="EA135">
        <f>IF(N($H135)&lt;21,"",IF(DU135="","",DU135+31))</f>
        <v>46596</v>
      </c>
      <c r="EB135">
        <f>IF(EA135="","",TODAY()-EA135)</f>
        <v>-278</v>
      </c>
      <c r="EE135" t="str">
        <f>IF(EA135="","SIN ESTADO",IF(EC135&lt;&gt;"","PAGA",IF(EB135&gt;0,"VENCIDA",IF(EB135&gt;=-5,"POR VENCER","AL DÍA"))))</f>
        <v>AL DÍA</v>
      </c>
      <c r="EG135">
        <f>IF(N($H135)&lt;22,"",IF(EA135="","",EA135+31))</f>
        <v>46627</v>
      </c>
      <c r="EH135">
        <f>IF(EG135="","",TODAY()-EG135)</f>
        <v>-309</v>
      </c>
      <c r="EK135" t="str">
        <f>IF(EG135="","SIN ESTADO",IF(EI135&lt;&gt;"","PAGA",IF(EH135&gt;0,"VENCIDA",IF(EH135&gt;=-5,"POR VENCER","AL DÍA"))))</f>
        <v>AL DÍA</v>
      </c>
      <c r="EM135">
        <f>IF(N($H135)&lt;23,"",IF(EG135="","",EG135+31))</f>
        <v>46658</v>
      </c>
      <c r="EN135">
        <f>IF(EM135="","",TODAY()-EM135)</f>
        <v>-340</v>
      </c>
      <c r="EQ135" t="str">
        <f>IF(EM135="","SIN ESTADO",IF(EO135&lt;&gt;"","PAGA",IF(EN135&gt;0,"VENCIDA",IF(EN135&gt;=-5,"POR VENCER","AL DÍA"))))</f>
        <v>AL DÍA</v>
      </c>
      <c r="ES135">
        <f>IF(N($H135)&lt;24,"",IF(EM135="","",EM135+31))</f>
        <v>46689</v>
      </c>
      <c r="ET135">
        <f>IF(ES135="","",TODAY()-ES135)</f>
        <v>-371</v>
      </c>
      <c r="EW135" t="str">
        <f>IF(ES135="","SIN ESTADO",IF(EU135&lt;&gt;"","PAGA",IF(ET135&gt;0,"VENCIDA",IF(ET135&gt;=-5,"POR VENCER","AL DÍA"))))</f>
        <v>AL DÍA</v>
      </c>
      <c r="EY135" t="str">
        <f>IF(N($H135)&lt;25,"",IF(ES135="","",ES135+31))</f>
        <v/>
      </c>
      <c r="EZ135" t="str">
        <f>IF(EY135="","",TODAY()-EY135)</f>
        <v/>
      </c>
      <c r="FC135" t="str">
        <f>IF(EY135="","SIN ESTADO",IF(FA135&lt;&gt;"","PAGA",IF(EZ135&gt;0,"VENCIDA",IF(EZ135&gt;=-5,"POR VENCER","AL DÍA"))))</f>
        <v>SIN ESTADO</v>
      </c>
      <c r="FE135" t="str">
        <f>IF(N($H135)&lt;26,"",IF(EY135="","",EY135+31))</f>
        <v/>
      </c>
      <c r="FF135" t="str">
        <f>IF(FE135="","",TODAY()-FE135)</f>
        <v/>
      </c>
      <c r="FI135" t="str">
        <f>IF(FE135="","SIN ESTADO",IF(FG135&lt;&gt;"","PAGA",IF(FF135&gt;0,"VENCIDA",IF(FF135&gt;=-5,"POR VENCER","AL DÍA"))))</f>
        <v>SIN ESTADO</v>
      </c>
      <c r="FK135" t="str">
        <f>IF(N($H135)&lt;27,"",IF(FE135="","",FE135+31))</f>
        <v/>
      </c>
      <c r="FL135" t="str">
        <f>IF(FK135="","",TODAY()-FK135)</f>
        <v/>
      </c>
      <c r="FO135" t="str">
        <f>IF(FK135="","SIN ESTADO",IF(FM135&lt;&gt;"","PAGA",IF(FL135&gt;0,"VENCIDA",IF(FL135&gt;=-5,"POR VENCER","AL DÍA"))))</f>
        <v>SIN ESTADO</v>
      </c>
      <c r="FQ135" t="str">
        <f>IF(N($H135)&lt;28,"",IF(FK135="","",FK135+31))</f>
        <v/>
      </c>
      <c r="FR135" t="str">
        <f>IF(FQ135="","",TODAY()-FQ135)</f>
        <v/>
      </c>
      <c r="FU135" t="str">
        <f>IF(FQ135="","SIN ESTADO",IF(FS135&lt;&gt;"","PAGA",IF(FR135&gt;0,"VENCIDA",IF(FR135&gt;=-5,"POR VENCER","AL DÍA"))))</f>
        <v>SIN ESTADO</v>
      </c>
      <c r="FW135" t="str">
        <f>IF(N($H135)&lt;29,"",IF(FQ135="","",FQ135+31))</f>
        <v/>
      </c>
      <c r="FX135" t="str">
        <f>IF(FW135="","",TODAY()-FW135)</f>
        <v/>
      </c>
      <c r="GA135" t="str">
        <f>IF(FW135="","SIN ESTADO",IF(FY135&lt;&gt;"","PAGA",IF(FX135&gt;0,"VENCIDA",IF(FX135&gt;=-5,"POR VENCER","AL DÍA"))))</f>
        <v>SIN ESTADO</v>
      </c>
      <c r="GC135" t="str">
        <f>IF(N($H135)&lt;30,"",IF(FW135="","",FW135+31))</f>
        <v/>
      </c>
      <c r="GD135" t="str">
        <f>IF(GC135="","",TODAY()-GC135)</f>
        <v/>
      </c>
      <c r="GG135" t="str">
        <f>IF(GC135="","SIN ESTADO",IF(GE135&lt;&gt;"","PAGA",IF(GD135&gt;0,"VENCIDA",IF(GD135&gt;=-5,"POR VENCER","AL DÍA"))))</f>
        <v>SIN ESTADO</v>
      </c>
      <c r="GI135" t="str">
        <f>IF(N($H135)&lt;31,"",IF(GC135="","",GC135+31))</f>
        <v/>
      </c>
      <c r="GJ135" t="str">
        <f>IF(GI135="","",TODAY()-GI135)</f>
        <v/>
      </c>
      <c r="GM135" t="str">
        <f>IF(GI135="","SIN ESTADO",IF(GK135&lt;&gt;"","PAGA",IF(GJ135&gt;0,"VENCIDA",IF(GJ135&gt;=-5,"POR VENCER","AL DÍA"))))</f>
        <v>SIN ESTADO</v>
      </c>
      <c r="GO135" t="str">
        <f>IF(N($H135)&lt;32,"",IF(GI135="","",GI135+31))</f>
        <v/>
      </c>
      <c r="GP135" t="str">
        <f>IF(GO135="","",TODAY()-GO135)</f>
        <v/>
      </c>
      <c r="GS135" t="str">
        <f>IF(GO135="","SIN ESTADO",IF(GQ135&lt;&gt;"","PAGA",IF(GP135&gt;0,"VENCIDA",IF(GP135&gt;=-5,"POR VENCER","AL DÍA"))))</f>
        <v>SIN ESTADO</v>
      </c>
      <c r="GU135" t="str">
        <f>IF(N($H135)&lt;33,"",IF(GO135="","",GO135+31))</f>
        <v/>
      </c>
      <c r="GV135" t="str">
        <f>IF(GU135="","",TODAY()-GU135)</f>
        <v/>
      </c>
      <c r="GY135" t="str">
        <f>IF(GU135="","SIN ESTADO",IF(GW135&lt;&gt;"","PAGA",IF(GV135&gt;0,"VENCIDA",IF(GV135&gt;=-5,"POR VENCER","AL DÍA"))))</f>
        <v>SIN ESTADO</v>
      </c>
      <c r="HA135" t="str">
        <f>IF(N($H135)&lt;34,"",IF(GU135="","",GU135+31))</f>
        <v/>
      </c>
      <c r="HB135" t="str">
        <f>IF(HA135="","",TODAY()-HA135)</f>
        <v/>
      </c>
      <c r="HE135" t="str">
        <f>IF(HA135="","SIN ESTADO",IF(HC135&lt;&gt;"","PAGA",IF(HB135&gt;0,"VENCIDA",IF(HB135&gt;=-5,"POR VENCER","AL DÍA"))))</f>
        <v>SIN ESTADO</v>
      </c>
      <c r="HG135" t="str">
        <f>IF(N($H135)&lt;35,"",IF(HA135="","",HA135+31))</f>
        <v/>
      </c>
      <c r="HH135" t="str">
        <f>IF(HG135="","",TODAY()-HG135)</f>
        <v/>
      </c>
      <c r="HK135" t="str">
        <f>IF(HG135="","SIN ESTADO",IF(HI135&lt;&gt;"","PAGA",IF(HH135&gt;0,"VENCIDA",IF(HH135&gt;=-5,"POR VENCER","AL DÍA"))))</f>
        <v>SIN ESTADO</v>
      </c>
      <c r="HM135" t="str">
        <f>IF(N($H135)&lt;36,"",IF(HG135="","",HG135+31))</f>
        <v/>
      </c>
      <c r="HN135" t="str">
        <f>IF(HM135="","",TODAY()-HM135)</f>
        <v/>
      </c>
      <c r="HQ135" t="str">
        <f>IF(HM135="","SIN ESTADO",IF(HO135&lt;&gt;"","PAGA",IF(HN135&gt;0,"VENCIDA",IF(HN135&gt;=-5,"POR VENCER","AL DÍA"))))</f>
        <v>SIN ESTADO</v>
      </c>
      <c r="HS135">
        <f>N135+T135+Z135+AF135+AL135+AR135+AX135+BD135+BJ135+BP135+BV135+CB135+CH135+CN135+CT135+CZ135+DF135+DL135+DR135+DX135+ED135+EJ135+EP135+EV135+FB135+FH135+FN135+FT135+FZ135+GF135+GL135+GR135+GX135+HD135+HJ135+HP135</f>
        <v>22468000</v>
      </c>
      <c r="HU135">
        <f>IFERROR(N($J135),0)</f>
        <v>2806875</v>
      </c>
      <c r="HW135">
        <f>SUMPRODUCT((MOD(COLUMN($M135:$HR135)-COLUMN($M135),6)=0)*ISNUMBER($M135:$HR135)*($M135:$HR135&gt;=RESUMEN!$C$26)*($M135:$HR135&lt;=RESUMEN!$C$27)*IFERROR(N($N135:$HS135),0))</f>
        <v>2807000</v>
      </c>
      <c r="HX135">
        <f>SUMPRODUCT((MOD(COLUMN($M135:$HR135)-COLUMN($M135),6)=0)*ISNUMBER($M135:$HR135)*($M135:$HR135&gt;=RESUMEN!$C$26)*($M135:$HR135&lt;=RESUMEN!$C$27))</f>
        <v>1</v>
      </c>
    </row>
    <row r="136">
      <c r="B136">
        <f>VENTAS!A135</f>
        <v>133</v>
      </c>
      <c r="C136" t="str">
        <f>VENTAS!B135</f>
        <v xml:space="preserve">LC1 - 15 - 1 </v>
      </c>
      <c r="D136" t="str">
        <f>VENTAS!C135</f>
        <v>EN NEGOCIACIÓN</v>
      </c>
      <c r="E136">
        <f>VENTAS!D135</f>
        <v>22078000</v>
      </c>
      <c r="F136">
        <f>VENTAS!J135</f>
        <v>22078000</v>
      </c>
      <c r="G136">
        <f>VENTAS!F135</f>
        <v>0</v>
      </c>
      <c r="H136">
        <f>VENTAS!K135</f>
        <v>0</v>
      </c>
      <c r="I136">
        <f>VENTAS!M135</f>
        <v>0</v>
      </c>
      <c r="J136" t="e">
        <f>VENTAS!L135</f>
        <v>#DIV/0!</v>
      </c>
      <c r="K136" t="str">
        <f>IF(N($H136)&lt;1,"",$G136+31)</f>
        <v/>
      </c>
      <c r="L136" t="str">
        <f>IF(K136="","",TODAY()-K136)</f>
        <v/>
      </c>
      <c r="O136" t="str">
        <f>IF(K136="","SIN ESTADO",IF(M136&lt;&gt;"","PAGA",IF(L136&gt;0,"VENCIDA",IF(L136&gt;=-5,"POR VENCER","AL DÍA"))))</f>
        <v>SIN ESTADO</v>
      </c>
      <c r="Q136" t="str">
        <f>IF(N($H136)&lt;2,"",IF(K136="","",K136+31))</f>
        <v/>
      </c>
      <c r="R136" t="str">
        <f>IF(Q136="","",TODAY()-Q136)</f>
        <v/>
      </c>
      <c r="U136" t="str">
        <f>IF(Q136="","SIN ESTADO",IF(S136&lt;&gt;"","PAGA",IF(R136&gt;0,"VENCIDA",IF(R136&gt;=-5,"POR VENCER","AL DÍA"))))</f>
        <v>SIN ESTADO</v>
      </c>
      <c r="W136" t="str">
        <f>IF(N($H136)&lt;3,"",IF(Q136="","",Q136+31))</f>
        <v/>
      </c>
      <c r="X136" t="str">
        <f>IF(W136="","",TODAY()-W136)</f>
        <v/>
      </c>
      <c r="AA136" t="str">
        <f>IF(W136="","SIN ESTADO",IF(Y136&lt;&gt;"","PAGA",IF(X136&gt;0,"VENCIDA",IF(X136&gt;=-5,"POR VENCER","AL DÍA"))))</f>
        <v>SIN ESTADO</v>
      </c>
      <c r="AC136" t="str">
        <f>IF(N($H136)&lt;4,"",IF(W136="","",W136+31))</f>
        <v/>
      </c>
      <c r="AD136" t="str">
        <f>IF(AC136="","",TODAY()-AC136)</f>
        <v/>
      </c>
      <c r="AG136" t="str">
        <f>IF(AC136="","SIN ESTADO",IF(AE136&lt;&gt;"","PAGA",IF(AD136&gt;0,"VENCIDA",IF(AD136&gt;=-5,"POR VENCER","AL DÍA"))))</f>
        <v>SIN ESTADO</v>
      </c>
      <c r="AI136" t="str">
        <f>IF(N($H136)&lt;5,"",IF(AC136="","",AC136+31))</f>
        <v/>
      </c>
      <c r="AJ136" t="str">
        <f>IF(AI136="","",TODAY()-AI136)</f>
        <v/>
      </c>
      <c r="AM136" t="str">
        <f>IF(AI136="","SIN ESTADO",IF(AK136&lt;&gt;"","PAGA",IF(AJ136&gt;0,"VENCIDA",IF(AJ136&gt;=-5,"POR VENCER","AL DÍA"))))</f>
        <v>SIN ESTADO</v>
      </c>
      <c r="AO136" t="str">
        <f>IF(N($H136)&lt;6,"",IF(AI136="","",AI136+31))</f>
        <v/>
      </c>
      <c r="AP136" t="str">
        <f>IF(AO136="","",TODAY()-AO136)</f>
        <v/>
      </c>
      <c r="AS136" t="str">
        <f>IF(AO136="","SIN ESTADO",IF(AQ136&lt;&gt;"","PAGA",IF(AP136&gt;0,"VENCIDA",IF(AP136&gt;=-5,"POR VENCER","AL DÍA"))))</f>
        <v>SIN ESTADO</v>
      </c>
      <c r="AU136" t="str">
        <f>IF(N($H136)&lt;7,"",IF(AO136="","",AO136+31))</f>
        <v/>
      </c>
      <c r="AV136" t="str">
        <f>IF(AU136="","",TODAY()-AU136)</f>
        <v/>
      </c>
      <c r="AY136" t="str">
        <f>IF(AU136="","SIN ESTADO",IF(AW136&lt;&gt;"","PAGA",IF(AV136&gt;0,"VENCIDA",IF(AV136&gt;=-5,"POR VENCER","AL DÍA"))))</f>
        <v>SIN ESTADO</v>
      </c>
      <c r="BA136" t="str">
        <f>IF(N($H136)&lt;8,"",IF(AU136="","",AU136+31))</f>
        <v/>
      </c>
      <c r="BB136" t="str">
        <f>IF(BA136="","",TODAY()-BA136)</f>
        <v/>
      </c>
      <c r="BE136" t="str">
        <f>IF(BA136="","SIN ESTADO",IF(BC136&lt;&gt;"","PAGA",IF(BB136&gt;0,"VENCIDA",IF(BB136&gt;=-5,"POR VENCER","AL DÍA"))))</f>
        <v>SIN ESTADO</v>
      </c>
      <c r="BG136" t="str">
        <f>IF(N($H136)&lt;9,"",IF(BA136="","",BA136+31))</f>
        <v/>
      </c>
      <c r="BH136" t="str">
        <f>IF(BG136="","",TODAY()-BG136)</f>
        <v/>
      </c>
      <c r="BK136" t="str">
        <f>IF(BG136="","SIN ESTADO",IF(BI136&lt;&gt;"","PAGA",IF(BH136&gt;0,"VENCIDA",IF(BH136&gt;=-5,"POR VENCER","AL DÍA"))))</f>
        <v>SIN ESTADO</v>
      </c>
      <c r="BM136" t="str">
        <f>IF(N($H136)&lt;10,"",IF(BG136="","",BG136+31))</f>
        <v/>
      </c>
      <c r="BN136" t="str">
        <f>IF(BM136="","",TODAY()-BM136)</f>
        <v/>
      </c>
      <c r="BQ136" t="str">
        <f>IF(BM136="","SIN ESTADO",IF(BO136&lt;&gt;"","PAGA",IF(BN136&gt;0,"VENCIDA",IF(BN136&gt;=-5,"POR VENCER","AL DÍA"))))</f>
        <v>SIN ESTADO</v>
      </c>
      <c r="BS136" t="str">
        <f>IF(N($H136)&lt;11,"",IF(BM136="","",BM136+31))</f>
        <v/>
      </c>
      <c r="BT136" t="str">
        <f>IF(BS136="","",TODAY()-BS136)</f>
        <v/>
      </c>
      <c r="BW136" t="str">
        <f>IF(BS136="","SIN ESTADO",IF(BU136&lt;&gt;"","PAGA",IF(BT136&gt;0,"VENCIDA",IF(BT136&gt;=-5,"POR VENCER","AL DÍA"))))</f>
        <v>SIN ESTADO</v>
      </c>
      <c r="BY136" t="str">
        <f>IF(N($H136)&lt;12,"",IF(BS136="","",BS136+31))</f>
        <v/>
      </c>
      <c r="BZ136" t="str">
        <f>IF(BY136="","",TODAY()-BY136)</f>
        <v/>
      </c>
      <c r="CC136" t="str">
        <f>IF(BY136="","SIN ESTADO",IF(CA136&lt;&gt;"","PAGA",IF(BZ136&gt;0,"VENCIDA",IF(BZ136&gt;=-5,"POR VENCER","AL DÍA"))))</f>
        <v>SIN ESTADO</v>
      </c>
      <c r="CE136" t="str">
        <f>IF(N($H136)&lt;13,"",IF(BY136="","",BY136+31))</f>
        <v/>
      </c>
      <c r="CF136" t="str">
        <f>IF(CE136="","",TODAY()-CE136)</f>
        <v/>
      </c>
      <c r="CI136" t="str">
        <f>IF(CE136="","SIN ESTADO",IF(CG136&lt;&gt;"","PAGA",IF(CF136&gt;0,"VENCIDA",IF(CF136&gt;=-5,"POR VENCER","AL DÍA"))))</f>
        <v>SIN ESTADO</v>
      </c>
      <c r="CK136" t="str">
        <f>IF(N($H136)&lt;14,"",IF(CE136="","",CE136+31))</f>
        <v/>
      </c>
      <c r="CL136" t="str">
        <f>IF(CK136="","",TODAY()-CK136)</f>
        <v/>
      </c>
      <c r="CO136" t="str">
        <f>IF(CK136="","SIN ESTADO",IF(CM136&lt;&gt;"","PAGA",IF(CL136&gt;0,"VENCIDA",IF(CL136&gt;=-5,"POR VENCER","AL DÍA"))))</f>
        <v>SIN ESTADO</v>
      </c>
      <c r="CQ136" t="str">
        <f>IF(N($H136)&lt;15,"",IF(CK136="","",CK136+31))</f>
        <v/>
      </c>
      <c r="CR136" t="str">
        <f>IF(CQ136="","",TODAY()-CQ136)</f>
        <v/>
      </c>
      <c r="CU136" t="str">
        <f>IF(CQ136="","SIN ESTADO",IF(CS136&lt;&gt;"","PAGA",IF(CR136&gt;0,"VENCIDA",IF(CR136&gt;=-5,"POR VENCER","AL DÍA"))))</f>
        <v>SIN ESTADO</v>
      </c>
      <c r="CW136" t="str">
        <f>IF(N($H136)&lt;16,"",IF(CQ136="","",CQ136+31))</f>
        <v/>
      </c>
      <c r="CX136" t="str">
        <f>IF(CW136="","",TODAY()-CW136)</f>
        <v/>
      </c>
      <c r="DA136" t="str">
        <f>IF(CW136="","SIN ESTADO",IF(CY136&lt;&gt;"","PAGA",IF(CX136&gt;0,"VENCIDA",IF(CX136&gt;=-5,"POR VENCER","AL DÍA"))))</f>
        <v>SIN ESTADO</v>
      </c>
      <c r="DC136" t="str">
        <f>IF(N($H136)&lt;17,"",IF(CW136="","",CW136+31))</f>
        <v/>
      </c>
      <c r="DD136" t="str">
        <f>IF(DC136="","",TODAY()-DC136)</f>
        <v/>
      </c>
      <c r="DG136" t="str">
        <f>IF(DC136="","SIN ESTADO",IF(DE136&lt;&gt;"","PAGA",IF(DD136&gt;0,"VENCIDA",IF(DD136&gt;=-5,"POR VENCER","AL DÍA"))))</f>
        <v>SIN ESTADO</v>
      </c>
      <c r="DI136" t="str">
        <f>IF(N($H136)&lt;18,"",IF(DC136="","",DC136+31))</f>
        <v/>
      </c>
      <c r="DJ136" t="str">
        <f>IF(DI136="","",TODAY()-DI136)</f>
        <v/>
      </c>
      <c r="DM136" t="str">
        <f>IF(DI136="","SIN ESTADO",IF(DK136&lt;&gt;"","PAGA",IF(DJ136&gt;0,"VENCIDA",IF(DJ136&gt;=-5,"POR VENCER","AL DÍA"))))</f>
        <v>SIN ESTADO</v>
      </c>
      <c r="DO136" t="str">
        <f>IF(N($H136)&lt;19,"",IF(DI136="","",DI136+31))</f>
        <v/>
      </c>
      <c r="DP136" t="str">
        <f>IF(DO136="","",TODAY()-DO136)</f>
        <v/>
      </c>
      <c r="DS136" t="str">
        <f>IF(DO136="","SIN ESTADO",IF(DQ136&lt;&gt;"","PAGA",IF(DP136&gt;0,"VENCIDA",IF(DP136&gt;=-5,"POR VENCER","AL DÍA"))))</f>
        <v>SIN ESTADO</v>
      </c>
      <c r="DU136" t="str">
        <f>IF(N($H136)&lt;20,"",IF(DO136="","",DO136+31))</f>
        <v/>
      </c>
      <c r="DV136" t="str">
        <f>IF(DU136="","",TODAY()-DU136)</f>
        <v/>
      </c>
      <c r="DY136" t="str">
        <f>IF(DU136="","SIN ESTADO",IF(DW136&lt;&gt;"","PAGA",IF(DV136&gt;0,"VENCIDA",IF(DV136&gt;=-5,"POR VENCER","AL DÍA"))))</f>
        <v>SIN ESTADO</v>
      </c>
      <c r="EA136" t="str">
        <f>IF(N($H136)&lt;21,"",IF(DU136="","",DU136+31))</f>
        <v/>
      </c>
      <c r="EB136" t="str">
        <f>IF(EA136="","",TODAY()-EA136)</f>
        <v/>
      </c>
      <c r="EE136" t="str">
        <f>IF(EA136="","SIN ESTADO",IF(EC136&lt;&gt;"","PAGA",IF(EB136&gt;0,"VENCIDA",IF(EB136&gt;=-5,"POR VENCER","AL DÍA"))))</f>
        <v>SIN ESTADO</v>
      </c>
      <c r="EG136" t="str">
        <f>IF(N($H136)&lt;22,"",IF(EA136="","",EA136+31))</f>
        <v/>
      </c>
      <c r="EH136" t="str">
        <f>IF(EG136="","",TODAY()-EG136)</f>
        <v/>
      </c>
      <c r="EK136" t="str">
        <f>IF(EG136="","SIN ESTADO",IF(EI136&lt;&gt;"","PAGA",IF(EH136&gt;0,"VENCIDA",IF(EH136&gt;=-5,"POR VENCER","AL DÍA"))))</f>
        <v>SIN ESTADO</v>
      </c>
      <c r="EM136" t="str">
        <f>IF(N($H136)&lt;23,"",IF(EG136="","",EG136+31))</f>
        <v/>
      </c>
      <c r="EN136" t="str">
        <f>IF(EM136="","",TODAY()-EM136)</f>
        <v/>
      </c>
      <c r="EQ136" t="str">
        <f>IF(EM136="","SIN ESTADO",IF(EO136&lt;&gt;"","PAGA",IF(EN136&gt;0,"VENCIDA",IF(EN136&gt;=-5,"POR VENCER","AL DÍA"))))</f>
        <v>SIN ESTADO</v>
      </c>
      <c r="ES136" t="str">
        <f>IF(N($H136)&lt;24,"",IF(EM136="","",EM136+31))</f>
        <v/>
      </c>
      <c r="ET136" t="str">
        <f>IF(ES136="","",TODAY()-ES136)</f>
        <v/>
      </c>
      <c r="EW136" t="str">
        <f>IF(ES136="","SIN ESTADO",IF(EU136&lt;&gt;"","PAGA",IF(ET136&gt;0,"VENCIDA",IF(ET136&gt;=-5,"POR VENCER","AL DÍA"))))</f>
        <v>SIN ESTADO</v>
      </c>
      <c r="EY136" t="str">
        <f>IF(N($H136)&lt;25,"",IF(ES136="","",ES136+31))</f>
        <v/>
      </c>
      <c r="EZ136" t="str">
        <f>IF(EY136="","",TODAY()-EY136)</f>
        <v/>
      </c>
      <c r="FC136" t="str">
        <f>IF(EY136="","SIN ESTADO",IF(FA136&lt;&gt;"","PAGA",IF(EZ136&gt;0,"VENCIDA",IF(EZ136&gt;=-5,"POR VENCER","AL DÍA"))))</f>
        <v>SIN ESTADO</v>
      </c>
      <c r="FE136" t="str">
        <f>IF(N($H136)&lt;26,"",IF(EY136="","",EY136+31))</f>
        <v/>
      </c>
      <c r="FF136" t="str">
        <f>IF(FE136="","",TODAY()-FE136)</f>
        <v/>
      </c>
      <c r="FI136" t="str">
        <f>IF(FE136="","SIN ESTADO",IF(FG136&lt;&gt;"","PAGA",IF(FF136&gt;0,"VENCIDA",IF(FF136&gt;=-5,"POR VENCER","AL DÍA"))))</f>
        <v>SIN ESTADO</v>
      </c>
      <c r="FK136" t="str">
        <f>IF(N($H136)&lt;27,"",IF(FE136="","",FE136+31))</f>
        <v/>
      </c>
      <c r="FL136" t="str">
        <f>IF(FK136="","",TODAY()-FK136)</f>
        <v/>
      </c>
      <c r="FO136" t="str">
        <f>IF(FK136="","SIN ESTADO",IF(FM136&lt;&gt;"","PAGA",IF(FL136&gt;0,"VENCIDA",IF(FL136&gt;=-5,"POR VENCER","AL DÍA"))))</f>
        <v>SIN ESTADO</v>
      </c>
      <c r="FQ136" t="str">
        <f>IF(N($H136)&lt;28,"",IF(FK136="","",FK136+31))</f>
        <v/>
      </c>
      <c r="FR136" t="str">
        <f>IF(FQ136="","",TODAY()-FQ136)</f>
        <v/>
      </c>
      <c r="FU136" t="str">
        <f>IF(FQ136="","SIN ESTADO",IF(FS136&lt;&gt;"","PAGA",IF(FR136&gt;0,"VENCIDA",IF(FR136&gt;=-5,"POR VENCER","AL DÍA"))))</f>
        <v>SIN ESTADO</v>
      </c>
      <c r="FW136" t="str">
        <f>IF(N($H136)&lt;29,"",IF(FQ136="","",FQ136+31))</f>
        <v/>
      </c>
      <c r="FX136" t="str">
        <f>IF(FW136="","",TODAY()-FW136)</f>
        <v/>
      </c>
      <c r="GA136" t="str">
        <f>IF(FW136="","SIN ESTADO",IF(FY136&lt;&gt;"","PAGA",IF(FX136&gt;0,"VENCIDA",IF(FX136&gt;=-5,"POR VENCER","AL DÍA"))))</f>
        <v>SIN ESTADO</v>
      </c>
      <c r="GC136" t="str">
        <f>IF(N($H136)&lt;30,"",IF(FW136="","",FW136+31))</f>
        <v/>
      </c>
      <c r="GD136" t="str">
        <f>IF(GC136="","",TODAY()-GC136)</f>
        <v/>
      </c>
      <c r="GG136" t="str">
        <f>IF(GC136="","SIN ESTADO",IF(GE136&lt;&gt;"","PAGA",IF(GD136&gt;0,"VENCIDA",IF(GD136&gt;=-5,"POR VENCER","AL DÍA"))))</f>
        <v>SIN ESTADO</v>
      </c>
      <c r="GI136" t="str">
        <f>IF(N($H136)&lt;31,"",IF(GC136="","",GC136+31))</f>
        <v/>
      </c>
      <c r="GJ136" t="str">
        <f>IF(GI136="","",TODAY()-GI136)</f>
        <v/>
      </c>
      <c r="GM136" t="str">
        <f>IF(GI136="","SIN ESTADO",IF(GK136&lt;&gt;"","PAGA",IF(GJ136&gt;0,"VENCIDA",IF(GJ136&gt;=-5,"POR VENCER","AL DÍA"))))</f>
        <v>SIN ESTADO</v>
      </c>
      <c r="GO136" t="str">
        <f>IF(N($H136)&lt;32,"",IF(GI136="","",GI136+31))</f>
        <v/>
      </c>
      <c r="GP136" t="str">
        <f>IF(GO136="","",TODAY()-GO136)</f>
        <v/>
      </c>
      <c r="GS136" t="str">
        <f>IF(GO136="","SIN ESTADO",IF(GQ136&lt;&gt;"","PAGA",IF(GP136&gt;0,"VENCIDA",IF(GP136&gt;=-5,"POR VENCER","AL DÍA"))))</f>
        <v>SIN ESTADO</v>
      </c>
      <c r="GU136" t="str">
        <f>IF(N($H136)&lt;33,"",IF(GO136="","",GO136+31))</f>
        <v/>
      </c>
      <c r="GV136" t="str">
        <f>IF(GU136="","",TODAY()-GU136)</f>
        <v/>
      </c>
      <c r="GY136" t="str">
        <f>IF(GU136="","SIN ESTADO",IF(GW136&lt;&gt;"","PAGA",IF(GV136&gt;0,"VENCIDA",IF(GV136&gt;=-5,"POR VENCER","AL DÍA"))))</f>
        <v>SIN ESTADO</v>
      </c>
      <c r="HA136" t="str">
        <f>IF(N($H136)&lt;34,"",IF(GU136="","",GU136+31))</f>
        <v/>
      </c>
      <c r="HB136" t="str">
        <f>IF(HA136="","",TODAY()-HA136)</f>
        <v/>
      </c>
      <c r="HE136" t="str">
        <f>IF(HA136="","SIN ESTADO",IF(HC136&lt;&gt;"","PAGA",IF(HB136&gt;0,"VENCIDA",IF(HB136&gt;=-5,"POR VENCER","AL DÍA"))))</f>
        <v>SIN ESTADO</v>
      </c>
      <c r="HG136" t="str">
        <f>IF(N($H136)&lt;35,"",IF(HA136="","",HA136+31))</f>
        <v/>
      </c>
      <c r="HH136" t="str">
        <f>IF(HG136="","",TODAY()-HG136)</f>
        <v/>
      </c>
      <c r="HK136" t="str">
        <f>IF(HG136="","SIN ESTADO",IF(HI136&lt;&gt;"","PAGA",IF(HH136&gt;0,"VENCIDA",IF(HH136&gt;=-5,"POR VENCER","AL DÍA"))))</f>
        <v>SIN ESTADO</v>
      </c>
      <c r="HM136" t="str">
        <f>IF(N($H136)&lt;36,"",IF(HG136="","",HG136+31))</f>
        <v/>
      </c>
      <c r="HN136" t="str">
        <f>IF(HM136="","",TODAY()-HM136)</f>
        <v/>
      </c>
      <c r="HQ136" t="str">
        <f>IF(HM136="","SIN ESTADO",IF(HO136&lt;&gt;"","PAGA",IF(HN136&gt;0,"VENCIDA",IF(HN136&gt;=-5,"POR VENCER","AL DÍA"))))</f>
        <v>SIN ESTADO</v>
      </c>
      <c r="HS136">
        <f>N136+T136+Z136+AF136+AL136+AR136+AX136+BD136+BJ136+BP136+BV136+CB136+CH136+CN136+CT136+CZ136+DF136+DL136+DR136+DX136+ED136+EJ136+EP136+EV136+FB136+FH136+FN136+FT136+FZ136+GF136+GL136+GR136+GX136+HD136+HJ136+HP136</f>
        <v>0</v>
      </c>
      <c r="HU136">
        <f>IFERROR(N($J136),0)</f>
        <v>0</v>
      </c>
      <c r="HW136">
        <f>SUMPRODUCT((MOD(COLUMN($M136:$HR136)-COLUMN($M136),6)=0)*ISNUMBER($M136:$HR136)*($M136:$HR136&gt;=RESUMEN!$C$26)*($M136:$HR136&lt;=RESUMEN!$C$27)*IFERROR(N($N136:$HS136),0))</f>
        <v>0</v>
      </c>
      <c r="HX136">
        <f>SUMPRODUCT((MOD(COLUMN($M136:$HR136)-COLUMN($M136),6)=0)*ISNUMBER($M136:$HR136)*($M136:$HR136&gt;=RESUMEN!$C$26)*($M136:$HR136&lt;=RESUMEN!$C$27))</f>
        <v>0</v>
      </c>
    </row>
    <row r="137">
      <c r="B137">
        <f>VENTAS!A136</f>
        <v>134</v>
      </c>
      <c r="C137" t="str">
        <f>VENTAS!B136</f>
        <v xml:space="preserve">LC1 - 15 - 2 </v>
      </c>
      <c r="D137" t="str">
        <f>VENTAS!C136</f>
        <v>EN NEGOCIACIÓN</v>
      </c>
      <c r="E137">
        <f>VENTAS!D136</f>
        <v>25000000</v>
      </c>
      <c r="F137">
        <f>VENTAS!J136</f>
        <v>25000000</v>
      </c>
      <c r="G137">
        <f>VENTAS!F136</f>
        <v>0</v>
      </c>
      <c r="H137">
        <f>VENTAS!K136</f>
        <v>0</v>
      </c>
      <c r="I137">
        <f>VENTAS!M136</f>
        <v>0</v>
      </c>
      <c r="J137" t="e">
        <f>VENTAS!L136</f>
        <v>#DIV/0!</v>
      </c>
      <c r="K137" t="str">
        <f>IF(N($H137)&lt;1,"",$G137+31)</f>
        <v/>
      </c>
      <c r="L137" t="str">
        <f>IF(K137="","",TODAY()-K137)</f>
        <v/>
      </c>
      <c r="O137" t="str">
        <f>IF(K137="","SIN ESTADO",IF(M137&lt;&gt;"","PAGA",IF(L137&gt;0,"VENCIDA",IF(L137&gt;=-5,"POR VENCER","AL DÍA"))))</f>
        <v>SIN ESTADO</v>
      </c>
      <c r="Q137" t="str">
        <f>IF(N($H137)&lt;2,"",IF(K137="","",K137+31))</f>
        <v/>
      </c>
      <c r="R137" t="str">
        <f>IF(Q137="","",TODAY()-Q137)</f>
        <v/>
      </c>
      <c r="U137" t="str">
        <f>IF(Q137="","SIN ESTADO",IF(S137&lt;&gt;"","PAGA",IF(R137&gt;0,"VENCIDA",IF(R137&gt;=-5,"POR VENCER","AL DÍA"))))</f>
        <v>SIN ESTADO</v>
      </c>
      <c r="W137" t="str">
        <f>IF(N($H137)&lt;3,"",IF(Q137="","",Q137+31))</f>
        <v/>
      </c>
      <c r="X137" t="str">
        <f>IF(W137="","",TODAY()-W137)</f>
        <v/>
      </c>
      <c r="AA137" t="str">
        <f>IF(W137="","SIN ESTADO",IF(Y137&lt;&gt;"","PAGA",IF(X137&gt;0,"VENCIDA",IF(X137&gt;=-5,"POR VENCER","AL DÍA"))))</f>
        <v>SIN ESTADO</v>
      </c>
      <c r="AC137" t="str">
        <f>IF(N($H137)&lt;4,"",IF(W137="","",W137+31))</f>
        <v/>
      </c>
      <c r="AD137" t="str">
        <f>IF(AC137="","",TODAY()-AC137)</f>
        <v/>
      </c>
      <c r="AG137" t="str">
        <f>IF(AC137="","SIN ESTADO",IF(AE137&lt;&gt;"","PAGA",IF(AD137&gt;0,"VENCIDA",IF(AD137&gt;=-5,"POR VENCER","AL DÍA"))))</f>
        <v>SIN ESTADO</v>
      </c>
      <c r="AI137" t="str">
        <f>IF(N($H137)&lt;5,"",IF(AC137="","",AC137+31))</f>
        <v/>
      </c>
      <c r="AJ137" t="str">
        <f>IF(AI137="","",TODAY()-AI137)</f>
        <v/>
      </c>
      <c r="AM137" t="str">
        <f>IF(AI137="","SIN ESTADO",IF(AK137&lt;&gt;"","PAGA",IF(AJ137&gt;0,"VENCIDA",IF(AJ137&gt;=-5,"POR VENCER","AL DÍA"))))</f>
        <v>SIN ESTADO</v>
      </c>
      <c r="AO137" t="str">
        <f>IF(N($H137)&lt;6,"",IF(AI137="","",AI137+31))</f>
        <v/>
      </c>
      <c r="AP137" t="str">
        <f>IF(AO137="","",TODAY()-AO137)</f>
        <v/>
      </c>
      <c r="AS137" t="str">
        <f>IF(AO137="","SIN ESTADO",IF(AQ137&lt;&gt;"","PAGA",IF(AP137&gt;0,"VENCIDA",IF(AP137&gt;=-5,"POR VENCER","AL DÍA"))))</f>
        <v>SIN ESTADO</v>
      </c>
      <c r="AU137" t="str">
        <f>IF(N($H137)&lt;7,"",IF(AO137="","",AO137+31))</f>
        <v/>
      </c>
      <c r="AV137" t="str">
        <f>IF(AU137="","",TODAY()-AU137)</f>
        <v/>
      </c>
      <c r="AY137" t="str">
        <f>IF(AU137="","SIN ESTADO",IF(AW137&lt;&gt;"","PAGA",IF(AV137&gt;0,"VENCIDA",IF(AV137&gt;=-5,"POR VENCER","AL DÍA"))))</f>
        <v>SIN ESTADO</v>
      </c>
      <c r="BA137" t="str">
        <f>IF(N($H137)&lt;8,"",IF(AU137="","",AU137+31))</f>
        <v/>
      </c>
      <c r="BB137" t="str">
        <f>IF(BA137="","",TODAY()-BA137)</f>
        <v/>
      </c>
      <c r="BE137" t="str">
        <f>IF(BA137="","SIN ESTADO",IF(BC137&lt;&gt;"","PAGA",IF(BB137&gt;0,"VENCIDA",IF(BB137&gt;=-5,"POR VENCER","AL DÍA"))))</f>
        <v>SIN ESTADO</v>
      </c>
      <c r="BG137" t="str">
        <f>IF(N($H137)&lt;9,"",IF(BA137="","",BA137+31))</f>
        <v/>
      </c>
      <c r="BH137" t="str">
        <f>IF(BG137="","",TODAY()-BG137)</f>
        <v/>
      </c>
      <c r="BK137" t="str">
        <f>IF(BG137="","SIN ESTADO",IF(BI137&lt;&gt;"","PAGA",IF(BH137&gt;0,"VENCIDA",IF(BH137&gt;=-5,"POR VENCER","AL DÍA"))))</f>
        <v>SIN ESTADO</v>
      </c>
      <c r="BM137" t="str">
        <f>IF(N($H137)&lt;10,"",IF(BG137="","",BG137+31))</f>
        <v/>
      </c>
      <c r="BN137" t="str">
        <f>IF(BM137="","",TODAY()-BM137)</f>
        <v/>
      </c>
      <c r="BQ137" t="str">
        <f>IF(BM137="","SIN ESTADO",IF(BO137&lt;&gt;"","PAGA",IF(BN137&gt;0,"VENCIDA",IF(BN137&gt;=-5,"POR VENCER","AL DÍA"))))</f>
        <v>SIN ESTADO</v>
      </c>
      <c r="BS137" t="str">
        <f>IF(N($H137)&lt;11,"",IF(BM137="","",BM137+31))</f>
        <v/>
      </c>
      <c r="BT137" t="str">
        <f>IF(BS137="","",TODAY()-BS137)</f>
        <v/>
      </c>
      <c r="BW137" t="str">
        <f>IF(BS137="","SIN ESTADO",IF(BU137&lt;&gt;"","PAGA",IF(BT137&gt;0,"VENCIDA",IF(BT137&gt;=-5,"POR VENCER","AL DÍA"))))</f>
        <v>SIN ESTADO</v>
      </c>
      <c r="BY137" t="str">
        <f>IF(N($H137)&lt;12,"",IF(BS137="","",BS137+31))</f>
        <v/>
      </c>
      <c r="BZ137" t="str">
        <f>IF(BY137="","",TODAY()-BY137)</f>
        <v/>
      </c>
      <c r="CC137" t="str">
        <f>IF(BY137="","SIN ESTADO",IF(CA137&lt;&gt;"","PAGA",IF(BZ137&gt;0,"VENCIDA",IF(BZ137&gt;=-5,"POR VENCER","AL DÍA"))))</f>
        <v>SIN ESTADO</v>
      </c>
      <c r="CE137" t="str">
        <f>IF(N($H137)&lt;13,"",IF(BY137="","",BY137+31))</f>
        <v/>
      </c>
      <c r="CF137" t="str">
        <f>IF(CE137="","",TODAY()-CE137)</f>
        <v/>
      </c>
      <c r="CI137" t="str">
        <f>IF(CE137="","SIN ESTADO",IF(CG137&lt;&gt;"","PAGA",IF(CF137&gt;0,"VENCIDA",IF(CF137&gt;=-5,"POR VENCER","AL DÍA"))))</f>
        <v>SIN ESTADO</v>
      </c>
      <c r="CK137" t="str">
        <f>IF(N($H137)&lt;14,"",IF(CE137="","",CE137+31))</f>
        <v/>
      </c>
      <c r="CL137" t="str">
        <f>IF(CK137="","",TODAY()-CK137)</f>
        <v/>
      </c>
      <c r="CO137" t="str">
        <f>IF(CK137="","SIN ESTADO",IF(CM137&lt;&gt;"","PAGA",IF(CL137&gt;0,"VENCIDA",IF(CL137&gt;=-5,"POR VENCER","AL DÍA"))))</f>
        <v>SIN ESTADO</v>
      </c>
      <c r="CQ137" t="str">
        <f>IF(N($H137)&lt;15,"",IF(CK137="","",CK137+31))</f>
        <v/>
      </c>
      <c r="CR137" t="str">
        <f>IF(CQ137="","",TODAY()-CQ137)</f>
        <v/>
      </c>
      <c r="CU137" t="str">
        <f>IF(CQ137="","SIN ESTADO",IF(CS137&lt;&gt;"","PAGA",IF(CR137&gt;0,"VENCIDA",IF(CR137&gt;=-5,"POR VENCER","AL DÍA"))))</f>
        <v>SIN ESTADO</v>
      </c>
      <c r="CW137" t="str">
        <f>IF(N($H137)&lt;16,"",IF(CQ137="","",CQ137+31))</f>
        <v/>
      </c>
      <c r="CX137" t="str">
        <f>IF(CW137="","",TODAY()-CW137)</f>
        <v/>
      </c>
      <c r="DA137" t="str">
        <f>IF(CW137="","SIN ESTADO",IF(CY137&lt;&gt;"","PAGA",IF(CX137&gt;0,"VENCIDA",IF(CX137&gt;=-5,"POR VENCER","AL DÍA"))))</f>
        <v>SIN ESTADO</v>
      </c>
      <c r="DC137" t="str">
        <f>IF(N($H137)&lt;17,"",IF(CW137="","",CW137+31))</f>
        <v/>
      </c>
      <c r="DD137" t="str">
        <f>IF(DC137="","",TODAY()-DC137)</f>
        <v/>
      </c>
      <c r="DG137" t="str">
        <f>IF(DC137="","SIN ESTADO",IF(DE137&lt;&gt;"","PAGA",IF(DD137&gt;0,"VENCIDA",IF(DD137&gt;=-5,"POR VENCER","AL DÍA"))))</f>
        <v>SIN ESTADO</v>
      </c>
      <c r="DI137" t="str">
        <f>IF(N($H137)&lt;18,"",IF(DC137="","",DC137+31))</f>
        <v/>
      </c>
      <c r="DJ137" t="str">
        <f>IF(DI137="","",TODAY()-DI137)</f>
        <v/>
      </c>
      <c r="DM137" t="str">
        <f>IF(DI137="","SIN ESTADO",IF(DK137&lt;&gt;"","PAGA",IF(DJ137&gt;0,"VENCIDA",IF(DJ137&gt;=-5,"POR VENCER","AL DÍA"))))</f>
        <v>SIN ESTADO</v>
      </c>
      <c r="DO137" t="str">
        <f>IF(N($H137)&lt;19,"",IF(DI137="","",DI137+31))</f>
        <v/>
      </c>
      <c r="DP137" t="str">
        <f>IF(DO137="","",TODAY()-DO137)</f>
        <v/>
      </c>
      <c r="DS137" t="str">
        <f>IF(DO137="","SIN ESTADO",IF(DQ137&lt;&gt;"","PAGA",IF(DP137&gt;0,"VENCIDA",IF(DP137&gt;=-5,"POR VENCER","AL DÍA"))))</f>
        <v>SIN ESTADO</v>
      </c>
      <c r="DU137" t="str">
        <f>IF(N($H137)&lt;20,"",IF(DO137="","",DO137+31))</f>
        <v/>
      </c>
      <c r="DV137" t="str">
        <f>IF(DU137="","",TODAY()-DU137)</f>
        <v/>
      </c>
      <c r="DY137" t="str">
        <f>IF(DU137="","SIN ESTADO",IF(DW137&lt;&gt;"","PAGA",IF(DV137&gt;0,"VENCIDA",IF(DV137&gt;=-5,"POR VENCER","AL DÍA"))))</f>
        <v>SIN ESTADO</v>
      </c>
      <c r="EA137" t="str">
        <f>IF(N($H137)&lt;21,"",IF(DU137="","",DU137+31))</f>
        <v/>
      </c>
      <c r="EB137" t="str">
        <f>IF(EA137="","",TODAY()-EA137)</f>
        <v/>
      </c>
      <c r="EE137" t="str">
        <f>IF(EA137="","SIN ESTADO",IF(EC137&lt;&gt;"","PAGA",IF(EB137&gt;0,"VENCIDA",IF(EB137&gt;=-5,"POR VENCER","AL DÍA"))))</f>
        <v>SIN ESTADO</v>
      </c>
      <c r="EG137" t="str">
        <f>IF(N($H137)&lt;22,"",IF(EA137="","",EA137+31))</f>
        <v/>
      </c>
      <c r="EH137" t="str">
        <f>IF(EG137="","",TODAY()-EG137)</f>
        <v/>
      </c>
      <c r="EK137" t="str">
        <f>IF(EG137="","SIN ESTADO",IF(EI137&lt;&gt;"","PAGA",IF(EH137&gt;0,"VENCIDA",IF(EH137&gt;=-5,"POR VENCER","AL DÍA"))))</f>
        <v>SIN ESTADO</v>
      </c>
      <c r="EM137" t="str">
        <f>IF(N($H137)&lt;23,"",IF(EG137="","",EG137+31))</f>
        <v/>
      </c>
      <c r="EN137" t="str">
        <f>IF(EM137="","",TODAY()-EM137)</f>
        <v/>
      </c>
      <c r="EQ137" t="str">
        <f>IF(EM137="","SIN ESTADO",IF(EO137&lt;&gt;"","PAGA",IF(EN137&gt;0,"VENCIDA",IF(EN137&gt;=-5,"POR VENCER","AL DÍA"))))</f>
        <v>SIN ESTADO</v>
      </c>
      <c r="ES137" t="str">
        <f>IF(N($H137)&lt;24,"",IF(EM137="","",EM137+31))</f>
        <v/>
      </c>
      <c r="ET137" t="str">
        <f>IF(ES137="","",TODAY()-ES137)</f>
        <v/>
      </c>
      <c r="EW137" t="str">
        <f>IF(ES137="","SIN ESTADO",IF(EU137&lt;&gt;"","PAGA",IF(ET137&gt;0,"VENCIDA",IF(ET137&gt;=-5,"POR VENCER","AL DÍA"))))</f>
        <v>SIN ESTADO</v>
      </c>
      <c r="EY137" t="str">
        <f>IF(N($H137)&lt;25,"",IF(ES137="","",ES137+31))</f>
        <v/>
      </c>
      <c r="EZ137" t="str">
        <f>IF(EY137="","",TODAY()-EY137)</f>
        <v/>
      </c>
      <c r="FC137" t="str">
        <f>IF(EY137="","SIN ESTADO",IF(FA137&lt;&gt;"","PAGA",IF(EZ137&gt;0,"VENCIDA",IF(EZ137&gt;=-5,"POR VENCER","AL DÍA"))))</f>
        <v>SIN ESTADO</v>
      </c>
      <c r="FE137" t="str">
        <f>IF(N($H137)&lt;26,"",IF(EY137="","",EY137+31))</f>
        <v/>
      </c>
      <c r="FF137" t="str">
        <f>IF(FE137="","",TODAY()-FE137)</f>
        <v/>
      </c>
      <c r="FI137" t="str">
        <f>IF(FE137="","SIN ESTADO",IF(FG137&lt;&gt;"","PAGA",IF(FF137&gt;0,"VENCIDA",IF(FF137&gt;=-5,"POR VENCER","AL DÍA"))))</f>
        <v>SIN ESTADO</v>
      </c>
      <c r="FK137" t="str">
        <f>IF(N($H137)&lt;27,"",IF(FE137="","",FE137+31))</f>
        <v/>
      </c>
      <c r="FL137" t="str">
        <f>IF(FK137="","",TODAY()-FK137)</f>
        <v/>
      </c>
      <c r="FO137" t="str">
        <f>IF(FK137="","SIN ESTADO",IF(FM137&lt;&gt;"","PAGA",IF(FL137&gt;0,"VENCIDA",IF(FL137&gt;=-5,"POR VENCER","AL DÍA"))))</f>
        <v>SIN ESTADO</v>
      </c>
      <c r="FQ137" t="str">
        <f>IF(N($H137)&lt;28,"",IF(FK137="","",FK137+31))</f>
        <v/>
      </c>
      <c r="FR137" t="str">
        <f>IF(FQ137="","",TODAY()-FQ137)</f>
        <v/>
      </c>
      <c r="FU137" t="str">
        <f>IF(FQ137="","SIN ESTADO",IF(FS137&lt;&gt;"","PAGA",IF(FR137&gt;0,"VENCIDA",IF(FR137&gt;=-5,"POR VENCER","AL DÍA"))))</f>
        <v>SIN ESTADO</v>
      </c>
      <c r="FW137" t="str">
        <f>IF(N($H137)&lt;29,"",IF(FQ137="","",FQ137+31))</f>
        <v/>
      </c>
      <c r="FX137" t="str">
        <f>IF(FW137="","",TODAY()-FW137)</f>
        <v/>
      </c>
      <c r="GA137" t="str">
        <f>IF(FW137="","SIN ESTADO",IF(FY137&lt;&gt;"","PAGA",IF(FX137&gt;0,"VENCIDA",IF(FX137&gt;=-5,"POR VENCER","AL DÍA"))))</f>
        <v>SIN ESTADO</v>
      </c>
      <c r="GC137" t="str">
        <f>IF(N($H137)&lt;30,"",IF(FW137="","",FW137+31))</f>
        <v/>
      </c>
      <c r="GD137" t="str">
        <f>IF(GC137="","",TODAY()-GC137)</f>
        <v/>
      </c>
      <c r="GG137" t="str">
        <f>IF(GC137="","SIN ESTADO",IF(GE137&lt;&gt;"","PAGA",IF(GD137&gt;0,"VENCIDA",IF(GD137&gt;=-5,"POR VENCER","AL DÍA"))))</f>
        <v>SIN ESTADO</v>
      </c>
      <c r="GI137" t="str">
        <f>IF(N($H137)&lt;31,"",IF(GC137="","",GC137+31))</f>
        <v/>
      </c>
      <c r="GJ137" t="str">
        <f>IF(GI137="","",TODAY()-GI137)</f>
        <v/>
      </c>
      <c r="GM137" t="str">
        <f>IF(GI137="","SIN ESTADO",IF(GK137&lt;&gt;"","PAGA",IF(GJ137&gt;0,"VENCIDA",IF(GJ137&gt;=-5,"POR VENCER","AL DÍA"))))</f>
        <v>SIN ESTADO</v>
      </c>
      <c r="GO137" t="str">
        <f>IF(N($H137)&lt;32,"",IF(GI137="","",GI137+31))</f>
        <v/>
      </c>
      <c r="GP137" t="str">
        <f>IF(GO137="","",TODAY()-GO137)</f>
        <v/>
      </c>
      <c r="GS137" t="str">
        <f>IF(GO137="","SIN ESTADO",IF(GQ137&lt;&gt;"","PAGA",IF(GP137&gt;0,"VENCIDA",IF(GP137&gt;=-5,"POR VENCER","AL DÍA"))))</f>
        <v>SIN ESTADO</v>
      </c>
      <c r="GU137" t="str">
        <f>IF(N($H137)&lt;33,"",IF(GO137="","",GO137+31))</f>
        <v/>
      </c>
      <c r="GV137" t="str">
        <f>IF(GU137="","",TODAY()-GU137)</f>
        <v/>
      </c>
      <c r="GY137" t="str">
        <f>IF(GU137="","SIN ESTADO",IF(GW137&lt;&gt;"","PAGA",IF(GV137&gt;0,"VENCIDA",IF(GV137&gt;=-5,"POR VENCER","AL DÍA"))))</f>
        <v>SIN ESTADO</v>
      </c>
      <c r="HA137" t="str">
        <f>IF(N($H137)&lt;34,"",IF(GU137="","",GU137+31))</f>
        <v/>
      </c>
      <c r="HB137" t="str">
        <f>IF(HA137="","",TODAY()-HA137)</f>
        <v/>
      </c>
      <c r="HE137" t="str">
        <f>IF(HA137="","SIN ESTADO",IF(HC137&lt;&gt;"","PAGA",IF(HB137&gt;0,"VENCIDA",IF(HB137&gt;=-5,"POR VENCER","AL DÍA"))))</f>
        <v>SIN ESTADO</v>
      </c>
      <c r="HG137" t="str">
        <f>IF(N($H137)&lt;35,"",IF(HA137="","",HA137+31))</f>
        <v/>
      </c>
      <c r="HH137" t="str">
        <f>IF(HG137="","",TODAY()-HG137)</f>
        <v/>
      </c>
      <c r="HK137" t="str">
        <f>IF(HG137="","SIN ESTADO",IF(HI137&lt;&gt;"","PAGA",IF(HH137&gt;0,"VENCIDA",IF(HH137&gt;=-5,"POR VENCER","AL DÍA"))))</f>
        <v>SIN ESTADO</v>
      </c>
      <c r="HM137" t="str">
        <f>IF(N($H137)&lt;36,"",IF(HG137="","",HG137+31))</f>
        <v/>
      </c>
      <c r="HN137" t="str">
        <f>IF(HM137="","",TODAY()-HM137)</f>
        <v/>
      </c>
      <c r="HQ137" t="str">
        <f>IF(HM137="","SIN ESTADO",IF(HO137&lt;&gt;"","PAGA",IF(HN137&gt;0,"VENCIDA",IF(HN137&gt;=-5,"POR VENCER","AL DÍA"))))</f>
        <v>SIN ESTADO</v>
      </c>
      <c r="HS137">
        <f>N137+T137+Z137+AF137+AL137+AR137+AX137+BD137+BJ137+BP137+BV137+CB137+CH137+CN137+CT137+CZ137+DF137+DL137+DR137+DX137+ED137+EJ137+EP137+EV137+FB137+FH137+FN137+FT137+FZ137+GF137+GL137+GR137+GX137+HD137+HJ137+HP137</f>
        <v>0</v>
      </c>
      <c r="HU137">
        <f>IFERROR(N($J137),0)</f>
        <v>0</v>
      </c>
      <c r="HW137">
        <f>SUMPRODUCT((MOD(COLUMN($M137:$HR137)-COLUMN($M137),6)=0)*ISNUMBER($M137:$HR137)*($M137:$HR137&gt;=RESUMEN!$C$26)*($M137:$HR137&lt;=RESUMEN!$C$27)*IFERROR(N($N137:$HS137),0))</f>
        <v>0</v>
      </c>
      <c r="HX137">
        <f>SUMPRODUCT((MOD(COLUMN($M137:$HR137)-COLUMN($M137),6)=0)*ISNUMBER($M137:$HR137)*($M137:$HR137&gt;=RESUMEN!$C$26)*($M137:$HR137&lt;=RESUMEN!$C$27))</f>
        <v>0</v>
      </c>
    </row>
    <row r="138">
      <c r="B138">
        <f>VENTAS!A137</f>
        <v>135</v>
      </c>
      <c r="C138" t="str">
        <f>VENTAS!B137</f>
        <v xml:space="preserve">LC1 - 15 - 3 </v>
      </c>
      <c r="D138" t="str">
        <f>VENTAS!C137</f>
        <v>VENDIDO</v>
      </c>
      <c r="E138">
        <f>VENTAS!D137</f>
        <v>25000000</v>
      </c>
      <c r="F138">
        <f>VENTAS!J137</f>
        <v>20000000</v>
      </c>
      <c r="G138">
        <f>VENTAS!F137</f>
        <v>45981</v>
      </c>
      <c r="H138">
        <f>VENTAS!K137</f>
        <v>24</v>
      </c>
      <c r="I138" t="str">
        <f>VENTAS!M137</f>
        <v xml:space="preserve">20 DE CADA MES </v>
      </c>
      <c r="J138">
        <f>VENTAS!L137</f>
        <v>833333.3333333334</v>
      </c>
      <c r="K138">
        <f>IF(N($H138)&lt;1,"",$G138+31)</f>
        <v>46012</v>
      </c>
      <c r="L138">
        <f>IF(K138="","",TODAY()-K138)</f>
        <v>306</v>
      </c>
      <c r="M138">
        <v>46041</v>
      </c>
      <c r="N138">
        <v>833300</v>
      </c>
      <c r="O138" t="str">
        <f>IF(K138="","SIN ESTADO",IF(M138&lt;&gt;"","PAGA",IF(L138&gt;0,"VENCIDA",IF(L138&gt;=-5,"POR VENCER","AL DÍA"))))</f>
        <v>PAGA</v>
      </c>
      <c r="P138" t="str">
        <v>EFECTIVO</v>
      </c>
      <c r="Q138">
        <f>IF(N($H138)&lt;2,"",IF(K138="","",K138+31))</f>
        <v>46043</v>
      </c>
      <c r="R138">
        <f>IF(Q138="","",TODAY()-Q138)</f>
        <v>275</v>
      </c>
      <c r="S138">
        <v>46074</v>
      </c>
      <c r="T138">
        <v>840000</v>
      </c>
      <c r="U138" t="str">
        <f>IF(Q138="","SIN ESTADO",IF(S138&lt;&gt;"","PAGA",IF(R138&gt;0,"VENCIDA",IF(R138&gt;=-5,"POR VENCER","AL DÍA"))))</f>
        <v>PAGA</v>
      </c>
      <c r="V138" t="str">
        <v>TRANSFERENCIA</v>
      </c>
      <c r="W138">
        <f>IF(N($H138)&lt;3,"",IF(Q138="","",Q138+31))</f>
        <v>46074</v>
      </c>
      <c r="X138">
        <f>IF(W138="","",TODAY()-W138)</f>
        <v>244</v>
      </c>
      <c r="Y138">
        <v>46176</v>
      </c>
      <c r="Z138">
        <v>840000</v>
      </c>
      <c r="AA138" t="str">
        <f>IF(W138="","SIN ESTADO",IF(Y138&lt;&gt;"","PAGA",IF(X138&gt;0,"VENCIDA",IF(X138&gt;=-5,"POR VENCER","AL DÍA"))))</f>
        <v>PAGA</v>
      </c>
      <c r="AB138" t="str">
        <v>TRANSFERENCIA</v>
      </c>
      <c r="AC138">
        <f>IF(N($H138)&lt;4,"",IF(W138="","",W138+31))</f>
        <v>46105</v>
      </c>
      <c r="AD138">
        <f>IF(AC138="","",TODAY()-AC138)</f>
        <v>213</v>
      </c>
      <c r="AE138">
        <v>46232</v>
      </c>
      <c r="AF138">
        <v>840000</v>
      </c>
      <c r="AG138" t="str">
        <f>IF(AC138="","SIN ESTADO",IF(AE138&lt;&gt;"","PAGA",IF(AD138&gt;0,"VENCIDA",IF(AD138&gt;=-5,"POR VENCER","AL DÍA"))))</f>
        <v>PAGA</v>
      </c>
      <c r="AH138" t="str">
        <v>TRANSFERENCIA</v>
      </c>
      <c r="AI138">
        <f>IF(N($H138)&lt;5,"",IF(AC138="","",AC138+31))</f>
        <v>46136</v>
      </c>
      <c r="AJ138">
        <f>IF(AI138="","",TODAY()-AI138)</f>
        <v>182</v>
      </c>
      <c r="AK138">
        <v>46287</v>
      </c>
      <c r="AL138">
        <v>850000</v>
      </c>
      <c r="AM138" t="str">
        <f>IF(AI138="","SIN ESTADO",IF(AK138&lt;&gt;"","PAGA",IF(AJ138&gt;0,"VENCIDA",IF(AJ138&gt;=-5,"POR VENCER","AL DÍA"))))</f>
        <v>PAGA</v>
      </c>
      <c r="AN138" t="str">
        <v>TRANSFERENCIA</v>
      </c>
      <c r="AO138">
        <f>IF(N($H138)&lt;6,"",IF(AI138="","",AI138+31))</f>
        <v>46167</v>
      </c>
      <c r="AP138">
        <f>IF(AO138="","",TODAY()-AO138)</f>
        <v>151</v>
      </c>
      <c r="AS138" t="str">
        <f>IF(AO138="","SIN ESTADO",IF(AQ138&lt;&gt;"","PAGA",IF(AP138&gt;0,"VENCIDA",IF(AP138&gt;=-5,"POR VENCER","AL DÍA"))))</f>
        <v>VENCIDA</v>
      </c>
      <c r="AU138">
        <f>IF(N($H138)&lt;7,"",IF(AO138="","",AO138+31))</f>
        <v>46198</v>
      </c>
      <c r="AV138">
        <f>IF(AU138="","",TODAY()-AU138)</f>
        <v>120</v>
      </c>
      <c r="AY138" t="str">
        <f>IF(AU138="","SIN ESTADO",IF(AW138&lt;&gt;"","PAGA",IF(AV138&gt;0,"VENCIDA",IF(AV138&gt;=-5,"POR VENCER","AL DÍA"))))</f>
        <v>VENCIDA</v>
      </c>
      <c r="BA138">
        <f>IF(N($H138)&lt;8,"",IF(AU138="","",AU138+31))</f>
        <v>46229</v>
      </c>
      <c r="BB138">
        <f>IF(BA138="","",TODAY()-BA138)</f>
        <v>89</v>
      </c>
      <c r="BE138" t="str">
        <f>IF(BA138="","SIN ESTADO",IF(BC138&lt;&gt;"","PAGA",IF(BB138&gt;0,"VENCIDA",IF(BB138&gt;=-5,"POR VENCER","AL DÍA"))))</f>
        <v>VENCIDA</v>
      </c>
      <c r="BG138">
        <f>IF(N($H138)&lt;9,"",IF(BA138="","",BA138+31))</f>
        <v>46260</v>
      </c>
      <c r="BH138">
        <f>IF(BG138="","",TODAY()-BG138)</f>
        <v>58</v>
      </c>
      <c r="BK138" t="str">
        <f>IF(BG138="","SIN ESTADO",IF(BI138&lt;&gt;"","PAGA",IF(BH138&gt;0,"VENCIDA",IF(BH138&gt;=-5,"POR VENCER","AL DÍA"))))</f>
        <v>VENCIDA</v>
      </c>
      <c r="BM138">
        <f>IF(N($H138)&lt;10,"",IF(BG138="","",BG138+31))</f>
        <v>46291</v>
      </c>
      <c r="BN138">
        <f>IF(BM138="","",TODAY()-BM138)</f>
        <v>27</v>
      </c>
      <c r="BQ138" t="str">
        <f>IF(BM138="","SIN ESTADO",IF(BO138&lt;&gt;"","PAGA",IF(BN138&gt;0,"VENCIDA",IF(BN138&gt;=-5,"POR VENCER","AL DÍA"))))</f>
        <v>VENCIDA</v>
      </c>
      <c r="BS138">
        <f>IF(N($H138)&lt;11,"",IF(BM138="","",BM138+31))</f>
        <v>46322</v>
      </c>
      <c r="BT138">
        <f>IF(BS138="","",TODAY()-BS138)</f>
        <v>-4</v>
      </c>
      <c r="BW138" t="str">
        <f>IF(BS138="","SIN ESTADO",IF(BU138&lt;&gt;"","PAGA",IF(BT138&gt;0,"VENCIDA",IF(BT138&gt;=-5,"POR VENCER","AL DÍA"))))</f>
        <v>POR VENCER</v>
      </c>
      <c r="BY138">
        <f>IF(N($H138)&lt;12,"",IF(BS138="","",BS138+31))</f>
        <v>46353</v>
      </c>
      <c r="BZ138">
        <f>IF(BY138="","",TODAY()-BY138)</f>
        <v>-35</v>
      </c>
      <c r="CC138" t="str">
        <f>IF(BY138="","SIN ESTADO",IF(CA138&lt;&gt;"","PAGA",IF(BZ138&gt;0,"VENCIDA",IF(BZ138&gt;=-5,"POR VENCER","AL DÍA"))))</f>
        <v>AL DÍA</v>
      </c>
      <c r="CE138">
        <f>IF(N($H138)&lt;13,"",IF(BY138="","",BY138+31))</f>
        <v>46384</v>
      </c>
      <c r="CF138">
        <f>IF(CE138="","",TODAY()-CE138)</f>
        <v>-66</v>
      </c>
      <c r="CI138" t="str">
        <f>IF(CE138="","SIN ESTADO",IF(CG138&lt;&gt;"","PAGA",IF(CF138&gt;0,"VENCIDA",IF(CF138&gt;=-5,"POR VENCER","AL DÍA"))))</f>
        <v>AL DÍA</v>
      </c>
      <c r="CK138">
        <f>IF(N($H138)&lt;14,"",IF(CE138="","",CE138+31))</f>
        <v>46415</v>
      </c>
      <c r="CL138">
        <f>IF(CK138="","",TODAY()-CK138)</f>
        <v>-97</v>
      </c>
      <c r="CO138" t="str">
        <f>IF(CK138="","SIN ESTADO",IF(CM138&lt;&gt;"","PAGA",IF(CL138&gt;0,"VENCIDA",IF(CL138&gt;=-5,"POR VENCER","AL DÍA"))))</f>
        <v>AL DÍA</v>
      </c>
      <c r="CQ138">
        <f>IF(N($H138)&lt;15,"",IF(CK138="","",CK138+31))</f>
        <v>46446</v>
      </c>
      <c r="CR138">
        <f>IF(CQ138="","",TODAY()-CQ138)</f>
        <v>-128</v>
      </c>
      <c r="CU138" t="str">
        <f>IF(CQ138="","SIN ESTADO",IF(CS138&lt;&gt;"","PAGA",IF(CR138&gt;0,"VENCIDA",IF(CR138&gt;=-5,"POR VENCER","AL DÍA"))))</f>
        <v>AL DÍA</v>
      </c>
      <c r="CW138">
        <f>IF(N($H138)&lt;16,"",IF(CQ138="","",CQ138+31))</f>
        <v>46477</v>
      </c>
      <c r="CX138">
        <f>IF(CW138="","",TODAY()-CW138)</f>
        <v>-159</v>
      </c>
      <c r="DA138" t="str">
        <f>IF(CW138="","SIN ESTADO",IF(CY138&lt;&gt;"","PAGA",IF(CX138&gt;0,"VENCIDA",IF(CX138&gt;=-5,"POR VENCER","AL DÍA"))))</f>
        <v>AL DÍA</v>
      </c>
      <c r="DC138">
        <f>IF(N($H138)&lt;17,"",IF(CW138="","",CW138+31))</f>
        <v>46508</v>
      </c>
      <c r="DD138">
        <f>IF(DC138="","",TODAY()-DC138)</f>
        <v>-190</v>
      </c>
      <c r="DG138" t="str">
        <f>IF(DC138="","SIN ESTADO",IF(DE138&lt;&gt;"","PAGA",IF(DD138&gt;0,"VENCIDA",IF(DD138&gt;=-5,"POR VENCER","AL DÍA"))))</f>
        <v>AL DÍA</v>
      </c>
      <c r="DI138">
        <f>IF(N($H138)&lt;18,"",IF(DC138="","",DC138+31))</f>
        <v>46539</v>
      </c>
      <c r="DJ138">
        <f>IF(DI138="","",TODAY()-DI138)</f>
        <v>-221</v>
      </c>
      <c r="DM138" t="str">
        <f>IF(DI138="","SIN ESTADO",IF(DK138&lt;&gt;"","PAGA",IF(DJ138&gt;0,"VENCIDA",IF(DJ138&gt;=-5,"POR VENCER","AL DÍA"))))</f>
        <v>AL DÍA</v>
      </c>
      <c r="DO138">
        <f>IF(N($H138)&lt;19,"",IF(DI138="","",DI138+31))</f>
        <v>46570</v>
      </c>
      <c r="DP138">
        <f>IF(DO138="","",TODAY()-DO138)</f>
        <v>-252</v>
      </c>
      <c r="DS138" t="str">
        <f>IF(DO138="","SIN ESTADO",IF(DQ138&lt;&gt;"","PAGA",IF(DP138&gt;0,"VENCIDA",IF(DP138&gt;=-5,"POR VENCER","AL DÍA"))))</f>
        <v>AL DÍA</v>
      </c>
      <c r="DU138">
        <f>IF(N($H138)&lt;20,"",IF(DO138="","",DO138+31))</f>
        <v>46601</v>
      </c>
      <c r="DV138">
        <f>IF(DU138="","",TODAY()-DU138)</f>
        <v>-283</v>
      </c>
      <c r="DY138" t="str">
        <f>IF(DU138="","SIN ESTADO",IF(DW138&lt;&gt;"","PAGA",IF(DV138&gt;0,"VENCIDA",IF(DV138&gt;=-5,"POR VENCER","AL DÍA"))))</f>
        <v>AL DÍA</v>
      </c>
      <c r="EA138">
        <f>IF(N($H138)&lt;21,"",IF(DU138="","",DU138+31))</f>
        <v>46632</v>
      </c>
      <c r="EB138">
        <f>IF(EA138="","",TODAY()-EA138)</f>
        <v>-314</v>
      </c>
      <c r="EE138" t="str">
        <f>IF(EA138="","SIN ESTADO",IF(EC138&lt;&gt;"","PAGA",IF(EB138&gt;0,"VENCIDA",IF(EB138&gt;=-5,"POR VENCER","AL DÍA"))))</f>
        <v>AL DÍA</v>
      </c>
      <c r="EG138">
        <f>IF(N($H138)&lt;22,"",IF(EA138="","",EA138+31))</f>
        <v>46663</v>
      </c>
      <c r="EH138">
        <f>IF(EG138="","",TODAY()-EG138)</f>
        <v>-345</v>
      </c>
      <c r="EK138" t="str">
        <f>IF(EG138="","SIN ESTADO",IF(EI138&lt;&gt;"","PAGA",IF(EH138&gt;0,"VENCIDA",IF(EH138&gt;=-5,"POR VENCER","AL DÍA"))))</f>
        <v>AL DÍA</v>
      </c>
      <c r="EM138">
        <f>IF(N($H138)&lt;23,"",IF(EG138="","",EG138+31))</f>
        <v>46694</v>
      </c>
      <c r="EN138">
        <f>IF(EM138="","",TODAY()-EM138)</f>
        <v>-376</v>
      </c>
      <c r="EQ138" t="str">
        <f>IF(EM138="","SIN ESTADO",IF(EO138&lt;&gt;"","PAGA",IF(EN138&gt;0,"VENCIDA",IF(EN138&gt;=-5,"POR VENCER","AL DÍA"))))</f>
        <v>AL DÍA</v>
      </c>
      <c r="ES138">
        <f>IF(N($H138)&lt;24,"",IF(EM138="","",EM138+31))</f>
        <v>46725</v>
      </c>
      <c r="ET138">
        <f>IF(ES138="","",TODAY()-ES138)</f>
        <v>-407</v>
      </c>
      <c r="EW138" t="str">
        <f>IF(ES138="","SIN ESTADO",IF(EU138&lt;&gt;"","PAGA",IF(ET138&gt;0,"VENCIDA",IF(ET138&gt;=-5,"POR VENCER","AL DÍA"))))</f>
        <v>AL DÍA</v>
      </c>
      <c r="EY138" t="str">
        <f>IF(N($H138)&lt;25,"",IF(ES138="","",ES138+31))</f>
        <v/>
      </c>
      <c r="EZ138" t="str">
        <f>IF(EY138="","",TODAY()-EY138)</f>
        <v/>
      </c>
      <c r="FC138" t="str">
        <f>IF(EY138="","SIN ESTADO",IF(FA138&lt;&gt;"","PAGA",IF(EZ138&gt;0,"VENCIDA",IF(EZ138&gt;=-5,"POR VENCER","AL DÍA"))))</f>
        <v>SIN ESTADO</v>
      </c>
      <c r="FE138" t="str">
        <f>IF(N($H138)&lt;26,"",IF(EY138="","",EY138+31))</f>
        <v/>
      </c>
      <c r="FF138" t="str">
        <f>IF(FE138="","",TODAY()-FE138)</f>
        <v/>
      </c>
      <c r="FI138" t="str">
        <f>IF(FE138="","SIN ESTADO",IF(FG138&lt;&gt;"","PAGA",IF(FF138&gt;0,"VENCIDA",IF(FF138&gt;=-5,"POR VENCER","AL DÍA"))))</f>
        <v>SIN ESTADO</v>
      </c>
      <c r="FK138" t="str">
        <f>IF(N($H138)&lt;27,"",IF(FE138="","",FE138+31))</f>
        <v/>
      </c>
      <c r="FL138" t="str">
        <f>IF(FK138="","",TODAY()-FK138)</f>
        <v/>
      </c>
      <c r="FO138" t="str">
        <f>IF(FK138="","SIN ESTADO",IF(FM138&lt;&gt;"","PAGA",IF(FL138&gt;0,"VENCIDA",IF(FL138&gt;=-5,"POR VENCER","AL DÍA"))))</f>
        <v>SIN ESTADO</v>
      </c>
      <c r="FQ138" t="str">
        <f>IF(N($H138)&lt;28,"",IF(FK138="","",FK138+31))</f>
        <v/>
      </c>
      <c r="FR138" t="str">
        <f>IF(FQ138="","",TODAY()-FQ138)</f>
        <v/>
      </c>
      <c r="FU138" t="str">
        <f>IF(FQ138="","SIN ESTADO",IF(FS138&lt;&gt;"","PAGA",IF(FR138&gt;0,"VENCIDA",IF(FR138&gt;=-5,"POR VENCER","AL DÍA"))))</f>
        <v>SIN ESTADO</v>
      </c>
      <c r="FW138" t="str">
        <f>IF(N($H138)&lt;29,"",IF(FQ138="","",FQ138+31))</f>
        <v/>
      </c>
      <c r="FX138" t="str">
        <f>IF(FW138="","",TODAY()-FW138)</f>
        <v/>
      </c>
      <c r="GA138" t="str">
        <f>IF(FW138="","SIN ESTADO",IF(FY138&lt;&gt;"","PAGA",IF(FX138&gt;0,"VENCIDA",IF(FX138&gt;=-5,"POR VENCER","AL DÍA"))))</f>
        <v>SIN ESTADO</v>
      </c>
      <c r="GC138" t="str">
        <f>IF(N($H138)&lt;30,"",IF(FW138="","",FW138+31))</f>
        <v/>
      </c>
      <c r="GD138" t="str">
        <f>IF(GC138="","",TODAY()-GC138)</f>
        <v/>
      </c>
      <c r="GG138" t="str">
        <f>IF(GC138="","SIN ESTADO",IF(GE138&lt;&gt;"","PAGA",IF(GD138&gt;0,"VENCIDA",IF(GD138&gt;=-5,"POR VENCER","AL DÍA"))))</f>
        <v>SIN ESTADO</v>
      </c>
      <c r="GI138" t="str">
        <f>IF(N($H138)&lt;31,"",IF(GC138="","",GC138+31))</f>
        <v/>
      </c>
      <c r="GJ138" t="str">
        <f>IF(GI138="","",TODAY()-GI138)</f>
        <v/>
      </c>
      <c r="GM138" t="str">
        <f>IF(GI138="","SIN ESTADO",IF(GK138&lt;&gt;"","PAGA",IF(GJ138&gt;0,"VENCIDA",IF(GJ138&gt;=-5,"POR VENCER","AL DÍA"))))</f>
        <v>SIN ESTADO</v>
      </c>
      <c r="GO138" t="str">
        <f>IF(N($H138)&lt;32,"",IF(GI138="","",GI138+31))</f>
        <v/>
      </c>
      <c r="GP138" t="str">
        <f>IF(GO138="","",TODAY()-GO138)</f>
        <v/>
      </c>
      <c r="GS138" t="str">
        <f>IF(GO138="","SIN ESTADO",IF(GQ138&lt;&gt;"","PAGA",IF(GP138&gt;0,"VENCIDA",IF(GP138&gt;=-5,"POR VENCER","AL DÍA"))))</f>
        <v>SIN ESTADO</v>
      </c>
      <c r="GU138" t="str">
        <f>IF(N($H138)&lt;33,"",IF(GO138="","",GO138+31))</f>
        <v/>
      </c>
      <c r="GV138" t="str">
        <f>IF(GU138="","",TODAY()-GU138)</f>
        <v/>
      </c>
      <c r="GY138" t="str">
        <f>IF(GU138="","SIN ESTADO",IF(GW138&lt;&gt;"","PAGA",IF(GV138&gt;0,"VENCIDA",IF(GV138&gt;=-5,"POR VENCER","AL DÍA"))))</f>
        <v>SIN ESTADO</v>
      </c>
      <c r="HA138" t="str">
        <f>IF(N($H138)&lt;34,"",IF(GU138="","",GU138+31))</f>
        <v/>
      </c>
      <c r="HB138" t="str">
        <f>IF(HA138="","",TODAY()-HA138)</f>
        <v/>
      </c>
      <c r="HE138" t="str">
        <f>IF(HA138="","SIN ESTADO",IF(HC138&lt;&gt;"","PAGA",IF(HB138&gt;0,"VENCIDA",IF(HB138&gt;=-5,"POR VENCER","AL DÍA"))))</f>
        <v>SIN ESTADO</v>
      </c>
      <c r="HG138" t="str">
        <f>IF(N($H138)&lt;35,"",IF(HA138="","",HA138+31))</f>
        <v/>
      </c>
      <c r="HH138" t="str">
        <f>IF(HG138="","",TODAY()-HG138)</f>
        <v/>
      </c>
      <c r="HK138" t="str">
        <f>IF(HG138="","SIN ESTADO",IF(HI138&lt;&gt;"","PAGA",IF(HH138&gt;0,"VENCIDA",IF(HH138&gt;=-5,"POR VENCER","AL DÍA"))))</f>
        <v>SIN ESTADO</v>
      </c>
      <c r="HM138" t="str">
        <f>IF(N($H138)&lt;36,"",IF(HG138="","",HG138+31))</f>
        <v/>
      </c>
      <c r="HN138" t="str">
        <f>IF(HM138="","",TODAY()-HM138)</f>
        <v/>
      </c>
      <c r="HQ138" t="str">
        <f>IF(HM138="","SIN ESTADO",IF(HO138&lt;&gt;"","PAGA",IF(HN138&gt;0,"VENCIDA",IF(HN138&gt;=-5,"POR VENCER","AL DÍA"))))</f>
        <v>SIN ESTADO</v>
      </c>
      <c r="HS138">
        <f>N138+T138+Z138+AF138+AL138+AR138+AX138+BD138+BJ138+BP138+BV138+CB138+CH138+CN138+CT138+CZ138+DF138+DL138+DR138+DX138+ED138+EJ138+EP138+EV138+FB138+FH138+FN138+FT138+FZ138+GF138+GL138+GR138+GX138+HD138+HJ138+HP138</f>
        <v>4203300</v>
      </c>
      <c r="HU138">
        <f>IFERROR(N($J138),0)</f>
        <v>833333.3333333334</v>
      </c>
      <c r="HW138">
        <f>SUMPRODUCT((MOD(COLUMN($M138:$HR138)-COLUMN($M138),6)=0)*ISNUMBER($M138:$HR138)*($M138:$HR138&gt;=RESUMEN!$C$26)*($M138:$HR138&lt;=RESUMEN!$C$27)*IFERROR(N($N138:$HS138),0))</f>
        <v>0</v>
      </c>
      <c r="HX138">
        <f>SUMPRODUCT((MOD(COLUMN($M138:$HR138)-COLUMN($M138),6)=0)*ISNUMBER($M138:$HR138)*($M138:$HR138&gt;=RESUMEN!$C$26)*($M138:$HR138&lt;=RESUMEN!$C$27))</f>
        <v>0</v>
      </c>
    </row>
    <row r="139">
      <c r="B139">
        <f>VENTAS!A138</f>
        <v>136</v>
      </c>
      <c r="C139" t="str">
        <f>VENTAS!B138</f>
        <v xml:space="preserve">LC1 - 15 - 4 </v>
      </c>
      <c r="D139" t="str">
        <f>VENTAS!C138</f>
        <v>VENDIDO</v>
      </c>
      <c r="E139">
        <f>VENTAS!D138</f>
        <v>25000000</v>
      </c>
      <c r="F139">
        <f>VENTAS!J138</f>
        <v>21000000</v>
      </c>
      <c r="G139">
        <f>VENTAS!F138</f>
        <v>46094</v>
      </c>
      <c r="H139">
        <f>VENTAS!K138</f>
        <v>24</v>
      </c>
      <c r="I139" t="str">
        <f>VENTAS!M138</f>
        <v xml:space="preserve">13 DE CADA MES </v>
      </c>
      <c r="J139">
        <f>VENTAS!L138</f>
        <v>875000</v>
      </c>
      <c r="K139">
        <f>IF(N($H139)&lt;1,"",$G139+31)</f>
        <v>46125</v>
      </c>
      <c r="L139">
        <f>IF(K139="","",TODAY()-K139)</f>
        <v>193</v>
      </c>
      <c r="M139">
        <v>46127</v>
      </c>
      <c r="N139">
        <v>875000</v>
      </c>
      <c r="O139" t="str">
        <f>IF(K139="","SIN ESTADO",IF(M139&lt;&gt;"","PAGA",IF(L139&gt;0,"VENCIDA",IF(L139&gt;=-5,"POR VENCER","AL DÍA"))))</f>
        <v>PAGA</v>
      </c>
      <c r="P139" t="str">
        <v>TRANSFERENCIA</v>
      </c>
      <c r="Q139">
        <f>IF(N($H139)&lt;2,"",IF(K139="","",K139+31))</f>
        <v>46156</v>
      </c>
      <c r="R139">
        <f>IF(Q139="","",TODAY()-Q139)</f>
        <v>162</v>
      </c>
      <c r="U139" t="str">
        <f>IF(Q139="","SIN ESTADO",IF(S139&lt;&gt;"","PAGA",IF(R139&gt;0,"VENCIDA",IF(R139&gt;=-5,"POR VENCER","AL DÍA"))))</f>
        <v>VENCIDA</v>
      </c>
      <c r="W139">
        <f>IF(N($H139)&lt;3,"",IF(Q139="","",Q139+31))</f>
        <v>46187</v>
      </c>
      <c r="X139">
        <f>IF(W139="","",TODAY()-W139)</f>
        <v>131</v>
      </c>
      <c r="AA139" t="str">
        <f>IF(W139="","SIN ESTADO",IF(Y139&lt;&gt;"","PAGA",IF(X139&gt;0,"VENCIDA",IF(X139&gt;=-5,"POR VENCER","AL DÍA"))))</f>
        <v>VENCIDA</v>
      </c>
      <c r="AC139">
        <f>IF(N($H139)&lt;4,"",IF(W139="","",W139+31))</f>
        <v>46218</v>
      </c>
      <c r="AD139">
        <f>IF(AC139="","",TODAY()-AC139)</f>
        <v>100</v>
      </c>
      <c r="AG139" t="str">
        <f>IF(AC139="","SIN ESTADO",IF(AE139&lt;&gt;"","PAGA",IF(AD139&gt;0,"VENCIDA",IF(AD139&gt;=-5,"POR VENCER","AL DÍA"))))</f>
        <v>VENCIDA</v>
      </c>
      <c r="AI139">
        <f>IF(N($H139)&lt;5,"",IF(AC139="","",AC139+31))</f>
        <v>46249</v>
      </c>
      <c r="AJ139">
        <f>IF(AI139="","",TODAY()-AI139)</f>
        <v>69</v>
      </c>
      <c r="AM139" t="str">
        <f>IF(AI139="","SIN ESTADO",IF(AK139&lt;&gt;"","PAGA",IF(AJ139&gt;0,"VENCIDA",IF(AJ139&gt;=-5,"POR VENCER","AL DÍA"))))</f>
        <v>VENCIDA</v>
      </c>
      <c r="AO139">
        <f>IF(N($H139)&lt;6,"",IF(AI139="","",AI139+31))</f>
        <v>46280</v>
      </c>
      <c r="AP139">
        <f>IF(AO139="","",TODAY()-AO139)</f>
        <v>38</v>
      </c>
      <c r="AS139" t="str">
        <f>IF(AO139="","SIN ESTADO",IF(AQ139&lt;&gt;"","PAGA",IF(AP139&gt;0,"VENCIDA",IF(AP139&gt;=-5,"POR VENCER","AL DÍA"))))</f>
        <v>VENCIDA</v>
      </c>
      <c r="AU139">
        <f>IF(N($H139)&lt;7,"",IF(AO139="","",AO139+31))</f>
        <v>46311</v>
      </c>
      <c r="AV139">
        <f>IF(AU139="","",TODAY()-AU139)</f>
        <v>7</v>
      </c>
      <c r="AY139" t="str">
        <f>IF(AU139="","SIN ESTADO",IF(AW139&lt;&gt;"","PAGA",IF(AV139&gt;0,"VENCIDA",IF(AV139&gt;=-5,"POR VENCER","AL DÍA"))))</f>
        <v>VENCIDA</v>
      </c>
      <c r="BA139">
        <f>IF(N($H139)&lt;8,"",IF(AU139="","",AU139+31))</f>
        <v>46342</v>
      </c>
      <c r="BB139">
        <f>IF(BA139="","",TODAY()-BA139)</f>
        <v>-24</v>
      </c>
      <c r="BE139" t="str">
        <f>IF(BA139="","SIN ESTADO",IF(BC139&lt;&gt;"","PAGA",IF(BB139&gt;0,"VENCIDA",IF(BB139&gt;=-5,"POR VENCER","AL DÍA"))))</f>
        <v>AL DÍA</v>
      </c>
      <c r="BG139">
        <f>IF(N($H139)&lt;9,"",IF(BA139="","",BA139+31))</f>
        <v>46373</v>
      </c>
      <c r="BH139">
        <f>IF(BG139="","",TODAY()-BG139)</f>
        <v>-55</v>
      </c>
      <c r="BK139" t="str">
        <f>IF(BG139="","SIN ESTADO",IF(BI139&lt;&gt;"","PAGA",IF(BH139&gt;0,"VENCIDA",IF(BH139&gt;=-5,"POR VENCER","AL DÍA"))))</f>
        <v>AL DÍA</v>
      </c>
      <c r="BM139">
        <f>IF(N($H139)&lt;10,"",IF(BG139="","",BG139+31))</f>
        <v>46404</v>
      </c>
      <c r="BN139">
        <f>IF(BM139="","",TODAY()-BM139)</f>
        <v>-86</v>
      </c>
      <c r="BQ139" t="str">
        <f>IF(BM139="","SIN ESTADO",IF(BO139&lt;&gt;"","PAGA",IF(BN139&gt;0,"VENCIDA",IF(BN139&gt;=-5,"POR VENCER","AL DÍA"))))</f>
        <v>AL DÍA</v>
      </c>
      <c r="BS139">
        <f>IF(N($H139)&lt;11,"",IF(BM139="","",BM139+31))</f>
        <v>46435</v>
      </c>
      <c r="BT139">
        <f>IF(BS139="","",TODAY()-BS139)</f>
        <v>-117</v>
      </c>
      <c r="BW139" t="str">
        <f>IF(BS139="","SIN ESTADO",IF(BU139&lt;&gt;"","PAGA",IF(BT139&gt;0,"VENCIDA",IF(BT139&gt;=-5,"POR VENCER","AL DÍA"))))</f>
        <v>AL DÍA</v>
      </c>
      <c r="BY139">
        <f>IF(N($H139)&lt;12,"",IF(BS139="","",BS139+31))</f>
        <v>46466</v>
      </c>
      <c r="BZ139">
        <f>IF(BY139="","",TODAY()-BY139)</f>
        <v>-148</v>
      </c>
      <c r="CC139" t="str">
        <f>IF(BY139="","SIN ESTADO",IF(CA139&lt;&gt;"","PAGA",IF(BZ139&gt;0,"VENCIDA",IF(BZ139&gt;=-5,"POR VENCER","AL DÍA"))))</f>
        <v>AL DÍA</v>
      </c>
      <c r="CE139">
        <f>IF(N($H139)&lt;13,"",IF(BY139="","",BY139+31))</f>
        <v>46497</v>
      </c>
      <c r="CF139">
        <f>IF(CE139="","",TODAY()-CE139)</f>
        <v>-179</v>
      </c>
      <c r="CI139" t="str">
        <f>IF(CE139="","SIN ESTADO",IF(CG139&lt;&gt;"","PAGA",IF(CF139&gt;0,"VENCIDA",IF(CF139&gt;=-5,"POR VENCER","AL DÍA"))))</f>
        <v>AL DÍA</v>
      </c>
      <c r="CK139">
        <f>IF(N($H139)&lt;14,"",IF(CE139="","",CE139+31))</f>
        <v>46528</v>
      </c>
      <c r="CL139">
        <f>IF(CK139="","",TODAY()-CK139)</f>
        <v>-210</v>
      </c>
      <c r="CO139" t="str">
        <f>IF(CK139="","SIN ESTADO",IF(CM139&lt;&gt;"","PAGA",IF(CL139&gt;0,"VENCIDA",IF(CL139&gt;=-5,"POR VENCER","AL DÍA"))))</f>
        <v>AL DÍA</v>
      </c>
      <c r="CQ139">
        <f>IF(N($H139)&lt;15,"",IF(CK139="","",CK139+31))</f>
        <v>46559</v>
      </c>
      <c r="CR139">
        <f>IF(CQ139="","",TODAY()-CQ139)</f>
        <v>-241</v>
      </c>
      <c r="CU139" t="str">
        <f>IF(CQ139="","SIN ESTADO",IF(CS139&lt;&gt;"","PAGA",IF(CR139&gt;0,"VENCIDA",IF(CR139&gt;=-5,"POR VENCER","AL DÍA"))))</f>
        <v>AL DÍA</v>
      </c>
      <c r="CW139">
        <f>IF(N($H139)&lt;16,"",IF(CQ139="","",CQ139+31))</f>
        <v>46590</v>
      </c>
      <c r="CX139">
        <f>IF(CW139="","",TODAY()-CW139)</f>
        <v>-272</v>
      </c>
      <c r="DA139" t="str">
        <f>IF(CW139="","SIN ESTADO",IF(CY139&lt;&gt;"","PAGA",IF(CX139&gt;0,"VENCIDA",IF(CX139&gt;=-5,"POR VENCER","AL DÍA"))))</f>
        <v>AL DÍA</v>
      </c>
      <c r="DC139">
        <f>IF(N($H139)&lt;17,"",IF(CW139="","",CW139+31))</f>
        <v>46621</v>
      </c>
      <c r="DD139">
        <f>IF(DC139="","",TODAY()-DC139)</f>
        <v>-303</v>
      </c>
      <c r="DG139" t="str">
        <f>IF(DC139="","SIN ESTADO",IF(DE139&lt;&gt;"","PAGA",IF(DD139&gt;0,"VENCIDA",IF(DD139&gt;=-5,"POR VENCER","AL DÍA"))))</f>
        <v>AL DÍA</v>
      </c>
      <c r="DI139">
        <f>IF(N($H139)&lt;18,"",IF(DC139="","",DC139+31))</f>
        <v>46652</v>
      </c>
      <c r="DJ139">
        <f>IF(DI139="","",TODAY()-DI139)</f>
        <v>-334</v>
      </c>
      <c r="DM139" t="str">
        <f>IF(DI139="","SIN ESTADO",IF(DK139&lt;&gt;"","PAGA",IF(DJ139&gt;0,"VENCIDA",IF(DJ139&gt;=-5,"POR VENCER","AL DÍA"))))</f>
        <v>AL DÍA</v>
      </c>
      <c r="DO139">
        <f>IF(N($H139)&lt;19,"",IF(DI139="","",DI139+31))</f>
        <v>46683</v>
      </c>
      <c r="DP139">
        <f>IF(DO139="","",TODAY()-DO139)</f>
        <v>-365</v>
      </c>
      <c r="DS139" t="str">
        <f>IF(DO139="","SIN ESTADO",IF(DQ139&lt;&gt;"","PAGA",IF(DP139&gt;0,"VENCIDA",IF(DP139&gt;=-5,"POR VENCER","AL DÍA"))))</f>
        <v>AL DÍA</v>
      </c>
      <c r="DU139">
        <f>IF(N($H139)&lt;20,"",IF(DO139="","",DO139+31))</f>
        <v>46714</v>
      </c>
      <c r="DV139">
        <f>IF(DU139="","",TODAY()-DU139)</f>
        <v>-396</v>
      </c>
      <c r="DY139" t="str">
        <f>IF(DU139="","SIN ESTADO",IF(DW139&lt;&gt;"","PAGA",IF(DV139&gt;0,"VENCIDA",IF(DV139&gt;=-5,"POR VENCER","AL DÍA"))))</f>
        <v>AL DÍA</v>
      </c>
      <c r="EA139">
        <f>IF(N($H139)&lt;21,"",IF(DU139="","",DU139+31))</f>
        <v>46745</v>
      </c>
      <c r="EB139">
        <f>IF(EA139="","",TODAY()-EA139)</f>
        <v>-427</v>
      </c>
      <c r="EE139" t="str">
        <f>IF(EA139="","SIN ESTADO",IF(EC139&lt;&gt;"","PAGA",IF(EB139&gt;0,"VENCIDA",IF(EB139&gt;=-5,"POR VENCER","AL DÍA"))))</f>
        <v>AL DÍA</v>
      </c>
      <c r="EG139">
        <f>IF(N($H139)&lt;22,"",IF(EA139="","",EA139+31))</f>
        <v>46776</v>
      </c>
      <c r="EH139">
        <f>IF(EG139="","",TODAY()-EG139)</f>
        <v>-458</v>
      </c>
      <c r="EK139" t="str">
        <f>IF(EG139="","SIN ESTADO",IF(EI139&lt;&gt;"","PAGA",IF(EH139&gt;0,"VENCIDA",IF(EH139&gt;=-5,"POR VENCER","AL DÍA"))))</f>
        <v>AL DÍA</v>
      </c>
      <c r="EM139">
        <f>IF(N($H139)&lt;23,"",IF(EG139="","",EG139+31))</f>
        <v>46807</v>
      </c>
      <c r="EN139">
        <f>IF(EM139="","",TODAY()-EM139)</f>
        <v>-489</v>
      </c>
      <c r="EQ139" t="str">
        <f>IF(EM139="","SIN ESTADO",IF(EO139&lt;&gt;"","PAGA",IF(EN139&gt;0,"VENCIDA",IF(EN139&gt;=-5,"POR VENCER","AL DÍA"))))</f>
        <v>AL DÍA</v>
      </c>
      <c r="ES139">
        <f>IF(N($H139)&lt;24,"",IF(EM139="","",EM139+31))</f>
        <v>46838</v>
      </c>
      <c r="ET139">
        <f>IF(ES139="","",TODAY()-ES139)</f>
        <v>-520</v>
      </c>
      <c r="EW139" t="str">
        <f>IF(ES139="","SIN ESTADO",IF(EU139&lt;&gt;"","PAGA",IF(ET139&gt;0,"VENCIDA",IF(ET139&gt;=-5,"POR VENCER","AL DÍA"))))</f>
        <v>AL DÍA</v>
      </c>
      <c r="EY139" t="str">
        <f>IF(N($H139)&lt;25,"",IF(ES139="","",ES139+31))</f>
        <v/>
      </c>
      <c r="EZ139" t="str">
        <f>IF(EY139="","",TODAY()-EY139)</f>
        <v/>
      </c>
      <c r="FC139" t="str">
        <f>IF(EY139="","SIN ESTADO",IF(FA139&lt;&gt;"","PAGA",IF(EZ139&gt;0,"VENCIDA",IF(EZ139&gt;=-5,"POR VENCER","AL DÍA"))))</f>
        <v>SIN ESTADO</v>
      </c>
      <c r="FE139" t="str">
        <f>IF(N($H139)&lt;26,"",IF(EY139="","",EY139+31))</f>
        <v/>
      </c>
      <c r="FF139" t="str">
        <f>IF(FE139="","",TODAY()-FE139)</f>
        <v/>
      </c>
      <c r="FI139" t="str">
        <f>IF(FE139="","SIN ESTADO",IF(FG139&lt;&gt;"","PAGA",IF(FF139&gt;0,"VENCIDA",IF(FF139&gt;=-5,"POR VENCER","AL DÍA"))))</f>
        <v>SIN ESTADO</v>
      </c>
      <c r="FK139" t="str">
        <f>IF(N($H139)&lt;27,"",IF(FE139="","",FE139+31))</f>
        <v/>
      </c>
      <c r="FL139" t="str">
        <f>IF(FK139="","",TODAY()-FK139)</f>
        <v/>
      </c>
      <c r="FO139" t="str">
        <f>IF(FK139="","SIN ESTADO",IF(FM139&lt;&gt;"","PAGA",IF(FL139&gt;0,"VENCIDA",IF(FL139&gt;=-5,"POR VENCER","AL DÍA"))))</f>
        <v>SIN ESTADO</v>
      </c>
      <c r="FQ139" t="str">
        <f>IF(N($H139)&lt;28,"",IF(FK139="","",FK139+31))</f>
        <v/>
      </c>
      <c r="FR139" t="str">
        <f>IF(FQ139="","",TODAY()-FQ139)</f>
        <v/>
      </c>
      <c r="FU139" t="str">
        <f>IF(FQ139="","SIN ESTADO",IF(FS139&lt;&gt;"","PAGA",IF(FR139&gt;0,"VENCIDA",IF(FR139&gt;=-5,"POR VENCER","AL DÍA"))))</f>
        <v>SIN ESTADO</v>
      </c>
      <c r="FW139" t="str">
        <f>IF(N($H139)&lt;29,"",IF(FQ139="","",FQ139+31))</f>
        <v/>
      </c>
      <c r="FX139" t="str">
        <f>IF(FW139="","",TODAY()-FW139)</f>
        <v/>
      </c>
      <c r="GA139" t="str">
        <f>IF(FW139="","SIN ESTADO",IF(FY139&lt;&gt;"","PAGA",IF(FX139&gt;0,"VENCIDA",IF(FX139&gt;=-5,"POR VENCER","AL DÍA"))))</f>
        <v>SIN ESTADO</v>
      </c>
      <c r="GC139" t="str">
        <f>IF(N($H139)&lt;30,"",IF(FW139="","",FW139+31))</f>
        <v/>
      </c>
      <c r="GD139" t="str">
        <f>IF(GC139="","",TODAY()-GC139)</f>
        <v/>
      </c>
      <c r="GG139" t="str">
        <f>IF(GC139="","SIN ESTADO",IF(GE139&lt;&gt;"","PAGA",IF(GD139&gt;0,"VENCIDA",IF(GD139&gt;=-5,"POR VENCER","AL DÍA"))))</f>
        <v>SIN ESTADO</v>
      </c>
      <c r="GI139" t="str">
        <f>IF(N($H139)&lt;31,"",IF(GC139="","",GC139+31))</f>
        <v/>
      </c>
      <c r="GJ139" t="str">
        <f>IF(GI139="","",TODAY()-GI139)</f>
        <v/>
      </c>
      <c r="GM139" t="str">
        <f>IF(GI139="","SIN ESTADO",IF(GK139&lt;&gt;"","PAGA",IF(GJ139&gt;0,"VENCIDA",IF(GJ139&gt;=-5,"POR VENCER","AL DÍA"))))</f>
        <v>SIN ESTADO</v>
      </c>
      <c r="GO139" t="str">
        <f>IF(N($H139)&lt;32,"",IF(GI139="","",GI139+31))</f>
        <v/>
      </c>
      <c r="GP139" t="str">
        <f>IF(GO139="","",TODAY()-GO139)</f>
        <v/>
      </c>
      <c r="GS139" t="str">
        <f>IF(GO139="","SIN ESTADO",IF(GQ139&lt;&gt;"","PAGA",IF(GP139&gt;0,"VENCIDA",IF(GP139&gt;=-5,"POR VENCER","AL DÍA"))))</f>
        <v>SIN ESTADO</v>
      </c>
      <c r="GU139" t="str">
        <f>IF(N($H139)&lt;33,"",IF(GO139="","",GO139+31))</f>
        <v/>
      </c>
      <c r="GV139" t="str">
        <f>IF(GU139="","",TODAY()-GU139)</f>
        <v/>
      </c>
      <c r="GY139" t="str">
        <f>IF(GU139="","SIN ESTADO",IF(GW139&lt;&gt;"","PAGA",IF(GV139&gt;0,"VENCIDA",IF(GV139&gt;=-5,"POR VENCER","AL DÍA"))))</f>
        <v>SIN ESTADO</v>
      </c>
      <c r="HA139" t="str">
        <f>IF(N($H139)&lt;34,"",IF(GU139="","",GU139+31))</f>
        <v/>
      </c>
      <c r="HB139" t="str">
        <f>IF(HA139="","",TODAY()-HA139)</f>
        <v/>
      </c>
      <c r="HE139" t="str">
        <f>IF(HA139="","SIN ESTADO",IF(HC139&lt;&gt;"","PAGA",IF(HB139&gt;0,"VENCIDA",IF(HB139&gt;=-5,"POR VENCER","AL DÍA"))))</f>
        <v>SIN ESTADO</v>
      </c>
      <c r="HG139" t="str">
        <f>IF(N($H139)&lt;35,"",IF(HA139="","",HA139+31))</f>
        <v/>
      </c>
      <c r="HH139" t="str">
        <f>IF(HG139="","",TODAY()-HG139)</f>
        <v/>
      </c>
      <c r="HK139" t="str">
        <f>IF(HG139="","SIN ESTADO",IF(HI139&lt;&gt;"","PAGA",IF(HH139&gt;0,"VENCIDA",IF(HH139&gt;=-5,"POR VENCER","AL DÍA"))))</f>
        <v>SIN ESTADO</v>
      </c>
      <c r="HM139" t="str">
        <f>IF(N($H139)&lt;36,"",IF(HG139="","",HG139+31))</f>
        <v/>
      </c>
      <c r="HN139" t="str">
        <f>IF(HM139="","",TODAY()-HM139)</f>
        <v/>
      </c>
      <c r="HQ139" t="str">
        <f>IF(HM139="","SIN ESTADO",IF(HO139&lt;&gt;"","PAGA",IF(HN139&gt;0,"VENCIDA",IF(HN139&gt;=-5,"POR VENCER","AL DÍA"))))</f>
        <v>SIN ESTADO</v>
      </c>
      <c r="HS139">
        <f>N139+T139+Z139+AF139+AL139+AR139+AX139+BD139+BJ139+BP139+BV139+CB139+CH139+CN139+CT139+CZ139+DF139+DL139+DR139+DX139+ED139+EJ139+EP139+EV139+FB139+FH139+FN139+FT139+FZ139+GF139+GL139+GR139+GX139+HD139+HJ139+HP139</f>
        <v>875000</v>
      </c>
      <c r="HU139">
        <f>IFERROR(N($J139),0)</f>
        <v>875000</v>
      </c>
      <c r="HW139">
        <f>SUMPRODUCT((MOD(COLUMN($M139:$HR139)-COLUMN($M139),6)=0)*ISNUMBER($M139:$HR139)*($M139:$HR139&gt;=RESUMEN!$C$26)*($M139:$HR139&lt;=RESUMEN!$C$27)*IFERROR(N($N139:$HS139),0))</f>
        <v>0</v>
      </c>
      <c r="HX139">
        <f>SUMPRODUCT((MOD(COLUMN($M139:$HR139)-COLUMN($M139),6)=0)*ISNUMBER($M139:$HR139)*($M139:$HR139&gt;=RESUMEN!$C$26)*($M139:$HR139&lt;=RESUMEN!$C$27))</f>
        <v>0</v>
      </c>
    </row>
    <row r="140">
      <c r="B140">
        <f>VENTAS!A139</f>
        <v>137</v>
      </c>
      <c r="C140" t="str">
        <f>VENTAS!B139</f>
        <v xml:space="preserve">LC1 - 15 - 5 </v>
      </c>
      <c r="D140" t="str">
        <f>VENTAS!C139</f>
        <v>EN NEGOCIACIÓN</v>
      </c>
      <c r="E140">
        <f>VENTAS!D139</f>
        <v>25000000</v>
      </c>
      <c r="F140">
        <f>VENTAS!J139</f>
        <v>25000000</v>
      </c>
      <c r="G140">
        <f>VENTAS!F139</f>
        <v>0</v>
      </c>
      <c r="H140">
        <f>VENTAS!K139</f>
        <v>0</v>
      </c>
      <c r="I140">
        <f>VENTAS!M139</f>
        <v>0</v>
      </c>
      <c r="J140" t="e">
        <f>VENTAS!L139</f>
        <v>#DIV/0!</v>
      </c>
      <c r="K140" t="str">
        <f>IF(N($H140)&lt;1,"",$G140+31)</f>
        <v/>
      </c>
      <c r="L140" t="str">
        <f>IF(K140="","",TODAY()-K140)</f>
        <v/>
      </c>
      <c r="O140" t="str">
        <f>IF(K140="","SIN ESTADO",IF(M140&lt;&gt;"","PAGA",IF(L140&gt;0,"VENCIDA",IF(L140&gt;=-5,"POR VENCER","AL DÍA"))))</f>
        <v>SIN ESTADO</v>
      </c>
      <c r="Q140" t="str">
        <f>IF(N($H140)&lt;2,"",IF(K140="","",K140+31))</f>
        <v/>
      </c>
      <c r="R140" t="str">
        <f>IF(Q140="","",TODAY()-Q140)</f>
        <v/>
      </c>
      <c r="U140" t="str">
        <f>IF(Q140="","SIN ESTADO",IF(S140&lt;&gt;"","PAGA",IF(R140&gt;0,"VENCIDA",IF(R140&gt;=-5,"POR VENCER","AL DÍA"))))</f>
        <v>SIN ESTADO</v>
      </c>
      <c r="W140" t="str">
        <f>IF(N($H140)&lt;3,"",IF(Q140="","",Q140+31))</f>
        <v/>
      </c>
      <c r="X140" t="str">
        <f>IF(W140="","",TODAY()-W140)</f>
        <v/>
      </c>
      <c r="AA140" t="str">
        <f>IF(W140="","SIN ESTADO",IF(Y140&lt;&gt;"","PAGA",IF(X140&gt;0,"VENCIDA",IF(X140&gt;=-5,"POR VENCER","AL DÍA"))))</f>
        <v>SIN ESTADO</v>
      </c>
      <c r="AC140" t="str">
        <f>IF(N($H140)&lt;4,"",IF(W140="","",W140+31))</f>
        <v/>
      </c>
      <c r="AD140" t="str">
        <f>IF(AC140="","",TODAY()-AC140)</f>
        <v/>
      </c>
      <c r="AG140" t="str">
        <f>IF(AC140="","SIN ESTADO",IF(AE140&lt;&gt;"","PAGA",IF(AD140&gt;0,"VENCIDA",IF(AD140&gt;=-5,"POR VENCER","AL DÍA"))))</f>
        <v>SIN ESTADO</v>
      </c>
      <c r="AI140" t="str">
        <f>IF(N($H140)&lt;5,"",IF(AC140="","",AC140+31))</f>
        <v/>
      </c>
      <c r="AJ140" t="str">
        <f>IF(AI140="","",TODAY()-AI140)</f>
        <v/>
      </c>
      <c r="AM140" t="str">
        <f>IF(AI140="","SIN ESTADO",IF(AK140&lt;&gt;"","PAGA",IF(AJ140&gt;0,"VENCIDA",IF(AJ140&gt;=-5,"POR VENCER","AL DÍA"))))</f>
        <v>SIN ESTADO</v>
      </c>
      <c r="AO140" t="str">
        <f>IF(N($H140)&lt;6,"",IF(AI140="","",AI140+31))</f>
        <v/>
      </c>
      <c r="AP140" t="str">
        <f>IF(AO140="","",TODAY()-AO140)</f>
        <v/>
      </c>
      <c r="AS140" t="str">
        <f>IF(AO140="","SIN ESTADO",IF(AQ140&lt;&gt;"","PAGA",IF(AP140&gt;0,"VENCIDA",IF(AP140&gt;=-5,"POR VENCER","AL DÍA"))))</f>
        <v>SIN ESTADO</v>
      </c>
      <c r="AU140" t="str">
        <f>IF(N($H140)&lt;7,"",IF(AO140="","",AO140+31))</f>
        <v/>
      </c>
      <c r="AV140" t="str">
        <f>IF(AU140="","",TODAY()-AU140)</f>
        <v/>
      </c>
      <c r="AY140" t="str">
        <f>IF(AU140="","SIN ESTADO",IF(AW140&lt;&gt;"","PAGA",IF(AV140&gt;0,"VENCIDA",IF(AV140&gt;=-5,"POR VENCER","AL DÍA"))))</f>
        <v>SIN ESTADO</v>
      </c>
      <c r="BA140" t="str">
        <f>IF(N($H140)&lt;8,"",IF(AU140="","",AU140+31))</f>
        <v/>
      </c>
      <c r="BB140" t="str">
        <f>IF(BA140="","",TODAY()-BA140)</f>
        <v/>
      </c>
      <c r="BE140" t="str">
        <f>IF(BA140="","SIN ESTADO",IF(BC140&lt;&gt;"","PAGA",IF(BB140&gt;0,"VENCIDA",IF(BB140&gt;=-5,"POR VENCER","AL DÍA"))))</f>
        <v>SIN ESTADO</v>
      </c>
      <c r="BG140" t="str">
        <f>IF(N($H140)&lt;9,"",IF(BA140="","",BA140+31))</f>
        <v/>
      </c>
      <c r="BH140" t="str">
        <f>IF(BG140="","",TODAY()-BG140)</f>
        <v/>
      </c>
      <c r="BK140" t="str">
        <f>IF(BG140="","SIN ESTADO",IF(BI140&lt;&gt;"","PAGA",IF(BH140&gt;0,"VENCIDA",IF(BH140&gt;=-5,"POR VENCER","AL DÍA"))))</f>
        <v>SIN ESTADO</v>
      </c>
      <c r="BM140" t="str">
        <f>IF(N($H140)&lt;10,"",IF(BG140="","",BG140+31))</f>
        <v/>
      </c>
      <c r="BN140" t="str">
        <f>IF(BM140="","",TODAY()-BM140)</f>
        <v/>
      </c>
      <c r="BQ140" t="str">
        <f>IF(BM140="","SIN ESTADO",IF(BO140&lt;&gt;"","PAGA",IF(BN140&gt;0,"VENCIDA",IF(BN140&gt;=-5,"POR VENCER","AL DÍA"))))</f>
        <v>SIN ESTADO</v>
      </c>
      <c r="BS140" t="str">
        <f>IF(N($H140)&lt;11,"",IF(BM140="","",BM140+31))</f>
        <v/>
      </c>
      <c r="BT140" t="str">
        <f>IF(BS140="","",TODAY()-BS140)</f>
        <v/>
      </c>
      <c r="BW140" t="str">
        <f>IF(BS140="","SIN ESTADO",IF(BU140&lt;&gt;"","PAGA",IF(BT140&gt;0,"VENCIDA",IF(BT140&gt;=-5,"POR VENCER","AL DÍA"))))</f>
        <v>SIN ESTADO</v>
      </c>
      <c r="BY140" t="str">
        <f>IF(N($H140)&lt;12,"",IF(BS140="","",BS140+31))</f>
        <v/>
      </c>
      <c r="BZ140" t="str">
        <f>IF(BY140="","",TODAY()-BY140)</f>
        <v/>
      </c>
      <c r="CC140" t="str">
        <f>IF(BY140="","SIN ESTADO",IF(CA140&lt;&gt;"","PAGA",IF(BZ140&gt;0,"VENCIDA",IF(BZ140&gt;=-5,"POR VENCER","AL DÍA"))))</f>
        <v>SIN ESTADO</v>
      </c>
      <c r="CE140" t="str">
        <f>IF(N($H140)&lt;13,"",IF(BY140="","",BY140+31))</f>
        <v/>
      </c>
      <c r="CF140" t="str">
        <f>IF(CE140="","",TODAY()-CE140)</f>
        <v/>
      </c>
      <c r="CI140" t="str">
        <f>IF(CE140="","SIN ESTADO",IF(CG140&lt;&gt;"","PAGA",IF(CF140&gt;0,"VENCIDA",IF(CF140&gt;=-5,"POR VENCER","AL DÍA"))))</f>
        <v>SIN ESTADO</v>
      </c>
      <c r="CK140" t="str">
        <f>IF(N($H140)&lt;14,"",IF(CE140="","",CE140+31))</f>
        <v/>
      </c>
      <c r="CL140" t="str">
        <f>IF(CK140="","",TODAY()-CK140)</f>
        <v/>
      </c>
      <c r="CO140" t="str">
        <f>IF(CK140="","SIN ESTADO",IF(CM140&lt;&gt;"","PAGA",IF(CL140&gt;0,"VENCIDA",IF(CL140&gt;=-5,"POR VENCER","AL DÍA"))))</f>
        <v>SIN ESTADO</v>
      </c>
      <c r="CQ140" t="str">
        <f>IF(N($H140)&lt;15,"",IF(CK140="","",CK140+31))</f>
        <v/>
      </c>
      <c r="CR140" t="str">
        <f>IF(CQ140="","",TODAY()-CQ140)</f>
        <v/>
      </c>
      <c r="CU140" t="str">
        <f>IF(CQ140="","SIN ESTADO",IF(CS140&lt;&gt;"","PAGA",IF(CR140&gt;0,"VENCIDA",IF(CR140&gt;=-5,"POR VENCER","AL DÍA"))))</f>
        <v>SIN ESTADO</v>
      </c>
      <c r="CW140" t="str">
        <f>IF(N($H140)&lt;16,"",IF(CQ140="","",CQ140+31))</f>
        <v/>
      </c>
      <c r="CX140" t="str">
        <f>IF(CW140="","",TODAY()-CW140)</f>
        <v/>
      </c>
      <c r="DA140" t="str">
        <f>IF(CW140="","SIN ESTADO",IF(CY140&lt;&gt;"","PAGA",IF(CX140&gt;0,"VENCIDA",IF(CX140&gt;=-5,"POR VENCER","AL DÍA"))))</f>
        <v>SIN ESTADO</v>
      </c>
      <c r="DC140" t="str">
        <f>IF(N($H140)&lt;17,"",IF(CW140="","",CW140+31))</f>
        <v/>
      </c>
      <c r="DD140" t="str">
        <f>IF(DC140="","",TODAY()-DC140)</f>
        <v/>
      </c>
      <c r="DG140" t="str">
        <f>IF(DC140="","SIN ESTADO",IF(DE140&lt;&gt;"","PAGA",IF(DD140&gt;0,"VENCIDA",IF(DD140&gt;=-5,"POR VENCER","AL DÍA"))))</f>
        <v>SIN ESTADO</v>
      </c>
      <c r="DI140" t="str">
        <f>IF(N($H140)&lt;18,"",IF(DC140="","",DC140+31))</f>
        <v/>
      </c>
      <c r="DJ140" t="str">
        <f>IF(DI140="","",TODAY()-DI140)</f>
        <v/>
      </c>
      <c r="DM140" t="str">
        <f>IF(DI140="","SIN ESTADO",IF(DK140&lt;&gt;"","PAGA",IF(DJ140&gt;0,"VENCIDA",IF(DJ140&gt;=-5,"POR VENCER","AL DÍA"))))</f>
        <v>SIN ESTADO</v>
      </c>
      <c r="DO140" t="str">
        <f>IF(N($H140)&lt;19,"",IF(DI140="","",DI140+31))</f>
        <v/>
      </c>
      <c r="DP140" t="str">
        <f>IF(DO140="","",TODAY()-DO140)</f>
        <v/>
      </c>
      <c r="DS140" t="str">
        <f>IF(DO140="","SIN ESTADO",IF(DQ140&lt;&gt;"","PAGA",IF(DP140&gt;0,"VENCIDA",IF(DP140&gt;=-5,"POR VENCER","AL DÍA"))))</f>
        <v>SIN ESTADO</v>
      </c>
      <c r="DU140" t="str">
        <f>IF(N($H140)&lt;20,"",IF(DO140="","",DO140+31))</f>
        <v/>
      </c>
      <c r="DV140" t="str">
        <f>IF(DU140="","",TODAY()-DU140)</f>
        <v/>
      </c>
      <c r="DY140" t="str">
        <f>IF(DU140="","SIN ESTADO",IF(DW140&lt;&gt;"","PAGA",IF(DV140&gt;0,"VENCIDA",IF(DV140&gt;=-5,"POR VENCER","AL DÍA"))))</f>
        <v>SIN ESTADO</v>
      </c>
      <c r="EA140" t="str">
        <f>IF(N($H140)&lt;21,"",IF(DU140="","",DU140+31))</f>
        <v/>
      </c>
      <c r="EB140" t="str">
        <f>IF(EA140="","",TODAY()-EA140)</f>
        <v/>
      </c>
      <c r="EE140" t="str">
        <f>IF(EA140="","SIN ESTADO",IF(EC140&lt;&gt;"","PAGA",IF(EB140&gt;0,"VENCIDA",IF(EB140&gt;=-5,"POR VENCER","AL DÍA"))))</f>
        <v>SIN ESTADO</v>
      </c>
      <c r="EG140" t="str">
        <f>IF(N($H140)&lt;22,"",IF(EA140="","",EA140+31))</f>
        <v/>
      </c>
      <c r="EH140" t="str">
        <f>IF(EG140="","",TODAY()-EG140)</f>
        <v/>
      </c>
      <c r="EK140" t="str">
        <f>IF(EG140="","SIN ESTADO",IF(EI140&lt;&gt;"","PAGA",IF(EH140&gt;0,"VENCIDA",IF(EH140&gt;=-5,"POR VENCER","AL DÍA"))))</f>
        <v>SIN ESTADO</v>
      </c>
      <c r="EM140" t="str">
        <f>IF(N($H140)&lt;23,"",IF(EG140="","",EG140+31))</f>
        <v/>
      </c>
      <c r="EN140" t="str">
        <f>IF(EM140="","",TODAY()-EM140)</f>
        <v/>
      </c>
      <c r="EQ140" t="str">
        <f>IF(EM140="","SIN ESTADO",IF(EO140&lt;&gt;"","PAGA",IF(EN140&gt;0,"VENCIDA",IF(EN140&gt;=-5,"POR VENCER","AL DÍA"))))</f>
        <v>SIN ESTADO</v>
      </c>
      <c r="ES140" t="str">
        <f>IF(N($H140)&lt;24,"",IF(EM140="","",EM140+31))</f>
        <v/>
      </c>
      <c r="ET140" t="str">
        <f>IF(ES140="","",TODAY()-ES140)</f>
        <v/>
      </c>
      <c r="EW140" t="str">
        <f>IF(ES140="","SIN ESTADO",IF(EU140&lt;&gt;"","PAGA",IF(ET140&gt;0,"VENCIDA",IF(ET140&gt;=-5,"POR VENCER","AL DÍA"))))</f>
        <v>SIN ESTADO</v>
      </c>
      <c r="EY140" t="str">
        <f>IF(N($H140)&lt;25,"",IF(ES140="","",ES140+31))</f>
        <v/>
      </c>
      <c r="EZ140" t="str">
        <f>IF(EY140="","",TODAY()-EY140)</f>
        <v/>
      </c>
      <c r="FC140" t="str">
        <f>IF(EY140="","SIN ESTADO",IF(FA140&lt;&gt;"","PAGA",IF(EZ140&gt;0,"VENCIDA",IF(EZ140&gt;=-5,"POR VENCER","AL DÍA"))))</f>
        <v>SIN ESTADO</v>
      </c>
      <c r="FE140" t="str">
        <f>IF(N($H140)&lt;26,"",IF(EY140="","",EY140+31))</f>
        <v/>
      </c>
      <c r="FF140" t="str">
        <f>IF(FE140="","",TODAY()-FE140)</f>
        <v/>
      </c>
      <c r="FI140" t="str">
        <f>IF(FE140="","SIN ESTADO",IF(FG140&lt;&gt;"","PAGA",IF(FF140&gt;0,"VENCIDA",IF(FF140&gt;=-5,"POR VENCER","AL DÍA"))))</f>
        <v>SIN ESTADO</v>
      </c>
      <c r="FK140" t="str">
        <f>IF(N($H140)&lt;27,"",IF(FE140="","",FE140+31))</f>
        <v/>
      </c>
      <c r="FL140" t="str">
        <f>IF(FK140="","",TODAY()-FK140)</f>
        <v/>
      </c>
      <c r="FO140" t="str">
        <f>IF(FK140="","SIN ESTADO",IF(FM140&lt;&gt;"","PAGA",IF(FL140&gt;0,"VENCIDA",IF(FL140&gt;=-5,"POR VENCER","AL DÍA"))))</f>
        <v>SIN ESTADO</v>
      </c>
      <c r="FQ140" t="str">
        <f>IF(N($H140)&lt;28,"",IF(FK140="","",FK140+31))</f>
        <v/>
      </c>
      <c r="FR140" t="str">
        <f>IF(FQ140="","",TODAY()-FQ140)</f>
        <v/>
      </c>
      <c r="FU140" t="str">
        <f>IF(FQ140="","SIN ESTADO",IF(FS140&lt;&gt;"","PAGA",IF(FR140&gt;0,"VENCIDA",IF(FR140&gt;=-5,"POR VENCER","AL DÍA"))))</f>
        <v>SIN ESTADO</v>
      </c>
      <c r="FW140" t="str">
        <f>IF(N($H140)&lt;29,"",IF(FQ140="","",FQ140+31))</f>
        <v/>
      </c>
      <c r="FX140" t="str">
        <f>IF(FW140="","",TODAY()-FW140)</f>
        <v/>
      </c>
      <c r="GA140" t="str">
        <f>IF(FW140="","SIN ESTADO",IF(FY140&lt;&gt;"","PAGA",IF(FX140&gt;0,"VENCIDA",IF(FX140&gt;=-5,"POR VENCER","AL DÍA"))))</f>
        <v>SIN ESTADO</v>
      </c>
      <c r="GC140" t="str">
        <f>IF(N($H140)&lt;30,"",IF(FW140="","",FW140+31))</f>
        <v/>
      </c>
      <c r="GD140" t="str">
        <f>IF(GC140="","",TODAY()-GC140)</f>
        <v/>
      </c>
      <c r="GG140" t="str">
        <f>IF(GC140="","SIN ESTADO",IF(GE140&lt;&gt;"","PAGA",IF(GD140&gt;0,"VENCIDA",IF(GD140&gt;=-5,"POR VENCER","AL DÍA"))))</f>
        <v>SIN ESTADO</v>
      </c>
      <c r="GI140" t="str">
        <f>IF(N($H140)&lt;31,"",IF(GC140="","",GC140+31))</f>
        <v/>
      </c>
      <c r="GJ140" t="str">
        <f>IF(GI140="","",TODAY()-GI140)</f>
        <v/>
      </c>
      <c r="GM140" t="str">
        <f>IF(GI140="","SIN ESTADO",IF(GK140&lt;&gt;"","PAGA",IF(GJ140&gt;0,"VENCIDA",IF(GJ140&gt;=-5,"POR VENCER","AL DÍA"))))</f>
        <v>SIN ESTADO</v>
      </c>
      <c r="GO140" t="str">
        <f>IF(N($H140)&lt;32,"",IF(GI140="","",GI140+31))</f>
        <v/>
      </c>
      <c r="GP140" t="str">
        <f>IF(GO140="","",TODAY()-GO140)</f>
        <v/>
      </c>
      <c r="GS140" t="str">
        <f>IF(GO140="","SIN ESTADO",IF(GQ140&lt;&gt;"","PAGA",IF(GP140&gt;0,"VENCIDA",IF(GP140&gt;=-5,"POR VENCER","AL DÍA"))))</f>
        <v>SIN ESTADO</v>
      </c>
      <c r="GU140" t="str">
        <f>IF(N($H140)&lt;33,"",IF(GO140="","",GO140+31))</f>
        <v/>
      </c>
      <c r="GV140" t="str">
        <f>IF(GU140="","",TODAY()-GU140)</f>
        <v/>
      </c>
      <c r="GY140" t="str">
        <f>IF(GU140="","SIN ESTADO",IF(GW140&lt;&gt;"","PAGA",IF(GV140&gt;0,"VENCIDA",IF(GV140&gt;=-5,"POR VENCER","AL DÍA"))))</f>
        <v>SIN ESTADO</v>
      </c>
      <c r="HA140" t="str">
        <f>IF(N($H140)&lt;34,"",IF(GU140="","",GU140+31))</f>
        <v/>
      </c>
      <c r="HB140" t="str">
        <f>IF(HA140="","",TODAY()-HA140)</f>
        <v/>
      </c>
      <c r="HE140" t="str">
        <f>IF(HA140="","SIN ESTADO",IF(HC140&lt;&gt;"","PAGA",IF(HB140&gt;0,"VENCIDA",IF(HB140&gt;=-5,"POR VENCER","AL DÍA"))))</f>
        <v>SIN ESTADO</v>
      </c>
      <c r="HG140" t="str">
        <f>IF(N($H140)&lt;35,"",IF(HA140="","",HA140+31))</f>
        <v/>
      </c>
      <c r="HH140" t="str">
        <f>IF(HG140="","",TODAY()-HG140)</f>
        <v/>
      </c>
      <c r="HK140" t="str">
        <f>IF(HG140="","SIN ESTADO",IF(HI140&lt;&gt;"","PAGA",IF(HH140&gt;0,"VENCIDA",IF(HH140&gt;=-5,"POR VENCER","AL DÍA"))))</f>
        <v>SIN ESTADO</v>
      </c>
      <c r="HM140" t="str">
        <f>IF(N($H140)&lt;36,"",IF(HG140="","",HG140+31))</f>
        <v/>
      </c>
      <c r="HN140" t="str">
        <f>IF(HM140="","",TODAY()-HM140)</f>
        <v/>
      </c>
      <c r="HQ140" t="str">
        <f>IF(HM140="","SIN ESTADO",IF(HO140&lt;&gt;"","PAGA",IF(HN140&gt;0,"VENCIDA",IF(HN140&gt;=-5,"POR VENCER","AL DÍA"))))</f>
        <v>SIN ESTADO</v>
      </c>
      <c r="HS140">
        <f>N140+T140+Z140+AF140+AL140+AR140+AX140+BD140+BJ140+BP140+BV140+CB140+CH140+CN140+CT140+CZ140+DF140+DL140+DR140+DX140+ED140+EJ140+EP140+EV140+FB140+FH140+FN140+FT140+FZ140+GF140+GL140+GR140+GX140+HD140+HJ140+HP140</f>
        <v>0</v>
      </c>
      <c r="HU140">
        <f>IFERROR(N($J140),0)</f>
        <v>0</v>
      </c>
      <c r="HW140">
        <f>SUMPRODUCT((MOD(COLUMN($M140:$HR140)-COLUMN($M140),6)=0)*ISNUMBER($M140:$HR140)*($M140:$HR140&gt;=RESUMEN!$C$26)*($M140:$HR140&lt;=RESUMEN!$C$27)*IFERROR(N($N140:$HS140),0))</f>
        <v>0</v>
      </c>
      <c r="HX140">
        <f>SUMPRODUCT((MOD(COLUMN($M140:$HR140)-COLUMN($M140),6)=0)*ISNUMBER($M140:$HR140)*($M140:$HR140&gt;=RESUMEN!$C$26)*($M140:$HR140&lt;=RESUMEN!$C$27))</f>
        <v>0</v>
      </c>
    </row>
    <row r="141">
      <c r="B141">
        <f>VENTAS!A140</f>
        <v>138</v>
      </c>
      <c r="C141" t="str">
        <f>VENTAS!B140</f>
        <v xml:space="preserve">LC1 - 15 - 6 </v>
      </c>
      <c r="D141" t="str">
        <f>VENTAS!C140</f>
        <v>VENDIDO</v>
      </c>
      <c r="E141">
        <f>VENTAS!D140</f>
        <v>25000000</v>
      </c>
      <c r="F141">
        <f>VENTAS!J140</f>
        <v>21000000</v>
      </c>
      <c r="G141">
        <f>VENTAS!F140</f>
        <v>46080</v>
      </c>
      <c r="H141">
        <f>VENTAS!K140</f>
        <v>24</v>
      </c>
      <c r="I141" t="str">
        <f>VENTAS!M140</f>
        <v xml:space="preserve">27 DE CADA MES </v>
      </c>
      <c r="J141">
        <f>VENTAS!L140</f>
        <v>875000</v>
      </c>
      <c r="K141">
        <f>IF(N($H141)&lt;1,"",$G141+31)</f>
        <v>46111</v>
      </c>
      <c r="L141">
        <f>IF(K141="","",TODAY()-K141)</f>
        <v>207</v>
      </c>
      <c r="O141" t="str">
        <f>IF(K141="","SIN ESTADO",IF(M141&lt;&gt;"","PAGA",IF(L141&gt;0,"VENCIDA",IF(L141&gt;=-5,"POR VENCER","AL DÍA"))))</f>
        <v>VENCIDA</v>
      </c>
      <c r="Q141">
        <f>IF(N($H141)&lt;2,"",IF(K141="","",K141+31))</f>
        <v>46142</v>
      </c>
      <c r="R141">
        <f>IF(Q141="","",TODAY()-Q141)</f>
        <v>176</v>
      </c>
      <c r="U141" t="str">
        <f>IF(Q141="","SIN ESTADO",IF(S141&lt;&gt;"","PAGA",IF(R141&gt;0,"VENCIDA",IF(R141&gt;=-5,"POR VENCER","AL DÍA"))))</f>
        <v>VENCIDA</v>
      </c>
      <c r="W141">
        <f>IF(N($H141)&lt;3,"",IF(Q141="","",Q141+31))</f>
        <v>46173</v>
      </c>
      <c r="X141">
        <f>IF(W141="","",TODAY()-W141)</f>
        <v>145</v>
      </c>
      <c r="AA141" t="str">
        <f>IF(W141="","SIN ESTADO",IF(Y141&lt;&gt;"","PAGA",IF(X141&gt;0,"VENCIDA",IF(X141&gt;=-5,"POR VENCER","AL DÍA"))))</f>
        <v>VENCIDA</v>
      </c>
      <c r="AC141">
        <f>IF(N($H141)&lt;4,"",IF(W141="","",W141+31))</f>
        <v>46204</v>
      </c>
      <c r="AD141">
        <f>IF(AC141="","",TODAY()-AC141)</f>
        <v>114</v>
      </c>
      <c r="AG141" t="str">
        <f>IF(AC141="","SIN ESTADO",IF(AE141&lt;&gt;"","PAGA",IF(AD141&gt;0,"VENCIDA",IF(AD141&gt;=-5,"POR VENCER","AL DÍA"))))</f>
        <v>VENCIDA</v>
      </c>
      <c r="AI141">
        <f>IF(N($H141)&lt;5,"",IF(AC141="","",AC141+31))</f>
        <v>46235</v>
      </c>
      <c r="AJ141">
        <f>IF(AI141="","",TODAY()-AI141)</f>
        <v>83</v>
      </c>
      <c r="AM141" t="str">
        <f>IF(AI141="","SIN ESTADO",IF(AK141&lt;&gt;"","PAGA",IF(AJ141&gt;0,"VENCIDA",IF(AJ141&gt;=-5,"POR VENCER","AL DÍA"))))</f>
        <v>VENCIDA</v>
      </c>
      <c r="AO141">
        <f>IF(N($H141)&lt;6,"",IF(AI141="","",AI141+31))</f>
        <v>46266</v>
      </c>
      <c r="AP141">
        <f>IF(AO141="","",TODAY()-AO141)</f>
        <v>52</v>
      </c>
      <c r="AS141" t="str">
        <f>IF(AO141="","SIN ESTADO",IF(AQ141&lt;&gt;"","PAGA",IF(AP141&gt;0,"VENCIDA",IF(AP141&gt;=-5,"POR VENCER","AL DÍA"))))</f>
        <v>VENCIDA</v>
      </c>
      <c r="AU141">
        <f>IF(N($H141)&lt;7,"",IF(AO141="","",AO141+31))</f>
        <v>46297</v>
      </c>
      <c r="AV141">
        <f>IF(AU141="","",TODAY()-AU141)</f>
        <v>21</v>
      </c>
      <c r="AY141" t="str">
        <f>IF(AU141="","SIN ESTADO",IF(AW141&lt;&gt;"","PAGA",IF(AV141&gt;0,"VENCIDA",IF(AV141&gt;=-5,"POR VENCER","AL DÍA"))))</f>
        <v>VENCIDA</v>
      </c>
      <c r="BA141">
        <f>IF(N($H141)&lt;8,"",IF(AU141="","",AU141+31))</f>
        <v>46328</v>
      </c>
      <c r="BB141">
        <f>IF(BA141="","",TODAY()-BA141)</f>
        <v>-10</v>
      </c>
      <c r="BE141" t="str">
        <f>IF(BA141="","SIN ESTADO",IF(BC141&lt;&gt;"","PAGA",IF(BB141&gt;0,"VENCIDA",IF(BB141&gt;=-5,"POR VENCER","AL DÍA"))))</f>
        <v>AL DÍA</v>
      </c>
      <c r="BG141">
        <f>IF(N($H141)&lt;9,"",IF(BA141="","",BA141+31))</f>
        <v>46359</v>
      </c>
      <c r="BH141">
        <f>IF(BG141="","",TODAY()-BG141)</f>
        <v>-41</v>
      </c>
      <c r="BK141" t="str">
        <f>IF(BG141="","SIN ESTADO",IF(BI141&lt;&gt;"","PAGA",IF(BH141&gt;0,"VENCIDA",IF(BH141&gt;=-5,"POR VENCER","AL DÍA"))))</f>
        <v>AL DÍA</v>
      </c>
      <c r="BM141">
        <f>IF(N($H141)&lt;10,"",IF(BG141="","",BG141+31))</f>
        <v>46390</v>
      </c>
      <c r="BN141">
        <f>IF(BM141="","",TODAY()-BM141)</f>
        <v>-72</v>
      </c>
      <c r="BQ141" t="str">
        <f>IF(BM141="","SIN ESTADO",IF(BO141&lt;&gt;"","PAGA",IF(BN141&gt;0,"VENCIDA",IF(BN141&gt;=-5,"POR VENCER","AL DÍA"))))</f>
        <v>AL DÍA</v>
      </c>
      <c r="BS141">
        <f>IF(N($H141)&lt;11,"",IF(BM141="","",BM141+31))</f>
        <v>46421</v>
      </c>
      <c r="BT141">
        <f>IF(BS141="","",TODAY()-BS141)</f>
        <v>-103</v>
      </c>
      <c r="BW141" t="str">
        <f>IF(BS141="","SIN ESTADO",IF(BU141&lt;&gt;"","PAGA",IF(BT141&gt;0,"VENCIDA",IF(BT141&gt;=-5,"POR VENCER","AL DÍA"))))</f>
        <v>AL DÍA</v>
      </c>
      <c r="BY141">
        <f>IF(N($H141)&lt;12,"",IF(BS141="","",BS141+31))</f>
        <v>46452</v>
      </c>
      <c r="BZ141">
        <f>IF(BY141="","",TODAY()-BY141)</f>
        <v>-134</v>
      </c>
      <c r="CC141" t="str">
        <f>IF(BY141="","SIN ESTADO",IF(CA141&lt;&gt;"","PAGA",IF(BZ141&gt;0,"VENCIDA",IF(BZ141&gt;=-5,"POR VENCER","AL DÍA"))))</f>
        <v>AL DÍA</v>
      </c>
      <c r="CE141">
        <f>IF(N($H141)&lt;13,"",IF(BY141="","",BY141+31))</f>
        <v>46483</v>
      </c>
      <c r="CF141">
        <f>IF(CE141="","",TODAY()-CE141)</f>
        <v>-165</v>
      </c>
      <c r="CI141" t="str">
        <f>IF(CE141="","SIN ESTADO",IF(CG141&lt;&gt;"","PAGA",IF(CF141&gt;0,"VENCIDA",IF(CF141&gt;=-5,"POR VENCER","AL DÍA"))))</f>
        <v>AL DÍA</v>
      </c>
      <c r="CK141">
        <f>IF(N($H141)&lt;14,"",IF(CE141="","",CE141+31))</f>
        <v>46514</v>
      </c>
      <c r="CL141">
        <f>IF(CK141="","",TODAY()-CK141)</f>
        <v>-196</v>
      </c>
      <c r="CO141" t="str">
        <f>IF(CK141="","SIN ESTADO",IF(CM141&lt;&gt;"","PAGA",IF(CL141&gt;0,"VENCIDA",IF(CL141&gt;=-5,"POR VENCER","AL DÍA"))))</f>
        <v>AL DÍA</v>
      </c>
      <c r="CQ141">
        <f>IF(N($H141)&lt;15,"",IF(CK141="","",CK141+31))</f>
        <v>46545</v>
      </c>
      <c r="CR141">
        <f>IF(CQ141="","",TODAY()-CQ141)</f>
        <v>-227</v>
      </c>
      <c r="CU141" t="str">
        <f>IF(CQ141="","SIN ESTADO",IF(CS141&lt;&gt;"","PAGA",IF(CR141&gt;0,"VENCIDA",IF(CR141&gt;=-5,"POR VENCER","AL DÍA"))))</f>
        <v>AL DÍA</v>
      </c>
      <c r="CW141">
        <f>IF(N($H141)&lt;16,"",IF(CQ141="","",CQ141+31))</f>
        <v>46576</v>
      </c>
      <c r="CX141">
        <f>IF(CW141="","",TODAY()-CW141)</f>
        <v>-258</v>
      </c>
      <c r="DA141" t="str">
        <f>IF(CW141="","SIN ESTADO",IF(CY141&lt;&gt;"","PAGA",IF(CX141&gt;0,"VENCIDA",IF(CX141&gt;=-5,"POR VENCER","AL DÍA"))))</f>
        <v>AL DÍA</v>
      </c>
      <c r="DC141">
        <f>IF(N($H141)&lt;17,"",IF(CW141="","",CW141+31))</f>
        <v>46607</v>
      </c>
      <c r="DD141">
        <f>IF(DC141="","",TODAY()-DC141)</f>
        <v>-289</v>
      </c>
      <c r="DG141" t="str">
        <f>IF(DC141="","SIN ESTADO",IF(DE141&lt;&gt;"","PAGA",IF(DD141&gt;0,"VENCIDA",IF(DD141&gt;=-5,"POR VENCER","AL DÍA"))))</f>
        <v>AL DÍA</v>
      </c>
      <c r="DI141">
        <f>IF(N($H141)&lt;18,"",IF(DC141="","",DC141+31))</f>
        <v>46638</v>
      </c>
      <c r="DJ141">
        <f>IF(DI141="","",TODAY()-DI141)</f>
        <v>-320</v>
      </c>
      <c r="DM141" t="str">
        <f>IF(DI141="","SIN ESTADO",IF(DK141&lt;&gt;"","PAGA",IF(DJ141&gt;0,"VENCIDA",IF(DJ141&gt;=-5,"POR VENCER","AL DÍA"))))</f>
        <v>AL DÍA</v>
      </c>
      <c r="DO141">
        <f>IF(N($H141)&lt;19,"",IF(DI141="","",DI141+31))</f>
        <v>46669</v>
      </c>
      <c r="DP141">
        <f>IF(DO141="","",TODAY()-DO141)</f>
        <v>-351</v>
      </c>
      <c r="DS141" t="str">
        <f>IF(DO141="","SIN ESTADO",IF(DQ141&lt;&gt;"","PAGA",IF(DP141&gt;0,"VENCIDA",IF(DP141&gt;=-5,"POR VENCER","AL DÍA"))))</f>
        <v>AL DÍA</v>
      </c>
      <c r="DU141">
        <f>IF(N($H141)&lt;20,"",IF(DO141="","",DO141+31))</f>
        <v>46700</v>
      </c>
      <c r="DV141">
        <f>IF(DU141="","",TODAY()-DU141)</f>
        <v>-382</v>
      </c>
      <c r="DY141" t="str">
        <f>IF(DU141="","SIN ESTADO",IF(DW141&lt;&gt;"","PAGA",IF(DV141&gt;0,"VENCIDA",IF(DV141&gt;=-5,"POR VENCER","AL DÍA"))))</f>
        <v>AL DÍA</v>
      </c>
      <c r="EA141">
        <f>IF(N($H141)&lt;21,"",IF(DU141="","",DU141+31))</f>
        <v>46731</v>
      </c>
      <c r="EB141">
        <f>IF(EA141="","",TODAY()-EA141)</f>
        <v>-413</v>
      </c>
      <c r="EE141" t="str">
        <f>IF(EA141="","SIN ESTADO",IF(EC141&lt;&gt;"","PAGA",IF(EB141&gt;0,"VENCIDA",IF(EB141&gt;=-5,"POR VENCER","AL DÍA"))))</f>
        <v>AL DÍA</v>
      </c>
      <c r="EG141">
        <f>IF(N($H141)&lt;22,"",IF(EA141="","",EA141+31))</f>
        <v>46762</v>
      </c>
      <c r="EH141">
        <f>IF(EG141="","",TODAY()-EG141)</f>
        <v>-444</v>
      </c>
      <c r="EK141" t="str">
        <f>IF(EG141="","SIN ESTADO",IF(EI141&lt;&gt;"","PAGA",IF(EH141&gt;0,"VENCIDA",IF(EH141&gt;=-5,"POR VENCER","AL DÍA"))))</f>
        <v>AL DÍA</v>
      </c>
      <c r="EM141">
        <f>IF(N($H141)&lt;23,"",IF(EG141="","",EG141+31))</f>
        <v>46793</v>
      </c>
      <c r="EN141">
        <f>IF(EM141="","",TODAY()-EM141)</f>
        <v>-475</v>
      </c>
      <c r="EQ141" t="str">
        <f>IF(EM141="","SIN ESTADO",IF(EO141&lt;&gt;"","PAGA",IF(EN141&gt;0,"VENCIDA",IF(EN141&gt;=-5,"POR VENCER","AL DÍA"))))</f>
        <v>AL DÍA</v>
      </c>
      <c r="ES141">
        <f>IF(N($H141)&lt;24,"",IF(EM141="","",EM141+31))</f>
        <v>46824</v>
      </c>
      <c r="ET141">
        <f>IF(ES141="","",TODAY()-ES141)</f>
        <v>-506</v>
      </c>
      <c r="EW141" t="str">
        <f>IF(ES141="","SIN ESTADO",IF(EU141&lt;&gt;"","PAGA",IF(ET141&gt;0,"VENCIDA",IF(ET141&gt;=-5,"POR VENCER","AL DÍA"))))</f>
        <v>AL DÍA</v>
      </c>
      <c r="EY141" t="str">
        <f>IF(N($H141)&lt;25,"",IF(ES141="","",ES141+31))</f>
        <v/>
      </c>
      <c r="EZ141" t="str">
        <f>IF(EY141="","",TODAY()-EY141)</f>
        <v/>
      </c>
      <c r="FC141" t="str">
        <f>IF(EY141="","SIN ESTADO",IF(FA141&lt;&gt;"","PAGA",IF(EZ141&gt;0,"VENCIDA",IF(EZ141&gt;=-5,"POR VENCER","AL DÍA"))))</f>
        <v>SIN ESTADO</v>
      </c>
      <c r="FE141" t="str">
        <f>IF(N($H141)&lt;26,"",IF(EY141="","",EY141+31))</f>
        <v/>
      </c>
      <c r="FF141" t="str">
        <f>IF(FE141="","",TODAY()-FE141)</f>
        <v/>
      </c>
      <c r="FI141" t="str">
        <f>IF(FE141="","SIN ESTADO",IF(FG141&lt;&gt;"","PAGA",IF(FF141&gt;0,"VENCIDA",IF(FF141&gt;=-5,"POR VENCER","AL DÍA"))))</f>
        <v>SIN ESTADO</v>
      </c>
      <c r="FK141" t="str">
        <f>IF(N($H141)&lt;27,"",IF(FE141="","",FE141+31))</f>
        <v/>
      </c>
      <c r="FL141" t="str">
        <f>IF(FK141="","",TODAY()-FK141)</f>
        <v/>
      </c>
      <c r="FO141" t="str">
        <f>IF(FK141="","SIN ESTADO",IF(FM141&lt;&gt;"","PAGA",IF(FL141&gt;0,"VENCIDA",IF(FL141&gt;=-5,"POR VENCER","AL DÍA"))))</f>
        <v>SIN ESTADO</v>
      </c>
      <c r="FQ141" t="str">
        <f>IF(N($H141)&lt;28,"",IF(FK141="","",FK141+31))</f>
        <v/>
      </c>
      <c r="FR141" t="str">
        <f>IF(FQ141="","",TODAY()-FQ141)</f>
        <v/>
      </c>
      <c r="FU141" t="str">
        <f>IF(FQ141="","SIN ESTADO",IF(FS141&lt;&gt;"","PAGA",IF(FR141&gt;0,"VENCIDA",IF(FR141&gt;=-5,"POR VENCER","AL DÍA"))))</f>
        <v>SIN ESTADO</v>
      </c>
      <c r="FW141" t="str">
        <f>IF(N($H141)&lt;29,"",IF(FQ141="","",FQ141+31))</f>
        <v/>
      </c>
      <c r="FX141" t="str">
        <f>IF(FW141="","",TODAY()-FW141)</f>
        <v/>
      </c>
      <c r="GA141" t="str">
        <f>IF(FW141="","SIN ESTADO",IF(FY141&lt;&gt;"","PAGA",IF(FX141&gt;0,"VENCIDA",IF(FX141&gt;=-5,"POR VENCER","AL DÍA"))))</f>
        <v>SIN ESTADO</v>
      </c>
      <c r="GC141" t="str">
        <f>IF(N($H141)&lt;30,"",IF(FW141="","",FW141+31))</f>
        <v/>
      </c>
      <c r="GD141" t="str">
        <f>IF(GC141="","",TODAY()-GC141)</f>
        <v/>
      </c>
      <c r="GG141" t="str">
        <f>IF(GC141="","SIN ESTADO",IF(GE141&lt;&gt;"","PAGA",IF(GD141&gt;0,"VENCIDA",IF(GD141&gt;=-5,"POR VENCER","AL DÍA"))))</f>
        <v>SIN ESTADO</v>
      </c>
      <c r="GI141" t="str">
        <f>IF(N($H141)&lt;31,"",IF(GC141="","",GC141+31))</f>
        <v/>
      </c>
      <c r="GJ141" t="str">
        <f>IF(GI141="","",TODAY()-GI141)</f>
        <v/>
      </c>
      <c r="GM141" t="str">
        <f>IF(GI141="","SIN ESTADO",IF(GK141&lt;&gt;"","PAGA",IF(GJ141&gt;0,"VENCIDA",IF(GJ141&gt;=-5,"POR VENCER","AL DÍA"))))</f>
        <v>SIN ESTADO</v>
      </c>
      <c r="GO141" t="str">
        <f>IF(N($H141)&lt;32,"",IF(GI141="","",GI141+31))</f>
        <v/>
      </c>
      <c r="GP141" t="str">
        <f>IF(GO141="","",TODAY()-GO141)</f>
        <v/>
      </c>
      <c r="GS141" t="str">
        <f>IF(GO141="","SIN ESTADO",IF(GQ141&lt;&gt;"","PAGA",IF(GP141&gt;0,"VENCIDA",IF(GP141&gt;=-5,"POR VENCER","AL DÍA"))))</f>
        <v>SIN ESTADO</v>
      </c>
      <c r="GU141" t="str">
        <f>IF(N($H141)&lt;33,"",IF(GO141="","",GO141+31))</f>
        <v/>
      </c>
      <c r="GV141" t="str">
        <f>IF(GU141="","",TODAY()-GU141)</f>
        <v/>
      </c>
      <c r="GY141" t="str">
        <f>IF(GU141="","SIN ESTADO",IF(GW141&lt;&gt;"","PAGA",IF(GV141&gt;0,"VENCIDA",IF(GV141&gt;=-5,"POR VENCER","AL DÍA"))))</f>
        <v>SIN ESTADO</v>
      </c>
      <c r="HA141" t="str">
        <f>IF(N($H141)&lt;34,"",IF(GU141="","",GU141+31))</f>
        <v/>
      </c>
      <c r="HB141" t="str">
        <f>IF(HA141="","",TODAY()-HA141)</f>
        <v/>
      </c>
      <c r="HE141" t="str">
        <f>IF(HA141="","SIN ESTADO",IF(HC141&lt;&gt;"","PAGA",IF(HB141&gt;0,"VENCIDA",IF(HB141&gt;=-5,"POR VENCER","AL DÍA"))))</f>
        <v>SIN ESTADO</v>
      </c>
      <c r="HG141" t="str">
        <f>IF(N($H141)&lt;35,"",IF(HA141="","",HA141+31))</f>
        <v/>
      </c>
      <c r="HH141" t="str">
        <f>IF(HG141="","",TODAY()-HG141)</f>
        <v/>
      </c>
      <c r="HK141" t="str">
        <f>IF(HG141="","SIN ESTADO",IF(HI141&lt;&gt;"","PAGA",IF(HH141&gt;0,"VENCIDA",IF(HH141&gt;=-5,"POR VENCER","AL DÍA"))))</f>
        <v>SIN ESTADO</v>
      </c>
      <c r="HM141" t="str">
        <f>IF(N($H141)&lt;36,"",IF(HG141="","",HG141+31))</f>
        <v/>
      </c>
      <c r="HN141" t="str">
        <f>IF(HM141="","",TODAY()-HM141)</f>
        <v/>
      </c>
      <c r="HQ141" t="str">
        <f>IF(HM141="","SIN ESTADO",IF(HO141&lt;&gt;"","PAGA",IF(HN141&gt;0,"VENCIDA",IF(HN141&gt;=-5,"POR VENCER","AL DÍA"))))</f>
        <v>SIN ESTADO</v>
      </c>
      <c r="HS141">
        <f>N141+T141+Z141+AF141+AL141+AR141+AX141+BD141+BJ141+BP141+BV141+CB141+CH141+CN141+CT141+CZ141+DF141+DL141+DR141+DX141+ED141+EJ141+EP141+EV141+FB141+FH141+FN141+FT141+FZ141+GF141+GL141+GR141+GX141+HD141+HJ141+HP141</f>
        <v>0</v>
      </c>
      <c r="HU141">
        <f>IFERROR(N($J141),0)</f>
        <v>875000</v>
      </c>
      <c r="HW141">
        <f>SUMPRODUCT((MOD(COLUMN($M141:$HR141)-COLUMN($M141),6)=0)*ISNUMBER($M141:$HR141)*($M141:$HR141&gt;=RESUMEN!$C$26)*($M141:$HR141&lt;=RESUMEN!$C$27)*IFERROR(N($N141:$HS141),0))</f>
        <v>0</v>
      </c>
      <c r="HX141">
        <f>SUMPRODUCT((MOD(COLUMN($M141:$HR141)-COLUMN($M141),6)=0)*ISNUMBER($M141:$HR141)*($M141:$HR141&gt;=RESUMEN!$C$26)*($M141:$HR141&lt;=RESUMEN!$C$27))</f>
        <v>0</v>
      </c>
    </row>
    <row r="142">
      <c r="B142">
        <f>VENTAS!A141</f>
        <v>139</v>
      </c>
      <c r="C142" t="str">
        <f>VENTAS!B141</f>
        <v xml:space="preserve">LC1 - 15 - 7 Y 20 </v>
      </c>
      <c r="D142" t="str">
        <f>VENTAS!C141</f>
        <v>VENDIDO</v>
      </c>
      <c r="E142">
        <f>VENTAS!D141</f>
        <v>50000000</v>
      </c>
      <c r="F142">
        <f>VENTAS!J141</f>
        <v>42000000</v>
      </c>
      <c r="G142">
        <f>VENTAS!F141</f>
        <v>46086</v>
      </c>
      <c r="H142">
        <f>VENTAS!K141</f>
        <v>24</v>
      </c>
      <c r="I142" t="str">
        <f>VENTAS!M141</f>
        <v xml:space="preserve">05 DE CADA MES </v>
      </c>
      <c r="J142">
        <f>VENTAS!L141</f>
        <v>1750000</v>
      </c>
      <c r="K142">
        <f>IF(N($H142)&lt;1,"",$G142+31)</f>
        <v>46117</v>
      </c>
      <c r="L142">
        <f>IF(K142="","",TODAY()-K142)</f>
        <v>201</v>
      </c>
      <c r="M142">
        <v>46118</v>
      </c>
      <c r="N142">
        <v>1700000</v>
      </c>
      <c r="O142" t="str">
        <f>IF(K142="","SIN ESTADO",IF(M142&lt;&gt;"","PAGA",IF(L142&gt;0,"VENCIDA",IF(L142&gt;=-5,"POR VENCER","AL DÍA"))))</f>
        <v>PAGA</v>
      </c>
      <c r="P142" t="str">
        <v>TRANSFERENCIA</v>
      </c>
      <c r="Q142">
        <f>IF(N($H142)&lt;2,"",IF(K142="","",K142+31))</f>
        <v>46148</v>
      </c>
      <c r="R142">
        <f>IF(Q142="","",TODAY()-Q142)</f>
        <v>170</v>
      </c>
      <c r="S142">
        <v>46148</v>
      </c>
      <c r="T142">
        <v>1700000</v>
      </c>
      <c r="U142" t="str">
        <f>IF(Q142="","SIN ESTADO",IF(S142&lt;&gt;"","PAGA",IF(R142&gt;0,"VENCIDA",IF(R142&gt;=-5,"POR VENCER","AL DÍA"))))</f>
        <v>PAGA</v>
      </c>
      <c r="V142" t="str">
        <v>TRANSFERENCIA</v>
      </c>
      <c r="W142">
        <f>IF(N($H142)&lt;3,"",IF(Q142="","",Q142+31))</f>
        <v>46179</v>
      </c>
      <c r="X142">
        <f>IF(W142="","",TODAY()-W142)</f>
        <v>139</v>
      </c>
      <c r="Y142">
        <v>46178</v>
      </c>
      <c r="Z142">
        <v>1700000</v>
      </c>
      <c r="AA142" t="str">
        <f>IF(W142="","SIN ESTADO",IF(Y142&lt;&gt;"","PAGA",IF(X142&gt;0,"VENCIDA",IF(X142&gt;=-5,"POR VENCER","AL DÍA"))))</f>
        <v>PAGA</v>
      </c>
      <c r="AB142" t="str">
        <v>TRANSFERENCIA</v>
      </c>
      <c r="AC142">
        <f>IF(N($H142)&lt;4,"",IF(W142="","",W142+31))</f>
        <v>46210</v>
      </c>
      <c r="AD142">
        <f>IF(AC142="","",TODAY()-AC142)</f>
        <v>108</v>
      </c>
      <c r="AE142">
        <v>46207</v>
      </c>
      <c r="AF142">
        <v>1700000</v>
      </c>
      <c r="AG142" t="str">
        <f>IF(AC142="","SIN ESTADO",IF(AE142&lt;&gt;"","PAGA",IF(AD142&gt;0,"VENCIDA",IF(AD142&gt;=-5,"POR VENCER","AL DÍA"))))</f>
        <v>PAGA</v>
      </c>
      <c r="AH142" t="str">
        <v>TRANSFERENCIA</v>
      </c>
      <c r="AI142">
        <f>IF(N($H142)&lt;5,"",IF(AC142="","",AC142+31))</f>
        <v>46241</v>
      </c>
      <c r="AJ142">
        <f>IF(AI142="","",TODAY()-AI142)</f>
        <v>77</v>
      </c>
      <c r="AK142">
        <v>46239</v>
      </c>
      <c r="AL142">
        <v>1700000</v>
      </c>
      <c r="AM142" t="str">
        <f>IF(AI142="","SIN ESTADO",IF(AK142&lt;&gt;"","PAGA",IF(AJ142&gt;0,"VENCIDA",IF(AJ142&gt;=-5,"POR VENCER","AL DÍA"))))</f>
        <v>PAGA</v>
      </c>
      <c r="AN142" t="str">
        <v>TRANSFERENCIA</v>
      </c>
      <c r="AO142">
        <f>IF(N($H142)&lt;6,"",IF(AI142="","",AI142+31))</f>
        <v>46272</v>
      </c>
      <c r="AP142">
        <f>IF(AO142="","",TODAY()-AO142)</f>
        <v>46</v>
      </c>
      <c r="AQ142">
        <v>46273</v>
      </c>
      <c r="AR142">
        <v>1700000</v>
      </c>
      <c r="AS142" t="str">
        <f>IF(AO142="","SIN ESTADO",IF(AQ142&lt;&gt;"","PAGA",IF(AP142&gt;0,"VENCIDA",IF(AP142&gt;=-5,"POR VENCER","AL DÍA"))))</f>
        <v>PAGA</v>
      </c>
      <c r="AT142" t="str">
        <v>TRANSFERENCIA</v>
      </c>
      <c r="AU142">
        <f>IF(N($H142)&lt;7,"",IF(AO142="","",AO142+31))</f>
        <v>46303</v>
      </c>
      <c r="AV142">
        <f>IF(AU142="","",TODAY()-AU142)</f>
        <v>15</v>
      </c>
      <c r="AW142">
        <v>46300</v>
      </c>
      <c r="AX142">
        <v>1150000</v>
      </c>
      <c r="AY142" t="str">
        <f>IF(AU142="","SIN ESTADO",IF(AW142&lt;&gt;"","PAGA",IF(AV142&gt;0,"VENCIDA",IF(AV142&gt;=-5,"POR VENCER","AL DÍA"))))</f>
        <v>PAGA</v>
      </c>
      <c r="AZ142" t="str">
        <v>TRANSFERENCIA</v>
      </c>
      <c r="BA142">
        <f>IF(N($H142)&lt;8,"",IF(AU142="","",AU142+31))</f>
        <v>46334</v>
      </c>
      <c r="BB142">
        <f>IF(BA142="","",TODAY()-BA142)</f>
        <v>-16</v>
      </c>
      <c r="BC142">
        <v>46303</v>
      </c>
      <c r="BD142">
        <v>550000</v>
      </c>
      <c r="BE142" t="str">
        <f>IF(BA142="","SIN ESTADO",IF(BC142&lt;&gt;"","PAGA",IF(BB142&gt;0,"VENCIDA",IF(BB142&gt;=-5,"POR VENCER","AL DÍA"))))</f>
        <v>PAGA</v>
      </c>
      <c r="BF142" t="str">
        <v>TRANSFERENCIA</v>
      </c>
      <c r="BG142">
        <f>IF(N($H142)&lt;9,"",IF(BA142="","",BA142+31))</f>
        <v>46365</v>
      </c>
      <c r="BH142">
        <f>IF(BG142="","",TODAY()-BG142)</f>
        <v>-47</v>
      </c>
      <c r="BK142" t="str">
        <f>IF(BG142="","SIN ESTADO",IF(BI142&lt;&gt;"","PAGA",IF(BH142&gt;0,"VENCIDA",IF(BH142&gt;=-5,"POR VENCER","AL DÍA"))))</f>
        <v>AL DÍA</v>
      </c>
      <c r="BM142">
        <f>IF(N($H142)&lt;10,"",IF(BG142="","",BG142+31))</f>
        <v>46396</v>
      </c>
      <c r="BN142">
        <f>IF(BM142="","",TODAY()-BM142)</f>
        <v>-78</v>
      </c>
      <c r="BQ142" t="str">
        <f>IF(BM142="","SIN ESTADO",IF(BO142&lt;&gt;"","PAGA",IF(BN142&gt;0,"VENCIDA",IF(BN142&gt;=-5,"POR VENCER","AL DÍA"))))</f>
        <v>AL DÍA</v>
      </c>
      <c r="BS142">
        <f>IF(N($H142)&lt;11,"",IF(BM142="","",BM142+31))</f>
        <v>46427</v>
      </c>
      <c r="BT142">
        <f>IF(BS142="","",TODAY()-BS142)</f>
        <v>-109</v>
      </c>
      <c r="BW142" t="str">
        <f>IF(BS142="","SIN ESTADO",IF(BU142&lt;&gt;"","PAGA",IF(BT142&gt;0,"VENCIDA",IF(BT142&gt;=-5,"POR VENCER","AL DÍA"))))</f>
        <v>AL DÍA</v>
      </c>
      <c r="BY142">
        <f>IF(N($H142)&lt;12,"",IF(BS142="","",BS142+31))</f>
        <v>46458</v>
      </c>
      <c r="BZ142">
        <f>IF(BY142="","",TODAY()-BY142)</f>
        <v>-140</v>
      </c>
      <c r="CC142" t="str">
        <f>IF(BY142="","SIN ESTADO",IF(CA142&lt;&gt;"","PAGA",IF(BZ142&gt;0,"VENCIDA",IF(BZ142&gt;=-5,"POR VENCER","AL DÍA"))))</f>
        <v>AL DÍA</v>
      </c>
      <c r="CE142">
        <f>IF(N($H142)&lt;13,"",IF(BY142="","",BY142+31))</f>
        <v>46489</v>
      </c>
      <c r="CF142">
        <f>IF(CE142="","",TODAY()-CE142)</f>
        <v>-171</v>
      </c>
      <c r="CI142" t="str">
        <f>IF(CE142="","SIN ESTADO",IF(CG142&lt;&gt;"","PAGA",IF(CF142&gt;0,"VENCIDA",IF(CF142&gt;=-5,"POR VENCER","AL DÍA"))))</f>
        <v>AL DÍA</v>
      </c>
      <c r="CK142">
        <f>IF(N($H142)&lt;14,"",IF(CE142="","",CE142+31))</f>
        <v>46520</v>
      </c>
      <c r="CL142">
        <f>IF(CK142="","",TODAY()-CK142)</f>
        <v>-202</v>
      </c>
      <c r="CO142" t="str">
        <f>IF(CK142="","SIN ESTADO",IF(CM142&lt;&gt;"","PAGA",IF(CL142&gt;0,"VENCIDA",IF(CL142&gt;=-5,"POR VENCER","AL DÍA"))))</f>
        <v>AL DÍA</v>
      </c>
      <c r="CQ142">
        <f>IF(N($H142)&lt;15,"",IF(CK142="","",CK142+31))</f>
        <v>46551</v>
      </c>
      <c r="CR142">
        <f>IF(CQ142="","",TODAY()-CQ142)</f>
        <v>-233</v>
      </c>
      <c r="CU142" t="str">
        <f>IF(CQ142="","SIN ESTADO",IF(CS142&lt;&gt;"","PAGA",IF(CR142&gt;0,"VENCIDA",IF(CR142&gt;=-5,"POR VENCER","AL DÍA"))))</f>
        <v>AL DÍA</v>
      </c>
      <c r="CW142">
        <f>IF(N($H142)&lt;16,"",IF(CQ142="","",CQ142+31))</f>
        <v>46582</v>
      </c>
      <c r="CX142">
        <f>IF(CW142="","",TODAY()-CW142)</f>
        <v>-264</v>
      </c>
      <c r="DA142" t="str">
        <f>IF(CW142="","SIN ESTADO",IF(CY142&lt;&gt;"","PAGA",IF(CX142&gt;0,"VENCIDA",IF(CX142&gt;=-5,"POR VENCER","AL DÍA"))))</f>
        <v>AL DÍA</v>
      </c>
      <c r="DC142">
        <f>IF(N($H142)&lt;17,"",IF(CW142="","",CW142+31))</f>
        <v>46613</v>
      </c>
      <c r="DD142">
        <f>IF(DC142="","",TODAY()-DC142)</f>
        <v>-295</v>
      </c>
      <c r="DG142" t="str">
        <f>IF(DC142="","SIN ESTADO",IF(DE142&lt;&gt;"","PAGA",IF(DD142&gt;0,"VENCIDA",IF(DD142&gt;=-5,"POR VENCER","AL DÍA"))))</f>
        <v>AL DÍA</v>
      </c>
      <c r="DI142">
        <f>IF(N($H142)&lt;18,"",IF(DC142="","",DC142+31))</f>
        <v>46644</v>
      </c>
      <c r="DJ142">
        <f>IF(DI142="","",TODAY()-DI142)</f>
        <v>-326</v>
      </c>
      <c r="DM142" t="str">
        <f>IF(DI142="","SIN ESTADO",IF(DK142&lt;&gt;"","PAGA",IF(DJ142&gt;0,"VENCIDA",IF(DJ142&gt;=-5,"POR VENCER","AL DÍA"))))</f>
        <v>AL DÍA</v>
      </c>
      <c r="DO142">
        <f>IF(N($H142)&lt;19,"",IF(DI142="","",DI142+31))</f>
        <v>46675</v>
      </c>
      <c r="DP142">
        <f>IF(DO142="","",TODAY()-DO142)</f>
        <v>-357</v>
      </c>
      <c r="DS142" t="str">
        <f>IF(DO142="","SIN ESTADO",IF(DQ142&lt;&gt;"","PAGA",IF(DP142&gt;0,"VENCIDA",IF(DP142&gt;=-5,"POR VENCER","AL DÍA"))))</f>
        <v>AL DÍA</v>
      </c>
      <c r="DU142">
        <f>IF(N($H142)&lt;20,"",IF(DO142="","",DO142+31))</f>
        <v>46706</v>
      </c>
      <c r="DV142">
        <f>IF(DU142="","",TODAY()-DU142)</f>
        <v>-388</v>
      </c>
      <c r="DY142" t="str">
        <f>IF(DU142="","SIN ESTADO",IF(DW142&lt;&gt;"","PAGA",IF(DV142&gt;0,"VENCIDA",IF(DV142&gt;=-5,"POR VENCER","AL DÍA"))))</f>
        <v>AL DÍA</v>
      </c>
      <c r="EA142">
        <f>IF(N($H142)&lt;21,"",IF(DU142="","",DU142+31))</f>
        <v>46737</v>
      </c>
      <c r="EB142">
        <f>IF(EA142="","",TODAY()-EA142)</f>
        <v>-419</v>
      </c>
      <c r="EE142" t="str">
        <f>IF(EA142="","SIN ESTADO",IF(EC142&lt;&gt;"","PAGA",IF(EB142&gt;0,"VENCIDA",IF(EB142&gt;=-5,"POR VENCER","AL DÍA"))))</f>
        <v>AL DÍA</v>
      </c>
      <c r="EG142">
        <f>IF(N($H142)&lt;22,"",IF(EA142="","",EA142+31))</f>
        <v>46768</v>
      </c>
      <c r="EH142">
        <f>IF(EG142="","",TODAY()-EG142)</f>
        <v>-450</v>
      </c>
      <c r="EK142" t="str">
        <f>IF(EG142="","SIN ESTADO",IF(EI142&lt;&gt;"","PAGA",IF(EH142&gt;0,"VENCIDA",IF(EH142&gt;=-5,"POR VENCER","AL DÍA"))))</f>
        <v>AL DÍA</v>
      </c>
      <c r="EM142">
        <f>IF(N($H142)&lt;23,"",IF(EG142="","",EG142+31))</f>
        <v>46799</v>
      </c>
      <c r="EN142">
        <f>IF(EM142="","",TODAY()-EM142)</f>
        <v>-481</v>
      </c>
      <c r="EQ142" t="str">
        <f>IF(EM142="","SIN ESTADO",IF(EO142&lt;&gt;"","PAGA",IF(EN142&gt;0,"VENCIDA",IF(EN142&gt;=-5,"POR VENCER","AL DÍA"))))</f>
        <v>AL DÍA</v>
      </c>
      <c r="ES142">
        <f>IF(N($H142)&lt;24,"",IF(EM142="","",EM142+31))</f>
        <v>46830</v>
      </c>
      <c r="ET142">
        <f>IF(ES142="","",TODAY()-ES142)</f>
        <v>-512</v>
      </c>
      <c r="EW142" t="str">
        <f>IF(ES142="","SIN ESTADO",IF(EU142&lt;&gt;"","PAGA",IF(ET142&gt;0,"VENCIDA",IF(ET142&gt;=-5,"POR VENCER","AL DÍA"))))</f>
        <v>AL DÍA</v>
      </c>
      <c r="EY142" t="str">
        <f>IF(N($H142)&lt;25,"",IF(ES142="","",ES142+31))</f>
        <v/>
      </c>
      <c r="EZ142" t="str">
        <f>IF(EY142="","",TODAY()-EY142)</f>
        <v/>
      </c>
      <c r="FC142" t="str">
        <f>IF(EY142="","SIN ESTADO",IF(FA142&lt;&gt;"","PAGA",IF(EZ142&gt;0,"VENCIDA",IF(EZ142&gt;=-5,"POR VENCER","AL DÍA"))))</f>
        <v>SIN ESTADO</v>
      </c>
      <c r="FE142" t="str">
        <f>IF(N($H142)&lt;26,"",IF(EY142="","",EY142+31))</f>
        <v/>
      </c>
      <c r="FF142" t="str">
        <f>IF(FE142="","",TODAY()-FE142)</f>
        <v/>
      </c>
      <c r="FI142" t="str">
        <f>IF(FE142="","SIN ESTADO",IF(FG142&lt;&gt;"","PAGA",IF(FF142&gt;0,"VENCIDA",IF(FF142&gt;=-5,"POR VENCER","AL DÍA"))))</f>
        <v>SIN ESTADO</v>
      </c>
      <c r="FK142" t="str">
        <f>IF(N($H142)&lt;27,"",IF(FE142="","",FE142+31))</f>
        <v/>
      </c>
      <c r="FL142" t="str">
        <f>IF(FK142="","",TODAY()-FK142)</f>
        <v/>
      </c>
      <c r="FO142" t="str">
        <f>IF(FK142="","SIN ESTADO",IF(FM142&lt;&gt;"","PAGA",IF(FL142&gt;0,"VENCIDA",IF(FL142&gt;=-5,"POR VENCER","AL DÍA"))))</f>
        <v>SIN ESTADO</v>
      </c>
      <c r="FQ142" t="str">
        <f>IF(N($H142)&lt;28,"",IF(FK142="","",FK142+31))</f>
        <v/>
      </c>
      <c r="FR142" t="str">
        <f>IF(FQ142="","",TODAY()-FQ142)</f>
        <v/>
      </c>
      <c r="FU142" t="str">
        <f>IF(FQ142="","SIN ESTADO",IF(FS142&lt;&gt;"","PAGA",IF(FR142&gt;0,"VENCIDA",IF(FR142&gt;=-5,"POR VENCER","AL DÍA"))))</f>
        <v>SIN ESTADO</v>
      </c>
      <c r="FW142" t="str">
        <f>IF(N($H142)&lt;29,"",IF(FQ142="","",FQ142+31))</f>
        <v/>
      </c>
      <c r="FX142" t="str">
        <f>IF(FW142="","",TODAY()-FW142)</f>
        <v/>
      </c>
      <c r="GA142" t="str">
        <f>IF(FW142="","SIN ESTADO",IF(FY142&lt;&gt;"","PAGA",IF(FX142&gt;0,"VENCIDA",IF(FX142&gt;=-5,"POR VENCER","AL DÍA"))))</f>
        <v>SIN ESTADO</v>
      </c>
      <c r="GC142" t="str">
        <f>IF(N($H142)&lt;30,"",IF(FW142="","",FW142+31))</f>
        <v/>
      </c>
      <c r="GD142" t="str">
        <f>IF(GC142="","",TODAY()-GC142)</f>
        <v/>
      </c>
      <c r="GG142" t="str">
        <f>IF(GC142="","SIN ESTADO",IF(GE142&lt;&gt;"","PAGA",IF(GD142&gt;0,"VENCIDA",IF(GD142&gt;=-5,"POR VENCER","AL DÍA"))))</f>
        <v>SIN ESTADO</v>
      </c>
      <c r="GI142" t="str">
        <f>IF(N($H142)&lt;31,"",IF(GC142="","",GC142+31))</f>
        <v/>
      </c>
      <c r="GJ142" t="str">
        <f>IF(GI142="","",TODAY()-GI142)</f>
        <v/>
      </c>
      <c r="GM142" t="str">
        <f>IF(GI142="","SIN ESTADO",IF(GK142&lt;&gt;"","PAGA",IF(GJ142&gt;0,"VENCIDA",IF(GJ142&gt;=-5,"POR VENCER","AL DÍA"))))</f>
        <v>SIN ESTADO</v>
      </c>
      <c r="GO142" t="str">
        <f>IF(N($H142)&lt;32,"",IF(GI142="","",GI142+31))</f>
        <v/>
      </c>
      <c r="GP142" t="str">
        <f>IF(GO142="","",TODAY()-GO142)</f>
        <v/>
      </c>
      <c r="GS142" t="str">
        <f>IF(GO142="","SIN ESTADO",IF(GQ142&lt;&gt;"","PAGA",IF(GP142&gt;0,"VENCIDA",IF(GP142&gt;=-5,"POR VENCER","AL DÍA"))))</f>
        <v>SIN ESTADO</v>
      </c>
      <c r="GU142" t="str">
        <f>IF(N($H142)&lt;33,"",IF(GO142="","",GO142+31))</f>
        <v/>
      </c>
      <c r="GV142" t="str">
        <f>IF(GU142="","",TODAY()-GU142)</f>
        <v/>
      </c>
      <c r="GY142" t="str">
        <f>IF(GU142="","SIN ESTADO",IF(GW142&lt;&gt;"","PAGA",IF(GV142&gt;0,"VENCIDA",IF(GV142&gt;=-5,"POR VENCER","AL DÍA"))))</f>
        <v>SIN ESTADO</v>
      </c>
      <c r="HA142" t="str">
        <f>IF(N($H142)&lt;34,"",IF(GU142="","",GU142+31))</f>
        <v/>
      </c>
      <c r="HB142" t="str">
        <f>IF(HA142="","",TODAY()-HA142)</f>
        <v/>
      </c>
      <c r="HE142" t="str">
        <f>IF(HA142="","SIN ESTADO",IF(HC142&lt;&gt;"","PAGA",IF(HB142&gt;0,"VENCIDA",IF(HB142&gt;=-5,"POR VENCER","AL DÍA"))))</f>
        <v>SIN ESTADO</v>
      </c>
      <c r="HG142" t="str">
        <f>IF(N($H142)&lt;35,"",IF(HA142="","",HA142+31))</f>
        <v/>
      </c>
      <c r="HH142" t="str">
        <f>IF(HG142="","",TODAY()-HG142)</f>
        <v/>
      </c>
      <c r="HK142" t="str">
        <f>IF(HG142="","SIN ESTADO",IF(HI142&lt;&gt;"","PAGA",IF(HH142&gt;0,"VENCIDA",IF(HH142&gt;=-5,"POR VENCER","AL DÍA"))))</f>
        <v>SIN ESTADO</v>
      </c>
      <c r="HM142" t="str">
        <f>IF(N($H142)&lt;36,"",IF(HG142="","",HG142+31))</f>
        <v/>
      </c>
      <c r="HN142" t="str">
        <f>IF(HM142="","",TODAY()-HM142)</f>
        <v/>
      </c>
      <c r="HQ142" t="str">
        <f>IF(HM142="","SIN ESTADO",IF(HO142&lt;&gt;"","PAGA",IF(HN142&gt;0,"VENCIDA",IF(HN142&gt;=-5,"POR VENCER","AL DÍA"))))</f>
        <v>SIN ESTADO</v>
      </c>
      <c r="HS142">
        <f>N142+T142+Z142+AF142+AL142+AR142+AX142+BD142+BJ142+BP142+BV142+CB142+CH142+CN142+CT142+CZ142+DF142+DL142+DR142+DX142+ED142+EJ142+EP142+EV142+FB142+FH142+FN142+FT142+FZ142+GF142+GL142+GR142+GX142+HD142+HJ142+HP142</f>
        <v>11900000</v>
      </c>
      <c r="HU142">
        <f>IFERROR(N($J142),0)</f>
        <v>1750000</v>
      </c>
      <c r="HW142">
        <f>SUMPRODUCT((MOD(COLUMN($M142:$HR142)-COLUMN($M142),6)=0)*ISNUMBER($M142:$HR142)*($M142:$HR142&gt;=RESUMEN!$C$26)*($M142:$HR142&lt;=RESUMEN!$C$27)*IFERROR(N($N142:$HS142),0))</f>
        <v>1700000</v>
      </c>
      <c r="HX142">
        <f>SUMPRODUCT((MOD(COLUMN($M142:$HR142)-COLUMN($M142),6)=0)*ISNUMBER($M142:$HR142)*($M142:$HR142&gt;=RESUMEN!$C$26)*($M142:$HR142&lt;=RESUMEN!$C$27))</f>
        <v>1</v>
      </c>
    </row>
    <row r="143">
      <c r="B143">
        <f>VENTAS!A142</f>
        <v>140</v>
      </c>
      <c r="C143" t="str">
        <f>VENTAS!B142</f>
        <v>LC1 - 15 - 8</v>
      </c>
      <c r="D143" t="str">
        <f>VENTAS!C142</f>
        <v>VENDIDO</v>
      </c>
      <c r="E143">
        <f>VENTAS!D142</f>
        <v>25000000</v>
      </c>
      <c r="F143">
        <f>VENTAS!J142</f>
        <v>21000000</v>
      </c>
      <c r="G143">
        <f>VENTAS!F142</f>
        <v>46049</v>
      </c>
      <c r="H143">
        <f>VENTAS!K142</f>
        <v>24</v>
      </c>
      <c r="I143" t="str">
        <f>VENTAS!M142</f>
        <v xml:space="preserve">27 DE CADA MES </v>
      </c>
      <c r="J143">
        <f>VENTAS!L142</f>
        <v>875000</v>
      </c>
      <c r="K143">
        <f>IF(N($H143)&lt;1,"",$G143+31)</f>
        <v>46080</v>
      </c>
      <c r="L143">
        <f>IF(K143="","",TODAY()-K143)</f>
        <v>238</v>
      </c>
      <c r="M143">
        <v>46066</v>
      </c>
      <c r="N143">
        <v>875000</v>
      </c>
      <c r="O143" t="str">
        <f>IF(K143="","SIN ESTADO",IF(M143&lt;&gt;"","PAGA",IF(L143&gt;0,"VENCIDA",IF(L143&gt;=-5,"POR VENCER","AL DÍA"))))</f>
        <v>PAGA</v>
      </c>
      <c r="P143" t="str">
        <v>EFECTIVO</v>
      </c>
      <c r="Q143">
        <f>IF(N($H143)&lt;2,"",IF(K143="","",K143+31))</f>
        <v>46111</v>
      </c>
      <c r="R143">
        <f>IF(Q143="","",TODAY()-Q143)</f>
        <v>207</v>
      </c>
      <c r="S143">
        <v>46066</v>
      </c>
      <c r="T143">
        <v>875000</v>
      </c>
      <c r="U143" t="str">
        <f>IF(Q143="","SIN ESTADO",IF(S143&lt;&gt;"","PAGA",IF(R143&gt;0,"VENCIDA",IF(R143&gt;=-5,"POR VENCER","AL DÍA"))))</f>
        <v>PAGA</v>
      </c>
      <c r="V143" t="str">
        <v>EFECTIVO</v>
      </c>
      <c r="W143">
        <f>IF(N($H143)&lt;3,"",IF(Q143="","",Q143+31))</f>
        <v>46142</v>
      </c>
      <c r="X143">
        <f>IF(W143="","",TODAY()-W143)</f>
        <v>176</v>
      </c>
      <c r="Y143">
        <v>46092</v>
      </c>
      <c r="Z143">
        <v>875000</v>
      </c>
      <c r="AA143" t="str">
        <f>IF(W143="","SIN ESTADO",IF(Y143&lt;&gt;"","PAGA",IF(X143&gt;0,"VENCIDA",IF(X143&gt;=-5,"POR VENCER","AL DÍA"))))</f>
        <v>PAGA</v>
      </c>
      <c r="AB143" t="str">
        <v>TRANSFERENCIA</v>
      </c>
      <c r="AC143">
        <f>IF(N($H143)&lt;4,"",IF(W143="","",W143+31))</f>
        <v>46173</v>
      </c>
      <c r="AD143">
        <f>IF(AC143="","",TODAY()-AC143)</f>
        <v>145</v>
      </c>
      <c r="AE143">
        <v>46167</v>
      </c>
      <c r="AF143">
        <v>875000</v>
      </c>
      <c r="AG143" t="str">
        <f>IF(AC143="","SIN ESTADO",IF(AE143&lt;&gt;"","PAGA",IF(AD143&gt;0,"VENCIDA",IF(AD143&gt;=-5,"POR VENCER","AL DÍA"))))</f>
        <v>PAGA</v>
      </c>
      <c r="AH143" t="str">
        <v>TRANSFERENCIA</v>
      </c>
      <c r="AI143">
        <f>IF(N($H143)&lt;5,"",IF(AC143="","",AC143+31))</f>
        <v>46204</v>
      </c>
      <c r="AJ143">
        <f>IF(AI143="","",TODAY()-AI143)</f>
        <v>114</v>
      </c>
      <c r="AK143">
        <v>46196</v>
      </c>
      <c r="AL143">
        <v>875000</v>
      </c>
      <c r="AM143" t="str">
        <f>IF(AI143="","SIN ESTADO",IF(AK143&lt;&gt;"","PAGA",IF(AJ143&gt;0,"VENCIDA",IF(AJ143&gt;=-5,"POR VENCER","AL DÍA"))))</f>
        <v>PAGA</v>
      </c>
      <c r="AN143" t="str">
        <v>TRANSFERENCIA</v>
      </c>
      <c r="AO143">
        <f>IF(N($H143)&lt;6,"",IF(AI143="","",AI143+31))</f>
        <v>46235</v>
      </c>
      <c r="AP143">
        <f>IF(AO143="","",TODAY()-AO143)</f>
        <v>83</v>
      </c>
      <c r="AQ143">
        <v>46218</v>
      </c>
      <c r="AR143">
        <v>875000</v>
      </c>
      <c r="AS143" t="str">
        <f>IF(AO143="","SIN ESTADO",IF(AQ143&lt;&gt;"","PAGA",IF(AP143&gt;0,"VENCIDA",IF(AP143&gt;=-5,"POR VENCER","AL DÍA"))))</f>
        <v>PAGA</v>
      </c>
      <c r="AT143" t="str">
        <v>TRANSFERENCIA</v>
      </c>
      <c r="AU143">
        <f>IF(N($H143)&lt;7,"",IF(AO143="","",AO143+31))</f>
        <v>46266</v>
      </c>
      <c r="AV143">
        <f>IF(AU143="","",TODAY()-AU143)</f>
        <v>52</v>
      </c>
      <c r="AW143">
        <v>46253</v>
      </c>
      <c r="AX143">
        <v>8750000</v>
      </c>
      <c r="AY143" t="str">
        <f>IF(AU143="","SIN ESTADO",IF(AW143&lt;&gt;"","PAGA",IF(AV143&gt;0,"VENCIDA",IF(AV143&gt;=-5,"POR VENCER","AL DÍA"))))</f>
        <v>PAGA</v>
      </c>
      <c r="AZ143" t="str">
        <v>TRANSFERENCIA</v>
      </c>
      <c r="BA143">
        <f>IF(N($H143)&lt;8,"",IF(AU143="","",AU143+31))</f>
        <v>46297</v>
      </c>
      <c r="BB143">
        <f>IF(BA143="","",TODAY()-BA143)</f>
        <v>21</v>
      </c>
      <c r="BC143">
        <v>46286</v>
      </c>
      <c r="BD143">
        <v>875000</v>
      </c>
      <c r="BE143" t="str">
        <f>IF(BA143="","SIN ESTADO",IF(BC143&lt;&gt;"","PAGA",IF(BB143&gt;0,"VENCIDA",IF(BB143&gt;=-5,"POR VENCER","AL DÍA"))))</f>
        <v>PAGA</v>
      </c>
      <c r="BF143" t="str">
        <v>TRANSFERENCIA</v>
      </c>
      <c r="BG143">
        <f>IF(N($H143)&lt;9,"",IF(BA143="","",BA143+31))</f>
        <v>46328</v>
      </c>
      <c r="BH143">
        <f>IF(BG143="","",TODAY()-BG143)</f>
        <v>-10</v>
      </c>
      <c r="BI143">
        <v>46314</v>
      </c>
      <c r="BJ143">
        <v>875000</v>
      </c>
      <c r="BK143" t="str">
        <f>IF(BG143="","SIN ESTADO",IF(BI143&lt;&gt;"","PAGA",IF(BH143&gt;0,"VENCIDA",IF(BH143&gt;=-5,"POR VENCER","AL DÍA"))))</f>
        <v>PAGA</v>
      </c>
      <c r="BL143" t="str">
        <v>TRANSFERENCIA</v>
      </c>
      <c r="BM143">
        <f>IF(N($H143)&lt;10,"",IF(BG143="","",BG143+31))</f>
        <v>46359</v>
      </c>
      <c r="BN143">
        <f>IF(BM143="","",TODAY()-BM143)</f>
        <v>-41</v>
      </c>
      <c r="BQ143" t="str">
        <f>IF(BM143="","SIN ESTADO",IF(BO143&lt;&gt;"","PAGA",IF(BN143&gt;0,"VENCIDA",IF(BN143&gt;=-5,"POR VENCER","AL DÍA"))))</f>
        <v>AL DÍA</v>
      </c>
      <c r="BS143">
        <f>IF(N($H143)&lt;11,"",IF(BM143="","",BM143+31))</f>
        <v>46390</v>
      </c>
      <c r="BT143">
        <f>IF(BS143="","",TODAY()-BS143)</f>
        <v>-72</v>
      </c>
      <c r="BW143" t="str">
        <f>IF(BS143="","SIN ESTADO",IF(BU143&lt;&gt;"","PAGA",IF(BT143&gt;0,"VENCIDA",IF(BT143&gt;=-5,"POR VENCER","AL DÍA"))))</f>
        <v>AL DÍA</v>
      </c>
      <c r="BY143">
        <f>IF(N($H143)&lt;12,"",IF(BS143="","",BS143+31))</f>
        <v>46421</v>
      </c>
      <c r="BZ143">
        <f>IF(BY143="","",TODAY()-BY143)</f>
        <v>-103</v>
      </c>
      <c r="CC143" t="str">
        <f>IF(BY143="","SIN ESTADO",IF(CA143&lt;&gt;"","PAGA",IF(BZ143&gt;0,"VENCIDA",IF(BZ143&gt;=-5,"POR VENCER","AL DÍA"))))</f>
        <v>AL DÍA</v>
      </c>
      <c r="CE143">
        <f>IF(N($H143)&lt;13,"",IF(BY143="","",BY143+31))</f>
        <v>46452</v>
      </c>
      <c r="CF143">
        <f>IF(CE143="","",TODAY()-CE143)</f>
        <v>-134</v>
      </c>
      <c r="CI143" t="str">
        <f>IF(CE143="","SIN ESTADO",IF(CG143&lt;&gt;"","PAGA",IF(CF143&gt;0,"VENCIDA",IF(CF143&gt;=-5,"POR VENCER","AL DÍA"))))</f>
        <v>AL DÍA</v>
      </c>
      <c r="CK143">
        <f>IF(N($H143)&lt;14,"",IF(CE143="","",CE143+31))</f>
        <v>46483</v>
      </c>
      <c r="CL143">
        <f>IF(CK143="","",TODAY()-CK143)</f>
        <v>-165</v>
      </c>
      <c r="CO143" t="str">
        <f>IF(CK143="","SIN ESTADO",IF(CM143&lt;&gt;"","PAGA",IF(CL143&gt;0,"VENCIDA",IF(CL143&gt;=-5,"POR VENCER","AL DÍA"))))</f>
        <v>AL DÍA</v>
      </c>
      <c r="CQ143">
        <f>IF(N($H143)&lt;15,"",IF(CK143="","",CK143+31))</f>
        <v>46514</v>
      </c>
      <c r="CR143">
        <f>IF(CQ143="","",TODAY()-CQ143)</f>
        <v>-196</v>
      </c>
      <c r="CU143" t="str">
        <f>IF(CQ143="","SIN ESTADO",IF(CS143&lt;&gt;"","PAGA",IF(CR143&gt;0,"VENCIDA",IF(CR143&gt;=-5,"POR VENCER","AL DÍA"))))</f>
        <v>AL DÍA</v>
      </c>
      <c r="CW143">
        <f>IF(N($H143)&lt;16,"",IF(CQ143="","",CQ143+31))</f>
        <v>46545</v>
      </c>
      <c r="CX143">
        <f>IF(CW143="","",TODAY()-CW143)</f>
        <v>-227</v>
      </c>
      <c r="DA143" t="str">
        <f>IF(CW143="","SIN ESTADO",IF(CY143&lt;&gt;"","PAGA",IF(CX143&gt;0,"VENCIDA",IF(CX143&gt;=-5,"POR VENCER","AL DÍA"))))</f>
        <v>AL DÍA</v>
      </c>
      <c r="DC143">
        <f>IF(N($H143)&lt;17,"",IF(CW143="","",CW143+31))</f>
        <v>46576</v>
      </c>
      <c r="DD143">
        <f>IF(DC143="","",TODAY()-DC143)</f>
        <v>-258</v>
      </c>
      <c r="DG143" t="str">
        <f>IF(DC143="","SIN ESTADO",IF(DE143&lt;&gt;"","PAGA",IF(DD143&gt;0,"VENCIDA",IF(DD143&gt;=-5,"POR VENCER","AL DÍA"))))</f>
        <v>AL DÍA</v>
      </c>
      <c r="DI143">
        <f>IF(N($H143)&lt;18,"",IF(DC143="","",DC143+31))</f>
        <v>46607</v>
      </c>
      <c r="DJ143">
        <f>IF(DI143="","",TODAY()-DI143)</f>
        <v>-289</v>
      </c>
      <c r="DM143" t="str">
        <f>IF(DI143="","SIN ESTADO",IF(DK143&lt;&gt;"","PAGA",IF(DJ143&gt;0,"VENCIDA",IF(DJ143&gt;=-5,"POR VENCER","AL DÍA"))))</f>
        <v>AL DÍA</v>
      </c>
      <c r="DO143">
        <f>IF(N($H143)&lt;19,"",IF(DI143="","",DI143+31))</f>
        <v>46638</v>
      </c>
      <c r="DP143">
        <f>IF(DO143="","",TODAY()-DO143)</f>
        <v>-320</v>
      </c>
      <c r="DS143" t="str">
        <f>IF(DO143="","SIN ESTADO",IF(DQ143&lt;&gt;"","PAGA",IF(DP143&gt;0,"VENCIDA",IF(DP143&gt;=-5,"POR VENCER","AL DÍA"))))</f>
        <v>AL DÍA</v>
      </c>
      <c r="DU143">
        <f>IF(N($H143)&lt;20,"",IF(DO143="","",DO143+31))</f>
        <v>46669</v>
      </c>
      <c r="DV143">
        <f>IF(DU143="","",TODAY()-DU143)</f>
        <v>-351</v>
      </c>
      <c r="DY143" t="str">
        <f>IF(DU143="","SIN ESTADO",IF(DW143&lt;&gt;"","PAGA",IF(DV143&gt;0,"VENCIDA",IF(DV143&gt;=-5,"POR VENCER","AL DÍA"))))</f>
        <v>AL DÍA</v>
      </c>
      <c r="EA143">
        <f>IF(N($H143)&lt;21,"",IF(DU143="","",DU143+31))</f>
        <v>46700</v>
      </c>
      <c r="EB143">
        <f>IF(EA143="","",TODAY()-EA143)</f>
        <v>-382</v>
      </c>
      <c r="EE143" t="str">
        <f>IF(EA143="","SIN ESTADO",IF(EC143&lt;&gt;"","PAGA",IF(EB143&gt;0,"VENCIDA",IF(EB143&gt;=-5,"POR VENCER","AL DÍA"))))</f>
        <v>AL DÍA</v>
      </c>
      <c r="EG143">
        <f>IF(N($H143)&lt;22,"",IF(EA143="","",EA143+31))</f>
        <v>46731</v>
      </c>
      <c r="EH143">
        <f>IF(EG143="","",TODAY()-EG143)</f>
        <v>-413</v>
      </c>
      <c r="EK143" t="str">
        <f>IF(EG143="","SIN ESTADO",IF(EI143&lt;&gt;"","PAGA",IF(EH143&gt;0,"VENCIDA",IF(EH143&gt;=-5,"POR VENCER","AL DÍA"))))</f>
        <v>AL DÍA</v>
      </c>
      <c r="EM143">
        <f>IF(N($H143)&lt;23,"",IF(EG143="","",EG143+31))</f>
        <v>46762</v>
      </c>
      <c r="EN143">
        <f>IF(EM143="","",TODAY()-EM143)</f>
        <v>-444</v>
      </c>
      <c r="EQ143" t="str">
        <f>IF(EM143="","SIN ESTADO",IF(EO143&lt;&gt;"","PAGA",IF(EN143&gt;0,"VENCIDA",IF(EN143&gt;=-5,"POR VENCER","AL DÍA"))))</f>
        <v>AL DÍA</v>
      </c>
      <c r="ES143">
        <f>IF(N($H143)&lt;24,"",IF(EM143="","",EM143+31))</f>
        <v>46793</v>
      </c>
      <c r="ET143">
        <f>IF(ES143="","",TODAY()-ES143)</f>
        <v>-475</v>
      </c>
      <c r="EW143" t="str">
        <f>IF(ES143="","SIN ESTADO",IF(EU143&lt;&gt;"","PAGA",IF(ET143&gt;0,"VENCIDA",IF(ET143&gt;=-5,"POR VENCER","AL DÍA"))))</f>
        <v>AL DÍA</v>
      </c>
      <c r="EY143" t="str">
        <f>IF(N($H143)&lt;25,"",IF(ES143="","",ES143+31))</f>
        <v/>
      </c>
      <c r="EZ143" t="str">
        <f>IF(EY143="","",TODAY()-EY143)</f>
        <v/>
      </c>
      <c r="FC143" t="str">
        <f>IF(EY143="","SIN ESTADO",IF(FA143&lt;&gt;"","PAGA",IF(EZ143&gt;0,"VENCIDA",IF(EZ143&gt;=-5,"POR VENCER","AL DÍA"))))</f>
        <v>SIN ESTADO</v>
      </c>
      <c r="FE143" t="str">
        <f>IF(N($H143)&lt;26,"",IF(EY143="","",EY143+31))</f>
        <v/>
      </c>
      <c r="FF143" t="str">
        <f>IF(FE143="","",TODAY()-FE143)</f>
        <v/>
      </c>
      <c r="FI143" t="str">
        <f>IF(FE143="","SIN ESTADO",IF(FG143&lt;&gt;"","PAGA",IF(FF143&gt;0,"VENCIDA",IF(FF143&gt;=-5,"POR VENCER","AL DÍA"))))</f>
        <v>SIN ESTADO</v>
      </c>
      <c r="FK143" t="str">
        <f>IF(N($H143)&lt;27,"",IF(FE143="","",FE143+31))</f>
        <v/>
      </c>
      <c r="FL143" t="str">
        <f>IF(FK143="","",TODAY()-FK143)</f>
        <v/>
      </c>
      <c r="FO143" t="str">
        <f>IF(FK143="","SIN ESTADO",IF(FM143&lt;&gt;"","PAGA",IF(FL143&gt;0,"VENCIDA",IF(FL143&gt;=-5,"POR VENCER","AL DÍA"))))</f>
        <v>SIN ESTADO</v>
      </c>
      <c r="FQ143" t="str">
        <f>IF(N($H143)&lt;28,"",IF(FK143="","",FK143+31))</f>
        <v/>
      </c>
      <c r="FR143" t="str">
        <f>IF(FQ143="","",TODAY()-FQ143)</f>
        <v/>
      </c>
      <c r="FU143" t="str">
        <f>IF(FQ143="","SIN ESTADO",IF(FS143&lt;&gt;"","PAGA",IF(FR143&gt;0,"VENCIDA",IF(FR143&gt;=-5,"POR VENCER","AL DÍA"))))</f>
        <v>SIN ESTADO</v>
      </c>
      <c r="FW143" t="str">
        <f>IF(N($H143)&lt;29,"",IF(FQ143="","",FQ143+31))</f>
        <v/>
      </c>
      <c r="FX143" t="str">
        <f>IF(FW143="","",TODAY()-FW143)</f>
        <v/>
      </c>
      <c r="GA143" t="str">
        <f>IF(FW143="","SIN ESTADO",IF(FY143&lt;&gt;"","PAGA",IF(FX143&gt;0,"VENCIDA",IF(FX143&gt;=-5,"POR VENCER","AL DÍA"))))</f>
        <v>SIN ESTADO</v>
      </c>
      <c r="GC143" t="str">
        <f>IF(N($H143)&lt;30,"",IF(FW143="","",FW143+31))</f>
        <v/>
      </c>
      <c r="GD143" t="str">
        <f>IF(GC143="","",TODAY()-GC143)</f>
        <v/>
      </c>
      <c r="GG143" t="str">
        <f>IF(GC143="","SIN ESTADO",IF(GE143&lt;&gt;"","PAGA",IF(GD143&gt;0,"VENCIDA",IF(GD143&gt;=-5,"POR VENCER","AL DÍA"))))</f>
        <v>SIN ESTADO</v>
      </c>
      <c r="GI143" t="str">
        <f>IF(N($H143)&lt;31,"",IF(GC143="","",GC143+31))</f>
        <v/>
      </c>
      <c r="GJ143" t="str">
        <f>IF(GI143="","",TODAY()-GI143)</f>
        <v/>
      </c>
      <c r="GM143" t="str">
        <f>IF(GI143="","SIN ESTADO",IF(GK143&lt;&gt;"","PAGA",IF(GJ143&gt;0,"VENCIDA",IF(GJ143&gt;=-5,"POR VENCER","AL DÍA"))))</f>
        <v>SIN ESTADO</v>
      </c>
      <c r="GO143" t="str">
        <f>IF(N($H143)&lt;32,"",IF(GI143="","",GI143+31))</f>
        <v/>
      </c>
      <c r="GP143" t="str">
        <f>IF(GO143="","",TODAY()-GO143)</f>
        <v/>
      </c>
      <c r="GS143" t="str">
        <f>IF(GO143="","SIN ESTADO",IF(GQ143&lt;&gt;"","PAGA",IF(GP143&gt;0,"VENCIDA",IF(GP143&gt;=-5,"POR VENCER","AL DÍA"))))</f>
        <v>SIN ESTADO</v>
      </c>
      <c r="GU143" t="str">
        <f>IF(N($H143)&lt;33,"",IF(GO143="","",GO143+31))</f>
        <v/>
      </c>
      <c r="GV143" t="str">
        <f>IF(GU143="","",TODAY()-GU143)</f>
        <v/>
      </c>
      <c r="GY143" t="str">
        <f>IF(GU143="","SIN ESTADO",IF(GW143&lt;&gt;"","PAGA",IF(GV143&gt;0,"VENCIDA",IF(GV143&gt;=-5,"POR VENCER","AL DÍA"))))</f>
        <v>SIN ESTADO</v>
      </c>
      <c r="HA143" t="str">
        <f>IF(N($H143)&lt;34,"",IF(GU143="","",GU143+31))</f>
        <v/>
      </c>
      <c r="HB143" t="str">
        <f>IF(HA143="","",TODAY()-HA143)</f>
        <v/>
      </c>
      <c r="HE143" t="str">
        <f>IF(HA143="","SIN ESTADO",IF(HC143&lt;&gt;"","PAGA",IF(HB143&gt;0,"VENCIDA",IF(HB143&gt;=-5,"POR VENCER","AL DÍA"))))</f>
        <v>SIN ESTADO</v>
      </c>
      <c r="HG143" t="str">
        <f>IF(N($H143)&lt;35,"",IF(HA143="","",HA143+31))</f>
        <v/>
      </c>
      <c r="HH143" t="str">
        <f>IF(HG143="","",TODAY()-HG143)</f>
        <v/>
      </c>
      <c r="HK143" t="str">
        <f>IF(HG143="","SIN ESTADO",IF(HI143&lt;&gt;"","PAGA",IF(HH143&gt;0,"VENCIDA",IF(HH143&gt;=-5,"POR VENCER","AL DÍA"))))</f>
        <v>SIN ESTADO</v>
      </c>
      <c r="HM143" t="str">
        <f>IF(N($H143)&lt;36,"",IF(HG143="","",HG143+31))</f>
        <v/>
      </c>
      <c r="HN143" t="str">
        <f>IF(HM143="","",TODAY()-HM143)</f>
        <v/>
      </c>
      <c r="HQ143" t="str">
        <f>IF(HM143="","SIN ESTADO",IF(HO143&lt;&gt;"","PAGA",IF(HN143&gt;0,"VENCIDA",IF(HN143&gt;=-5,"POR VENCER","AL DÍA"))))</f>
        <v>SIN ESTADO</v>
      </c>
      <c r="HS143">
        <f>N143+T143+Z143+AF143+AL143+AR143+AX143+BD143+BJ143+BP143+BV143+CB143+CH143+CN143+CT143+CZ143+DF143+DL143+DR143+DX143+ED143+EJ143+EP143+EV143+FB143+FH143+FN143+FT143+FZ143+GF143+GL143+GR143+GX143+HD143+HJ143+HP143</f>
        <v>15750000</v>
      </c>
      <c r="HU143">
        <f>IFERROR(N($J143),0)</f>
        <v>875000</v>
      </c>
      <c r="HW143">
        <f>SUMPRODUCT((MOD(COLUMN($M143:$HR143)-COLUMN($M143),6)=0)*ISNUMBER($M143:$HR143)*($M143:$HR143&gt;=RESUMEN!$C$26)*($M143:$HR143&lt;=RESUMEN!$C$27)*IFERROR(N($N143:$HS143),0))</f>
        <v>875000</v>
      </c>
      <c r="HX143">
        <f>SUMPRODUCT((MOD(COLUMN($M143:$HR143)-COLUMN($M143),6)=0)*ISNUMBER($M143:$HR143)*($M143:$HR143&gt;=RESUMEN!$C$26)*($M143:$HR143&lt;=RESUMEN!$C$27))</f>
        <v>1</v>
      </c>
    </row>
    <row r="144">
      <c r="B144">
        <f>VENTAS!A143</f>
        <v>141</v>
      </c>
      <c r="C144" t="str">
        <f>VENTAS!B143</f>
        <v>LC1 - 15 - 9</v>
      </c>
      <c r="D144" t="str">
        <f>VENTAS!C143</f>
        <v>VENDIDO</v>
      </c>
      <c r="E144">
        <f>VENTAS!D143</f>
        <v>25000000</v>
      </c>
      <c r="F144">
        <f>VENTAS!J143</f>
        <v>21000000</v>
      </c>
      <c r="G144">
        <f>VENTAS!F143</f>
        <v>46094</v>
      </c>
      <c r="H144">
        <f>VENTAS!K143</f>
        <v>24</v>
      </c>
      <c r="I144" t="str">
        <f>VENTAS!M143</f>
        <v xml:space="preserve">13 DE CADA MES </v>
      </c>
      <c r="J144">
        <f>VENTAS!L143</f>
        <v>875000</v>
      </c>
      <c r="K144">
        <f>IF(N($H144)&lt;1,"",$G144+31)</f>
        <v>46125</v>
      </c>
      <c r="L144">
        <f>IF(K144="","",TODAY()-K144)</f>
        <v>193</v>
      </c>
      <c r="M144">
        <v>46195</v>
      </c>
      <c r="N144">
        <v>1000000</v>
      </c>
      <c r="O144" t="str">
        <f>IF(K144="","SIN ESTADO",IF(M144&lt;&gt;"","PAGA",IF(L144&gt;0,"VENCIDA",IF(L144&gt;=-5,"POR VENCER","AL DÍA"))))</f>
        <v>PAGA</v>
      </c>
      <c r="P144" t="str">
        <v>TRANSFERENCIA</v>
      </c>
      <c r="Q144">
        <f>IF(N($H144)&lt;2,"",IF(K144="","",K144+31))</f>
        <v>46156</v>
      </c>
      <c r="R144">
        <f>IF(Q144="","",TODAY()-Q144)</f>
        <v>162</v>
      </c>
      <c r="S144">
        <v>46258</v>
      </c>
      <c r="T144">
        <v>1000000</v>
      </c>
      <c r="U144" t="str">
        <f>IF(Q144="","SIN ESTADO",IF(S144&lt;&gt;"","PAGA",IF(R144&gt;0,"VENCIDA",IF(R144&gt;=-5,"POR VENCER","AL DÍA"))))</f>
        <v>PAGA</v>
      </c>
      <c r="V144" t="str">
        <v>TRANSFERENCIA</v>
      </c>
      <c r="W144">
        <f>IF(N($H144)&lt;3,"",IF(Q144="","",Q144+31))</f>
        <v>46187</v>
      </c>
      <c r="X144">
        <f>IF(W144="","",TODAY()-W144)</f>
        <v>131</v>
      </c>
      <c r="Y144">
        <v>46281</v>
      </c>
      <c r="Z144">
        <v>4750000</v>
      </c>
      <c r="AA144" t="str">
        <f>IF(W144="","SIN ESTADO",IF(Y144&lt;&gt;"","PAGA",IF(X144&gt;0,"VENCIDA",IF(X144&gt;=-5,"POR VENCER","AL DÍA"))))</f>
        <v>PAGA</v>
      </c>
      <c r="AB144" t="str">
        <v>TRANSFERENCIA</v>
      </c>
      <c r="AC144">
        <f>IF(N($H144)&lt;4,"",IF(W144="","",W144+31))</f>
        <v>46218</v>
      </c>
      <c r="AD144">
        <f>IF(AC144="","",TODAY()-AC144)</f>
        <v>100</v>
      </c>
      <c r="AE144">
        <v>46281</v>
      </c>
      <c r="AG144" t="str">
        <f>IF(AC144="","SIN ESTADO",IF(AE144&lt;&gt;"","PAGA",IF(AD144&gt;0,"VENCIDA",IF(AD144&gt;=-5,"POR VENCER","AL DÍA"))))</f>
        <v>PAGA</v>
      </c>
      <c r="AI144">
        <f>IF(N($H144)&lt;5,"",IF(AC144="","",AC144+31))</f>
        <v>46249</v>
      </c>
      <c r="AJ144">
        <f>IF(AI144="","",TODAY()-AI144)</f>
        <v>69</v>
      </c>
      <c r="AK144">
        <v>46281</v>
      </c>
      <c r="AM144" t="str">
        <f>IF(AI144="","SIN ESTADO",IF(AK144&lt;&gt;"","PAGA",IF(AJ144&gt;0,"VENCIDA",IF(AJ144&gt;=-5,"POR VENCER","AL DÍA"))))</f>
        <v>PAGA</v>
      </c>
      <c r="AO144">
        <f>IF(N($H144)&lt;6,"",IF(AI144="","",AI144+31))</f>
        <v>46280</v>
      </c>
      <c r="AP144">
        <f>IF(AO144="","",TODAY()-AO144)</f>
        <v>38</v>
      </c>
      <c r="AQ144">
        <v>46281</v>
      </c>
      <c r="AS144" t="str">
        <f>IF(AO144="","SIN ESTADO",IF(AQ144&lt;&gt;"","PAGA",IF(AP144&gt;0,"VENCIDA",IF(AP144&gt;=-5,"POR VENCER","AL DÍA"))))</f>
        <v>PAGA</v>
      </c>
      <c r="AU144">
        <f>IF(N($H144)&lt;7,"",IF(AO144="","",AO144+31))</f>
        <v>46311</v>
      </c>
      <c r="AV144">
        <f>IF(AU144="","",TODAY()-AU144)</f>
        <v>7</v>
      </c>
      <c r="AW144">
        <v>46281</v>
      </c>
      <c r="AY144" t="str">
        <f>IF(AU144="","SIN ESTADO",IF(AW144&lt;&gt;"","PAGA",IF(AV144&gt;0,"VENCIDA",IF(AV144&gt;=-5,"POR VENCER","AL DÍA"))))</f>
        <v>PAGA</v>
      </c>
      <c r="BA144">
        <f>IF(N($H144)&lt;8,"",IF(AU144="","",AU144+31))</f>
        <v>46342</v>
      </c>
      <c r="BB144">
        <f>IF(BA144="","",TODAY()-BA144)</f>
        <v>-24</v>
      </c>
      <c r="BC144">
        <v>46281</v>
      </c>
      <c r="BE144" t="str">
        <f>IF(BA144="","SIN ESTADO",IF(BC144&lt;&gt;"","PAGA",IF(BB144&gt;0,"VENCIDA",IF(BB144&gt;=-5,"POR VENCER","AL DÍA"))))</f>
        <v>PAGA</v>
      </c>
      <c r="BG144">
        <f>IF(N($H144)&lt;9,"",IF(BA144="","",BA144+31))</f>
        <v>46373</v>
      </c>
      <c r="BH144">
        <f>IF(BG144="","",TODAY()-BG144)</f>
        <v>-55</v>
      </c>
      <c r="BI144">
        <v>46308</v>
      </c>
      <c r="BJ144">
        <v>4750000</v>
      </c>
      <c r="BK144" t="str">
        <f>IF(BG144="","SIN ESTADO",IF(BI144&lt;&gt;"","PAGA",IF(BH144&gt;0,"VENCIDA",IF(BH144&gt;=-5,"POR VENCER","AL DÍA"))))</f>
        <v>PAGA</v>
      </c>
      <c r="BL144" t="str">
        <v>TRANSFERENCIA</v>
      </c>
      <c r="BM144">
        <f>IF(N($H144)&lt;10,"",IF(BG144="","",BG144+31))</f>
        <v>46404</v>
      </c>
      <c r="BN144">
        <f>IF(BM144="","",TODAY()-BM144)</f>
        <v>-86</v>
      </c>
      <c r="BQ144" t="str">
        <f>IF(BM144="","SIN ESTADO",IF(BO144&lt;&gt;"","PAGA",IF(BN144&gt;0,"VENCIDA",IF(BN144&gt;=-5,"POR VENCER","AL DÍA"))))</f>
        <v>AL DÍA</v>
      </c>
      <c r="BS144">
        <f>IF(N($H144)&lt;11,"",IF(BM144="","",BM144+31))</f>
        <v>46435</v>
      </c>
      <c r="BT144">
        <f>IF(BS144="","",TODAY()-BS144)</f>
        <v>-117</v>
      </c>
      <c r="BW144" t="str">
        <f>IF(BS144="","SIN ESTADO",IF(BU144&lt;&gt;"","PAGA",IF(BT144&gt;0,"VENCIDA",IF(BT144&gt;=-5,"POR VENCER","AL DÍA"))))</f>
        <v>AL DÍA</v>
      </c>
      <c r="BY144">
        <f>IF(N($H144)&lt;12,"",IF(BS144="","",BS144+31))</f>
        <v>46466</v>
      </c>
      <c r="BZ144">
        <f>IF(BY144="","",TODAY()-BY144)</f>
        <v>-148</v>
      </c>
      <c r="CC144" t="str">
        <f>IF(BY144="","SIN ESTADO",IF(CA144&lt;&gt;"","PAGA",IF(BZ144&gt;0,"VENCIDA",IF(BZ144&gt;=-5,"POR VENCER","AL DÍA"))))</f>
        <v>AL DÍA</v>
      </c>
      <c r="CE144">
        <f>IF(N($H144)&lt;13,"",IF(BY144="","",BY144+31))</f>
        <v>46497</v>
      </c>
      <c r="CF144">
        <f>IF(CE144="","",TODAY()-CE144)</f>
        <v>-179</v>
      </c>
      <c r="CI144" t="str">
        <f>IF(CE144="","SIN ESTADO",IF(CG144&lt;&gt;"","PAGA",IF(CF144&gt;0,"VENCIDA",IF(CF144&gt;=-5,"POR VENCER","AL DÍA"))))</f>
        <v>AL DÍA</v>
      </c>
      <c r="CK144">
        <f>IF(N($H144)&lt;14,"",IF(CE144="","",CE144+31))</f>
        <v>46528</v>
      </c>
      <c r="CL144">
        <f>IF(CK144="","",TODAY()-CK144)</f>
        <v>-210</v>
      </c>
      <c r="CO144" t="str">
        <f>IF(CK144="","SIN ESTADO",IF(CM144&lt;&gt;"","PAGA",IF(CL144&gt;0,"VENCIDA",IF(CL144&gt;=-5,"POR VENCER","AL DÍA"))))</f>
        <v>AL DÍA</v>
      </c>
      <c r="CQ144">
        <f>IF(N($H144)&lt;15,"",IF(CK144="","",CK144+31))</f>
        <v>46559</v>
      </c>
      <c r="CR144">
        <f>IF(CQ144="","",TODAY()-CQ144)</f>
        <v>-241</v>
      </c>
      <c r="CU144" t="str">
        <f>IF(CQ144="","SIN ESTADO",IF(CS144&lt;&gt;"","PAGA",IF(CR144&gt;0,"VENCIDA",IF(CR144&gt;=-5,"POR VENCER","AL DÍA"))))</f>
        <v>AL DÍA</v>
      </c>
      <c r="CW144">
        <f>IF(N($H144)&lt;16,"",IF(CQ144="","",CQ144+31))</f>
        <v>46590</v>
      </c>
      <c r="CX144">
        <f>IF(CW144="","",TODAY()-CW144)</f>
        <v>-272</v>
      </c>
      <c r="DA144" t="str">
        <f>IF(CW144="","SIN ESTADO",IF(CY144&lt;&gt;"","PAGA",IF(CX144&gt;0,"VENCIDA",IF(CX144&gt;=-5,"POR VENCER","AL DÍA"))))</f>
        <v>AL DÍA</v>
      </c>
      <c r="DC144">
        <f>IF(N($H144)&lt;17,"",IF(CW144="","",CW144+31))</f>
        <v>46621</v>
      </c>
      <c r="DD144">
        <f>IF(DC144="","",TODAY()-DC144)</f>
        <v>-303</v>
      </c>
      <c r="DG144" t="str">
        <f>IF(DC144="","SIN ESTADO",IF(DE144&lt;&gt;"","PAGA",IF(DD144&gt;0,"VENCIDA",IF(DD144&gt;=-5,"POR VENCER","AL DÍA"))))</f>
        <v>AL DÍA</v>
      </c>
      <c r="DI144">
        <f>IF(N($H144)&lt;18,"",IF(DC144="","",DC144+31))</f>
        <v>46652</v>
      </c>
      <c r="DJ144">
        <f>IF(DI144="","",TODAY()-DI144)</f>
        <v>-334</v>
      </c>
      <c r="DM144" t="str">
        <f>IF(DI144="","SIN ESTADO",IF(DK144&lt;&gt;"","PAGA",IF(DJ144&gt;0,"VENCIDA",IF(DJ144&gt;=-5,"POR VENCER","AL DÍA"))))</f>
        <v>AL DÍA</v>
      </c>
      <c r="DO144">
        <f>IF(N($H144)&lt;19,"",IF(DI144="","",DI144+31))</f>
        <v>46683</v>
      </c>
      <c r="DP144">
        <f>IF(DO144="","",TODAY()-DO144)</f>
        <v>-365</v>
      </c>
      <c r="DS144" t="str">
        <f>IF(DO144="","SIN ESTADO",IF(DQ144&lt;&gt;"","PAGA",IF(DP144&gt;0,"VENCIDA",IF(DP144&gt;=-5,"POR VENCER","AL DÍA"))))</f>
        <v>AL DÍA</v>
      </c>
      <c r="DU144">
        <f>IF(N($H144)&lt;20,"",IF(DO144="","",DO144+31))</f>
        <v>46714</v>
      </c>
      <c r="DV144">
        <f>IF(DU144="","",TODAY()-DU144)</f>
        <v>-396</v>
      </c>
      <c r="DY144" t="str">
        <f>IF(DU144="","SIN ESTADO",IF(DW144&lt;&gt;"","PAGA",IF(DV144&gt;0,"VENCIDA",IF(DV144&gt;=-5,"POR VENCER","AL DÍA"))))</f>
        <v>AL DÍA</v>
      </c>
      <c r="EA144">
        <f>IF(N($H144)&lt;21,"",IF(DU144="","",DU144+31))</f>
        <v>46745</v>
      </c>
      <c r="EB144">
        <f>IF(EA144="","",TODAY()-EA144)</f>
        <v>-427</v>
      </c>
      <c r="EE144" t="str">
        <f>IF(EA144="","SIN ESTADO",IF(EC144&lt;&gt;"","PAGA",IF(EB144&gt;0,"VENCIDA",IF(EB144&gt;=-5,"POR VENCER","AL DÍA"))))</f>
        <v>AL DÍA</v>
      </c>
      <c r="EG144">
        <f>IF(N($H144)&lt;22,"",IF(EA144="","",EA144+31))</f>
        <v>46776</v>
      </c>
      <c r="EH144">
        <f>IF(EG144="","",TODAY()-EG144)</f>
        <v>-458</v>
      </c>
      <c r="EK144" t="str">
        <f>IF(EG144="","SIN ESTADO",IF(EI144&lt;&gt;"","PAGA",IF(EH144&gt;0,"VENCIDA",IF(EH144&gt;=-5,"POR VENCER","AL DÍA"))))</f>
        <v>AL DÍA</v>
      </c>
      <c r="EM144">
        <f>IF(N($H144)&lt;23,"",IF(EG144="","",EG144+31))</f>
        <v>46807</v>
      </c>
      <c r="EN144">
        <f>IF(EM144="","",TODAY()-EM144)</f>
        <v>-489</v>
      </c>
      <c r="EQ144" t="str">
        <f>IF(EM144="","SIN ESTADO",IF(EO144&lt;&gt;"","PAGA",IF(EN144&gt;0,"VENCIDA",IF(EN144&gt;=-5,"POR VENCER","AL DÍA"))))</f>
        <v>AL DÍA</v>
      </c>
      <c r="ES144">
        <f>IF(N($H144)&lt;24,"",IF(EM144="","",EM144+31))</f>
        <v>46838</v>
      </c>
      <c r="ET144">
        <f>IF(ES144="","",TODAY()-ES144)</f>
        <v>-520</v>
      </c>
      <c r="EW144" t="str">
        <f>IF(ES144="","SIN ESTADO",IF(EU144&lt;&gt;"","PAGA",IF(ET144&gt;0,"VENCIDA",IF(ET144&gt;=-5,"POR VENCER","AL DÍA"))))</f>
        <v>AL DÍA</v>
      </c>
      <c r="EY144" t="str">
        <f>IF(N($H144)&lt;25,"",IF(ES144="","",ES144+31))</f>
        <v/>
      </c>
      <c r="EZ144" t="str">
        <f>IF(EY144="","",TODAY()-EY144)</f>
        <v/>
      </c>
      <c r="FC144" t="str">
        <f>IF(EY144="","SIN ESTADO",IF(FA144&lt;&gt;"","PAGA",IF(EZ144&gt;0,"VENCIDA",IF(EZ144&gt;=-5,"POR VENCER","AL DÍA"))))</f>
        <v>SIN ESTADO</v>
      </c>
      <c r="FE144" t="str">
        <f>IF(N($H144)&lt;26,"",IF(EY144="","",EY144+31))</f>
        <v/>
      </c>
      <c r="FF144" t="str">
        <f>IF(FE144="","",TODAY()-FE144)</f>
        <v/>
      </c>
      <c r="FI144" t="str">
        <f>IF(FE144="","SIN ESTADO",IF(FG144&lt;&gt;"","PAGA",IF(FF144&gt;0,"VENCIDA",IF(FF144&gt;=-5,"POR VENCER","AL DÍA"))))</f>
        <v>SIN ESTADO</v>
      </c>
      <c r="FK144" t="str">
        <f>IF(N($H144)&lt;27,"",IF(FE144="","",FE144+31))</f>
        <v/>
      </c>
      <c r="FL144" t="str">
        <f>IF(FK144="","",TODAY()-FK144)</f>
        <v/>
      </c>
      <c r="FO144" t="str">
        <f>IF(FK144="","SIN ESTADO",IF(FM144&lt;&gt;"","PAGA",IF(FL144&gt;0,"VENCIDA",IF(FL144&gt;=-5,"POR VENCER","AL DÍA"))))</f>
        <v>SIN ESTADO</v>
      </c>
      <c r="FQ144" t="str">
        <f>IF(N($H144)&lt;28,"",IF(FK144="","",FK144+31))</f>
        <v/>
      </c>
      <c r="FR144" t="str">
        <f>IF(FQ144="","",TODAY()-FQ144)</f>
        <v/>
      </c>
      <c r="FU144" t="str">
        <f>IF(FQ144="","SIN ESTADO",IF(FS144&lt;&gt;"","PAGA",IF(FR144&gt;0,"VENCIDA",IF(FR144&gt;=-5,"POR VENCER","AL DÍA"))))</f>
        <v>SIN ESTADO</v>
      </c>
      <c r="FW144" t="str">
        <f>IF(N($H144)&lt;29,"",IF(FQ144="","",FQ144+31))</f>
        <v/>
      </c>
      <c r="FX144" t="str">
        <f>IF(FW144="","",TODAY()-FW144)</f>
        <v/>
      </c>
      <c r="GA144" t="str">
        <f>IF(FW144="","SIN ESTADO",IF(FY144&lt;&gt;"","PAGA",IF(FX144&gt;0,"VENCIDA",IF(FX144&gt;=-5,"POR VENCER","AL DÍA"))))</f>
        <v>SIN ESTADO</v>
      </c>
      <c r="GC144" t="str">
        <f>IF(N($H144)&lt;30,"",IF(FW144="","",FW144+31))</f>
        <v/>
      </c>
      <c r="GD144" t="str">
        <f>IF(GC144="","",TODAY()-GC144)</f>
        <v/>
      </c>
      <c r="GG144" t="str">
        <f>IF(GC144="","SIN ESTADO",IF(GE144&lt;&gt;"","PAGA",IF(GD144&gt;0,"VENCIDA",IF(GD144&gt;=-5,"POR VENCER","AL DÍA"))))</f>
        <v>SIN ESTADO</v>
      </c>
      <c r="GI144" t="str">
        <f>IF(N($H144)&lt;31,"",IF(GC144="","",GC144+31))</f>
        <v/>
      </c>
      <c r="GJ144" t="str">
        <f>IF(GI144="","",TODAY()-GI144)</f>
        <v/>
      </c>
      <c r="GM144" t="str">
        <f>IF(GI144="","SIN ESTADO",IF(GK144&lt;&gt;"","PAGA",IF(GJ144&gt;0,"VENCIDA",IF(GJ144&gt;=-5,"POR VENCER","AL DÍA"))))</f>
        <v>SIN ESTADO</v>
      </c>
      <c r="GO144" t="str">
        <f>IF(N($H144)&lt;32,"",IF(GI144="","",GI144+31))</f>
        <v/>
      </c>
      <c r="GP144" t="str">
        <f>IF(GO144="","",TODAY()-GO144)</f>
        <v/>
      </c>
      <c r="GS144" t="str">
        <f>IF(GO144="","SIN ESTADO",IF(GQ144&lt;&gt;"","PAGA",IF(GP144&gt;0,"VENCIDA",IF(GP144&gt;=-5,"POR VENCER","AL DÍA"))))</f>
        <v>SIN ESTADO</v>
      </c>
      <c r="GU144" t="str">
        <f>IF(N($H144)&lt;33,"",IF(GO144="","",GO144+31))</f>
        <v/>
      </c>
      <c r="GV144" t="str">
        <f>IF(GU144="","",TODAY()-GU144)</f>
        <v/>
      </c>
      <c r="GY144" t="str">
        <f>IF(GU144="","SIN ESTADO",IF(GW144&lt;&gt;"","PAGA",IF(GV144&gt;0,"VENCIDA",IF(GV144&gt;=-5,"POR VENCER","AL DÍA"))))</f>
        <v>SIN ESTADO</v>
      </c>
      <c r="HA144" t="str">
        <f>IF(N($H144)&lt;34,"",IF(GU144="","",GU144+31))</f>
        <v/>
      </c>
      <c r="HB144" t="str">
        <f>IF(HA144="","",TODAY()-HA144)</f>
        <v/>
      </c>
      <c r="HE144" t="str">
        <f>IF(HA144="","SIN ESTADO",IF(HC144&lt;&gt;"","PAGA",IF(HB144&gt;0,"VENCIDA",IF(HB144&gt;=-5,"POR VENCER","AL DÍA"))))</f>
        <v>SIN ESTADO</v>
      </c>
      <c r="HG144" t="str">
        <f>IF(N($H144)&lt;35,"",IF(HA144="","",HA144+31))</f>
        <v/>
      </c>
      <c r="HH144" t="str">
        <f>IF(HG144="","",TODAY()-HG144)</f>
        <v/>
      </c>
      <c r="HK144" t="str">
        <f>IF(HG144="","SIN ESTADO",IF(HI144&lt;&gt;"","PAGA",IF(HH144&gt;0,"VENCIDA",IF(HH144&gt;=-5,"POR VENCER","AL DÍA"))))</f>
        <v>SIN ESTADO</v>
      </c>
      <c r="HM144" t="str">
        <f>IF(N($H144)&lt;36,"",IF(HG144="","",HG144+31))</f>
        <v/>
      </c>
      <c r="HN144" t="str">
        <f>IF(HM144="","",TODAY()-HM144)</f>
        <v/>
      </c>
      <c r="HQ144" t="str">
        <f>IF(HM144="","SIN ESTADO",IF(HO144&lt;&gt;"","PAGA",IF(HN144&gt;0,"VENCIDA",IF(HN144&gt;=-5,"POR VENCER","AL DÍA"))))</f>
        <v>SIN ESTADO</v>
      </c>
      <c r="HS144">
        <f>N144+T144+Z144+AF144+AL144+AR144+AX144+BD144+BJ144+BP144+BV144+CB144+CH144+CN144+CT144+CZ144+DF144+DL144+DR144+DX144+ED144+EJ144+EP144+EV144+FB144+FH144+FN144+FT144+FZ144+GF144+GL144+GR144+GX144+HD144+HJ144+HP144</f>
        <v>11500000</v>
      </c>
      <c r="HU144">
        <f>IFERROR(N($J144),0)</f>
        <v>875000</v>
      </c>
      <c r="HW144">
        <f>SUMPRODUCT((MOD(COLUMN($M144:$HR144)-COLUMN($M144),6)=0)*ISNUMBER($M144:$HR144)*($M144:$HR144&gt;=RESUMEN!$C$26)*($M144:$HR144&lt;=RESUMEN!$C$27)*IFERROR(N($N144:$HS144),0))</f>
        <v>1000000</v>
      </c>
      <c r="HX144">
        <f>SUMPRODUCT((MOD(COLUMN($M144:$HR144)-COLUMN($M144),6)=0)*ISNUMBER($M144:$HR144)*($M144:$HR144&gt;=RESUMEN!$C$26)*($M144:$HR144&lt;=RESUMEN!$C$27))</f>
        <v>1</v>
      </c>
    </row>
    <row r="145">
      <c r="B145">
        <f>VENTAS!A144</f>
        <v>142</v>
      </c>
      <c r="C145" t="str">
        <f>VENTAS!B144</f>
        <v xml:space="preserve">LC1 - 15 - 10 </v>
      </c>
      <c r="D145" t="str">
        <f>VENTAS!C144</f>
        <v>VENDIDO</v>
      </c>
      <c r="E145">
        <f>VENTAS!D144</f>
        <v>25000000</v>
      </c>
      <c r="F145">
        <f>VENTAS!J144</f>
        <v>21000000</v>
      </c>
      <c r="G145">
        <f>VENTAS!F144</f>
        <v>46076</v>
      </c>
      <c r="H145">
        <f>VENTAS!K144</f>
        <v>24</v>
      </c>
      <c r="I145" t="str">
        <f>VENTAS!M144</f>
        <v xml:space="preserve">23 DE CADA MES </v>
      </c>
      <c r="J145">
        <f>VENTAS!L144</f>
        <v>875000</v>
      </c>
      <c r="K145">
        <f>IF(N($H145)&lt;1,"",$G145+31)</f>
        <v>46107</v>
      </c>
      <c r="L145">
        <f>IF(K145="","",TODAY()-K145)</f>
        <v>211</v>
      </c>
      <c r="M145">
        <v>46056</v>
      </c>
      <c r="N145">
        <v>1000000</v>
      </c>
      <c r="O145" t="str">
        <f>IF(K145="","SIN ESTADO",IF(M145&lt;&gt;"","PAGA",IF(L145&gt;0,"VENCIDA",IF(L145&gt;=-5,"POR VENCER","AL DÍA"))))</f>
        <v>PAGA</v>
      </c>
      <c r="P145" t="str">
        <v>TRANSFERENCIA</v>
      </c>
      <c r="Q145">
        <f>IF(N($H145)&lt;2,"",IF(K145="","",K145+31))</f>
        <v>46138</v>
      </c>
      <c r="R145">
        <f>IF(Q145="","",TODAY()-Q145)</f>
        <v>180</v>
      </c>
      <c r="S145">
        <v>46074</v>
      </c>
      <c r="T145">
        <v>800000</v>
      </c>
      <c r="U145" t="str">
        <f>IF(Q145="","SIN ESTADO",IF(S145&lt;&gt;"","PAGA",IF(R145&gt;0,"VENCIDA",IF(R145&gt;=-5,"POR VENCER","AL DÍA"))))</f>
        <v>PAGA</v>
      </c>
      <c r="V145" t="str">
        <v>TRANSFERENCIA</v>
      </c>
      <c r="W145">
        <f>IF(N($H145)&lt;3,"",IF(Q145="","",Q145+31))</f>
        <v>46169</v>
      </c>
      <c r="X145">
        <f>IF(W145="","",TODAY()-W145)</f>
        <v>149</v>
      </c>
      <c r="AA145" t="str">
        <f>IF(W145="","SIN ESTADO",IF(Y145&lt;&gt;"","PAGA",IF(X145&gt;0,"VENCIDA",IF(X145&gt;=-5,"POR VENCER","AL DÍA"))))</f>
        <v>VENCIDA</v>
      </c>
      <c r="AC145">
        <f>IF(N($H145)&lt;4,"",IF(W145="","",W145+31))</f>
        <v>46200</v>
      </c>
      <c r="AD145">
        <f>IF(AC145="","",TODAY()-AC145)</f>
        <v>118</v>
      </c>
      <c r="AG145" t="str">
        <f>IF(AC145="","SIN ESTADO",IF(AE145&lt;&gt;"","PAGA",IF(AD145&gt;0,"VENCIDA",IF(AD145&gt;=-5,"POR VENCER","AL DÍA"))))</f>
        <v>VENCIDA</v>
      </c>
      <c r="AI145">
        <f>IF(N($H145)&lt;5,"",IF(AC145="","",AC145+31))</f>
        <v>46231</v>
      </c>
      <c r="AJ145">
        <f>IF(AI145="","",TODAY()-AI145)</f>
        <v>87</v>
      </c>
      <c r="AM145" t="str">
        <f>IF(AI145="","SIN ESTADO",IF(AK145&lt;&gt;"","PAGA",IF(AJ145&gt;0,"VENCIDA",IF(AJ145&gt;=-5,"POR VENCER","AL DÍA"))))</f>
        <v>VENCIDA</v>
      </c>
      <c r="AO145">
        <f>IF(N($H145)&lt;6,"",IF(AI145="","",AI145+31))</f>
        <v>46262</v>
      </c>
      <c r="AP145">
        <f>IF(AO145="","",TODAY()-AO145)</f>
        <v>56</v>
      </c>
      <c r="AS145" t="str">
        <f>IF(AO145="","SIN ESTADO",IF(AQ145&lt;&gt;"","PAGA",IF(AP145&gt;0,"VENCIDA",IF(AP145&gt;=-5,"POR VENCER","AL DÍA"))))</f>
        <v>VENCIDA</v>
      </c>
      <c r="AU145">
        <f>IF(N($H145)&lt;7,"",IF(AO145="","",AO145+31))</f>
        <v>46293</v>
      </c>
      <c r="AV145">
        <f>IF(AU145="","",TODAY()-AU145)</f>
        <v>25</v>
      </c>
      <c r="AY145" t="str">
        <f>IF(AU145="","SIN ESTADO",IF(AW145&lt;&gt;"","PAGA",IF(AV145&gt;0,"VENCIDA",IF(AV145&gt;=-5,"POR VENCER","AL DÍA"))))</f>
        <v>VENCIDA</v>
      </c>
      <c r="BA145">
        <f>IF(N($H145)&lt;8,"",IF(AU145="","",AU145+31))</f>
        <v>46324</v>
      </c>
      <c r="BB145">
        <f>IF(BA145="","",TODAY()-BA145)</f>
        <v>-6</v>
      </c>
      <c r="BE145" t="str">
        <f>IF(BA145="","SIN ESTADO",IF(BC145&lt;&gt;"","PAGA",IF(BB145&gt;0,"VENCIDA",IF(BB145&gt;=-5,"POR VENCER","AL DÍA"))))</f>
        <v>AL DÍA</v>
      </c>
      <c r="BG145">
        <f>IF(N($H145)&lt;9,"",IF(BA145="","",BA145+31))</f>
        <v>46355</v>
      </c>
      <c r="BH145">
        <f>IF(BG145="","",TODAY()-BG145)</f>
        <v>-37</v>
      </c>
      <c r="BK145" t="str">
        <f>IF(BG145="","SIN ESTADO",IF(BI145&lt;&gt;"","PAGA",IF(BH145&gt;0,"VENCIDA",IF(BH145&gt;=-5,"POR VENCER","AL DÍA"))))</f>
        <v>AL DÍA</v>
      </c>
      <c r="BM145">
        <f>IF(N($H145)&lt;10,"",IF(BG145="","",BG145+31))</f>
        <v>46386</v>
      </c>
      <c r="BN145">
        <f>IF(BM145="","",TODAY()-BM145)</f>
        <v>-68</v>
      </c>
      <c r="BQ145" t="str">
        <f>IF(BM145="","SIN ESTADO",IF(BO145&lt;&gt;"","PAGA",IF(BN145&gt;0,"VENCIDA",IF(BN145&gt;=-5,"POR VENCER","AL DÍA"))))</f>
        <v>AL DÍA</v>
      </c>
      <c r="BS145">
        <f>IF(N($H145)&lt;11,"",IF(BM145="","",BM145+31))</f>
        <v>46417</v>
      </c>
      <c r="BT145">
        <f>IF(BS145="","",TODAY()-BS145)</f>
        <v>-99</v>
      </c>
      <c r="BW145" t="str">
        <f>IF(BS145="","SIN ESTADO",IF(BU145&lt;&gt;"","PAGA",IF(BT145&gt;0,"VENCIDA",IF(BT145&gt;=-5,"POR VENCER","AL DÍA"))))</f>
        <v>AL DÍA</v>
      </c>
      <c r="BY145">
        <f>IF(N($H145)&lt;12,"",IF(BS145="","",BS145+31))</f>
        <v>46448</v>
      </c>
      <c r="BZ145">
        <f>IF(BY145="","",TODAY()-BY145)</f>
        <v>-130</v>
      </c>
      <c r="CC145" t="str">
        <f>IF(BY145="","SIN ESTADO",IF(CA145&lt;&gt;"","PAGA",IF(BZ145&gt;0,"VENCIDA",IF(BZ145&gt;=-5,"POR VENCER","AL DÍA"))))</f>
        <v>AL DÍA</v>
      </c>
      <c r="CE145">
        <f>IF(N($H145)&lt;13,"",IF(BY145="","",BY145+31))</f>
        <v>46479</v>
      </c>
      <c r="CF145">
        <f>IF(CE145="","",TODAY()-CE145)</f>
        <v>-161</v>
      </c>
      <c r="CI145" t="str">
        <f>IF(CE145="","SIN ESTADO",IF(CG145&lt;&gt;"","PAGA",IF(CF145&gt;0,"VENCIDA",IF(CF145&gt;=-5,"POR VENCER","AL DÍA"))))</f>
        <v>AL DÍA</v>
      </c>
      <c r="CK145">
        <f>IF(N($H145)&lt;14,"",IF(CE145="","",CE145+31))</f>
        <v>46510</v>
      </c>
      <c r="CL145">
        <f>IF(CK145="","",TODAY()-CK145)</f>
        <v>-192</v>
      </c>
      <c r="CO145" t="str">
        <f>IF(CK145="","SIN ESTADO",IF(CM145&lt;&gt;"","PAGA",IF(CL145&gt;0,"VENCIDA",IF(CL145&gt;=-5,"POR VENCER","AL DÍA"))))</f>
        <v>AL DÍA</v>
      </c>
      <c r="CQ145">
        <f>IF(N($H145)&lt;15,"",IF(CK145="","",CK145+31))</f>
        <v>46541</v>
      </c>
      <c r="CR145">
        <f>IF(CQ145="","",TODAY()-CQ145)</f>
        <v>-223</v>
      </c>
      <c r="CU145" t="str">
        <f>IF(CQ145="","SIN ESTADO",IF(CS145&lt;&gt;"","PAGA",IF(CR145&gt;0,"VENCIDA",IF(CR145&gt;=-5,"POR VENCER","AL DÍA"))))</f>
        <v>AL DÍA</v>
      </c>
      <c r="CW145">
        <f>IF(N($H145)&lt;16,"",IF(CQ145="","",CQ145+31))</f>
        <v>46572</v>
      </c>
      <c r="CX145">
        <f>IF(CW145="","",TODAY()-CW145)</f>
        <v>-254</v>
      </c>
      <c r="DA145" t="str">
        <f>IF(CW145="","SIN ESTADO",IF(CY145&lt;&gt;"","PAGA",IF(CX145&gt;0,"VENCIDA",IF(CX145&gt;=-5,"POR VENCER","AL DÍA"))))</f>
        <v>AL DÍA</v>
      </c>
      <c r="DC145">
        <f>IF(N($H145)&lt;17,"",IF(CW145="","",CW145+31))</f>
        <v>46603</v>
      </c>
      <c r="DD145">
        <f>IF(DC145="","",TODAY()-DC145)</f>
        <v>-285</v>
      </c>
      <c r="DG145" t="str">
        <f>IF(DC145="","SIN ESTADO",IF(DE145&lt;&gt;"","PAGA",IF(DD145&gt;0,"VENCIDA",IF(DD145&gt;=-5,"POR VENCER","AL DÍA"))))</f>
        <v>AL DÍA</v>
      </c>
      <c r="DI145">
        <f>IF(N($H145)&lt;18,"",IF(DC145="","",DC145+31))</f>
        <v>46634</v>
      </c>
      <c r="DJ145">
        <f>IF(DI145="","",TODAY()-DI145)</f>
        <v>-316</v>
      </c>
      <c r="DM145" t="str">
        <f>IF(DI145="","SIN ESTADO",IF(DK145&lt;&gt;"","PAGA",IF(DJ145&gt;0,"VENCIDA",IF(DJ145&gt;=-5,"POR VENCER","AL DÍA"))))</f>
        <v>AL DÍA</v>
      </c>
      <c r="DO145">
        <f>IF(N($H145)&lt;19,"",IF(DI145="","",DI145+31))</f>
        <v>46665</v>
      </c>
      <c r="DP145">
        <f>IF(DO145="","",TODAY()-DO145)</f>
        <v>-347</v>
      </c>
      <c r="DS145" t="str">
        <f>IF(DO145="","SIN ESTADO",IF(DQ145&lt;&gt;"","PAGA",IF(DP145&gt;0,"VENCIDA",IF(DP145&gt;=-5,"POR VENCER","AL DÍA"))))</f>
        <v>AL DÍA</v>
      </c>
      <c r="DU145">
        <f>IF(N($H145)&lt;20,"",IF(DO145="","",DO145+31))</f>
        <v>46696</v>
      </c>
      <c r="DV145">
        <f>IF(DU145="","",TODAY()-DU145)</f>
        <v>-378</v>
      </c>
      <c r="DY145" t="str">
        <f>IF(DU145="","SIN ESTADO",IF(DW145&lt;&gt;"","PAGA",IF(DV145&gt;0,"VENCIDA",IF(DV145&gt;=-5,"POR VENCER","AL DÍA"))))</f>
        <v>AL DÍA</v>
      </c>
      <c r="EA145">
        <f>IF(N($H145)&lt;21,"",IF(DU145="","",DU145+31))</f>
        <v>46727</v>
      </c>
      <c r="EB145">
        <f>IF(EA145="","",TODAY()-EA145)</f>
        <v>-409</v>
      </c>
      <c r="EE145" t="str">
        <f>IF(EA145="","SIN ESTADO",IF(EC145&lt;&gt;"","PAGA",IF(EB145&gt;0,"VENCIDA",IF(EB145&gt;=-5,"POR VENCER","AL DÍA"))))</f>
        <v>AL DÍA</v>
      </c>
      <c r="EG145">
        <f>IF(N($H145)&lt;22,"",IF(EA145="","",EA145+31))</f>
        <v>46758</v>
      </c>
      <c r="EH145">
        <f>IF(EG145="","",TODAY()-EG145)</f>
        <v>-440</v>
      </c>
      <c r="EK145" t="str">
        <f>IF(EG145="","SIN ESTADO",IF(EI145&lt;&gt;"","PAGA",IF(EH145&gt;0,"VENCIDA",IF(EH145&gt;=-5,"POR VENCER","AL DÍA"))))</f>
        <v>AL DÍA</v>
      </c>
      <c r="EM145">
        <f>IF(N($H145)&lt;23,"",IF(EG145="","",EG145+31))</f>
        <v>46789</v>
      </c>
      <c r="EN145">
        <f>IF(EM145="","",TODAY()-EM145)</f>
        <v>-471</v>
      </c>
      <c r="EQ145" t="str">
        <f>IF(EM145="","SIN ESTADO",IF(EO145&lt;&gt;"","PAGA",IF(EN145&gt;0,"VENCIDA",IF(EN145&gt;=-5,"POR VENCER","AL DÍA"))))</f>
        <v>AL DÍA</v>
      </c>
      <c r="ES145">
        <f>IF(N($H145)&lt;24,"",IF(EM145="","",EM145+31))</f>
        <v>46820</v>
      </c>
      <c r="ET145">
        <f>IF(ES145="","",TODAY()-ES145)</f>
        <v>-502</v>
      </c>
      <c r="EW145" t="str">
        <f>IF(ES145="","SIN ESTADO",IF(EU145&lt;&gt;"","PAGA",IF(ET145&gt;0,"VENCIDA",IF(ET145&gt;=-5,"POR VENCER","AL DÍA"))))</f>
        <v>AL DÍA</v>
      </c>
      <c r="EY145" t="str">
        <f>IF(N($H145)&lt;25,"",IF(ES145="","",ES145+31))</f>
        <v/>
      </c>
      <c r="EZ145" t="str">
        <f>IF(EY145="","",TODAY()-EY145)</f>
        <v/>
      </c>
      <c r="FC145" t="str">
        <f>IF(EY145="","SIN ESTADO",IF(FA145&lt;&gt;"","PAGA",IF(EZ145&gt;0,"VENCIDA",IF(EZ145&gt;=-5,"POR VENCER","AL DÍA"))))</f>
        <v>SIN ESTADO</v>
      </c>
      <c r="FE145" t="str">
        <f>IF(N($H145)&lt;26,"",IF(EY145="","",EY145+31))</f>
        <v/>
      </c>
      <c r="FF145" t="str">
        <f>IF(FE145="","",TODAY()-FE145)</f>
        <v/>
      </c>
      <c r="FI145" t="str">
        <f>IF(FE145="","SIN ESTADO",IF(FG145&lt;&gt;"","PAGA",IF(FF145&gt;0,"VENCIDA",IF(FF145&gt;=-5,"POR VENCER","AL DÍA"))))</f>
        <v>SIN ESTADO</v>
      </c>
      <c r="FK145" t="str">
        <f>IF(N($H145)&lt;27,"",IF(FE145="","",FE145+31))</f>
        <v/>
      </c>
      <c r="FL145" t="str">
        <f>IF(FK145="","",TODAY()-FK145)</f>
        <v/>
      </c>
      <c r="FO145" t="str">
        <f>IF(FK145="","SIN ESTADO",IF(FM145&lt;&gt;"","PAGA",IF(FL145&gt;0,"VENCIDA",IF(FL145&gt;=-5,"POR VENCER","AL DÍA"))))</f>
        <v>SIN ESTADO</v>
      </c>
      <c r="FQ145" t="str">
        <f>IF(N($H145)&lt;28,"",IF(FK145="","",FK145+31))</f>
        <v/>
      </c>
      <c r="FR145" t="str">
        <f>IF(FQ145="","",TODAY()-FQ145)</f>
        <v/>
      </c>
      <c r="FU145" t="str">
        <f>IF(FQ145="","SIN ESTADO",IF(FS145&lt;&gt;"","PAGA",IF(FR145&gt;0,"VENCIDA",IF(FR145&gt;=-5,"POR VENCER","AL DÍA"))))</f>
        <v>SIN ESTADO</v>
      </c>
      <c r="FW145" t="str">
        <f>IF(N($H145)&lt;29,"",IF(FQ145="","",FQ145+31))</f>
        <v/>
      </c>
      <c r="FX145" t="str">
        <f>IF(FW145="","",TODAY()-FW145)</f>
        <v/>
      </c>
      <c r="GA145" t="str">
        <f>IF(FW145="","SIN ESTADO",IF(FY145&lt;&gt;"","PAGA",IF(FX145&gt;0,"VENCIDA",IF(FX145&gt;=-5,"POR VENCER","AL DÍA"))))</f>
        <v>SIN ESTADO</v>
      </c>
      <c r="GC145" t="str">
        <f>IF(N($H145)&lt;30,"",IF(FW145="","",FW145+31))</f>
        <v/>
      </c>
      <c r="GD145" t="str">
        <f>IF(GC145="","",TODAY()-GC145)</f>
        <v/>
      </c>
      <c r="GG145" t="str">
        <f>IF(GC145="","SIN ESTADO",IF(GE145&lt;&gt;"","PAGA",IF(GD145&gt;0,"VENCIDA",IF(GD145&gt;=-5,"POR VENCER","AL DÍA"))))</f>
        <v>SIN ESTADO</v>
      </c>
      <c r="GI145" t="str">
        <f>IF(N($H145)&lt;31,"",IF(GC145="","",GC145+31))</f>
        <v/>
      </c>
      <c r="GJ145" t="str">
        <f>IF(GI145="","",TODAY()-GI145)</f>
        <v/>
      </c>
      <c r="GM145" t="str">
        <f>IF(GI145="","SIN ESTADO",IF(GK145&lt;&gt;"","PAGA",IF(GJ145&gt;0,"VENCIDA",IF(GJ145&gt;=-5,"POR VENCER","AL DÍA"))))</f>
        <v>SIN ESTADO</v>
      </c>
      <c r="GO145" t="str">
        <f>IF(N($H145)&lt;32,"",IF(GI145="","",GI145+31))</f>
        <v/>
      </c>
      <c r="GP145" t="str">
        <f>IF(GO145="","",TODAY()-GO145)</f>
        <v/>
      </c>
      <c r="GS145" t="str">
        <f>IF(GO145="","SIN ESTADO",IF(GQ145&lt;&gt;"","PAGA",IF(GP145&gt;0,"VENCIDA",IF(GP145&gt;=-5,"POR VENCER","AL DÍA"))))</f>
        <v>SIN ESTADO</v>
      </c>
      <c r="GU145" t="str">
        <f>IF(N($H145)&lt;33,"",IF(GO145="","",GO145+31))</f>
        <v/>
      </c>
      <c r="GV145" t="str">
        <f>IF(GU145="","",TODAY()-GU145)</f>
        <v/>
      </c>
      <c r="GY145" t="str">
        <f>IF(GU145="","SIN ESTADO",IF(GW145&lt;&gt;"","PAGA",IF(GV145&gt;0,"VENCIDA",IF(GV145&gt;=-5,"POR VENCER","AL DÍA"))))</f>
        <v>SIN ESTADO</v>
      </c>
      <c r="HA145" t="str">
        <f>IF(N($H145)&lt;34,"",IF(GU145="","",GU145+31))</f>
        <v/>
      </c>
      <c r="HB145" t="str">
        <f>IF(HA145="","",TODAY()-HA145)</f>
        <v/>
      </c>
      <c r="HE145" t="str">
        <f>IF(HA145="","SIN ESTADO",IF(HC145&lt;&gt;"","PAGA",IF(HB145&gt;0,"VENCIDA",IF(HB145&gt;=-5,"POR VENCER","AL DÍA"))))</f>
        <v>SIN ESTADO</v>
      </c>
      <c r="HG145" t="str">
        <f>IF(N($H145)&lt;35,"",IF(HA145="","",HA145+31))</f>
        <v/>
      </c>
      <c r="HH145" t="str">
        <f>IF(HG145="","",TODAY()-HG145)</f>
        <v/>
      </c>
      <c r="HK145" t="str">
        <f>IF(HG145="","SIN ESTADO",IF(HI145&lt;&gt;"","PAGA",IF(HH145&gt;0,"VENCIDA",IF(HH145&gt;=-5,"POR VENCER","AL DÍA"))))</f>
        <v>SIN ESTADO</v>
      </c>
      <c r="HM145" t="str">
        <f>IF(N($H145)&lt;36,"",IF(HG145="","",HG145+31))</f>
        <v/>
      </c>
      <c r="HN145" t="str">
        <f>IF(HM145="","",TODAY()-HM145)</f>
        <v/>
      </c>
      <c r="HQ145" t="str">
        <f>IF(HM145="","SIN ESTADO",IF(HO145&lt;&gt;"","PAGA",IF(HN145&gt;0,"VENCIDA",IF(HN145&gt;=-5,"POR VENCER","AL DÍA"))))</f>
        <v>SIN ESTADO</v>
      </c>
      <c r="HS145">
        <f>N145+T145+Z145+AF145+AL145+AR145+AX145+BD145+BJ145+BP145+BV145+CB145+CH145+CN145+CT145+CZ145+DF145+DL145+DR145+DX145+ED145+EJ145+EP145+EV145+FB145+FH145+FN145+FT145+FZ145+GF145+GL145+GR145+GX145+HD145+HJ145+HP145</f>
        <v>1800000</v>
      </c>
      <c r="HU145">
        <f>IFERROR(N($J145),0)</f>
        <v>875000</v>
      </c>
      <c r="HW145">
        <f>SUMPRODUCT((MOD(COLUMN($M145:$HR145)-COLUMN($M145),6)=0)*ISNUMBER($M145:$HR145)*($M145:$HR145&gt;=RESUMEN!$C$26)*($M145:$HR145&lt;=RESUMEN!$C$27)*IFERROR(N($N145:$HS145),0))</f>
        <v>0</v>
      </c>
      <c r="HX145">
        <f>SUMPRODUCT((MOD(COLUMN($M145:$HR145)-COLUMN($M145),6)=0)*ISNUMBER($M145:$HR145)*($M145:$HR145&gt;=RESUMEN!$C$26)*($M145:$HR145&lt;=RESUMEN!$C$27))</f>
        <v>0</v>
      </c>
    </row>
    <row r="146">
      <c r="B146">
        <f>VENTAS!A145</f>
        <v>143</v>
      </c>
      <c r="C146" t="str">
        <f>VENTAS!B145</f>
        <v xml:space="preserve">LC1 - 15 - 11 </v>
      </c>
      <c r="D146" t="str">
        <f>VENTAS!C145</f>
        <v>VENDIDO</v>
      </c>
      <c r="E146">
        <f>VENTAS!D145</f>
        <v>25000000</v>
      </c>
      <c r="F146">
        <f>VENTAS!J145</f>
        <v>25000000</v>
      </c>
      <c r="G146">
        <f>VENTAS!F145</f>
        <v>0</v>
      </c>
      <c r="H146">
        <f>VENTAS!K145</f>
        <v>0</v>
      </c>
      <c r="I146">
        <f>VENTAS!M145</f>
        <v>0</v>
      </c>
      <c r="J146" t="e">
        <f>VENTAS!L145</f>
        <v>#DIV/0!</v>
      </c>
      <c r="K146" t="str">
        <f>IF(N($H146)&lt;1,"",$G146+31)</f>
        <v/>
      </c>
      <c r="L146" t="str">
        <f>IF(K146="","",TODAY()-K146)</f>
        <v/>
      </c>
      <c r="O146" t="str">
        <f>IF(K146="","SIN ESTADO",IF(M146&lt;&gt;"","PAGA",IF(L146&gt;0,"VENCIDA",IF(L146&gt;=-5,"POR VENCER","AL DÍA"))))</f>
        <v>SIN ESTADO</v>
      </c>
      <c r="Q146" t="str">
        <f>IF(N($H146)&lt;2,"",IF(K146="","",K146+31))</f>
        <v/>
      </c>
      <c r="R146" t="str">
        <f>IF(Q146="","",TODAY()-Q146)</f>
        <v/>
      </c>
      <c r="U146" t="str">
        <f>IF(Q146="","SIN ESTADO",IF(S146&lt;&gt;"","PAGA",IF(R146&gt;0,"VENCIDA",IF(R146&gt;=-5,"POR VENCER","AL DÍA"))))</f>
        <v>SIN ESTADO</v>
      </c>
      <c r="W146" t="str">
        <f>IF(N($H146)&lt;3,"",IF(Q146="","",Q146+31))</f>
        <v/>
      </c>
      <c r="X146" t="str">
        <f>IF(W146="","",TODAY()-W146)</f>
        <v/>
      </c>
      <c r="AA146" t="str">
        <f>IF(W146="","SIN ESTADO",IF(Y146&lt;&gt;"","PAGA",IF(X146&gt;0,"VENCIDA",IF(X146&gt;=-5,"POR VENCER","AL DÍA"))))</f>
        <v>SIN ESTADO</v>
      </c>
      <c r="AC146" t="str">
        <f>IF(N($H146)&lt;4,"",IF(W146="","",W146+31))</f>
        <v/>
      </c>
      <c r="AD146" t="str">
        <f>IF(AC146="","",TODAY()-AC146)</f>
        <v/>
      </c>
      <c r="AG146" t="str">
        <f>IF(AC146="","SIN ESTADO",IF(AE146&lt;&gt;"","PAGA",IF(AD146&gt;0,"VENCIDA",IF(AD146&gt;=-5,"POR VENCER","AL DÍA"))))</f>
        <v>SIN ESTADO</v>
      </c>
      <c r="AI146" t="str">
        <f>IF(N($H146)&lt;5,"",IF(AC146="","",AC146+31))</f>
        <v/>
      </c>
      <c r="AJ146" t="str">
        <f>IF(AI146="","",TODAY()-AI146)</f>
        <v/>
      </c>
      <c r="AM146" t="str">
        <f>IF(AI146="","SIN ESTADO",IF(AK146&lt;&gt;"","PAGA",IF(AJ146&gt;0,"VENCIDA",IF(AJ146&gt;=-5,"POR VENCER","AL DÍA"))))</f>
        <v>SIN ESTADO</v>
      </c>
      <c r="AO146" t="str">
        <f>IF(N($H146)&lt;6,"",IF(AI146="","",AI146+31))</f>
        <v/>
      </c>
      <c r="AP146" t="str">
        <f>IF(AO146="","",TODAY()-AO146)</f>
        <v/>
      </c>
      <c r="AS146" t="str">
        <f>IF(AO146="","SIN ESTADO",IF(AQ146&lt;&gt;"","PAGA",IF(AP146&gt;0,"VENCIDA",IF(AP146&gt;=-5,"POR VENCER","AL DÍA"))))</f>
        <v>SIN ESTADO</v>
      </c>
      <c r="AU146" t="str">
        <f>IF(N($H146)&lt;7,"",IF(AO146="","",AO146+31))</f>
        <v/>
      </c>
      <c r="AV146" t="str">
        <f>IF(AU146="","",TODAY()-AU146)</f>
        <v/>
      </c>
      <c r="AY146" t="str">
        <f>IF(AU146="","SIN ESTADO",IF(AW146&lt;&gt;"","PAGA",IF(AV146&gt;0,"VENCIDA",IF(AV146&gt;=-5,"POR VENCER","AL DÍA"))))</f>
        <v>SIN ESTADO</v>
      </c>
      <c r="BA146" t="str">
        <f>IF(N($H146)&lt;8,"",IF(AU146="","",AU146+31))</f>
        <v/>
      </c>
      <c r="BB146" t="str">
        <f>IF(BA146="","",TODAY()-BA146)</f>
        <v/>
      </c>
      <c r="BE146" t="str">
        <f>IF(BA146="","SIN ESTADO",IF(BC146&lt;&gt;"","PAGA",IF(BB146&gt;0,"VENCIDA",IF(BB146&gt;=-5,"POR VENCER","AL DÍA"))))</f>
        <v>SIN ESTADO</v>
      </c>
      <c r="BG146" t="str">
        <f>IF(N($H146)&lt;9,"",IF(BA146="","",BA146+31))</f>
        <v/>
      </c>
      <c r="BH146" t="str">
        <f>IF(BG146="","",TODAY()-BG146)</f>
        <v/>
      </c>
      <c r="BK146" t="str">
        <f>IF(BG146="","SIN ESTADO",IF(BI146&lt;&gt;"","PAGA",IF(BH146&gt;0,"VENCIDA",IF(BH146&gt;=-5,"POR VENCER","AL DÍA"))))</f>
        <v>SIN ESTADO</v>
      </c>
      <c r="BM146" t="str">
        <f>IF(N($H146)&lt;10,"",IF(BG146="","",BG146+31))</f>
        <v/>
      </c>
      <c r="BN146" t="str">
        <f>IF(BM146="","",TODAY()-BM146)</f>
        <v/>
      </c>
      <c r="BQ146" t="str">
        <f>IF(BM146="","SIN ESTADO",IF(BO146&lt;&gt;"","PAGA",IF(BN146&gt;0,"VENCIDA",IF(BN146&gt;=-5,"POR VENCER","AL DÍA"))))</f>
        <v>SIN ESTADO</v>
      </c>
      <c r="BS146" t="str">
        <f>IF(N($H146)&lt;11,"",IF(BM146="","",BM146+31))</f>
        <v/>
      </c>
      <c r="BT146" t="str">
        <f>IF(BS146="","",TODAY()-BS146)</f>
        <v/>
      </c>
      <c r="BW146" t="str">
        <f>IF(BS146="","SIN ESTADO",IF(BU146&lt;&gt;"","PAGA",IF(BT146&gt;0,"VENCIDA",IF(BT146&gt;=-5,"POR VENCER","AL DÍA"))))</f>
        <v>SIN ESTADO</v>
      </c>
      <c r="BY146" t="str">
        <f>IF(N($H146)&lt;12,"",IF(BS146="","",BS146+31))</f>
        <v/>
      </c>
      <c r="BZ146" t="str">
        <f>IF(BY146="","",TODAY()-BY146)</f>
        <v/>
      </c>
      <c r="CC146" t="str">
        <f>IF(BY146="","SIN ESTADO",IF(CA146&lt;&gt;"","PAGA",IF(BZ146&gt;0,"VENCIDA",IF(BZ146&gt;=-5,"POR VENCER","AL DÍA"))))</f>
        <v>SIN ESTADO</v>
      </c>
      <c r="CE146" t="str">
        <f>IF(N($H146)&lt;13,"",IF(BY146="","",BY146+31))</f>
        <v/>
      </c>
      <c r="CF146" t="str">
        <f>IF(CE146="","",TODAY()-CE146)</f>
        <v/>
      </c>
      <c r="CI146" t="str">
        <f>IF(CE146="","SIN ESTADO",IF(CG146&lt;&gt;"","PAGA",IF(CF146&gt;0,"VENCIDA",IF(CF146&gt;=-5,"POR VENCER","AL DÍA"))))</f>
        <v>SIN ESTADO</v>
      </c>
      <c r="CK146" t="str">
        <f>IF(N($H146)&lt;14,"",IF(CE146="","",CE146+31))</f>
        <v/>
      </c>
      <c r="CL146" t="str">
        <f>IF(CK146="","",TODAY()-CK146)</f>
        <v/>
      </c>
      <c r="CO146" t="str">
        <f>IF(CK146="","SIN ESTADO",IF(CM146&lt;&gt;"","PAGA",IF(CL146&gt;0,"VENCIDA",IF(CL146&gt;=-5,"POR VENCER","AL DÍA"))))</f>
        <v>SIN ESTADO</v>
      </c>
      <c r="CQ146" t="str">
        <f>IF(N($H146)&lt;15,"",IF(CK146="","",CK146+31))</f>
        <v/>
      </c>
      <c r="CR146" t="str">
        <f>IF(CQ146="","",TODAY()-CQ146)</f>
        <v/>
      </c>
      <c r="CU146" t="str">
        <f>IF(CQ146="","SIN ESTADO",IF(CS146&lt;&gt;"","PAGA",IF(CR146&gt;0,"VENCIDA",IF(CR146&gt;=-5,"POR VENCER","AL DÍA"))))</f>
        <v>SIN ESTADO</v>
      </c>
      <c r="CW146" t="str">
        <f>IF(N($H146)&lt;16,"",IF(CQ146="","",CQ146+31))</f>
        <v/>
      </c>
      <c r="CX146" t="str">
        <f>IF(CW146="","",TODAY()-CW146)</f>
        <v/>
      </c>
      <c r="DA146" t="str">
        <f>IF(CW146="","SIN ESTADO",IF(CY146&lt;&gt;"","PAGA",IF(CX146&gt;0,"VENCIDA",IF(CX146&gt;=-5,"POR VENCER","AL DÍA"))))</f>
        <v>SIN ESTADO</v>
      </c>
      <c r="DC146" t="str">
        <f>IF(N($H146)&lt;17,"",IF(CW146="","",CW146+31))</f>
        <v/>
      </c>
      <c r="DD146" t="str">
        <f>IF(DC146="","",TODAY()-DC146)</f>
        <v/>
      </c>
      <c r="DG146" t="str">
        <f>IF(DC146="","SIN ESTADO",IF(DE146&lt;&gt;"","PAGA",IF(DD146&gt;0,"VENCIDA",IF(DD146&gt;=-5,"POR VENCER","AL DÍA"))))</f>
        <v>SIN ESTADO</v>
      </c>
      <c r="DI146" t="str">
        <f>IF(N($H146)&lt;18,"",IF(DC146="","",DC146+31))</f>
        <v/>
      </c>
      <c r="DJ146" t="str">
        <f>IF(DI146="","",TODAY()-DI146)</f>
        <v/>
      </c>
      <c r="DM146" t="str">
        <f>IF(DI146="","SIN ESTADO",IF(DK146&lt;&gt;"","PAGA",IF(DJ146&gt;0,"VENCIDA",IF(DJ146&gt;=-5,"POR VENCER","AL DÍA"))))</f>
        <v>SIN ESTADO</v>
      </c>
      <c r="DO146" t="str">
        <f>IF(N($H146)&lt;19,"",IF(DI146="","",DI146+31))</f>
        <v/>
      </c>
      <c r="DP146" t="str">
        <f>IF(DO146="","",TODAY()-DO146)</f>
        <v/>
      </c>
      <c r="DS146" t="str">
        <f>IF(DO146="","SIN ESTADO",IF(DQ146&lt;&gt;"","PAGA",IF(DP146&gt;0,"VENCIDA",IF(DP146&gt;=-5,"POR VENCER","AL DÍA"))))</f>
        <v>SIN ESTADO</v>
      </c>
      <c r="DU146" t="str">
        <f>IF(N($H146)&lt;20,"",IF(DO146="","",DO146+31))</f>
        <v/>
      </c>
      <c r="DV146" t="str">
        <f>IF(DU146="","",TODAY()-DU146)</f>
        <v/>
      </c>
      <c r="DY146" t="str">
        <f>IF(DU146="","SIN ESTADO",IF(DW146&lt;&gt;"","PAGA",IF(DV146&gt;0,"VENCIDA",IF(DV146&gt;=-5,"POR VENCER","AL DÍA"))))</f>
        <v>SIN ESTADO</v>
      </c>
      <c r="EA146" t="str">
        <f>IF(N($H146)&lt;21,"",IF(DU146="","",DU146+31))</f>
        <v/>
      </c>
      <c r="EB146" t="str">
        <f>IF(EA146="","",TODAY()-EA146)</f>
        <v/>
      </c>
      <c r="EE146" t="str">
        <f>IF(EA146="","SIN ESTADO",IF(EC146&lt;&gt;"","PAGA",IF(EB146&gt;0,"VENCIDA",IF(EB146&gt;=-5,"POR VENCER","AL DÍA"))))</f>
        <v>SIN ESTADO</v>
      </c>
      <c r="EG146" t="str">
        <f>IF(N($H146)&lt;22,"",IF(EA146="","",EA146+31))</f>
        <v/>
      </c>
      <c r="EH146" t="str">
        <f>IF(EG146="","",TODAY()-EG146)</f>
        <v/>
      </c>
      <c r="EK146" t="str">
        <f>IF(EG146="","SIN ESTADO",IF(EI146&lt;&gt;"","PAGA",IF(EH146&gt;0,"VENCIDA",IF(EH146&gt;=-5,"POR VENCER","AL DÍA"))))</f>
        <v>SIN ESTADO</v>
      </c>
      <c r="EM146" t="str">
        <f>IF(N($H146)&lt;23,"",IF(EG146="","",EG146+31))</f>
        <v/>
      </c>
      <c r="EN146" t="str">
        <f>IF(EM146="","",TODAY()-EM146)</f>
        <v/>
      </c>
      <c r="EQ146" t="str">
        <f>IF(EM146="","SIN ESTADO",IF(EO146&lt;&gt;"","PAGA",IF(EN146&gt;0,"VENCIDA",IF(EN146&gt;=-5,"POR VENCER","AL DÍA"))))</f>
        <v>SIN ESTADO</v>
      </c>
      <c r="ES146" t="str">
        <f>IF(N($H146)&lt;24,"",IF(EM146="","",EM146+31))</f>
        <v/>
      </c>
      <c r="ET146" t="str">
        <f>IF(ES146="","",TODAY()-ES146)</f>
        <v/>
      </c>
      <c r="EW146" t="str">
        <f>IF(ES146="","SIN ESTADO",IF(EU146&lt;&gt;"","PAGA",IF(ET146&gt;0,"VENCIDA",IF(ET146&gt;=-5,"POR VENCER","AL DÍA"))))</f>
        <v>SIN ESTADO</v>
      </c>
      <c r="EY146" t="str">
        <f>IF(N($H146)&lt;25,"",IF(ES146="","",ES146+31))</f>
        <v/>
      </c>
      <c r="EZ146" t="str">
        <f>IF(EY146="","",TODAY()-EY146)</f>
        <v/>
      </c>
      <c r="FC146" t="str">
        <f>IF(EY146="","SIN ESTADO",IF(FA146&lt;&gt;"","PAGA",IF(EZ146&gt;0,"VENCIDA",IF(EZ146&gt;=-5,"POR VENCER","AL DÍA"))))</f>
        <v>SIN ESTADO</v>
      </c>
      <c r="FE146" t="str">
        <f>IF(N($H146)&lt;26,"",IF(EY146="","",EY146+31))</f>
        <v/>
      </c>
      <c r="FF146" t="str">
        <f>IF(FE146="","",TODAY()-FE146)</f>
        <v/>
      </c>
      <c r="FI146" t="str">
        <f>IF(FE146="","SIN ESTADO",IF(FG146&lt;&gt;"","PAGA",IF(FF146&gt;0,"VENCIDA",IF(FF146&gt;=-5,"POR VENCER","AL DÍA"))))</f>
        <v>SIN ESTADO</v>
      </c>
      <c r="FK146" t="str">
        <f>IF(N($H146)&lt;27,"",IF(FE146="","",FE146+31))</f>
        <v/>
      </c>
      <c r="FL146" t="str">
        <f>IF(FK146="","",TODAY()-FK146)</f>
        <v/>
      </c>
      <c r="FO146" t="str">
        <f>IF(FK146="","SIN ESTADO",IF(FM146&lt;&gt;"","PAGA",IF(FL146&gt;0,"VENCIDA",IF(FL146&gt;=-5,"POR VENCER","AL DÍA"))))</f>
        <v>SIN ESTADO</v>
      </c>
      <c r="FQ146" t="str">
        <f>IF(N($H146)&lt;28,"",IF(FK146="","",FK146+31))</f>
        <v/>
      </c>
      <c r="FR146" t="str">
        <f>IF(FQ146="","",TODAY()-FQ146)</f>
        <v/>
      </c>
      <c r="FU146" t="str">
        <f>IF(FQ146="","SIN ESTADO",IF(FS146&lt;&gt;"","PAGA",IF(FR146&gt;0,"VENCIDA",IF(FR146&gt;=-5,"POR VENCER","AL DÍA"))))</f>
        <v>SIN ESTADO</v>
      </c>
      <c r="FW146" t="str">
        <f>IF(N($H146)&lt;29,"",IF(FQ146="","",FQ146+31))</f>
        <v/>
      </c>
      <c r="FX146" t="str">
        <f>IF(FW146="","",TODAY()-FW146)</f>
        <v/>
      </c>
      <c r="GA146" t="str">
        <f>IF(FW146="","SIN ESTADO",IF(FY146&lt;&gt;"","PAGA",IF(FX146&gt;0,"VENCIDA",IF(FX146&gt;=-5,"POR VENCER","AL DÍA"))))</f>
        <v>SIN ESTADO</v>
      </c>
      <c r="GC146" t="str">
        <f>IF(N($H146)&lt;30,"",IF(FW146="","",FW146+31))</f>
        <v/>
      </c>
      <c r="GD146" t="str">
        <f>IF(GC146="","",TODAY()-GC146)</f>
        <v/>
      </c>
      <c r="GG146" t="str">
        <f>IF(GC146="","SIN ESTADO",IF(GE146&lt;&gt;"","PAGA",IF(GD146&gt;0,"VENCIDA",IF(GD146&gt;=-5,"POR VENCER","AL DÍA"))))</f>
        <v>SIN ESTADO</v>
      </c>
      <c r="GI146" t="str">
        <f>IF(N($H146)&lt;31,"",IF(GC146="","",GC146+31))</f>
        <v/>
      </c>
      <c r="GJ146" t="str">
        <f>IF(GI146="","",TODAY()-GI146)</f>
        <v/>
      </c>
      <c r="GM146" t="str">
        <f>IF(GI146="","SIN ESTADO",IF(GK146&lt;&gt;"","PAGA",IF(GJ146&gt;0,"VENCIDA",IF(GJ146&gt;=-5,"POR VENCER","AL DÍA"))))</f>
        <v>SIN ESTADO</v>
      </c>
      <c r="GO146" t="str">
        <f>IF(N($H146)&lt;32,"",IF(GI146="","",GI146+31))</f>
        <v/>
      </c>
      <c r="GP146" t="str">
        <f>IF(GO146="","",TODAY()-GO146)</f>
        <v/>
      </c>
      <c r="GS146" t="str">
        <f>IF(GO146="","SIN ESTADO",IF(GQ146&lt;&gt;"","PAGA",IF(GP146&gt;0,"VENCIDA",IF(GP146&gt;=-5,"POR VENCER","AL DÍA"))))</f>
        <v>SIN ESTADO</v>
      </c>
      <c r="GU146" t="str">
        <f>IF(N($H146)&lt;33,"",IF(GO146="","",GO146+31))</f>
        <v/>
      </c>
      <c r="GV146" t="str">
        <f>IF(GU146="","",TODAY()-GU146)</f>
        <v/>
      </c>
      <c r="GY146" t="str">
        <f>IF(GU146="","SIN ESTADO",IF(GW146&lt;&gt;"","PAGA",IF(GV146&gt;0,"VENCIDA",IF(GV146&gt;=-5,"POR VENCER","AL DÍA"))))</f>
        <v>SIN ESTADO</v>
      </c>
      <c r="HA146" t="str">
        <f>IF(N($H146)&lt;34,"",IF(GU146="","",GU146+31))</f>
        <v/>
      </c>
      <c r="HB146" t="str">
        <f>IF(HA146="","",TODAY()-HA146)</f>
        <v/>
      </c>
      <c r="HE146" t="str">
        <f>IF(HA146="","SIN ESTADO",IF(HC146&lt;&gt;"","PAGA",IF(HB146&gt;0,"VENCIDA",IF(HB146&gt;=-5,"POR VENCER","AL DÍA"))))</f>
        <v>SIN ESTADO</v>
      </c>
      <c r="HG146" t="str">
        <f>IF(N($H146)&lt;35,"",IF(HA146="","",HA146+31))</f>
        <v/>
      </c>
      <c r="HH146" t="str">
        <f>IF(HG146="","",TODAY()-HG146)</f>
        <v/>
      </c>
      <c r="HK146" t="str">
        <f>IF(HG146="","SIN ESTADO",IF(HI146&lt;&gt;"","PAGA",IF(HH146&gt;0,"VENCIDA",IF(HH146&gt;=-5,"POR VENCER","AL DÍA"))))</f>
        <v>SIN ESTADO</v>
      </c>
      <c r="HM146" t="str">
        <f>IF(N($H146)&lt;36,"",IF(HG146="","",HG146+31))</f>
        <v/>
      </c>
      <c r="HN146" t="str">
        <f>IF(HM146="","",TODAY()-HM146)</f>
        <v/>
      </c>
      <c r="HQ146" t="str">
        <f>IF(HM146="","SIN ESTADO",IF(HO146&lt;&gt;"","PAGA",IF(HN146&gt;0,"VENCIDA",IF(HN146&gt;=-5,"POR VENCER","AL DÍA"))))</f>
        <v>SIN ESTADO</v>
      </c>
      <c r="HS146">
        <f>N146+T146+Z146+AF146+AL146+AR146+AX146+BD146+BJ146+BP146+BV146+CB146+CH146+CN146+CT146+CZ146+DF146+DL146+DR146+DX146+ED146+EJ146+EP146+EV146+FB146+FH146+FN146+FT146+FZ146+GF146+GL146+GR146+GX146+HD146+HJ146+HP146</f>
        <v>0</v>
      </c>
      <c r="HU146">
        <f>IFERROR(N($J146),0)</f>
        <v>0</v>
      </c>
      <c r="HW146">
        <f>SUMPRODUCT((MOD(COLUMN($M146:$HR146)-COLUMN($M146),6)=0)*ISNUMBER($M146:$HR146)*($M146:$HR146&gt;=RESUMEN!$C$26)*($M146:$HR146&lt;=RESUMEN!$C$27)*IFERROR(N($N146:$HS146),0))</f>
        <v>0</v>
      </c>
      <c r="HX146">
        <f>SUMPRODUCT((MOD(COLUMN($M146:$HR146)-COLUMN($M146),6)=0)*ISNUMBER($M146:$HR146)*($M146:$HR146&gt;=RESUMEN!$C$26)*($M146:$HR146&lt;=RESUMEN!$C$27))</f>
        <v>0</v>
      </c>
    </row>
    <row r="147">
      <c r="B147">
        <f>VENTAS!A146</f>
        <v>144</v>
      </c>
      <c r="C147" t="str">
        <f>VENTAS!B146</f>
        <v xml:space="preserve">LC1 - 15 - 12 </v>
      </c>
      <c r="D147" t="str">
        <f>VENTAS!C146</f>
        <v>VENDIDO</v>
      </c>
      <c r="E147">
        <f>VENTAS!D146</f>
        <v>25000000</v>
      </c>
      <c r="F147">
        <f>VENTAS!J146</f>
        <v>25000000</v>
      </c>
      <c r="G147">
        <f>VENTAS!F146</f>
        <v>0</v>
      </c>
      <c r="H147">
        <f>VENTAS!K146</f>
        <v>0</v>
      </c>
      <c r="I147">
        <f>VENTAS!M146</f>
        <v>0</v>
      </c>
      <c r="J147" t="e">
        <f>VENTAS!L146</f>
        <v>#DIV/0!</v>
      </c>
      <c r="K147" t="str">
        <f>IF(N($H147)&lt;1,"",$G147+31)</f>
        <v/>
      </c>
      <c r="L147" t="str">
        <f>IF(K147="","",TODAY()-K147)</f>
        <v/>
      </c>
      <c r="O147" t="str">
        <f>IF(K147="","SIN ESTADO",IF(M147&lt;&gt;"","PAGA",IF(L147&gt;0,"VENCIDA",IF(L147&gt;=-5,"POR VENCER","AL DÍA"))))</f>
        <v>SIN ESTADO</v>
      </c>
      <c r="Q147" t="str">
        <f>IF(N($H147)&lt;2,"",IF(K147="","",K147+31))</f>
        <v/>
      </c>
      <c r="R147" t="str">
        <f>IF(Q147="","",TODAY()-Q147)</f>
        <v/>
      </c>
      <c r="U147" t="str">
        <f>IF(Q147="","SIN ESTADO",IF(S147&lt;&gt;"","PAGA",IF(R147&gt;0,"VENCIDA",IF(R147&gt;=-5,"POR VENCER","AL DÍA"))))</f>
        <v>SIN ESTADO</v>
      </c>
      <c r="W147" t="str">
        <f>IF(N($H147)&lt;3,"",IF(Q147="","",Q147+31))</f>
        <v/>
      </c>
      <c r="X147" t="str">
        <f>IF(W147="","",TODAY()-W147)</f>
        <v/>
      </c>
      <c r="AA147" t="str">
        <f>IF(W147="","SIN ESTADO",IF(Y147&lt;&gt;"","PAGA",IF(X147&gt;0,"VENCIDA",IF(X147&gt;=-5,"POR VENCER","AL DÍA"))))</f>
        <v>SIN ESTADO</v>
      </c>
      <c r="AC147" t="str">
        <f>IF(N($H147)&lt;4,"",IF(W147="","",W147+31))</f>
        <v/>
      </c>
      <c r="AD147" t="str">
        <f>IF(AC147="","",TODAY()-AC147)</f>
        <v/>
      </c>
      <c r="AG147" t="str">
        <f>IF(AC147="","SIN ESTADO",IF(AE147&lt;&gt;"","PAGA",IF(AD147&gt;0,"VENCIDA",IF(AD147&gt;=-5,"POR VENCER","AL DÍA"))))</f>
        <v>SIN ESTADO</v>
      </c>
      <c r="AI147" t="str">
        <f>IF(N($H147)&lt;5,"",IF(AC147="","",AC147+31))</f>
        <v/>
      </c>
      <c r="AJ147" t="str">
        <f>IF(AI147="","",TODAY()-AI147)</f>
        <v/>
      </c>
      <c r="AM147" t="str">
        <f>IF(AI147="","SIN ESTADO",IF(AK147&lt;&gt;"","PAGA",IF(AJ147&gt;0,"VENCIDA",IF(AJ147&gt;=-5,"POR VENCER","AL DÍA"))))</f>
        <v>SIN ESTADO</v>
      </c>
      <c r="AO147" t="str">
        <f>IF(N($H147)&lt;6,"",IF(AI147="","",AI147+31))</f>
        <v/>
      </c>
      <c r="AP147" t="str">
        <f>IF(AO147="","",TODAY()-AO147)</f>
        <v/>
      </c>
      <c r="AS147" t="str">
        <f>IF(AO147="","SIN ESTADO",IF(AQ147&lt;&gt;"","PAGA",IF(AP147&gt;0,"VENCIDA",IF(AP147&gt;=-5,"POR VENCER","AL DÍA"))))</f>
        <v>SIN ESTADO</v>
      </c>
      <c r="AU147" t="str">
        <f>IF(N($H147)&lt;7,"",IF(AO147="","",AO147+31))</f>
        <v/>
      </c>
      <c r="AV147" t="str">
        <f>IF(AU147="","",TODAY()-AU147)</f>
        <v/>
      </c>
      <c r="AY147" t="str">
        <f>IF(AU147="","SIN ESTADO",IF(AW147&lt;&gt;"","PAGA",IF(AV147&gt;0,"VENCIDA",IF(AV147&gt;=-5,"POR VENCER","AL DÍA"))))</f>
        <v>SIN ESTADO</v>
      </c>
      <c r="BA147" t="str">
        <f>IF(N($H147)&lt;8,"",IF(AU147="","",AU147+31))</f>
        <v/>
      </c>
      <c r="BB147" t="str">
        <f>IF(BA147="","",TODAY()-BA147)</f>
        <v/>
      </c>
      <c r="BE147" t="str">
        <f>IF(BA147="","SIN ESTADO",IF(BC147&lt;&gt;"","PAGA",IF(BB147&gt;0,"VENCIDA",IF(BB147&gt;=-5,"POR VENCER","AL DÍA"))))</f>
        <v>SIN ESTADO</v>
      </c>
      <c r="BG147" t="str">
        <f>IF(N($H147)&lt;9,"",IF(BA147="","",BA147+31))</f>
        <v/>
      </c>
      <c r="BH147" t="str">
        <f>IF(BG147="","",TODAY()-BG147)</f>
        <v/>
      </c>
      <c r="BK147" t="str">
        <f>IF(BG147="","SIN ESTADO",IF(BI147&lt;&gt;"","PAGA",IF(BH147&gt;0,"VENCIDA",IF(BH147&gt;=-5,"POR VENCER","AL DÍA"))))</f>
        <v>SIN ESTADO</v>
      </c>
      <c r="BM147" t="str">
        <f>IF(N($H147)&lt;10,"",IF(BG147="","",BG147+31))</f>
        <v/>
      </c>
      <c r="BN147" t="str">
        <f>IF(BM147="","",TODAY()-BM147)</f>
        <v/>
      </c>
      <c r="BQ147" t="str">
        <f>IF(BM147="","SIN ESTADO",IF(BO147&lt;&gt;"","PAGA",IF(BN147&gt;0,"VENCIDA",IF(BN147&gt;=-5,"POR VENCER","AL DÍA"))))</f>
        <v>SIN ESTADO</v>
      </c>
      <c r="BS147" t="str">
        <f>IF(N($H147)&lt;11,"",IF(BM147="","",BM147+31))</f>
        <v/>
      </c>
      <c r="BT147" t="str">
        <f>IF(BS147="","",TODAY()-BS147)</f>
        <v/>
      </c>
      <c r="BW147" t="str">
        <f>IF(BS147="","SIN ESTADO",IF(BU147&lt;&gt;"","PAGA",IF(BT147&gt;0,"VENCIDA",IF(BT147&gt;=-5,"POR VENCER","AL DÍA"))))</f>
        <v>SIN ESTADO</v>
      </c>
      <c r="BY147" t="str">
        <f>IF(N($H147)&lt;12,"",IF(BS147="","",BS147+31))</f>
        <v/>
      </c>
      <c r="BZ147" t="str">
        <f>IF(BY147="","",TODAY()-BY147)</f>
        <v/>
      </c>
      <c r="CC147" t="str">
        <f>IF(BY147="","SIN ESTADO",IF(CA147&lt;&gt;"","PAGA",IF(BZ147&gt;0,"VENCIDA",IF(BZ147&gt;=-5,"POR VENCER","AL DÍA"))))</f>
        <v>SIN ESTADO</v>
      </c>
      <c r="CE147" t="str">
        <f>IF(N($H147)&lt;13,"",IF(BY147="","",BY147+31))</f>
        <v/>
      </c>
      <c r="CF147" t="str">
        <f>IF(CE147="","",TODAY()-CE147)</f>
        <v/>
      </c>
      <c r="CI147" t="str">
        <f>IF(CE147="","SIN ESTADO",IF(CG147&lt;&gt;"","PAGA",IF(CF147&gt;0,"VENCIDA",IF(CF147&gt;=-5,"POR VENCER","AL DÍA"))))</f>
        <v>SIN ESTADO</v>
      </c>
      <c r="CK147" t="str">
        <f>IF(N($H147)&lt;14,"",IF(CE147="","",CE147+31))</f>
        <v/>
      </c>
      <c r="CL147" t="str">
        <f>IF(CK147="","",TODAY()-CK147)</f>
        <v/>
      </c>
      <c r="CO147" t="str">
        <f>IF(CK147="","SIN ESTADO",IF(CM147&lt;&gt;"","PAGA",IF(CL147&gt;0,"VENCIDA",IF(CL147&gt;=-5,"POR VENCER","AL DÍA"))))</f>
        <v>SIN ESTADO</v>
      </c>
      <c r="CQ147" t="str">
        <f>IF(N($H147)&lt;15,"",IF(CK147="","",CK147+31))</f>
        <v/>
      </c>
      <c r="CR147" t="str">
        <f>IF(CQ147="","",TODAY()-CQ147)</f>
        <v/>
      </c>
      <c r="CU147" t="str">
        <f>IF(CQ147="","SIN ESTADO",IF(CS147&lt;&gt;"","PAGA",IF(CR147&gt;0,"VENCIDA",IF(CR147&gt;=-5,"POR VENCER","AL DÍA"))))</f>
        <v>SIN ESTADO</v>
      </c>
      <c r="CW147" t="str">
        <f>IF(N($H147)&lt;16,"",IF(CQ147="","",CQ147+31))</f>
        <v/>
      </c>
      <c r="CX147" t="str">
        <f>IF(CW147="","",TODAY()-CW147)</f>
        <v/>
      </c>
      <c r="DA147" t="str">
        <f>IF(CW147="","SIN ESTADO",IF(CY147&lt;&gt;"","PAGA",IF(CX147&gt;0,"VENCIDA",IF(CX147&gt;=-5,"POR VENCER","AL DÍA"))))</f>
        <v>SIN ESTADO</v>
      </c>
      <c r="DC147" t="str">
        <f>IF(N($H147)&lt;17,"",IF(CW147="","",CW147+31))</f>
        <v/>
      </c>
      <c r="DD147" t="str">
        <f>IF(DC147="","",TODAY()-DC147)</f>
        <v/>
      </c>
      <c r="DG147" t="str">
        <f>IF(DC147="","SIN ESTADO",IF(DE147&lt;&gt;"","PAGA",IF(DD147&gt;0,"VENCIDA",IF(DD147&gt;=-5,"POR VENCER","AL DÍA"))))</f>
        <v>SIN ESTADO</v>
      </c>
      <c r="DI147" t="str">
        <f>IF(N($H147)&lt;18,"",IF(DC147="","",DC147+31))</f>
        <v/>
      </c>
      <c r="DJ147" t="str">
        <f>IF(DI147="","",TODAY()-DI147)</f>
        <v/>
      </c>
      <c r="DM147" t="str">
        <f>IF(DI147="","SIN ESTADO",IF(DK147&lt;&gt;"","PAGA",IF(DJ147&gt;0,"VENCIDA",IF(DJ147&gt;=-5,"POR VENCER","AL DÍA"))))</f>
        <v>SIN ESTADO</v>
      </c>
      <c r="DO147" t="str">
        <f>IF(N($H147)&lt;19,"",IF(DI147="","",DI147+31))</f>
        <v/>
      </c>
      <c r="DP147" t="str">
        <f>IF(DO147="","",TODAY()-DO147)</f>
        <v/>
      </c>
      <c r="DS147" t="str">
        <f>IF(DO147="","SIN ESTADO",IF(DQ147&lt;&gt;"","PAGA",IF(DP147&gt;0,"VENCIDA",IF(DP147&gt;=-5,"POR VENCER","AL DÍA"))))</f>
        <v>SIN ESTADO</v>
      </c>
      <c r="DU147" t="str">
        <f>IF(N($H147)&lt;20,"",IF(DO147="","",DO147+31))</f>
        <v/>
      </c>
      <c r="DV147" t="str">
        <f>IF(DU147="","",TODAY()-DU147)</f>
        <v/>
      </c>
      <c r="DY147" t="str">
        <f>IF(DU147="","SIN ESTADO",IF(DW147&lt;&gt;"","PAGA",IF(DV147&gt;0,"VENCIDA",IF(DV147&gt;=-5,"POR VENCER","AL DÍA"))))</f>
        <v>SIN ESTADO</v>
      </c>
      <c r="EA147" t="str">
        <f>IF(N($H147)&lt;21,"",IF(DU147="","",DU147+31))</f>
        <v/>
      </c>
      <c r="EB147" t="str">
        <f>IF(EA147="","",TODAY()-EA147)</f>
        <v/>
      </c>
      <c r="EE147" t="str">
        <f>IF(EA147="","SIN ESTADO",IF(EC147&lt;&gt;"","PAGA",IF(EB147&gt;0,"VENCIDA",IF(EB147&gt;=-5,"POR VENCER","AL DÍA"))))</f>
        <v>SIN ESTADO</v>
      </c>
      <c r="EG147" t="str">
        <f>IF(N($H147)&lt;22,"",IF(EA147="","",EA147+31))</f>
        <v/>
      </c>
      <c r="EH147" t="str">
        <f>IF(EG147="","",TODAY()-EG147)</f>
        <v/>
      </c>
      <c r="EK147" t="str">
        <f>IF(EG147="","SIN ESTADO",IF(EI147&lt;&gt;"","PAGA",IF(EH147&gt;0,"VENCIDA",IF(EH147&gt;=-5,"POR VENCER","AL DÍA"))))</f>
        <v>SIN ESTADO</v>
      </c>
      <c r="EM147" t="str">
        <f>IF(N($H147)&lt;23,"",IF(EG147="","",EG147+31))</f>
        <v/>
      </c>
      <c r="EN147" t="str">
        <f>IF(EM147="","",TODAY()-EM147)</f>
        <v/>
      </c>
      <c r="EQ147" t="str">
        <f>IF(EM147="","SIN ESTADO",IF(EO147&lt;&gt;"","PAGA",IF(EN147&gt;0,"VENCIDA",IF(EN147&gt;=-5,"POR VENCER","AL DÍA"))))</f>
        <v>SIN ESTADO</v>
      </c>
      <c r="ES147" t="str">
        <f>IF(N($H147)&lt;24,"",IF(EM147="","",EM147+31))</f>
        <v/>
      </c>
      <c r="ET147" t="str">
        <f>IF(ES147="","",TODAY()-ES147)</f>
        <v/>
      </c>
      <c r="EW147" t="str">
        <f>IF(ES147="","SIN ESTADO",IF(EU147&lt;&gt;"","PAGA",IF(ET147&gt;0,"VENCIDA",IF(ET147&gt;=-5,"POR VENCER","AL DÍA"))))</f>
        <v>SIN ESTADO</v>
      </c>
      <c r="EY147" t="str">
        <f>IF(N($H147)&lt;25,"",IF(ES147="","",ES147+31))</f>
        <v/>
      </c>
      <c r="EZ147" t="str">
        <f>IF(EY147="","",TODAY()-EY147)</f>
        <v/>
      </c>
      <c r="FC147" t="str">
        <f>IF(EY147="","SIN ESTADO",IF(FA147&lt;&gt;"","PAGA",IF(EZ147&gt;0,"VENCIDA",IF(EZ147&gt;=-5,"POR VENCER","AL DÍA"))))</f>
        <v>SIN ESTADO</v>
      </c>
      <c r="FE147" t="str">
        <f>IF(N($H147)&lt;26,"",IF(EY147="","",EY147+31))</f>
        <v/>
      </c>
      <c r="FF147" t="str">
        <f>IF(FE147="","",TODAY()-FE147)</f>
        <v/>
      </c>
      <c r="FI147" t="str">
        <f>IF(FE147="","SIN ESTADO",IF(FG147&lt;&gt;"","PAGA",IF(FF147&gt;0,"VENCIDA",IF(FF147&gt;=-5,"POR VENCER","AL DÍA"))))</f>
        <v>SIN ESTADO</v>
      </c>
      <c r="FK147" t="str">
        <f>IF(N($H147)&lt;27,"",IF(FE147="","",FE147+31))</f>
        <v/>
      </c>
      <c r="FL147" t="str">
        <f>IF(FK147="","",TODAY()-FK147)</f>
        <v/>
      </c>
      <c r="FO147" t="str">
        <f>IF(FK147="","SIN ESTADO",IF(FM147&lt;&gt;"","PAGA",IF(FL147&gt;0,"VENCIDA",IF(FL147&gt;=-5,"POR VENCER","AL DÍA"))))</f>
        <v>SIN ESTADO</v>
      </c>
      <c r="FQ147" t="str">
        <f>IF(N($H147)&lt;28,"",IF(FK147="","",FK147+31))</f>
        <v/>
      </c>
      <c r="FR147" t="str">
        <f>IF(FQ147="","",TODAY()-FQ147)</f>
        <v/>
      </c>
      <c r="FU147" t="str">
        <f>IF(FQ147="","SIN ESTADO",IF(FS147&lt;&gt;"","PAGA",IF(FR147&gt;0,"VENCIDA",IF(FR147&gt;=-5,"POR VENCER","AL DÍA"))))</f>
        <v>SIN ESTADO</v>
      </c>
      <c r="FW147" t="str">
        <f>IF(N($H147)&lt;29,"",IF(FQ147="","",FQ147+31))</f>
        <v/>
      </c>
      <c r="FX147" t="str">
        <f>IF(FW147="","",TODAY()-FW147)</f>
        <v/>
      </c>
      <c r="GA147" t="str">
        <f>IF(FW147="","SIN ESTADO",IF(FY147&lt;&gt;"","PAGA",IF(FX147&gt;0,"VENCIDA",IF(FX147&gt;=-5,"POR VENCER","AL DÍA"))))</f>
        <v>SIN ESTADO</v>
      </c>
      <c r="GC147" t="str">
        <f>IF(N($H147)&lt;30,"",IF(FW147="","",FW147+31))</f>
        <v/>
      </c>
      <c r="GD147" t="str">
        <f>IF(GC147="","",TODAY()-GC147)</f>
        <v/>
      </c>
      <c r="GG147" t="str">
        <f>IF(GC147="","SIN ESTADO",IF(GE147&lt;&gt;"","PAGA",IF(GD147&gt;0,"VENCIDA",IF(GD147&gt;=-5,"POR VENCER","AL DÍA"))))</f>
        <v>SIN ESTADO</v>
      </c>
      <c r="GI147" t="str">
        <f>IF(N($H147)&lt;31,"",IF(GC147="","",GC147+31))</f>
        <v/>
      </c>
      <c r="GJ147" t="str">
        <f>IF(GI147="","",TODAY()-GI147)</f>
        <v/>
      </c>
      <c r="GM147" t="str">
        <f>IF(GI147="","SIN ESTADO",IF(GK147&lt;&gt;"","PAGA",IF(GJ147&gt;0,"VENCIDA",IF(GJ147&gt;=-5,"POR VENCER","AL DÍA"))))</f>
        <v>SIN ESTADO</v>
      </c>
      <c r="GO147" t="str">
        <f>IF(N($H147)&lt;32,"",IF(GI147="","",GI147+31))</f>
        <v/>
      </c>
      <c r="GP147" t="str">
        <f>IF(GO147="","",TODAY()-GO147)</f>
        <v/>
      </c>
      <c r="GS147" t="str">
        <f>IF(GO147="","SIN ESTADO",IF(GQ147&lt;&gt;"","PAGA",IF(GP147&gt;0,"VENCIDA",IF(GP147&gt;=-5,"POR VENCER","AL DÍA"))))</f>
        <v>SIN ESTADO</v>
      </c>
      <c r="GU147" t="str">
        <f>IF(N($H147)&lt;33,"",IF(GO147="","",GO147+31))</f>
        <v/>
      </c>
      <c r="GV147" t="str">
        <f>IF(GU147="","",TODAY()-GU147)</f>
        <v/>
      </c>
      <c r="GY147" t="str">
        <f>IF(GU147="","SIN ESTADO",IF(GW147&lt;&gt;"","PAGA",IF(GV147&gt;0,"VENCIDA",IF(GV147&gt;=-5,"POR VENCER","AL DÍA"))))</f>
        <v>SIN ESTADO</v>
      </c>
      <c r="HA147" t="str">
        <f>IF(N($H147)&lt;34,"",IF(GU147="","",GU147+31))</f>
        <v/>
      </c>
      <c r="HB147" t="str">
        <f>IF(HA147="","",TODAY()-HA147)</f>
        <v/>
      </c>
      <c r="HE147" t="str">
        <f>IF(HA147="","SIN ESTADO",IF(HC147&lt;&gt;"","PAGA",IF(HB147&gt;0,"VENCIDA",IF(HB147&gt;=-5,"POR VENCER","AL DÍA"))))</f>
        <v>SIN ESTADO</v>
      </c>
      <c r="HG147" t="str">
        <f>IF(N($H147)&lt;35,"",IF(HA147="","",HA147+31))</f>
        <v/>
      </c>
      <c r="HH147" t="str">
        <f>IF(HG147="","",TODAY()-HG147)</f>
        <v/>
      </c>
      <c r="HK147" t="str">
        <f>IF(HG147="","SIN ESTADO",IF(HI147&lt;&gt;"","PAGA",IF(HH147&gt;0,"VENCIDA",IF(HH147&gt;=-5,"POR VENCER","AL DÍA"))))</f>
        <v>SIN ESTADO</v>
      </c>
      <c r="HM147" t="str">
        <f>IF(N($H147)&lt;36,"",IF(HG147="","",HG147+31))</f>
        <v/>
      </c>
      <c r="HN147" t="str">
        <f>IF(HM147="","",TODAY()-HM147)</f>
        <v/>
      </c>
      <c r="HQ147" t="str">
        <f>IF(HM147="","SIN ESTADO",IF(HO147&lt;&gt;"","PAGA",IF(HN147&gt;0,"VENCIDA",IF(HN147&gt;=-5,"POR VENCER","AL DÍA"))))</f>
        <v>SIN ESTADO</v>
      </c>
      <c r="HS147">
        <f>N147+T147+Z147+AF147+AL147+AR147+AX147+BD147+BJ147+BP147+BV147+CB147+CH147+CN147+CT147+CZ147+DF147+DL147+DR147+DX147+ED147+EJ147+EP147+EV147+FB147+FH147+FN147+FT147+FZ147+GF147+GL147+GR147+GX147+HD147+HJ147+HP147</f>
        <v>0</v>
      </c>
      <c r="HU147">
        <f>IFERROR(N($J147),0)</f>
        <v>0</v>
      </c>
      <c r="HW147">
        <f>SUMPRODUCT((MOD(COLUMN($M147:$HR147)-COLUMN($M147),6)=0)*ISNUMBER($M147:$HR147)*($M147:$HR147&gt;=RESUMEN!$C$26)*($M147:$HR147&lt;=RESUMEN!$C$27)*IFERROR(N($N147:$HS147),0))</f>
        <v>0</v>
      </c>
      <c r="HX147">
        <f>SUMPRODUCT((MOD(COLUMN($M147:$HR147)-COLUMN($M147),6)=0)*ISNUMBER($M147:$HR147)*($M147:$HR147&gt;=RESUMEN!$C$26)*($M147:$HR147&lt;=RESUMEN!$C$27))</f>
        <v>0</v>
      </c>
    </row>
    <row r="148">
      <c r="B148">
        <f>VENTAS!A147</f>
        <v>145</v>
      </c>
      <c r="C148" t="str">
        <f>VENTAS!B147</f>
        <v xml:space="preserve">LC1 - 15 - 13 </v>
      </c>
      <c r="D148" t="str">
        <f>VENTAS!C147</f>
        <v>VENDIDO</v>
      </c>
      <c r="E148">
        <f>VENTAS!D147</f>
        <v>30000000</v>
      </c>
      <c r="F148">
        <f>VENTAS!J147</f>
        <v>26000000</v>
      </c>
      <c r="G148">
        <f>VENTAS!F147</f>
        <v>45864</v>
      </c>
      <c r="H148">
        <f>VENTAS!K147</f>
        <v>24</v>
      </c>
      <c r="I148" t="str">
        <f>VENTAS!M147</f>
        <v xml:space="preserve">26 DE CADA MES </v>
      </c>
      <c r="J148">
        <f>VENTAS!L147</f>
        <v>1083333.3333333333</v>
      </c>
      <c r="K148">
        <f>IF(N($H148)&lt;1,"",$G148+31)</f>
        <v>45895</v>
      </c>
      <c r="L148">
        <f>IF(K148="","",TODAY()-K148)</f>
        <v>423</v>
      </c>
      <c r="M148">
        <v>45908</v>
      </c>
      <c r="N148">
        <v>1083400</v>
      </c>
      <c r="O148" t="str">
        <f>IF(K148="","SIN ESTADO",IF(M148&lt;&gt;"","PAGA",IF(L148&gt;0,"VENCIDA",IF(L148&gt;=-5,"POR VENCER","AL DÍA"))))</f>
        <v>PAGA</v>
      </c>
      <c r="P148" t="str">
        <v>TRANSFERENCIA</v>
      </c>
      <c r="Q148">
        <f>IF(N($H148)&lt;2,"",IF(K148="","",K148+31))</f>
        <v>45926</v>
      </c>
      <c r="R148">
        <f>IF(Q148="","",TODAY()-Q148)</f>
        <v>392</v>
      </c>
      <c r="S148">
        <v>45927</v>
      </c>
      <c r="T148">
        <v>1083400</v>
      </c>
      <c r="U148" t="str">
        <f>IF(Q148="","SIN ESTADO",IF(S148&lt;&gt;"","PAGA",IF(R148&gt;0,"VENCIDA",IF(R148&gt;=-5,"POR VENCER","AL DÍA"))))</f>
        <v>PAGA</v>
      </c>
      <c r="V148" t="str">
        <v>TRANSFERENCIA</v>
      </c>
      <c r="W148">
        <f>IF(N($H148)&lt;3,"",IF(Q148="","",Q148+31))</f>
        <v>45957</v>
      </c>
      <c r="X148">
        <f>IF(W148="","",TODAY()-W148)</f>
        <v>361</v>
      </c>
      <c r="Y148">
        <v>45959</v>
      </c>
      <c r="Z148">
        <v>1083400</v>
      </c>
      <c r="AA148" t="str">
        <f>IF(W148="","SIN ESTADO",IF(Y148&lt;&gt;"","PAGA",IF(X148&gt;0,"VENCIDA",IF(X148&gt;=-5,"POR VENCER","AL DÍA"))))</f>
        <v>PAGA</v>
      </c>
      <c r="AB148" t="str">
        <v>TRANSFERENCIA</v>
      </c>
      <c r="AC148">
        <f>IF(N($H148)&lt;4,"",IF(W148="","",W148+31))</f>
        <v>45988</v>
      </c>
      <c r="AD148">
        <f>IF(AC148="","",TODAY()-AC148)</f>
        <v>330</v>
      </c>
      <c r="AE148">
        <v>45988</v>
      </c>
      <c r="AF148">
        <v>1083400</v>
      </c>
      <c r="AG148" t="str">
        <f>IF(AC148="","SIN ESTADO",IF(AE148&lt;&gt;"","PAGA",IF(AD148&gt;0,"VENCIDA",IF(AD148&gt;=-5,"POR VENCER","AL DÍA"))))</f>
        <v>PAGA</v>
      </c>
      <c r="AH148" t="str">
        <v>TRANSFERENCIA</v>
      </c>
      <c r="AI148">
        <f>IF(N($H148)&lt;5,"",IF(AC148="","",AC148+31))</f>
        <v>46019</v>
      </c>
      <c r="AJ148">
        <f>IF(AI148="","",TODAY()-AI148)</f>
        <v>299</v>
      </c>
      <c r="AK148">
        <v>46019</v>
      </c>
      <c r="AL148">
        <v>1083400</v>
      </c>
      <c r="AM148" t="str">
        <f>IF(AI148="","SIN ESTADO",IF(AK148&lt;&gt;"","PAGA",IF(AJ148&gt;0,"VENCIDA",IF(AJ148&gt;=-5,"POR VENCER","AL DÍA"))))</f>
        <v>PAGA</v>
      </c>
      <c r="AN148" t="str">
        <v>TRANSFERENCIA</v>
      </c>
      <c r="AO148">
        <f>IF(N($H148)&lt;6,"",IF(AI148="","",AI148+31))</f>
        <v>46050</v>
      </c>
      <c r="AP148">
        <f>IF(AO148="","",TODAY()-AO148)</f>
        <v>268</v>
      </c>
      <c r="AQ148">
        <v>46054</v>
      </c>
      <c r="AR148">
        <v>1083400</v>
      </c>
      <c r="AS148" t="str">
        <f>IF(AO148="","SIN ESTADO",IF(AQ148&lt;&gt;"","PAGA",IF(AP148&gt;0,"VENCIDA",IF(AP148&gt;=-5,"POR VENCER","AL DÍA"))))</f>
        <v>PAGA</v>
      </c>
      <c r="AT148" t="str">
        <v>TRANSFERENCIA</v>
      </c>
      <c r="AU148">
        <f>IF(N($H148)&lt;7,"",IF(AO148="","",AO148+31))</f>
        <v>46081</v>
      </c>
      <c r="AV148">
        <f>IF(AU148="","",TODAY()-AU148)</f>
        <v>237</v>
      </c>
      <c r="AW148">
        <v>46111</v>
      </c>
      <c r="AX148">
        <v>1083400</v>
      </c>
      <c r="AY148" t="str">
        <f>IF(AU148="","SIN ESTADO",IF(AW148&lt;&gt;"","PAGA",IF(AV148&gt;0,"VENCIDA",IF(AV148&gt;=-5,"POR VENCER","AL DÍA"))))</f>
        <v>PAGA</v>
      </c>
      <c r="AZ148" t="str">
        <v>TRANSFERENCIA</v>
      </c>
      <c r="BA148">
        <f>IF(N($H148)&lt;8,"",IF(AU148="","",AU148+31))</f>
        <v>46112</v>
      </c>
      <c r="BB148">
        <f>IF(BA148="","",TODAY()-BA148)</f>
        <v>206</v>
      </c>
      <c r="BC148">
        <v>46143</v>
      </c>
      <c r="BD148">
        <v>1083400</v>
      </c>
      <c r="BE148" t="str">
        <f>IF(BA148="","SIN ESTADO",IF(BC148&lt;&gt;"","PAGA",IF(BB148&gt;0,"VENCIDA",IF(BB148&gt;=-5,"POR VENCER","AL DÍA"))))</f>
        <v>PAGA</v>
      </c>
      <c r="BF148" t="str">
        <v>TRANSFERENCIA</v>
      </c>
      <c r="BG148">
        <f>IF(N($H148)&lt;9,"",IF(BA148="","",BA148+31))</f>
        <v>46143</v>
      </c>
      <c r="BH148">
        <f>IF(BG148="","",TODAY()-BG148)</f>
        <v>175</v>
      </c>
      <c r="BI148">
        <v>46171</v>
      </c>
      <c r="BJ148">
        <v>1083400</v>
      </c>
      <c r="BK148" t="str">
        <f>IF(BG148="","SIN ESTADO",IF(BI148&lt;&gt;"","PAGA",IF(BH148&gt;0,"VENCIDA",IF(BH148&gt;=-5,"POR VENCER","AL DÍA"))))</f>
        <v>PAGA</v>
      </c>
      <c r="BL148" t="str">
        <v>TRANSFERENCIA</v>
      </c>
      <c r="BM148">
        <f>IF(N($H148)&lt;10,"",IF(BG148="","",BG148+31))</f>
        <v>46174</v>
      </c>
      <c r="BN148">
        <f>IF(BM148="","",TODAY()-BM148)</f>
        <v>144</v>
      </c>
      <c r="BO148">
        <v>46204</v>
      </c>
      <c r="BP148">
        <v>1083400</v>
      </c>
      <c r="BQ148" t="str">
        <f>IF(BM148="","SIN ESTADO",IF(BO148&lt;&gt;"","PAGA",IF(BN148&gt;0,"VENCIDA",IF(BN148&gt;=-5,"POR VENCER","AL DÍA"))))</f>
        <v>PAGA</v>
      </c>
      <c r="BS148">
        <f>IF(N($H148)&lt;11,"",IF(BM148="","",BM148+31))</f>
        <v>46205</v>
      </c>
      <c r="BT148">
        <f>IF(BS148="","",TODAY()-BS148)</f>
        <v>113</v>
      </c>
      <c r="BU148">
        <v>46233</v>
      </c>
      <c r="BV148">
        <v>1083000</v>
      </c>
      <c r="BW148" t="str">
        <f>IF(BS148="","SIN ESTADO",IF(BU148&lt;&gt;"","PAGA",IF(BT148&gt;0,"VENCIDA",IF(BT148&gt;=-5,"POR VENCER","AL DÍA"))))</f>
        <v>PAGA</v>
      </c>
      <c r="BX148" t="str">
        <v>TRANSFERENCIA</v>
      </c>
      <c r="BY148">
        <f>IF(N($H148)&lt;12,"",IF(BS148="","",BS148+31))</f>
        <v>46236</v>
      </c>
      <c r="BZ148">
        <f>IF(BY148="","",TODAY()-BY148)</f>
        <v>82</v>
      </c>
      <c r="CA148">
        <v>46261</v>
      </c>
      <c r="CB148">
        <v>1083400</v>
      </c>
      <c r="CC148" t="str">
        <f>IF(BY148="","SIN ESTADO",IF(CA148&lt;&gt;"","PAGA",IF(BZ148&gt;0,"VENCIDA",IF(BZ148&gt;=-5,"POR VENCER","AL DÍA"))))</f>
        <v>PAGA</v>
      </c>
      <c r="CD148" t="str">
        <v>TRANSFERENCIA</v>
      </c>
      <c r="CE148">
        <f>IF(N($H148)&lt;13,"",IF(BY148="","",BY148+31))</f>
        <v>46267</v>
      </c>
      <c r="CF148">
        <f>IF(CE148="","",TODAY()-CE148)</f>
        <v>51</v>
      </c>
      <c r="CG148">
        <v>46295</v>
      </c>
      <c r="CH148">
        <v>1083400</v>
      </c>
      <c r="CI148" t="str">
        <f>IF(CE148="","SIN ESTADO",IF(CG148&lt;&gt;"","PAGA",IF(CF148&gt;0,"VENCIDA",IF(CF148&gt;=-5,"POR VENCER","AL DÍA"))))</f>
        <v>PAGA</v>
      </c>
      <c r="CJ148" t="str">
        <v>TRANSFERENCIA</v>
      </c>
      <c r="CK148">
        <f>IF(N($H148)&lt;14,"",IF(CE148="","",CE148+31))</f>
        <v>46298</v>
      </c>
      <c r="CL148">
        <f>IF(CK148="","",TODAY()-CK148)</f>
        <v>20</v>
      </c>
      <c r="CO148" t="str">
        <f>IF(CK148="","SIN ESTADO",IF(CM148&lt;&gt;"","PAGA",IF(CL148&gt;0,"VENCIDA",IF(CL148&gt;=-5,"POR VENCER","AL DÍA"))))</f>
        <v>VENCIDA</v>
      </c>
      <c r="CQ148">
        <f>IF(N($H148)&lt;15,"",IF(CK148="","",CK148+31))</f>
        <v>46329</v>
      </c>
      <c r="CR148">
        <f>IF(CQ148="","",TODAY()-CQ148)</f>
        <v>-11</v>
      </c>
      <c r="CU148" t="str">
        <f>IF(CQ148="","SIN ESTADO",IF(CS148&lt;&gt;"","PAGA",IF(CR148&gt;0,"VENCIDA",IF(CR148&gt;=-5,"POR VENCER","AL DÍA"))))</f>
        <v>AL DÍA</v>
      </c>
      <c r="CW148">
        <f>IF(N($H148)&lt;16,"",IF(CQ148="","",CQ148+31))</f>
        <v>46360</v>
      </c>
      <c r="CX148">
        <f>IF(CW148="","",TODAY()-CW148)</f>
        <v>-42</v>
      </c>
      <c r="DA148" t="str">
        <f>IF(CW148="","SIN ESTADO",IF(CY148&lt;&gt;"","PAGA",IF(CX148&gt;0,"VENCIDA",IF(CX148&gt;=-5,"POR VENCER","AL DÍA"))))</f>
        <v>AL DÍA</v>
      </c>
      <c r="DC148">
        <f>IF(N($H148)&lt;17,"",IF(CW148="","",CW148+31))</f>
        <v>46391</v>
      </c>
      <c r="DD148">
        <f>IF(DC148="","",TODAY()-DC148)</f>
        <v>-73</v>
      </c>
      <c r="DG148" t="str">
        <f>IF(DC148="","SIN ESTADO",IF(DE148&lt;&gt;"","PAGA",IF(DD148&gt;0,"VENCIDA",IF(DD148&gt;=-5,"POR VENCER","AL DÍA"))))</f>
        <v>AL DÍA</v>
      </c>
      <c r="DI148">
        <f>IF(N($H148)&lt;18,"",IF(DC148="","",DC148+31))</f>
        <v>46422</v>
      </c>
      <c r="DJ148">
        <f>IF(DI148="","",TODAY()-DI148)</f>
        <v>-104</v>
      </c>
      <c r="DM148" t="str">
        <f>IF(DI148="","SIN ESTADO",IF(DK148&lt;&gt;"","PAGA",IF(DJ148&gt;0,"VENCIDA",IF(DJ148&gt;=-5,"POR VENCER","AL DÍA"))))</f>
        <v>AL DÍA</v>
      </c>
      <c r="DO148">
        <f>IF(N($H148)&lt;19,"",IF(DI148="","",DI148+31))</f>
        <v>46453</v>
      </c>
      <c r="DP148">
        <f>IF(DO148="","",TODAY()-DO148)</f>
        <v>-135</v>
      </c>
      <c r="DS148" t="str">
        <f>IF(DO148="","SIN ESTADO",IF(DQ148&lt;&gt;"","PAGA",IF(DP148&gt;0,"VENCIDA",IF(DP148&gt;=-5,"POR VENCER","AL DÍA"))))</f>
        <v>AL DÍA</v>
      </c>
      <c r="DU148">
        <f>IF(N($H148)&lt;20,"",IF(DO148="","",DO148+31))</f>
        <v>46484</v>
      </c>
      <c r="DV148">
        <f>IF(DU148="","",TODAY()-DU148)</f>
        <v>-166</v>
      </c>
      <c r="DY148" t="str">
        <f>IF(DU148="","SIN ESTADO",IF(DW148&lt;&gt;"","PAGA",IF(DV148&gt;0,"VENCIDA",IF(DV148&gt;=-5,"POR VENCER","AL DÍA"))))</f>
        <v>AL DÍA</v>
      </c>
      <c r="EA148">
        <f>IF(N($H148)&lt;21,"",IF(DU148="","",DU148+31))</f>
        <v>46515</v>
      </c>
      <c r="EB148">
        <f>IF(EA148="","",TODAY()-EA148)</f>
        <v>-197</v>
      </c>
      <c r="EE148" t="str">
        <f>IF(EA148="","SIN ESTADO",IF(EC148&lt;&gt;"","PAGA",IF(EB148&gt;0,"VENCIDA",IF(EB148&gt;=-5,"POR VENCER","AL DÍA"))))</f>
        <v>AL DÍA</v>
      </c>
      <c r="EG148">
        <f>IF(N($H148)&lt;22,"",IF(EA148="","",EA148+31))</f>
        <v>46546</v>
      </c>
      <c r="EH148">
        <f>IF(EG148="","",TODAY()-EG148)</f>
        <v>-228</v>
      </c>
      <c r="EK148" t="str">
        <f>IF(EG148="","SIN ESTADO",IF(EI148&lt;&gt;"","PAGA",IF(EH148&gt;0,"VENCIDA",IF(EH148&gt;=-5,"POR VENCER","AL DÍA"))))</f>
        <v>AL DÍA</v>
      </c>
      <c r="EM148">
        <f>IF(N($H148)&lt;23,"",IF(EG148="","",EG148+31))</f>
        <v>46577</v>
      </c>
      <c r="EN148">
        <f>IF(EM148="","",TODAY()-EM148)</f>
        <v>-259</v>
      </c>
      <c r="EQ148" t="str">
        <f>IF(EM148="","SIN ESTADO",IF(EO148&lt;&gt;"","PAGA",IF(EN148&gt;0,"VENCIDA",IF(EN148&gt;=-5,"POR VENCER","AL DÍA"))))</f>
        <v>AL DÍA</v>
      </c>
      <c r="ES148">
        <f>IF(N($H148)&lt;24,"",IF(EM148="","",EM148+31))</f>
        <v>46608</v>
      </c>
      <c r="ET148">
        <f>IF(ES148="","",TODAY()-ES148)</f>
        <v>-290</v>
      </c>
      <c r="EW148" t="str">
        <f>IF(ES148="","SIN ESTADO",IF(EU148&lt;&gt;"","PAGA",IF(ET148&gt;0,"VENCIDA",IF(ET148&gt;=-5,"POR VENCER","AL DÍA"))))</f>
        <v>AL DÍA</v>
      </c>
      <c r="EY148" t="str">
        <f>IF(N($H148)&lt;25,"",IF(ES148="","",ES148+31))</f>
        <v/>
      </c>
      <c r="EZ148" t="str">
        <f>IF(EY148="","",TODAY()-EY148)</f>
        <v/>
      </c>
      <c r="FC148" t="str">
        <f>IF(EY148="","SIN ESTADO",IF(FA148&lt;&gt;"","PAGA",IF(EZ148&gt;0,"VENCIDA",IF(EZ148&gt;=-5,"POR VENCER","AL DÍA"))))</f>
        <v>SIN ESTADO</v>
      </c>
      <c r="FE148" t="str">
        <f>IF(N($H148)&lt;26,"",IF(EY148="","",EY148+31))</f>
        <v/>
      </c>
      <c r="FF148" t="str">
        <f>IF(FE148="","",TODAY()-FE148)</f>
        <v/>
      </c>
      <c r="FI148" t="str">
        <f>IF(FE148="","SIN ESTADO",IF(FG148&lt;&gt;"","PAGA",IF(FF148&gt;0,"VENCIDA",IF(FF148&gt;=-5,"POR VENCER","AL DÍA"))))</f>
        <v>SIN ESTADO</v>
      </c>
      <c r="FK148" t="str">
        <f>IF(N($H148)&lt;27,"",IF(FE148="","",FE148+31))</f>
        <v/>
      </c>
      <c r="FL148" t="str">
        <f>IF(FK148="","",TODAY()-FK148)</f>
        <v/>
      </c>
      <c r="FO148" t="str">
        <f>IF(FK148="","SIN ESTADO",IF(FM148&lt;&gt;"","PAGA",IF(FL148&gt;0,"VENCIDA",IF(FL148&gt;=-5,"POR VENCER","AL DÍA"))))</f>
        <v>SIN ESTADO</v>
      </c>
      <c r="FQ148" t="str">
        <f>IF(N($H148)&lt;28,"",IF(FK148="","",FK148+31))</f>
        <v/>
      </c>
      <c r="FR148" t="str">
        <f>IF(FQ148="","",TODAY()-FQ148)</f>
        <v/>
      </c>
      <c r="FU148" t="str">
        <f>IF(FQ148="","SIN ESTADO",IF(FS148&lt;&gt;"","PAGA",IF(FR148&gt;0,"VENCIDA",IF(FR148&gt;=-5,"POR VENCER","AL DÍA"))))</f>
        <v>SIN ESTADO</v>
      </c>
      <c r="FW148" t="str">
        <f>IF(N($H148)&lt;29,"",IF(FQ148="","",FQ148+31))</f>
        <v/>
      </c>
      <c r="FX148" t="str">
        <f>IF(FW148="","",TODAY()-FW148)</f>
        <v/>
      </c>
      <c r="GA148" t="str">
        <f>IF(FW148="","SIN ESTADO",IF(FY148&lt;&gt;"","PAGA",IF(FX148&gt;0,"VENCIDA",IF(FX148&gt;=-5,"POR VENCER","AL DÍA"))))</f>
        <v>SIN ESTADO</v>
      </c>
      <c r="GC148" t="str">
        <f>IF(N($H148)&lt;30,"",IF(FW148="","",FW148+31))</f>
        <v/>
      </c>
      <c r="GD148" t="str">
        <f>IF(GC148="","",TODAY()-GC148)</f>
        <v/>
      </c>
      <c r="GG148" t="str">
        <f>IF(GC148="","SIN ESTADO",IF(GE148&lt;&gt;"","PAGA",IF(GD148&gt;0,"VENCIDA",IF(GD148&gt;=-5,"POR VENCER","AL DÍA"))))</f>
        <v>SIN ESTADO</v>
      </c>
      <c r="GI148" t="str">
        <f>IF(N($H148)&lt;31,"",IF(GC148="","",GC148+31))</f>
        <v/>
      </c>
      <c r="GJ148" t="str">
        <f>IF(GI148="","",TODAY()-GI148)</f>
        <v/>
      </c>
      <c r="GM148" t="str">
        <f>IF(GI148="","SIN ESTADO",IF(GK148&lt;&gt;"","PAGA",IF(GJ148&gt;0,"VENCIDA",IF(GJ148&gt;=-5,"POR VENCER","AL DÍA"))))</f>
        <v>SIN ESTADO</v>
      </c>
      <c r="GO148" t="str">
        <f>IF(N($H148)&lt;32,"",IF(GI148="","",GI148+31))</f>
        <v/>
      </c>
      <c r="GP148" t="str">
        <f>IF(GO148="","",TODAY()-GO148)</f>
        <v/>
      </c>
      <c r="GS148" t="str">
        <f>IF(GO148="","SIN ESTADO",IF(GQ148&lt;&gt;"","PAGA",IF(GP148&gt;0,"VENCIDA",IF(GP148&gt;=-5,"POR VENCER","AL DÍA"))))</f>
        <v>SIN ESTADO</v>
      </c>
      <c r="GU148" t="str">
        <f>IF(N($H148)&lt;33,"",IF(GO148="","",GO148+31))</f>
        <v/>
      </c>
      <c r="GV148" t="str">
        <f>IF(GU148="","",TODAY()-GU148)</f>
        <v/>
      </c>
      <c r="GY148" t="str">
        <f>IF(GU148="","SIN ESTADO",IF(GW148&lt;&gt;"","PAGA",IF(GV148&gt;0,"VENCIDA",IF(GV148&gt;=-5,"POR VENCER","AL DÍA"))))</f>
        <v>SIN ESTADO</v>
      </c>
      <c r="HA148" t="str">
        <f>IF(N($H148)&lt;34,"",IF(GU148="","",GU148+31))</f>
        <v/>
      </c>
      <c r="HB148" t="str">
        <f>IF(HA148="","",TODAY()-HA148)</f>
        <v/>
      </c>
      <c r="HE148" t="str">
        <f>IF(HA148="","SIN ESTADO",IF(HC148&lt;&gt;"","PAGA",IF(HB148&gt;0,"VENCIDA",IF(HB148&gt;=-5,"POR VENCER","AL DÍA"))))</f>
        <v>SIN ESTADO</v>
      </c>
      <c r="HG148" t="str">
        <f>IF(N($H148)&lt;35,"",IF(HA148="","",HA148+31))</f>
        <v/>
      </c>
      <c r="HH148" t="str">
        <f>IF(HG148="","",TODAY()-HG148)</f>
        <v/>
      </c>
      <c r="HK148" t="str">
        <f>IF(HG148="","SIN ESTADO",IF(HI148&lt;&gt;"","PAGA",IF(HH148&gt;0,"VENCIDA",IF(HH148&gt;=-5,"POR VENCER","AL DÍA"))))</f>
        <v>SIN ESTADO</v>
      </c>
      <c r="HM148" t="str">
        <f>IF(N($H148)&lt;36,"",IF(HG148="","",HG148+31))</f>
        <v/>
      </c>
      <c r="HN148" t="str">
        <f>IF(HM148="","",TODAY()-HM148)</f>
        <v/>
      </c>
      <c r="HQ148" t="str">
        <f>IF(HM148="","SIN ESTADO",IF(HO148&lt;&gt;"","PAGA",IF(HN148&gt;0,"VENCIDA",IF(HN148&gt;=-5,"POR VENCER","AL DÍA"))))</f>
        <v>SIN ESTADO</v>
      </c>
      <c r="HS148">
        <f>N148+T148+Z148+AF148+AL148+AR148+AX148+BD148+BJ148+BP148+BV148+CB148+CH148+CN148+CT148+CZ148+DF148+DL148+DR148+DX148+ED148+EJ148+EP148+EV148+FB148+FH148+FN148+FT148+FZ148+GF148+GL148+GR148+GX148+HD148+HJ148+HP148</f>
        <v>14083800</v>
      </c>
      <c r="HU148">
        <f>IFERROR(N($J148),0)</f>
        <v>1083333.3333333333</v>
      </c>
      <c r="HW148">
        <f>SUMPRODUCT((MOD(COLUMN($M148:$HR148)-COLUMN($M148),6)=0)*ISNUMBER($M148:$HR148)*($M148:$HR148&gt;=RESUMEN!$C$26)*($M148:$HR148&lt;=RESUMEN!$C$27)*IFERROR(N($N148:$HS148),0))</f>
        <v>1083400</v>
      </c>
      <c r="HX148">
        <f>SUMPRODUCT((MOD(COLUMN($M148:$HR148)-COLUMN($M148),6)=0)*ISNUMBER($M148:$HR148)*($M148:$HR148&gt;=RESUMEN!$C$26)*($M148:$HR148&lt;=RESUMEN!$C$27))</f>
        <v>1</v>
      </c>
    </row>
    <row r="149">
      <c r="B149">
        <f>VENTAS!A148</f>
        <v>146</v>
      </c>
      <c r="C149" t="str">
        <f>VENTAS!B148</f>
        <v xml:space="preserve">LC1 - 15 - 14 </v>
      </c>
      <c r="D149" t="str">
        <f>VENTAS!C148</f>
        <v>VENDIDO</v>
      </c>
      <c r="E149">
        <f>VENTAS!D148</f>
        <v>30000000</v>
      </c>
      <c r="F149">
        <f>VENTAS!J148</f>
        <v>26000000</v>
      </c>
      <c r="G149">
        <f>VENTAS!F148</f>
        <v>45834</v>
      </c>
      <c r="H149">
        <f>VENTAS!K148</f>
        <v>24</v>
      </c>
      <c r="I149" t="str">
        <f>VENTAS!M148</f>
        <v xml:space="preserve">26 DE CADA MES </v>
      </c>
      <c r="J149">
        <f>VENTAS!L148</f>
        <v>1083333.3333333333</v>
      </c>
      <c r="K149">
        <f>IF(N($H149)&lt;1,"",$G149+31)</f>
        <v>45865</v>
      </c>
      <c r="L149">
        <f>IF(K149="","",TODAY()-K149)</f>
        <v>453</v>
      </c>
      <c r="M149">
        <v>45864</v>
      </c>
      <c r="N149">
        <v>1083000</v>
      </c>
      <c r="O149" t="str">
        <f>IF(K149="","SIN ESTADO",IF(M149&lt;&gt;"","PAGA",IF(L149&gt;0,"VENCIDA",IF(L149&gt;=-5,"POR VENCER","AL DÍA"))))</f>
        <v>PAGA</v>
      </c>
      <c r="P149" t="str">
        <v>TRANSFERENCIA</v>
      </c>
      <c r="Q149">
        <f>IF(N($H149)&lt;2,"",IF(K149="","",K149+31))</f>
        <v>45896</v>
      </c>
      <c r="R149">
        <f>IF(Q149="","",TODAY()-Q149)</f>
        <v>422</v>
      </c>
      <c r="S149">
        <v>45895</v>
      </c>
      <c r="T149">
        <v>1083000</v>
      </c>
      <c r="U149" t="str">
        <f>IF(Q149="","SIN ESTADO",IF(S149&lt;&gt;"","PAGA",IF(R149&gt;0,"VENCIDA",IF(R149&gt;=-5,"POR VENCER","AL DÍA"))))</f>
        <v>PAGA</v>
      </c>
      <c r="V149" t="str">
        <v>TRANSFERENCIA</v>
      </c>
      <c r="W149">
        <f>IF(N($H149)&lt;3,"",IF(Q149="","",Q149+31))</f>
        <v>45927</v>
      </c>
      <c r="X149">
        <f>IF(W149="","",TODAY()-W149)</f>
        <v>391</v>
      </c>
      <c r="Y149">
        <v>46352</v>
      </c>
      <c r="Z149">
        <v>1083000</v>
      </c>
      <c r="AA149" t="str">
        <f>IF(W149="","SIN ESTADO",IF(Y149&lt;&gt;"","PAGA",IF(X149&gt;0,"VENCIDA",IF(X149&gt;=-5,"POR VENCER","AL DÍA"))))</f>
        <v>PAGA</v>
      </c>
      <c r="AB149" t="str">
        <v>EFECTIVO</v>
      </c>
      <c r="AC149">
        <f>IF(N($H149)&lt;4,"",IF(W149="","",W149+31))</f>
        <v>45958</v>
      </c>
      <c r="AD149">
        <f>IF(AC149="","",TODAY()-AC149)</f>
        <v>360</v>
      </c>
      <c r="AE149">
        <v>46018</v>
      </c>
      <c r="AF149">
        <v>1000000</v>
      </c>
      <c r="AG149" t="str">
        <f>IF(AC149="","SIN ESTADO",IF(AE149&lt;&gt;"","PAGA",IF(AD149&gt;0,"VENCIDA",IF(AD149&gt;=-5,"POR VENCER","AL DÍA"))))</f>
        <v>PAGA</v>
      </c>
      <c r="AH149" t="str">
        <v>EFECTIVO</v>
      </c>
      <c r="AI149">
        <f>IF(N($H149)&lt;5,"",IF(AC149="","",AC149+31))</f>
        <v>45989</v>
      </c>
      <c r="AJ149">
        <f>IF(AI149="","",TODAY()-AI149)</f>
        <v>329</v>
      </c>
      <c r="AK149">
        <v>46049</v>
      </c>
      <c r="AL149">
        <v>1083000</v>
      </c>
      <c r="AM149" t="str">
        <f>IF(AI149="","SIN ESTADO",IF(AK149&lt;&gt;"","PAGA",IF(AJ149&gt;0,"VENCIDA",IF(AJ149&gt;=-5,"POR VENCER","AL DÍA"))))</f>
        <v>PAGA</v>
      </c>
      <c r="AN149" t="str">
        <v>EFECTIVO</v>
      </c>
      <c r="AO149">
        <f>IF(N($H149)&lt;6,"",IF(AI149="","",AI149+31))</f>
        <v>46020</v>
      </c>
      <c r="AP149">
        <f>IF(AO149="","",TODAY()-AO149)</f>
        <v>298</v>
      </c>
      <c r="AQ149">
        <v>46108</v>
      </c>
      <c r="AR149">
        <v>1083000</v>
      </c>
      <c r="AS149" t="str">
        <f>IF(AO149="","SIN ESTADO",IF(AQ149&lt;&gt;"","PAGA",IF(AP149&gt;0,"VENCIDA",IF(AP149&gt;=-5,"POR VENCER","AL DÍA"))))</f>
        <v>PAGA</v>
      </c>
      <c r="AT149" t="str">
        <v>EFECTIVO</v>
      </c>
      <c r="AU149">
        <f>IF(N($H149)&lt;7,"",IF(AO149="","",AO149+31))</f>
        <v>46051</v>
      </c>
      <c r="AV149">
        <f>IF(AU149="","",TODAY()-AU149)</f>
        <v>267</v>
      </c>
      <c r="AW149">
        <v>46142</v>
      </c>
      <c r="AX149">
        <v>1000000</v>
      </c>
      <c r="AY149" t="str">
        <f>IF(AU149="","SIN ESTADO",IF(AW149&lt;&gt;"","PAGA",IF(AV149&gt;0,"VENCIDA",IF(AV149&gt;=-5,"POR VENCER","AL DÍA"))))</f>
        <v>PAGA</v>
      </c>
      <c r="AZ149" t="str">
        <v>EFECTIVO</v>
      </c>
      <c r="BA149">
        <f>IF(N($H149)&lt;8,"",IF(AU149="","",AU149+31))</f>
        <v>46082</v>
      </c>
      <c r="BB149">
        <f>IF(BA149="","",TODAY()-BA149)</f>
        <v>236</v>
      </c>
      <c r="BC149">
        <v>46170</v>
      </c>
      <c r="BD149">
        <v>1000000</v>
      </c>
      <c r="BE149" t="str">
        <f>IF(BA149="","SIN ESTADO",IF(BC149&lt;&gt;"","PAGA",IF(BB149&gt;0,"VENCIDA",IF(BB149&gt;=-5,"POR VENCER","AL DÍA"))))</f>
        <v>PAGA</v>
      </c>
      <c r="BG149">
        <f>IF(N($H149)&lt;9,"",IF(BA149="","",BA149+31))</f>
        <v>46113</v>
      </c>
      <c r="BH149">
        <f>IF(BG149="","",TODAY()-BG149)</f>
        <v>205</v>
      </c>
      <c r="BI149">
        <v>46233</v>
      </c>
      <c r="BJ149">
        <v>1000000</v>
      </c>
      <c r="BK149" t="str">
        <f>IF(BG149="","SIN ESTADO",IF(BI149&lt;&gt;"","PAGA",IF(BH149&gt;0,"VENCIDA",IF(BH149&gt;=-5,"POR VENCER","AL DÍA"))))</f>
        <v>PAGA</v>
      </c>
      <c r="BL149" t="str">
        <v>TRANSFERENCIA</v>
      </c>
      <c r="BM149">
        <f>IF(N($H149)&lt;10,"",IF(BG149="","",BG149+31))</f>
        <v>46144</v>
      </c>
      <c r="BN149">
        <f>IF(BM149="","",TODAY()-BM149)</f>
        <v>174</v>
      </c>
      <c r="BO149">
        <v>338429</v>
      </c>
      <c r="BP149">
        <v>1000000</v>
      </c>
      <c r="BQ149" t="str">
        <f>IF(BM149="","SIN ESTADO",IF(BO149&lt;&gt;"","PAGA",IF(BN149&gt;0,"VENCIDA",IF(BN149&gt;=-5,"POR VENCER","AL DÍA"))))</f>
        <v>PAGA</v>
      </c>
      <c r="BS149">
        <f>IF(N($H149)&lt;11,"",IF(BM149="","",BM149+31))</f>
        <v>46175</v>
      </c>
      <c r="BT149">
        <f>IF(BS149="","",TODAY()-BS149)</f>
        <v>143</v>
      </c>
      <c r="BU149">
        <v>46265</v>
      </c>
      <c r="BV149">
        <v>1000000</v>
      </c>
      <c r="BW149" t="str">
        <f>IF(BS149="","SIN ESTADO",IF(BU149&lt;&gt;"","PAGA",IF(BT149&gt;0,"VENCIDA",IF(BT149&gt;=-5,"POR VENCER","AL DÍA"))))</f>
        <v>PAGA</v>
      </c>
      <c r="BX149" t="str">
        <v>TRANSFERENCIA</v>
      </c>
      <c r="BY149">
        <f>IF(N($H149)&lt;12,"",IF(BS149="","",BS149+31))</f>
        <v>46206</v>
      </c>
      <c r="BZ149">
        <f>IF(BY149="","",TODAY()-BY149)</f>
        <v>112</v>
      </c>
      <c r="CA149">
        <v>46266</v>
      </c>
      <c r="CB149">
        <v>1000000</v>
      </c>
      <c r="CC149" t="str">
        <f>IF(BY149="","SIN ESTADO",IF(CA149&lt;&gt;"","PAGA",IF(BZ149&gt;0,"VENCIDA",IF(BZ149&gt;=-5,"POR VENCER","AL DÍA"))))</f>
        <v>PAGA</v>
      </c>
      <c r="CD149" t="str">
        <v>TRANSFERENCIA</v>
      </c>
      <c r="CE149">
        <f>IF(N($H149)&lt;13,"",IF(BY149="","",BY149+31))</f>
        <v>46237</v>
      </c>
      <c r="CF149">
        <f>IF(CE149="","",TODAY()-CE149)</f>
        <v>81</v>
      </c>
      <c r="CG149">
        <v>46297</v>
      </c>
      <c r="CH149">
        <v>1000000</v>
      </c>
      <c r="CI149" t="str">
        <f>IF(CE149="","SIN ESTADO",IF(CG149&lt;&gt;"","PAGA",IF(CF149&gt;0,"VENCIDA",IF(CF149&gt;=-5,"POR VENCER","AL DÍA"))))</f>
        <v>PAGA</v>
      </c>
      <c r="CJ149" t="str">
        <v>TRANSFERENCIA</v>
      </c>
      <c r="CK149">
        <f>IF(N($H149)&lt;14,"",IF(CE149="","",CE149+31))</f>
        <v>46268</v>
      </c>
      <c r="CL149">
        <f>IF(CK149="","",TODAY()-CK149)</f>
        <v>50</v>
      </c>
      <c r="CO149" t="str">
        <f>IF(CK149="","SIN ESTADO",IF(CM149&lt;&gt;"","PAGA",IF(CL149&gt;0,"VENCIDA",IF(CL149&gt;=-5,"POR VENCER","AL DÍA"))))</f>
        <v>VENCIDA</v>
      </c>
      <c r="CQ149">
        <f>IF(N($H149)&lt;15,"",IF(CK149="","",CK149+31))</f>
        <v>46299</v>
      </c>
      <c r="CR149">
        <f>IF(CQ149="","",TODAY()-CQ149)</f>
        <v>19</v>
      </c>
      <c r="CU149" t="str">
        <f>IF(CQ149="","SIN ESTADO",IF(CS149&lt;&gt;"","PAGA",IF(CR149&gt;0,"VENCIDA",IF(CR149&gt;=-5,"POR VENCER","AL DÍA"))))</f>
        <v>VENCIDA</v>
      </c>
      <c r="CW149">
        <f>IF(N($H149)&lt;16,"",IF(CQ149="","",CQ149+31))</f>
        <v>46330</v>
      </c>
      <c r="CX149">
        <f>IF(CW149="","",TODAY()-CW149)</f>
        <v>-12</v>
      </c>
      <c r="DA149" t="str">
        <f>IF(CW149="","SIN ESTADO",IF(CY149&lt;&gt;"","PAGA",IF(CX149&gt;0,"VENCIDA",IF(CX149&gt;=-5,"POR VENCER","AL DÍA"))))</f>
        <v>AL DÍA</v>
      </c>
      <c r="DC149">
        <f>IF(N($H149)&lt;17,"",IF(CW149="","",CW149+31))</f>
        <v>46361</v>
      </c>
      <c r="DD149">
        <f>IF(DC149="","",TODAY()-DC149)</f>
        <v>-43</v>
      </c>
      <c r="DG149" t="str">
        <f>IF(DC149="","SIN ESTADO",IF(DE149&lt;&gt;"","PAGA",IF(DD149&gt;0,"VENCIDA",IF(DD149&gt;=-5,"POR VENCER","AL DÍA"))))</f>
        <v>AL DÍA</v>
      </c>
      <c r="DI149">
        <f>IF(N($H149)&lt;18,"",IF(DC149="","",DC149+31))</f>
        <v>46392</v>
      </c>
      <c r="DJ149">
        <f>IF(DI149="","",TODAY()-DI149)</f>
        <v>-74</v>
      </c>
      <c r="DM149" t="str">
        <f>IF(DI149="","SIN ESTADO",IF(DK149&lt;&gt;"","PAGA",IF(DJ149&gt;0,"VENCIDA",IF(DJ149&gt;=-5,"POR VENCER","AL DÍA"))))</f>
        <v>AL DÍA</v>
      </c>
      <c r="DO149">
        <f>IF(N($H149)&lt;19,"",IF(DI149="","",DI149+31))</f>
        <v>46423</v>
      </c>
      <c r="DP149">
        <f>IF(DO149="","",TODAY()-DO149)</f>
        <v>-105</v>
      </c>
      <c r="DS149" t="str">
        <f>IF(DO149="","SIN ESTADO",IF(DQ149&lt;&gt;"","PAGA",IF(DP149&gt;0,"VENCIDA",IF(DP149&gt;=-5,"POR VENCER","AL DÍA"))))</f>
        <v>AL DÍA</v>
      </c>
      <c r="DU149">
        <f>IF(N($H149)&lt;20,"",IF(DO149="","",DO149+31))</f>
        <v>46454</v>
      </c>
      <c r="DV149">
        <f>IF(DU149="","",TODAY()-DU149)</f>
        <v>-136</v>
      </c>
      <c r="DY149" t="str">
        <f>IF(DU149="","SIN ESTADO",IF(DW149&lt;&gt;"","PAGA",IF(DV149&gt;0,"VENCIDA",IF(DV149&gt;=-5,"POR VENCER","AL DÍA"))))</f>
        <v>AL DÍA</v>
      </c>
      <c r="EA149">
        <f>IF(N($H149)&lt;21,"",IF(DU149="","",DU149+31))</f>
        <v>46485</v>
      </c>
      <c r="EB149">
        <f>IF(EA149="","",TODAY()-EA149)</f>
        <v>-167</v>
      </c>
      <c r="EE149" t="str">
        <f>IF(EA149="","SIN ESTADO",IF(EC149&lt;&gt;"","PAGA",IF(EB149&gt;0,"VENCIDA",IF(EB149&gt;=-5,"POR VENCER","AL DÍA"))))</f>
        <v>AL DÍA</v>
      </c>
      <c r="EG149">
        <f>IF(N($H149)&lt;22,"",IF(EA149="","",EA149+31))</f>
        <v>46516</v>
      </c>
      <c r="EH149">
        <f>IF(EG149="","",TODAY()-EG149)</f>
        <v>-198</v>
      </c>
      <c r="EK149" t="str">
        <f>IF(EG149="","SIN ESTADO",IF(EI149&lt;&gt;"","PAGA",IF(EH149&gt;0,"VENCIDA",IF(EH149&gt;=-5,"POR VENCER","AL DÍA"))))</f>
        <v>AL DÍA</v>
      </c>
      <c r="EM149">
        <f>IF(N($H149)&lt;23,"",IF(EG149="","",EG149+31))</f>
        <v>46547</v>
      </c>
      <c r="EN149">
        <f>IF(EM149="","",TODAY()-EM149)</f>
        <v>-229</v>
      </c>
      <c r="EQ149" t="str">
        <f>IF(EM149="","SIN ESTADO",IF(EO149&lt;&gt;"","PAGA",IF(EN149&gt;0,"VENCIDA",IF(EN149&gt;=-5,"POR VENCER","AL DÍA"))))</f>
        <v>AL DÍA</v>
      </c>
      <c r="ES149">
        <f>IF(N($H149)&lt;24,"",IF(EM149="","",EM149+31))</f>
        <v>46578</v>
      </c>
      <c r="ET149">
        <f>IF(ES149="","",TODAY()-ES149)</f>
        <v>-260</v>
      </c>
      <c r="EW149" t="str">
        <f>IF(ES149="","SIN ESTADO",IF(EU149&lt;&gt;"","PAGA",IF(ET149&gt;0,"VENCIDA",IF(ET149&gt;=-5,"POR VENCER","AL DÍA"))))</f>
        <v>AL DÍA</v>
      </c>
      <c r="EY149" t="str">
        <f>IF(N($H149)&lt;25,"",IF(ES149="","",ES149+31))</f>
        <v/>
      </c>
      <c r="EZ149" t="str">
        <f>IF(EY149="","",TODAY()-EY149)</f>
        <v/>
      </c>
      <c r="FC149" t="str">
        <f>IF(EY149="","SIN ESTADO",IF(FA149&lt;&gt;"","PAGA",IF(EZ149&gt;0,"VENCIDA",IF(EZ149&gt;=-5,"POR VENCER","AL DÍA"))))</f>
        <v>SIN ESTADO</v>
      </c>
      <c r="FE149" t="str">
        <f>IF(N($H149)&lt;26,"",IF(EY149="","",EY149+31))</f>
        <v/>
      </c>
      <c r="FF149" t="str">
        <f>IF(FE149="","",TODAY()-FE149)</f>
        <v/>
      </c>
      <c r="FI149" t="str">
        <f>IF(FE149="","SIN ESTADO",IF(FG149&lt;&gt;"","PAGA",IF(FF149&gt;0,"VENCIDA",IF(FF149&gt;=-5,"POR VENCER","AL DÍA"))))</f>
        <v>SIN ESTADO</v>
      </c>
      <c r="FK149" t="str">
        <f>IF(N($H149)&lt;27,"",IF(FE149="","",FE149+31))</f>
        <v/>
      </c>
      <c r="FL149" t="str">
        <f>IF(FK149="","",TODAY()-FK149)</f>
        <v/>
      </c>
      <c r="FO149" t="str">
        <f>IF(FK149="","SIN ESTADO",IF(FM149&lt;&gt;"","PAGA",IF(FL149&gt;0,"VENCIDA",IF(FL149&gt;=-5,"POR VENCER","AL DÍA"))))</f>
        <v>SIN ESTADO</v>
      </c>
      <c r="FQ149" t="str">
        <f>IF(N($H149)&lt;28,"",IF(FK149="","",FK149+31))</f>
        <v/>
      </c>
      <c r="FR149" t="str">
        <f>IF(FQ149="","",TODAY()-FQ149)</f>
        <v/>
      </c>
      <c r="FU149" t="str">
        <f>IF(FQ149="","SIN ESTADO",IF(FS149&lt;&gt;"","PAGA",IF(FR149&gt;0,"VENCIDA",IF(FR149&gt;=-5,"POR VENCER","AL DÍA"))))</f>
        <v>SIN ESTADO</v>
      </c>
      <c r="FW149" t="str">
        <f>IF(N($H149)&lt;29,"",IF(FQ149="","",FQ149+31))</f>
        <v/>
      </c>
      <c r="FX149" t="str">
        <f>IF(FW149="","",TODAY()-FW149)</f>
        <v/>
      </c>
      <c r="GA149" t="str">
        <f>IF(FW149="","SIN ESTADO",IF(FY149&lt;&gt;"","PAGA",IF(FX149&gt;0,"VENCIDA",IF(FX149&gt;=-5,"POR VENCER","AL DÍA"))))</f>
        <v>SIN ESTADO</v>
      </c>
      <c r="GC149" t="str">
        <f>IF(N($H149)&lt;30,"",IF(FW149="","",FW149+31))</f>
        <v/>
      </c>
      <c r="GD149" t="str">
        <f>IF(GC149="","",TODAY()-GC149)</f>
        <v/>
      </c>
      <c r="GG149" t="str">
        <f>IF(GC149="","SIN ESTADO",IF(GE149&lt;&gt;"","PAGA",IF(GD149&gt;0,"VENCIDA",IF(GD149&gt;=-5,"POR VENCER","AL DÍA"))))</f>
        <v>SIN ESTADO</v>
      </c>
      <c r="GI149" t="str">
        <f>IF(N($H149)&lt;31,"",IF(GC149="","",GC149+31))</f>
        <v/>
      </c>
      <c r="GJ149" t="str">
        <f>IF(GI149="","",TODAY()-GI149)</f>
        <v/>
      </c>
      <c r="GM149" t="str">
        <f>IF(GI149="","SIN ESTADO",IF(GK149&lt;&gt;"","PAGA",IF(GJ149&gt;0,"VENCIDA",IF(GJ149&gt;=-5,"POR VENCER","AL DÍA"))))</f>
        <v>SIN ESTADO</v>
      </c>
      <c r="GO149" t="str">
        <f>IF(N($H149)&lt;32,"",IF(GI149="","",GI149+31))</f>
        <v/>
      </c>
      <c r="GP149" t="str">
        <f>IF(GO149="","",TODAY()-GO149)</f>
        <v/>
      </c>
      <c r="GS149" t="str">
        <f>IF(GO149="","SIN ESTADO",IF(GQ149&lt;&gt;"","PAGA",IF(GP149&gt;0,"VENCIDA",IF(GP149&gt;=-5,"POR VENCER","AL DÍA"))))</f>
        <v>SIN ESTADO</v>
      </c>
      <c r="GU149" t="str">
        <f>IF(N($H149)&lt;33,"",IF(GO149="","",GO149+31))</f>
        <v/>
      </c>
      <c r="GV149" t="str">
        <f>IF(GU149="","",TODAY()-GU149)</f>
        <v/>
      </c>
      <c r="GY149" t="str">
        <f>IF(GU149="","SIN ESTADO",IF(GW149&lt;&gt;"","PAGA",IF(GV149&gt;0,"VENCIDA",IF(GV149&gt;=-5,"POR VENCER","AL DÍA"))))</f>
        <v>SIN ESTADO</v>
      </c>
      <c r="HA149" t="str">
        <f>IF(N($H149)&lt;34,"",IF(GU149="","",GU149+31))</f>
        <v/>
      </c>
      <c r="HB149" t="str">
        <f>IF(HA149="","",TODAY()-HA149)</f>
        <v/>
      </c>
      <c r="HE149" t="str">
        <f>IF(HA149="","SIN ESTADO",IF(HC149&lt;&gt;"","PAGA",IF(HB149&gt;0,"VENCIDA",IF(HB149&gt;=-5,"POR VENCER","AL DÍA"))))</f>
        <v>SIN ESTADO</v>
      </c>
      <c r="HG149" t="str">
        <f>IF(N($H149)&lt;35,"",IF(HA149="","",HA149+31))</f>
        <v/>
      </c>
      <c r="HH149" t="str">
        <f>IF(HG149="","",TODAY()-HG149)</f>
        <v/>
      </c>
      <c r="HK149" t="str">
        <f>IF(HG149="","SIN ESTADO",IF(HI149&lt;&gt;"","PAGA",IF(HH149&gt;0,"VENCIDA",IF(HH149&gt;=-5,"POR VENCER","AL DÍA"))))</f>
        <v>SIN ESTADO</v>
      </c>
      <c r="HM149" t="str">
        <f>IF(N($H149)&lt;36,"",IF(HG149="","",HG149+31))</f>
        <v/>
      </c>
      <c r="HN149" t="str">
        <f>IF(HM149="","",TODAY()-HM149)</f>
        <v/>
      </c>
      <c r="HQ149" t="str">
        <f>IF(HM149="","SIN ESTADO",IF(HO149&lt;&gt;"","PAGA",IF(HN149&gt;0,"VENCIDA",IF(HN149&gt;=-5,"POR VENCER","AL DÍA"))))</f>
        <v>SIN ESTADO</v>
      </c>
      <c r="HS149">
        <f>N149+T149+Z149+AF149+AL149+AR149+AX149+BD149+BJ149+BP149+BV149+CB149+CH149+CN149+CT149+CZ149+DF149+DL149+DR149+DX149+ED149+EJ149+EP149+EV149+FB149+FH149+FN149+FT149+FZ149+GF149+GL149+GR149+GX149+HD149+HJ149+HP149</f>
        <v>13415000</v>
      </c>
      <c r="HU149">
        <f>IFERROR(N($J149),0)</f>
        <v>1083333.3333333333</v>
      </c>
      <c r="HW149">
        <f>SUMPRODUCT((MOD(COLUMN($M149:$HR149)-COLUMN($M149),6)=0)*ISNUMBER($M149:$HR149)*($M149:$HR149&gt;=RESUMEN!$C$26)*($M149:$HR149&lt;=RESUMEN!$C$27)*IFERROR(N($N149:$HS149),0))</f>
        <v>1083000</v>
      </c>
      <c r="HX149">
        <f>SUMPRODUCT((MOD(COLUMN($M149:$HR149)-COLUMN($M149),6)=0)*ISNUMBER($M149:$HR149)*($M149:$HR149&gt;=RESUMEN!$C$26)*($M149:$HR149&lt;=RESUMEN!$C$27))</f>
        <v>1</v>
      </c>
    </row>
    <row r="150">
      <c r="B150">
        <f>VENTAS!A149</f>
        <v>147</v>
      </c>
      <c r="C150" t="str">
        <f>VENTAS!B149</f>
        <v xml:space="preserve">LC1 - 15 - 15 </v>
      </c>
      <c r="D150" t="str">
        <f>VENTAS!C149</f>
        <v>EN NEGOCIACIÓN</v>
      </c>
      <c r="E150">
        <f>VENTAS!D149</f>
        <v>25000000</v>
      </c>
      <c r="F150">
        <f>VENTAS!J149</f>
        <v>25000000</v>
      </c>
      <c r="G150">
        <f>VENTAS!F149</f>
        <v>0</v>
      </c>
      <c r="H150">
        <f>VENTAS!K149</f>
        <v>0</v>
      </c>
      <c r="I150">
        <f>VENTAS!M149</f>
        <v>0</v>
      </c>
      <c r="J150" t="e">
        <f>VENTAS!L149</f>
        <v>#DIV/0!</v>
      </c>
      <c r="K150" t="str">
        <f>IF(N($H150)&lt;1,"",$G150+31)</f>
        <v/>
      </c>
      <c r="L150" t="str">
        <f>IF(K150="","",TODAY()-K150)</f>
        <v/>
      </c>
      <c r="O150" t="str">
        <f>IF(K150="","SIN ESTADO",IF(M150&lt;&gt;"","PAGA",IF(L150&gt;0,"VENCIDA",IF(L150&gt;=-5,"POR VENCER","AL DÍA"))))</f>
        <v>SIN ESTADO</v>
      </c>
      <c r="Q150" t="str">
        <f>IF(N($H150)&lt;2,"",IF(K150="","",K150+31))</f>
        <v/>
      </c>
      <c r="R150" t="str">
        <f>IF(Q150="","",TODAY()-Q150)</f>
        <v/>
      </c>
      <c r="U150" t="str">
        <f>IF(Q150="","SIN ESTADO",IF(S150&lt;&gt;"","PAGA",IF(R150&gt;0,"VENCIDA",IF(R150&gt;=-5,"POR VENCER","AL DÍA"))))</f>
        <v>SIN ESTADO</v>
      </c>
      <c r="W150" t="str">
        <f>IF(N($H150)&lt;3,"",IF(Q150="","",Q150+31))</f>
        <v/>
      </c>
      <c r="X150" t="str">
        <f>IF(W150="","",TODAY()-W150)</f>
        <v/>
      </c>
      <c r="AA150" t="str">
        <f>IF(W150="","SIN ESTADO",IF(Y150&lt;&gt;"","PAGA",IF(X150&gt;0,"VENCIDA",IF(X150&gt;=-5,"POR VENCER","AL DÍA"))))</f>
        <v>SIN ESTADO</v>
      </c>
      <c r="AC150" t="str">
        <f>IF(N($H150)&lt;4,"",IF(W150="","",W150+31))</f>
        <v/>
      </c>
      <c r="AD150" t="str">
        <f>IF(AC150="","",TODAY()-AC150)</f>
        <v/>
      </c>
      <c r="AG150" t="str">
        <f>IF(AC150="","SIN ESTADO",IF(AE150&lt;&gt;"","PAGA",IF(AD150&gt;0,"VENCIDA",IF(AD150&gt;=-5,"POR VENCER","AL DÍA"))))</f>
        <v>SIN ESTADO</v>
      </c>
      <c r="AI150" t="str">
        <f>IF(N($H150)&lt;5,"",IF(AC150="","",AC150+31))</f>
        <v/>
      </c>
      <c r="AJ150" t="str">
        <f>IF(AI150="","",TODAY()-AI150)</f>
        <v/>
      </c>
      <c r="AM150" t="str">
        <f>IF(AI150="","SIN ESTADO",IF(AK150&lt;&gt;"","PAGA",IF(AJ150&gt;0,"VENCIDA",IF(AJ150&gt;=-5,"POR VENCER","AL DÍA"))))</f>
        <v>SIN ESTADO</v>
      </c>
      <c r="AO150" t="str">
        <f>IF(N($H150)&lt;6,"",IF(AI150="","",AI150+31))</f>
        <v/>
      </c>
      <c r="AP150" t="str">
        <f>IF(AO150="","",TODAY()-AO150)</f>
        <v/>
      </c>
      <c r="AS150" t="str">
        <f>IF(AO150="","SIN ESTADO",IF(AQ150&lt;&gt;"","PAGA",IF(AP150&gt;0,"VENCIDA",IF(AP150&gt;=-5,"POR VENCER","AL DÍA"))))</f>
        <v>SIN ESTADO</v>
      </c>
      <c r="AU150" t="str">
        <f>IF(N($H150)&lt;7,"",IF(AO150="","",AO150+31))</f>
        <v/>
      </c>
      <c r="AV150" t="str">
        <f>IF(AU150="","",TODAY()-AU150)</f>
        <v/>
      </c>
      <c r="AY150" t="str">
        <f>IF(AU150="","SIN ESTADO",IF(AW150&lt;&gt;"","PAGA",IF(AV150&gt;0,"VENCIDA",IF(AV150&gt;=-5,"POR VENCER","AL DÍA"))))</f>
        <v>SIN ESTADO</v>
      </c>
      <c r="BA150" t="str">
        <f>IF(N($H150)&lt;8,"",IF(AU150="","",AU150+31))</f>
        <v/>
      </c>
      <c r="BB150" t="str">
        <f>IF(BA150="","",TODAY()-BA150)</f>
        <v/>
      </c>
      <c r="BE150" t="str">
        <f>IF(BA150="","SIN ESTADO",IF(BC150&lt;&gt;"","PAGA",IF(BB150&gt;0,"VENCIDA",IF(BB150&gt;=-5,"POR VENCER","AL DÍA"))))</f>
        <v>SIN ESTADO</v>
      </c>
      <c r="BG150" t="str">
        <f>IF(N($H150)&lt;9,"",IF(BA150="","",BA150+31))</f>
        <v/>
      </c>
      <c r="BH150" t="str">
        <f>IF(BG150="","",TODAY()-BG150)</f>
        <v/>
      </c>
      <c r="BK150" t="str">
        <f>IF(BG150="","SIN ESTADO",IF(BI150&lt;&gt;"","PAGA",IF(BH150&gt;0,"VENCIDA",IF(BH150&gt;=-5,"POR VENCER","AL DÍA"))))</f>
        <v>SIN ESTADO</v>
      </c>
      <c r="BM150" t="str">
        <f>IF(N($H150)&lt;10,"",IF(BG150="","",BG150+31))</f>
        <v/>
      </c>
      <c r="BN150" t="str">
        <f>IF(BM150="","",TODAY()-BM150)</f>
        <v/>
      </c>
      <c r="BQ150" t="str">
        <f>IF(BM150="","SIN ESTADO",IF(BO150&lt;&gt;"","PAGA",IF(BN150&gt;0,"VENCIDA",IF(BN150&gt;=-5,"POR VENCER","AL DÍA"))))</f>
        <v>SIN ESTADO</v>
      </c>
      <c r="BS150" t="str">
        <f>IF(N($H150)&lt;11,"",IF(BM150="","",BM150+31))</f>
        <v/>
      </c>
      <c r="BT150" t="str">
        <f>IF(BS150="","",TODAY()-BS150)</f>
        <v/>
      </c>
      <c r="BW150" t="str">
        <f>IF(BS150="","SIN ESTADO",IF(BU150&lt;&gt;"","PAGA",IF(BT150&gt;0,"VENCIDA",IF(BT150&gt;=-5,"POR VENCER","AL DÍA"))))</f>
        <v>SIN ESTADO</v>
      </c>
      <c r="BY150" t="str">
        <f>IF(N($H150)&lt;12,"",IF(BS150="","",BS150+31))</f>
        <v/>
      </c>
      <c r="BZ150" t="str">
        <f>IF(BY150="","",TODAY()-BY150)</f>
        <v/>
      </c>
      <c r="CC150" t="str">
        <f>IF(BY150="","SIN ESTADO",IF(CA150&lt;&gt;"","PAGA",IF(BZ150&gt;0,"VENCIDA",IF(BZ150&gt;=-5,"POR VENCER","AL DÍA"))))</f>
        <v>SIN ESTADO</v>
      </c>
      <c r="CE150" t="str">
        <f>IF(N($H150)&lt;13,"",IF(BY150="","",BY150+31))</f>
        <v/>
      </c>
      <c r="CF150" t="str">
        <f>IF(CE150="","",TODAY()-CE150)</f>
        <v/>
      </c>
      <c r="CI150" t="str">
        <f>IF(CE150="","SIN ESTADO",IF(CG150&lt;&gt;"","PAGA",IF(CF150&gt;0,"VENCIDA",IF(CF150&gt;=-5,"POR VENCER","AL DÍA"))))</f>
        <v>SIN ESTADO</v>
      </c>
      <c r="CK150" t="str">
        <f>IF(N($H150)&lt;14,"",IF(CE150="","",CE150+31))</f>
        <v/>
      </c>
      <c r="CL150" t="str">
        <f>IF(CK150="","",TODAY()-CK150)</f>
        <v/>
      </c>
      <c r="CO150" t="str">
        <f>IF(CK150="","SIN ESTADO",IF(CM150&lt;&gt;"","PAGA",IF(CL150&gt;0,"VENCIDA",IF(CL150&gt;=-5,"POR VENCER","AL DÍA"))))</f>
        <v>SIN ESTADO</v>
      </c>
      <c r="CQ150" t="str">
        <f>IF(N($H150)&lt;15,"",IF(CK150="","",CK150+31))</f>
        <v/>
      </c>
      <c r="CR150" t="str">
        <f>IF(CQ150="","",TODAY()-CQ150)</f>
        <v/>
      </c>
      <c r="CU150" t="str">
        <f>IF(CQ150="","SIN ESTADO",IF(CS150&lt;&gt;"","PAGA",IF(CR150&gt;0,"VENCIDA",IF(CR150&gt;=-5,"POR VENCER","AL DÍA"))))</f>
        <v>SIN ESTADO</v>
      </c>
      <c r="CW150" t="str">
        <f>IF(N($H150)&lt;16,"",IF(CQ150="","",CQ150+31))</f>
        <v/>
      </c>
      <c r="CX150" t="str">
        <f>IF(CW150="","",TODAY()-CW150)</f>
        <v/>
      </c>
      <c r="DA150" t="str">
        <f>IF(CW150="","SIN ESTADO",IF(CY150&lt;&gt;"","PAGA",IF(CX150&gt;0,"VENCIDA",IF(CX150&gt;=-5,"POR VENCER","AL DÍA"))))</f>
        <v>SIN ESTADO</v>
      </c>
      <c r="DC150" t="str">
        <f>IF(N($H150)&lt;17,"",IF(CW150="","",CW150+31))</f>
        <v/>
      </c>
      <c r="DD150" t="str">
        <f>IF(DC150="","",TODAY()-DC150)</f>
        <v/>
      </c>
      <c r="DG150" t="str">
        <f>IF(DC150="","SIN ESTADO",IF(DE150&lt;&gt;"","PAGA",IF(DD150&gt;0,"VENCIDA",IF(DD150&gt;=-5,"POR VENCER","AL DÍA"))))</f>
        <v>SIN ESTADO</v>
      </c>
      <c r="DI150" t="str">
        <f>IF(N($H150)&lt;18,"",IF(DC150="","",DC150+31))</f>
        <v/>
      </c>
      <c r="DJ150" t="str">
        <f>IF(DI150="","",TODAY()-DI150)</f>
        <v/>
      </c>
      <c r="DM150" t="str">
        <f>IF(DI150="","SIN ESTADO",IF(DK150&lt;&gt;"","PAGA",IF(DJ150&gt;0,"VENCIDA",IF(DJ150&gt;=-5,"POR VENCER","AL DÍA"))))</f>
        <v>SIN ESTADO</v>
      </c>
      <c r="DO150" t="str">
        <f>IF(N($H150)&lt;19,"",IF(DI150="","",DI150+31))</f>
        <v/>
      </c>
      <c r="DP150" t="str">
        <f>IF(DO150="","",TODAY()-DO150)</f>
        <v/>
      </c>
      <c r="DS150" t="str">
        <f>IF(DO150="","SIN ESTADO",IF(DQ150&lt;&gt;"","PAGA",IF(DP150&gt;0,"VENCIDA",IF(DP150&gt;=-5,"POR VENCER","AL DÍA"))))</f>
        <v>SIN ESTADO</v>
      </c>
      <c r="DU150" t="str">
        <f>IF(N($H150)&lt;20,"",IF(DO150="","",DO150+31))</f>
        <v/>
      </c>
      <c r="DV150" t="str">
        <f>IF(DU150="","",TODAY()-DU150)</f>
        <v/>
      </c>
      <c r="DY150" t="str">
        <f>IF(DU150="","SIN ESTADO",IF(DW150&lt;&gt;"","PAGA",IF(DV150&gt;0,"VENCIDA",IF(DV150&gt;=-5,"POR VENCER","AL DÍA"))))</f>
        <v>SIN ESTADO</v>
      </c>
      <c r="EA150" t="str">
        <f>IF(N($H150)&lt;21,"",IF(DU150="","",DU150+31))</f>
        <v/>
      </c>
      <c r="EB150" t="str">
        <f>IF(EA150="","",TODAY()-EA150)</f>
        <v/>
      </c>
      <c r="EE150" t="str">
        <f>IF(EA150="","SIN ESTADO",IF(EC150&lt;&gt;"","PAGA",IF(EB150&gt;0,"VENCIDA",IF(EB150&gt;=-5,"POR VENCER","AL DÍA"))))</f>
        <v>SIN ESTADO</v>
      </c>
      <c r="EG150" t="str">
        <f>IF(N($H150)&lt;22,"",IF(EA150="","",EA150+31))</f>
        <v/>
      </c>
      <c r="EH150" t="str">
        <f>IF(EG150="","",TODAY()-EG150)</f>
        <v/>
      </c>
      <c r="EK150" t="str">
        <f>IF(EG150="","SIN ESTADO",IF(EI150&lt;&gt;"","PAGA",IF(EH150&gt;0,"VENCIDA",IF(EH150&gt;=-5,"POR VENCER","AL DÍA"))))</f>
        <v>SIN ESTADO</v>
      </c>
      <c r="EM150" t="str">
        <f>IF(N($H150)&lt;23,"",IF(EG150="","",EG150+31))</f>
        <v/>
      </c>
      <c r="EN150" t="str">
        <f>IF(EM150="","",TODAY()-EM150)</f>
        <v/>
      </c>
      <c r="EQ150" t="str">
        <f>IF(EM150="","SIN ESTADO",IF(EO150&lt;&gt;"","PAGA",IF(EN150&gt;0,"VENCIDA",IF(EN150&gt;=-5,"POR VENCER","AL DÍA"))))</f>
        <v>SIN ESTADO</v>
      </c>
      <c r="ES150" t="str">
        <f>IF(N($H150)&lt;24,"",IF(EM150="","",EM150+31))</f>
        <v/>
      </c>
      <c r="ET150" t="str">
        <f>IF(ES150="","",TODAY()-ES150)</f>
        <v/>
      </c>
      <c r="EW150" t="str">
        <f>IF(ES150="","SIN ESTADO",IF(EU150&lt;&gt;"","PAGA",IF(ET150&gt;0,"VENCIDA",IF(ET150&gt;=-5,"POR VENCER","AL DÍA"))))</f>
        <v>SIN ESTADO</v>
      </c>
      <c r="EY150" t="str">
        <f>IF(N($H150)&lt;25,"",IF(ES150="","",ES150+31))</f>
        <v/>
      </c>
      <c r="EZ150" t="str">
        <f>IF(EY150="","",TODAY()-EY150)</f>
        <v/>
      </c>
      <c r="FC150" t="str">
        <f>IF(EY150="","SIN ESTADO",IF(FA150&lt;&gt;"","PAGA",IF(EZ150&gt;0,"VENCIDA",IF(EZ150&gt;=-5,"POR VENCER","AL DÍA"))))</f>
        <v>SIN ESTADO</v>
      </c>
      <c r="FE150" t="str">
        <f>IF(N($H150)&lt;26,"",IF(EY150="","",EY150+31))</f>
        <v/>
      </c>
      <c r="FF150" t="str">
        <f>IF(FE150="","",TODAY()-FE150)</f>
        <v/>
      </c>
      <c r="FI150" t="str">
        <f>IF(FE150="","SIN ESTADO",IF(FG150&lt;&gt;"","PAGA",IF(FF150&gt;0,"VENCIDA",IF(FF150&gt;=-5,"POR VENCER","AL DÍA"))))</f>
        <v>SIN ESTADO</v>
      </c>
      <c r="FK150" t="str">
        <f>IF(N($H150)&lt;27,"",IF(FE150="","",FE150+31))</f>
        <v/>
      </c>
      <c r="FL150" t="str">
        <f>IF(FK150="","",TODAY()-FK150)</f>
        <v/>
      </c>
      <c r="FO150" t="str">
        <f>IF(FK150="","SIN ESTADO",IF(FM150&lt;&gt;"","PAGA",IF(FL150&gt;0,"VENCIDA",IF(FL150&gt;=-5,"POR VENCER","AL DÍA"))))</f>
        <v>SIN ESTADO</v>
      </c>
      <c r="FQ150" t="str">
        <f>IF(N($H150)&lt;28,"",IF(FK150="","",FK150+31))</f>
        <v/>
      </c>
      <c r="FR150" t="str">
        <f>IF(FQ150="","",TODAY()-FQ150)</f>
        <v/>
      </c>
      <c r="FU150" t="str">
        <f>IF(FQ150="","SIN ESTADO",IF(FS150&lt;&gt;"","PAGA",IF(FR150&gt;0,"VENCIDA",IF(FR150&gt;=-5,"POR VENCER","AL DÍA"))))</f>
        <v>SIN ESTADO</v>
      </c>
      <c r="FW150" t="str">
        <f>IF(N($H150)&lt;29,"",IF(FQ150="","",FQ150+31))</f>
        <v/>
      </c>
      <c r="FX150" t="str">
        <f>IF(FW150="","",TODAY()-FW150)</f>
        <v/>
      </c>
      <c r="GA150" t="str">
        <f>IF(FW150="","SIN ESTADO",IF(FY150&lt;&gt;"","PAGA",IF(FX150&gt;0,"VENCIDA",IF(FX150&gt;=-5,"POR VENCER","AL DÍA"))))</f>
        <v>SIN ESTADO</v>
      </c>
      <c r="GC150" t="str">
        <f>IF(N($H150)&lt;30,"",IF(FW150="","",FW150+31))</f>
        <v/>
      </c>
      <c r="GD150" t="str">
        <f>IF(GC150="","",TODAY()-GC150)</f>
        <v/>
      </c>
      <c r="GG150" t="str">
        <f>IF(GC150="","SIN ESTADO",IF(GE150&lt;&gt;"","PAGA",IF(GD150&gt;0,"VENCIDA",IF(GD150&gt;=-5,"POR VENCER","AL DÍA"))))</f>
        <v>SIN ESTADO</v>
      </c>
      <c r="GI150" t="str">
        <f>IF(N($H150)&lt;31,"",IF(GC150="","",GC150+31))</f>
        <v/>
      </c>
      <c r="GJ150" t="str">
        <f>IF(GI150="","",TODAY()-GI150)</f>
        <v/>
      </c>
      <c r="GM150" t="str">
        <f>IF(GI150="","SIN ESTADO",IF(GK150&lt;&gt;"","PAGA",IF(GJ150&gt;0,"VENCIDA",IF(GJ150&gt;=-5,"POR VENCER","AL DÍA"))))</f>
        <v>SIN ESTADO</v>
      </c>
      <c r="GO150" t="str">
        <f>IF(N($H150)&lt;32,"",IF(GI150="","",GI150+31))</f>
        <v/>
      </c>
      <c r="GP150" t="str">
        <f>IF(GO150="","",TODAY()-GO150)</f>
        <v/>
      </c>
      <c r="GS150" t="str">
        <f>IF(GO150="","SIN ESTADO",IF(GQ150&lt;&gt;"","PAGA",IF(GP150&gt;0,"VENCIDA",IF(GP150&gt;=-5,"POR VENCER","AL DÍA"))))</f>
        <v>SIN ESTADO</v>
      </c>
      <c r="GU150" t="str">
        <f>IF(N($H150)&lt;33,"",IF(GO150="","",GO150+31))</f>
        <v/>
      </c>
      <c r="GV150" t="str">
        <f>IF(GU150="","",TODAY()-GU150)</f>
        <v/>
      </c>
      <c r="GY150" t="str">
        <f>IF(GU150="","SIN ESTADO",IF(GW150&lt;&gt;"","PAGA",IF(GV150&gt;0,"VENCIDA",IF(GV150&gt;=-5,"POR VENCER","AL DÍA"))))</f>
        <v>SIN ESTADO</v>
      </c>
      <c r="HA150" t="str">
        <f>IF(N($H150)&lt;34,"",IF(GU150="","",GU150+31))</f>
        <v/>
      </c>
      <c r="HB150" t="str">
        <f>IF(HA150="","",TODAY()-HA150)</f>
        <v/>
      </c>
      <c r="HE150" t="str">
        <f>IF(HA150="","SIN ESTADO",IF(HC150&lt;&gt;"","PAGA",IF(HB150&gt;0,"VENCIDA",IF(HB150&gt;=-5,"POR VENCER","AL DÍA"))))</f>
        <v>SIN ESTADO</v>
      </c>
      <c r="HG150" t="str">
        <f>IF(N($H150)&lt;35,"",IF(HA150="","",HA150+31))</f>
        <v/>
      </c>
      <c r="HH150" t="str">
        <f>IF(HG150="","",TODAY()-HG150)</f>
        <v/>
      </c>
      <c r="HK150" t="str">
        <f>IF(HG150="","SIN ESTADO",IF(HI150&lt;&gt;"","PAGA",IF(HH150&gt;0,"VENCIDA",IF(HH150&gt;=-5,"POR VENCER","AL DÍA"))))</f>
        <v>SIN ESTADO</v>
      </c>
      <c r="HM150" t="str">
        <f>IF(N($H150)&lt;36,"",IF(HG150="","",HG150+31))</f>
        <v/>
      </c>
      <c r="HN150" t="str">
        <f>IF(HM150="","",TODAY()-HM150)</f>
        <v/>
      </c>
      <c r="HQ150" t="str">
        <f>IF(HM150="","SIN ESTADO",IF(HO150&lt;&gt;"","PAGA",IF(HN150&gt;0,"VENCIDA",IF(HN150&gt;=-5,"POR VENCER","AL DÍA"))))</f>
        <v>SIN ESTADO</v>
      </c>
      <c r="HS150">
        <f>N150+T150+Z150+AF150+AL150+AR150+AX150+BD150+BJ150+BP150+BV150+CB150+CH150+CN150+CT150+CZ150+DF150+DL150+DR150+DX150+ED150+EJ150+EP150+EV150+FB150+FH150+FN150+FT150+FZ150+GF150+GL150+GR150+GX150+HD150+HJ150+HP150</f>
        <v>0</v>
      </c>
      <c r="HU150">
        <f>IFERROR(N($J150),0)</f>
        <v>0</v>
      </c>
      <c r="HW150">
        <f>SUMPRODUCT((MOD(COLUMN($M150:$HR150)-COLUMN($M150),6)=0)*ISNUMBER($M150:$HR150)*($M150:$HR150&gt;=RESUMEN!$C$26)*($M150:$HR150&lt;=RESUMEN!$C$27)*IFERROR(N($N150:$HS150),0))</f>
        <v>0</v>
      </c>
      <c r="HX150">
        <f>SUMPRODUCT((MOD(COLUMN($M150:$HR150)-COLUMN($M150),6)=0)*ISNUMBER($M150:$HR150)*($M150:$HR150&gt;=RESUMEN!$C$26)*($M150:$HR150&lt;=RESUMEN!$C$27))</f>
        <v>0</v>
      </c>
    </row>
    <row r="151">
      <c r="B151">
        <f>VENTAS!A150</f>
        <v>148</v>
      </c>
      <c r="C151" t="str">
        <f>VENTAS!B150</f>
        <v xml:space="preserve">LC1 - 15 - 16 </v>
      </c>
      <c r="D151" t="str">
        <f>VENTAS!C150</f>
        <v>VENDIDO</v>
      </c>
      <c r="E151">
        <f>VENTAS!D150</f>
        <v>25000000</v>
      </c>
      <c r="F151">
        <f>VENTAS!J150</f>
        <v>25000000</v>
      </c>
      <c r="G151">
        <f>VENTAS!F150</f>
        <v>0</v>
      </c>
      <c r="H151">
        <f>VENTAS!K150</f>
        <v>0</v>
      </c>
      <c r="I151">
        <f>VENTAS!M150</f>
        <v>0</v>
      </c>
      <c r="J151" t="e">
        <f>VENTAS!L150</f>
        <v>#DIV/0!</v>
      </c>
      <c r="K151" t="str">
        <f>IF(N($H151)&lt;1,"",$G151+31)</f>
        <v/>
      </c>
      <c r="L151" t="str">
        <f>IF(K151="","",TODAY()-K151)</f>
        <v/>
      </c>
      <c r="O151" t="str">
        <f>IF(K151="","SIN ESTADO",IF(M151&lt;&gt;"","PAGA",IF(L151&gt;0,"VENCIDA",IF(L151&gt;=-5,"POR VENCER","AL DÍA"))))</f>
        <v>SIN ESTADO</v>
      </c>
      <c r="Q151" t="str">
        <f>IF(N($H151)&lt;2,"",IF(K151="","",K151+31))</f>
        <v/>
      </c>
      <c r="R151" t="str">
        <f>IF(Q151="","",TODAY()-Q151)</f>
        <v/>
      </c>
      <c r="U151" t="str">
        <f>IF(Q151="","SIN ESTADO",IF(S151&lt;&gt;"","PAGA",IF(R151&gt;0,"VENCIDA",IF(R151&gt;=-5,"POR VENCER","AL DÍA"))))</f>
        <v>SIN ESTADO</v>
      </c>
      <c r="W151" t="str">
        <f>IF(N($H151)&lt;3,"",IF(Q151="","",Q151+31))</f>
        <v/>
      </c>
      <c r="X151" t="str">
        <f>IF(W151="","",TODAY()-W151)</f>
        <v/>
      </c>
      <c r="AA151" t="str">
        <f>IF(W151="","SIN ESTADO",IF(Y151&lt;&gt;"","PAGA",IF(X151&gt;0,"VENCIDA",IF(X151&gt;=-5,"POR VENCER","AL DÍA"))))</f>
        <v>SIN ESTADO</v>
      </c>
      <c r="AC151" t="str">
        <f>IF(N($H151)&lt;4,"",IF(W151="","",W151+31))</f>
        <v/>
      </c>
      <c r="AD151" t="str">
        <f>IF(AC151="","",TODAY()-AC151)</f>
        <v/>
      </c>
      <c r="AG151" t="str">
        <f>IF(AC151="","SIN ESTADO",IF(AE151&lt;&gt;"","PAGA",IF(AD151&gt;0,"VENCIDA",IF(AD151&gt;=-5,"POR VENCER","AL DÍA"))))</f>
        <v>SIN ESTADO</v>
      </c>
      <c r="AI151" t="str">
        <f>IF(N($H151)&lt;5,"",IF(AC151="","",AC151+31))</f>
        <v/>
      </c>
      <c r="AJ151" t="str">
        <f>IF(AI151="","",TODAY()-AI151)</f>
        <v/>
      </c>
      <c r="AM151" t="str">
        <f>IF(AI151="","SIN ESTADO",IF(AK151&lt;&gt;"","PAGA",IF(AJ151&gt;0,"VENCIDA",IF(AJ151&gt;=-5,"POR VENCER","AL DÍA"))))</f>
        <v>SIN ESTADO</v>
      </c>
      <c r="AO151" t="str">
        <f>IF(N($H151)&lt;6,"",IF(AI151="","",AI151+31))</f>
        <v/>
      </c>
      <c r="AP151" t="str">
        <f>IF(AO151="","",TODAY()-AO151)</f>
        <v/>
      </c>
      <c r="AS151" t="str">
        <f>IF(AO151="","SIN ESTADO",IF(AQ151&lt;&gt;"","PAGA",IF(AP151&gt;0,"VENCIDA",IF(AP151&gt;=-5,"POR VENCER","AL DÍA"))))</f>
        <v>SIN ESTADO</v>
      </c>
      <c r="AU151" t="str">
        <f>IF(N($H151)&lt;7,"",IF(AO151="","",AO151+31))</f>
        <v/>
      </c>
      <c r="AV151" t="str">
        <f>IF(AU151="","",TODAY()-AU151)</f>
        <v/>
      </c>
      <c r="AY151" t="str">
        <f>IF(AU151="","SIN ESTADO",IF(AW151&lt;&gt;"","PAGA",IF(AV151&gt;0,"VENCIDA",IF(AV151&gt;=-5,"POR VENCER","AL DÍA"))))</f>
        <v>SIN ESTADO</v>
      </c>
      <c r="BA151" t="str">
        <f>IF(N($H151)&lt;8,"",IF(AU151="","",AU151+31))</f>
        <v/>
      </c>
      <c r="BB151" t="str">
        <f>IF(BA151="","",TODAY()-BA151)</f>
        <v/>
      </c>
      <c r="BE151" t="str">
        <f>IF(BA151="","SIN ESTADO",IF(BC151&lt;&gt;"","PAGA",IF(BB151&gt;0,"VENCIDA",IF(BB151&gt;=-5,"POR VENCER","AL DÍA"))))</f>
        <v>SIN ESTADO</v>
      </c>
      <c r="BG151" t="str">
        <f>IF(N($H151)&lt;9,"",IF(BA151="","",BA151+31))</f>
        <v/>
      </c>
      <c r="BH151" t="str">
        <f>IF(BG151="","",TODAY()-BG151)</f>
        <v/>
      </c>
      <c r="BK151" t="str">
        <f>IF(BG151="","SIN ESTADO",IF(BI151&lt;&gt;"","PAGA",IF(BH151&gt;0,"VENCIDA",IF(BH151&gt;=-5,"POR VENCER","AL DÍA"))))</f>
        <v>SIN ESTADO</v>
      </c>
      <c r="BM151" t="str">
        <f>IF(N($H151)&lt;10,"",IF(BG151="","",BG151+31))</f>
        <v/>
      </c>
      <c r="BN151" t="str">
        <f>IF(BM151="","",TODAY()-BM151)</f>
        <v/>
      </c>
      <c r="BQ151" t="str">
        <f>IF(BM151="","SIN ESTADO",IF(BO151&lt;&gt;"","PAGA",IF(BN151&gt;0,"VENCIDA",IF(BN151&gt;=-5,"POR VENCER","AL DÍA"))))</f>
        <v>SIN ESTADO</v>
      </c>
      <c r="BS151" t="str">
        <f>IF(N($H151)&lt;11,"",IF(BM151="","",BM151+31))</f>
        <v/>
      </c>
      <c r="BT151" t="str">
        <f>IF(BS151="","",TODAY()-BS151)</f>
        <v/>
      </c>
      <c r="BW151" t="str">
        <f>IF(BS151="","SIN ESTADO",IF(BU151&lt;&gt;"","PAGA",IF(BT151&gt;0,"VENCIDA",IF(BT151&gt;=-5,"POR VENCER","AL DÍA"))))</f>
        <v>SIN ESTADO</v>
      </c>
      <c r="BY151" t="str">
        <f>IF(N($H151)&lt;12,"",IF(BS151="","",BS151+31))</f>
        <v/>
      </c>
      <c r="BZ151" t="str">
        <f>IF(BY151="","",TODAY()-BY151)</f>
        <v/>
      </c>
      <c r="CC151" t="str">
        <f>IF(BY151="","SIN ESTADO",IF(CA151&lt;&gt;"","PAGA",IF(BZ151&gt;0,"VENCIDA",IF(BZ151&gt;=-5,"POR VENCER","AL DÍA"))))</f>
        <v>SIN ESTADO</v>
      </c>
      <c r="CE151" t="str">
        <f>IF(N($H151)&lt;13,"",IF(BY151="","",BY151+31))</f>
        <v/>
      </c>
      <c r="CF151" t="str">
        <f>IF(CE151="","",TODAY()-CE151)</f>
        <v/>
      </c>
      <c r="CI151" t="str">
        <f>IF(CE151="","SIN ESTADO",IF(CG151&lt;&gt;"","PAGA",IF(CF151&gt;0,"VENCIDA",IF(CF151&gt;=-5,"POR VENCER","AL DÍA"))))</f>
        <v>SIN ESTADO</v>
      </c>
      <c r="CK151" t="str">
        <f>IF(N($H151)&lt;14,"",IF(CE151="","",CE151+31))</f>
        <v/>
      </c>
      <c r="CL151" t="str">
        <f>IF(CK151="","",TODAY()-CK151)</f>
        <v/>
      </c>
      <c r="CO151" t="str">
        <f>IF(CK151="","SIN ESTADO",IF(CM151&lt;&gt;"","PAGA",IF(CL151&gt;0,"VENCIDA",IF(CL151&gt;=-5,"POR VENCER","AL DÍA"))))</f>
        <v>SIN ESTADO</v>
      </c>
      <c r="CQ151" t="str">
        <f>IF(N($H151)&lt;15,"",IF(CK151="","",CK151+31))</f>
        <v/>
      </c>
      <c r="CR151" t="str">
        <f>IF(CQ151="","",TODAY()-CQ151)</f>
        <v/>
      </c>
      <c r="CU151" t="str">
        <f>IF(CQ151="","SIN ESTADO",IF(CS151&lt;&gt;"","PAGA",IF(CR151&gt;0,"VENCIDA",IF(CR151&gt;=-5,"POR VENCER","AL DÍA"))))</f>
        <v>SIN ESTADO</v>
      </c>
      <c r="CW151" t="str">
        <f>IF(N($H151)&lt;16,"",IF(CQ151="","",CQ151+31))</f>
        <v/>
      </c>
      <c r="CX151" t="str">
        <f>IF(CW151="","",TODAY()-CW151)</f>
        <v/>
      </c>
      <c r="DA151" t="str">
        <f>IF(CW151="","SIN ESTADO",IF(CY151&lt;&gt;"","PAGA",IF(CX151&gt;0,"VENCIDA",IF(CX151&gt;=-5,"POR VENCER","AL DÍA"))))</f>
        <v>SIN ESTADO</v>
      </c>
      <c r="DC151" t="str">
        <f>IF(N($H151)&lt;17,"",IF(CW151="","",CW151+31))</f>
        <v/>
      </c>
      <c r="DD151" t="str">
        <f>IF(DC151="","",TODAY()-DC151)</f>
        <v/>
      </c>
      <c r="DG151" t="str">
        <f>IF(DC151="","SIN ESTADO",IF(DE151&lt;&gt;"","PAGA",IF(DD151&gt;0,"VENCIDA",IF(DD151&gt;=-5,"POR VENCER","AL DÍA"))))</f>
        <v>SIN ESTADO</v>
      </c>
      <c r="DI151" t="str">
        <f>IF(N($H151)&lt;18,"",IF(DC151="","",DC151+31))</f>
        <v/>
      </c>
      <c r="DJ151" t="str">
        <f>IF(DI151="","",TODAY()-DI151)</f>
        <v/>
      </c>
      <c r="DM151" t="str">
        <f>IF(DI151="","SIN ESTADO",IF(DK151&lt;&gt;"","PAGA",IF(DJ151&gt;0,"VENCIDA",IF(DJ151&gt;=-5,"POR VENCER","AL DÍA"))))</f>
        <v>SIN ESTADO</v>
      </c>
      <c r="DO151" t="str">
        <f>IF(N($H151)&lt;19,"",IF(DI151="","",DI151+31))</f>
        <v/>
      </c>
      <c r="DP151" t="str">
        <f>IF(DO151="","",TODAY()-DO151)</f>
        <v/>
      </c>
      <c r="DS151" t="str">
        <f>IF(DO151="","SIN ESTADO",IF(DQ151&lt;&gt;"","PAGA",IF(DP151&gt;0,"VENCIDA",IF(DP151&gt;=-5,"POR VENCER","AL DÍA"))))</f>
        <v>SIN ESTADO</v>
      </c>
      <c r="DU151" t="str">
        <f>IF(N($H151)&lt;20,"",IF(DO151="","",DO151+31))</f>
        <v/>
      </c>
      <c r="DV151" t="str">
        <f>IF(DU151="","",TODAY()-DU151)</f>
        <v/>
      </c>
      <c r="DY151" t="str">
        <f>IF(DU151="","SIN ESTADO",IF(DW151&lt;&gt;"","PAGA",IF(DV151&gt;0,"VENCIDA",IF(DV151&gt;=-5,"POR VENCER","AL DÍA"))))</f>
        <v>SIN ESTADO</v>
      </c>
      <c r="EA151" t="str">
        <f>IF(N($H151)&lt;21,"",IF(DU151="","",DU151+31))</f>
        <v/>
      </c>
      <c r="EB151" t="str">
        <f>IF(EA151="","",TODAY()-EA151)</f>
        <v/>
      </c>
      <c r="EE151" t="str">
        <f>IF(EA151="","SIN ESTADO",IF(EC151&lt;&gt;"","PAGA",IF(EB151&gt;0,"VENCIDA",IF(EB151&gt;=-5,"POR VENCER","AL DÍA"))))</f>
        <v>SIN ESTADO</v>
      </c>
      <c r="EG151" t="str">
        <f>IF(N($H151)&lt;22,"",IF(EA151="","",EA151+31))</f>
        <v/>
      </c>
      <c r="EH151" t="str">
        <f>IF(EG151="","",TODAY()-EG151)</f>
        <v/>
      </c>
      <c r="EK151" t="str">
        <f>IF(EG151="","SIN ESTADO",IF(EI151&lt;&gt;"","PAGA",IF(EH151&gt;0,"VENCIDA",IF(EH151&gt;=-5,"POR VENCER","AL DÍA"))))</f>
        <v>SIN ESTADO</v>
      </c>
      <c r="EM151" t="str">
        <f>IF(N($H151)&lt;23,"",IF(EG151="","",EG151+31))</f>
        <v/>
      </c>
      <c r="EN151" t="str">
        <f>IF(EM151="","",TODAY()-EM151)</f>
        <v/>
      </c>
      <c r="EQ151" t="str">
        <f>IF(EM151="","SIN ESTADO",IF(EO151&lt;&gt;"","PAGA",IF(EN151&gt;0,"VENCIDA",IF(EN151&gt;=-5,"POR VENCER","AL DÍA"))))</f>
        <v>SIN ESTADO</v>
      </c>
      <c r="ES151" t="str">
        <f>IF(N($H151)&lt;24,"",IF(EM151="","",EM151+31))</f>
        <v/>
      </c>
      <c r="ET151" t="str">
        <f>IF(ES151="","",TODAY()-ES151)</f>
        <v/>
      </c>
      <c r="EW151" t="str">
        <f>IF(ES151="","SIN ESTADO",IF(EU151&lt;&gt;"","PAGA",IF(ET151&gt;0,"VENCIDA",IF(ET151&gt;=-5,"POR VENCER","AL DÍA"))))</f>
        <v>SIN ESTADO</v>
      </c>
      <c r="EY151" t="str">
        <f>IF(N($H151)&lt;25,"",IF(ES151="","",ES151+31))</f>
        <v/>
      </c>
      <c r="EZ151" t="str">
        <f>IF(EY151="","",TODAY()-EY151)</f>
        <v/>
      </c>
      <c r="FC151" t="str">
        <f>IF(EY151="","SIN ESTADO",IF(FA151&lt;&gt;"","PAGA",IF(EZ151&gt;0,"VENCIDA",IF(EZ151&gt;=-5,"POR VENCER","AL DÍA"))))</f>
        <v>SIN ESTADO</v>
      </c>
      <c r="FE151" t="str">
        <f>IF(N($H151)&lt;26,"",IF(EY151="","",EY151+31))</f>
        <v/>
      </c>
      <c r="FF151" t="str">
        <f>IF(FE151="","",TODAY()-FE151)</f>
        <v/>
      </c>
      <c r="FI151" t="str">
        <f>IF(FE151="","SIN ESTADO",IF(FG151&lt;&gt;"","PAGA",IF(FF151&gt;0,"VENCIDA",IF(FF151&gt;=-5,"POR VENCER","AL DÍA"))))</f>
        <v>SIN ESTADO</v>
      </c>
      <c r="FK151" t="str">
        <f>IF(N($H151)&lt;27,"",IF(FE151="","",FE151+31))</f>
        <v/>
      </c>
      <c r="FL151" t="str">
        <f>IF(FK151="","",TODAY()-FK151)</f>
        <v/>
      </c>
      <c r="FO151" t="str">
        <f>IF(FK151="","SIN ESTADO",IF(FM151&lt;&gt;"","PAGA",IF(FL151&gt;0,"VENCIDA",IF(FL151&gt;=-5,"POR VENCER","AL DÍA"))))</f>
        <v>SIN ESTADO</v>
      </c>
      <c r="FQ151" t="str">
        <f>IF(N($H151)&lt;28,"",IF(FK151="","",FK151+31))</f>
        <v/>
      </c>
      <c r="FR151" t="str">
        <f>IF(FQ151="","",TODAY()-FQ151)</f>
        <v/>
      </c>
      <c r="FU151" t="str">
        <f>IF(FQ151="","SIN ESTADO",IF(FS151&lt;&gt;"","PAGA",IF(FR151&gt;0,"VENCIDA",IF(FR151&gt;=-5,"POR VENCER","AL DÍA"))))</f>
        <v>SIN ESTADO</v>
      </c>
      <c r="FW151" t="str">
        <f>IF(N($H151)&lt;29,"",IF(FQ151="","",FQ151+31))</f>
        <v/>
      </c>
      <c r="FX151" t="str">
        <f>IF(FW151="","",TODAY()-FW151)</f>
        <v/>
      </c>
      <c r="GA151" t="str">
        <f>IF(FW151="","SIN ESTADO",IF(FY151&lt;&gt;"","PAGA",IF(FX151&gt;0,"VENCIDA",IF(FX151&gt;=-5,"POR VENCER","AL DÍA"))))</f>
        <v>SIN ESTADO</v>
      </c>
      <c r="GC151" t="str">
        <f>IF(N($H151)&lt;30,"",IF(FW151="","",FW151+31))</f>
        <v/>
      </c>
      <c r="GD151" t="str">
        <f>IF(GC151="","",TODAY()-GC151)</f>
        <v/>
      </c>
      <c r="GG151" t="str">
        <f>IF(GC151="","SIN ESTADO",IF(GE151&lt;&gt;"","PAGA",IF(GD151&gt;0,"VENCIDA",IF(GD151&gt;=-5,"POR VENCER","AL DÍA"))))</f>
        <v>SIN ESTADO</v>
      </c>
      <c r="GI151" t="str">
        <f>IF(N($H151)&lt;31,"",IF(GC151="","",GC151+31))</f>
        <v/>
      </c>
      <c r="GJ151" t="str">
        <f>IF(GI151="","",TODAY()-GI151)</f>
        <v/>
      </c>
      <c r="GM151" t="str">
        <f>IF(GI151="","SIN ESTADO",IF(GK151&lt;&gt;"","PAGA",IF(GJ151&gt;0,"VENCIDA",IF(GJ151&gt;=-5,"POR VENCER","AL DÍA"))))</f>
        <v>SIN ESTADO</v>
      </c>
      <c r="GO151" t="str">
        <f>IF(N($H151)&lt;32,"",IF(GI151="","",GI151+31))</f>
        <v/>
      </c>
      <c r="GP151" t="str">
        <f>IF(GO151="","",TODAY()-GO151)</f>
        <v/>
      </c>
      <c r="GS151" t="str">
        <f>IF(GO151="","SIN ESTADO",IF(GQ151&lt;&gt;"","PAGA",IF(GP151&gt;0,"VENCIDA",IF(GP151&gt;=-5,"POR VENCER","AL DÍA"))))</f>
        <v>SIN ESTADO</v>
      </c>
      <c r="GU151" t="str">
        <f>IF(N($H151)&lt;33,"",IF(GO151="","",GO151+31))</f>
        <v/>
      </c>
      <c r="GV151" t="str">
        <f>IF(GU151="","",TODAY()-GU151)</f>
        <v/>
      </c>
      <c r="GY151" t="str">
        <f>IF(GU151="","SIN ESTADO",IF(GW151&lt;&gt;"","PAGA",IF(GV151&gt;0,"VENCIDA",IF(GV151&gt;=-5,"POR VENCER","AL DÍA"))))</f>
        <v>SIN ESTADO</v>
      </c>
      <c r="HA151" t="str">
        <f>IF(N($H151)&lt;34,"",IF(GU151="","",GU151+31))</f>
        <v/>
      </c>
      <c r="HB151" t="str">
        <f>IF(HA151="","",TODAY()-HA151)</f>
        <v/>
      </c>
      <c r="HE151" t="str">
        <f>IF(HA151="","SIN ESTADO",IF(HC151&lt;&gt;"","PAGA",IF(HB151&gt;0,"VENCIDA",IF(HB151&gt;=-5,"POR VENCER","AL DÍA"))))</f>
        <v>SIN ESTADO</v>
      </c>
      <c r="HG151" t="str">
        <f>IF(N($H151)&lt;35,"",IF(HA151="","",HA151+31))</f>
        <v/>
      </c>
      <c r="HH151" t="str">
        <f>IF(HG151="","",TODAY()-HG151)</f>
        <v/>
      </c>
      <c r="HK151" t="str">
        <f>IF(HG151="","SIN ESTADO",IF(HI151&lt;&gt;"","PAGA",IF(HH151&gt;0,"VENCIDA",IF(HH151&gt;=-5,"POR VENCER","AL DÍA"))))</f>
        <v>SIN ESTADO</v>
      </c>
      <c r="HM151" t="str">
        <f>IF(N($H151)&lt;36,"",IF(HG151="","",HG151+31))</f>
        <v/>
      </c>
      <c r="HN151" t="str">
        <f>IF(HM151="","",TODAY()-HM151)</f>
        <v/>
      </c>
      <c r="HQ151" t="str">
        <f>IF(HM151="","SIN ESTADO",IF(HO151&lt;&gt;"","PAGA",IF(HN151&gt;0,"VENCIDA",IF(HN151&gt;=-5,"POR VENCER","AL DÍA"))))</f>
        <v>SIN ESTADO</v>
      </c>
      <c r="HS151">
        <f>N151+T151+Z151+AF151+AL151+AR151+AX151+BD151+BJ151+BP151+BV151+CB151+CH151+CN151+CT151+CZ151+DF151+DL151+DR151+DX151+ED151+EJ151+EP151+EV151+FB151+FH151+FN151+FT151+FZ151+GF151+GL151+GR151+GX151+HD151+HJ151+HP151</f>
        <v>0</v>
      </c>
      <c r="HU151">
        <f>IFERROR(N($J151),0)</f>
        <v>0</v>
      </c>
      <c r="HW151">
        <f>SUMPRODUCT((MOD(COLUMN($M151:$HR151)-COLUMN($M151),6)=0)*ISNUMBER($M151:$HR151)*($M151:$HR151&gt;=RESUMEN!$C$26)*($M151:$HR151&lt;=RESUMEN!$C$27)*IFERROR(N($N151:$HS151),0))</f>
        <v>0</v>
      </c>
      <c r="HX151">
        <f>SUMPRODUCT((MOD(COLUMN($M151:$HR151)-COLUMN($M151),6)=0)*ISNUMBER($M151:$HR151)*($M151:$HR151&gt;=RESUMEN!$C$26)*($M151:$HR151&lt;=RESUMEN!$C$27))</f>
        <v>0</v>
      </c>
    </row>
    <row r="152">
      <c r="B152">
        <f>VENTAS!A151</f>
        <v>149</v>
      </c>
      <c r="C152" t="str">
        <f>VENTAS!B151</f>
        <v xml:space="preserve">LC1 - 15 - 17 </v>
      </c>
      <c r="D152" t="str">
        <f>VENTAS!C151</f>
        <v>VENDIDO</v>
      </c>
      <c r="E152">
        <f>VENTAS!D151</f>
        <v>25000000</v>
      </c>
      <c r="F152">
        <f>VENTAS!J151</f>
        <v>20000000</v>
      </c>
      <c r="G152">
        <f>VENTAS!F151</f>
        <v>46018</v>
      </c>
      <c r="H152">
        <f>VENTAS!K151</f>
        <v>24</v>
      </c>
      <c r="I152" t="str">
        <f>VENTAS!M151</f>
        <v xml:space="preserve">27 DE CADA MES </v>
      </c>
      <c r="J152">
        <f>VENTAS!L151</f>
        <v>833333.3333333334</v>
      </c>
      <c r="K152">
        <f>IF(N($H152)&lt;1,"",$G152+31)</f>
        <v>46049</v>
      </c>
      <c r="L152">
        <f>IF(K152="","",TODAY()-K152)</f>
        <v>269</v>
      </c>
      <c r="M152">
        <v>46057</v>
      </c>
      <c r="N152">
        <v>1000000</v>
      </c>
      <c r="O152" t="str">
        <f>IF(K152="","SIN ESTADO",IF(M152&lt;&gt;"","PAGA",IF(L152&gt;0,"VENCIDA",IF(L152&gt;=-5,"POR VENCER","AL DÍA"))))</f>
        <v>PAGA</v>
      </c>
      <c r="P152" t="str">
        <v>TRANSFERENCIA</v>
      </c>
      <c r="Q152">
        <f>IF(N($H152)&lt;2,"",IF(K152="","",K152+31))</f>
        <v>46080</v>
      </c>
      <c r="R152">
        <f>IF(Q152="","",TODAY()-Q152)</f>
        <v>238</v>
      </c>
      <c r="S152">
        <v>46083</v>
      </c>
      <c r="T152">
        <v>1000000</v>
      </c>
      <c r="U152" t="str">
        <f>IF(Q152="","SIN ESTADO",IF(S152&lt;&gt;"","PAGA",IF(R152&gt;0,"VENCIDA",IF(R152&gt;=-5,"POR VENCER","AL DÍA"))))</f>
        <v>PAGA</v>
      </c>
      <c r="V152" t="str">
        <v>TRANSFERENCIA</v>
      </c>
      <c r="W152">
        <f>IF(N($H152)&lt;3,"",IF(Q152="","",Q152+31))</f>
        <v>46111</v>
      </c>
      <c r="X152">
        <f>IF(W152="","",TODAY()-W152)</f>
        <v>207</v>
      </c>
      <c r="Y152">
        <v>46083</v>
      </c>
      <c r="Z152">
        <v>1000000</v>
      </c>
      <c r="AA152" t="str">
        <f>IF(W152="","SIN ESTADO",IF(Y152&lt;&gt;"","PAGA",IF(X152&gt;0,"VENCIDA",IF(X152&gt;=-5,"POR VENCER","AL DÍA"))))</f>
        <v>PAGA</v>
      </c>
      <c r="AB152" t="str">
        <v>TRANSFERENCIA</v>
      </c>
      <c r="AC152">
        <f>IF(N($H152)&lt;4,"",IF(W152="","",W152+31))</f>
        <v>46142</v>
      </c>
      <c r="AD152">
        <f>IF(AC152="","",TODAY()-AC152)</f>
        <v>176</v>
      </c>
      <c r="AE152">
        <v>46140</v>
      </c>
      <c r="AF152">
        <v>1000000</v>
      </c>
      <c r="AG152" t="str">
        <f>IF(AC152="","SIN ESTADO",IF(AE152&lt;&gt;"","PAGA",IF(AD152&gt;0,"VENCIDA",IF(AD152&gt;=-5,"POR VENCER","AL DÍA"))))</f>
        <v>PAGA</v>
      </c>
      <c r="AH152" t="str">
        <v>TRANSFERENCIA</v>
      </c>
      <c r="AI152">
        <f>IF(N($H152)&lt;5,"",IF(AC152="","",AC152+31))</f>
        <v>46173</v>
      </c>
      <c r="AJ152">
        <f>IF(AI152="","",TODAY()-AI152)</f>
        <v>145</v>
      </c>
      <c r="AK152">
        <v>46190</v>
      </c>
      <c r="AL152">
        <v>1000000</v>
      </c>
      <c r="AM152" t="str">
        <f>IF(AI152="","SIN ESTADO",IF(AK152&lt;&gt;"","PAGA",IF(AJ152&gt;0,"VENCIDA",IF(AJ152&gt;=-5,"POR VENCER","AL DÍA"))))</f>
        <v>PAGA</v>
      </c>
      <c r="AN152" t="str">
        <v>TRANSFERENCIA</v>
      </c>
      <c r="AO152">
        <f>IF(N($H152)&lt;6,"",IF(AI152="","",AI152+31))</f>
        <v>46204</v>
      </c>
      <c r="AP152">
        <f>IF(AO152="","",TODAY()-AO152)</f>
        <v>114</v>
      </c>
      <c r="AQ152">
        <v>46233</v>
      </c>
      <c r="AR152">
        <v>1000000</v>
      </c>
      <c r="AS152" t="str">
        <f>IF(AO152="","SIN ESTADO",IF(AQ152&lt;&gt;"","PAGA",IF(AP152&gt;0,"VENCIDA",IF(AP152&gt;=-5,"POR VENCER","AL DÍA"))))</f>
        <v>PAGA</v>
      </c>
      <c r="AT152" t="str">
        <v>TRANSFERENCIA</v>
      </c>
      <c r="AU152">
        <f>IF(N($H152)&lt;7,"",IF(AO152="","",AO152+31))</f>
        <v>46235</v>
      </c>
      <c r="AV152">
        <f>IF(AU152="","",TODAY()-AU152)</f>
        <v>83</v>
      </c>
      <c r="AW152">
        <v>46281</v>
      </c>
      <c r="AX152">
        <v>1000000</v>
      </c>
      <c r="AY152" t="str">
        <f>IF(AU152="","SIN ESTADO",IF(AW152&lt;&gt;"","PAGA",IF(AV152&gt;0,"VENCIDA",IF(AV152&gt;=-5,"POR VENCER","AL DÍA"))))</f>
        <v>PAGA</v>
      </c>
      <c r="AZ152" t="str">
        <v>TRANSFERENCIA</v>
      </c>
      <c r="BA152">
        <f>IF(N($H152)&lt;8,"",IF(AU152="","",AU152+31))</f>
        <v>46266</v>
      </c>
      <c r="BB152">
        <f>IF(BA152="","",TODAY()-BA152)</f>
        <v>52</v>
      </c>
      <c r="BC152">
        <v>46301</v>
      </c>
      <c r="BD152">
        <v>1000000</v>
      </c>
      <c r="BE152" t="str">
        <f>IF(BA152="","SIN ESTADO",IF(BC152&lt;&gt;"","PAGA",IF(BB152&gt;0,"VENCIDA",IF(BB152&gt;=-5,"POR VENCER","AL DÍA"))))</f>
        <v>PAGA</v>
      </c>
      <c r="BF152" t="str">
        <v>TRANSFERENCIA</v>
      </c>
      <c r="BG152">
        <f>IF(N($H152)&lt;9,"",IF(BA152="","",BA152+31))</f>
        <v>46297</v>
      </c>
      <c r="BH152">
        <f>IF(BG152="","",TODAY()-BG152)</f>
        <v>21</v>
      </c>
      <c r="BK152" t="str">
        <f>IF(BG152="","SIN ESTADO",IF(BI152&lt;&gt;"","PAGA",IF(BH152&gt;0,"VENCIDA",IF(BH152&gt;=-5,"POR VENCER","AL DÍA"))))</f>
        <v>VENCIDA</v>
      </c>
      <c r="BM152">
        <f>IF(N($H152)&lt;10,"",IF(BG152="","",BG152+31))</f>
        <v>46328</v>
      </c>
      <c r="BN152">
        <f>IF(BM152="","",TODAY()-BM152)</f>
        <v>-10</v>
      </c>
      <c r="BQ152" t="str">
        <f>IF(BM152="","SIN ESTADO",IF(BO152&lt;&gt;"","PAGA",IF(BN152&gt;0,"VENCIDA",IF(BN152&gt;=-5,"POR VENCER","AL DÍA"))))</f>
        <v>AL DÍA</v>
      </c>
      <c r="BS152">
        <f>IF(N($H152)&lt;11,"",IF(BM152="","",BM152+31))</f>
        <v>46359</v>
      </c>
      <c r="BT152">
        <f>IF(BS152="","",TODAY()-BS152)</f>
        <v>-41</v>
      </c>
      <c r="BW152" t="str">
        <f>IF(BS152="","SIN ESTADO",IF(BU152&lt;&gt;"","PAGA",IF(BT152&gt;0,"VENCIDA",IF(BT152&gt;=-5,"POR VENCER","AL DÍA"))))</f>
        <v>AL DÍA</v>
      </c>
      <c r="BY152">
        <f>IF(N($H152)&lt;12,"",IF(BS152="","",BS152+31))</f>
        <v>46390</v>
      </c>
      <c r="BZ152">
        <f>IF(BY152="","",TODAY()-BY152)</f>
        <v>-72</v>
      </c>
      <c r="CC152" t="str">
        <f>IF(BY152="","SIN ESTADO",IF(CA152&lt;&gt;"","PAGA",IF(BZ152&gt;0,"VENCIDA",IF(BZ152&gt;=-5,"POR VENCER","AL DÍA"))))</f>
        <v>AL DÍA</v>
      </c>
      <c r="CE152">
        <f>IF(N($H152)&lt;13,"",IF(BY152="","",BY152+31))</f>
        <v>46421</v>
      </c>
      <c r="CF152">
        <f>IF(CE152="","",TODAY()-CE152)</f>
        <v>-103</v>
      </c>
      <c r="CI152" t="str">
        <f>IF(CE152="","SIN ESTADO",IF(CG152&lt;&gt;"","PAGA",IF(CF152&gt;0,"VENCIDA",IF(CF152&gt;=-5,"POR VENCER","AL DÍA"))))</f>
        <v>AL DÍA</v>
      </c>
      <c r="CK152">
        <f>IF(N($H152)&lt;14,"",IF(CE152="","",CE152+31))</f>
        <v>46452</v>
      </c>
      <c r="CL152">
        <f>IF(CK152="","",TODAY()-CK152)</f>
        <v>-134</v>
      </c>
      <c r="CO152" t="str">
        <f>IF(CK152="","SIN ESTADO",IF(CM152&lt;&gt;"","PAGA",IF(CL152&gt;0,"VENCIDA",IF(CL152&gt;=-5,"POR VENCER","AL DÍA"))))</f>
        <v>AL DÍA</v>
      </c>
      <c r="CQ152">
        <f>IF(N($H152)&lt;15,"",IF(CK152="","",CK152+31))</f>
        <v>46483</v>
      </c>
      <c r="CR152">
        <f>IF(CQ152="","",TODAY()-CQ152)</f>
        <v>-165</v>
      </c>
      <c r="CU152" t="str">
        <f>IF(CQ152="","SIN ESTADO",IF(CS152&lt;&gt;"","PAGA",IF(CR152&gt;0,"VENCIDA",IF(CR152&gt;=-5,"POR VENCER","AL DÍA"))))</f>
        <v>AL DÍA</v>
      </c>
      <c r="CW152">
        <f>IF(N($H152)&lt;16,"",IF(CQ152="","",CQ152+31))</f>
        <v>46514</v>
      </c>
      <c r="CX152">
        <f>IF(CW152="","",TODAY()-CW152)</f>
        <v>-196</v>
      </c>
      <c r="DA152" t="str">
        <f>IF(CW152="","SIN ESTADO",IF(CY152&lt;&gt;"","PAGA",IF(CX152&gt;0,"VENCIDA",IF(CX152&gt;=-5,"POR VENCER","AL DÍA"))))</f>
        <v>AL DÍA</v>
      </c>
      <c r="DC152">
        <f>IF(N($H152)&lt;17,"",IF(CW152="","",CW152+31))</f>
        <v>46545</v>
      </c>
      <c r="DD152">
        <f>IF(DC152="","",TODAY()-DC152)</f>
        <v>-227</v>
      </c>
      <c r="DG152" t="str">
        <f>IF(DC152="","SIN ESTADO",IF(DE152&lt;&gt;"","PAGA",IF(DD152&gt;0,"VENCIDA",IF(DD152&gt;=-5,"POR VENCER","AL DÍA"))))</f>
        <v>AL DÍA</v>
      </c>
      <c r="DI152">
        <f>IF(N($H152)&lt;18,"",IF(DC152="","",DC152+31))</f>
        <v>46576</v>
      </c>
      <c r="DJ152">
        <f>IF(DI152="","",TODAY()-DI152)</f>
        <v>-258</v>
      </c>
      <c r="DM152" t="str">
        <f>IF(DI152="","SIN ESTADO",IF(DK152&lt;&gt;"","PAGA",IF(DJ152&gt;0,"VENCIDA",IF(DJ152&gt;=-5,"POR VENCER","AL DÍA"))))</f>
        <v>AL DÍA</v>
      </c>
      <c r="DO152">
        <f>IF(N($H152)&lt;19,"",IF(DI152="","",DI152+31))</f>
        <v>46607</v>
      </c>
      <c r="DP152">
        <f>IF(DO152="","",TODAY()-DO152)</f>
        <v>-289</v>
      </c>
      <c r="DS152" t="str">
        <f>IF(DO152="","SIN ESTADO",IF(DQ152&lt;&gt;"","PAGA",IF(DP152&gt;0,"VENCIDA",IF(DP152&gt;=-5,"POR VENCER","AL DÍA"))))</f>
        <v>AL DÍA</v>
      </c>
      <c r="DU152">
        <f>IF(N($H152)&lt;20,"",IF(DO152="","",DO152+31))</f>
        <v>46638</v>
      </c>
      <c r="DV152">
        <f>IF(DU152="","",TODAY()-DU152)</f>
        <v>-320</v>
      </c>
      <c r="DY152" t="str">
        <f>IF(DU152="","SIN ESTADO",IF(DW152&lt;&gt;"","PAGA",IF(DV152&gt;0,"VENCIDA",IF(DV152&gt;=-5,"POR VENCER","AL DÍA"))))</f>
        <v>AL DÍA</v>
      </c>
      <c r="EA152">
        <f>IF(N($H152)&lt;21,"",IF(DU152="","",DU152+31))</f>
        <v>46669</v>
      </c>
      <c r="EB152">
        <f>IF(EA152="","",TODAY()-EA152)</f>
        <v>-351</v>
      </c>
      <c r="EE152" t="str">
        <f>IF(EA152="","SIN ESTADO",IF(EC152&lt;&gt;"","PAGA",IF(EB152&gt;0,"VENCIDA",IF(EB152&gt;=-5,"POR VENCER","AL DÍA"))))</f>
        <v>AL DÍA</v>
      </c>
      <c r="EG152">
        <f>IF(N($H152)&lt;22,"",IF(EA152="","",EA152+31))</f>
        <v>46700</v>
      </c>
      <c r="EH152">
        <f>IF(EG152="","",TODAY()-EG152)</f>
        <v>-382</v>
      </c>
      <c r="EK152" t="str">
        <f>IF(EG152="","SIN ESTADO",IF(EI152&lt;&gt;"","PAGA",IF(EH152&gt;0,"VENCIDA",IF(EH152&gt;=-5,"POR VENCER","AL DÍA"))))</f>
        <v>AL DÍA</v>
      </c>
      <c r="EM152">
        <f>IF(N($H152)&lt;23,"",IF(EG152="","",EG152+31))</f>
        <v>46731</v>
      </c>
      <c r="EN152">
        <f>IF(EM152="","",TODAY()-EM152)</f>
        <v>-413</v>
      </c>
      <c r="EQ152" t="str">
        <f>IF(EM152="","SIN ESTADO",IF(EO152&lt;&gt;"","PAGA",IF(EN152&gt;0,"VENCIDA",IF(EN152&gt;=-5,"POR VENCER","AL DÍA"))))</f>
        <v>AL DÍA</v>
      </c>
      <c r="ES152">
        <f>IF(N($H152)&lt;24,"",IF(EM152="","",EM152+31))</f>
        <v>46762</v>
      </c>
      <c r="ET152">
        <f>IF(ES152="","",TODAY()-ES152)</f>
        <v>-444</v>
      </c>
      <c r="EW152" t="str">
        <f>IF(ES152="","SIN ESTADO",IF(EU152&lt;&gt;"","PAGA",IF(ET152&gt;0,"VENCIDA",IF(ET152&gt;=-5,"POR VENCER","AL DÍA"))))</f>
        <v>AL DÍA</v>
      </c>
      <c r="EY152" t="str">
        <f>IF(N($H152)&lt;25,"",IF(ES152="","",ES152+31))</f>
        <v/>
      </c>
      <c r="EZ152" t="str">
        <f>IF(EY152="","",TODAY()-EY152)</f>
        <v/>
      </c>
      <c r="FC152" t="str">
        <f>IF(EY152="","SIN ESTADO",IF(FA152&lt;&gt;"","PAGA",IF(EZ152&gt;0,"VENCIDA",IF(EZ152&gt;=-5,"POR VENCER","AL DÍA"))))</f>
        <v>SIN ESTADO</v>
      </c>
      <c r="FE152" t="str">
        <f>IF(N($H152)&lt;26,"",IF(EY152="","",EY152+31))</f>
        <v/>
      </c>
      <c r="FF152" t="str">
        <f>IF(FE152="","",TODAY()-FE152)</f>
        <v/>
      </c>
      <c r="FI152" t="str">
        <f>IF(FE152="","SIN ESTADO",IF(FG152&lt;&gt;"","PAGA",IF(FF152&gt;0,"VENCIDA",IF(FF152&gt;=-5,"POR VENCER","AL DÍA"))))</f>
        <v>SIN ESTADO</v>
      </c>
      <c r="FK152" t="str">
        <f>IF(N($H152)&lt;27,"",IF(FE152="","",FE152+31))</f>
        <v/>
      </c>
      <c r="FL152" t="str">
        <f>IF(FK152="","",TODAY()-FK152)</f>
        <v/>
      </c>
      <c r="FO152" t="str">
        <f>IF(FK152="","SIN ESTADO",IF(FM152&lt;&gt;"","PAGA",IF(FL152&gt;0,"VENCIDA",IF(FL152&gt;=-5,"POR VENCER","AL DÍA"))))</f>
        <v>SIN ESTADO</v>
      </c>
      <c r="FQ152" t="str">
        <f>IF(N($H152)&lt;28,"",IF(FK152="","",FK152+31))</f>
        <v/>
      </c>
      <c r="FR152" t="str">
        <f>IF(FQ152="","",TODAY()-FQ152)</f>
        <v/>
      </c>
      <c r="FU152" t="str">
        <f>IF(FQ152="","SIN ESTADO",IF(FS152&lt;&gt;"","PAGA",IF(FR152&gt;0,"VENCIDA",IF(FR152&gt;=-5,"POR VENCER","AL DÍA"))))</f>
        <v>SIN ESTADO</v>
      </c>
      <c r="FW152" t="str">
        <f>IF(N($H152)&lt;29,"",IF(FQ152="","",FQ152+31))</f>
        <v/>
      </c>
      <c r="FX152" t="str">
        <f>IF(FW152="","",TODAY()-FW152)</f>
        <v/>
      </c>
      <c r="GA152" t="str">
        <f>IF(FW152="","SIN ESTADO",IF(FY152&lt;&gt;"","PAGA",IF(FX152&gt;0,"VENCIDA",IF(FX152&gt;=-5,"POR VENCER","AL DÍA"))))</f>
        <v>SIN ESTADO</v>
      </c>
      <c r="GC152" t="str">
        <f>IF(N($H152)&lt;30,"",IF(FW152="","",FW152+31))</f>
        <v/>
      </c>
      <c r="GD152" t="str">
        <f>IF(GC152="","",TODAY()-GC152)</f>
        <v/>
      </c>
      <c r="GG152" t="str">
        <f>IF(GC152="","SIN ESTADO",IF(GE152&lt;&gt;"","PAGA",IF(GD152&gt;0,"VENCIDA",IF(GD152&gt;=-5,"POR VENCER","AL DÍA"))))</f>
        <v>SIN ESTADO</v>
      </c>
      <c r="GI152" t="str">
        <f>IF(N($H152)&lt;31,"",IF(GC152="","",GC152+31))</f>
        <v/>
      </c>
      <c r="GJ152" t="str">
        <f>IF(GI152="","",TODAY()-GI152)</f>
        <v/>
      </c>
      <c r="GM152" t="str">
        <f>IF(GI152="","SIN ESTADO",IF(GK152&lt;&gt;"","PAGA",IF(GJ152&gt;0,"VENCIDA",IF(GJ152&gt;=-5,"POR VENCER","AL DÍA"))))</f>
        <v>SIN ESTADO</v>
      </c>
      <c r="GO152" t="str">
        <f>IF(N($H152)&lt;32,"",IF(GI152="","",GI152+31))</f>
        <v/>
      </c>
      <c r="GP152" t="str">
        <f>IF(GO152="","",TODAY()-GO152)</f>
        <v/>
      </c>
      <c r="GS152" t="str">
        <f>IF(GO152="","SIN ESTADO",IF(GQ152&lt;&gt;"","PAGA",IF(GP152&gt;0,"VENCIDA",IF(GP152&gt;=-5,"POR VENCER","AL DÍA"))))</f>
        <v>SIN ESTADO</v>
      </c>
      <c r="GU152" t="str">
        <f>IF(N($H152)&lt;33,"",IF(GO152="","",GO152+31))</f>
        <v/>
      </c>
      <c r="GV152" t="str">
        <f>IF(GU152="","",TODAY()-GU152)</f>
        <v/>
      </c>
      <c r="GY152" t="str">
        <f>IF(GU152="","SIN ESTADO",IF(GW152&lt;&gt;"","PAGA",IF(GV152&gt;0,"VENCIDA",IF(GV152&gt;=-5,"POR VENCER","AL DÍA"))))</f>
        <v>SIN ESTADO</v>
      </c>
      <c r="HA152" t="str">
        <f>IF(N($H152)&lt;34,"",IF(GU152="","",GU152+31))</f>
        <v/>
      </c>
      <c r="HB152" t="str">
        <f>IF(HA152="","",TODAY()-HA152)</f>
        <v/>
      </c>
      <c r="HE152" t="str">
        <f>IF(HA152="","SIN ESTADO",IF(HC152&lt;&gt;"","PAGA",IF(HB152&gt;0,"VENCIDA",IF(HB152&gt;=-5,"POR VENCER","AL DÍA"))))</f>
        <v>SIN ESTADO</v>
      </c>
      <c r="HG152" t="str">
        <f>IF(N($H152)&lt;35,"",IF(HA152="","",HA152+31))</f>
        <v/>
      </c>
      <c r="HH152" t="str">
        <f>IF(HG152="","",TODAY()-HG152)</f>
        <v/>
      </c>
      <c r="HK152" t="str">
        <f>IF(HG152="","SIN ESTADO",IF(HI152&lt;&gt;"","PAGA",IF(HH152&gt;0,"VENCIDA",IF(HH152&gt;=-5,"POR VENCER","AL DÍA"))))</f>
        <v>SIN ESTADO</v>
      </c>
      <c r="HM152" t="str">
        <f>IF(N($H152)&lt;36,"",IF(HG152="","",HG152+31))</f>
        <v/>
      </c>
      <c r="HN152" t="str">
        <f>IF(HM152="","",TODAY()-HM152)</f>
        <v/>
      </c>
      <c r="HQ152" t="str">
        <f>IF(HM152="","SIN ESTADO",IF(HO152&lt;&gt;"","PAGA",IF(HN152&gt;0,"VENCIDA",IF(HN152&gt;=-5,"POR VENCER","AL DÍA"))))</f>
        <v>SIN ESTADO</v>
      </c>
      <c r="HS152">
        <f>N152+T152+Z152+AF152+AL152+AR152+AX152+BD152+BJ152+BP152+BV152+CB152+CH152+CN152+CT152+CZ152+DF152+DL152+DR152+DX152+ED152+EJ152+EP152+EV152+FB152+FH152+FN152+FT152+FZ152+GF152+GL152+GR152+GX152+HD152+HJ152+HP152</f>
        <v>8000000</v>
      </c>
      <c r="HU152">
        <f>IFERROR(N($J152),0)</f>
        <v>833333.3333333334</v>
      </c>
      <c r="HW152">
        <f>SUMPRODUCT((MOD(COLUMN($M152:$HR152)-COLUMN($M152),6)=0)*ISNUMBER($M152:$HR152)*($M152:$HR152&gt;=RESUMEN!$C$26)*($M152:$HR152&lt;=RESUMEN!$C$27)*IFERROR(N($N152:$HS152),0))</f>
        <v>0</v>
      </c>
      <c r="HX152">
        <f>SUMPRODUCT((MOD(COLUMN($M152:$HR152)-COLUMN($M152),6)=0)*ISNUMBER($M152:$HR152)*($M152:$HR152&gt;=RESUMEN!$C$26)*($M152:$HR152&lt;=RESUMEN!$C$27))</f>
        <v>0</v>
      </c>
    </row>
    <row r="153">
      <c r="B153">
        <f>VENTAS!A152</f>
        <v>150</v>
      </c>
      <c r="C153" t="str">
        <f>VENTAS!B152</f>
        <v xml:space="preserve">LC1 - 15 - 18 </v>
      </c>
      <c r="D153" t="str">
        <f>VENTAS!C152</f>
        <v>VENDIDO</v>
      </c>
      <c r="E153">
        <f>VENTAS!D152</f>
        <v>25000000</v>
      </c>
      <c r="F153">
        <f>VENTAS!J152</f>
        <v>21000000</v>
      </c>
      <c r="G153">
        <f>VENTAS!F152</f>
        <v>46039</v>
      </c>
      <c r="H153">
        <f>VENTAS!K152</f>
        <v>24</v>
      </c>
      <c r="I153" t="str">
        <f>VENTAS!M152</f>
        <v xml:space="preserve">17 DE CADA MES </v>
      </c>
      <c r="J153">
        <f>VENTAS!L152</f>
        <v>875000</v>
      </c>
      <c r="K153">
        <f>IF(N($H153)&lt;1,"",$G153+31)</f>
        <v>46070</v>
      </c>
      <c r="L153">
        <f>IF(K153="","",TODAY()-K153)</f>
        <v>248</v>
      </c>
      <c r="M153">
        <v>46072</v>
      </c>
      <c r="N153">
        <v>875000</v>
      </c>
      <c r="O153" t="str">
        <f>IF(K153="","SIN ESTADO",IF(M153&lt;&gt;"","PAGA",IF(L153&gt;0,"VENCIDA",IF(L153&gt;=-5,"POR VENCER","AL DÍA"))))</f>
        <v>PAGA</v>
      </c>
      <c r="P153" t="str">
        <v>TRANSFERENCIA</v>
      </c>
      <c r="Q153">
        <f>IF(N($H153)&lt;2,"",IF(K153="","",K153+31))</f>
        <v>46101</v>
      </c>
      <c r="R153">
        <f>IF(Q153="","",TODAY()-Q153)</f>
        <v>217</v>
      </c>
      <c r="S153">
        <v>46149</v>
      </c>
      <c r="T153">
        <v>875000</v>
      </c>
      <c r="U153" t="str">
        <f>IF(Q153="","SIN ESTADO",IF(S153&lt;&gt;"","PAGA",IF(R153&gt;0,"VENCIDA",IF(R153&gt;=-5,"POR VENCER","AL DÍA"))))</f>
        <v>PAGA</v>
      </c>
      <c r="V153" t="str">
        <v>TRANSFERENCIA</v>
      </c>
      <c r="W153">
        <f>IF(N($H153)&lt;3,"",IF(Q153="","",Q153+31))</f>
        <v>46132</v>
      </c>
      <c r="X153">
        <f>IF(W153="","",TODAY()-W153)</f>
        <v>186</v>
      </c>
      <c r="Y153">
        <v>46174</v>
      </c>
      <c r="Z153">
        <v>875000</v>
      </c>
      <c r="AA153" t="str">
        <f>IF(W153="","SIN ESTADO",IF(Y153&lt;&gt;"","PAGA",IF(X153&gt;0,"VENCIDA",IF(X153&gt;=-5,"POR VENCER","AL DÍA"))))</f>
        <v>PAGA</v>
      </c>
      <c r="AB153" t="str">
        <v>TRANSFERENCIA</v>
      </c>
      <c r="AC153">
        <f>IF(N($H153)&lt;4,"",IF(W153="","",W153+31))</f>
        <v>46163</v>
      </c>
      <c r="AD153">
        <f>IF(AC153="","",TODAY()-AC153)</f>
        <v>155</v>
      </c>
      <c r="AE153">
        <v>46175</v>
      </c>
      <c r="AF153">
        <v>875000</v>
      </c>
      <c r="AG153" t="str">
        <f>IF(AC153="","SIN ESTADO",IF(AE153&lt;&gt;"","PAGA",IF(AD153&gt;0,"VENCIDA",IF(AD153&gt;=-5,"POR VENCER","AL DÍA"))))</f>
        <v>PAGA</v>
      </c>
      <c r="AH153" t="str">
        <v>TRANSFERENCIA</v>
      </c>
      <c r="AI153">
        <f>IF(N($H153)&lt;5,"",IF(AC153="","",AC153+31))</f>
        <v>46194</v>
      </c>
      <c r="AJ153">
        <f>IF(AI153="","",TODAY()-AI153)</f>
        <v>124</v>
      </c>
      <c r="AK153">
        <v>46192</v>
      </c>
      <c r="AL153">
        <v>875000</v>
      </c>
      <c r="AM153" t="str">
        <f>IF(AI153="","SIN ESTADO",IF(AK153&lt;&gt;"","PAGA",IF(AJ153&gt;0,"VENCIDA",IF(AJ153&gt;=-5,"POR VENCER","AL DÍA"))))</f>
        <v>PAGA</v>
      </c>
      <c r="AN153" t="str">
        <v>TRANSFERENCIA</v>
      </c>
      <c r="AO153">
        <f>IF(N($H153)&lt;6,"",IF(AI153="","",AI153+31))</f>
        <v>46225</v>
      </c>
      <c r="AP153">
        <f>IF(AO153="","",TODAY()-AO153)</f>
        <v>93</v>
      </c>
      <c r="AS153" t="str">
        <f>IF(AO153="","SIN ESTADO",IF(AQ153&lt;&gt;"","PAGA",IF(AP153&gt;0,"VENCIDA",IF(AP153&gt;=-5,"POR VENCER","AL DÍA"))))</f>
        <v>VENCIDA</v>
      </c>
      <c r="AU153">
        <f>IF(N($H153)&lt;7,"",IF(AO153="","",AO153+31))</f>
        <v>46256</v>
      </c>
      <c r="AV153">
        <f>IF(AU153="","",TODAY()-AU153)</f>
        <v>62</v>
      </c>
      <c r="AY153" t="str">
        <f>IF(AU153="","SIN ESTADO",IF(AW153&lt;&gt;"","PAGA",IF(AV153&gt;0,"VENCIDA",IF(AV153&gt;=-5,"POR VENCER","AL DÍA"))))</f>
        <v>VENCIDA</v>
      </c>
      <c r="BA153">
        <f>IF(N($H153)&lt;8,"",IF(AU153="","",AU153+31))</f>
        <v>46287</v>
      </c>
      <c r="BB153">
        <f>IF(BA153="","",TODAY()-BA153)</f>
        <v>31</v>
      </c>
      <c r="BE153" t="str">
        <f>IF(BA153="","SIN ESTADO",IF(BC153&lt;&gt;"","PAGA",IF(BB153&gt;0,"VENCIDA",IF(BB153&gt;=-5,"POR VENCER","AL DÍA"))))</f>
        <v>VENCIDA</v>
      </c>
      <c r="BG153">
        <f>IF(N($H153)&lt;9,"",IF(BA153="","",BA153+31))</f>
        <v>46318</v>
      </c>
      <c r="BH153">
        <f>IF(BG153="","",TODAY()-BG153)</f>
        <v>0</v>
      </c>
      <c r="BK153" t="str">
        <f>IF(BG153="","SIN ESTADO",IF(BI153&lt;&gt;"","PAGA",IF(BH153&gt;0,"VENCIDA",IF(BH153&gt;=-5,"POR VENCER","AL DÍA"))))</f>
        <v>POR VENCER</v>
      </c>
      <c r="BM153">
        <f>IF(N($H153)&lt;10,"",IF(BG153="","",BG153+31))</f>
        <v>46349</v>
      </c>
      <c r="BN153">
        <f>IF(BM153="","",TODAY()-BM153)</f>
        <v>-31</v>
      </c>
      <c r="BQ153" t="str">
        <f>IF(BM153="","SIN ESTADO",IF(BO153&lt;&gt;"","PAGA",IF(BN153&gt;0,"VENCIDA",IF(BN153&gt;=-5,"POR VENCER","AL DÍA"))))</f>
        <v>AL DÍA</v>
      </c>
      <c r="BS153">
        <f>IF(N($H153)&lt;11,"",IF(BM153="","",BM153+31))</f>
        <v>46380</v>
      </c>
      <c r="BT153">
        <f>IF(BS153="","",TODAY()-BS153)</f>
        <v>-62</v>
      </c>
      <c r="BW153" t="str">
        <f>IF(BS153="","SIN ESTADO",IF(BU153&lt;&gt;"","PAGA",IF(BT153&gt;0,"VENCIDA",IF(BT153&gt;=-5,"POR VENCER","AL DÍA"))))</f>
        <v>AL DÍA</v>
      </c>
      <c r="BY153">
        <f>IF(N($H153)&lt;12,"",IF(BS153="","",BS153+31))</f>
        <v>46411</v>
      </c>
      <c r="BZ153">
        <f>IF(BY153="","",TODAY()-BY153)</f>
        <v>-93</v>
      </c>
      <c r="CC153" t="str">
        <f>IF(BY153="","SIN ESTADO",IF(CA153&lt;&gt;"","PAGA",IF(BZ153&gt;0,"VENCIDA",IF(BZ153&gt;=-5,"POR VENCER","AL DÍA"))))</f>
        <v>AL DÍA</v>
      </c>
      <c r="CE153">
        <f>IF(N($H153)&lt;13,"",IF(BY153="","",BY153+31))</f>
        <v>46442</v>
      </c>
      <c r="CF153">
        <f>IF(CE153="","",TODAY()-CE153)</f>
        <v>-124</v>
      </c>
      <c r="CI153" t="str">
        <f>IF(CE153="","SIN ESTADO",IF(CG153&lt;&gt;"","PAGA",IF(CF153&gt;0,"VENCIDA",IF(CF153&gt;=-5,"POR VENCER","AL DÍA"))))</f>
        <v>AL DÍA</v>
      </c>
      <c r="CK153">
        <f>IF(N($H153)&lt;14,"",IF(CE153="","",CE153+31))</f>
        <v>46473</v>
      </c>
      <c r="CL153">
        <f>IF(CK153="","",TODAY()-CK153)</f>
        <v>-155</v>
      </c>
      <c r="CO153" t="str">
        <f>IF(CK153="","SIN ESTADO",IF(CM153&lt;&gt;"","PAGA",IF(CL153&gt;0,"VENCIDA",IF(CL153&gt;=-5,"POR VENCER","AL DÍA"))))</f>
        <v>AL DÍA</v>
      </c>
      <c r="CQ153">
        <f>IF(N($H153)&lt;15,"",IF(CK153="","",CK153+31))</f>
        <v>46504</v>
      </c>
      <c r="CR153">
        <f>IF(CQ153="","",TODAY()-CQ153)</f>
        <v>-186</v>
      </c>
      <c r="CU153" t="str">
        <f>IF(CQ153="","SIN ESTADO",IF(CS153&lt;&gt;"","PAGA",IF(CR153&gt;0,"VENCIDA",IF(CR153&gt;=-5,"POR VENCER","AL DÍA"))))</f>
        <v>AL DÍA</v>
      </c>
      <c r="CW153">
        <f>IF(N($H153)&lt;16,"",IF(CQ153="","",CQ153+31))</f>
        <v>46535</v>
      </c>
      <c r="CX153">
        <f>IF(CW153="","",TODAY()-CW153)</f>
        <v>-217</v>
      </c>
      <c r="DA153" t="str">
        <f>IF(CW153="","SIN ESTADO",IF(CY153&lt;&gt;"","PAGA",IF(CX153&gt;0,"VENCIDA",IF(CX153&gt;=-5,"POR VENCER","AL DÍA"))))</f>
        <v>AL DÍA</v>
      </c>
      <c r="DC153">
        <f>IF(N($H153)&lt;17,"",IF(CW153="","",CW153+31))</f>
        <v>46566</v>
      </c>
      <c r="DD153">
        <f>IF(DC153="","",TODAY()-DC153)</f>
        <v>-248</v>
      </c>
      <c r="DG153" t="str">
        <f>IF(DC153="","SIN ESTADO",IF(DE153&lt;&gt;"","PAGA",IF(DD153&gt;0,"VENCIDA",IF(DD153&gt;=-5,"POR VENCER","AL DÍA"))))</f>
        <v>AL DÍA</v>
      </c>
      <c r="DI153">
        <f>IF(N($H153)&lt;18,"",IF(DC153="","",DC153+31))</f>
        <v>46597</v>
      </c>
      <c r="DJ153">
        <f>IF(DI153="","",TODAY()-DI153)</f>
        <v>-279</v>
      </c>
      <c r="DM153" t="str">
        <f>IF(DI153="","SIN ESTADO",IF(DK153&lt;&gt;"","PAGA",IF(DJ153&gt;0,"VENCIDA",IF(DJ153&gt;=-5,"POR VENCER","AL DÍA"))))</f>
        <v>AL DÍA</v>
      </c>
      <c r="DO153">
        <f>IF(N($H153)&lt;19,"",IF(DI153="","",DI153+31))</f>
        <v>46628</v>
      </c>
      <c r="DP153">
        <f>IF(DO153="","",TODAY()-DO153)</f>
        <v>-310</v>
      </c>
      <c r="DS153" t="str">
        <f>IF(DO153="","SIN ESTADO",IF(DQ153&lt;&gt;"","PAGA",IF(DP153&gt;0,"VENCIDA",IF(DP153&gt;=-5,"POR VENCER","AL DÍA"))))</f>
        <v>AL DÍA</v>
      </c>
      <c r="DU153">
        <f>IF(N($H153)&lt;20,"",IF(DO153="","",DO153+31))</f>
        <v>46659</v>
      </c>
      <c r="DV153">
        <f>IF(DU153="","",TODAY()-DU153)</f>
        <v>-341</v>
      </c>
      <c r="DY153" t="str">
        <f>IF(DU153="","SIN ESTADO",IF(DW153&lt;&gt;"","PAGA",IF(DV153&gt;0,"VENCIDA",IF(DV153&gt;=-5,"POR VENCER","AL DÍA"))))</f>
        <v>AL DÍA</v>
      </c>
      <c r="EA153">
        <f>IF(N($H153)&lt;21,"",IF(DU153="","",DU153+31))</f>
        <v>46690</v>
      </c>
      <c r="EB153">
        <f>IF(EA153="","",TODAY()-EA153)</f>
        <v>-372</v>
      </c>
      <c r="EE153" t="str">
        <f>IF(EA153="","SIN ESTADO",IF(EC153&lt;&gt;"","PAGA",IF(EB153&gt;0,"VENCIDA",IF(EB153&gt;=-5,"POR VENCER","AL DÍA"))))</f>
        <v>AL DÍA</v>
      </c>
      <c r="EG153">
        <f>IF(N($H153)&lt;22,"",IF(EA153="","",EA153+31))</f>
        <v>46721</v>
      </c>
      <c r="EH153">
        <f>IF(EG153="","",TODAY()-EG153)</f>
        <v>-403</v>
      </c>
      <c r="EK153" t="str">
        <f>IF(EG153="","SIN ESTADO",IF(EI153&lt;&gt;"","PAGA",IF(EH153&gt;0,"VENCIDA",IF(EH153&gt;=-5,"POR VENCER","AL DÍA"))))</f>
        <v>AL DÍA</v>
      </c>
      <c r="EM153">
        <f>IF(N($H153)&lt;23,"",IF(EG153="","",EG153+31))</f>
        <v>46752</v>
      </c>
      <c r="EN153">
        <f>IF(EM153="","",TODAY()-EM153)</f>
        <v>-434</v>
      </c>
      <c r="EQ153" t="str">
        <f>IF(EM153="","SIN ESTADO",IF(EO153&lt;&gt;"","PAGA",IF(EN153&gt;0,"VENCIDA",IF(EN153&gt;=-5,"POR VENCER","AL DÍA"))))</f>
        <v>AL DÍA</v>
      </c>
      <c r="ES153">
        <f>IF(N($H153)&lt;24,"",IF(EM153="","",EM153+31))</f>
        <v>46783</v>
      </c>
      <c r="ET153">
        <f>IF(ES153="","",TODAY()-ES153)</f>
        <v>-465</v>
      </c>
      <c r="EW153" t="str">
        <f>IF(ES153="","SIN ESTADO",IF(EU153&lt;&gt;"","PAGA",IF(ET153&gt;0,"VENCIDA",IF(ET153&gt;=-5,"POR VENCER","AL DÍA"))))</f>
        <v>AL DÍA</v>
      </c>
      <c r="EY153" t="str">
        <f>IF(N($H153)&lt;25,"",IF(ES153="","",ES153+31))</f>
        <v/>
      </c>
      <c r="EZ153" t="str">
        <f>IF(EY153="","",TODAY()-EY153)</f>
        <v/>
      </c>
      <c r="FC153" t="str">
        <f>IF(EY153="","SIN ESTADO",IF(FA153&lt;&gt;"","PAGA",IF(EZ153&gt;0,"VENCIDA",IF(EZ153&gt;=-5,"POR VENCER","AL DÍA"))))</f>
        <v>SIN ESTADO</v>
      </c>
      <c r="FE153" t="str">
        <f>IF(N($H153)&lt;26,"",IF(EY153="","",EY153+31))</f>
        <v/>
      </c>
      <c r="FF153" t="str">
        <f>IF(FE153="","",TODAY()-FE153)</f>
        <v/>
      </c>
      <c r="FI153" t="str">
        <f>IF(FE153="","SIN ESTADO",IF(FG153&lt;&gt;"","PAGA",IF(FF153&gt;0,"VENCIDA",IF(FF153&gt;=-5,"POR VENCER","AL DÍA"))))</f>
        <v>SIN ESTADO</v>
      </c>
      <c r="FK153" t="str">
        <f>IF(N($H153)&lt;27,"",IF(FE153="","",FE153+31))</f>
        <v/>
      </c>
      <c r="FL153" t="str">
        <f>IF(FK153="","",TODAY()-FK153)</f>
        <v/>
      </c>
      <c r="FO153" t="str">
        <f>IF(FK153="","SIN ESTADO",IF(FM153&lt;&gt;"","PAGA",IF(FL153&gt;0,"VENCIDA",IF(FL153&gt;=-5,"POR VENCER","AL DÍA"))))</f>
        <v>SIN ESTADO</v>
      </c>
      <c r="FQ153" t="str">
        <f>IF(N($H153)&lt;28,"",IF(FK153="","",FK153+31))</f>
        <v/>
      </c>
      <c r="FR153" t="str">
        <f>IF(FQ153="","",TODAY()-FQ153)</f>
        <v/>
      </c>
      <c r="FU153" t="str">
        <f>IF(FQ153="","SIN ESTADO",IF(FS153&lt;&gt;"","PAGA",IF(FR153&gt;0,"VENCIDA",IF(FR153&gt;=-5,"POR VENCER","AL DÍA"))))</f>
        <v>SIN ESTADO</v>
      </c>
      <c r="FW153" t="str">
        <f>IF(N($H153)&lt;29,"",IF(FQ153="","",FQ153+31))</f>
        <v/>
      </c>
      <c r="FX153" t="str">
        <f>IF(FW153="","",TODAY()-FW153)</f>
        <v/>
      </c>
      <c r="GA153" t="str">
        <f>IF(FW153="","SIN ESTADO",IF(FY153&lt;&gt;"","PAGA",IF(FX153&gt;0,"VENCIDA",IF(FX153&gt;=-5,"POR VENCER","AL DÍA"))))</f>
        <v>SIN ESTADO</v>
      </c>
      <c r="GC153" t="str">
        <f>IF(N($H153)&lt;30,"",IF(FW153="","",FW153+31))</f>
        <v/>
      </c>
      <c r="GD153" t="str">
        <f>IF(GC153="","",TODAY()-GC153)</f>
        <v/>
      </c>
      <c r="GG153" t="str">
        <f>IF(GC153="","SIN ESTADO",IF(GE153&lt;&gt;"","PAGA",IF(GD153&gt;0,"VENCIDA",IF(GD153&gt;=-5,"POR VENCER","AL DÍA"))))</f>
        <v>SIN ESTADO</v>
      </c>
      <c r="GI153" t="str">
        <f>IF(N($H153)&lt;31,"",IF(GC153="","",GC153+31))</f>
        <v/>
      </c>
      <c r="GJ153" t="str">
        <f>IF(GI153="","",TODAY()-GI153)</f>
        <v/>
      </c>
      <c r="GM153" t="str">
        <f>IF(GI153="","SIN ESTADO",IF(GK153&lt;&gt;"","PAGA",IF(GJ153&gt;0,"VENCIDA",IF(GJ153&gt;=-5,"POR VENCER","AL DÍA"))))</f>
        <v>SIN ESTADO</v>
      </c>
      <c r="GO153" t="str">
        <f>IF(N($H153)&lt;32,"",IF(GI153="","",GI153+31))</f>
        <v/>
      </c>
      <c r="GP153" t="str">
        <f>IF(GO153="","",TODAY()-GO153)</f>
        <v/>
      </c>
      <c r="GS153" t="str">
        <f>IF(GO153="","SIN ESTADO",IF(GQ153&lt;&gt;"","PAGA",IF(GP153&gt;0,"VENCIDA",IF(GP153&gt;=-5,"POR VENCER","AL DÍA"))))</f>
        <v>SIN ESTADO</v>
      </c>
      <c r="GU153" t="str">
        <f>IF(N($H153)&lt;33,"",IF(GO153="","",GO153+31))</f>
        <v/>
      </c>
      <c r="GV153" t="str">
        <f>IF(GU153="","",TODAY()-GU153)</f>
        <v/>
      </c>
      <c r="GY153" t="str">
        <f>IF(GU153="","SIN ESTADO",IF(GW153&lt;&gt;"","PAGA",IF(GV153&gt;0,"VENCIDA",IF(GV153&gt;=-5,"POR VENCER","AL DÍA"))))</f>
        <v>SIN ESTADO</v>
      </c>
      <c r="HA153" t="str">
        <f>IF(N($H153)&lt;34,"",IF(GU153="","",GU153+31))</f>
        <v/>
      </c>
      <c r="HB153" t="str">
        <f>IF(HA153="","",TODAY()-HA153)</f>
        <v/>
      </c>
      <c r="HE153" t="str">
        <f>IF(HA153="","SIN ESTADO",IF(HC153&lt;&gt;"","PAGA",IF(HB153&gt;0,"VENCIDA",IF(HB153&gt;=-5,"POR VENCER","AL DÍA"))))</f>
        <v>SIN ESTADO</v>
      </c>
      <c r="HG153" t="str">
        <f>IF(N($H153)&lt;35,"",IF(HA153="","",HA153+31))</f>
        <v/>
      </c>
      <c r="HH153" t="str">
        <f>IF(HG153="","",TODAY()-HG153)</f>
        <v/>
      </c>
      <c r="HK153" t="str">
        <f>IF(HG153="","SIN ESTADO",IF(HI153&lt;&gt;"","PAGA",IF(HH153&gt;0,"VENCIDA",IF(HH153&gt;=-5,"POR VENCER","AL DÍA"))))</f>
        <v>SIN ESTADO</v>
      </c>
      <c r="HM153" t="str">
        <f>IF(N($H153)&lt;36,"",IF(HG153="","",HG153+31))</f>
        <v/>
      </c>
      <c r="HN153" t="str">
        <f>IF(HM153="","",TODAY()-HM153)</f>
        <v/>
      </c>
      <c r="HQ153" t="str">
        <f>IF(HM153="","SIN ESTADO",IF(HO153&lt;&gt;"","PAGA",IF(HN153&gt;0,"VENCIDA",IF(HN153&gt;=-5,"POR VENCER","AL DÍA"))))</f>
        <v>SIN ESTADO</v>
      </c>
      <c r="HS153">
        <f>N153+T153+Z153+AF153+AL153+AR153+AX153+BD153+BJ153+BP153+BV153+CB153+CH153+CN153+CT153+CZ153+DF153+DL153+DR153+DX153+ED153+EJ153+EP153+EV153+FB153+FH153+FN153+FT153+FZ153+GF153+GL153+GR153+GX153+HD153+HJ153+HP153</f>
        <v>4375000</v>
      </c>
      <c r="HU153">
        <f>IFERROR(N($J153),0)</f>
        <v>875000</v>
      </c>
      <c r="HW153">
        <f>SUMPRODUCT((MOD(COLUMN($M153:$HR153)-COLUMN($M153),6)=0)*ISNUMBER($M153:$HR153)*($M153:$HR153&gt;=RESUMEN!$C$26)*($M153:$HR153&lt;=RESUMEN!$C$27)*IFERROR(N($N153:$HS153),0))</f>
        <v>0</v>
      </c>
      <c r="HX153">
        <f>SUMPRODUCT((MOD(COLUMN($M153:$HR153)-COLUMN($M153),6)=0)*ISNUMBER($M153:$HR153)*($M153:$HR153&gt;=RESUMEN!$C$26)*($M153:$HR153&lt;=RESUMEN!$C$27))</f>
        <v>0</v>
      </c>
    </row>
    <row r="154">
      <c r="B154">
        <f>VENTAS!A153</f>
        <v>151</v>
      </c>
      <c r="C154" t="str">
        <f>VENTAS!B153</f>
        <v xml:space="preserve">LC1 - 15 - 19 </v>
      </c>
      <c r="D154" t="str">
        <f>VENTAS!C153</f>
        <v>VENDIDO</v>
      </c>
      <c r="E154">
        <f>VENTAS!D153</f>
        <v>25000000</v>
      </c>
      <c r="F154">
        <f>VENTAS!J153</f>
        <v>25000000</v>
      </c>
      <c r="G154">
        <f>VENTAS!F153</f>
        <v>46088</v>
      </c>
      <c r="H154">
        <f>VENTAS!K153</f>
        <v>24</v>
      </c>
      <c r="I154" t="str">
        <f>VENTAS!M153</f>
        <v>15 DE CADA MES</v>
      </c>
      <c r="J154">
        <f>VENTAS!L153</f>
        <v>1043000</v>
      </c>
      <c r="K154">
        <v>46190</v>
      </c>
      <c r="L154">
        <f>IF(K154="","",TODAY()-K154)</f>
        <v>128</v>
      </c>
      <c r="M154">
        <v>46190</v>
      </c>
      <c r="N154">
        <v>1043000</v>
      </c>
      <c r="O154" t="str">
        <f>IF(K154="","SIN ESTADO",IF(M154&lt;&gt;"","PAGA",IF(L154&gt;0,"VENCIDA",IF(L154&gt;=-5,"POR VENCER","AL DÍA"))))</f>
        <v>PAGA</v>
      </c>
      <c r="P154" t="str">
        <v>TRANSFERENCIA</v>
      </c>
      <c r="Q154">
        <f>IF(N($H154)&lt;2,"",IF(K154="","",K154+31))</f>
        <v>46221</v>
      </c>
      <c r="R154">
        <f>IF(Q154="","",TODAY()-Q154)</f>
        <v>97</v>
      </c>
      <c r="S154">
        <v>46230</v>
      </c>
      <c r="T154">
        <v>1043000</v>
      </c>
      <c r="U154" t="str">
        <f>IF(Q154="","SIN ESTADO",IF(S154&lt;&gt;"","PAGA",IF(R154&gt;0,"VENCIDA",IF(R154&gt;=-5,"POR VENCER","AL DÍA"))))</f>
        <v>PAGA</v>
      </c>
      <c r="V154" t="str">
        <v>TRANSFERENCIA</v>
      </c>
      <c r="W154">
        <f>IF(N($H154)&lt;3,"",IF(Q154="","",Q154+31))</f>
        <v>46252</v>
      </c>
      <c r="X154">
        <f>IF(W154="","",TODAY()-W154)</f>
        <v>66</v>
      </c>
      <c r="Y154">
        <v>46253</v>
      </c>
      <c r="Z154">
        <v>1043000</v>
      </c>
      <c r="AA154" t="str">
        <f>IF(W154="","SIN ESTADO",IF(Y154&lt;&gt;"","PAGA",IF(X154&gt;0,"VENCIDA",IF(X154&gt;=-5,"POR VENCER","AL DÍA"))))</f>
        <v>PAGA</v>
      </c>
      <c r="AB154" t="str">
        <v>TRANSFERENCIA</v>
      </c>
      <c r="AC154">
        <f>IF(N($H154)&lt;4,"",IF(W154="","",W154+31))</f>
        <v>46283</v>
      </c>
      <c r="AD154">
        <f>IF(AC154="","",TODAY()-AC154)</f>
        <v>35</v>
      </c>
      <c r="AE154">
        <v>46291</v>
      </c>
      <c r="AF154">
        <v>1043000</v>
      </c>
      <c r="AG154" t="str">
        <f>IF(AC154="","SIN ESTADO",IF(AE154&lt;&gt;"","PAGA",IF(AD154&gt;0,"VENCIDA",IF(AD154&gt;=-5,"POR VENCER","AL DÍA"))))</f>
        <v>PAGA</v>
      </c>
      <c r="AH154" t="str">
        <v>TRANSFERENCIA</v>
      </c>
      <c r="AI154">
        <f>IF(N($H154)&lt;5,"",IF(AC154="","",AC154+31))</f>
        <v>46314</v>
      </c>
      <c r="AJ154">
        <f>IF(AI154="","",TODAY()-AI154)</f>
        <v>4</v>
      </c>
      <c r="AM154" t="str">
        <f>IF(AI154="","SIN ESTADO",IF(AK154&lt;&gt;"","PAGA",IF(AJ154&gt;0,"VENCIDA",IF(AJ154&gt;=-5,"POR VENCER","AL DÍA"))))</f>
        <v>VENCIDA</v>
      </c>
      <c r="AO154">
        <f>IF(N($H154)&lt;6,"",IF(AI154="","",AI154+31))</f>
        <v>46345</v>
      </c>
      <c r="AP154">
        <f>IF(AO154="","",TODAY()-AO154)</f>
        <v>-27</v>
      </c>
      <c r="AS154" t="str">
        <f>IF(AO154="","SIN ESTADO",IF(AQ154&lt;&gt;"","PAGA",IF(AP154&gt;0,"VENCIDA",IF(AP154&gt;=-5,"POR VENCER","AL DÍA"))))</f>
        <v>AL DÍA</v>
      </c>
      <c r="AU154">
        <f>IF(N($H154)&lt;7,"",IF(AO154="","",AO154+31))</f>
        <v>46376</v>
      </c>
      <c r="AV154">
        <f>IF(AU154="","",TODAY()-AU154)</f>
        <v>-58</v>
      </c>
      <c r="AY154" t="str">
        <f>IF(AU154="","SIN ESTADO",IF(AW154&lt;&gt;"","PAGA",IF(AV154&gt;0,"VENCIDA",IF(AV154&gt;=-5,"POR VENCER","AL DÍA"))))</f>
        <v>AL DÍA</v>
      </c>
      <c r="BA154">
        <f>IF(N($H154)&lt;8,"",IF(AU154="","",AU154+31))</f>
        <v>46407</v>
      </c>
      <c r="BB154">
        <f>IF(BA154="","",TODAY()-BA154)</f>
        <v>-89</v>
      </c>
      <c r="BE154" t="str">
        <f>IF(BA154="","SIN ESTADO",IF(BC154&lt;&gt;"","PAGA",IF(BB154&gt;0,"VENCIDA",IF(BB154&gt;=-5,"POR VENCER","AL DÍA"))))</f>
        <v>AL DÍA</v>
      </c>
      <c r="BG154">
        <f>IF(N($H154)&lt;9,"",IF(BA154="","",BA154+31))</f>
        <v>46438</v>
      </c>
      <c r="BH154">
        <f>IF(BG154="","",TODAY()-BG154)</f>
        <v>-120</v>
      </c>
      <c r="BK154" t="str">
        <f>IF(BG154="","SIN ESTADO",IF(BI154&lt;&gt;"","PAGA",IF(BH154&gt;0,"VENCIDA",IF(BH154&gt;=-5,"POR VENCER","AL DÍA"))))</f>
        <v>AL DÍA</v>
      </c>
      <c r="BM154">
        <f>IF(N($H154)&lt;10,"",IF(BG154="","",BG154+31))</f>
        <v>46469</v>
      </c>
      <c r="BN154">
        <f>IF(BM154="","",TODAY()-BM154)</f>
        <v>-151</v>
      </c>
      <c r="BQ154" t="str">
        <f>IF(BM154="","SIN ESTADO",IF(BO154&lt;&gt;"","PAGA",IF(BN154&gt;0,"VENCIDA",IF(BN154&gt;=-5,"POR VENCER","AL DÍA"))))</f>
        <v>AL DÍA</v>
      </c>
      <c r="BS154">
        <f>IF(N($H154)&lt;11,"",IF(BM154="","",BM154+31))</f>
        <v>46500</v>
      </c>
      <c r="BT154">
        <f>IF(BS154="","",TODAY()-BS154)</f>
        <v>-182</v>
      </c>
      <c r="BW154" t="str">
        <f>IF(BS154="","SIN ESTADO",IF(BU154&lt;&gt;"","PAGA",IF(BT154&gt;0,"VENCIDA",IF(BT154&gt;=-5,"POR VENCER","AL DÍA"))))</f>
        <v>AL DÍA</v>
      </c>
      <c r="BY154">
        <f>IF(N($H154)&lt;12,"",IF(BS154="","",BS154+31))</f>
        <v>46531</v>
      </c>
      <c r="BZ154">
        <f>IF(BY154="","",TODAY()-BY154)</f>
        <v>-213</v>
      </c>
      <c r="CC154" t="str">
        <f>IF(BY154="","SIN ESTADO",IF(CA154&lt;&gt;"","PAGA",IF(BZ154&gt;0,"VENCIDA",IF(BZ154&gt;=-5,"POR VENCER","AL DÍA"))))</f>
        <v>AL DÍA</v>
      </c>
      <c r="CE154">
        <f>IF(N($H154)&lt;13,"",IF(BY154="","",BY154+31))</f>
        <v>46562</v>
      </c>
      <c r="CF154">
        <f>IF(CE154="","",TODAY()-CE154)</f>
        <v>-244</v>
      </c>
      <c r="CI154" t="str">
        <f>IF(CE154="","SIN ESTADO",IF(CG154&lt;&gt;"","PAGA",IF(CF154&gt;0,"VENCIDA",IF(CF154&gt;=-5,"POR VENCER","AL DÍA"))))</f>
        <v>AL DÍA</v>
      </c>
      <c r="CK154">
        <f>IF(N($H154)&lt;14,"",IF(CE154="","",CE154+31))</f>
        <v>46593</v>
      </c>
      <c r="CL154">
        <f>IF(CK154="","",TODAY()-CK154)</f>
        <v>-275</v>
      </c>
      <c r="CO154" t="str">
        <f>IF(CK154="","SIN ESTADO",IF(CM154&lt;&gt;"","PAGA",IF(CL154&gt;0,"VENCIDA",IF(CL154&gt;=-5,"POR VENCER","AL DÍA"))))</f>
        <v>AL DÍA</v>
      </c>
      <c r="CQ154">
        <f>IF(N($H154)&lt;15,"",IF(CK154="","",CK154+31))</f>
        <v>46624</v>
      </c>
      <c r="CR154">
        <f>IF(CQ154="","",TODAY()-CQ154)</f>
        <v>-306</v>
      </c>
      <c r="CU154" t="str">
        <f>IF(CQ154="","SIN ESTADO",IF(CS154&lt;&gt;"","PAGA",IF(CR154&gt;0,"VENCIDA",IF(CR154&gt;=-5,"POR VENCER","AL DÍA"))))</f>
        <v>AL DÍA</v>
      </c>
      <c r="CW154">
        <f>IF(N($H154)&lt;16,"",IF(CQ154="","",CQ154+31))</f>
        <v>46655</v>
      </c>
      <c r="CX154">
        <f>IF(CW154="","",TODAY()-CW154)</f>
        <v>-337</v>
      </c>
      <c r="DA154" t="str">
        <f>IF(CW154="","SIN ESTADO",IF(CY154&lt;&gt;"","PAGA",IF(CX154&gt;0,"VENCIDA",IF(CX154&gt;=-5,"POR VENCER","AL DÍA"))))</f>
        <v>AL DÍA</v>
      </c>
      <c r="DC154">
        <f>IF(N($H154)&lt;17,"",IF(CW154="","",CW154+31))</f>
        <v>46686</v>
      </c>
      <c r="DD154">
        <f>IF(DC154="","",TODAY()-DC154)</f>
        <v>-368</v>
      </c>
      <c r="DG154" t="str">
        <f>IF(DC154="","SIN ESTADO",IF(DE154&lt;&gt;"","PAGA",IF(DD154&gt;0,"VENCIDA",IF(DD154&gt;=-5,"POR VENCER","AL DÍA"))))</f>
        <v>AL DÍA</v>
      </c>
      <c r="DI154">
        <f>IF(N($H154)&lt;18,"",IF(DC154="","",DC154+31))</f>
        <v>46717</v>
      </c>
      <c r="DJ154">
        <f>IF(DI154="","",TODAY()-DI154)</f>
        <v>-399</v>
      </c>
      <c r="DM154" t="str">
        <f>IF(DI154="","SIN ESTADO",IF(DK154&lt;&gt;"","PAGA",IF(DJ154&gt;0,"VENCIDA",IF(DJ154&gt;=-5,"POR VENCER","AL DÍA"))))</f>
        <v>AL DÍA</v>
      </c>
      <c r="DO154">
        <f>IF(N($H154)&lt;19,"",IF(DI154="","",DI154+31))</f>
        <v>46748</v>
      </c>
      <c r="DP154">
        <f>IF(DO154="","",TODAY()-DO154)</f>
        <v>-430</v>
      </c>
      <c r="DS154" t="str">
        <f>IF(DO154="","SIN ESTADO",IF(DQ154&lt;&gt;"","PAGA",IF(DP154&gt;0,"VENCIDA",IF(DP154&gt;=-5,"POR VENCER","AL DÍA"))))</f>
        <v>AL DÍA</v>
      </c>
      <c r="DU154">
        <f>IF(N($H154)&lt;20,"",IF(DO154="","",DO154+31))</f>
        <v>46779</v>
      </c>
      <c r="DV154">
        <f>IF(DU154="","",TODAY()-DU154)</f>
        <v>-461</v>
      </c>
      <c r="DY154" t="str">
        <f>IF(DU154="","SIN ESTADO",IF(DW154&lt;&gt;"","PAGA",IF(DV154&gt;0,"VENCIDA",IF(DV154&gt;=-5,"POR VENCER","AL DÍA"))))</f>
        <v>AL DÍA</v>
      </c>
      <c r="EA154">
        <f>IF(N($H154)&lt;21,"",IF(DU154="","",DU154+31))</f>
        <v>46810</v>
      </c>
      <c r="EB154">
        <f>IF(EA154="","",TODAY()-EA154)</f>
        <v>-492</v>
      </c>
      <c r="EE154" t="str">
        <f>IF(EA154="","SIN ESTADO",IF(EC154&lt;&gt;"","PAGA",IF(EB154&gt;0,"VENCIDA",IF(EB154&gt;=-5,"POR VENCER","AL DÍA"))))</f>
        <v>AL DÍA</v>
      </c>
      <c r="EG154">
        <f>IF(N($H154)&lt;22,"",IF(EA154="","",EA154+31))</f>
        <v>46841</v>
      </c>
      <c r="EH154">
        <f>IF(EG154="","",TODAY()-EG154)</f>
        <v>-523</v>
      </c>
      <c r="EK154" t="str">
        <f>IF(EG154="","SIN ESTADO",IF(EI154&lt;&gt;"","PAGA",IF(EH154&gt;0,"VENCIDA",IF(EH154&gt;=-5,"POR VENCER","AL DÍA"))))</f>
        <v>AL DÍA</v>
      </c>
      <c r="EM154">
        <f>IF(N($H154)&lt;23,"",IF(EG154="","",EG154+31))</f>
        <v>46872</v>
      </c>
      <c r="EN154">
        <f>IF(EM154="","",TODAY()-EM154)</f>
        <v>-554</v>
      </c>
      <c r="EQ154" t="str">
        <f>IF(EM154="","SIN ESTADO",IF(EO154&lt;&gt;"","PAGA",IF(EN154&gt;0,"VENCIDA",IF(EN154&gt;=-5,"POR VENCER","AL DÍA"))))</f>
        <v>AL DÍA</v>
      </c>
      <c r="ES154">
        <f>IF(N($H154)&lt;24,"",IF(EM154="","",EM154+31))</f>
        <v>46903</v>
      </c>
      <c r="ET154">
        <f>IF(ES154="","",TODAY()-ES154)</f>
        <v>-585</v>
      </c>
      <c r="EW154" t="str">
        <f>IF(ES154="","SIN ESTADO",IF(EU154&lt;&gt;"","PAGA",IF(ET154&gt;0,"VENCIDA",IF(ET154&gt;=-5,"POR VENCER","AL DÍA"))))</f>
        <v>AL DÍA</v>
      </c>
      <c r="EY154" t="str">
        <f>IF(N($H154)&lt;25,"",IF(ES154="","",ES154+31))</f>
        <v/>
      </c>
      <c r="EZ154" t="str">
        <f>IF(EY154="","",TODAY()-EY154)</f>
        <v/>
      </c>
      <c r="FC154" t="str">
        <f>IF(EY154="","SIN ESTADO",IF(FA154&lt;&gt;"","PAGA",IF(EZ154&gt;0,"VENCIDA",IF(EZ154&gt;=-5,"POR VENCER","AL DÍA"))))</f>
        <v>SIN ESTADO</v>
      </c>
      <c r="FE154" t="str">
        <f>IF(N($H154)&lt;26,"",IF(EY154="","",EY154+31))</f>
        <v/>
      </c>
      <c r="FF154" t="str">
        <f>IF(FE154="","",TODAY()-FE154)</f>
        <v/>
      </c>
      <c r="FI154" t="str">
        <f>IF(FE154="","SIN ESTADO",IF(FG154&lt;&gt;"","PAGA",IF(FF154&gt;0,"VENCIDA",IF(FF154&gt;=-5,"POR VENCER","AL DÍA"))))</f>
        <v>SIN ESTADO</v>
      </c>
      <c r="FK154" t="str">
        <f>IF(N($H154)&lt;27,"",IF(FE154="","",FE154+31))</f>
        <v/>
      </c>
      <c r="FL154" t="str">
        <f>IF(FK154="","",TODAY()-FK154)</f>
        <v/>
      </c>
      <c r="FO154" t="str">
        <f>IF(FK154="","SIN ESTADO",IF(FM154&lt;&gt;"","PAGA",IF(FL154&gt;0,"VENCIDA",IF(FL154&gt;=-5,"POR VENCER","AL DÍA"))))</f>
        <v>SIN ESTADO</v>
      </c>
      <c r="FQ154" t="str">
        <f>IF(N($H154)&lt;28,"",IF(FK154="","",FK154+31))</f>
        <v/>
      </c>
      <c r="FR154" t="str">
        <f>IF(FQ154="","",TODAY()-FQ154)</f>
        <v/>
      </c>
      <c r="FU154" t="str">
        <f>IF(FQ154="","SIN ESTADO",IF(FS154&lt;&gt;"","PAGA",IF(FR154&gt;0,"VENCIDA",IF(FR154&gt;=-5,"POR VENCER","AL DÍA"))))</f>
        <v>SIN ESTADO</v>
      </c>
      <c r="FW154" t="str">
        <f>IF(N($H154)&lt;29,"",IF(FQ154="","",FQ154+31))</f>
        <v/>
      </c>
      <c r="FX154" t="str">
        <f>IF(FW154="","",TODAY()-FW154)</f>
        <v/>
      </c>
      <c r="GA154" t="str">
        <f>IF(FW154="","SIN ESTADO",IF(FY154&lt;&gt;"","PAGA",IF(FX154&gt;0,"VENCIDA",IF(FX154&gt;=-5,"POR VENCER","AL DÍA"))))</f>
        <v>SIN ESTADO</v>
      </c>
      <c r="GC154" t="str">
        <f>IF(N($H154)&lt;30,"",IF(FW154="","",FW154+31))</f>
        <v/>
      </c>
      <c r="GD154" t="str">
        <f>IF(GC154="","",TODAY()-GC154)</f>
        <v/>
      </c>
      <c r="GG154" t="str">
        <f>IF(GC154="","SIN ESTADO",IF(GE154&lt;&gt;"","PAGA",IF(GD154&gt;0,"VENCIDA",IF(GD154&gt;=-5,"POR VENCER","AL DÍA"))))</f>
        <v>SIN ESTADO</v>
      </c>
      <c r="GI154" t="str">
        <f>IF(N($H154)&lt;31,"",IF(GC154="","",GC154+31))</f>
        <v/>
      </c>
      <c r="GJ154" t="str">
        <f>IF(GI154="","",TODAY()-GI154)</f>
        <v/>
      </c>
      <c r="GM154" t="str">
        <f>IF(GI154="","SIN ESTADO",IF(GK154&lt;&gt;"","PAGA",IF(GJ154&gt;0,"VENCIDA",IF(GJ154&gt;=-5,"POR VENCER","AL DÍA"))))</f>
        <v>SIN ESTADO</v>
      </c>
      <c r="GO154" t="str">
        <f>IF(N($H154)&lt;32,"",IF(GI154="","",GI154+31))</f>
        <v/>
      </c>
      <c r="GP154" t="str">
        <f>IF(GO154="","",TODAY()-GO154)</f>
        <v/>
      </c>
      <c r="GS154" t="str">
        <f>IF(GO154="","SIN ESTADO",IF(GQ154&lt;&gt;"","PAGA",IF(GP154&gt;0,"VENCIDA",IF(GP154&gt;=-5,"POR VENCER","AL DÍA"))))</f>
        <v>SIN ESTADO</v>
      </c>
      <c r="GU154" t="str">
        <f>IF(N($H154)&lt;33,"",IF(GO154="","",GO154+31))</f>
        <v/>
      </c>
      <c r="GV154" t="str">
        <f>IF(GU154="","",TODAY()-GU154)</f>
        <v/>
      </c>
      <c r="GY154" t="str">
        <f>IF(GU154="","SIN ESTADO",IF(GW154&lt;&gt;"","PAGA",IF(GV154&gt;0,"VENCIDA",IF(GV154&gt;=-5,"POR VENCER","AL DÍA"))))</f>
        <v>SIN ESTADO</v>
      </c>
      <c r="HA154" t="str">
        <f>IF(N($H154)&lt;34,"",IF(GU154="","",GU154+31))</f>
        <v/>
      </c>
      <c r="HB154" t="str">
        <f>IF(HA154="","",TODAY()-HA154)</f>
        <v/>
      </c>
      <c r="HE154" t="str">
        <f>IF(HA154="","SIN ESTADO",IF(HC154&lt;&gt;"","PAGA",IF(HB154&gt;0,"VENCIDA",IF(HB154&gt;=-5,"POR VENCER","AL DÍA"))))</f>
        <v>SIN ESTADO</v>
      </c>
      <c r="HG154" t="str">
        <f>IF(N($H154)&lt;35,"",IF(HA154="","",HA154+31))</f>
        <v/>
      </c>
      <c r="HH154" t="str">
        <f>IF(HG154="","",TODAY()-HG154)</f>
        <v/>
      </c>
      <c r="HK154" t="str">
        <f>IF(HG154="","SIN ESTADO",IF(HI154&lt;&gt;"","PAGA",IF(HH154&gt;0,"VENCIDA",IF(HH154&gt;=-5,"POR VENCER","AL DÍA"))))</f>
        <v>SIN ESTADO</v>
      </c>
      <c r="HM154" t="str">
        <f>IF(N($H154)&lt;36,"",IF(HG154="","",HG154+31))</f>
        <v/>
      </c>
      <c r="HN154" t="str">
        <f>IF(HM154="","",TODAY()-HM154)</f>
        <v/>
      </c>
      <c r="HQ154" t="str">
        <f>IF(HM154="","SIN ESTADO",IF(HO154&lt;&gt;"","PAGA",IF(HN154&gt;0,"VENCIDA",IF(HN154&gt;=-5,"POR VENCER","AL DÍA"))))</f>
        <v>SIN ESTADO</v>
      </c>
      <c r="HS154">
        <f>N154+T154+Z154+AF154+AL154+AR154+AX154+BD154+BJ154+BP154+BV154+CB154+CH154+CN154+CT154+CZ154+DF154+DL154+DR154+DX154+ED154+EJ154+EP154+EV154+FB154+FH154+FN154+FT154+FZ154+GF154+GL154+GR154+GX154+HD154+HJ154+HP154</f>
        <v>4172000</v>
      </c>
      <c r="HU154">
        <f>IFERROR(N($J154),0)</f>
        <v>1043000</v>
      </c>
      <c r="HW154">
        <f>SUMPRODUCT((MOD(COLUMN($M154:$HR154)-COLUMN($M154),6)=0)*ISNUMBER($M154:$HR154)*($M154:$HR154&gt;=RESUMEN!$C$26)*($M154:$HR154&lt;=RESUMEN!$C$27)*IFERROR(N($N154:$HS154),0))</f>
        <v>1043000</v>
      </c>
      <c r="HX154">
        <f>SUMPRODUCT((MOD(COLUMN($M154:$HR154)-COLUMN($M154),6)=0)*ISNUMBER($M154:$HR154)*($M154:$HR154&gt;=RESUMEN!$C$26)*($M154:$HR154&lt;=RESUMEN!$C$27))</f>
        <v>1</v>
      </c>
    </row>
    <row r="155">
      <c r="B155">
        <f>VENTAS!A154</f>
        <v>152</v>
      </c>
      <c r="C155" t="str">
        <f>VENTAS!B154</f>
        <v xml:space="preserve">LC1 - 15 - 21 </v>
      </c>
      <c r="D155" t="str">
        <f>VENTAS!C154</f>
        <v xml:space="preserve">CEDIDO EN FORMA DE PAGO </v>
      </c>
      <c r="E155">
        <f>VENTAS!D154</f>
        <v>25000000</v>
      </c>
      <c r="F155">
        <f>VENTAS!J154</f>
        <v>25000000</v>
      </c>
      <c r="G155">
        <f>VENTAS!F154</f>
        <v>0</v>
      </c>
      <c r="H155">
        <f>VENTAS!K154</f>
        <v>0</v>
      </c>
      <c r="I155">
        <f>VENTAS!M154</f>
        <v>0</v>
      </c>
      <c r="J155">
        <f>VENTAS!L154</f>
        <v>0</v>
      </c>
      <c r="K155" t="str">
        <f>IF(N($H155)&lt;1,"",$G155+31)</f>
        <v/>
      </c>
      <c r="L155" t="str">
        <f>IF(K155="","",TODAY()-K155)</f>
        <v/>
      </c>
      <c r="O155" t="str">
        <f>IF(K155="","SIN ESTADO",IF(M155&lt;&gt;"","PAGA",IF(L155&gt;0,"VENCIDA",IF(L155&gt;=-5,"POR VENCER","AL DÍA"))))</f>
        <v>SIN ESTADO</v>
      </c>
      <c r="Q155" t="str">
        <f>IF(N($H155)&lt;2,"",IF(K155="","",K155+31))</f>
        <v/>
      </c>
      <c r="R155" t="str">
        <f>IF(Q155="","",TODAY()-Q155)</f>
        <v/>
      </c>
      <c r="U155" t="str">
        <f>IF(Q155="","SIN ESTADO",IF(S155&lt;&gt;"","PAGA",IF(R155&gt;0,"VENCIDA",IF(R155&gt;=-5,"POR VENCER","AL DÍA"))))</f>
        <v>SIN ESTADO</v>
      </c>
      <c r="W155" t="str">
        <f>IF(N($H155)&lt;3,"",IF(Q155="","",Q155+31))</f>
        <v/>
      </c>
      <c r="X155" t="str">
        <f>IF(W155="","",TODAY()-W155)</f>
        <v/>
      </c>
      <c r="AA155" t="str">
        <f>IF(W155="","SIN ESTADO",IF(Y155&lt;&gt;"","PAGA",IF(X155&gt;0,"VENCIDA",IF(X155&gt;=-5,"POR VENCER","AL DÍA"))))</f>
        <v>SIN ESTADO</v>
      </c>
      <c r="AC155" t="str">
        <f>IF(N($H155)&lt;4,"",IF(W155="","",W155+31))</f>
        <v/>
      </c>
      <c r="AD155" t="str">
        <f>IF(AC155="","",TODAY()-AC155)</f>
        <v/>
      </c>
      <c r="AG155" t="str">
        <f>IF(AC155="","SIN ESTADO",IF(AE155&lt;&gt;"","PAGA",IF(AD155&gt;0,"VENCIDA",IF(AD155&gt;=-5,"POR VENCER","AL DÍA"))))</f>
        <v>SIN ESTADO</v>
      </c>
      <c r="AI155" t="str">
        <f>IF(N($H155)&lt;5,"",IF(AC155="","",AC155+31))</f>
        <v/>
      </c>
      <c r="AJ155" t="str">
        <f>IF(AI155="","",TODAY()-AI155)</f>
        <v/>
      </c>
      <c r="AM155" t="str">
        <f>IF(AI155="","SIN ESTADO",IF(AK155&lt;&gt;"","PAGA",IF(AJ155&gt;0,"VENCIDA",IF(AJ155&gt;=-5,"POR VENCER","AL DÍA"))))</f>
        <v>SIN ESTADO</v>
      </c>
      <c r="AO155" t="str">
        <f>IF(N($H155)&lt;6,"",IF(AI155="","",AI155+31))</f>
        <v/>
      </c>
      <c r="AP155" t="str">
        <f>IF(AO155="","",TODAY()-AO155)</f>
        <v/>
      </c>
      <c r="AS155" t="str">
        <f>IF(AO155="","SIN ESTADO",IF(AQ155&lt;&gt;"","PAGA",IF(AP155&gt;0,"VENCIDA",IF(AP155&gt;=-5,"POR VENCER","AL DÍA"))))</f>
        <v>SIN ESTADO</v>
      </c>
      <c r="AU155" t="str">
        <f>IF(N($H155)&lt;7,"",IF(AO155="","",AO155+31))</f>
        <v/>
      </c>
      <c r="AV155" t="str">
        <f>IF(AU155="","",TODAY()-AU155)</f>
        <v/>
      </c>
      <c r="AY155" t="str">
        <f>IF(AU155="","SIN ESTADO",IF(AW155&lt;&gt;"","PAGA",IF(AV155&gt;0,"VENCIDA",IF(AV155&gt;=-5,"POR VENCER","AL DÍA"))))</f>
        <v>SIN ESTADO</v>
      </c>
      <c r="BA155" t="str">
        <f>IF(N($H155)&lt;8,"",IF(AU155="","",AU155+31))</f>
        <v/>
      </c>
      <c r="BB155" t="str">
        <f>IF(BA155="","",TODAY()-BA155)</f>
        <v/>
      </c>
      <c r="BE155" t="str">
        <f>IF(BA155="","SIN ESTADO",IF(BC155&lt;&gt;"","PAGA",IF(BB155&gt;0,"VENCIDA",IF(BB155&gt;=-5,"POR VENCER","AL DÍA"))))</f>
        <v>SIN ESTADO</v>
      </c>
      <c r="BG155" t="str">
        <f>IF(N($H155)&lt;9,"",IF(BA155="","",BA155+31))</f>
        <v/>
      </c>
      <c r="BH155" t="str">
        <f>IF(BG155="","",TODAY()-BG155)</f>
        <v/>
      </c>
      <c r="BK155" t="str">
        <f>IF(BG155="","SIN ESTADO",IF(BI155&lt;&gt;"","PAGA",IF(BH155&gt;0,"VENCIDA",IF(BH155&gt;=-5,"POR VENCER","AL DÍA"))))</f>
        <v>SIN ESTADO</v>
      </c>
      <c r="BM155" t="str">
        <f>IF(N($H155)&lt;10,"",IF(BG155="","",BG155+31))</f>
        <v/>
      </c>
      <c r="BN155" t="str">
        <f>IF(BM155="","",TODAY()-BM155)</f>
        <v/>
      </c>
      <c r="BQ155" t="str">
        <f>IF(BM155="","SIN ESTADO",IF(BO155&lt;&gt;"","PAGA",IF(BN155&gt;0,"VENCIDA",IF(BN155&gt;=-5,"POR VENCER","AL DÍA"))))</f>
        <v>SIN ESTADO</v>
      </c>
      <c r="BS155" t="str">
        <f>IF(N($H155)&lt;11,"",IF(BM155="","",BM155+31))</f>
        <v/>
      </c>
      <c r="BT155" t="str">
        <f>IF(BS155="","",TODAY()-BS155)</f>
        <v/>
      </c>
      <c r="BW155" t="str">
        <f>IF(BS155="","SIN ESTADO",IF(BU155&lt;&gt;"","PAGA",IF(BT155&gt;0,"VENCIDA",IF(BT155&gt;=-5,"POR VENCER","AL DÍA"))))</f>
        <v>SIN ESTADO</v>
      </c>
      <c r="BY155" t="str">
        <f>IF(N($H155)&lt;12,"",IF(BS155="","",BS155+31))</f>
        <v/>
      </c>
      <c r="BZ155" t="str">
        <f>IF(BY155="","",TODAY()-BY155)</f>
        <v/>
      </c>
      <c r="CC155" t="str">
        <f>IF(BY155="","SIN ESTADO",IF(CA155&lt;&gt;"","PAGA",IF(BZ155&gt;0,"VENCIDA",IF(BZ155&gt;=-5,"POR VENCER","AL DÍA"))))</f>
        <v>SIN ESTADO</v>
      </c>
      <c r="CE155" t="str">
        <f>IF(N($H155)&lt;13,"",IF(BY155="","",BY155+31))</f>
        <v/>
      </c>
      <c r="CF155" t="str">
        <f>IF(CE155="","",TODAY()-CE155)</f>
        <v/>
      </c>
      <c r="CI155" t="str">
        <f>IF(CE155="","SIN ESTADO",IF(CG155&lt;&gt;"","PAGA",IF(CF155&gt;0,"VENCIDA",IF(CF155&gt;=-5,"POR VENCER","AL DÍA"))))</f>
        <v>SIN ESTADO</v>
      </c>
      <c r="CK155" t="str">
        <f>IF(N($H155)&lt;14,"",IF(CE155="","",CE155+31))</f>
        <v/>
      </c>
      <c r="CL155" t="str">
        <f>IF(CK155="","",TODAY()-CK155)</f>
        <v/>
      </c>
      <c r="CO155" t="str">
        <f>IF(CK155="","SIN ESTADO",IF(CM155&lt;&gt;"","PAGA",IF(CL155&gt;0,"VENCIDA",IF(CL155&gt;=-5,"POR VENCER","AL DÍA"))))</f>
        <v>SIN ESTADO</v>
      </c>
      <c r="CQ155" t="str">
        <f>IF(N($H155)&lt;15,"",IF(CK155="","",CK155+31))</f>
        <v/>
      </c>
      <c r="CR155" t="str">
        <f>IF(CQ155="","",TODAY()-CQ155)</f>
        <v/>
      </c>
      <c r="CU155" t="str">
        <f>IF(CQ155="","SIN ESTADO",IF(CS155&lt;&gt;"","PAGA",IF(CR155&gt;0,"VENCIDA",IF(CR155&gt;=-5,"POR VENCER","AL DÍA"))))</f>
        <v>SIN ESTADO</v>
      </c>
      <c r="CW155" t="str">
        <f>IF(N($H155)&lt;16,"",IF(CQ155="","",CQ155+31))</f>
        <v/>
      </c>
      <c r="CX155" t="str">
        <f>IF(CW155="","",TODAY()-CW155)</f>
        <v/>
      </c>
      <c r="DA155" t="str">
        <f>IF(CW155="","SIN ESTADO",IF(CY155&lt;&gt;"","PAGA",IF(CX155&gt;0,"VENCIDA",IF(CX155&gt;=-5,"POR VENCER","AL DÍA"))))</f>
        <v>SIN ESTADO</v>
      </c>
      <c r="DC155" t="str">
        <f>IF(N($H155)&lt;17,"",IF(CW155="","",CW155+31))</f>
        <v/>
      </c>
      <c r="DD155" t="str">
        <f>IF(DC155="","",TODAY()-DC155)</f>
        <v/>
      </c>
      <c r="DG155" t="str">
        <f>IF(DC155="","SIN ESTADO",IF(DE155&lt;&gt;"","PAGA",IF(DD155&gt;0,"VENCIDA",IF(DD155&gt;=-5,"POR VENCER","AL DÍA"))))</f>
        <v>SIN ESTADO</v>
      </c>
      <c r="DI155" t="str">
        <f>IF(N($H155)&lt;18,"",IF(DC155="","",DC155+31))</f>
        <v/>
      </c>
      <c r="DJ155" t="str">
        <f>IF(DI155="","",TODAY()-DI155)</f>
        <v/>
      </c>
      <c r="DM155" t="str">
        <f>IF(DI155="","SIN ESTADO",IF(DK155&lt;&gt;"","PAGA",IF(DJ155&gt;0,"VENCIDA",IF(DJ155&gt;=-5,"POR VENCER","AL DÍA"))))</f>
        <v>SIN ESTADO</v>
      </c>
      <c r="DO155" t="str">
        <f>IF(N($H155)&lt;19,"",IF(DI155="","",DI155+31))</f>
        <v/>
      </c>
      <c r="DP155" t="str">
        <f>IF(DO155="","",TODAY()-DO155)</f>
        <v/>
      </c>
      <c r="DS155" t="str">
        <f>IF(DO155="","SIN ESTADO",IF(DQ155&lt;&gt;"","PAGA",IF(DP155&gt;0,"VENCIDA",IF(DP155&gt;=-5,"POR VENCER","AL DÍA"))))</f>
        <v>SIN ESTADO</v>
      </c>
      <c r="DU155" t="str">
        <f>IF(N($H155)&lt;20,"",IF(DO155="","",DO155+31))</f>
        <v/>
      </c>
      <c r="DV155" t="str">
        <f>IF(DU155="","",TODAY()-DU155)</f>
        <v/>
      </c>
      <c r="DY155" t="str">
        <f>IF(DU155="","SIN ESTADO",IF(DW155&lt;&gt;"","PAGA",IF(DV155&gt;0,"VENCIDA",IF(DV155&gt;=-5,"POR VENCER","AL DÍA"))))</f>
        <v>SIN ESTADO</v>
      </c>
      <c r="EA155" t="str">
        <f>IF(N($H155)&lt;21,"",IF(DU155="","",DU155+31))</f>
        <v/>
      </c>
      <c r="EB155" t="str">
        <f>IF(EA155="","",TODAY()-EA155)</f>
        <v/>
      </c>
      <c r="EE155" t="str">
        <f>IF(EA155="","SIN ESTADO",IF(EC155&lt;&gt;"","PAGA",IF(EB155&gt;0,"VENCIDA",IF(EB155&gt;=-5,"POR VENCER","AL DÍA"))))</f>
        <v>SIN ESTADO</v>
      </c>
      <c r="EG155" t="str">
        <f>IF(N($H155)&lt;22,"",IF(EA155="","",EA155+31))</f>
        <v/>
      </c>
      <c r="EH155" t="str">
        <f>IF(EG155="","",TODAY()-EG155)</f>
        <v/>
      </c>
      <c r="EK155" t="str">
        <f>IF(EG155="","SIN ESTADO",IF(EI155&lt;&gt;"","PAGA",IF(EH155&gt;0,"VENCIDA",IF(EH155&gt;=-5,"POR VENCER","AL DÍA"))))</f>
        <v>SIN ESTADO</v>
      </c>
      <c r="EM155" t="str">
        <f>IF(N($H155)&lt;23,"",IF(EG155="","",EG155+31))</f>
        <v/>
      </c>
      <c r="EN155" t="str">
        <f>IF(EM155="","",TODAY()-EM155)</f>
        <v/>
      </c>
      <c r="EQ155" t="str">
        <f>IF(EM155="","SIN ESTADO",IF(EO155&lt;&gt;"","PAGA",IF(EN155&gt;0,"VENCIDA",IF(EN155&gt;=-5,"POR VENCER","AL DÍA"))))</f>
        <v>SIN ESTADO</v>
      </c>
      <c r="ES155" t="str">
        <f>IF(N($H155)&lt;24,"",IF(EM155="","",EM155+31))</f>
        <v/>
      </c>
      <c r="ET155" t="str">
        <f>IF(ES155="","",TODAY()-ES155)</f>
        <v/>
      </c>
      <c r="EW155" t="str">
        <f>IF(ES155="","SIN ESTADO",IF(EU155&lt;&gt;"","PAGA",IF(ET155&gt;0,"VENCIDA",IF(ET155&gt;=-5,"POR VENCER","AL DÍA"))))</f>
        <v>SIN ESTADO</v>
      </c>
      <c r="EY155" t="str">
        <f>IF(N($H155)&lt;25,"",IF(ES155="","",ES155+31))</f>
        <v/>
      </c>
      <c r="EZ155" t="str">
        <f>IF(EY155="","",TODAY()-EY155)</f>
        <v/>
      </c>
      <c r="FC155" t="str">
        <f>IF(EY155="","SIN ESTADO",IF(FA155&lt;&gt;"","PAGA",IF(EZ155&gt;0,"VENCIDA",IF(EZ155&gt;=-5,"POR VENCER","AL DÍA"))))</f>
        <v>SIN ESTADO</v>
      </c>
      <c r="FE155" t="str">
        <f>IF(N($H155)&lt;26,"",IF(EY155="","",EY155+31))</f>
        <v/>
      </c>
      <c r="FF155" t="str">
        <f>IF(FE155="","",TODAY()-FE155)</f>
        <v/>
      </c>
      <c r="FI155" t="str">
        <f>IF(FE155="","SIN ESTADO",IF(FG155&lt;&gt;"","PAGA",IF(FF155&gt;0,"VENCIDA",IF(FF155&gt;=-5,"POR VENCER","AL DÍA"))))</f>
        <v>SIN ESTADO</v>
      </c>
      <c r="FK155" t="str">
        <f>IF(N($H155)&lt;27,"",IF(FE155="","",FE155+31))</f>
        <v/>
      </c>
      <c r="FL155" t="str">
        <f>IF(FK155="","",TODAY()-FK155)</f>
        <v/>
      </c>
      <c r="FO155" t="str">
        <f>IF(FK155="","SIN ESTADO",IF(FM155&lt;&gt;"","PAGA",IF(FL155&gt;0,"VENCIDA",IF(FL155&gt;=-5,"POR VENCER","AL DÍA"))))</f>
        <v>SIN ESTADO</v>
      </c>
      <c r="FQ155" t="str">
        <f>IF(N($H155)&lt;28,"",IF(FK155="","",FK155+31))</f>
        <v/>
      </c>
      <c r="FR155" t="str">
        <f>IF(FQ155="","",TODAY()-FQ155)</f>
        <v/>
      </c>
      <c r="FU155" t="str">
        <f>IF(FQ155="","SIN ESTADO",IF(FS155&lt;&gt;"","PAGA",IF(FR155&gt;0,"VENCIDA",IF(FR155&gt;=-5,"POR VENCER","AL DÍA"))))</f>
        <v>SIN ESTADO</v>
      </c>
      <c r="FW155" t="str">
        <f>IF(N($H155)&lt;29,"",IF(FQ155="","",FQ155+31))</f>
        <v/>
      </c>
      <c r="FX155" t="str">
        <f>IF(FW155="","",TODAY()-FW155)</f>
        <v/>
      </c>
      <c r="GA155" t="str">
        <f>IF(FW155="","SIN ESTADO",IF(FY155&lt;&gt;"","PAGA",IF(FX155&gt;0,"VENCIDA",IF(FX155&gt;=-5,"POR VENCER","AL DÍA"))))</f>
        <v>SIN ESTADO</v>
      </c>
      <c r="GC155" t="str">
        <f>IF(N($H155)&lt;30,"",IF(FW155="","",FW155+31))</f>
        <v/>
      </c>
      <c r="GD155" t="str">
        <f>IF(GC155="","",TODAY()-GC155)</f>
        <v/>
      </c>
      <c r="GG155" t="str">
        <f>IF(GC155="","SIN ESTADO",IF(GE155&lt;&gt;"","PAGA",IF(GD155&gt;0,"VENCIDA",IF(GD155&gt;=-5,"POR VENCER","AL DÍA"))))</f>
        <v>SIN ESTADO</v>
      </c>
      <c r="GI155" t="str">
        <f>IF(N($H155)&lt;31,"",IF(GC155="","",GC155+31))</f>
        <v/>
      </c>
      <c r="GJ155" t="str">
        <f>IF(GI155="","",TODAY()-GI155)</f>
        <v/>
      </c>
      <c r="GM155" t="str">
        <f>IF(GI155="","SIN ESTADO",IF(GK155&lt;&gt;"","PAGA",IF(GJ155&gt;0,"VENCIDA",IF(GJ155&gt;=-5,"POR VENCER","AL DÍA"))))</f>
        <v>SIN ESTADO</v>
      </c>
      <c r="GO155" t="str">
        <f>IF(N($H155)&lt;32,"",IF(GI155="","",GI155+31))</f>
        <v/>
      </c>
      <c r="GP155" t="str">
        <f>IF(GO155="","",TODAY()-GO155)</f>
        <v/>
      </c>
      <c r="GS155" t="str">
        <f>IF(GO155="","SIN ESTADO",IF(GQ155&lt;&gt;"","PAGA",IF(GP155&gt;0,"VENCIDA",IF(GP155&gt;=-5,"POR VENCER","AL DÍA"))))</f>
        <v>SIN ESTADO</v>
      </c>
      <c r="GU155" t="str">
        <f>IF(N($H155)&lt;33,"",IF(GO155="","",GO155+31))</f>
        <v/>
      </c>
      <c r="GV155" t="str">
        <f>IF(GU155="","",TODAY()-GU155)</f>
        <v/>
      </c>
      <c r="GY155" t="str">
        <f>IF(GU155="","SIN ESTADO",IF(GW155&lt;&gt;"","PAGA",IF(GV155&gt;0,"VENCIDA",IF(GV155&gt;=-5,"POR VENCER","AL DÍA"))))</f>
        <v>SIN ESTADO</v>
      </c>
      <c r="HA155" t="str">
        <f>IF(N($H155)&lt;34,"",IF(GU155="","",GU155+31))</f>
        <v/>
      </c>
      <c r="HB155" t="str">
        <f>IF(HA155="","",TODAY()-HA155)</f>
        <v/>
      </c>
      <c r="HE155" t="str">
        <f>IF(HA155="","SIN ESTADO",IF(HC155&lt;&gt;"","PAGA",IF(HB155&gt;0,"VENCIDA",IF(HB155&gt;=-5,"POR VENCER","AL DÍA"))))</f>
        <v>SIN ESTADO</v>
      </c>
      <c r="HG155" t="str">
        <f>IF(N($H155)&lt;35,"",IF(HA155="","",HA155+31))</f>
        <v/>
      </c>
      <c r="HH155" t="str">
        <f>IF(HG155="","",TODAY()-HG155)</f>
        <v/>
      </c>
      <c r="HK155" t="str">
        <f>IF(HG155="","SIN ESTADO",IF(HI155&lt;&gt;"","PAGA",IF(HH155&gt;0,"VENCIDA",IF(HH155&gt;=-5,"POR VENCER","AL DÍA"))))</f>
        <v>SIN ESTADO</v>
      </c>
      <c r="HM155" t="str">
        <f>IF(N($H155)&lt;36,"",IF(HG155="","",HG155+31))</f>
        <v/>
      </c>
      <c r="HN155" t="str">
        <f>IF(HM155="","",TODAY()-HM155)</f>
        <v/>
      </c>
      <c r="HQ155" t="str">
        <f>IF(HM155="","SIN ESTADO",IF(HO155&lt;&gt;"","PAGA",IF(HN155&gt;0,"VENCIDA",IF(HN155&gt;=-5,"POR VENCER","AL DÍA"))))</f>
        <v>SIN ESTADO</v>
      </c>
      <c r="HS155">
        <f>N155+T155+Z155+AF155+AL155+AR155+AX155+BD155+BJ155+BP155+BV155+CB155+CH155+CN155+CT155+CZ155+DF155+DL155+DR155+DX155+ED155+EJ155+EP155+EV155+FB155+FH155+FN155+FT155+FZ155+GF155+GL155+GR155+GX155+HD155+HJ155+HP155</f>
        <v>0</v>
      </c>
      <c r="HU155">
        <f>IFERROR(N($J155),0)</f>
        <v>0</v>
      </c>
      <c r="HW155">
        <f>SUMPRODUCT((MOD(COLUMN($M155:$HR155)-COLUMN($M155),6)=0)*ISNUMBER($M155:$HR155)*($M155:$HR155&gt;=RESUMEN!$C$26)*($M155:$HR155&lt;=RESUMEN!$C$27)*IFERROR(N($N155:$HS155),0))</f>
        <v>0</v>
      </c>
      <c r="HX155">
        <f>SUMPRODUCT((MOD(COLUMN($M155:$HR155)-COLUMN($M155),6)=0)*ISNUMBER($M155:$HR155)*($M155:$HR155&gt;=RESUMEN!$C$26)*($M155:$HR155&lt;=RESUMEN!$C$27))</f>
        <v>0</v>
      </c>
    </row>
    <row r="156">
      <c r="B156">
        <f>VENTAS!A155</f>
        <v>153</v>
      </c>
      <c r="C156" t="str">
        <f>VENTAS!B155</f>
        <v xml:space="preserve">LC1 - 15 - 22 </v>
      </c>
      <c r="D156" t="str">
        <f>VENTAS!C155</f>
        <v>VENDIDO</v>
      </c>
      <c r="E156">
        <f>VENTAS!D155</f>
        <v>25000000</v>
      </c>
      <c r="F156">
        <f>VENTAS!J155</f>
        <v>25000000</v>
      </c>
      <c r="G156">
        <f>VENTAS!F155</f>
        <v>0</v>
      </c>
      <c r="H156">
        <f>VENTAS!K155</f>
        <v>0</v>
      </c>
      <c r="I156">
        <f>VENTAS!M155</f>
        <v>0</v>
      </c>
      <c r="J156">
        <f>VENTAS!L155</f>
        <v>0</v>
      </c>
      <c r="K156" t="str">
        <f>IF(N($H156)&lt;1,"",$G156+31)</f>
        <v/>
      </c>
      <c r="L156" t="str">
        <f>IF(K156="","",TODAY()-K156)</f>
        <v/>
      </c>
      <c r="O156" t="str">
        <f>IF(K156="","SIN ESTADO",IF(M156&lt;&gt;"","PAGA",IF(L156&gt;0,"VENCIDA",IF(L156&gt;=-5,"POR VENCER","AL DÍA"))))</f>
        <v>SIN ESTADO</v>
      </c>
      <c r="Q156" t="str">
        <f>IF(N($H156)&lt;2,"",IF(K156="","",K156+31))</f>
        <v/>
      </c>
      <c r="R156" t="str">
        <f>IF(Q156="","",TODAY()-Q156)</f>
        <v/>
      </c>
      <c r="U156" t="str">
        <f>IF(Q156="","SIN ESTADO",IF(S156&lt;&gt;"","PAGA",IF(R156&gt;0,"VENCIDA",IF(R156&gt;=-5,"POR VENCER","AL DÍA"))))</f>
        <v>SIN ESTADO</v>
      </c>
      <c r="W156" t="str">
        <f>IF(N($H156)&lt;3,"",IF(Q156="","",Q156+31))</f>
        <v/>
      </c>
      <c r="X156" t="str">
        <f>IF(W156="","",TODAY()-W156)</f>
        <v/>
      </c>
      <c r="AA156" t="str">
        <f>IF(W156="","SIN ESTADO",IF(Y156&lt;&gt;"","PAGA",IF(X156&gt;0,"VENCIDA",IF(X156&gt;=-5,"POR VENCER","AL DÍA"))))</f>
        <v>SIN ESTADO</v>
      </c>
      <c r="AC156" t="str">
        <f>IF(N($H156)&lt;4,"",IF(W156="","",W156+31))</f>
        <v/>
      </c>
      <c r="AD156" t="str">
        <f>IF(AC156="","",TODAY()-AC156)</f>
        <v/>
      </c>
      <c r="AG156" t="str">
        <f>IF(AC156="","SIN ESTADO",IF(AE156&lt;&gt;"","PAGA",IF(AD156&gt;0,"VENCIDA",IF(AD156&gt;=-5,"POR VENCER","AL DÍA"))))</f>
        <v>SIN ESTADO</v>
      </c>
      <c r="AI156" t="str">
        <f>IF(N($H156)&lt;5,"",IF(AC156="","",AC156+31))</f>
        <v/>
      </c>
      <c r="AJ156" t="str">
        <f>IF(AI156="","",TODAY()-AI156)</f>
        <v/>
      </c>
      <c r="AM156" t="str">
        <f>IF(AI156="","SIN ESTADO",IF(AK156&lt;&gt;"","PAGA",IF(AJ156&gt;0,"VENCIDA",IF(AJ156&gt;=-5,"POR VENCER","AL DÍA"))))</f>
        <v>SIN ESTADO</v>
      </c>
      <c r="AO156" t="str">
        <f>IF(N($H156)&lt;6,"",IF(AI156="","",AI156+31))</f>
        <v/>
      </c>
      <c r="AP156" t="str">
        <f>IF(AO156="","",TODAY()-AO156)</f>
        <v/>
      </c>
      <c r="AS156" t="str">
        <f>IF(AO156="","SIN ESTADO",IF(AQ156&lt;&gt;"","PAGA",IF(AP156&gt;0,"VENCIDA",IF(AP156&gt;=-5,"POR VENCER","AL DÍA"))))</f>
        <v>SIN ESTADO</v>
      </c>
      <c r="AU156" t="str">
        <f>IF(N($H156)&lt;7,"",IF(AO156="","",AO156+31))</f>
        <v/>
      </c>
      <c r="AV156" t="str">
        <f>IF(AU156="","",TODAY()-AU156)</f>
        <v/>
      </c>
      <c r="AY156" t="str">
        <f>IF(AU156="","SIN ESTADO",IF(AW156&lt;&gt;"","PAGA",IF(AV156&gt;0,"VENCIDA",IF(AV156&gt;=-5,"POR VENCER","AL DÍA"))))</f>
        <v>SIN ESTADO</v>
      </c>
      <c r="BA156" t="str">
        <f>IF(N($H156)&lt;8,"",IF(AU156="","",AU156+31))</f>
        <v/>
      </c>
      <c r="BB156" t="str">
        <f>IF(BA156="","",TODAY()-BA156)</f>
        <v/>
      </c>
      <c r="BE156" t="str">
        <f>IF(BA156="","SIN ESTADO",IF(BC156&lt;&gt;"","PAGA",IF(BB156&gt;0,"VENCIDA",IF(BB156&gt;=-5,"POR VENCER","AL DÍA"))))</f>
        <v>SIN ESTADO</v>
      </c>
      <c r="BG156" t="str">
        <f>IF(N($H156)&lt;9,"",IF(BA156="","",BA156+31))</f>
        <v/>
      </c>
      <c r="BH156" t="str">
        <f>IF(BG156="","",TODAY()-BG156)</f>
        <v/>
      </c>
      <c r="BK156" t="str">
        <f>IF(BG156="","SIN ESTADO",IF(BI156&lt;&gt;"","PAGA",IF(BH156&gt;0,"VENCIDA",IF(BH156&gt;=-5,"POR VENCER","AL DÍA"))))</f>
        <v>SIN ESTADO</v>
      </c>
      <c r="BM156" t="str">
        <f>IF(N($H156)&lt;10,"",IF(BG156="","",BG156+31))</f>
        <v/>
      </c>
      <c r="BN156" t="str">
        <f>IF(BM156="","",TODAY()-BM156)</f>
        <v/>
      </c>
      <c r="BQ156" t="str">
        <f>IF(BM156="","SIN ESTADO",IF(BO156&lt;&gt;"","PAGA",IF(BN156&gt;0,"VENCIDA",IF(BN156&gt;=-5,"POR VENCER","AL DÍA"))))</f>
        <v>SIN ESTADO</v>
      </c>
      <c r="BS156" t="str">
        <f>IF(N($H156)&lt;11,"",IF(BM156="","",BM156+31))</f>
        <v/>
      </c>
      <c r="BT156" t="str">
        <f>IF(BS156="","",TODAY()-BS156)</f>
        <v/>
      </c>
      <c r="BW156" t="str">
        <f>IF(BS156="","SIN ESTADO",IF(BU156&lt;&gt;"","PAGA",IF(BT156&gt;0,"VENCIDA",IF(BT156&gt;=-5,"POR VENCER","AL DÍA"))))</f>
        <v>SIN ESTADO</v>
      </c>
      <c r="BY156" t="str">
        <f>IF(N($H156)&lt;12,"",IF(BS156="","",BS156+31))</f>
        <v/>
      </c>
      <c r="BZ156" t="str">
        <f>IF(BY156="","",TODAY()-BY156)</f>
        <v/>
      </c>
      <c r="CC156" t="str">
        <f>IF(BY156="","SIN ESTADO",IF(CA156&lt;&gt;"","PAGA",IF(BZ156&gt;0,"VENCIDA",IF(BZ156&gt;=-5,"POR VENCER","AL DÍA"))))</f>
        <v>SIN ESTADO</v>
      </c>
      <c r="CE156" t="str">
        <f>IF(N($H156)&lt;13,"",IF(BY156="","",BY156+31))</f>
        <v/>
      </c>
      <c r="CF156" t="str">
        <f>IF(CE156="","",TODAY()-CE156)</f>
        <v/>
      </c>
      <c r="CI156" t="str">
        <f>IF(CE156="","SIN ESTADO",IF(CG156&lt;&gt;"","PAGA",IF(CF156&gt;0,"VENCIDA",IF(CF156&gt;=-5,"POR VENCER","AL DÍA"))))</f>
        <v>SIN ESTADO</v>
      </c>
      <c r="CK156" t="str">
        <f>IF(N($H156)&lt;14,"",IF(CE156="","",CE156+31))</f>
        <v/>
      </c>
      <c r="CL156" t="str">
        <f>IF(CK156="","",TODAY()-CK156)</f>
        <v/>
      </c>
      <c r="CO156" t="str">
        <f>IF(CK156="","SIN ESTADO",IF(CM156&lt;&gt;"","PAGA",IF(CL156&gt;0,"VENCIDA",IF(CL156&gt;=-5,"POR VENCER","AL DÍA"))))</f>
        <v>SIN ESTADO</v>
      </c>
      <c r="CQ156" t="str">
        <f>IF(N($H156)&lt;15,"",IF(CK156="","",CK156+31))</f>
        <v/>
      </c>
      <c r="CR156" t="str">
        <f>IF(CQ156="","",TODAY()-CQ156)</f>
        <v/>
      </c>
      <c r="CU156" t="str">
        <f>IF(CQ156="","SIN ESTADO",IF(CS156&lt;&gt;"","PAGA",IF(CR156&gt;0,"VENCIDA",IF(CR156&gt;=-5,"POR VENCER","AL DÍA"))))</f>
        <v>SIN ESTADO</v>
      </c>
      <c r="CW156" t="str">
        <f>IF(N($H156)&lt;16,"",IF(CQ156="","",CQ156+31))</f>
        <v/>
      </c>
      <c r="CX156" t="str">
        <f>IF(CW156="","",TODAY()-CW156)</f>
        <v/>
      </c>
      <c r="DA156" t="str">
        <f>IF(CW156="","SIN ESTADO",IF(CY156&lt;&gt;"","PAGA",IF(CX156&gt;0,"VENCIDA",IF(CX156&gt;=-5,"POR VENCER","AL DÍA"))))</f>
        <v>SIN ESTADO</v>
      </c>
      <c r="DC156" t="str">
        <f>IF(N($H156)&lt;17,"",IF(CW156="","",CW156+31))</f>
        <v/>
      </c>
      <c r="DD156" t="str">
        <f>IF(DC156="","",TODAY()-DC156)</f>
        <v/>
      </c>
      <c r="DG156" t="str">
        <f>IF(DC156="","SIN ESTADO",IF(DE156&lt;&gt;"","PAGA",IF(DD156&gt;0,"VENCIDA",IF(DD156&gt;=-5,"POR VENCER","AL DÍA"))))</f>
        <v>SIN ESTADO</v>
      </c>
      <c r="DI156" t="str">
        <f>IF(N($H156)&lt;18,"",IF(DC156="","",DC156+31))</f>
        <v/>
      </c>
      <c r="DJ156" t="str">
        <f>IF(DI156="","",TODAY()-DI156)</f>
        <v/>
      </c>
      <c r="DM156" t="str">
        <f>IF(DI156="","SIN ESTADO",IF(DK156&lt;&gt;"","PAGA",IF(DJ156&gt;0,"VENCIDA",IF(DJ156&gt;=-5,"POR VENCER","AL DÍA"))))</f>
        <v>SIN ESTADO</v>
      </c>
      <c r="DO156" t="str">
        <f>IF(N($H156)&lt;19,"",IF(DI156="","",DI156+31))</f>
        <v/>
      </c>
      <c r="DP156" t="str">
        <f>IF(DO156="","",TODAY()-DO156)</f>
        <v/>
      </c>
      <c r="DS156" t="str">
        <f>IF(DO156="","SIN ESTADO",IF(DQ156&lt;&gt;"","PAGA",IF(DP156&gt;0,"VENCIDA",IF(DP156&gt;=-5,"POR VENCER","AL DÍA"))))</f>
        <v>SIN ESTADO</v>
      </c>
      <c r="DU156" t="str">
        <f>IF(N($H156)&lt;20,"",IF(DO156="","",DO156+31))</f>
        <v/>
      </c>
      <c r="DV156" t="str">
        <f>IF(DU156="","",TODAY()-DU156)</f>
        <v/>
      </c>
      <c r="DY156" t="str">
        <f>IF(DU156="","SIN ESTADO",IF(DW156&lt;&gt;"","PAGA",IF(DV156&gt;0,"VENCIDA",IF(DV156&gt;=-5,"POR VENCER","AL DÍA"))))</f>
        <v>SIN ESTADO</v>
      </c>
      <c r="EA156" t="str">
        <f>IF(N($H156)&lt;21,"",IF(DU156="","",DU156+31))</f>
        <v/>
      </c>
      <c r="EB156" t="str">
        <f>IF(EA156="","",TODAY()-EA156)</f>
        <v/>
      </c>
      <c r="EE156" t="str">
        <f>IF(EA156="","SIN ESTADO",IF(EC156&lt;&gt;"","PAGA",IF(EB156&gt;0,"VENCIDA",IF(EB156&gt;=-5,"POR VENCER","AL DÍA"))))</f>
        <v>SIN ESTADO</v>
      </c>
      <c r="EG156" t="str">
        <f>IF(N($H156)&lt;22,"",IF(EA156="","",EA156+31))</f>
        <v/>
      </c>
      <c r="EH156" t="str">
        <f>IF(EG156="","",TODAY()-EG156)</f>
        <v/>
      </c>
      <c r="EK156" t="str">
        <f>IF(EG156="","SIN ESTADO",IF(EI156&lt;&gt;"","PAGA",IF(EH156&gt;0,"VENCIDA",IF(EH156&gt;=-5,"POR VENCER","AL DÍA"))))</f>
        <v>SIN ESTADO</v>
      </c>
      <c r="EM156" t="str">
        <f>IF(N($H156)&lt;23,"",IF(EG156="","",EG156+31))</f>
        <v/>
      </c>
      <c r="EN156" t="str">
        <f>IF(EM156="","",TODAY()-EM156)</f>
        <v/>
      </c>
      <c r="EQ156" t="str">
        <f>IF(EM156="","SIN ESTADO",IF(EO156&lt;&gt;"","PAGA",IF(EN156&gt;0,"VENCIDA",IF(EN156&gt;=-5,"POR VENCER","AL DÍA"))))</f>
        <v>SIN ESTADO</v>
      </c>
      <c r="ES156" t="str">
        <f>IF(N($H156)&lt;24,"",IF(EM156="","",EM156+31))</f>
        <v/>
      </c>
      <c r="ET156" t="str">
        <f>IF(ES156="","",TODAY()-ES156)</f>
        <v/>
      </c>
      <c r="EW156" t="str">
        <f>IF(ES156="","SIN ESTADO",IF(EU156&lt;&gt;"","PAGA",IF(ET156&gt;0,"VENCIDA",IF(ET156&gt;=-5,"POR VENCER","AL DÍA"))))</f>
        <v>SIN ESTADO</v>
      </c>
      <c r="EY156" t="str">
        <f>IF(N($H156)&lt;25,"",IF(ES156="","",ES156+31))</f>
        <v/>
      </c>
      <c r="EZ156" t="str">
        <f>IF(EY156="","",TODAY()-EY156)</f>
        <v/>
      </c>
      <c r="FC156" t="str">
        <f>IF(EY156="","SIN ESTADO",IF(FA156&lt;&gt;"","PAGA",IF(EZ156&gt;0,"VENCIDA",IF(EZ156&gt;=-5,"POR VENCER","AL DÍA"))))</f>
        <v>SIN ESTADO</v>
      </c>
      <c r="FE156" t="str">
        <f>IF(N($H156)&lt;26,"",IF(EY156="","",EY156+31))</f>
        <v/>
      </c>
      <c r="FF156" t="str">
        <f>IF(FE156="","",TODAY()-FE156)</f>
        <v/>
      </c>
      <c r="FI156" t="str">
        <f>IF(FE156="","SIN ESTADO",IF(FG156&lt;&gt;"","PAGA",IF(FF156&gt;0,"VENCIDA",IF(FF156&gt;=-5,"POR VENCER","AL DÍA"))))</f>
        <v>SIN ESTADO</v>
      </c>
      <c r="FK156" t="str">
        <f>IF(N($H156)&lt;27,"",IF(FE156="","",FE156+31))</f>
        <v/>
      </c>
      <c r="FL156" t="str">
        <f>IF(FK156="","",TODAY()-FK156)</f>
        <v/>
      </c>
      <c r="FO156" t="str">
        <f>IF(FK156="","SIN ESTADO",IF(FM156&lt;&gt;"","PAGA",IF(FL156&gt;0,"VENCIDA",IF(FL156&gt;=-5,"POR VENCER","AL DÍA"))))</f>
        <v>SIN ESTADO</v>
      </c>
      <c r="FQ156" t="str">
        <f>IF(N($H156)&lt;28,"",IF(FK156="","",FK156+31))</f>
        <v/>
      </c>
      <c r="FR156" t="str">
        <f>IF(FQ156="","",TODAY()-FQ156)</f>
        <v/>
      </c>
      <c r="FU156" t="str">
        <f>IF(FQ156="","SIN ESTADO",IF(FS156&lt;&gt;"","PAGA",IF(FR156&gt;0,"VENCIDA",IF(FR156&gt;=-5,"POR VENCER","AL DÍA"))))</f>
        <v>SIN ESTADO</v>
      </c>
      <c r="FW156" t="str">
        <f>IF(N($H156)&lt;29,"",IF(FQ156="","",FQ156+31))</f>
        <v/>
      </c>
      <c r="FX156" t="str">
        <f>IF(FW156="","",TODAY()-FW156)</f>
        <v/>
      </c>
      <c r="GA156" t="str">
        <f>IF(FW156="","SIN ESTADO",IF(FY156&lt;&gt;"","PAGA",IF(FX156&gt;0,"VENCIDA",IF(FX156&gt;=-5,"POR VENCER","AL DÍA"))))</f>
        <v>SIN ESTADO</v>
      </c>
      <c r="GC156" t="str">
        <f>IF(N($H156)&lt;30,"",IF(FW156="","",FW156+31))</f>
        <v/>
      </c>
      <c r="GD156" t="str">
        <f>IF(GC156="","",TODAY()-GC156)</f>
        <v/>
      </c>
      <c r="GG156" t="str">
        <f>IF(GC156="","SIN ESTADO",IF(GE156&lt;&gt;"","PAGA",IF(GD156&gt;0,"VENCIDA",IF(GD156&gt;=-5,"POR VENCER","AL DÍA"))))</f>
        <v>SIN ESTADO</v>
      </c>
      <c r="GI156" t="str">
        <f>IF(N($H156)&lt;31,"",IF(GC156="","",GC156+31))</f>
        <v/>
      </c>
      <c r="GJ156" t="str">
        <f>IF(GI156="","",TODAY()-GI156)</f>
        <v/>
      </c>
      <c r="GM156" t="str">
        <f>IF(GI156="","SIN ESTADO",IF(GK156&lt;&gt;"","PAGA",IF(GJ156&gt;0,"VENCIDA",IF(GJ156&gt;=-5,"POR VENCER","AL DÍA"))))</f>
        <v>SIN ESTADO</v>
      </c>
      <c r="GO156" t="str">
        <f>IF(N($H156)&lt;32,"",IF(GI156="","",GI156+31))</f>
        <v/>
      </c>
      <c r="GP156" t="str">
        <f>IF(GO156="","",TODAY()-GO156)</f>
        <v/>
      </c>
      <c r="GS156" t="str">
        <f>IF(GO156="","SIN ESTADO",IF(GQ156&lt;&gt;"","PAGA",IF(GP156&gt;0,"VENCIDA",IF(GP156&gt;=-5,"POR VENCER","AL DÍA"))))</f>
        <v>SIN ESTADO</v>
      </c>
      <c r="GU156" t="str">
        <f>IF(N($H156)&lt;33,"",IF(GO156="","",GO156+31))</f>
        <v/>
      </c>
      <c r="GV156" t="str">
        <f>IF(GU156="","",TODAY()-GU156)</f>
        <v/>
      </c>
      <c r="GY156" t="str">
        <f>IF(GU156="","SIN ESTADO",IF(GW156&lt;&gt;"","PAGA",IF(GV156&gt;0,"VENCIDA",IF(GV156&gt;=-5,"POR VENCER","AL DÍA"))))</f>
        <v>SIN ESTADO</v>
      </c>
      <c r="HA156" t="str">
        <f>IF(N($H156)&lt;34,"",IF(GU156="","",GU156+31))</f>
        <v/>
      </c>
      <c r="HB156" t="str">
        <f>IF(HA156="","",TODAY()-HA156)</f>
        <v/>
      </c>
      <c r="HE156" t="str">
        <f>IF(HA156="","SIN ESTADO",IF(HC156&lt;&gt;"","PAGA",IF(HB156&gt;0,"VENCIDA",IF(HB156&gt;=-5,"POR VENCER","AL DÍA"))))</f>
        <v>SIN ESTADO</v>
      </c>
      <c r="HG156" t="str">
        <f>IF(N($H156)&lt;35,"",IF(HA156="","",HA156+31))</f>
        <v/>
      </c>
      <c r="HH156" t="str">
        <f>IF(HG156="","",TODAY()-HG156)</f>
        <v/>
      </c>
      <c r="HK156" t="str">
        <f>IF(HG156="","SIN ESTADO",IF(HI156&lt;&gt;"","PAGA",IF(HH156&gt;0,"VENCIDA",IF(HH156&gt;=-5,"POR VENCER","AL DÍA"))))</f>
        <v>SIN ESTADO</v>
      </c>
      <c r="HM156" t="str">
        <f>IF(N($H156)&lt;36,"",IF(HG156="","",HG156+31))</f>
        <v/>
      </c>
      <c r="HN156" t="str">
        <f>IF(HM156="","",TODAY()-HM156)</f>
        <v/>
      </c>
      <c r="HQ156" t="str">
        <f>IF(HM156="","SIN ESTADO",IF(HO156&lt;&gt;"","PAGA",IF(HN156&gt;0,"VENCIDA",IF(HN156&gt;=-5,"POR VENCER","AL DÍA"))))</f>
        <v>SIN ESTADO</v>
      </c>
      <c r="HS156">
        <f>N156+T156+Z156+AF156+AL156+AR156+AX156+BD156+BJ156+BP156+BV156+CB156+CH156+CN156+CT156+CZ156+DF156+DL156+DR156+DX156+ED156+EJ156+EP156+EV156+FB156+FH156+FN156+FT156+FZ156+GF156+GL156+GR156+GX156+HD156+HJ156+HP156</f>
        <v>0</v>
      </c>
      <c r="HU156">
        <f>IFERROR(N($J156),0)</f>
        <v>0</v>
      </c>
      <c r="HW156">
        <f>SUMPRODUCT((MOD(COLUMN($M156:$HR156)-COLUMN($M156),6)=0)*ISNUMBER($M156:$HR156)*($M156:$HR156&gt;=RESUMEN!$C$26)*($M156:$HR156&lt;=RESUMEN!$C$27)*IFERROR(N($N156:$HS156),0))</f>
        <v>0</v>
      </c>
      <c r="HX156">
        <f>SUMPRODUCT((MOD(COLUMN($M156:$HR156)-COLUMN($M156),6)=0)*ISNUMBER($M156:$HR156)*($M156:$HR156&gt;=RESUMEN!$C$26)*($M156:$HR156&lt;=RESUMEN!$C$27))</f>
        <v>0</v>
      </c>
    </row>
    <row r="157">
      <c r="B157">
        <f>VENTAS!A156</f>
        <v>154</v>
      </c>
      <c r="C157" t="str">
        <f>VENTAS!B156</f>
        <v>LC1 - 15 - 23</v>
      </c>
      <c r="D157" t="str">
        <f>VENTAS!C156</f>
        <v>VENDIDO</v>
      </c>
      <c r="E157">
        <f>VENTAS!D156</f>
        <v>25000000</v>
      </c>
      <c r="F157">
        <f>VENTAS!J156</f>
        <v>19048478</v>
      </c>
      <c r="G157">
        <f>VENTAS!F156</f>
        <v>46060</v>
      </c>
      <c r="H157">
        <f>VENTAS!K156</f>
        <v>30</v>
      </c>
      <c r="I157" t="str">
        <f>VENTAS!M156</f>
        <v xml:space="preserve">07 DE CADA MES </v>
      </c>
      <c r="J157">
        <f>VENTAS!L156</f>
        <v>634949.2666666667</v>
      </c>
      <c r="K157">
        <f>IF(N($H157)&lt;1,"",$G157+31)</f>
        <v>46091</v>
      </c>
      <c r="L157">
        <f>IF(K157="","",TODAY()-K157)</f>
        <v>227</v>
      </c>
      <c r="M157">
        <v>46077</v>
      </c>
      <c r="N157">
        <v>1100000</v>
      </c>
      <c r="O157" t="str">
        <f>IF(K157="","SIN ESTADO",IF(M157&lt;&gt;"","PAGA",IF(L157&gt;0,"VENCIDA",IF(L157&gt;=-5,"POR VENCER","AL DÍA"))))</f>
        <v>PAGA</v>
      </c>
      <c r="P157" t="str">
        <v>EFECTIVO</v>
      </c>
      <c r="Q157">
        <f>IF(N($H157)&lt;2,"",IF(K157="","",K157+31))</f>
        <v>46122</v>
      </c>
      <c r="R157">
        <f>IF(Q157="","",TODAY()-Q157)</f>
        <v>196</v>
      </c>
      <c r="S157">
        <v>46139</v>
      </c>
      <c r="T157">
        <v>487200</v>
      </c>
      <c r="U157" t="str">
        <f>IF(Q157="","SIN ESTADO",IF(S157&lt;&gt;"","PAGA",IF(R157&gt;0,"VENCIDA",IF(R157&gt;=-5,"POR VENCER","AL DÍA"))))</f>
        <v>PAGA</v>
      </c>
      <c r="V157" t="str">
        <v>EFECTIVO</v>
      </c>
      <c r="W157">
        <f>IF(N($H157)&lt;3,"",IF(Q157="","",Q157+31))</f>
        <v>46153</v>
      </c>
      <c r="X157">
        <f>IF(W157="","",TODAY()-W157)</f>
        <v>165</v>
      </c>
      <c r="Y157">
        <v>46139</v>
      </c>
      <c r="Z157">
        <v>800000</v>
      </c>
      <c r="AA157" t="str">
        <f>IF(W157="","SIN ESTADO",IF(Y157&lt;&gt;"","PAGA",IF(X157&gt;0,"VENCIDA",IF(X157&gt;=-5,"POR VENCER","AL DÍA"))))</f>
        <v>PAGA</v>
      </c>
      <c r="AB157" t="str">
        <v>TRANSFERENCIA</v>
      </c>
      <c r="AC157">
        <f>IF(N($H157)&lt;4,"",IF(W157="","",W157+31))</f>
        <v>46184</v>
      </c>
      <c r="AD157">
        <f>IF(AC157="","",TODAY()-AC157)</f>
        <v>134</v>
      </c>
      <c r="AE157">
        <v>46139</v>
      </c>
      <c r="AF157">
        <v>800000</v>
      </c>
      <c r="AG157" t="str">
        <f>IF(AC157="","SIN ESTADO",IF(AE157&lt;&gt;"","PAGA",IF(AD157&gt;0,"VENCIDA",IF(AD157&gt;=-5,"POR VENCER","AL DÍA"))))</f>
        <v>PAGA</v>
      </c>
      <c r="AH157" t="str">
        <v>TRANSFERENCIA</v>
      </c>
      <c r="AI157">
        <f>IF(N($H157)&lt;5,"",IF(AC157="","",AC157+31))</f>
        <v>46215</v>
      </c>
      <c r="AJ157">
        <f>IF(AI157="","",TODAY()-AI157)</f>
        <v>103</v>
      </c>
      <c r="AK157">
        <v>46247</v>
      </c>
      <c r="AL157">
        <v>800000</v>
      </c>
      <c r="AM157" t="str">
        <f>IF(AI157="","SIN ESTADO",IF(AK157&lt;&gt;"","PAGA",IF(AJ157&gt;0,"VENCIDA",IF(AJ157&gt;=-5,"POR VENCER","AL DÍA"))))</f>
        <v>PAGA</v>
      </c>
      <c r="AN157" t="str">
        <v>TRANSFERENCIA</v>
      </c>
      <c r="AO157">
        <f>IF(N($H157)&lt;6,"",IF(AI157="","",AI157+31))</f>
        <v>46246</v>
      </c>
      <c r="AP157">
        <f>IF(AO157="","",TODAY()-AO157)</f>
        <v>72</v>
      </c>
      <c r="AQ157">
        <v>46267</v>
      </c>
      <c r="AR157">
        <v>1600000</v>
      </c>
      <c r="AS157" t="str">
        <f>IF(AO157="","SIN ESTADO",IF(AQ157&lt;&gt;"","PAGA",IF(AP157&gt;0,"VENCIDA",IF(AP157&gt;=-5,"POR VENCER","AL DÍA"))))</f>
        <v>PAGA</v>
      </c>
      <c r="AU157">
        <f>IF(N($H157)&lt;7,"",IF(AO157="","",AO157+31))</f>
        <v>46277</v>
      </c>
      <c r="AV157">
        <f>IF(AU157="","",TODAY()-AU157)</f>
        <v>41</v>
      </c>
      <c r="AW157">
        <v>46267</v>
      </c>
      <c r="AY157" t="str">
        <f>IF(AU157="","SIN ESTADO",IF(AW157&lt;&gt;"","PAGA",IF(AV157&gt;0,"VENCIDA",IF(AV157&gt;=-5,"POR VENCER","AL DÍA"))))</f>
        <v>PAGA</v>
      </c>
      <c r="BA157">
        <f>IF(N($H157)&lt;8,"",IF(AU157="","",AU157+31))</f>
        <v>46308</v>
      </c>
      <c r="BB157">
        <f>IF(BA157="","",TODAY()-BA157)</f>
        <v>10</v>
      </c>
      <c r="BC157">
        <v>46267</v>
      </c>
      <c r="BE157" t="str">
        <f>IF(BA157="","SIN ESTADO",IF(BC157&lt;&gt;"","PAGA",IF(BB157&gt;0,"VENCIDA",IF(BB157&gt;=-5,"POR VENCER","AL DÍA"))))</f>
        <v>PAGA</v>
      </c>
      <c r="BG157">
        <f>IF(N($H157)&lt;9,"",IF(BA157="","",BA157+31))</f>
        <v>46339</v>
      </c>
      <c r="BH157">
        <f>IF(BG157="","",TODAY()-BG157)</f>
        <v>-21</v>
      </c>
      <c r="BK157" t="str">
        <f>IF(BG157="","SIN ESTADO",IF(BI157&lt;&gt;"","PAGA",IF(BH157&gt;0,"VENCIDA",IF(BH157&gt;=-5,"POR VENCER","AL DÍA"))))</f>
        <v>AL DÍA</v>
      </c>
      <c r="BM157">
        <f>IF(N($H157)&lt;10,"",IF(BG157="","",BG157+31))</f>
        <v>46370</v>
      </c>
      <c r="BN157">
        <f>IF(BM157="","",TODAY()-BM157)</f>
        <v>-52</v>
      </c>
      <c r="BQ157" t="str">
        <f>IF(BM157="","SIN ESTADO",IF(BO157&lt;&gt;"","PAGA",IF(BN157&gt;0,"VENCIDA",IF(BN157&gt;=-5,"POR VENCER","AL DÍA"))))</f>
        <v>AL DÍA</v>
      </c>
      <c r="BS157">
        <f>IF(N($H157)&lt;11,"",IF(BM157="","",BM157+31))</f>
        <v>46401</v>
      </c>
      <c r="BT157">
        <f>IF(BS157="","",TODAY()-BS157)</f>
        <v>-83</v>
      </c>
      <c r="BW157" t="str">
        <f>IF(BS157="","SIN ESTADO",IF(BU157&lt;&gt;"","PAGA",IF(BT157&gt;0,"VENCIDA",IF(BT157&gt;=-5,"POR VENCER","AL DÍA"))))</f>
        <v>AL DÍA</v>
      </c>
      <c r="BY157">
        <f>IF(N($H157)&lt;12,"",IF(BS157="","",BS157+31))</f>
        <v>46432</v>
      </c>
      <c r="BZ157">
        <f>IF(BY157="","",TODAY()-BY157)</f>
        <v>-114</v>
      </c>
      <c r="CC157" t="str">
        <f>IF(BY157="","SIN ESTADO",IF(CA157&lt;&gt;"","PAGA",IF(BZ157&gt;0,"VENCIDA",IF(BZ157&gt;=-5,"POR VENCER","AL DÍA"))))</f>
        <v>AL DÍA</v>
      </c>
      <c r="CE157">
        <f>IF(N($H157)&lt;13,"",IF(BY157="","",BY157+31))</f>
        <v>46463</v>
      </c>
      <c r="CF157">
        <f>IF(CE157="","",TODAY()-CE157)</f>
        <v>-145</v>
      </c>
      <c r="CI157" t="str">
        <f>IF(CE157="","SIN ESTADO",IF(CG157&lt;&gt;"","PAGA",IF(CF157&gt;0,"VENCIDA",IF(CF157&gt;=-5,"POR VENCER","AL DÍA"))))</f>
        <v>AL DÍA</v>
      </c>
      <c r="CK157">
        <f>IF(N($H157)&lt;14,"",IF(CE157="","",CE157+31))</f>
        <v>46494</v>
      </c>
      <c r="CL157">
        <f>IF(CK157="","",TODAY()-CK157)</f>
        <v>-176</v>
      </c>
      <c r="CO157" t="str">
        <f>IF(CK157="","SIN ESTADO",IF(CM157&lt;&gt;"","PAGA",IF(CL157&gt;0,"VENCIDA",IF(CL157&gt;=-5,"POR VENCER","AL DÍA"))))</f>
        <v>AL DÍA</v>
      </c>
      <c r="CQ157">
        <f>IF(N($H157)&lt;15,"",IF(CK157="","",CK157+31))</f>
        <v>46525</v>
      </c>
      <c r="CR157">
        <f>IF(CQ157="","",TODAY()-CQ157)</f>
        <v>-207</v>
      </c>
      <c r="CU157" t="str">
        <f>IF(CQ157="","SIN ESTADO",IF(CS157&lt;&gt;"","PAGA",IF(CR157&gt;0,"VENCIDA",IF(CR157&gt;=-5,"POR VENCER","AL DÍA"))))</f>
        <v>AL DÍA</v>
      </c>
      <c r="CW157">
        <f>IF(N($H157)&lt;16,"",IF(CQ157="","",CQ157+31))</f>
        <v>46556</v>
      </c>
      <c r="CX157">
        <f>IF(CW157="","",TODAY()-CW157)</f>
        <v>-238</v>
      </c>
      <c r="DA157" t="str">
        <f>IF(CW157="","SIN ESTADO",IF(CY157&lt;&gt;"","PAGA",IF(CX157&gt;0,"VENCIDA",IF(CX157&gt;=-5,"POR VENCER","AL DÍA"))))</f>
        <v>AL DÍA</v>
      </c>
      <c r="DC157">
        <f>IF(N($H157)&lt;17,"",IF(CW157="","",CW157+31))</f>
        <v>46587</v>
      </c>
      <c r="DD157">
        <f>IF(DC157="","",TODAY()-DC157)</f>
        <v>-269</v>
      </c>
      <c r="DG157" t="str">
        <f>IF(DC157="","SIN ESTADO",IF(DE157&lt;&gt;"","PAGA",IF(DD157&gt;0,"VENCIDA",IF(DD157&gt;=-5,"POR VENCER","AL DÍA"))))</f>
        <v>AL DÍA</v>
      </c>
      <c r="DI157">
        <f>IF(N($H157)&lt;18,"",IF(DC157="","",DC157+31))</f>
        <v>46618</v>
      </c>
      <c r="DJ157">
        <f>IF(DI157="","",TODAY()-DI157)</f>
        <v>-300</v>
      </c>
      <c r="DM157" t="str">
        <f>IF(DI157="","SIN ESTADO",IF(DK157&lt;&gt;"","PAGA",IF(DJ157&gt;0,"VENCIDA",IF(DJ157&gt;=-5,"POR VENCER","AL DÍA"))))</f>
        <v>AL DÍA</v>
      </c>
      <c r="DO157">
        <f>IF(N($H157)&lt;19,"",IF(DI157="","",DI157+31))</f>
        <v>46649</v>
      </c>
      <c r="DP157">
        <f>IF(DO157="","",TODAY()-DO157)</f>
        <v>-331</v>
      </c>
      <c r="DS157" t="str">
        <f>IF(DO157="","SIN ESTADO",IF(DQ157&lt;&gt;"","PAGA",IF(DP157&gt;0,"VENCIDA",IF(DP157&gt;=-5,"POR VENCER","AL DÍA"))))</f>
        <v>AL DÍA</v>
      </c>
      <c r="DU157">
        <f>IF(N($H157)&lt;20,"",IF(DO157="","",DO157+31))</f>
        <v>46680</v>
      </c>
      <c r="DV157">
        <f>IF(DU157="","",TODAY()-DU157)</f>
        <v>-362</v>
      </c>
      <c r="DY157" t="str">
        <f>IF(DU157="","SIN ESTADO",IF(DW157&lt;&gt;"","PAGA",IF(DV157&gt;0,"VENCIDA",IF(DV157&gt;=-5,"POR VENCER","AL DÍA"))))</f>
        <v>AL DÍA</v>
      </c>
      <c r="EA157">
        <f>IF(N($H157)&lt;21,"",IF(DU157="","",DU157+31))</f>
        <v>46711</v>
      </c>
      <c r="EB157">
        <f>IF(EA157="","",TODAY()-EA157)</f>
        <v>-393</v>
      </c>
      <c r="EE157" t="str">
        <f>IF(EA157="","SIN ESTADO",IF(EC157&lt;&gt;"","PAGA",IF(EB157&gt;0,"VENCIDA",IF(EB157&gt;=-5,"POR VENCER","AL DÍA"))))</f>
        <v>AL DÍA</v>
      </c>
      <c r="EG157">
        <f>IF(N($H157)&lt;22,"",IF(EA157="","",EA157+31))</f>
        <v>46742</v>
      </c>
      <c r="EH157">
        <f>IF(EG157="","",TODAY()-EG157)</f>
        <v>-424</v>
      </c>
      <c r="EK157" t="str">
        <f>IF(EG157="","SIN ESTADO",IF(EI157&lt;&gt;"","PAGA",IF(EH157&gt;0,"VENCIDA",IF(EH157&gt;=-5,"POR VENCER","AL DÍA"))))</f>
        <v>AL DÍA</v>
      </c>
      <c r="EM157">
        <f>IF(N($H157)&lt;23,"",IF(EG157="","",EG157+31))</f>
        <v>46773</v>
      </c>
      <c r="EN157">
        <f>IF(EM157="","",TODAY()-EM157)</f>
        <v>-455</v>
      </c>
      <c r="EQ157" t="str">
        <f>IF(EM157="","SIN ESTADO",IF(EO157&lt;&gt;"","PAGA",IF(EN157&gt;0,"VENCIDA",IF(EN157&gt;=-5,"POR VENCER","AL DÍA"))))</f>
        <v>AL DÍA</v>
      </c>
      <c r="ES157">
        <f>IF(N($H157)&lt;24,"",IF(EM157="","",EM157+31))</f>
        <v>46804</v>
      </c>
      <c r="ET157">
        <f>IF(ES157="","",TODAY()-ES157)</f>
        <v>-486</v>
      </c>
      <c r="EW157" t="str">
        <f>IF(ES157="","SIN ESTADO",IF(EU157&lt;&gt;"","PAGA",IF(ET157&gt;0,"VENCIDA",IF(ET157&gt;=-5,"POR VENCER","AL DÍA"))))</f>
        <v>AL DÍA</v>
      </c>
      <c r="EY157">
        <f>IF(N($H157)&lt;25,"",IF(ES157="","",ES157+31))</f>
        <v>46835</v>
      </c>
      <c r="EZ157">
        <f>IF(EY157="","",TODAY()-EY157)</f>
        <v>-517</v>
      </c>
      <c r="FC157" t="str">
        <f>IF(EY157="","SIN ESTADO",IF(FA157&lt;&gt;"","PAGA",IF(EZ157&gt;0,"VENCIDA",IF(EZ157&gt;=-5,"POR VENCER","AL DÍA"))))</f>
        <v>AL DÍA</v>
      </c>
      <c r="FE157">
        <f>IF(N($H157)&lt;26,"",IF(EY157="","",EY157+31))</f>
        <v>46866</v>
      </c>
      <c r="FF157">
        <f>IF(FE157="","",TODAY()-FE157)</f>
        <v>-548</v>
      </c>
      <c r="FI157" t="str">
        <f>IF(FE157="","SIN ESTADO",IF(FG157&lt;&gt;"","PAGA",IF(FF157&gt;0,"VENCIDA",IF(FF157&gt;=-5,"POR VENCER","AL DÍA"))))</f>
        <v>AL DÍA</v>
      </c>
      <c r="FK157">
        <f>IF(N($H157)&lt;27,"",IF(FE157="","",FE157+31))</f>
        <v>46897</v>
      </c>
      <c r="FL157">
        <f>IF(FK157="","",TODAY()-FK157)</f>
        <v>-579</v>
      </c>
      <c r="FO157" t="str">
        <f>IF(FK157="","SIN ESTADO",IF(FM157&lt;&gt;"","PAGA",IF(FL157&gt;0,"VENCIDA",IF(FL157&gt;=-5,"POR VENCER","AL DÍA"))))</f>
        <v>AL DÍA</v>
      </c>
      <c r="FQ157">
        <f>IF(N($H157)&lt;28,"",IF(FK157="","",FK157+31))</f>
        <v>46928</v>
      </c>
      <c r="FR157">
        <f>IF(FQ157="","",TODAY()-FQ157)</f>
        <v>-610</v>
      </c>
      <c r="FU157" t="str">
        <f>IF(FQ157="","SIN ESTADO",IF(FS157&lt;&gt;"","PAGA",IF(FR157&gt;0,"VENCIDA",IF(FR157&gt;=-5,"POR VENCER","AL DÍA"))))</f>
        <v>AL DÍA</v>
      </c>
      <c r="FW157">
        <f>IF(N($H157)&lt;29,"",IF(FQ157="","",FQ157+31))</f>
        <v>46959</v>
      </c>
      <c r="FX157">
        <f>IF(FW157="","",TODAY()-FW157)</f>
        <v>-641</v>
      </c>
      <c r="GA157" t="str">
        <f>IF(FW157="","SIN ESTADO",IF(FY157&lt;&gt;"","PAGA",IF(FX157&gt;0,"VENCIDA",IF(FX157&gt;=-5,"POR VENCER","AL DÍA"))))</f>
        <v>AL DÍA</v>
      </c>
      <c r="GC157">
        <f>IF(N($H157)&lt;30,"",IF(FW157="","",FW157+31))</f>
        <v>46990</v>
      </c>
      <c r="GD157">
        <f>IF(GC157="","",TODAY()-GC157)</f>
        <v>-672</v>
      </c>
      <c r="GG157" t="str">
        <f>IF(GC157="","SIN ESTADO",IF(GE157&lt;&gt;"","PAGA",IF(GD157&gt;0,"VENCIDA",IF(GD157&gt;=-5,"POR VENCER","AL DÍA"))))</f>
        <v>AL DÍA</v>
      </c>
      <c r="GI157" t="str">
        <f>IF(N($H157)&lt;31,"",IF(GC157="","",GC157+31))</f>
        <v/>
      </c>
      <c r="GJ157" t="str">
        <f>IF(GI157="","",TODAY()-GI157)</f>
        <v/>
      </c>
      <c r="GM157" t="str">
        <f>IF(GI157="","SIN ESTADO",IF(GK157&lt;&gt;"","PAGA",IF(GJ157&gt;0,"VENCIDA",IF(GJ157&gt;=-5,"POR VENCER","AL DÍA"))))</f>
        <v>SIN ESTADO</v>
      </c>
      <c r="GO157" t="str">
        <f>IF(N($H157)&lt;32,"",IF(GI157="","",GI157+31))</f>
        <v/>
      </c>
      <c r="GP157" t="str">
        <f>IF(GO157="","",TODAY()-GO157)</f>
        <v/>
      </c>
      <c r="GS157" t="str">
        <f>IF(GO157="","SIN ESTADO",IF(GQ157&lt;&gt;"","PAGA",IF(GP157&gt;0,"VENCIDA",IF(GP157&gt;=-5,"POR VENCER","AL DÍA"))))</f>
        <v>SIN ESTADO</v>
      </c>
      <c r="GU157" t="str">
        <f>IF(N($H157)&lt;33,"",IF(GO157="","",GO157+31))</f>
        <v/>
      </c>
      <c r="GV157" t="str">
        <f>IF(GU157="","",TODAY()-GU157)</f>
        <v/>
      </c>
      <c r="GY157" t="str">
        <f>IF(GU157="","SIN ESTADO",IF(GW157&lt;&gt;"","PAGA",IF(GV157&gt;0,"VENCIDA",IF(GV157&gt;=-5,"POR VENCER","AL DÍA"))))</f>
        <v>SIN ESTADO</v>
      </c>
      <c r="HA157" t="str">
        <f>IF(N($H157)&lt;34,"",IF(GU157="","",GU157+31))</f>
        <v/>
      </c>
      <c r="HB157" t="str">
        <f>IF(HA157="","",TODAY()-HA157)</f>
        <v/>
      </c>
      <c r="HE157" t="str">
        <f>IF(HA157="","SIN ESTADO",IF(HC157&lt;&gt;"","PAGA",IF(HB157&gt;0,"VENCIDA",IF(HB157&gt;=-5,"POR VENCER","AL DÍA"))))</f>
        <v>SIN ESTADO</v>
      </c>
      <c r="HG157" t="str">
        <f>IF(N($H157)&lt;35,"",IF(HA157="","",HA157+31))</f>
        <v/>
      </c>
      <c r="HH157" t="str">
        <f>IF(HG157="","",TODAY()-HG157)</f>
        <v/>
      </c>
      <c r="HK157" t="str">
        <f>IF(HG157="","SIN ESTADO",IF(HI157&lt;&gt;"","PAGA",IF(HH157&gt;0,"VENCIDA",IF(HH157&gt;=-5,"POR VENCER","AL DÍA"))))</f>
        <v>SIN ESTADO</v>
      </c>
      <c r="HM157" t="str">
        <f>IF(N($H157)&lt;36,"",IF(HG157="","",HG157+31))</f>
        <v/>
      </c>
      <c r="HN157" t="str">
        <f>IF(HM157="","",TODAY()-HM157)</f>
        <v/>
      </c>
      <c r="HQ157" t="str">
        <f>IF(HM157="","SIN ESTADO",IF(HO157&lt;&gt;"","PAGA",IF(HN157&gt;0,"VENCIDA",IF(HN157&gt;=-5,"POR VENCER","AL DÍA"))))</f>
        <v>SIN ESTADO</v>
      </c>
      <c r="HS157">
        <f>N157+T157+Z157+AF157+AL157+AR157+AX157+BD157+BJ157+BP157+BV157+CB157+CH157+CN157+CT157+CZ157+DF157+DL157+DR157+DX157+ED157+EJ157+EP157+EV157+FB157+FH157+FN157+FT157+FZ157+GF157+GL157+GR157+GX157+HD157+HJ157+HP157</f>
        <v>5587200</v>
      </c>
      <c r="HU157">
        <f>IFERROR(N($J157),0)</f>
        <v>634949.2666666667</v>
      </c>
      <c r="HW157">
        <f>SUMPRODUCT((MOD(COLUMN($M157:$HR157)-COLUMN($M157),6)=0)*ISNUMBER($M157:$HR157)*($M157:$HR157&gt;=RESUMEN!$C$26)*($M157:$HR157&lt;=RESUMEN!$C$27)*IFERROR(N($N157:$HS157),0))</f>
        <v>1100000</v>
      </c>
      <c r="HX157">
        <f>SUMPRODUCT((MOD(COLUMN($M157:$HR157)-COLUMN($M157),6)=0)*ISNUMBER($M157:$HR157)*($M157:$HR157&gt;=RESUMEN!$C$26)*($M157:$HR157&lt;=RESUMEN!$C$27))</f>
        <v>1</v>
      </c>
    </row>
    <row r="158">
      <c r="B158">
        <f>VENTAS!A157</f>
        <v>155</v>
      </c>
      <c r="C158" t="str">
        <f>VENTAS!B157</f>
        <v xml:space="preserve">LC1 - 15 - 24 </v>
      </c>
      <c r="D158" t="str">
        <f>VENTAS!C157</f>
        <v>VENDIDO</v>
      </c>
      <c r="E158">
        <f>VENTAS!D157</f>
        <v>25000000</v>
      </c>
      <c r="F158">
        <f>VENTAS!J157</f>
        <v>21000000</v>
      </c>
      <c r="G158">
        <f>VENTAS!F157</f>
        <v>46109</v>
      </c>
      <c r="H158">
        <f>VENTAS!K157</f>
        <v>24</v>
      </c>
      <c r="I158" t="str">
        <f>VENTAS!M157</f>
        <v xml:space="preserve">28 DE CADA MES </v>
      </c>
      <c r="J158">
        <f>VENTAS!L157</f>
        <v>875000</v>
      </c>
      <c r="K158">
        <f>IF(N($H158)&lt;1,"",$G158+31)</f>
        <v>46140</v>
      </c>
      <c r="L158">
        <f>IF(K158="","",TODAY()-K158)</f>
        <v>178</v>
      </c>
      <c r="M158">
        <v>46136</v>
      </c>
      <c r="N158">
        <v>875000</v>
      </c>
      <c r="O158" t="str">
        <f>IF(K158="","SIN ESTADO",IF(M158&lt;&gt;"","PAGA",IF(L158&gt;0,"VENCIDA",IF(L158&gt;=-5,"POR VENCER","AL DÍA"))))</f>
        <v>PAGA</v>
      </c>
      <c r="P158" t="str">
        <v>TRANSFERENCIA</v>
      </c>
      <c r="Q158">
        <f>IF(N($H158)&lt;2,"",IF(K158="","",K158+31))</f>
        <v>46171</v>
      </c>
      <c r="R158">
        <f>IF(Q158="","",TODAY()-Q158)</f>
        <v>147</v>
      </c>
      <c r="S158">
        <v>46168</v>
      </c>
      <c r="T158">
        <v>875000</v>
      </c>
      <c r="U158" t="str">
        <f>IF(Q158="","SIN ESTADO",IF(S158&lt;&gt;"","PAGA",IF(R158&gt;0,"VENCIDA",IF(R158&gt;=-5,"POR VENCER","AL DÍA"))))</f>
        <v>PAGA</v>
      </c>
      <c r="V158" t="str">
        <v>TRANSFERENCIA</v>
      </c>
      <c r="W158">
        <f>IF(N($H158)&lt;3,"",IF(Q158="","",Q158+31))</f>
        <v>46202</v>
      </c>
      <c r="X158">
        <f>IF(W158="","",TODAY()-W158)</f>
        <v>116</v>
      </c>
      <c r="Y158">
        <v>46202</v>
      </c>
      <c r="Z158">
        <v>875000</v>
      </c>
      <c r="AA158" t="str">
        <f>IF(W158="","SIN ESTADO",IF(Y158&lt;&gt;"","PAGA",IF(X158&gt;0,"VENCIDA",IF(X158&gt;=-5,"POR VENCER","AL DÍA"))))</f>
        <v>PAGA</v>
      </c>
      <c r="AB158" t="str">
        <v>TRANSFERENCIA</v>
      </c>
      <c r="AC158">
        <f>IF(N($H158)&lt;4,"",IF(W158="","",W158+31))</f>
        <v>46233</v>
      </c>
      <c r="AD158">
        <f>IF(AC158="","",TODAY()-AC158)</f>
        <v>85</v>
      </c>
      <c r="AE158">
        <v>46230</v>
      </c>
      <c r="AF158">
        <v>875000</v>
      </c>
      <c r="AG158" t="str">
        <f>IF(AC158="","SIN ESTADO",IF(AE158&lt;&gt;"","PAGA",IF(AD158&gt;0,"VENCIDA",IF(AD158&gt;=-5,"POR VENCER","AL DÍA"))))</f>
        <v>PAGA</v>
      </c>
      <c r="AH158" t="str">
        <v>TRANSFERENCIA</v>
      </c>
      <c r="AI158">
        <f>IF(N($H158)&lt;5,"",IF(AC158="","",AC158+31))</f>
        <v>46264</v>
      </c>
      <c r="AJ158">
        <f>IF(AI158="","",TODAY()-AI158)</f>
        <v>54</v>
      </c>
      <c r="AK158">
        <v>46261</v>
      </c>
      <c r="AL158">
        <v>875000</v>
      </c>
      <c r="AM158" t="str">
        <f>IF(AI158="","SIN ESTADO",IF(AK158&lt;&gt;"","PAGA",IF(AJ158&gt;0,"VENCIDA",IF(AJ158&gt;=-5,"POR VENCER","AL DÍA"))))</f>
        <v>PAGA</v>
      </c>
      <c r="AN158" t="str">
        <v>TRANSFERENCIA</v>
      </c>
      <c r="AO158">
        <f>IF(N($H158)&lt;6,"",IF(AI158="","",AI158+31))</f>
        <v>46295</v>
      </c>
      <c r="AP158">
        <f>IF(AO158="","",TODAY()-AO158)</f>
        <v>23</v>
      </c>
      <c r="AQ158">
        <v>46296</v>
      </c>
      <c r="AR158">
        <v>875000</v>
      </c>
      <c r="AS158" t="str">
        <f>IF(AO158="","SIN ESTADO",IF(AQ158&lt;&gt;"","PAGA",IF(AP158&gt;0,"VENCIDA",IF(AP158&gt;=-5,"POR VENCER","AL DÍA"))))</f>
        <v>PAGA</v>
      </c>
      <c r="AT158" t="str">
        <v>TRANSFERENCIA</v>
      </c>
      <c r="AU158">
        <f>IF(N($H158)&lt;7,"",IF(AO158="","",AO158+31))</f>
        <v>46326</v>
      </c>
      <c r="AV158">
        <f>IF(AU158="","",TODAY()-AU158)</f>
        <v>-8</v>
      </c>
      <c r="AY158" t="str">
        <f>IF(AU158="","SIN ESTADO",IF(AW158&lt;&gt;"","PAGA",IF(AV158&gt;0,"VENCIDA",IF(AV158&gt;=-5,"POR VENCER","AL DÍA"))))</f>
        <v>AL DÍA</v>
      </c>
      <c r="BA158">
        <f>IF(N($H158)&lt;8,"",IF(AU158="","",AU158+31))</f>
        <v>46357</v>
      </c>
      <c r="BB158">
        <f>IF(BA158="","",TODAY()-BA158)</f>
        <v>-39</v>
      </c>
      <c r="BE158" t="str">
        <f>IF(BA158="","SIN ESTADO",IF(BC158&lt;&gt;"","PAGA",IF(BB158&gt;0,"VENCIDA",IF(BB158&gt;=-5,"POR VENCER","AL DÍA"))))</f>
        <v>AL DÍA</v>
      </c>
      <c r="BG158">
        <f>IF(N($H158)&lt;9,"",IF(BA158="","",BA158+31))</f>
        <v>46388</v>
      </c>
      <c r="BH158">
        <f>IF(BG158="","",TODAY()-BG158)</f>
        <v>-70</v>
      </c>
      <c r="BK158" t="str">
        <f>IF(BG158="","SIN ESTADO",IF(BI158&lt;&gt;"","PAGA",IF(BH158&gt;0,"VENCIDA",IF(BH158&gt;=-5,"POR VENCER","AL DÍA"))))</f>
        <v>AL DÍA</v>
      </c>
      <c r="BM158">
        <f>IF(N($H158)&lt;10,"",IF(BG158="","",BG158+31))</f>
        <v>46419</v>
      </c>
      <c r="BN158">
        <f>IF(BM158="","",TODAY()-BM158)</f>
        <v>-101</v>
      </c>
      <c r="BQ158" t="str">
        <f>IF(BM158="","SIN ESTADO",IF(BO158&lt;&gt;"","PAGA",IF(BN158&gt;0,"VENCIDA",IF(BN158&gt;=-5,"POR VENCER","AL DÍA"))))</f>
        <v>AL DÍA</v>
      </c>
      <c r="BS158">
        <f>IF(N($H158)&lt;11,"",IF(BM158="","",BM158+31))</f>
        <v>46450</v>
      </c>
      <c r="BT158">
        <f>IF(BS158="","",TODAY()-BS158)</f>
        <v>-132</v>
      </c>
      <c r="BW158" t="str">
        <f>IF(BS158="","SIN ESTADO",IF(BU158&lt;&gt;"","PAGA",IF(BT158&gt;0,"VENCIDA",IF(BT158&gt;=-5,"POR VENCER","AL DÍA"))))</f>
        <v>AL DÍA</v>
      </c>
      <c r="BY158">
        <f>IF(N($H158)&lt;12,"",IF(BS158="","",BS158+31))</f>
        <v>46481</v>
      </c>
      <c r="BZ158">
        <f>IF(BY158="","",TODAY()-BY158)</f>
        <v>-163</v>
      </c>
      <c r="CC158" t="str">
        <f>IF(BY158="","SIN ESTADO",IF(CA158&lt;&gt;"","PAGA",IF(BZ158&gt;0,"VENCIDA",IF(BZ158&gt;=-5,"POR VENCER","AL DÍA"))))</f>
        <v>AL DÍA</v>
      </c>
      <c r="CE158">
        <f>IF(N($H158)&lt;13,"",IF(BY158="","",BY158+31))</f>
        <v>46512</v>
      </c>
      <c r="CF158">
        <f>IF(CE158="","",TODAY()-CE158)</f>
        <v>-194</v>
      </c>
      <c r="CI158" t="str">
        <f>IF(CE158="","SIN ESTADO",IF(CG158&lt;&gt;"","PAGA",IF(CF158&gt;0,"VENCIDA",IF(CF158&gt;=-5,"POR VENCER","AL DÍA"))))</f>
        <v>AL DÍA</v>
      </c>
      <c r="CK158">
        <f>IF(N($H158)&lt;14,"",IF(CE158="","",CE158+31))</f>
        <v>46543</v>
      </c>
      <c r="CL158">
        <f>IF(CK158="","",TODAY()-CK158)</f>
        <v>-225</v>
      </c>
      <c r="CO158" t="str">
        <f>IF(CK158="","SIN ESTADO",IF(CM158&lt;&gt;"","PAGA",IF(CL158&gt;0,"VENCIDA",IF(CL158&gt;=-5,"POR VENCER","AL DÍA"))))</f>
        <v>AL DÍA</v>
      </c>
      <c r="CQ158">
        <f>IF(N($H158)&lt;15,"",IF(CK158="","",CK158+31))</f>
        <v>46574</v>
      </c>
      <c r="CR158">
        <f>IF(CQ158="","",TODAY()-CQ158)</f>
        <v>-256</v>
      </c>
      <c r="CU158" t="str">
        <f>IF(CQ158="","SIN ESTADO",IF(CS158&lt;&gt;"","PAGA",IF(CR158&gt;0,"VENCIDA",IF(CR158&gt;=-5,"POR VENCER","AL DÍA"))))</f>
        <v>AL DÍA</v>
      </c>
      <c r="CW158">
        <f>IF(N($H158)&lt;16,"",IF(CQ158="","",CQ158+31))</f>
        <v>46605</v>
      </c>
      <c r="CX158">
        <f>IF(CW158="","",TODAY()-CW158)</f>
        <v>-287</v>
      </c>
      <c r="DA158" t="str">
        <f>IF(CW158="","SIN ESTADO",IF(CY158&lt;&gt;"","PAGA",IF(CX158&gt;0,"VENCIDA",IF(CX158&gt;=-5,"POR VENCER","AL DÍA"))))</f>
        <v>AL DÍA</v>
      </c>
      <c r="DC158">
        <f>IF(N($H158)&lt;17,"",IF(CW158="","",CW158+31))</f>
        <v>46636</v>
      </c>
      <c r="DD158">
        <f>IF(DC158="","",TODAY()-DC158)</f>
        <v>-318</v>
      </c>
      <c r="DG158" t="str">
        <f>IF(DC158="","SIN ESTADO",IF(DE158&lt;&gt;"","PAGA",IF(DD158&gt;0,"VENCIDA",IF(DD158&gt;=-5,"POR VENCER","AL DÍA"))))</f>
        <v>AL DÍA</v>
      </c>
      <c r="DI158">
        <f>IF(N($H158)&lt;18,"",IF(DC158="","",DC158+31))</f>
        <v>46667</v>
      </c>
      <c r="DJ158">
        <f>IF(DI158="","",TODAY()-DI158)</f>
        <v>-349</v>
      </c>
      <c r="DM158" t="str">
        <f>IF(DI158="","SIN ESTADO",IF(DK158&lt;&gt;"","PAGA",IF(DJ158&gt;0,"VENCIDA",IF(DJ158&gt;=-5,"POR VENCER","AL DÍA"))))</f>
        <v>AL DÍA</v>
      </c>
      <c r="DO158">
        <f>IF(N($H158)&lt;19,"",IF(DI158="","",DI158+31))</f>
        <v>46698</v>
      </c>
      <c r="DP158">
        <f>IF(DO158="","",TODAY()-DO158)</f>
        <v>-380</v>
      </c>
      <c r="DS158" t="str">
        <f>IF(DO158="","SIN ESTADO",IF(DQ158&lt;&gt;"","PAGA",IF(DP158&gt;0,"VENCIDA",IF(DP158&gt;=-5,"POR VENCER","AL DÍA"))))</f>
        <v>AL DÍA</v>
      </c>
      <c r="DU158">
        <f>IF(N($H158)&lt;20,"",IF(DO158="","",DO158+31))</f>
        <v>46729</v>
      </c>
      <c r="DV158">
        <f>IF(DU158="","",TODAY()-DU158)</f>
        <v>-411</v>
      </c>
      <c r="DY158" t="str">
        <f>IF(DU158="","SIN ESTADO",IF(DW158&lt;&gt;"","PAGA",IF(DV158&gt;0,"VENCIDA",IF(DV158&gt;=-5,"POR VENCER","AL DÍA"))))</f>
        <v>AL DÍA</v>
      </c>
      <c r="EA158">
        <f>IF(N($H158)&lt;21,"",IF(DU158="","",DU158+31))</f>
        <v>46760</v>
      </c>
      <c r="EB158">
        <f>IF(EA158="","",TODAY()-EA158)</f>
        <v>-442</v>
      </c>
      <c r="EE158" t="str">
        <f>IF(EA158="","SIN ESTADO",IF(EC158&lt;&gt;"","PAGA",IF(EB158&gt;0,"VENCIDA",IF(EB158&gt;=-5,"POR VENCER","AL DÍA"))))</f>
        <v>AL DÍA</v>
      </c>
      <c r="EG158">
        <f>IF(N($H158)&lt;22,"",IF(EA158="","",EA158+31))</f>
        <v>46791</v>
      </c>
      <c r="EH158">
        <f>IF(EG158="","",TODAY()-EG158)</f>
        <v>-473</v>
      </c>
      <c r="EK158" t="str">
        <f>IF(EG158="","SIN ESTADO",IF(EI158&lt;&gt;"","PAGA",IF(EH158&gt;0,"VENCIDA",IF(EH158&gt;=-5,"POR VENCER","AL DÍA"))))</f>
        <v>AL DÍA</v>
      </c>
      <c r="EM158">
        <f>IF(N($H158)&lt;23,"",IF(EG158="","",EG158+31))</f>
        <v>46822</v>
      </c>
      <c r="EN158">
        <f>IF(EM158="","",TODAY()-EM158)</f>
        <v>-504</v>
      </c>
      <c r="EQ158" t="str">
        <f>IF(EM158="","SIN ESTADO",IF(EO158&lt;&gt;"","PAGA",IF(EN158&gt;0,"VENCIDA",IF(EN158&gt;=-5,"POR VENCER","AL DÍA"))))</f>
        <v>AL DÍA</v>
      </c>
      <c r="ES158">
        <f>IF(N($H158)&lt;24,"",IF(EM158="","",EM158+31))</f>
        <v>46853</v>
      </c>
      <c r="ET158">
        <f>IF(ES158="","",TODAY()-ES158)</f>
        <v>-535</v>
      </c>
      <c r="EW158" t="str">
        <f>IF(ES158="","SIN ESTADO",IF(EU158&lt;&gt;"","PAGA",IF(ET158&gt;0,"VENCIDA",IF(ET158&gt;=-5,"POR VENCER","AL DÍA"))))</f>
        <v>AL DÍA</v>
      </c>
      <c r="EY158" t="str">
        <f>IF(N($H158)&lt;25,"",IF(ES158="","",ES158+31))</f>
        <v/>
      </c>
      <c r="EZ158" t="str">
        <f>IF(EY158="","",TODAY()-EY158)</f>
        <v/>
      </c>
      <c r="FC158" t="str">
        <f>IF(EY158="","SIN ESTADO",IF(FA158&lt;&gt;"","PAGA",IF(EZ158&gt;0,"VENCIDA",IF(EZ158&gt;=-5,"POR VENCER","AL DÍA"))))</f>
        <v>SIN ESTADO</v>
      </c>
      <c r="FE158" t="str">
        <f>IF(N($H158)&lt;26,"",IF(EY158="","",EY158+31))</f>
        <v/>
      </c>
      <c r="FF158" t="str">
        <f>IF(FE158="","",TODAY()-FE158)</f>
        <v/>
      </c>
      <c r="FI158" t="str">
        <f>IF(FE158="","SIN ESTADO",IF(FG158&lt;&gt;"","PAGA",IF(FF158&gt;0,"VENCIDA",IF(FF158&gt;=-5,"POR VENCER","AL DÍA"))))</f>
        <v>SIN ESTADO</v>
      </c>
      <c r="FK158" t="str">
        <f>IF(N($H158)&lt;27,"",IF(FE158="","",FE158+31))</f>
        <v/>
      </c>
      <c r="FL158" t="str">
        <f>IF(FK158="","",TODAY()-FK158)</f>
        <v/>
      </c>
      <c r="FO158" t="str">
        <f>IF(FK158="","SIN ESTADO",IF(FM158&lt;&gt;"","PAGA",IF(FL158&gt;0,"VENCIDA",IF(FL158&gt;=-5,"POR VENCER","AL DÍA"))))</f>
        <v>SIN ESTADO</v>
      </c>
      <c r="FQ158" t="str">
        <f>IF(N($H158)&lt;28,"",IF(FK158="","",FK158+31))</f>
        <v/>
      </c>
      <c r="FR158" t="str">
        <f>IF(FQ158="","",TODAY()-FQ158)</f>
        <v/>
      </c>
      <c r="FU158" t="str">
        <f>IF(FQ158="","SIN ESTADO",IF(FS158&lt;&gt;"","PAGA",IF(FR158&gt;0,"VENCIDA",IF(FR158&gt;=-5,"POR VENCER","AL DÍA"))))</f>
        <v>SIN ESTADO</v>
      </c>
      <c r="FW158" t="str">
        <f>IF(N($H158)&lt;29,"",IF(FQ158="","",FQ158+31))</f>
        <v/>
      </c>
      <c r="FX158" t="str">
        <f>IF(FW158="","",TODAY()-FW158)</f>
        <v/>
      </c>
      <c r="GA158" t="str">
        <f>IF(FW158="","SIN ESTADO",IF(FY158&lt;&gt;"","PAGA",IF(FX158&gt;0,"VENCIDA",IF(FX158&gt;=-5,"POR VENCER","AL DÍA"))))</f>
        <v>SIN ESTADO</v>
      </c>
      <c r="GC158" t="str">
        <f>IF(N($H158)&lt;30,"",IF(FW158="","",FW158+31))</f>
        <v/>
      </c>
      <c r="GD158" t="str">
        <f>IF(GC158="","",TODAY()-GC158)</f>
        <v/>
      </c>
      <c r="GG158" t="str">
        <f>IF(GC158="","SIN ESTADO",IF(GE158&lt;&gt;"","PAGA",IF(GD158&gt;0,"VENCIDA",IF(GD158&gt;=-5,"POR VENCER","AL DÍA"))))</f>
        <v>SIN ESTADO</v>
      </c>
      <c r="GI158" t="str">
        <f>IF(N($H158)&lt;31,"",IF(GC158="","",GC158+31))</f>
        <v/>
      </c>
      <c r="GJ158" t="str">
        <f>IF(GI158="","",TODAY()-GI158)</f>
        <v/>
      </c>
      <c r="GM158" t="str">
        <f>IF(GI158="","SIN ESTADO",IF(GK158&lt;&gt;"","PAGA",IF(GJ158&gt;0,"VENCIDA",IF(GJ158&gt;=-5,"POR VENCER","AL DÍA"))))</f>
        <v>SIN ESTADO</v>
      </c>
      <c r="GO158" t="str">
        <f>IF(N($H158)&lt;32,"",IF(GI158="","",GI158+31))</f>
        <v/>
      </c>
      <c r="GP158" t="str">
        <f>IF(GO158="","",TODAY()-GO158)</f>
        <v/>
      </c>
      <c r="GS158" t="str">
        <f>IF(GO158="","SIN ESTADO",IF(GQ158&lt;&gt;"","PAGA",IF(GP158&gt;0,"VENCIDA",IF(GP158&gt;=-5,"POR VENCER","AL DÍA"))))</f>
        <v>SIN ESTADO</v>
      </c>
      <c r="GU158" t="str">
        <f>IF(N($H158)&lt;33,"",IF(GO158="","",GO158+31))</f>
        <v/>
      </c>
      <c r="GV158" t="str">
        <f>IF(GU158="","",TODAY()-GU158)</f>
        <v/>
      </c>
      <c r="GY158" t="str">
        <f>IF(GU158="","SIN ESTADO",IF(GW158&lt;&gt;"","PAGA",IF(GV158&gt;0,"VENCIDA",IF(GV158&gt;=-5,"POR VENCER","AL DÍA"))))</f>
        <v>SIN ESTADO</v>
      </c>
      <c r="HA158" t="str">
        <f>IF(N($H158)&lt;34,"",IF(GU158="","",GU158+31))</f>
        <v/>
      </c>
      <c r="HB158" t="str">
        <f>IF(HA158="","",TODAY()-HA158)</f>
        <v/>
      </c>
      <c r="HE158" t="str">
        <f>IF(HA158="","SIN ESTADO",IF(HC158&lt;&gt;"","PAGA",IF(HB158&gt;0,"VENCIDA",IF(HB158&gt;=-5,"POR VENCER","AL DÍA"))))</f>
        <v>SIN ESTADO</v>
      </c>
      <c r="HG158" t="str">
        <f>IF(N($H158)&lt;35,"",IF(HA158="","",HA158+31))</f>
        <v/>
      </c>
      <c r="HH158" t="str">
        <f>IF(HG158="","",TODAY()-HG158)</f>
        <v/>
      </c>
      <c r="HK158" t="str">
        <f>IF(HG158="","SIN ESTADO",IF(HI158&lt;&gt;"","PAGA",IF(HH158&gt;0,"VENCIDA",IF(HH158&gt;=-5,"POR VENCER","AL DÍA"))))</f>
        <v>SIN ESTADO</v>
      </c>
      <c r="HM158" t="str">
        <f>IF(N($H158)&lt;36,"",IF(HG158="","",HG158+31))</f>
        <v/>
      </c>
      <c r="HN158" t="str">
        <f>IF(HM158="","",TODAY()-HM158)</f>
        <v/>
      </c>
      <c r="HQ158" t="str">
        <f>IF(HM158="","SIN ESTADO",IF(HO158&lt;&gt;"","PAGA",IF(HN158&gt;0,"VENCIDA",IF(HN158&gt;=-5,"POR VENCER","AL DÍA"))))</f>
        <v>SIN ESTADO</v>
      </c>
      <c r="HS158">
        <f>N158+T158+Z158+AF158+AL158+AR158+AX158+BD158+BJ158+BP158+BV158+CB158+CH158+CN158+CT158+CZ158+DF158+DL158+DR158+DX158+ED158+EJ158+EP158+EV158+FB158+FH158+FN158+FT158+FZ158+GF158+GL158+GR158+GX158+HD158+HJ158+HP158</f>
        <v>5250000</v>
      </c>
      <c r="HU158">
        <f>IFERROR(N($J158),0)</f>
        <v>875000</v>
      </c>
      <c r="HW158">
        <f>SUMPRODUCT((MOD(COLUMN($M158:$HR158)-COLUMN($M158),6)=0)*ISNUMBER($M158:$HR158)*($M158:$HR158&gt;=RESUMEN!$C$26)*($M158:$HR158&lt;=RESUMEN!$C$27)*IFERROR(N($N158:$HS158),0))</f>
        <v>875000</v>
      </c>
      <c r="HX158">
        <f>SUMPRODUCT((MOD(COLUMN($M158:$HR158)-COLUMN($M158),6)=0)*ISNUMBER($M158:$HR158)*($M158:$HR158&gt;=RESUMEN!$C$26)*($M158:$HR158&lt;=RESUMEN!$C$27))</f>
        <v>1</v>
      </c>
    </row>
    <row r="159">
      <c r="B159">
        <f>VENTAS!A158</f>
        <v>156</v>
      </c>
      <c r="C159" t="str">
        <f>VENTAS!B158</f>
        <v xml:space="preserve">LC1 - 15 - 25 </v>
      </c>
      <c r="D159" t="str">
        <f>VENTAS!C158</f>
        <v>VENDIDO</v>
      </c>
      <c r="E159">
        <f>VENTAS!D158</f>
        <v>25000000</v>
      </c>
      <c r="F159">
        <f>VENTAS!J158</f>
        <v>0</v>
      </c>
      <c r="G159">
        <f>VENTAS!F158</f>
        <v>46079</v>
      </c>
      <c r="H159">
        <f>VENTAS!K158</f>
        <v>0</v>
      </c>
      <c r="I159">
        <f>VENTAS!M158</f>
        <v>0</v>
      </c>
      <c r="J159" t="e">
        <f>VENTAS!L158</f>
        <v>#DIV/0!</v>
      </c>
      <c r="K159" t="str">
        <f>IF(N($H159)&lt;1,"",$G159+31)</f>
        <v/>
      </c>
      <c r="L159" t="str">
        <f>IF(K159="","",TODAY()-K159)</f>
        <v/>
      </c>
      <c r="M159">
        <v>46079</v>
      </c>
      <c r="O159" t="str">
        <f>IF(K159="","SIN ESTADO",IF(M159&lt;&gt;"","PAGA",IF(L159&gt;0,"VENCIDA",IF(L159&gt;=-5,"POR VENCER","AL DÍA"))))</f>
        <v>SIN ESTADO</v>
      </c>
      <c r="P159" t="str">
        <v>EFECTIVO</v>
      </c>
      <c r="Q159" t="str">
        <f>IF(N($H159)&lt;2,"",IF(K159="","",K159+31))</f>
        <v/>
      </c>
      <c r="R159" t="str">
        <f>IF(Q159="","",TODAY()-Q159)</f>
        <v/>
      </c>
      <c r="U159" t="str">
        <f>IF(Q159="","SIN ESTADO",IF(S159&lt;&gt;"","PAGA",IF(R159&gt;0,"VENCIDA",IF(R159&gt;=-5,"POR VENCER","AL DÍA"))))</f>
        <v>SIN ESTADO</v>
      </c>
      <c r="W159" t="str">
        <f>IF(N($H159)&lt;3,"",IF(Q159="","",Q159+31))</f>
        <v/>
      </c>
      <c r="X159" t="str">
        <f>IF(W159="","",TODAY()-W159)</f>
        <v/>
      </c>
      <c r="AA159" t="str">
        <f>IF(W159="","SIN ESTADO",IF(Y159&lt;&gt;"","PAGA",IF(X159&gt;0,"VENCIDA",IF(X159&gt;=-5,"POR VENCER","AL DÍA"))))</f>
        <v>SIN ESTADO</v>
      </c>
      <c r="AC159" t="str">
        <f>IF(N($H159)&lt;4,"",IF(W159="","",W159+31))</f>
        <v/>
      </c>
      <c r="AD159" t="str">
        <f>IF(AC159="","",TODAY()-AC159)</f>
        <v/>
      </c>
      <c r="AG159" t="str">
        <f>IF(AC159="","SIN ESTADO",IF(AE159&lt;&gt;"","PAGA",IF(AD159&gt;0,"VENCIDA",IF(AD159&gt;=-5,"POR VENCER","AL DÍA"))))</f>
        <v>SIN ESTADO</v>
      </c>
      <c r="AI159" t="str">
        <f>IF(N($H159)&lt;5,"",IF(AC159="","",AC159+31))</f>
        <v/>
      </c>
      <c r="AJ159" t="str">
        <f>IF(AI159="","",TODAY()-AI159)</f>
        <v/>
      </c>
      <c r="AM159" t="str">
        <f>IF(AI159="","SIN ESTADO",IF(AK159&lt;&gt;"","PAGA",IF(AJ159&gt;0,"VENCIDA",IF(AJ159&gt;=-5,"POR VENCER","AL DÍA"))))</f>
        <v>SIN ESTADO</v>
      </c>
      <c r="AO159" t="str">
        <f>IF(N($H159)&lt;6,"",IF(AI159="","",AI159+31))</f>
        <v/>
      </c>
      <c r="AP159" t="str">
        <f>IF(AO159="","",TODAY()-AO159)</f>
        <v/>
      </c>
      <c r="AS159" t="str">
        <f>IF(AO159="","SIN ESTADO",IF(AQ159&lt;&gt;"","PAGA",IF(AP159&gt;0,"VENCIDA",IF(AP159&gt;=-5,"POR VENCER","AL DÍA"))))</f>
        <v>SIN ESTADO</v>
      </c>
      <c r="AU159" t="str">
        <f>IF(N($H159)&lt;7,"",IF(AO159="","",AO159+31))</f>
        <v/>
      </c>
      <c r="AV159" t="str">
        <f>IF(AU159="","",TODAY()-AU159)</f>
        <v/>
      </c>
      <c r="AY159" t="str">
        <f>IF(AU159="","SIN ESTADO",IF(AW159&lt;&gt;"","PAGA",IF(AV159&gt;0,"VENCIDA",IF(AV159&gt;=-5,"POR VENCER","AL DÍA"))))</f>
        <v>SIN ESTADO</v>
      </c>
      <c r="BA159" t="str">
        <f>IF(N($H159)&lt;8,"",IF(AU159="","",AU159+31))</f>
        <v/>
      </c>
      <c r="BB159" t="str">
        <f>IF(BA159="","",TODAY()-BA159)</f>
        <v/>
      </c>
      <c r="BE159" t="str">
        <f>IF(BA159="","SIN ESTADO",IF(BC159&lt;&gt;"","PAGA",IF(BB159&gt;0,"VENCIDA",IF(BB159&gt;=-5,"POR VENCER","AL DÍA"))))</f>
        <v>SIN ESTADO</v>
      </c>
      <c r="BG159" t="str">
        <f>IF(N($H159)&lt;9,"",IF(BA159="","",BA159+31))</f>
        <v/>
      </c>
      <c r="BH159" t="str">
        <f>IF(BG159="","",TODAY()-BG159)</f>
        <v/>
      </c>
      <c r="BK159" t="str">
        <f>IF(BG159="","SIN ESTADO",IF(BI159&lt;&gt;"","PAGA",IF(BH159&gt;0,"VENCIDA",IF(BH159&gt;=-5,"POR VENCER","AL DÍA"))))</f>
        <v>SIN ESTADO</v>
      </c>
      <c r="BM159" t="str">
        <f>IF(N($H159)&lt;10,"",IF(BG159="","",BG159+31))</f>
        <v/>
      </c>
      <c r="BN159" t="str">
        <f>IF(BM159="","",TODAY()-BM159)</f>
        <v/>
      </c>
      <c r="BQ159" t="str">
        <f>IF(BM159="","SIN ESTADO",IF(BO159&lt;&gt;"","PAGA",IF(BN159&gt;0,"VENCIDA",IF(BN159&gt;=-5,"POR VENCER","AL DÍA"))))</f>
        <v>SIN ESTADO</v>
      </c>
      <c r="BS159" t="str">
        <f>IF(N($H159)&lt;11,"",IF(BM159="","",BM159+31))</f>
        <v/>
      </c>
      <c r="BT159" t="str">
        <f>IF(BS159="","",TODAY()-BS159)</f>
        <v/>
      </c>
      <c r="BW159" t="str">
        <f>IF(BS159="","SIN ESTADO",IF(BU159&lt;&gt;"","PAGA",IF(BT159&gt;0,"VENCIDA",IF(BT159&gt;=-5,"POR VENCER","AL DÍA"))))</f>
        <v>SIN ESTADO</v>
      </c>
      <c r="BY159" t="str">
        <f>IF(N($H159)&lt;12,"",IF(BS159="","",BS159+31))</f>
        <v/>
      </c>
      <c r="BZ159" t="str">
        <f>IF(BY159="","",TODAY()-BY159)</f>
        <v/>
      </c>
      <c r="CC159" t="str">
        <f>IF(BY159="","SIN ESTADO",IF(CA159&lt;&gt;"","PAGA",IF(BZ159&gt;0,"VENCIDA",IF(BZ159&gt;=-5,"POR VENCER","AL DÍA"))))</f>
        <v>SIN ESTADO</v>
      </c>
      <c r="CE159" t="str">
        <f>IF(N($H159)&lt;13,"",IF(BY159="","",BY159+31))</f>
        <v/>
      </c>
      <c r="CF159" t="str">
        <f>IF(CE159="","",TODAY()-CE159)</f>
        <v/>
      </c>
      <c r="CI159" t="str">
        <f>IF(CE159="","SIN ESTADO",IF(CG159&lt;&gt;"","PAGA",IF(CF159&gt;0,"VENCIDA",IF(CF159&gt;=-5,"POR VENCER","AL DÍA"))))</f>
        <v>SIN ESTADO</v>
      </c>
      <c r="CK159" t="str">
        <f>IF(N($H159)&lt;14,"",IF(CE159="","",CE159+31))</f>
        <v/>
      </c>
      <c r="CL159" t="str">
        <f>IF(CK159="","",TODAY()-CK159)</f>
        <v/>
      </c>
      <c r="CO159" t="str">
        <f>IF(CK159="","SIN ESTADO",IF(CM159&lt;&gt;"","PAGA",IF(CL159&gt;0,"VENCIDA",IF(CL159&gt;=-5,"POR VENCER","AL DÍA"))))</f>
        <v>SIN ESTADO</v>
      </c>
      <c r="CQ159" t="str">
        <f>IF(N($H159)&lt;15,"",IF(CK159="","",CK159+31))</f>
        <v/>
      </c>
      <c r="CR159" t="str">
        <f>IF(CQ159="","",TODAY()-CQ159)</f>
        <v/>
      </c>
      <c r="CU159" t="str">
        <f>IF(CQ159="","SIN ESTADO",IF(CS159&lt;&gt;"","PAGA",IF(CR159&gt;0,"VENCIDA",IF(CR159&gt;=-5,"POR VENCER","AL DÍA"))))</f>
        <v>SIN ESTADO</v>
      </c>
      <c r="CW159" t="str">
        <f>IF(N($H159)&lt;16,"",IF(CQ159="","",CQ159+31))</f>
        <v/>
      </c>
      <c r="CX159" t="str">
        <f>IF(CW159="","",TODAY()-CW159)</f>
        <v/>
      </c>
      <c r="DA159" t="str">
        <f>IF(CW159="","SIN ESTADO",IF(CY159&lt;&gt;"","PAGA",IF(CX159&gt;0,"VENCIDA",IF(CX159&gt;=-5,"POR VENCER","AL DÍA"))))</f>
        <v>SIN ESTADO</v>
      </c>
      <c r="DC159" t="str">
        <f>IF(N($H159)&lt;17,"",IF(CW159="","",CW159+31))</f>
        <v/>
      </c>
      <c r="DD159" t="str">
        <f>IF(DC159="","",TODAY()-DC159)</f>
        <v/>
      </c>
      <c r="DG159" t="str">
        <f>IF(DC159="","SIN ESTADO",IF(DE159&lt;&gt;"","PAGA",IF(DD159&gt;0,"VENCIDA",IF(DD159&gt;=-5,"POR VENCER","AL DÍA"))))</f>
        <v>SIN ESTADO</v>
      </c>
      <c r="DI159" t="str">
        <f>IF(N($H159)&lt;18,"",IF(DC159="","",DC159+31))</f>
        <v/>
      </c>
      <c r="DJ159" t="str">
        <f>IF(DI159="","",TODAY()-DI159)</f>
        <v/>
      </c>
      <c r="DM159" t="str">
        <f>IF(DI159="","SIN ESTADO",IF(DK159&lt;&gt;"","PAGA",IF(DJ159&gt;0,"VENCIDA",IF(DJ159&gt;=-5,"POR VENCER","AL DÍA"))))</f>
        <v>SIN ESTADO</v>
      </c>
      <c r="DO159" t="str">
        <f>IF(N($H159)&lt;19,"",IF(DI159="","",DI159+31))</f>
        <v/>
      </c>
      <c r="DP159" t="str">
        <f>IF(DO159="","",TODAY()-DO159)</f>
        <v/>
      </c>
      <c r="DS159" t="str">
        <f>IF(DO159="","SIN ESTADO",IF(DQ159&lt;&gt;"","PAGA",IF(DP159&gt;0,"VENCIDA",IF(DP159&gt;=-5,"POR VENCER","AL DÍA"))))</f>
        <v>SIN ESTADO</v>
      </c>
      <c r="DU159" t="str">
        <f>IF(N($H159)&lt;20,"",IF(DO159="","",DO159+31))</f>
        <v/>
      </c>
      <c r="DV159" t="str">
        <f>IF(DU159="","",TODAY()-DU159)</f>
        <v/>
      </c>
      <c r="DY159" t="str">
        <f>IF(DU159="","SIN ESTADO",IF(DW159&lt;&gt;"","PAGA",IF(DV159&gt;0,"VENCIDA",IF(DV159&gt;=-5,"POR VENCER","AL DÍA"))))</f>
        <v>SIN ESTADO</v>
      </c>
      <c r="EA159" t="str">
        <f>IF(N($H159)&lt;21,"",IF(DU159="","",DU159+31))</f>
        <v/>
      </c>
      <c r="EB159" t="str">
        <f>IF(EA159="","",TODAY()-EA159)</f>
        <v/>
      </c>
      <c r="EE159" t="str">
        <f>IF(EA159="","SIN ESTADO",IF(EC159&lt;&gt;"","PAGA",IF(EB159&gt;0,"VENCIDA",IF(EB159&gt;=-5,"POR VENCER","AL DÍA"))))</f>
        <v>SIN ESTADO</v>
      </c>
      <c r="EG159" t="str">
        <f>IF(N($H159)&lt;22,"",IF(EA159="","",EA159+31))</f>
        <v/>
      </c>
      <c r="EH159" t="str">
        <f>IF(EG159="","",TODAY()-EG159)</f>
        <v/>
      </c>
      <c r="EK159" t="str">
        <f>IF(EG159="","SIN ESTADO",IF(EI159&lt;&gt;"","PAGA",IF(EH159&gt;0,"VENCIDA",IF(EH159&gt;=-5,"POR VENCER","AL DÍA"))))</f>
        <v>SIN ESTADO</v>
      </c>
      <c r="EM159" t="str">
        <f>IF(N($H159)&lt;23,"",IF(EG159="","",EG159+31))</f>
        <v/>
      </c>
      <c r="EN159" t="str">
        <f>IF(EM159="","",TODAY()-EM159)</f>
        <v/>
      </c>
      <c r="EQ159" t="str">
        <f>IF(EM159="","SIN ESTADO",IF(EO159&lt;&gt;"","PAGA",IF(EN159&gt;0,"VENCIDA",IF(EN159&gt;=-5,"POR VENCER","AL DÍA"))))</f>
        <v>SIN ESTADO</v>
      </c>
      <c r="ES159" t="str">
        <f>IF(N($H159)&lt;24,"",IF(EM159="","",EM159+31))</f>
        <v/>
      </c>
      <c r="ET159" t="str">
        <f>IF(ES159="","",TODAY()-ES159)</f>
        <v/>
      </c>
      <c r="EW159" t="str">
        <f>IF(ES159="","SIN ESTADO",IF(EU159&lt;&gt;"","PAGA",IF(ET159&gt;0,"VENCIDA",IF(ET159&gt;=-5,"POR VENCER","AL DÍA"))))</f>
        <v>SIN ESTADO</v>
      </c>
      <c r="EY159" t="str">
        <f>IF(N($H159)&lt;25,"",IF(ES159="","",ES159+31))</f>
        <v/>
      </c>
      <c r="EZ159" t="str">
        <f>IF(EY159="","",TODAY()-EY159)</f>
        <v/>
      </c>
      <c r="FC159" t="str">
        <f>IF(EY159="","SIN ESTADO",IF(FA159&lt;&gt;"","PAGA",IF(EZ159&gt;0,"VENCIDA",IF(EZ159&gt;=-5,"POR VENCER","AL DÍA"))))</f>
        <v>SIN ESTADO</v>
      </c>
      <c r="FE159" t="str">
        <f>IF(N($H159)&lt;26,"",IF(EY159="","",EY159+31))</f>
        <v/>
      </c>
      <c r="FF159" t="str">
        <f>IF(FE159="","",TODAY()-FE159)</f>
        <v/>
      </c>
      <c r="FI159" t="str">
        <f>IF(FE159="","SIN ESTADO",IF(FG159&lt;&gt;"","PAGA",IF(FF159&gt;0,"VENCIDA",IF(FF159&gt;=-5,"POR VENCER","AL DÍA"))))</f>
        <v>SIN ESTADO</v>
      </c>
      <c r="FK159" t="str">
        <f>IF(N($H159)&lt;27,"",IF(FE159="","",FE159+31))</f>
        <v/>
      </c>
      <c r="FL159" t="str">
        <f>IF(FK159="","",TODAY()-FK159)</f>
        <v/>
      </c>
      <c r="FO159" t="str">
        <f>IF(FK159="","SIN ESTADO",IF(FM159&lt;&gt;"","PAGA",IF(FL159&gt;0,"VENCIDA",IF(FL159&gt;=-5,"POR VENCER","AL DÍA"))))</f>
        <v>SIN ESTADO</v>
      </c>
      <c r="FQ159" t="str">
        <f>IF(N($H159)&lt;28,"",IF(FK159="","",FK159+31))</f>
        <v/>
      </c>
      <c r="FR159" t="str">
        <f>IF(FQ159="","",TODAY()-FQ159)</f>
        <v/>
      </c>
      <c r="FU159" t="str">
        <f>IF(FQ159="","SIN ESTADO",IF(FS159&lt;&gt;"","PAGA",IF(FR159&gt;0,"VENCIDA",IF(FR159&gt;=-5,"POR VENCER","AL DÍA"))))</f>
        <v>SIN ESTADO</v>
      </c>
      <c r="FW159" t="str">
        <f>IF(N($H159)&lt;29,"",IF(FQ159="","",FQ159+31))</f>
        <v/>
      </c>
      <c r="FX159" t="str">
        <f>IF(FW159="","",TODAY()-FW159)</f>
        <v/>
      </c>
      <c r="GA159" t="str">
        <f>IF(FW159="","SIN ESTADO",IF(FY159&lt;&gt;"","PAGA",IF(FX159&gt;0,"VENCIDA",IF(FX159&gt;=-5,"POR VENCER","AL DÍA"))))</f>
        <v>SIN ESTADO</v>
      </c>
      <c r="GC159" t="str">
        <f>IF(N($H159)&lt;30,"",IF(FW159="","",FW159+31))</f>
        <v/>
      </c>
      <c r="GD159" t="str">
        <f>IF(GC159="","",TODAY()-GC159)</f>
        <v/>
      </c>
      <c r="GG159" t="str">
        <f>IF(GC159="","SIN ESTADO",IF(GE159&lt;&gt;"","PAGA",IF(GD159&gt;0,"VENCIDA",IF(GD159&gt;=-5,"POR VENCER","AL DÍA"))))</f>
        <v>SIN ESTADO</v>
      </c>
      <c r="GI159" t="str">
        <f>IF(N($H159)&lt;31,"",IF(GC159="","",GC159+31))</f>
        <v/>
      </c>
      <c r="GJ159" t="str">
        <f>IF(GI159="","",TODAY()-GI159)</f>
        <v/>
      </c>
      <c r="GM159" t="str">
        <f>IF(GI159="","SIN ESTADO",IF(GK159&lt;&gt;"","PAGA",IF(GJ159&gt;0,"VENCIDA",IF(GJ159&gt;=-5,"POR VENCER","AL DÍA"))))</f>
        <v>SIN ESTADO</v>
      </c>
      <c r="GO159" t="str">
        <f>IF(N($H159)&lt;32,"",IF(GI159="","",GI159+31))</f>
        <v/>
      </c>
      <c r="GP159" t="str">
        <f>IF(GO159="","",TODAY()-GO159)</f>
        <v/>
      </c>
      <c r="GS159" t="str">
        <f>IF(GO159="","SIN ESTADO",IF(GQ159&lt;&gt;"","PAGA",IF(GP159&gt;0,"VENCIDA",IF(GP159&gt;=-5,"POR VENCER","AL DÍA"))))</f>
        <v>SIN ESTADO</v>
      </c>
      <c r="GU159" t="str">
        <f>IF(N($H159)&lt;33,"",IF(GO159="","",GO159+31))</f>
        <v/>
      </c>
      <c r="GV159" t="str">
        <f>IF(GU159="","",TODAY()-GU159)</f>
        <v/>
      </c>
      <c r="GY159" t="str">
        <f>IF(GU159="","SIN ESTADO",IF(GW159&lt;&gt;"","PAGA",IF(GV159&gt;0,"VENCIDA",IF(GV159&gt;=-5,"POR VENCER","AL DÍA"))))</f>
        <v>SIN ESTADO</v>
      </c>
      <c r="HA159" t="str">
        <f>IF(N($H159)&lt;34,"",IF(GU159="","",GU159+31))</f>
        <v/>
      </c>
      <c r="HB159" t="str">
        <f>IF(HA159="","",TODAY()-HA159)</f>
        <v/>
      </c>
      <c r="HE159" t="str">
        <f>IF(HA159="","SIN ESTADO",IF(HC159&lt;&gt;"","PAGA",IF(HB159&gt;0,"VENCIDA",IF(HB159&gt;=-5,"POR VENCER","AL DÍA"))))</f>
        <v>SIN ESTADO</v>
      </c>
      <c r="HG159" t="str">
        <f>IF(N($H159)&lt;35,"",IF(HA159="","",HA159+31))</f>
        <v/>
      </c>
      <c r="HH159" t="str">
        <f>IF(HG159="","",TODAY()-HG159)</f>
        <v/>
      </c>
      <c r="HK159" t="str">
        <f>IF(HG159="","SIN ESTADO",IF(HI159&lt;&gt;"","PAGA",IF(HH159&gt;0,"VENCIDA",IF(HH159&gt;=-5,"POR VENCER","AL DÍA"))))</f>
        <v>SIN ESTADO</v>
      </c>
      <c r="HM159" t="str">
        <f>IF(N($H159)&lt;36,"",IF(HG159="","",HG159+31))</f>
        <v/>
      </c>
      <c r="HN159" t="str">
        <f>IF(HM159="","",TODAY()-HM159)</f>
        <v/>
      </c>
      <c r="HQ159" t="str">
        <f>IF(HM159="","SIN ESTADO",IF(HO159&lt;&gt;"","PAGA",IF(HN159&gt;0,"VENCIDA",IF(HN159&gt;=-5,"POR VENCER","AL DÍA"))))</f>
        <v>SIN ESTADO</v>
      </c>
      <c r="HS159">
        <f>N159+T159+Z159+AF159+AL159+AR159+AX159+BD159+BJ159+BP159+BV159+CB159+CH159+CN159+CT159+CZ159+DF159+DL159+DR159+DX159+ED159+EJ159+EP159+EV159+FB159+FH159+FN159+FT159+FZ159+GF159+GL159+GR159+GX159+HD159+HJ159+HP159</f>
        <v>0</v>
      </c>
      <c r="HU159">
        <f>IFERROR(N($J159),0)</f>
        <v>0</v>
      </c>
      <c r="HW159">
        <f>SUMPRODUCT((MOD(COLUMN($M159:$HR159)-COLUMN($M159),6)=0)*ISNUMBER($M159:$HR159)*($M159:$HR159&gt;=RESUMEN!$C$26)*($M159:$HR159&lt;=RESUMEN!$C$27)*IFERROR(N($N159:$HS159),0))</f>
        <v>0</v>
      </c>
      <c r="HX159">
        <f>SUMPRODUCT((MOD(COLUMN($M159:$HR159)-COLUMN($M159),6)=0)*ISNUMBER($M159:$HR159)*($M159:$HR159&gt;=RESUMEN!$C$26)*($M159:$HR159&lt;=RESUMEN!$C$27))</f>
        <v>0</v>
      </c>
    </row>
    <row r="160">
      <c r="B160">
        <f>VENTAS!A159</f>
        <v>157</v>
      </c>
      <c r="C160" t="str">
        <f>VENTAS!B159</f>
        <v xml:space="preserve">LC1 - 15 - 26 </v>
      </c>
      <c r="D160" t="str">
        <f>VENTAS!C159</f>
        <v>VENDIDO</v>
      </c>
      <c r="E160">
        <f>VENTAS!D159</f>
        <v>25000000</v>
      </c>
      <c r="F160">
        <f>VENTAS!J159</f>
        <v>21000000</v>
      </c>
      <c r="G160">
        <f>VENTAS!F159</f>
        <v>45946</v>
      </c>
      <c r="H160">
        <f>VENTAS!K159</f>
        <v>24</v>
      </c>
      <c r="I160" t="str">
        <f>VENTAS!M159</f>
        <v xml:space="preserve">16 DE CADA MES </v>
      </c>
      <c r="J160">
        <f>VENTAS!L159</f>
        <v>875000</v>
      </c>
      <c r="K160">
        <f>IF(N($H160)&lt;1,"",$G160+31)</f>
        <v>45977</v>
      </c>
      <c r="L160">
        <f>IF(K160="","",TODAY()-K160)</f>
        <v>341</v>
      </c>
      <c r="M160">
        <v>45981</v>
      </c>
      <c r="N160">
        <v>1200000</v>
      </c>
      <c r="O160" t="str">
        <f>IF(K160="","SIN ESTADO",IF(M160&lt;&gt;"","PAGA",IF(L160&gt;0,"VENCIDA",IF(L160&gt;=-5,"POR VENCER","AL DÍA"))))</f>
        <v>PAGA</v>
      </c>
      <c r="P160" t="str">
        <v>TRANSFERENCIA</v>
      </c>
      <c r="Q160">
        <f>IF(N($H160)&lt;2,"",IF(K160="","",K160+31))</f>
        <v>46008</v>
      </c>
      <c r="R160">
        <f>IF(Q160="","",TODAY()-Q160)</f>
        <v>310</v>
      </c>
      <c r="S160">
        <v>46000</v>
      </c>
      <c r="T160">
        <v>1200000</v>
      </c>
      <c r="U160" t="str">
        <f>IF(Q160="","SIN ESTADO",IF(S160&lt;&gt;"","PAGA",IF(R160&gt;0,"VENCIDA",IF(R160&gt;=-5,"POR VENCER","AL DÍA"))))</f>
        <v>PAGA</v>
      </c>
      <c r="V160" t="str">
        <v>TRANSFERENCIA</v>
      </c>
      <c r="W160">
        <f>IF(N($H160)&lt;3,"",IF(Q160="","",Q160+31))</f>
        <v>46039</v>
      </c>
      <c r="X160">
        <f>IF(W160="","",TODAY()-W160)</f>
        <v>279</v>
      </c>
      <c r="Y160">
        <v>46066</v>
      </c>
      <c r="Z160">
        <v>1000000</v>
      </c>
      <c r="AA160" t="str">
        <f>IF(W160="","SIN ESTADO",IF(Y160&lt;&gt;"","PAGA",IF(X160&gt;0,"VENCIDA",IF(X160&gt;=-5,"POR VENCER","AL DÍA"))))</f>
        <v>PAGA</v>
      </c>
      <c r="AB160" t="str">
        <v>TRANSFERENCIA</v>
      </c>
      <c r="AC160">
        <f>IF(N($H160)&lt;4,"",IF(W160="","",W160+31))</f>
        <v>46070</v>
      </c>
      <c r="AD160">
        <f>IF(AC160="","",TODAY()-AC160)</f>
        <v>248</v>
      </c>
      <c r="AE160">
        <v>46119</v>
      </c>
      <c r="AF160">
        <v>1200000</v>
      </c>
      <c r="AG160" t="str">
        <f>IF(AC160="","SIN ESTADO",IF(AE160&lt;&gt;"","PAGA",IF(AD160&gt;0,"VENCIDA",IF(AD160&gt;=-5,"POR VENCER","AL DÍA"))))</f>
        <v>PAGA</v>
      </c>
      <c r="AH160" t="str">
        <v>TRANSFERENCIA</v>
      </c>
      <c r="AI160">
        <f>IF(N($H160)&lt;5,"",IF(AC160="","",AC160+31))</f>
        <v>46101</v>
      </c>
      <c r="AJ160">
        <f>IF(AI160="","",TODAY()-AI160)</f>
        <v>217</v>
      </c>
      <c r="AK160">
        <v>46171</v>
      </c>
      <c r="AL160">
        <v>1000000</v>
      </c>
      <c r="AM160" t="str">
        <f>IF(AI160="","SIN ESTADO",IF(AK160&lt;&gt;"","PAGA",IF(AJ160&gt;0,"VENCIDA",IF(AJ160&gt;=-5,"POR VENCER","AL DÍA"))))</f>
        <v>PAGA</v>
      </c>
      <c r="AN160" t="str">
        <v>TRANSFERENCIA</v>
      </c>
      <c r="AO160">
        <f>IF(N($H160)&lt;6,"",IF(AI160="","",AI160+31))</f>
        <v>46132</v>
      </c>
      <c r="AP160">
        <f>IF(AO160="","",TODAY()-AO160)</f>
        <v>186</v>
      </c>
      <c r="AQ160">
        <v>46217</v>
      </c>
      <c r="AR160">
        <v>10000000</v>
      </c>
      <c r="AS160" t="str">
        <f>IF(AO160="","SIN ESTADO",IF(AQ160&lt;&gt;"","PAGA",IF(AP160&gt;0,"VENCIDA",IF(AP160&gt;=-5,"POR VENCER","AL DÍA"))))</f>
        <v>PAGA</v>
      </c>
      <c r="AT160" t="str">
        <v>TRANSFERENCIA</v>
      </c>
      <c r="AU160">
        <f>IF(N($H160)&lt;7,"",IF(AO160="","",AO160+31))</f>
        <v>46163</v>
      </c>
      <c r="AV160">
        <f>IF(AU160="","",TODAY()-AU160)</f>
        <v>155</v>
      </c>
      <c r="AW160">
        <v>46217</v>
      </c>
      <c r="AY160" t="str">
        <f>IF(AU160="","SIN ESTADO",IF(AW160&lt;&gt;"","PAGA",IF(AV160&gt;0,"VENCIDA",IF(AV160&gt;=-5,"POR VENCER","AL DÍA"))))</f>
        <v>PAGA</v>
      </c>
      <c r="BA160">
        <f>IF(N($H160)&lt;8,"",IF(AU160="","",AU160+31))</f>
        <v>46194</v>
      </c>
      <c r="BB160">
        <f>IF(BA160="","",TODAY()-BA160)</f>
        <v>124</v>
      </c>
      <c r="BC160">
        <v>46217</v>
      </c>
      <c r="BE160" t="str">
        <f>IF(BA160="","SIN ESTADO",IF(BC160&lt;&gt;"","PAGA",IF(BB160&gt;0,"VENCIDA",IF(BB160&gt;=-5,"POR VENCER","AL DÍA"))))</f>
        <v>PAGA</v>
      </c>
      <c r="BG160">
        <f>IF(N($H160)&lt;9,"",IF(BA160="","",BA160+31))</f>
        <v>46225</v>
      </c>
      <c r="BH160">
        <f>IF(BG160="","",TODAY()-BG160)</f>
        <v>93</v>
      </c>
      <c r="BI160">
        <v>46217</v>
      </c>
      <c r="BK160" t="str">
        <f>IF(BG160="","SIN ESTADO",IF(BI160&lt;&gt;"","PAGA",IF(BH160&gt;0,"VENCIDA",IF(BH160&gt;=-5,"POR VENCER","AL DÍA"))))</f>
        <v>PAGA</v>
      </c>
      <c r="BM160">
        <f>IF(N($H160)&lt;10,"",IF(BG160="","",BG160+31))</f>
        <v>46256</v>
      </c>
      <c r="BN160">
        <f>IF(BM160="","",TODAY()-BM160)</f>
        <v>62</v>
      </c>
      <c r="BO160">
        <v>46217</v>
      </c>
      <c r="BQ160" t="str">
        <f>IF(BM160="","SIN ESTADO",IF(BO160&lt;&gt;"","PAGA",IF(BN160&gt;0,"VENCIDA",IF(BN160&gt;=-5,"POR VENCER","AL DÍA"))))</f>
        <v>PAGA</v>
      </c>
      <c r="BS160">
        <f>IF(N($H160)&lt;11,"",IF(BM160="","",BM160+31))</f>
        <v>46287</v>
      </c>
      <c r="BT160">
        <f>IF(BS160="","",TODAY()-BS160)</f>
        <v>31</v>
      </c>
      <c r="BU160">
        <v>46217</v>
      </c>
      <c r="BW160" t="str">
        <f>IF(BS160="","SIN ESTADO",IF(BU160&lt;&gt;"","PAGA",IF(BT160&gt;0,"VENCIDA",IF(BT160&gt;=-5,"POR VENCER","AL DÍA"))))</f>
        <v>PAGA</v>
      </c>
      <c r="BY160">
        <f>IF(N($H160)&lt;12,"",IF(BS160="","",BS160+31))</f>
        <v>46318</v>
      </c>
      <c r="BZ160">
        <f>IF(BY160="","",TODAY()-BY160)</f>
        <v>0</v>
      </c>
      <c r="CA160">
        <v>46217</v>
      </c>
      <c r="CC160" t="str">
        <f>IF(BY160="","SIN ESTADO",IF(CA160&lt;&gt;"","PAGA",IF(BZ160&gt;0,"VENCIDA",IF(BZ160&gt;=-5,"POR VENCER","AL DÍA"))))</f>
        <v>PAGA</v>
      </c>
      <c r="CE160">
        <f>IF(N($H160)&lt;13,"",IF(BY160="","",BY160+31))</f>
        <v>46349</v>
      </c>
      <c r="CF160">
        <f>IF(CE160="","",TODAY()-CE160)</f>
        <v>-31</v>
      </c>
      <c r="CG160">
        <v>46217</v>
      </c>
      <c r="CI160" t="str">
        <f>IF(CE160="","SIN ESTADO",IF(CG160&lt;&gt;"","PAGA",IF(CF160&gt;0,"VENCIDA",IF(CF160&gt;=-5,"POR VENCER","AL DÍA"))))</f>
        <v>PAGA</v>
      </c>
      <c r="CK160">
        <f>IF(N($H160)&lt;14,"",IF(CE160="","",CE160+31))</f>
        <v>46380</v>
      </c>
      <c r="CL160">
        <f>IF(CK160="","",TODAY()-CK160)</f>
        <v>-62</v>
      </c>
      <c r="CM160">
        <v>46217</v>
      </c>
      <c r="CO160" t="str">
        <f>IF(CK160="","SIN ESTADO",IF(CM160&lt;&gt;"","PAGA",IF(CL160&gt;0,"VENCIDA",IF(CL160&gt;=-5,"POR VENCER","AL DÍA"))))</f>
        <v>PAGA</v>
      </c>
      <c r="CQ160">
        <f>IF(N($H160)&lt;15,"",IF(CK160="","",CK160+31))</f>
        <v>46411</v>
      </c>
      <c r="CR160">
        <f>IF(CQ160="","",TODAY()-CQ160)</f>
        <v>-93</v>
      </c>
      <c r="CS160">
        <v>46217</v>
      </c>
      <c r="CU160" t="str">
        <f>IF(CQ160="","SIN ESTADO",IF(CS160&lt;&gt;"","PAGA",IF(CR160&gt;0,"VENCIDA",IF(CR160&gt;=-5,"POR VENCER","AL DÍA"))))</f>
        <v>PAGA</v>
      </c>
      <c r="CW160">
        <f>IF(N($H160)&lt;16,"",IF(CQ160="","",CQ160+31))</f>
        <v>46442</v>
      </c>
      <c r="CX160">
        <f>IF(CW160="","",TODAY()-CW160)</f>
        <v>-124</v>
      </c>
      <c r="CY160">
        <v>46217</v>
      </c>
      <c r="DA160" t="str">
        <f>IF(CW160="","SIN ESTADO",IF(CY160&lt;&gt;"","PAGA",IF(CX160&gt;0,"VENCIDA",IF(CX160&gt;=-5,"POR VENCER","AL DÍA"))))</f>
        <v>PAGA</v>
      </c>
      <c r="DC160">
        <f>IF(N($H160)&lt;17,"",IF(CW160="","",CW160+31))</f>
        <v>46473</v>
      </c>
      <c r="DD160">
        <f>IF(DC160="","",TODAY()-DC160)</f>
        <v>-155</v>
      </c>
      <c r="DG160" t="str">
        <f>IF(DC160="","SIN ESTADO",IF(DE160&lt;&gt;"","PAGA",IF(DD160&gt;0,"VENCIDA",IF(DD160&gt;=-5,"POR VENCER","AL DÍA"))))</f>
        <v>AL DÍA</v>
      </c>
      <c r="DI160">
        <f>IF(N($H160)&lt;18,"",IF(DC160="","",DC160+31))</f>
        <v>46504</v>
      </c>
      <c r="DJ160">
        <f>IF(DI160="","",TODAY()-DI160)</f>
        <v>-186</v>
      </c>
      <c r="DM160" t="str">
        <f>IF(DI160="","SIN ESTADO",IF(DK160&lt;&gt;"","PAGA",IF(DJ160&gt;0,"VENCIDA",IF(DJ160&gt;=-5,"POR VENCER","AL DÍA"))))</f>
        <v>AL DÍA</v>
      </c>
      <c r="DO160">
        <f>IF(N($H160)&lt;19,"",IF(DI160="","",DI160+31))</f>
        <v>46535</v>
      </c>
      <c r="DP160">
        <f>IF(DO160="","",TODAY()-DO160)</f>
        <v>-217</v>
      </c>
      <c r="DS160" t="str">
        <f>IF(DO160="","SIN ESTADO",IF(DQ160&lt;&gt;"","PAGA",IF(DP160&gt;0,"VENCIDA",IF(DP160&gt;=-5,"POR VENCER","AL DÍA"))))</f>
        <v>AL DÍA</v>
      </c>
      <c r="DU160">
        <f>IF(N($H160)&lt;20,"",IF(DO160="","",DO160+31))</f>
        <v>46566</v>
      </c>
      <c r="DV160">
        <f>IF(DU160="","",TODAY()-DU160)</f>
        <v>-248</v>
      </c>
      <c r="DY160" t="str">
        <f>IF(DU160="","SIN ESTADO",IF(DW160&lt;&gt;"","PAGA",IF(DV160&gt;0,"VENCIDA",IF(DV160&gt;=-5,"POR VENCER","AL DÍA"))))</f>
        <v>AL DÍA</v>
      </c>
      <c r="EA160">
        <f>IF(N($H160)&lt;21,"",IF(DU160="","",DU160+31))</f>
        <v>46597</v>
      </c>
      <c r="EB160">
        <f>IF(EA160="","",TODAY()-EA160)</f>
        <v>-279</v>
      </c>
      <c r="EE160" t="str">
        <f>IF(EA160="","SIN ESTADO",IF(EC160&lt;&gt;"","PAGA",IF(EB160&gt;0,"VENCIDA",IF(EB160&gt;=-5,"POR VENCER","AL DÍA"))))</f>
        <v>AL DÍA</v>
      </c>
      <c r="EG160">
        <f>IF(N($H160)&lt;22,"",IF(EA160="","",EA160+31))</f>
        <v>46628</v>
      </c>
      <c r="EH160">
        <f>IF(EG160="","",TODAY()-EG160)</f>
        <v>-310</v>
      </c>
      <c r="EK160" t="str">
        <f>IF(EG160="","SIN ESTADO",IF(EI160&lt;&gt;"","PAGA",IF(EH160&gt;0,"VENCIDA",IF(EH160&gt;=-5,"POR VENCER","AL DÍA"))))</f>
        <v>AL DÍA</v>
      </c>
      <c r="EM160">
        <f>IF(N($H160)&lt;23,"",IF(EG160="","",EG160+31))</f>
        <v>46659</v>
      </c>
      <c r="EN160">
        <f>IF(EM160="","",TODAY()-EM160)</f>
        <v>-341</v>
      </c>
      <c r="EQ160" t="str">
        <f>IF(EM160="","SIN ESTADO",IF(EO160&lt;&gt;"","PAGA",IF(EN160&gt;0,"VENCIDA",IF(EN160&gt;=-5,"POR VENCER","AL DÍA"))))</f>
        <v>AL DÍA</v>
      </c>
      <c r="ES160">
        <f>IF(N($H160)&lt;24,"",IF(EM160="","",EM160+31))</f>
        <v>46690</v>
      </c>
      <c r="ET160">
        <f>IF(ES160="","",TODAY()-ES160)</f>
        <v>-372</v>
      </c>
      <c r="EW160" t="str">
        <f>IF(ES160="","SIN ESTADO",IF(EU160&lt;&gt;"","PAGA",IF(ET160&gt;0,"VENCIDA",IF(ET160&gt;=-5,"POR VENCER","AL DÍA"))))</f>
        <v>AL DÍA</v>
      </c>
      <c r="EY160" t="str">
        <f>IF(N($H160)&lt;25,"",IF(ES160="","",ES160+31))</f>
        <v/>
      </c>
      <c r="EZ160" t="str">
        <f>IF(EY160="","",TODAY()-EY160)</f>
        <v/>
      </c>
      <c r="FC160" t="str">
        <f>IF(EY160="","SIN ESTADO",IF(FA160&lt;&gt;"","PAGA",IF(EZ160&gt;0,"VENCIDA",IF(EZ160&gt;=-5,"POR VENCER","AL DÍA"))))</f>
        <v>SIN ESTADO</v>
      </c>
      <c r="FE160" t="str">
        <f>IF(N($H160)&lt;26,"",IF(EY160="","",EY160+31))</f>
        <v/>
      </c>
      <c r="FF160" t="str">
        <f>IF(FE160="","",TODAY()-FE160)</f>
        <v/>
      </c>
      <c r="FI160" t="str">
        <f>IF(FE160="","SIN ESTADO",IF(FG160&lt;&gt;"","PAGA",IF(FF160&gt;0,"VENCIDA",IF(FF160&gt;=-5,"POR VENCER","AL DÍA"))))</f>
        <v>SIN ESTADO</v>
      </c>
      <c r="FK160" t="str">
        <f>IF(N($H160)&lt;27,"",IF(FE160="","",FE160+31))</f>
        <v/>
      </c>
      <c r="FL160" t="str">
        <f>IF(FK160="","",TODAY()-FK160)</f>
        <v/>
      </c>
      <c r="FO160" t="str">
        <f>IF(FK160="","SIN ESTADO",IF(FM160&lt;&gt;"","PAGA",IF(FL160&gt;0,"VENCIDA",IF(FL160&gt;=-5,"POR VENCER","AL DÍA"))))</f>
        <v>SIN ESTADO</v>
      </c>
      <c r="FQ160" t="str">
        <f>IF(N($H160)&lt;28,"",IF(FK160="","",FK160+31))</f>
        <v/>
      </c>
      <c r="FR160" t="str">
        <f>IF(FQ160="","",TODAY()-FQ160)</f>
        <v/>
      </c>
      <c r="FU160" t="str">
        <f>IF(FQ160="","SIN ESTADO",IF(FS160&lt;&gt;"","PAGA",IF(FR160&gt;0,"VENCIDA",IF(FR160&gt;=-5,"POR VENCER","AL DÍA"))))</f>
        <v>SIN ESTADO</v>
      </c>
      <c r="FW160" t="str">
        <f>IF(N($H160)&lt;29,"",IF(FQ160="","",FQ160+31))</f>
        <v/>
      </c>
      <c r="FX160" t="str">
        <f>IF(FW160="","",TODAY()-FW160)</f>
        <v/>
      </c>
      <c r="GA160" t="str">
        <f>IF(FW160="","SIN ESTADO",IF(FY160&lt;&gt;"","PAGA",IF(FX160&gt;0,"VENCIDA",IF(FX160&gt;=-5,"POR VENCER","AL DÍA"))))</f>
        <v>SIN ESTADO</v>
      </c>
      <c r="GC160" t="str">
        <f>IF(N($H160)&lt;30,"",IF(FW160="","",FW160+31))</f>
        <v/>
      </c>
      <c r="GD160" t="str">
        <f>IF(GC160="","",TODAY()-GC160)</f>
        <v/>
      </c>
      <c r="GG160" t="str">
        <f>IF(GC160="","SIN ESTADO",IF(GE160&lt;&gt;"","PAGA",IF(GD160&gt;0,"VENCIDA",IF(GD160&gt;=-5,"POR VENCER","AL DÍA"))))</f>
        <v>SIN ESTADO</v>
      </c>
      <c r="GI160" t="str">
        <f>IF(N($H160)&lt;31,"",IF(GC160="","",GC160+31))</f>
        <v/>
      </c>
      <c r="GJ160" t="str">
        <f>IF(GI160="","",TODAY()-GI160)</f>
        <v/>
      </c>
      <c r="GM160" t="str">
        <f>IF(GI160="","SIN ESTADO",IF(GK160&lt;&gt;"","PAGA",IF(GJ160&gt;0,"VENCIDA",IF(GJ160&gt;=-5,"POR VENCER","AL DÍA"))))</f>
        <v>SIN ESTADO</v>
      </c>
      <c r="GO160" t="str">
        <f>IF(N($H160)&lt;32,"",IF(GI160="","",GI160+31))</f>
        <v/>
      </c>
      <c r="GP160" t="str">
        <f>IF(GO160="","",TODAY()-GO160)</f>
        <v/>
      </c>
      <c r="GS160" t="str">
        <f>IF(GO160="","SIN ESTADO",IF(GQ160&lt;&gt;"","PAGA",IF(GP160&gt;0,"VENCIDA",IF(GP160&gt;=-5,"POR VENCER","AL DÍA"))))</f>
        <v>SIN ESTADO</v>
      </c>
      <c r="GU160" t="str">
        <f>IF(N($H160)&lt;33,"",IF(GO160="","",GO160+31))</f>
        <v/>
      </c>
      <c r="GV160" t="str">
        <f>IF(GU160="","",TODAY()-GU160)</f>
        <v/>
      </c>
      <c r="GY160" t="str">
        <f>IF(GU160="","SIN ESTADO",IF(GW160&lt;&gt;"","PAGA",IF(GV160&gt;0,"VENCIDA",IF(GV160&gt;=-5,"POR VENCER","AL DÍA"))))</f>
        <v>SIN ESTADO</v>
      </c>
      <c r="HA160" t="str">
        <f>IF(N($H160)&lt;34,"",IF(GU160="","",GU160+31))</f>
        <v/>
      </c>
      <c r="HB160" t="str">
        <f>IF(HA160="","",TODAY()-HA160)</f>
        <v/>
      </c>
      <c r="HE160" t="str">
        <f>IF(HA160="","SIN ESTADO",IF(HC160&lt;&gt;"","PAGA",IF(HB160&gt;0,"VENCIDA",IF(HB160&gt;=-5,"POR VENCER","AL DÍA"))))</f>
        <v>SIN ESTADO</v>
      </c>
      <c r="HG160" t="str">
        <f>IF(N($H160)&lt;35,"",IF(HA160="","",HA160+31))</f>
        <v/>
      </c>
      <c r="HH160" t="str">
        <f>IF(HG160="","",TODAY()-HG160)</f>
        <v/>
      </c>
      <c r="HK160" t="str">
        <f>IF(HG160="","SIN ESTADO",IF(HI160&lt;&gt;"","PAGA",IF(HH160&gt;0,"VENCIDA",IF(HH160&gt;=-5,"POR VENCER","AL DÍA"))))</f>
        <v>SIN ESTADO</v>
      </c>
      <c r="HM160" t="str">
        <f>IF(N($H160)&lt;36,"",IF(HG160="","",HG160+31))</f>
        <v/>
      </c>
      <c r="HN160" t="str">
        <f>IF(HM160="","",TODAY()-HM160)</f>
        <v/>
      </c>
      <c r="HQ160" t="str">
        <f>IF(HM160="","SIN ESTADO",IF(HO160&lt;&gt;"","PAGA",IF(HN160&gt;0,"VENCIDA",IF(HN160&gt;=-5,"POR VENCER","AL DÍA"))))</f>
        <v>SIN ESTADO</v>
      </c>
      <c r="HS160">
        <f>N160+T160+Z160+AF160+AL160+AR160+AX160+BD160+BJ160+BP160+BV160+CB160+CH160+CN160+CT160+CZ160+DF160+DL160+DR160+DX160+ED160+EJ160+EP160+EV160+FB160+FH160+FN160+FT160+FZ160+GF160+GL160+GR160+GX160+HD160+HJ160+HP160</f>
        <v>15600000</v>
      </c>
      <c r="HU160">
        <f>IFERROR(N($J160),0)</f>
        <v>875000</v>
      </c>
      <c r="HW160">
        <f>SUMPRODUCT((MOD(COLUMN($M160:$HR160)-COLUMN($M160),6)=0)*ISNUMBER($M160:$HR160)*($M160:$HR160&gt;=RESUMEN!$C$26)*($M160:$HR160&lt;=RESUMEN!$C$27)*IFERROR(N($N160:$HS160),0))</f>
        <v>0</v>
      </c>
      <c r="HX160">
        <f>SUMPRODUCT((MOD(COLUMN($M160:$HR160)-COLUMN($M160),6)=0)*ISNUMBER($M160:$HR160)*($M160:$HR160&gt;=RESUMEN!$C$26)*($M160:$HR160&lt;=RESUMEN!$C$27))</f>
        <v>0</v>
      </c>
    </row>
    <row r="161">
      <c r="B161">
        <f>VENTAS!A160</f>
        <v>158</v>
      </c>
      <c r="C161" t="str">
        <f>VENTAS!B160</f>
        <v xml:space="preserve">LC1 - 15 - 27 </v>
      </c>
      <c r="D161" t="str">
        <f>VENTAS!C160</f>
        <v>EN NEGOCIACIÓN</v>
      </c>
      <c r="E161">
        <f>VENTAS!D160</f>
        <v>41600000</v>
      </c>
      <c r="F161">
        <f>VENTAS!J160</f>
        <v>41600000</v>
      </c>
      <c r="G161">
        <f>VENTAS!F160</f>
        <v>0</v>
      </c>
      <c r="H161">
        <f>VENTAS!K160</f>
        <v>0</v>
      </c>
      <c r="I161">
        <f>VENTAS!M160</f>
        <v>0</v>
      </c>
      <c r="J161" t="e">
        <f>VENTAS!L160</f>
        <v>#DIV/0!</v>
      </c>
      <c r="K161" t="str">
        <f>IF(N($H161)&lt;1,"",$G161+31)</f>
        <v/>
      </c>
      <c r="L161" t="str">
        <f>IF(K161="","",TODAY()-K161)</f>
        <v/>
      </c>
      <c r="O161" t="str">
        <f>IF(K161="","SIN ESTADO",IF(M161&lt;&gt;"","PAGA",IF(L161&gt;0,"VENCIDA",IF(L161&gt;=-5,"POR VENCER","AL DÍA"))))</f>
        <v>SIN ESTADO</v>
      </c>
      <c r="Q161" t="str">
        <f>IF(N($H161)&lt;2,"",IF(K161="","",K161+31))</f>
        <v/>
      </c>
      <c r="R161" t="str">
        <f>IF(Q161="","",TODAY()-Q161)</f>
        <v/>
      </c>
      <c r="U161" t="str">
        <f>IF(Q161="","SIN ESTADO",IF(S161&lt;&gt;"","PAGA",IF(R161&gt;0,"VENCIDA",IF(R161&gt;=-5,"POR VENCER","AL DÍA"))))</f>
        <v>SIN ESTADO</v>
      </c>
      <c r="W161" t="str">
        <f>IF(N($H161)&lt;3,"",IF(Q161="","",Q161+31))</f>
        <v/>
      </c>
      <c r="X161" t="str">
        <f>IF(W161="","",TODAY()-W161)</f>
        <v/>
      </c>
      <c r="AA161" t="str">
        <f>IF(W161="","SIN ESTADO",IF(Y161&lt;&gt;"","PAGA",IF(X161&gt;0,"VENCIDA",IF(X161&gt;=-5,"POR VENCER","AL DÍA"))))</f>
        <v>SIN ESTADO</v>
      </c>
      <c r="AC161" t="str">
        <f>IF(N($H161)&lt;4,"",IF(W161="","",W161+31))</f>
        <v/>
      </c>
      <c r="AD161" t="str">
        <f>IF(AC161="","",TODAY()-AC161)</f>
        <v/>
      </c>
      <c r="AG161" t="str">
        <f>IF(AC161="","SIN ESTADO",IF(AE161&lt;&gt;"","PAGA",IF(AD161&gt;0,"VENCIDA",IF(AD161&gt;=-5,"POR VENCER","AL DÍA"))))</f>
        <v>SIN ESTADO</v>
      </c>
      <c r="AI161" t="str">
        <f>IF(N($H161)&lt;5,"",IF(AC161="","",AC161+31))</f>
        <v/>
      </c>
      <c r="AJ161" t="str">
        <f>IF(AI161="","",TODAY()-AI161)</f>
        <v/>
      </c>
      <c r="AM161" t="str">
        <f>IF(AI161="","SIN ESTADO",IF(AK161&lt;&gt;"","PAGA",IF(AJ161&gt;0,"VENCIDA",IF(AJ161&gt;=-5,"POR VENCER","AL DÍA"))))</f>
        <v>SIN ESTADO</v>
      </c>
      <c r="AO161" t="str">
        <f>IF(N($H161)&lt;6,"",IF(AI161="","",AI161+31))</f>
        <v/>
      </c>
      <c r="AP161" t="str">
        <f>IF(AO161="","",TODAY()-AO161)</f>
        <v/>
      </c>
      <c r="AS161" t="str">
        <f>IF(AO161="","SIN ESTADO",IF(AQ161&lt;&gt;"","PAGA",IF(AP161&gt;0,"VENCIDA",IF(AP161&gt;=-5,"POR VENCER","AL DÍA"))))</f>
        <v>SIN ESTADO</v>
      </c>
      <c r="AU161" t="str">
        <f>IF(N($H161)&lt;7,"",IF(AO161="","",AO161+31))</f>
        <v/>
      </c>
      <c r="AV161" t="str">
        <f>IF(AU161="","",TODAY()-AU161)</f>
        <v/>
      </c>
      <c r="AY161" t="str">
        <f>IF(AU161="","SIN ESTADO",IF(AW161&lt;&gt;"","PAGA",IF(AV161&gt;0,"VENCIDA",IF(AV161&gt;=-5,"POR VENCER","AL DÍA"))))</f>
        <v>SIN ESTADO</v>
      </c>
      <c r="BA161" t="str">
        <f>IF(N($H161)&lt;8,"",IF(AU161="","",AU161+31))</f>
        <v/>
      </c>
      <c r="BB161" t="str">
        <f>IF(BA161="","",TODAY()-BA161)</f>
        <v/>
      </c>
      <c r="BE161" t="str">
        <f>IF(BA161="","SIN ESTADO",IF(BC161&lt;&gt;"","PAGA",IF(BB161&gt;0,"VENCIDA",IF(BB161&gt;=-5,"POR VENCER","AL DÍA"))))</f>
        <v>SIN ESTADO</v>
      </c>
      <c r="BG161" t="str">
        <f>IF(N($H161)&lt;9,"",IF(BA161="","",BA161+31))</f>
        <v/>
      </c>
      <c r="BH161" t="str">
        <f>IF(BG161="","",TODAY()-BG161)</f>
        <v/>
      </c>
      <c r="BK161" t="str">
        <f>IF(BG161="","SIN ESTADO",IF(BI161&lt;&gt;"","PAGA",IF(BH161&gt;0,"VENCIDA",IF(BH161&gt;=-5,"POR VENCER","AL DÍA"))))</f>
        <v>SIN ESTADO</v>
      </c>
      <c r="BM161" t="str">
        <f>IF(N($H161)&lt;10,"",IF(BG161="","",BG161+31))</f>
        <v/>
      </c>
      <c r="BN161" t="str">
        <f>IF(BM161="","",TODAY()-BM161)</f>
        <v/>
      </c>
      <c r="BQ161" t="str">
        <f>IF(BM161="","SIN ESTADO",IF(BO161&lt;&gt;"","PAGA",IF(BN161&gt;0,"VENCIDA",IF(BN161&gt;=-5,"POR VENCER","AL DÍA"))))</f>
        <v>SIN ESTADO</v>
      </c>
      <c r="BS161" t="str">
        <f>IF(N($H161)&lt;11,"",IF(BM161="","",BM161+31))</f>
        <v/>
      </c>
      <c r="BT161" t="str">
        <f>IF(BS161="","",TODAY()-BS161)</f>
        <v/>
      </c>
      <c r="BW161" t="str">
        <f>IF(BS161="","SIN ESTADO",IF(BU161&lt;&gt;"","PAGA",IF(BT161&gt;0,"VENCIDA",IF(BT161&gt;=-5,"POR VENCER","AL DÍA"))))</f>
        <v>SIN ESTADO</v>
      </c>
      <c r="BY161" t="str">
        <f>IF(N($H161)&lt;12,"",IF(BS161="","",BS161+31))</f>
        <v/>
      </c>
      <c r="BZ161" t="str">
        <f>IF(BY161="","",TODAY()-BY161)</f>
        <v/>
      </c>
      <c r="CC161" t="str">
        <f>IF(BY161="","SIN ESTADO",IF(CA161&lt;&gt;"","PAGA",IF(BZ161&gt;0,"VENCIDA",IF(BZ161&gt;=-5,"POR VENCER","AL DÍA"))))</f>
        <v>SIN ESTADO</v>
      </c>
      <c r="CE161" t="str">
        <f>IF(N($H161)&lt;13,"",IF(BY161="","",BY161+31))</f>
        <v/>
      </c>
      <c r="CF161" t="str">
        <f>IF(CE161="","",TODAY()-CE161)</f>
        <v/>
      </c>
      <c r="CI161" t="str">
        <f>IF(CE161="","SIN ESTADO",IF(CG161&lt;&gt;"","PAGA",IF(CF161&gt;0,"VENCIDA",IF(CF161&gt;=-5,"POR VENCER","AL DÍA"))))</f>
        <v>SIN ESTADO</v>
      </c>
      <c r="CK161" t="str">
        <f>IF(N($H161)&lt;14,"",IF(CE161="","",CE161+31))</f>
        <v/>
      </c>
      <c r="CL161" t="str">
        <f>IF(CK161="","",TODAY()-CK161)</f>
        <v/>
      </c>
      <c r="CO161" t="str">
        <f>IF(CK161="","SIN ESTADO",IF(CM161&lt;&gt;"","PAGA",IF(CL161&gt;0,"VENCIDA",IF(CL161&gt;=-5,"POR VENCER","AL DÍA"))))</f>
        <v>SIN ESTADO</v>
      </c>
      <c r="CQ161" t="str">
        <f>IF(N($H161)&lt;15,"",IF(CK161="","",CK161+31))</f>
        <v/>
      </c>
      <c r="CR161" t="str">
        <f>IF(CQ161="","",TODAY()-CQ161)</f>
        <v/>
      </c>
      <c r="CU161" t="str">
        <f>IF(CQ161="","SIN ESTADO",IF(CS161&lt;&gt;"","PAGA",IF(CR161&gt;0,"VENCIDA",IF(CR161&gt;=-5,"POR VENCER","AL DÍA"))))</f>
        <v>SIN ESTADO</v>
      </c>
      <c r="CW161" t="str">
        <f>IF(N($H161)&lt;16,"",IF(CQ161="","",CQ161+31))</f>
        <v/>
      </c>
      <c r="CX161" t="str">
        <f>IF(CW161="","",TODAY()-CW161)</f>
        <v/>
      </c>
      <c r="DA161" t="str">
        <f>IF(CW161="","SIN ESTADO",IF(CY161&lt;&gt;"","PAGA",IF(CX161&gt;0,"VENCIDA",IF(CX161&gt;=-5,"POR VENCER","AL DÍA"))))</f>
        <v>SIN ESTADO</v>
      </c>
      <c r="DC161" t="str">
        <f>IF(N($H161)&lt;17,"",IF(CW161="","",CW161+31))</f>
        <v/>
      </c>
      <c r="DD161" t="str">
        <f>IF(DC161="","",TODAY()-DC161)</f>
        <v/>
      </c>
      <c r="DG161" t="str">
        <f>IF(DC161="","SIN ESTADO",IF(DE161&lt;&gt;"","PAGA",IF(DD161&gt;0,"VENCIDA",IF(DD161&gt;=-5,"POR VENCER","AL DÍA"))))</f>
        <v>SIN ESTADO</v>
      </c>
      <c r="DI161" t="str">
        <f>IF(N($H161)&lt;18,"",IF(DC161="","",DC161+31))</f>
        <v/>
      </c>
      <c r="DJ161" t="str">
        <f>IF(DI161="","",TODAY()-DI161)</f>
        <v/>
      </c>
      <c r="DM161" t="str">
        <f>IF(DI161="","SIN ESTADO",IF(DK161&lt;&gt;"","PAGA",IF(DJ161&gt;0,"VENCIDA",IF(DJ161&gt;=-5,"POR VENCER","AL DÍA"))))</f>
        <v>SIN ESTADO</v>
      </c>
      <c r="DO161" t="str">
        <f>IF(N($H161)&lt;19,"",IF(DI161="","",DI161+31))</f>
        <v/>
      </c>
      <c r="DP161" t="str">
        <f>IF(DO161="","",TODAY()-DO161)</f>
        <v/>
      </c>
      <c r="DS161" t="str">
        <f>IF(DO161="","SIN ESTADO",IF(DQ161&lt;&gt;"","PAGA",IF(DP161&gt;0,"VENCIDA",IF(DP161&gt;=-5,"POR VENCER","AL DÍA"))))</f>
        <v>SIN ESTADO</v>
      </c>
      <c r="DU161" t="str">
        <f>IF(N($H161)&lt;20,"",IF(DO161="","",DO161+31))</f>
        <v/>
      </c>
      <c r="DV161" t="str">
        <f>IF(DU161="","",TODAY()-DU161)</f>
        <v/>
      </c>
      <c r="DY161" t="str">
        <f>IF(DU161="","SIN ESTADO",IF(DW161&lt;&gt;"","PAGA",IF(DV161&gt;0,"VENCIDA",IF(DV161&gt;=-5,"POR VENCER","AL DÍA"))))</f>
        <v>SIN ESTADO</v>
      </c>
      <c r="EA161" t="str">
        <f>IF(N($H161)&lt;21,"",IF(DU161="","",DU161+31))</f>
        <v/>
      </c>
      <c r="EB161" t="str">
        <f>IF(EA161="","",TODAY()-EA161)</f>
        <v/>
      </c>
      <c r="EE161" t="str">
        <f>IF(EA161="","SIN ESTADO",IF(EC161&lt;&gt;"","PAGA",IF(EB161&gt;0,"VENCIDA",IF(EB161&gt;=-5,"POR VENCER","AL DÍA"))))</f>
        <v>SIN ESTADO</v>
      </c>
      <c r="EG161" t="str">
        <f>IF(N($H161)&lt;22,"",IF(EA161="","",EA161+31))</f>
        <v/>
      </c>
      <c r="EH161" t="str">
        <f>IF(EG161="","",TODAY()-EG161)</f>
        <v/>
      </c>
      <c r="EK161" t="str">
        <f>IF(EG161="","SIN ESTADO",IF(EI161&lt;&gt;"","PAGA",IF(EH161&gt;0,"VENCIDA",IF(EH161&gt;=-5,"POR VENCER","AL DÍA"))))</f>
        <v>SIN ESTADO</v>
      </c>
      <c r="EM161" t="str">
        <f>IF(N($H161)&lt;23,"",IF(EG161="","",EG161+31))</f>
        <v/>
      </c>
      <c r="EN161" t="str">
        <f>IF(EM161="","",TODAY()-EM161)</f>
        <v/>
      </c>
      <c r="EQ161" t="str">
        <f>IF(EM161="","SIN ESTADO",IF(EO161&lt;&gt;"","PAGA",IF(EN161&gt;0,"VENCIDA",IF(EN161&gt;=-5,"POR VENCER","AL DÍA"))))</f>
        <v>SIN ESTADO</v>
      </c>
      <c r="ES161" t="str">
        <f>IF(N($H161)&lt;24,"",IF(EM161="","",EM161+31))</f>
        <v/>
      </c>
      <c r="ET161" t="str">
        <f>IF(ES161="","",TODAY()-ES161)</f>
        <v/>
      </c>
      <c r="EW161" t="str">
        <f>IF(ES161="","SIN ESTADO",IF(EU161&lt;&gt;"","PAGA",IF(ET161&gt;0,"VENCIDA",IF(ET161&gt;=-5,"POR VENCER","AL DÍA"))))</f>
        <v>SIN ESTADO</v>
      </c>
      <c r="EY161" t="str">
        <f>IF(N($H161)&lt;25,"",IF(ES161="","",ES161+31))</f>
        <v/>
      </c>
      <c r="EZ161" t="str">
        <f>IF(EY161="","",TODAY()-EY161)</f>
        <v/>
      </c>
      <c r="FC161" t="str">
        <f>IF(EY161="","SIN ESTADO",IF(FA161&lt;&gt;"","PAGA",IF(EZ161&gt;0,"VENCIDA",IF(EZ161&gt;=-5,"POR VENCER","AL DÍA"))))</f>
        <v>SIN ESTADO</v>
      </c>
      <c r="FE161" t="str">
        <f>IF(N($H161)&lt;26,"",IF(EY161="","",EY161+31))</f>
        <v/>
      </c>
      <c r="FF161" t="str">
        <f>IF(FE161="","",TODAY()-FE161)</f>
        <v/>
      </c>
      <c r="FI161" t="str">
        <f>IF(FE161="","SIN ESTADO",IF(FG161&lt;&gt;"","PAGA",IF(FF161&gt;0,"VENCIDA",IF(FF161&gt;=-5,"POR VENCER","AL DÍA"))))</f>
        <v>SIN ESTADO</v>
      </c>
      <c r="FK161" t="str">
        <f>IF(N($H161)&lt;27,"",IF(FE161="","",FE161+31))</f>
        <v/>
      </c>
      <c r="FL161" t="str">
        <f>IF(FK161="","",TODAY()-FK161)</f>
        <v/>
      </c>
      <c r="FO161" t="str">
        <f>IF(FK161="","SIN ESTADO",IF(FM161&lt;&gt;"","PAGA",IF(FL161&gt;0,"VENCIDA",IF(FL161&gt;=-5,"POR VENCER","AL DÍA"))))</f>
        <v>SIN ESTADO</v>
      </c>
      <c r="FQ161" t="str">
        <f>IF(N($H161)&lt;28,"",IF(FK161="","",FK161+31))</f>
        <v/>
      </c>
      <c r="FR161" t="str">
        <f>IF(FQ161="","",TODAY()-FQ161)</f>
        <v/>
      </c>
      <c r="FU161" t="str">
        <f>IF(FQ161="","SIN ESTADO",IF(FS161&lt;&gt;"","PAGA",IF(FR161&gt;0,"VENCIDA",IF(FR161&gt;=-5,"POR VENCER","AL DÍA"))))</f>
        <v>SIN ESTADO</v>
      </c>
      <c r="FW161" t="str">
        <f>IF(N($H161)&lt;29,"",IF(FQ161="","",FQ161+31))</f>
        <v/>
      </c>
      <c r="FX161" t="str">
        <f>IF(FW161="","",TODAY()-FW161)</f>
        <v/>
      </c>
      <c r="GA161" t="str">
        <f>IF(FW161="","SIN ESTADO",IF(FY161&lt;&gt;"","PAGA",IF(FX161&gt;0,"VENCIDA",IF(FX161&gt;=-5,"POR VENCER","AL DÍA"))))</f>
        <v>SIN ESTADO</v>
      </c>
      <c r="GC161" t="str">
        <f>IF(N($H161)&lt;30,"",IF(FW161="","",FW161+31))</f>
        <v/>
      </c>
      <c r="GD161" t="str">
        <f>IF(GC161="","",TODAY()-GC161)</f>
        <v/>
      </c>
      <c r="GG161" t="str">
        <f>IF(GC161="","SIN ESTADO",IF(GE161&lt;&gt;"","PAGA",IF(GD161&gt;0,"VENCIDA",IF(GD161&gt;=-5,"POR VENCER","AL DÍA"))))</f>
        <v>SIN ESTADO</v>
      </c>
      <c r="GI161" t="str">
        <f>IF(N($H161)&lt;31,"",IF(GC161="","",GC161+31))</f>
        <v/>
      </c>
      <c r="GJ161" t="str">
        <f>IF(GI161="","",TODAY()-GI161)</f>
        <v/>
      </c>
      <c r="GM161" t="str">
        <f>IF(GI161="","SIN ESTADO",IF(GK161&lt;&gt;"","PAGA",IF(GJ161&gt;0,"VENCIDA",IF(GJ161&gt;=-5,"POR VENCER","AL DÍA"))))</f>
        <v>SIN ESTADO</v>
      </c>
      <c r="GO161" t="str">
        <f>IF(N($H161)&lt;32,"",IF(GI161="","",GI161+31))</f>
        <v/>
      </c>
      <c r="GP161" t="str">
        <f>IF(GO161="","",TODAY()-GO161)</f>
        <v/>
      </c>
      <c r="GS161" t="str">
        <f>IF(GO161="","SIN ESTADO",IF(GQ161&lt;&gt;"","PAGA",IF(GP161&gt;0,"VENCIDA",IF(GP161&gt;=-5,"POR VENCER","AL DÍA"))))</f>
        <v>SIN ESTADO</v>
      </c>
      <c r="GU161" t="str">
        <f>IF(N($H161)&lt;33,"",IF(GO161="","",GO161+31))</f>
        <v/>
      </c>
      <c r="GV161" t="str">
        <f>IF(GU161="","",TODAY()-GU161)</f>
        <v/>
      </c>
      <c r="GY161" t="str">
        <f>IF(GU161="","SIN ESTADO",IF(GW161&lt;&gt;"","PAGA",IF(GV161&gt;0,"VENCIDA",IF(GV161&gt;=-5,"POR VENCER","AL DÍA"))))</f>
        <v>SIN ESTADO</v>
      </c>
      <c r="HA161" t="str">
        <f>IF(N($H161)&lt;34,"",IF(GU161="","",GU161+31))</f>
        <v/>
      </c>
      <c r="HB161" t="str">
        <f>IF(HA161="","",TODAY()-HA161)</f>
        <v/>
      </c>
      <c r="HE161" t="str">
        <f>IF(HA161="","SIN ESTADO",IF(HC161&lt;&gt;"","PAGA",IF(HB161&gt;0,"VENCIDA",IF(HB161&gt;=-5,"POR VENCER","AL DÍA"))))</f>
        <v>SIN ESTADO</v>
      </c>
      <c r="HG161" t="str">
        <f>IF(N($H161)&lt;35,"",IF(HA161="","",HA161+31))</f>
        <v/>
      </c>
      <c r="HH161" t="str">
        <f>IF(HG161="","",TODAY()-HG161)</f>
        <v/>
      </c>
      <c r="HK161" t="str">
        <f>IF(HG161="","SIN ESTADO",IF(HI161&lt;&gt;"","PAGA",IF(HH161&gt;0,"VENCIDA",IF(HH161&gt;=-5,"POR VENCER","AL DÍA"))))</f>
        <v>SIN ESTADO</v>
      </c>
      <c r="HM161" t="str">
        <f>IF(N($H161)&lt;36,"",IF(HG161="","",HG161+31))</f>
        <v/>
      </c>
      <c r="HN161" t="str">
        <f>IF(HM161="","",TODAY()-HM161)</f>
        <v/>
      </c>
      <c r="HQ161" t="str">
        <f>IF(HM161="","SIN ESTADO",IF(HO161&lt;&gt;"","PAGA",IF(HN161&gt;0,"VENCIDA",IF(HN161&gt;=-5,"POR VENCER","AL DÍA"))))</f>
        <v>SIN ESTADO</v>
      </c>
      <c r="HS161">
        <f>N161+T161+Z161+AF161+AL161+AR161+AX161+BD161+BJ161+BP161+BV161+CB161+CH161+CN161+CT161+CZ161+DF161+DL161+DR161+DX161+ED161+EJ161+EP161+EV161+FB161+FH161+FN161+FT161+FZ161+GF161+GL161+GR161+GX161+HD161+HJ161+HP161</f>
        <v>0</v>
      </c>
      <c r="HU161">
        <f>IFERROR(N($J161),0)</f>
        <v>0</v>
      </c>
      <c r="HW161">
        <f>SUMPRODUCT((MOD(COLUMN($M161:$HR161)-COLUMN($M161),6)=0)*ISNUMBER($M161:$HR161)*($M161:$HR161&gt;=RESUMEN!$C$26)*($M161:$HR161&lt;=RESUMEN!$C$27)*IFERROR(N($N161:$HS161),0))</f>
        <v>0</v>
      </c>
      <c r="HX161">
        <f>SUMPRODUCT((MOD(COLUMN($M161:$HR161)-COLUMN($M161),6)=0)*ISNUMBER($M161:$HR161)*($M161:$HR161&gt;=RESUMEN!$C$26)*($M161:$HR161&lt;=RESUMEN!$C$27))</f>
        <v>0</v>
      </c>
    </row>
    <row r="162">
      <c r="B162">
        <f>VENTAS!A161</f>
        <v>159</v>
      </c>
      <c r="C162" t="str">
        <f>VENTAS!B161</f>
        <v xml:space="preserve">LC1 - 16 - 1 Y 2 </v>
      </c>
      <c r="D162" t="str">
        <f>VENTAS!C161</f>
        <v>VENDIDO</v>
      </c>
      <c r="E162">
        <f>VENTAS!D161</f>
        <v>55000000</v>
      </c>
      <c r="F162">
        <f>VENTAS!J161</f>
        <v>47000000</v>
      </c>
      <c r="G162">
        <f>VENTAS!F161</f>
        <v>45870</v>
      </c>
      <c r="H162">
        <f>VENTAS!K161</f>
        <v>24</v>
      </c>
      <c r="I162" t="str">
        <f>VENTAS!M161</f>
        <v xml:space="preserve">01 DE CADA MES </v>
      </c>
      <c r="J162">
        <f>VENTAS!L161</f>
        <v>1958333.3333333333</v>
      </c>
      <c r="K162">
        <f>IF(N($H162)&lt;1,"",$G162+31)</f>
        <v>45901</v>
      </c>
      <c r="L162">
        <f>IF(K162="","",TODAY()-K162)</f>
        <v>417</v>
      </c>
      <c r="M162">
        <v>45899</v>
      </c>
      <c r="N162">
        <v>1958500</v>
      </c>
      <c r="O162" t="str">
        <f>IF(K162="","SIN ESTADO",IF(M162&lt;&gt;"","PAGA",IF(L162&gt;0,"VENCIDA",IF(L162&gt;=-5,"POR VENCER","AL DÍA"))))</f>
        <v>PAGA</v>
      </c>
      <c r="P162" t="str">
        <v>TRANSFERENCIA</v>
      </c>
      <c r="Q162">
        <f>IF(N($H162)&lt;2,"",IF(K162="","",K162+31))</f>
        <v>45932</v>
      </c>
      <c r="R162">
        <f>IF(Q162="","",TODAY()-Q162)</f>
        <v>386</v>
      </c>
      <c r="S162">
        <v>45929</v>
      </c>
      <c r="T162">
        <v>1958300</v>
      </c>
      <c r="U162" t="str">
        <f>IF(Q162="","SIN ESTADO",IF(S162&lt;&gt;"","PAGA",IF(R162&gt;0,"VENCIDA",IF(R162&gt;=-5,"POR VENCER","AL DÍA"))))</f>
        <v>PAGA</v>
      </c>
      <c r="V162" t="str">
        <v>TRANSFERENCIA</v>
      </c>
      <c r="W162">
        <f>IF(N($H162)&lt;3,"",IF(Q162="","",Q162+31))</f>
        <v>45963</v>
      </c>
      <c r="X162">
        <f>IF(W162="","",TODAY()-W162)</f>
        <v>355</v>
      </c>
      <c r="Y162">
        <v>46327</v>
      </c>
      <c r="Z162">
        <v>1958400</v>
      </c>
      <c r="AA162" t="str">
        <f>IF(W162="","SIN ESTADO",IF(Y162&lt;&gt;"","PAGA",IF(X162&gt;0,"VENCIDA",IF(X162&gt;=-5,"POR VENCER","AL DÍA"))))</f>
        <v>PAGA</v>
      </c>
      <c r="AB162" t="str">
        <v>TRANSFERENCIA</v>
      </c>
      <c r="AC162">
        <f>IF(N($H162)&lt;4,"",IF(W162="","",W162+31))</f>
        <v>45994</v>
      </c>
      <c r="AD162">
        <f>IF(AC162="","",TODAY()-AC162)</f>
        <v>324</v>
      </c>
      <c r="AE162">
        <v>45988</v>
      </c>
      <c r="AF162">
        <v>1958300</v>
      </c>
      <c r="AG162" t="str">
        <f>IF(AC162="","SIN ESTADO",IF(AE162&lt;&gt;"","PAGA",IF(AD162&gt;0,"VENCIDA",IF(AD162&gt;=-5,"POR VENCER","AL DÍA"))))</f>
        <v>PAGA</v>
      </c>
      <c r="AH162" t="str">
        <v>TRANSFERENCIA</v>
      </c>
      <c r="AI162">
        <f>IF(N($H162)&lt;5,"",IF(AC162="","",AC162+31))</f>
        <v>46025</v>
      </c>
      <c r="AJ162">
        <f>IF(AI162="","",TODAY()-AI162)</f>
        <v>293</v>
      </c>
      <c r="AK162">
        <v>46031</v>
      </c>
      <c r="AL162">
        <v>1958300</v>
      </c>
      <c r="AM162" t="str">
        <f>IF(AI162="","SIN ESTADO",IF(AK162&lt;&gt;"","PAGA",IF(AJ162&gt;0,"VENCIDA",IF(AJ162&gt;=-5,"POR VENCER","AL DÍA"))))</f>
        <v>PAGA</v>
      </c>
      <c r="AN162" t="str">
        <v>TRANSFERENCIA</v>
      </c>
      <c r="AO162">
        <f>IF(N($H162)&lt;6,"",IF(AI162="","",AI162+31))</f>
        <v>46056</v>
      </c>
      <c r="AP162">
        <f>IF(AO162="","",TODAY()-AO162)</f>
        <v>262</v>
      </c>
      <c r="AQ162">
        <v>46065</v>
      </c>
      <c r="AR162">
        <v>1958300</v>
      </c>
      <c r="AS162" t="str">
        <f>IF(AO162="","SIN ESTADO",IF(AQ162&lt;&gt;"","PAGA",IF(AP162&gt;0,"VENCIDA",IF(AP162&gt;=-5,"POR VENCER","AL DÍA"))))</f>
        <v>PAGA</v>
      </c>
      <c r="AT162" t="str">
        <v>TRANSFERENCIA</v>
      </c>
      <c r="AU162">
        <f>IF(N($H162)&lt;7,"",IF(AO162="","",AO162+31))</f>
        <v>46087</v>
      </c>
      <c r="AV162">
        <f>IF(AU162="","",TODAY()-AU162)</f>
        <v>231</v>
      </c>
      <c r="AW162">
        <v>46118</v>
      </c>
      <c r="AX162">
        <v>1958300</v>
      </c>
      <c r="AY162" t="str">
        <f>IF(AU162="","SIN ESTADO",IF(AW162&lt;&gt;"","PAGA",IF(AV162&gt;0,"VENCIDA",IF(AV162&gt;=-5,"POR VENCER","AL DÍA"))))</f>
        <v>PAGA</v>
      </c>
      <c r="AZ162" t="str">
        <v>TRANSFERENCIA</v>
      </c>
      <c r="BA162">
        <f>IF(N($H162)&lt;8,"",IF(AU162="","",AU162+31))</f>
        <v>46118</v>
      </c>
      <c r="BB162">
        <f>IF(BA162="","",TODAY()-BA162)</f>
        <v>200</v>
      </c>
      <c r="BC162">
        <v>46123</v>
      </c>
      <c r="BD162">
        <v>1958300</v>
      </c>
      <c r="BE162" t="str">
        <f>IF(BA162="","SIN ESTADO",IF(BC162&lt;&gt;"","PAGA",IF(BB162&gt;0,"VENCIDA",IF(BB162&gt;=-5,"POR VENCER","AL DÍA"))))</f>
        <v>PAGA</v>
      </c>
      <c r="BF162" t="str">
        <v>TRANSFERENCIA</v>
      </c>
      <c r="BG162">
        <f>IF(N($H162)&lt;9,"",IF(BA162="","",BA162+31))</f>
        <v>46149</v>
      </c>
      <c r="BH162">
        <f>IF(BG162="","",TODAY()-BG162)</f>
        <v>169</v>
      </c>
      <c r="BI162">
        <v>46146</v>
      </c>
      <c r="BJ162">
        <v>1958300</v>
      </c>
      <c r="BK162" t="str">
        <f>IF(BG162="","SIN ESTADO",IF(BI162&lt;&gt;"","PAGA",IF(BH162&gt;0,"VENCIDA",IF(BH162&gt;=-5,"POR VENCER","AL DÍA"))))</f>
        <v>PAGA</v>
      </c>
      <c r="BL162" t="str">
        <v>TRANSFERENCIA</v>
      </c>
      <c r="BM162">
        <f>IF(N($H162)&lt;10,"",IF(BG162="","",BG162+31))</f>
        <v>46180</v>
      </c>
      <c r="BN162">
        <f>IF(BM162="","",TODAY()-BM162)</f>
        <v>138</v>
      </c>
      <c r="BO162">
        <v>46193</v>
      </c>
      <c r="BP162">
        <v>1958400</v>
      </c>
      <c r="BQ162" t="str">
        <f>IF(BM162="","SIN ESTADO",IF(BO162&lt;&gt;"","PAGA",IF(BN162&gt;0,"VENCIDA",IF(BN162&gt;=-5,"POR VENCER","AL DÍA"))))</f>
        <v>PAGA</v>
      </c>
      <c r="BR162" t="str">
        <v>TRANSFERENCIA</v>
      </c>
      <c r="BS162">
        <f>IF(N($H162)&lt;11,"",IF(BM162="","",BM162+31))</f>
        <v>46211</v>
      </c>
      <c r="BT162">
        <f>IF(BS162="","",TODAY()-BS162)</f>
        <v>107</v>
      </c>
      <c r="BU162">
        <v>46204</v>
      </c>
      <c r="BV162">
        <v>1958400</v>
      </c>
      <c r="BW162" t="str">
        <f>IF(BS162="","SIN ESTADO",IF(BU162&lt;&gt;"","PAGA",IF(BT162&gt;0,"VENCIDA",IF(BT162&gt;=-5,"POR VENCER","AL DÍA"))))</f>
        <v>PAGA</v>
      </c>
      <c r="BX162" t="str">
        <v>TRANSFERENCIA</v>
      </c>
      <c r="BY162">
        <f>IF(N($H162)&lt;12,"",IF(BS162="","",BS162+31))</f>
        <v>46242</v>
      </c>
      <c r="BZ162">
        <f>IF(BY162="","",TODAY()-BY162)</f>
        <v>76</v>
      </c>
      <c r="CA162">
        <v>46284</v>
      </c>
      <c r="CB162">
        <v>1958300</v>
      </c>
      <c r="CC162" t="str">
        <f>IF(BY162="","SIN ESTADO",IF(CA162&lt;&gt;"","PAGA",IF(BZ162&gt;0,"VENCIDA",IF(BZ162&gt;=-5,"POR VENCER","AL DÍA"))))</f>
        <v>PAGA</v>
      </c>
      <c r="CD162" t="str">
        <v>TRANSFERENCIA</v>
      </c>
      <c r="CE162">
        <f>IF(N($H162)&lt;13,"",IF(BY162="","",BY162+31))</f>
        <v>46273</v>
      </c>
      <c r="CF162">
        <f>IF(CE162="","",TODAY()-CE162)</f>
        <v>45</v>
      </c>
      <c r="CG162">
        <v>46303</v>
      </c>
      <c r="CH162">
        <v>1958300</v>
      </c>
      <c r="CI162" t="str">
        <f>IF(CE162="","SIN ESTADO",IF(CG162&lt;&gt;"","PAGA",IF(CF162&gt;0,"VENCIDA",IF(CF162&gt;=-5,"POR VENCER","AL DÍA"))))</f>
        <v>PAGA</v>
      </c>
      <c r="CJ162" t="str">
        <v>TRANSFERENCIA</v>
      </c>
      <c r="CK162">
        <f>IF(N($H162)&lt;14,"",IF(CE162="","",CE162+31))</f>
        <v>46304</v>
      </c>
      <c r="CL162">
        <f>IF(CK162="","",TODAY()-CK162)</f>
        <v>14</v>
      </c>
      <c r="CO162" t="str">
        <f>IF(CK162="","SIN ESTADO",IF(CM162&lt;&gt;"","PAGA",IF(CL162&gt;0,"VENCIDA",IF(CL162&gt;=-5,"POR VENCER","AL DÍA"))))</f>
        <v>VENCIDA</v>
      </c>
      <c r="CQ162">
        <f>IF(N($H162)&lt;15,"",IF(CK162="","",CK162+31))</f>
        <v>46335</v>
      </c>
      <c r="CR162">
        <f>IF(CQ162="","",TODAY()-CQ162)</f>
        <v>-17</v>
      </c>
      <c r="CU162" t="str">
        <f>IF(CQ162="","SIN ESTADO",IF(CS162&lt;&gt;"","PAGA",IF(CR162&gt;0,"VENCIDA",IF(CR162&gt;=-5,"POR VENCER","AL DÍA"))))</f>
        <v>AL DÍA</v>
      </c>
      <c r="CW162">
        <f>IF(N($H162)&lt;16,"",IF(CQ162="","",CQ162+31))</f>
        <v>46366</v>
      </c>
      <c r="CX162">
        <f>IF(CW162="","",TODAY()-CW162)</f>
        <v>-48</v>
      </c>
      <c r="DA162" t="str">
        <f>IF(CW162="","SIN ESTADO",IF(CY162&lt;&gt;"","PAGA",IF(CX162&gt;0,"VENCIDA",IF(CX162&gt;=-5,"POR VENCER","AL DÍA"))))</f>
        <v>AL DÍA</v>
      </c>
      <c r="DC162">
        <f>IF(N($H162)&lt;17,"",IF(CW162="","",CW162+31))</f>
        <v>46397</v>
      </c>
      <c r="DD162">
        <f>IF(DC162="","",TODAY()-DC162)</f>
        <v>-79</v>
      </c>
      <c r="DG162" t="str">
        <f>IF(DC162="","SIN ESTADO",IF(DE162&lt;&gt;"","PAGA",IF(DD162&gt;0,"VENCIDA",IF(DD162&gt;=-5,"POR VENCER","AL DÍA"))))</f>
        <v>AL DÍA</v>
      </c>
      <c r="DI162">
        <f>IF(N($H162)&lt;18,"",IF(DC162="","",DC162+31))</f>
        <v>46428</v>
      </c>
      <c r="DJ162">
        <f>IF(DI162="","",TODAY()-DI162)</f>
        <v>-110</v>
      </c>
      <c r="DM162" t="str">
        <f>IF(DI162="","SIN ESTADO",IF(DK162&lt;&gt;"","PAGA",IF(DJ162&gt;0,"VENCIDA",IF(DJ162&gt;=-5,"POR VENCER","AL DÍA"))))</f>
        <v>AL DÍA</v>
      </c>
      <c r="DO162">
        <f>IF(N($H162)&lt;19,"",IF(DI162="","",DI162+31))</f>
        <v>46459</v>
      </c>
      <c r="DP162">
        <f>IF(DO162="","",TODAY()-DO162)</f>
        <v>-141</v>
      </c>
      <c r="DS162" t="str">
        <f>IF(DO162="","SIN ESTADO",IF(DQ162&lt;&gt;"","PAGA",IF(DP162&gt;0,"VENCIDA",IF(DP162&gt;=-5,"POR VENCER","AL DÍA"))))</f>
        <v>AL DÍA</v>
      </c>
      <c r="DU162">
        <f>IF(N($H162)&lt;20,"",IF(DO162="","",DO162+31))</f>
        <v>46490</v>
      </c>
      <c r="DV162">
        <f>IF(DU162="","",TODAY()-DU162)</f>
        <v>-172</v>
      </c>
      <c r="DY162" t="str">
        <f>IF(DU162="","SIN ESTADO",IF(DW162&lt;&gt;"","PAGA",IF(DV162&gt;0,"VENCIDA",IF(DV162&gt;=-5,"POR VENCER","AL DÍA"))))</f>
        <v>AL DÍA</v>
      </c>
      <c r="EA162">
        <f>IF(N($H162)&lt;21,"",IF(DU162="","",DU162+31))</f>
        <v>46521</v>
      </c>
      <c r="EB162">
        <f>IF(EA162="","",TODAY()-EA162)</f>
        <v>-203</v>
      </c>
      <c r="EE162" t="str">
        <f>IF(EA162="","SIN ESTADO",IF(EC162&lt;&gt;"","PAGA",IF(EB162&gt;0,"VENCIDA",IF(EB162&gt;=-5,"POR VENCER","AL DÍA"))))</f>
        <v>AL DÍA</v>
      </c>
      <c r="EG162">
        <f>IF(N($H162)&lt;22,"",IF(EA162="","",EA162+31))</f>
        <v>46552</v>
      </c>
      <c r="EH162">
        <f>IF(EG162="","",TODAY()-EG162)</f>
        <v>-234</v>
      </c>
      <c r="EK162" t="str">
        <f>IF(EG162="","SIN ESTADO",IF(EI162&lt;&gt;"","PAGA",IF(EH162&gt;0,"VENCIDA",IF(EH162&gt;=-5,"POR VENCER","AL DÍA"))))</f>
        <v>AL DÍA</v>
      </c>
      <c r="EM162">
        <f>IF(N($H162)&lt;23,"",IF(EG162="","",EG162+31))</f>
        <v>46583</v>
      </c>
      <c r="EN162">
        <f>IF(EM162="","",TODAY()-EM162)</f>
        <v>-265</v>
      </c>
      <c r="EQ162" t="str">
        <f>IF(EM162="","SIN ESTADO",IF(EO162&lt;&gt;"","PAGA",IF(EN162&gt;0,"VENCIDA",IF(EN162&gt;=-5,"POR VENCER","AL DÍA"))))</f>
        <v>AL DÍA</v>
      </c>
      <c r="ES162">
        <f>IF(N($H162)&lt;24,"",IF(EM162="","",EM162+31))</f>
        <v>46614</v>
      </c>
      <c r="ET162">
        <f>IF(ES162="","",TODAY()-ES162)</f>
        <v>-296</v>
      </c>
      <c r="EW162" t="str">
        <f>IF(ES162="","SIN ESTADO",IF(EU162&lt;&gt;"","PAGA",IF(ET162&gt;0,"VENCIDA",IF(ET162&gt;=-5,"POR VENCER","AL DÍA"))))</f>
        <v>AL DÍA</v>
      </c>
      <c r="EY162" t="str">
        <f>IF(N($H162)&lt;25,"",IF(ES162="","",ES162+31))</f>
        <v/>
      </c>
      <c r="EZ162" t="str">
        <f>IF(EY162="","",TODAY()-EY162)</f>
        <v/>
      </c>
      <c r="FC162" t="str">
        <f>IF(EY162="","SIN ESTADO",IF(FA162&lt;&gt;"","PAGA",IF(EZ162&gt;0,"VENCIDA",IF(EZ162&gt;=-5,"POR VENCER","AL DÍA"))))</f>
        <v>SIN ESTADO</v>
      </c>
      <c r="FE162" t="str">
        <f>IF(N($H162)&lt;26,"",IF(EY162="","",EY162+31))</f>
        <v/>
      </c>
      <c r="FF162" t="str">
        <f>IF(FE162="","",TODAY()-FE162)</f>
        <v/>
      </c>
      <c r="FI162" t="str">
        <f>IF(FE162="","SIN ESTADO",IF(FG162&lt;&gt;"","PAGA",IF(FF162&gt;0,"VENCIDA",IF(FF162&gt;=-5,"POR VENCER","AL DÍA"))))</f>
        <v>SIN ESTADO</v>
      </c>
      <c r="FK162" t="str">
        <f>IF(N($H162)&lt;27,"",IF(FE162="","",FE162+31))</f>
        <v/>
      </c>
      <c r="FL162" t="str">
        <f>IF(FK162="","",TODAY()-FK162)</f>
        <v/>
      </c>
      <c r="FO162" t="str">
        <f>IF(FK162="","SIN ESTADO",IF(FM162&lt;&gt;"","PAGA",IF(FL162&gt;0,"VENCIDA",IF(FL162&gt;=-5,"POR VENCER","AL DÍA"))))</f>
        <v>SIN ESTADO</v>
      </c>
      <c r="FQ162" t="str">
        <f>IF(N($H162)&lt;28,"",IF(FK162="","",FK162+31))</f>
        <v/>
      </c>
      <c r="FR162" t="str">
        <f>IF(FQ162="","",TODAY()-FQ162)</f>
        <v/>
      </c>
      <c r="FU162" t="str">
        <f>IF(FQ162="","SIN ESTADO",IF(FS162&lt;&gt;"","PAGA",IF(FR162&gt;0,"VENCIDA",IF(FR162&gt;=-5,"POR VENCER","AL DÍA"))))</f>
        <v>SIN ESTADO</v>
      </c>
      <c r="FW162" t="str">
        <f>IF(N($H162)&lt;29,"",IF(FQ162="","",FQ162+31))</f>
        <v/>
      </c>
      <c r="FX162" t="str">
        <f>IF(FW162="","",TODAY()-FW162)</f>
        <v/>
      </c>
      <c r="GA162" t="str">
        <f>IF(FW162="","SIN ESTADO",IF(FY162&lt;&gt;"","PAGA",IF(FX162&gt;0,"VENCIDA",IF(FX162&gt;=-5,"POR VENCER","AL DÍA"))))</f>
        <v>SIN ESTADO</v>
      </c>
      <c r="GC162" t="str">
        <f>IF(N($H162)&lt;30,"",IF(FW162="","",FW162+31))</f>
        <v/>
      </c>
      <c r="GD162" t="str">
        <f>IF(GC162="","",TODAY()-GC162)</f>
        <v/>
      </c>
      <c r="GG162" t="str">
        <f>IF(GC162="","SIN ESTADO",IF(GE162&lt;&gt;"","PAGA",IF(GD162&gt;0,"VENCIDA",IF(GD162&gt;=-5,"POR VENCER","AL DÍA"))))</f>
        <v>SIN ESTADO</v>
      </c>
      <c r="GI162" t="str">
        <f>IF(N($H162)&lt;31,"",IF(GC162="","",GC162+31))</f>
        <v/>
      </c>
      <c r="GJ162" t="str">
        <f>IF(GI162="","",TODAY()-GI162)</f>
        <v/>
      </c>
      <c r="GM162" t="str">
        <f>IF(GI162="","SIN ESTADO",IF(GK162&lt;&gt;"","PAGA",IF(GJ162&gt;0,"VENCIDA",IF(GJ162&gt;=-5,"POR VENCER","AL DÍA"))))</f>
        <v>SIN ESTADO</v>
      </c>
      <c r="GO162" t="str">
        <f>IF(N($H162)&lt;32,"",IF(GI162="","",GI162+31))</f>
        <v/>
      </c>
      <c r="GP162" t="str">
        <f>IF(GO162="","",TODAY()-GO162)</f>
        <v/>
      </c>
      <c r="GS162" t="str">
        <f>IF(GO162="","SIN ESTADO",IF(GQ162&lt;&gt;"","PAGA",IF(GP162&gt;0,"VENCIDA",IF(GP162&gt;=-5,"POR VENCER","AL DÍA"))))</f>
        <v>SIN ESTADO</v>
      </c>
      <c r="GU162" t="str">
        <f>IF(N($H162)&lt;33,"",IF(GO162="","",GO162+31))</f>
        <v/>
      </c>
      <c r="GV162" t="str">
        <f>IF(GU162="","",TODAY()-GU162)</f>
        <v/>
      </c>
      <c r="GY162" t="str">
        <f>IF(GU162="","SIN ESTADO",IF(GW162&lt;&gt;"","PAGA",IF(GV162&gt;0,"VENCIDA",IF(GV162&gt;=-5,"POR VENCER","AL DÍA"))))</f>
        <v>SIN ESTADO</v>
      </c>
      <c r="HA162" t="str">
        <f>IF(N($H162)&lt;34,"",IF(GU162="","",GU162+31))</f>
        <v/>
      </c>
      <c r="HB162" t="str">
        <f>IF(HA162="","",TODAY()-HA162)</f>
        <v/>
      </c>
      <c r="HE162" t="str">
        <f>IF(HA162="","SIN ESTADO",IF(HC162&lt;&gt;"","PAGA",IF(HB162&gt;0,"VENCIDA",IF(HB162&gt;=-5,"POR VENCER","AL DÍA"))))</f>
        <v>SIN ESTADO</v>
      </c>
      <c r="HG162" t="str">
        <f>IF(N($H162)&lt;35,"",IF(HA162="","",HA162+31))</f>
        <v/>
      </c>
      <c r="HH162" t="str">
        <f>IF(HG162="","",TODAY()-HG162)</f>
        <v/>
      </c>
      <c r="HK162" t="str">
        <f>IF(HG162="","SIN ESTADO",IF(HI162&lt;&gt;"","PAGA",IF(HH162&gt;0,"VENCIDA",IF(HH162&gt;=-5,"POR VENCER","AL DÍA"))))</f>
        <v>SIN ESTADO</v>
      </c>
      <c r="HM162" t="str">
        <f>IF(N($H162)&lt;36,"",IF(HG162="","",HG162+31))</f>
        <v/>
      </c>
      <c r="HN162" t="str">
        <f>IF(HM162="","",TODAY()-HM162)</f>
        <v/>
      </c>
      <c r="HQ162" t="str">
        <f>IF(HM162="","SIN ESTADO",IF(HO162&lt;&gt;"","PAGA",IF(HN162&gt;0,"VENCIDA",IF(HN162&gt;=-5,"POR VENCER","AL DÍA"))))</f>
        <v>SIN ESTADO</v>
      </c>
      <c r="HS162">
        <f>N162+T162+Z162+AF162+AL162+AR162+AX162+BD162+BJ162+BP162+BV162+CB162+CH162+CN162+CT162+CZ162+DF162+DL162+DR162+DX162+ED162+EJ162+EP162+EV162+FB162+FH162+FN162+FT162+FZ162+GF162+GL162+GR162+GX162+HD162+HJ162+HP162</f>
        <v>25458400</v>
      </c>
      <c r="HU162">
        <f>IFERROR(N($J162),0)</f>
        <v>1958333.3333333333</v>
      </c>
      <c r="HW162">
        <f>SUMPRODUCT((MOD(COLUMN($M162:$HR162)-COLUMN($M162),6)=0)*ISNUMBER($M162:$HR162)*($M162:$HR162&gt;=RESUMEN!$C$26)*($M162:$HR162&lt;=RESUMEN!$C$27)*IFERROR(N($N162:$HS162),0))</f>
        <v>0</v>
      </c>
      <c r="HX162">
        <f>SUMPRODUCT((MOD(COLUMN($M162:$HR162)-COLUMN($M162),6)=0)*ISNUMBER($M162:$HR162)*($M162:$HR162&gt;=RESUMEN!$C$26)*($M162:$HR162&lt;=RESUMEN!$C$27))</f>
        <v>0</v>
      </c>
    </row>
    <row r="163">
      <c r="B163">
        <f>VENTAS!A162</f>
        <v>160</v>
      </c>
      <c r="C163" t="str">
        <f>VENTAS!B162</f>
        <v xml:space="preserve">LC1 - 16 - 3 </v>
      </c>
      <c r="D163" t="str">
        <f>VENTAS!C162</f>
        <v>VENDIDO</v>
      </c>
      <c r="E163">
        <f>VENTAS!D162</f>
        <v>25000000</v>
      </c>
      <c r="F163">
        <f>VENTAS!J162</f>
        <v>0</v>
      </c>
      <c r="G163">
        <f>VENTAS!F162</f>
        <v>46085</v>
      </c>
      <c r="H163">
        <f>VENTAS!K162</f>
        <v>0</v>
      </c>
      <c r="I163">
        <f>VENTAS!M162</f>
        <v>0</v>
      </c>
      <c r="J163" t="e">
        <f>VENTAS!L162</f>
        <v>#DIV/0!</v>
      </c>
      <c r="K163" t="str">
        <f>IF(N($H163)&lt;1,"",$G163+31)</f>
        <v/>
      </c>
      <c r="L163" t="str">
        <f>IF(K163="","",TODAY()-K163)</f>
        <v/>
      </c>
      <c r="M163">
        <v>46085</v>
      </c>
      <c r="O163" t="str">
        <f>IF(K163="","SIN ESTADO",IF(M163&lt;&gt;"","PAGA",IF(L163&gt;0,"VENCIDA",IF(L163&gt;=-5,"POR VENCER","AL DÍA"))))</f>
        <v>SIN ESTADO</v>
      </c>
      <c r="P163" t="str">
        <v>EFECTIVO</v>
      </c>
      <c r="Q163" t="str">
        <f>IF(N($H163)&lt;2,"",IF(K163="","",K163+31))</f>
        <v/>
      </c>
      <c r="R163" t="str">
        <f>IF(Q163="","",TODAY()-Q163)</f>
        <v/>
      </c>
      <c r="U163" t="str">
        <f>IF(Q163="","SIN ESTADO",IF(S163&lt;&gt;"","PAGA",IF(R163&gt;0,"VENCIDA",IF(R163&gt;=-5,"POR VENCER","AL DÍA"))))</f>
        <v>SIN ESTADO</v>
      </c>
      <c r="W163" t="str">
        <f>IF(N($H163)&lt;3,"",IF(Q163="","",Q163+31))</f>
        <v/>
      </c>
      <c r="X163" t="str">
        <f>IF(W163="","",TODAY()-W163)</f>
        <v/>
      </c>
      <c r="AA163" t="str">
        <f>IF(W163="","SIN ESTADO",IF(Y163&lt;&gt;"","PAGA",IF(X163&gt;0,"VENCIDA",IF(X163&gt;=-5,"POR VENCER","AL DÍA"))))</f>
        <v>SIN ESTADO</v>
      </c>
      <c r="AC163" t="str">
        <f>IF(N($H163)&lt;4,"",IF(W163="","",W163+31))</f>
        <v/>
      </c>
      <c r="AD163" t="str">
        <f>IF(AC163="","",TODAY()-AC163)</f>
        <v/>
      </c>
      <c r="AG163" t="str">
        <f>IF(AC163="","SIN ESTADO",IF(AE163&lt;&gt;"","PAGA",IF(AD163&gt;0,"VENCIDA",IF(AD163&gt;=-5,"POR VENCER","AL DÍA"))))</f>
        <v>SIN ESTADO</v>
      </c>
      <c r="AI163" t="str">
        <f>IF(N($H163)&lt;5,"",IF(AC163="","",AC163+31))</f>
        <v/>
      </c>
      <c r="AJ163" t="str">
        <f>IF(AI163="","",TODAY()-AI163)</f>
        <v/>
      </c>
      <c r="AM163" t="str">
        <f>IF(AI163="","SIN ESTADO",IF(AK163&lt;&gt;"","PAGA",IF(AJ163&gt;0,"VENCIDA",IF(AJ163&gt;=-5,"POR VENCER","AL DÍA"))))</f>
        <v>SIN ESTADO</v>
      </c>
      <c r="AO163" t="str">
        <f>IF(N($H163)&lt;6,"",IF(AI163="","",AI163+31))</f>
        <v/>
      </c>
      <c r="AP163" t="str">
        <f>IF(AO163="","",TODAY()-AO163)</f>
        <v/>
      </c>
      <c r="AS163" t="str">
        <f>IF(AO163="","SIN ESTADO",IF(AQ163&lt;&gt;"","PAGA",IF(AP163&gt;0,"VENCIDA",IF(AP163&gt;=-5,"POR VENCER","AL DÍA"))))</f>
        <v>SIN ESTADO</v>
      </c>
      <c r="AU163" t="str">
        <f>IF(N($H163)&lt;7,"",IF(AO163="","",AO163+31))</f>
        <v/>
      </c>
      <c r="AV163" t="str">
        <f>IF(AU163="","",TODAY()-AU163)</f>
        <v/>
      </c>
      <c r="AY163" t="str">
        <f>IF(AU163="","SIN ESTADO",IF(AW163&lt;&gt;"","PAGA",IF(AV163&gt;0,"VENCIDA",IF(AV163&gt;=-5,"POR VENCER","AL DÍA"))))</f>
        <v>SIN ESTADO</v>
      </c>
      <c r="BA163" t="str">
        <f>IF(N($H163)&lt;8,"",IF(AU163="","",AU163+31))</f>
        <v/>
      </c>
      <c r="BB163" t="str">
        <f>IF(BA163="","",TODAY()-BA163)</f>
        <v/>
      </c>
      <c r="BE163" t="str">
        <f>IF(BA163="","SIN ESTADO",IF(BC163&lt;&gt;"","PAGA",IF(BB163&gt;0,"VENCIDA",IF(BB163&gt;=-5,"POR VENCER","AL DÍA"))))</f>
        <v>SIN ESTADO</v>
      </c>
      <c r="BG163" t="str">
        <f>IF(N($H163)&lt;9,"",IF(BA163="","",BA163+31))</f>
        <v/>
      </c>
      <c r="BH163" t="str">
        <f>IF(BG163="","",TODAY()-BG163)</f>
        <v/>
      </c>
      <c r="BK163" t="str">
        <f>IF(BG163="","SIN ESTADO",IF(BI163&lt;&gt;"","PAGA",IF(BH163&gt;0,"VENCIDA",IF(BH163&gt;=-5,"POR VENCER","AL DÍA"))))</f>
        <v>SIN ESTADO</v>
      </c>
      <c r="BM163" t="str">
        <f>IF(N($H163)&lt;10,"",IF(BG163="","",BG163+31))</f>
        <v/>
      </c>
      <c r="BN163" t="str">
        <f>IF(BM163="","",TODAY()-BM163)</f>
        <v/>
      </c>
      <c r="BQ163" t="str">
        <f>IF(BM163="","SIN ESTADO",IF(BO163&lt;&gt;"","PAGA",IF(BN163&gt;0,"VENCIDA",IF(BN163&gt;=-5,"POR VENCER","AL DÍA"))))</f>
        <v>SIN ESTADO</v>
      </c>
      <c r="BS163" t="str">
        <f>IF(N($H163)&lt;11,"",IF(BM163="","",BM163+31))</f>
        <v/>
      </c>
      <c r="BT163" t="str">
        <f>IF(BS163="","",TODAY()-BS163)</f>
        <v/>
      </c>
      <c r="BW163" t="str">
        <f>IF(BS163="","SIN ESTADO",IF(BU163&lt;&gt;"","PAGA",IF(BT163&gt;0,"VENCIDA",IF(BT163&gt;=-5,"POR VENCER","AL DÍA"))))</f>
        <v>SIN ESTADO</v>
      </c>
      <c r="BY163" t="str">
        <f>IF(N($H163)&lt;12,"",IF(BS163="","",BS163+31))</f>
        <v/>
      </c>
      <c r="BZ163" t="str">
        <f>IF(BY163="","",TODAY()-BY163)</f>
        <v/>
      </c>
      <c r="CC163" t="str">
        <f>IF(BY163="","SIN ESTADO",IF(CA163&lt;&gt;"","PAGA",IF(BZ163&gt;0,"VENCIDA",IF(BZ163&gt;=-5,"POR VENCER","AL DÍA"))))</f>
        <v>SIN ESTADO</v>
      </c>
      <c r="CE163" t="str">
        <f>IF(N($H163)&lt;13,"",IF(BY163="","",BY163+31))</f>
        <v/>
      </c>
      <c r="CF163" t="str">
        <f>IF(CE163="","",TODAY()-CE163)</f>
        <v/>
      </c>
      <c r="CI163" t="str">
        <f>IF(CE163="","SIN ESTADO",IF(CG163&lt;&gt;"","PAGA",IF(CF163&gt;0,"VENCIDA",IF(CF163&gt;=-5,"POR VENCER","AL DÍA"))))</f>
        <v>SIN ESTADO</v>
      </c>
      <c r="CK163" t="str">
        <f>IF(N($H163)&lt;14,"",IF(CE163="","",CE163+31))</f>
        <v/>
      </c>
      <c r="CL163" t="str">
        <f>IF(CK163="","",TODAY()-CK163)</f>
        <v/>
      </c>
      <c r="CO163" t="str">
        <f>IF(CK163="","SIN ESTADO",IF(CM163&lt;&gt;"","PAGA",IF(CL163&gt;0,"VENCIDA",IF(CL163&gt;=-5,"POR VENCER","AL DÍA"))))</f>
        <v>SIN ESTADO</v>
      </c>
      <c r="CQ163" t="str">
        <f>IF(N($H163)&lt;15,"",IF(CK163="","",CK163+31))</f>
        <v/>
      </c>
      <c r="CR163" t="str">
        <f>IF(CQ163="","",TODAY()-CQ163)</f>
        <v/>
      </c>
      <c r="CU163" t="str">
        <f>IF(CQ163="","SIN ESTADO",IF(CS163&lt;&gt;"","PAGA",IF(CR163&gt;0,"VENCIDA",IF(CR163&gt;=-5,"POR VENCER","AL DÍA"))))</f>
        <v>SIN ESTADO</v>
      </c>
      <c r="CW163" t="str">
        <f>IF(N($H163)&lt;16,"",IF(CQ163="","",CQ163+31))</f>
        <v/>
      </c>
      <c r="CX163" t="str">
        <f>IF(CW163="","",TODAY()-CW163)</f>
        <v/>
      </c>
      <c r="DA163" t="str">
        <f>IF(CW163="","SIN ESTADO",IF(CY163&lt;&gt;"","PAGA",IF(CX163&gt;0,"VENCIDA",IF(CX163&gt;=-5,"POR VENCER","AL DÍA"))))</f>
        <v>SIN ESTADO</v>
      </c>
      <c r="DC163" t="str">
        <f>IF(N($H163)&lt;17,"",IF(CW163="","",CW163+31))</f>
        <v/>
      </c>
      <c r="DD163" t="str">
        <f>IF(DC163="","",TODAY()-DC163)</f>
        <v/>
      </c>
      <c r="DG163" t="str">
        <f>IF(DC163="","SIN ESTADO",IF(DE163&lt;&gt;"","PAGA",IF(DD163&gt;0,"VENCIDA",IF(DD163&gt;=-5,"POR VENCER","AL DÍA"))))</f>
        <v>SIN ESTADO</v>
      </c>
      <c r="DI163" t="str">
        <f>IF(N($H163)&lt;18,"",IF(DC163="","",DC163+31))</f>
        <v/>
      </c>
      <c r="DJ163" t="str">
        <f>IF(DI163="","",TODAY()-DI163)</f>
        <v/>
      </c>
      <c r="DM163" t="str">
        <f>IF(DI163="","SIN ESTADO",IF(DK163&lt;&gt;"","PAGA",IF(DJ163&gt;0,"VENCIDA",IF(DJ163&gt;=-5,"POR VENCER","AL DÍA"))))</f>
        <v>SIN ESTADO</v>
      </c>
      <c r="DO163" t="str">
        <f>IF(N($H163)&lt;19,"",IF(DI163="","",DI163+31))</f>
        <v/>
      </c>
      <c r="DP163" t="str">
        <f>IF(DO163="","",TODAY()-DO163)</f>
        <v/>
      </c>
      <c r="DS163" t="str">
        <f>IF(DO163="","SIN ESTADO",IF(DQ163&lt;&gt;"","PAGA",IF(DP163&gt;0,"VENCIDA",IF(DP163&gt;=-5,"POR VENCER","AL DÍA"))))</f>
        <v>SIN ESTADO</v>
      </c>
      <c r="DU163" t="str">
        <f>IF(N($H163)&lt;20,"",IF(DO163="","",DO163+31))</f>
        <v/>
      </c>
      <c r="DV163" t="str">
        <f>IF(DU163="","",TODAY()-DU163)</f>
        <v/>
      </c>
      <c r="DY163" t="str">
        <f>IF(DU163="","SIN ESTADO",IF(DW163&lt;&gt;"","PAGA",IF(DV163&gt;0,"VENCIDA",IF(DV163&gt;=-5,"POR VENCER","AL DÍA"))))</f>
        <v>SIN ESTADO</v>
      </c>
      <c r="EA163" t="str">
        <f>IF(N($H163)&lt;21,"",IF(DU163="","",DU163+31))</f>
        <v/>
      </c>
      <c r="EB163" t="str">
        <f>IF(EA163="","",TODAY()-EA163)</f>
        <v/>
      </c>
      <c r="EE163" t="str">
        <f>IF(EA163="","SIN ESTADO",IF(EC163&lt;&gt;"","PAGA",IF(EB163&gt;0,"VENCIDA",IF(EB163&gt;=-5,"POR VENCER","AL DÍA"))))</f>
        <v>SIN ESTADO</v>
      </c>
      <c r="EG163" t="str">
        <f>IF(N($H163)&lt;22,"",IF(EA163="","",EA163+31))</f>
        <v/>
      </c>
      <c r="EH163" t="str">
        <f>IF(EG163="","",TODAY()-EG163)</f>
        <v/>
      </c>
      <c r="EK163" t="str">
        <f>IF(EG163="","SIN ESTADO",IF(EI163&lt;&gt;"","PAGA",IF(EH163&gt;0,"VENCIDA",IF(EH163&gt;=-5,"POR VENCER","AL DÍA"))))</f>
        <v>SIN ESTADO</v>
      </c>
      <c r="EM163" t="str">
        <f>IF(N($H163)&lt;23,"",IF(EG163="","",EG163+31))</f>
        <v/>
      </c>
      <c r="EN163" t="str">
        <f>IF(EM163="","",TODAY()-EM163)</f>
        <v/>
      </c>
      <c r="EQ163" t="str">
        <f>IF(EM163="","SIN ESTADO",IF(EO163&lt;&gt;"","PAGA",IF(EN163&gt;0,"VENCIDA",IF(EN163&gt;=-5,"POR VENCER","AL DÍA"))))</f>
        <v>SIN ESTADO</v>
      </c>
      <c r="ES163" t="str">
        <f>IF(N($H163)&lt;24,"",IF(EM163="","",EM163+31))</f>
        <v/>
      </c>
      <c r="ET163" t="str">
        <f>IF(ES163="","",TODAY()-ES163)</f>
        <v/>
      </c>
      <c r="EW163" t="str">
        <f>IF(ES163="","SIN ESTADO",IF(EU163&lt;&gt;"","PAGA",IF(ET163&gt;0,"VENCIDA",IF(ET163&gt;=-5,"POR VENCER","AL DÍA"))))</f>
        <v>SIN ESTADO</v>
      </c>
      <c r="EY163" t="str">
        <f>IF(N($H163)&lt;25,"",IF(ES163="","",ES163+31))</f>
        <v/>
      </c>
      <c r="EZ163" t="str">
        <f>IF(EY163="","",TODAY()-EY163)</f>
        <v/>
      </c>
      <c r="FC163" t="str">
        <f>IF(EY163="","SIN ESTADO",IF(FA163&lt;&gt;"","PAGA",IF(EZ163&gt;0,"VENCIDA",IF(EZ163&gt;=-5,"POR VENCER","AL DÍA"))))</f>
        <v>SIN ESTADO</v>
      </c>
      <c r="FE163" t="str">
        <f>IF(N($H163)&lt;26,"",IF(EY163="","",EY163+31))</f>
        <v/>
      </c>
      <c r="FF163" t="str">
        <f>IF(FE163="","",TODAY()-FE163)</f>
        <v/>
      </c>
      <c r="FI163" t="str">
        <f>IF(FE163="","SIN ESTADO",IF(FG163&lt;&gt;"","PAGA",IF(FF163&gt;0,"VENCIDA",IF(FF163&gt;=-5,"POR VENCER","AL DÍA"))))</f>
        <v>SIN ESTADO</v>
      </c>
      <c r="FK163" t="str">
        <f>IF(N($H163)&lt;27,"",IF(FE163="","",FE163+31))</f>
        <v/>
      </c>
      <c r="FL163" t="str">
        <f>IF(FK163="","",TODAY()-FK163)</f>
        <v/>
      </c>
      <c r="FO163" t="str">
        <f>IF(FK163="","SIN ESTADO",IF(FM163&lt;&gt;"","PAGA",IF(FL163&gt;0,"VENCIDA",IF(FL163&gt;=-5,"POR VENCER","AL DÍA"))))</f>
        <v>SIN ESTADO</v>
      </c>
      <c r="FQ163" t="str">
        <f>IF(N($H163)&lt;28,"",IF(FK163="","",FK163+31))</f>
        <v/>
      </c>
      <c r="FR163" t="str">
        <f>IF(FQ163="","",TODAY()-FQ163)</f>
        <v/>
      </c>
      <c r="FU163" t="str">
        <f>IF(FQ163="","SIN ESTADO",IF(FS163&lt;&gt;"","PAGA",IF(FR163&gt;0,"VENCIDA",IF(FR163&gt;=-5,"POR VENCER","AL DÍA"))))</f>
        <v>SIN ESTADO</v>
      </c>
      <c r="FW163" t="str">
        <f>IF(N($H163)&lt;29,"",IF(FQ163="","",FQ163+31))</f>
        <v/>
      </c>
      <c r="FX163" t="str">
        <f>IF(FW163="","",TODAY()-FW163)</f>
        <v/>
      </c>
      <c r="GA163" t="str">
        <f>IF(FW163="","SIN ESTADO",IF(FY163&lt;&gt;"","PAGA",IF(FX163&gt;0,"VENCIDA",IF(FX163&gt;=-5,"POR VENCER","AL DÍA"))))</f>
        <v>SIN ESTADO</v>
      </c>
      <c r="GC163" t="str">
        <f>IF(N($H163)&lt;30,"",IF(FW163="","",FW163+31))</f>
        <v/>
      </c>
      <c r="GD163" t="str">
        <f>IF(GC163="","",TODAY()-GC163)</f>
        <v/>
      </c>
      <c r="GG163" t="str">
        <f>IF(GC163="","SIN ESTADO",IF(GE163&lt;&gt;"","PAGA",IF(GD163&gt;0,"VENCIDA",IF(GD163&gt;=-5,"POR VENCER","AL DÍA"))))</f>
        <v>SIN ESTADO</v>
      </c>
      <c r="GI163" t="str">
        <f>IF(N($H163)&lt;31,"",IF(GC163="","",GC163+31))</f>
        <v/>
      </c>
      <c r="GJ163" t="str">
        <f>IF(GI163="","",TODAY()-GI163)</f>
        <v/>
      </c>
      <c r="GM163" t="str">
        <f>IF(GI163="","SIN ESTADO",IF(GK163&lt;&gt;"","PAGA",IF(GJ163&gt;0,"VENCIDA",IF(GJ163&gt;=-5,"POR VENCER","AL DÍA"))))</f>
        <v>SIN ESTADO</v>
      </c>
      <c r="GO163" t="str">
        <f>IF(N($H163)&lt;32,"",IF(GI163="","",GI163+31))</f>
        <v/>
      </c>
      <c r="GP163" t="str">
        <f>IF(GO163="","",TODAY()-GO163)</f>
        <v/>
      </c>
      <c r="GS163" t="str">
        <f>IF(GO163="","SIN ESTADO",IF(GQ163&lt;&gt;"","PAGA",IF(GP163&gt;0,"VENCIDA",IF(GP163&gt;=-5,"POR VENCER","AL DÍA"))))</f>
        <v>SIN ESTADO</v>
      </c>
      <c r="GU163" t="str">
        <f>IF(N($H163)&lt;33,"",IF(GO163="","",GO163+31))</f>
        <v/>
      </c>
      <c r="GV163" t="str">
        <f>IF(GU163="","",TODAY()-GU163)</f>
        <v/>
      </c>
      <c r="GY163" t="str">
        <f>IF(GU163="","SIN ESTADO",IF(GW163&lt;&gt;"","PAGA",IF(GV163&gt;0,"VENCIDA",IF(GV163&gt;=-5,"POR VENCER","AL DÍA"))))</f>
        <v>SIN ESTADO</v>
      </c>
      <c r="HA163" t="str">
        <f>IF(N($H163)&lt;34,"",IF(GU163="","",GU163+31))</f>
        <v/>
      </c>
      <c r="HB163" t="str">
        <f>IF(HA163="","",TODAY()-HA163)</f>
        <v/>
      </c>
      <c r="HE163" t="str">
        <f>IF(HA163="","SIN ESTADO",IF(HC163&lt;&gt;"","PAGA",IF(HB163&gt;0,"VENCIDA",IF(HB163&gt;=-5,"POR VENCER","AL DÍA"))))</f>
        <v>SIN ESTADO</v>
      </c>
      <c r="HG163" t="str">
        <f>IF(N($H163)&lt;35,"",IF(HA163="","",HA163+31))</f>
        <v/>
      </c>
      <c r="HH163" t="str">
        <f>IF(HG163="","",TODAY()-HG163)</f>
        <v/>
      </c>
      <c r="HK163" t="str">
        <f>IF(HG163="","SIN ESTADO",IF(HI163&lt;&gt;"","PAGA",IF(HH163&gt;0,"VENCIDA",IF(HH163&gt;=-5,"POR VENCER","AL DÍA"))))</f>
        <v>SIN ESTADO</v>
      </c>
      <c r="HM163" t="str">
        <f>IF(N($H163)&lt;36,"",IF(HG163="","",HG163+31))</f>
        <v/>
      </c>
      <c r="HN163" t="str">
        <f>IF(HM163="","",TODAY()-HM163)</f>
        <v/>
      </c>
      <c r="HQ163" t="str">
        <f>IF(HM163="","SIN ESTADO",IF(HO163&lt;&gt;"","PAGA",IF(HN163&gt;0,"VENCIDA",IF(HN163&gt;=-5,"POR VENCER","AL DÍA"))))</f>
        <v>SIN ESTADO</v>
      </c>
      <c r="HS163">
        <f>N163+T163+Z163+AF163+AL163+AR163+AX163+BD163+BJ163+BP163+BV163+CB163+CH163+CN163+CT163+CZ163+DF163+DL163+DR163+DX163+ED163+EJ163+EP163+EV163+FB163+FH163+FN163+FT163+FZ163+GF163+GL163+GR163+GX163+HD163+HJ163+HP163</f>
        <v>0</v>
      </c>
      <c r="HU163">
        <f>IFERROR(N($J163),0)</f>
        <v>0</v>
      </c>
      <c r="HW163">
        <f>SUMPRODUCT((MOD(COLUMN($M163:$HR163)-COLUMN($M163),6)=0)*ISNUMBER($M163:$HR163)*($M163:$HR163&gt;=RESUMEN!$C$26)*($M163:$HR163&lt;=RESUMEN!$C$27)*IFERROR(N($N163:$HS163),0))</f>
        <v>0</v>
      </c>
      <c r="HX163">
        <f>SUMPRODUCT((MOD(COLUMN($M163:$HR163)-COLUMN($M163),6)=0)*ISNUMBER($M163:$HR163)*($M163:$HR163&gt;=RESUMEN!$C$26)*($M163:$HR163&lt;=RESUMEN!$C$27))</f>
        <v>0</v>
      </c>
    </row>
    <row r="164">
      <c r="B164">
        <f>VENTAS!A163</f>
        <v>161</v>
      </c>
      <c r="C164" t="str">
        <f>VENTAS!B163</f>
        <v xml:space="preserve">LC1 - 16 - 4 </v>
      </c>
      <c r="D164" t="str">
        <f>VENTAS!C163</f>
        <v>VENDIDO</v>
      </c>
      <c r="E164">
        <f>VENTAS!D163</f>
        <v>24000000</v>
      </c>
      <c r="F164">
        <f>VENTAS!J163</f>
        <v>20000000</v>
      </c>
      <c r="G164">
        <f>VENTAS!F163</f>
        <v>45960</v>
      </c>
      <c r="H164">
        <f>VENTAS!K163</f>
        <v>24</v>
      </c>
      <c r="I164" t="str">
        <f>VENTAS!M163</f>
        <v xml:space="preserve">30 DE CADA MES </v>
      </c>
      <c r="J164">
        <f>VENTAS!L163</f>
        <v>833333.3333333334</v>
      </c>
      <c r="K164">
        <f>IF(N($H164)&lt;1,"",$G164+31)</f>
        <v>45991</v>
      </c>
      <c r="L164">
        <f>IF(K164="","",TODAY()-K164)</f>
        <v>327</v>
      </c>
      <c r="M164">
        <v>46017</v>
      </c>
      <c r="N164">
        <v>875000</v>
      </c>
      <c r="O164" t="str">
        <f>IF(K164="","SIN ESTADO",IF(M164&lt;&gt;"","PAGA",IF(L164&gt;0,"VENCIDA",IF(L164&gt;=-5,"POR VENCER","AL DÍA"))))</f>
        <v>PAGA</v>
      </c>
      <c r="P164" t="str">
        <v>TRANSFERENCIA</v>
      </c>
      <c r="Q164">
        <f>IF(N($H164)&lt;2,"",IF(K164="","",K164+31))</f>
        <v>46022</v>
      </c>
      <c r="R164">
        <f>IF(Q164="","",TODAY()-Q164)</f>
        <v>296</v>
      </c>
      <c r="S164">
        <v>46043</v>
      </c>
      <c r="T164">
        <v>875000</v>
      </c>
      <c r="U164" t="str">
        <f>IF(Q164="","SIN ESTADO",IF(S164&lt;&gt;"","PAGA",IF(R164&gt;0,"VENCIDA",IF(R164&gt;=-5,"POR VENCER","AL DÍA"))))</f>
        <v>PAGA</v>
      </c>
      <c r="V164" t="str">
        <v>TRANSFERENCIA</v>
      </c>
      <c r="W164">
        <f>IF(N($H164)&lt;3,"",IF(Q164="","",Q164+31))</f>
        <v>46053</v>
      </c>
      <c r="X164">
        <f>IF(W164="","",TODAY()-W164)</f>
        <v>265</v>
      </c>
      <c r="Y164">
        <v>46080</v>
      </c>
      <c r="Z164">
        <v>875000</v>
      </c>
      <c r="AA164" t="str">
        <f>IF(W164="","SIN ESTADO",IF(Y164&lt;&gt;"","PAGA",IF(X164&gt;0,"VENCIDA",IF(X164&gt;=-5,"POR VENCER","AL DÍA"))))</f>
        <v>PAGA</v>
      </c>
      <c r="AB164" t="str">
        <v>TRANSFERENCIA</v>
      </c>
      <c r="AC164">
        <f>IF(N($H164)&lt;4,"",IF(W164="","",W164+31))</f>
        <v>46084</v>
      </c>
      <c r="AD164">
        <f>IF(AC164="","",TODAY()-AC164)</f>
        <v>234</v>
      </c>
      <c r="AE164">
        <v>46111</v>
      </c>
      <c r="AF164">
        <v>875000</v>
      </c>
      <c r="AG164" t="str">
        <f>IF(AC164="","SIN ESTADO",IF(AE164&lt;&gt;"","PAGA",IF(AD164&gt;0,"VENCIDA",IF(AD164&gt;=-5,"POR VENCER","AL DÍA"))))</f>
        <v>PAGA</v>
      </c>
      <c r="AH164" t="str">
        <v>TRANSFERENCIA</v>
      </c>
      <c r="AI164">
        <f>IF(N($H164)&lt;5,"",IF(AC164="","",AC164+31))</f>
        <v>46115</v>
      </c>
      <c r="AJ164">
        <f>IF(AI164="","",TODAY()-AI164)</f>
        <v>203</v>
      </c>
      <c r="AK164">
        <v>46172</v>
      </c>
      <c r="AL164">
        <v>875000</v>
      </c>
      <c r="AM164" t="str">
        <f>IF(AI164="","SIN ESTADO",IF(AK164&lt;&gt;"","PAGA",IF(AJ164&gt;0,"VENCIDA",IF(AJ164&gt;=-5,"POR VENCER","AL DÍA"))))</f>
        <v>PAGA</v>
      </c>
      <c r="AN164" t="str">
        <v>TRANSFERENCIA</v>
      </c>
      <c r="AO164">
        <f>IF(N($H164)&lt;6,"",IF(AI164="","",AI164+31))</f>
        <v>46146</v>
      </c>
      <c r="AP164">
        <f>IF(AO164="","",TODAY()-AO164)</f>
        <v>172</v>
      </c>
      <c r="AQ164">
        <v>46203</v>
      </c>
      <c r="AR164">
        <v>875000</v>
      </c>
      <c r="AS164" t="str">
        <f>IF(AO164="","SIN ESTADO",IF(AQ164&lt;&gt;"","PAGA",IF(AP164&gt;0,"VENCIDA",IF(AP164&gt;=-5,"POR VENCER","AL DÍA"))))</f>
        <v>PAGA</v>
      </c>
      <c r="AT164" t="str">
        <v>TRANSFERENCIA</v>
      </c>
      <c r="AU164">
        <f>IF(N($H164)&lt;7,"",IF(AO164="","",AO164+31))</f>
        <v>46177</v>
      </c>
      <c r="AV164">
        <f>IF(AU164="","",TODAY()-AU164)</f>
        <v>141</v>
      </c>
      <c r="AW164">
        <v>46233</v>
      </c>
      <c r="AX164">
        <v>875000</v>
      </c>
      <c r="AY164" t="str">
        <f>IF(AU164="","SIN ESTADO",IF(AW164&lt;&gt;"","PAGA",IF(AV164&gt;0,"VENCIDA",IF(AV164&gt;=-5,"POR VENCER","AL DÍA"))))</f>
        <v>PAGA</v>
      </c>
      <c r="AZ164" t="str">
        <v>TRANSFERENCIA</v>
      </c>
      <c r="BA164">
        <f>IF(N($H164)&lt;8,"",IF(AU164="","",AU164+31))</f>
        <v>46208</v>
      </c>
      <c r="BB164">
        <f>IF(BA164="","",TODAY()-BA164)</f>
        <v>110</v>
      </c>
      <c r="BC164">
        <v>46264</v>
      </c>
      <c r="BD164">
        <v>875000</v>
      </c>
      <c r="BE164" t="str">
        <f>IF(BA164="","SIN ESTADO",IF(BC164&lt;&gt;"","PAGA",IF(BB164&gt;0,"VENCIDA",IF(BB164&gt;=-5,"POR VENCER","AL DÍA"))))</f>
        <v>PAGA</v>
      </c>
      <c r="BF164" t="str">
        <v>TRANSFERENCIA</v>
      </c>
      <c r="BG164">
        <f>IF(N($H164)&lt;9,"",IF(BA164="","",BA164+31))</f>
        <v>46239</v>
      </c>
      <c r="BH164">
        <f>IF(BG164="","",TODAY()-BG164)</f>
        <v>79</v>
      </c>
      <c r="BI164">
        <v>46264</v>
      </c>
      <c r="BJ164">
        <v>875000</v>
      </c>
      <c r="BK164" t="str">
        <f>IF(BG164="","SIN ESTADO",IF(BI164&lt;&gt;"","PAGA",IF(BH164&gt;0,"VENCIDA",IF(BH164&gt;=-5,"POR VENCER","AL DÍA"))))</f>
        <v>PAGA</v>
      </c>
      <c r="BL164" t="str">
        <v>TRANSFERENCIA</v>
      </c>
      <c r="BM164">
        <f>IF(N($H164)&lt;10,"",IF(BG164="","",BG164+31))</f>
        <v>46270</v>
      </c>
      <c r="BN164">
        <f>IF(BM164="","",TODAY()-BM164)</f>
        <v>48</v>
      </c>
      <c r="BO164">
        <v>46295</v>
      </c>
      <c r="BP164">
        <v>875000</v>
      </c>
      <c r="BQ164" t="str">
        <f>IF(BM164="","SIN ESTADO",IF(BO164&lt;&gt;"","PAGA",IF(BN164&gt;0,"VENCIDA",IF(BN164&gt;=-5,"POR VENCER","AL DÍA"))))</f>
        <v>PAGA</v>
      </c>
      <c r="BR164" t="str">
        <v>TRANSFERENCIA</v>
      </c>
      <c r="BS164">
        <f>IF(N($H164)&lt;11,"",IF(BM164="","",BM164+31))</f>
        <v>46301</v>
      </c>
      <c r="BT164">
        <f>IF(BS164="","",TODAY()-BS164)</f>
        <v>17</v>
      </c>
      <c r="BW164" t="str">
        <f>IF(BS164="","SIN ESTADO",IF(BU164&lt;&gt;"","PAGA",IF(BT164&gt;0,"VENCIDA",IF(BT164&gt;=-5,"POR VENCER","AL DÍA"))))</f>
        <v>VENCIDA</v>
      </c>
      <c r="BY164">
        <f>IF(N($H164)&lt;12,"",IF(BS164="","",BS164+31))</f>
        <v>46332</v>
      </c>
      <c r="BZ164">
        <f>IF(BY164="","",TODAY()-BY164)</f>
        <v>-14</v>
      </c>
      <c r="CC164" t="str">
        <f>IF(BY164="","SIN ESTADO",IF(CA164&lt;&gt;"","PAGA",IF(BZ164&gt;0,"VENCIDA",IF(BZ164&gt;=-5,"POR VENCER","AL DÍA"))))</f>
        <v>AL DÍA</v>
      </c>
      <c r="CE164">
        <f>IF(N($H164)&lt;13,"",IF(BY164="","",BY164+31))</f>
        <v>46363</v>
      </c>
      <c r="CF164">
        <f>IF(CE164="","",TODAY()-CE164)</f>
        <v>-45</v>
      </c>
      <c r="CI164" t="str">
        <f>IF(CE164="","SIN ESTADO",IF(CG164&lt;&gt;"","PAGA",IF(CF164&gt;0,"VENCIDA",IF(CF164&gt;=-5,"POR VENCER","AL DÍA"))))</f>
        <v>AL DÍA</v>
      </c>
      <c r="CK164">
        <f>IF(N($H164)&lt;14,"",IF(CE164="","",CE164+31))</f>
        <v>46394</v>
      </c>
      <c r="CL164">
        <f>IF(CK164="","",TODAY()-CK164)</f>
        <v>-76</v>
      </c>
      <c r="CO164" t="str">
        <f>IF(CK164="","SIN ESTADO",IF(CM164&lt;&gt;"","PAGA",IF(CL164&gt;0,"VENCIDA",IF(CL164&gt;=-5,"POR VENCER","AL DÍA"))))</f>
        <v>AL DÍA</v>
      </c>
      <c r="CQ164">
        <f>IF(N($H164)&lt;15,"",IF(CK164="","",CK164+31))</f>
        <v>46425</v>
      </c>
      <c r="CR164">
        <f>IF(CQ164="","",TODAY()-CQ164)</f>
        <v>-107</v>
      </c>
      <c r="CU164" t="str">
        <f>IF(CQ164="","SIN ESTADO",IF(CS164&lt;&gt;"","PAGA",IF(CR164&gt;0,"VENCIDA",IF(CR164&gt;=-5,"POR VENCER","AL DÍA"))))</f>
        <v>AL DÍA</v>
      </c>
      <c r="CW164">
        <f>IF(N($H164)&lt;16,"",IF(CQ164="","",CQ164+31))</f>
        <v>46456</v>
      </c>
      <c r="CX164">
        <f>IF(CW164="","",TODAY()-CW164)</f>
        <v>-138</v>
      </c>
      <c r="DA164" t="str">
        <f>IF(CW164="","SIN ESTADO",IF(CY164&lt;&gt;"","PAGA",IF(CX164&gt;0,"VENCIDA",IF(CX164&gt;=-5,"POR VENCER","AL DÍA"))))</f>
        <v>AL DÍA</v>
      </c>
      <c r="DC164">
        <f>IF(N($H164)&lt;17,"",IF(CW164="","",CW164+31))</f>
        <v>46487</v>
      </c>
      <c r="DD164">
        <f>IF(DC164="","",TODAY()-DC164)</f>
        <v>-169</v>
      </c>
      <c r="DG164" t="str">
        <f>IF(DC164="","SIN ESTADO",IF(DE164&lt;&gt;"","PAGA",IF(DD164&gt;0,"VENCIDA",IF(DD164&gt;=-5,"POR VENCER","AL DÍA"))))</f>
        <v>AL DÍA</v>
      </c>
      <c r="DI164">
        <f>IF(N($H164)&lt;18,"",IF(DC164="","",DC164+31))</f>
        <v>46518</v>
      </c>
      <c r="DJ164">
        <f>IF(DI164="","",TODAY()-DI164)</f>
        <v>-200</v>
      </c>
      <c r="DM164" t="str">
        <f>IF(DI164="","SIN ESTADO",IF(DK164&lt;&gt;"","PAGA",IF(DJ164&gt;0,"VENCIDA",IF(DJ164&gt;=-5,"POR VENCER","AL DÍA"))))</f>
        <v>AL DÍA</v>
      </c>
      <c r="DO164">
        <f>IF(N($H164)&lt;19,"",IF(DI164="","",DI164+31))</f>
        <v>46549</v>
      </c>
      <c r="DP164">
        <f>IF(DO164="","",TODAY()-DO164)</f>
        <v>-231</v>
      </c>
      <c r="DS164" t="str">
        <f>IF(DO164="","SIN ESTADO",IF(DQ164&lt;&gt;"","PAGA",IF(DP164&gt;0,"VENCIDA",IF(DP164&gt;=-5,"POR VENCER","AL DÍA"))))</f>
        <v>AL DÍA</v>
      </c>
      <c r="DU164">
        <f>IF(N($H164)&lt;20,"",IF(DO164="","",DO164+31))</f>
        <v>46580</v>
      </c>
      <c r="DV164">
        <f>IF(DU164="","",TODAY()-DU164)</f>
        <v>-262</v>
      </c>
      <c r="DY164" t="str">
        <f>IF(DU164="","SIN ESTADO",IF(DW164&lt;&gt;"","PAGA",IF(DV164&gt;0,"VENCIDA",IF(DV164&gt;=-5,"POR VENCER","AL DÍA"))))</f>
        <v>AL DÍA</v>
      </c>
      <c r="EA164">
        <f>IF(N($H164)&lt;21,"",IF(DU164="","",DU164+31))</f>
        <v>46611</v>
      </c>
      <c r="EB164">
        <f>IF(EA164="","",TODAY()-EA164)</f>
        <v>-293</v>
      </c>
      <c r="EE164" t="str">
        <f>IF(EA164="","SIN ESTADO",IF(EC164&lt;&gt;"","PAGA",IF(EB164&gt;0,"VENCIDA",IF(EB164&gt;=-5,"POR VENCER","AL DÍA"))))</f>
        <v>AL DÍA</v>
      </c>
      <c r="EG164">
        <f>IF(N($H164)&lt;22,"",IF(EA164="","",EA164+31))</f>
        <v>46642</v>
      </c>
      <c r="EH164">
        <f>IF(EG164="","",TODAY()-EG164)</f>
        <v>-324</v>
      </c>
      <c r="EK164" t="str">
        <f>IF(EG164="","SIN ESTADO",IF(EI164&lt;&gt;"","PAGA",IF(EH164&gt;0,"VENCIDA",IF(EH164&gt;=-5,"POR VENCER","AL DÍA"))))</f>
        <v>AL DÍA</v>
      </c>
      <c r="EM164">
        <f>IF(N($H164)&lt;23,"",IF(EG164="","",EG164+31))</f>
        <v>46673</v>
      </c>
      <c r="EN164">
        <f>IF(EM164="","",TODAY()-EM164)</f>
        <v>-355</v>
      </c>
      <c r="EQ164" t="str">
        <f>IF(EM164="","SIN ESTADO",IF(EO164&lt;&gt;"","PAGA",IF(EN164&gt;0,"VENCIDA",IF(EN164&gt;=-5,"POR VENCER","AL DÍA"))))</f>
        <v>AL DÍA</v>
      </c>
      <c r="ES164">
        <f>IF(N($H164)&lt;24,"",IF(EM164="","",EM164+31))</f>
        <v>46704</v>
      </c>
      <c r="ET164">
        <f>IF(ES164="","",TODAY()-ES164)</f>
        <v>-386</v>
      </c>
      <c r="EW164" t="str">
        <f>IF(ES164="","SIN ESTADO",IF(EU164&lt;&gt;"","PAGA",IF(ET164&gt;0,"VENCIDA",IF(ET164&gt;=-5,"POR VENCER","AL DÍA"))))</f>
        <v>AL DÍA</v>
      </c>
      <c r="EY164" t="str">
        <f>IF(N($H164)&lt;25,"",IF(ES164="","",ES164+31))</f>
        <v/>
      </c>
      <c r="EZ164" t="str">
        <f>IF(EY164="","",TODAY()-EY164)</f>
        <v/>
      </c>
      <c r="FC164" t="str">
        <f>IF(EY164="","SIN ESTADO",IF(FA164&lt;&gt;"","PAGA",IF(EZ164&gt;0,"VENCIDA",IF(EZ164&gt;=-5,"POR VENCER","AL DÍA"))))</f>
        <v>SIN ESTADO</v>
      </c>
      <c r="FE164" t="str">
        <f>IF(N($H164)&lt;26,"",IF(EY164="","",EY164+31))</f>
        <v/>
      </c>
      <c r="FF164" t="str">
        <f>IF(FE164="","",TODAY()-FE164)</f>
        <v/>
      </c>
      <c r="FI164" t="str">
        <f>IF(FE164="","SIN ESTADO",IF(FG164&lt;&gt;"","PAGA",IF(FF164&gt;0,"VENCIDA",IF(FF164&gt;=-5,"POR VENCER","AL DÍA"))))</f>
        <v>SIN ESTADO</v>
      </c>
      <c r="FK164" t="str">
        <f>IF(N($H164)&lt;27,"",IF(FE164="","",FE164+31))</f>
        <v/>
      </c>
      <c r="FL164" t="str">
        <f>IF(FK164="","",TODAY()-FK164)</f>
        <v/>
      </c>
      <c r="FO164" t="str">
        <f>IF(FK164="","SIN ESTADO",IF(FM164&lt;&gt;"","PAGA",IF(FL164&gt;0,"VENCIDA",IF(FL164&gt;=-5,"POR VENCER","AL DÍA"))))</f>
        <v>SIN ESTADO</v>
      </c>
      <c r="FQ164" t="str">
        <f>IF(N($H164)&lt;28,"",IF(FK164="","",FK164+31))</f>
        <v/>
      </c>
      <c r="FR164" t="str">
        <f>IF(FQ164="","",TODAY()-FQ164)</f>
        <v/>
      </c>
      <c r="FU164" t="str">
        <f>IF(FQ164="","SIN ESTADO",IF(FS164&lt;&gt;"","PAGA",IF(FR164&gt;0,"VENCIDA",IF(FR164&gt;=-5,"POR VENCER","AL DÍA"))))</f>
        <v>SIN ESTADO</v>
      </c>
      <c r="FW164" t="str">
        <f>IF(N($H164)&lt;29,"",IF(FQ164="","",FQ164+31))</f>
        <v/>
      </c>
      <c r="FX164" t="str">
        <f>IF(FW164="","",TODAY()-FW164)</f>
        <v/>
      </c>
      <c r="GA164" t="str">
        <f>IF(FW164="","SIN ESTADO",IF(FY164&lt;&gt;"","PAGA",IF(FX164&gt;0,"VENCIDA",IF(FX164&gt;=-5,"POR VENCER","AL DÍA"))))</f>
        <v>SIN ESTADO</v>
      </c>
      <c r="GC164" t="str">
        <f>IF(N($H164)&lt;30,"",IF(FW164="","",FW164+31))</f>
        <v/>
      </c>
      <c r="GD164" t="str">
        <f>IF(GC164="","",TODAY()-GC164)</f>
        <v/>
      </c>
      <c r="GG164" t="str">
        <f>IF(GC164="","SIN ESTADO",IF(GE164&lt;&gt;"","PAGA",IF(GD164&gt;0,"VENCIDA",IF(GD164&gt;=-5,"POR VENCER","AL DÍA"))))</f>
        <v>SIN ESTADO</v>
      </c>
      <c r="GI164" t="str">
        <f>IF(N($H164)&lt;31,"",IF(GC164="","",GC164+31))</f>
        <v/>
      </c>
      <c r="GJ164" t="str">
        <f>IF(GI164="","",TODAY()-GI164)</f>
        <v/>
      </c>
      <c r="GM164" t="str">
        <f>IF(GI164="","SIN ESTADO",IF(GK164&lt;&gt;"","PAGA",IF(GJ164&gt;0,"VENCIDA",IF(GJ164&gt;=-5,"POR VENCER","AL DÍA"))))</f>
        <v>SIN ESTADO</v>
      </c>
      <c r="GO164" t="str">
        <f>IF(N($H164)&lt;32,"",IF(GI164="","",GI164+31))</f>
        <v/>
      </c>
      <c r="GP164" t="str">
        <f>IF(GO164="","",TODAY()-GO164)</f>
        <v/>
      </c>
      <c r="GS164" t="str">
        <f>IF(GO164="","SIN ESTADO",IF(GQ164&lt;&gt;"","PAGA",IF(GP164&gt;0,"VENCIDA",IF(GP164&gt;=-5,"POR VENCER","AL DÍA"))))</f>
        <v>SIN ESTADO</v>
      </c>
      <c r="GU164" t="str">
        <f>IF(N($H164)&lt;33,"",IF(GO164="","",GO164+31))</f>
        <v/>
      </c>
      <c r="GV164" t="str">
        <f>IF(GU164="","",TODAY()-GU164)</f>
        <v/>
      </c>
      <c r="GY164" t="str">
        <f>IF(GU164="","SIN ESTADO",IF(GW164&lt;&gt;"","PAGA",IF(GV164&gt;0,"VENCIDA",IF(GV164&gt;=-5,"POR VENCER","AL DÍA"))))</f>
        <v>SIN ESTADO</v>
      </c>
      <c r="HA164" t="str">
        <f>IF(N($H164)&lt;34,"",IF(GU164="","",GU164+31))</f>
        <v/>
      </c>
      <c r="HB164" t="str">
        <f>IF(HA164="","",TODAY()-HA164)</f>
        <v/>
      </c>
      <c r="HE164" t="str">
        <f>IF(HA164="","SIN ESTADO",IF(HC164&lt;&gt;"","PAGA",IF(HB164&gt;0,"VENCIDA",IF(HB164&gt;=-5,"POR VENCER","AL DÍA"))))</f>
        <v>SIN ESTADO</v>
      </c>
      <c r="HG164" t="str">
        <f>IF(N($H164)&lt;35,"",IF(HA164="","",HA164+31))</f>
        <v/>
      </c>
      <c r="HH164" t="str">
        <f>IF(HG164="","",TODAY()-HG164)</f>
        <v/>
      </c>
      <c r="HK164" t="str">
        <f>IF(HG164="","SIN ESTADO",IF(HI164&lt;&gt;"","PAGA",IF(HH164&gt;0,"VENCIDA",IF(HH164&gt;=-5,"POR VENCER","AL DÍA"))))</f>
        <v>SIN ESTADO</v>
      </c>
      <c r="HM164" t="str">
        <f>IF(N($H164)&lt;36,"",IF(HG164="","",HG164+31))</f>
        <v/>
      </c>
      <c r="HN164" t="str">
        <f>IF(HM164="","",TODAY()-HM164)</f>
        <v/>
      </c>
      <c r="HQ164" t="str">
        <f>IF(HM164="","SIN ESTADO",IF(HO164&lt;&gt;"","PAGA",IF(HN164&gt;0,"VENCIDA",IF(HN164&gt;=-5,"POR VENCER","AL DÍA"))))</f>
        <v>SIN ESTADO</v>
      </c>
      <c r="HS164">
        <f>N164+T164+Z164+AF164+AL164+AR164+AX164+BD164+BJ164+BP164+BV164+CB164+CH164+CN164+CT164+CZ164+DF164+DL164+DR164+DX164+ED164+EJ164+EP164+EV164+FB164+FH164+FN164+FT164+FZ164+GF164+GL164+GR164+GX164+HD164+HJ164+HP164</f>
        <v>8750000</v>
      </c>
      <c r="HU164">
        <f>IFERROR(N($J164),0)</f>
        <v>833333.3333333334</v>
      </c>
      <c r="HW164">
        <f>SUMPRODUCT((MOD(COLUMN($M164:$HR164)-COLUMN($M164),6)=0)*ISNUMBER($M164:$HR164)*($M164:$HR164&gt;=RESUMEN!$C$26)*($M164:$HR164&lt;=RESUMEN!$C$27)*IFERROR(N($N164:$HS164),0))</f>
        <v>1750000</v>
      </c>
      <c r="HX164">
        <f>SUMPRODUCT((MOD(COLUMN($M164:$HR164)-COLUMN($M164),6)=0)*ISNUMBER($M164:$HR164)*($M164:$HR164&gt;=RESUMEN!$C$26)*($M164:$HR164&lt;=RESUMEN!$C$27))</f>
        <v>2</v>
      </c>
    </row>
    <row r="165">
      <c r="B165">
        <f>VENTAS!A164</f>
        <v>162</v>
      </c>
      <c r="C165" t="str">
        <f>VENTAS!B164</f>
        <v xml:space="preserve">LC1 - 16 - 5 </v>
      </c>
      <c r="D165" t="str">
        <f>VENTAS!C164</f>
        <v>VENDIDO</v>
      </c>
      <c r="E165">
        <f>VENTAS!D164</f>
        <v>24000000</v>
      </c>
      <c r="F165">
        <f>VENTAS!J164</f>
        <v>20000000</v>
      </c>
      <c r="G165">
        <f>VENTAS!F164</f>
        <v>45960</v>
      </c>
      <c r="H165">
        <f>VENTAS!K164</f>
        <v>24</v>
      </c>
      <c r="I165" t="str">
        <f>VENTAS!M164</f>
        <v xml:space="preserve">30 DE CADA MES </v>
      </c>
      <c r="J165">
        <f>VENTAS!L164</f>
        <v>833333.3333333334</v>
      </c>
      <c r="K165">
        <f>IF(N($H165)&lt;1,"",$G165+31)</f>
        <v>45991</v>
      </c>
      <c r="L165">
        <f>IF(K165="","",TODAY()-K165)</f>
        <v>327</v>
      </c>
      <c r="M165">
        <v>45953</v>
      </c>
      <c r="N165">
        <v>650000</v>
      </c>
      <c r="O165" t="str">
        <f>IF(K165="","SIN ESTADO",IF(M165&lt;&gt;"","PAGA",IF(L165&gt;0,"VENCIDA",IF(L165&gt;=-5,"POR VENCER","AL DÍA"))))</f>
        <v>PAGA</v>
      </c>
      <c r="P165" t="str">
        <v>EFECTIVO</v>
      </c>
      <c r="Q165">
        <f>IF(N($H165)&lt;2,"",IF(K165="","",K165+31))</f>
        <v>46022</v>
      </c>
      <c r="R165">
        <f>IF(Q165="","",TODAY()-Q165)</f>
        <v>296</v>
      </c>
      <c r="S165">
        <v>45987</v>
      </c>
      <c r="T165">
        <v>850000</v>
      </c>
      <c r="U165" t="str">
        <f>IF(Q165="","SIN ESTADO",IF(S165&lt;&gt;"","PAGA",IF(R165&gt;0,"VENCIDA",IF(R165&gt;=-5,"POR VENCER","AL DÍA"))))</f>
        <v>PAGA</v>
      </c>
      <c r="V165" t="str">
        <v>TRANSFERENCIA</v>
      </c>
      <c r="W165">
        <f>IF(N($H165)&lt;3,"",IF(Q165="","",Q165+31))</f>
        <v>46053</v>
      </c>
      <c r="X165">
        <f>IF(W165="","",TODAY()-W165)</f>
        <v>265</v>
      </c>
      <c r="Y165">
        <v>46049</v>
      </c>
      <c r="Z165">
        <v>850000</v>
      </c>
      <c r="AA165" t="str">
        <f>IF(W165="","SIN ESTADO",IF(Y165&lt;&gt;"","PAGA",IF(X165&gt;0,"VENCIDA",IF(X165&gt;=-5,"POR VENCER","AL DÍA"))))</f>
        <v>PAGA</v>
      </c>
      <c r="AB165" t="str">
        <v>TRANSFERENCIA</v>
      </c>
      <c r="AC165">
        <f>IF(N($H165)&lt;4,"",IF(W165="","",W165+31))</f>
        <v>46084</v>
      </c>
      <c r="AD165">
        <f>IF(AC165="","",TODAY()-AC165)</f>
        <v>234</v>
      </c>
      <c r="AE165">
        <v>46079</v>
      </c>
      <c r="AF165">
        <v>850000</v>
      </c>
      <c r="AG165" t="str">
        <f>IF(AC165="","SIN ESTADO",IF(AE165&lt;&gt;"","PAGA",IF(AD165&gt;0,"VENCIDA",IF(AD165&gt;=-5,"POR VENCER","AL DÍA"))))</f>
        <v>PAGA</v>
      </c>
      <c r="AH165" t="str">
        <v>TRANSFERENCIA</v>
      </c>
      <c r="AI165">
        <f>IF(N($H165)&lt;5,"",IF(AC165="","",AC165+31))</f>
        <v>46115</v>
      </c>
      <c r="AJ165">
        <f>IF(AI165="","",TODAY()-AI165)</f>
        <v>203</v>
      </c>
      <c r="AK165">
        <v>46110</v>
      </c>
      <c r="AL165">
        <v>850000</v>
      </c>
      <c r="AM165" t="str">
        <f>IF(AI165="","SIN ESTADO",IF(AK165&lt;&gt;"","PAGA",IF(AJ165&gt;0,"VENCIDA",IF(AJ165&gt;=-5,"POR VENCER","AL DÍA"))))</f>
        <v>PAGA</v>
      </c>
      <c r="AN165" t="str">
        <v>TRANSFERENCIA</v>
      </c>
      <c r="AO165">
        <f>IF(N($H165)&lt;6,"",IF(AI165="","",AI165+31))</f>
        <v>46146</v>
      </c>
      <c r="AP165">
        <f>IF(AO165="","",TODAY()-AO165)</f>
        <v>172</v>
      </c>
      <c r="AQ165">
        <v>46173</v>
      </c>
      <c r="AR165">
        <v>850000</v>
      </c>
      <c r="AS165" t="str">
        <f>IF(AO165="","SIN ESTADO",IF(AQ165&lt;&gt;"","PAGA",IF(AP165&gt;0,"VENCIDA",IF(AP165&gt;=-5,"POR VENCER","AL DÍA"))))</f>
        <v>PAGA</v>
      </c>
      <c r="AT165" t="str">
        <v>TRANSFERENCIA</v>
      </c>
      <c r="AU165">
        <f>IF(N($H165)&lt;7,"",IF(AO165="","",AO165+31))</f>
        <v>46177</v>
      </c>
      <c r="AV165">
        <f>IF(AU165="","",TODAY()-AU165)</f>
        <v>141</v>
      </c>
      <c r="AW165">
        <v>46203</v>
      </c>
      <c r="AX165">
        <v>850000</v>
      </c>
      <c r="AY165" t="str">
        <f>IF(AU165="","SIN ESTADO",IF(AW165&lt;&gt;"","PAGA",IF(AV165&gt;0,"VENCIDA",IF(AV165&gt;=-5,"POR VENCER","AL DÍA"))))</f>
        <v>PAGA</v>
      </c>
      <c r="AZ165" t="str">
        <v>TRANSFERENCIA</v>
      </c>
      <c r="BA165">
        <f>IF(N($H165)&lt;8,"",IF(AU165="","",AU165+31))</f>
        <v>46208</v>
      </c>
      <c r="BB165">
        <f>IF(BA165="","",TODAY()-BA165)</f>
        <v>110</v>
      </c>
      <c r="BC165">
        <v>46233</v>
      </c>
      <c r="BD165">
        <v>850000</v>
      </c>
      <c r="BE165" t="str">
        <f>IF(BA165="","SIN ESTADO",IF(BC165&lt;&gt;"","PAGA",IF(BB165&gt;0,"VENCIDA",IF(BB165&gt;=-5,"POR VENCER","AL DÍA"))))</f>
        <v>PAGA</v>
      </c>
      <c r="BF165" t="str">
        <v>TRANSFERENCIA</v>
      </c>
      <c r="BG165">
        <f>IF(N($H165)&lt;9,"",IF(BA165="","",BA165+31))</f>
        <v>46239</v>
      </c>
      <c r="BH165">
        <f>IF(BG165="","",TODAY()-BG165)</f>
        <v>79</v>
      </c>
      <c r="BI165">
        <v>46262</v>
      </c>
      <c r="BJ165">
        <v>850000</v>
      </c>
      <c r="BK165" t="str">
        <f>IF(BG165="","SIN ESTADO",IF(BI165&lt;&gt;"","PAGA",IF(BH165&gt;0,"VENCIDA",IF(BH165&gt;=-5,"POR VENCER","AL DÍA"))))</f>
        <v>PAGA</v>
      </c>
      <c r="BL165" t="str">
        <v>TRANSFERENCIA</v>
      </c>
      <c r="BM165">
        <f>IF(N($H165)&lt;10,"",IF(BG165="","",BG165+31))</f>
        <v>46270</v>
      </c>
      <c r="BN165">
        <f>IF(BM165="","",TODAY()-BM165)</f>
        <v>48</v>
      </c>
      <c r="BO165">
        <v>46290</v>
      </c>
      <c r="BP165">
        <v>850000</v>
      </c>
      <c r="BQ165" t="str">
        <f>IF(BM165="","SIN ESTADO",IF(BO165&lt;&gt;"","PAGA",IF(BN165&gt;0,"VENCIDA",IF(BN165&gt;=-5,"POR VENCER","AL DÍA"))))</f>
        <v>PAGA</v>
      </c>
      <c r="BR165" t="str">
        <v>TRANSFERENCIA</v>
      </c>
      <c r="BS165">
        <f>IF(N($H165)&lt;11,"",IF(BM165="","",BM165+31))</f>
        <v>46301</v>
      </c>
      <c r="BT165">
        <f>IF(BS165="","",TODAY()-BS165)</f>
        <v>17</v>
      </c>
      <c r="BW165" t="str">
        <f>IF(BS165="","SIN ESTADO",IF(BU165&lt;&gt;"","PAGA",IF(BT165&gt;0,"VENCIDA",IF(BT165&gt;=-5,"POR VENCER","AL DÍA"))))</f>
        <v>VENCIDA</v>
      </c>
      <c r="BY165">
        <f>IF(N($H165)&lt;12,"",IF(BS165="","",BS165+31))</f>
        <v>46332</v>
      </c>
      <c r="BZ165">
        <f>IF(BY165="","",TODAY()-BY165)</f>
        <v>-14</v>
      </c>
      <c r="CC165" t="str">
        <f>IF(BY165="","SIN ESTADO",IF(CA165&lt;&gt;"","PAGA",IF(BZ165&gt;0,"VENCIDA",IF(BZ165&gt;=-5,"POR VENCER","AL DÍA"))))</f>
        <v>AL DÍA</v>
      </c>
      <c r="CE165">
        <f>IF(N($H165)&lt;13,"",IF(BY165="","",BY165+31))</f>
        <v>46363</v>
      </c>
      <c r="CF165">
        <f>IF(CE165="","",TODAY()-CE165)</f>
        <v>-45</v>
      </c>
      <c r="CI165" t="str">
        <f>IF(CE165="","SIN ESTADO",IF(CG165&lt;&gt;"","PAGA",IF(CF165&gt;0,"VENCIDA",IF(CF165&gt;=-5,"POR VENCER","AL DÍA"))))</f>
        <v>AL DÍA</v>
      </c>
      <c r="CK165">
        <f>IF(N($H165)&lt;14,"",IF(CE165="","",CE165+31))</f>
        <v>46394</v>
      </c>
      <c r="CL165">
        <f>IF(CK165="","",TODAY()-CK165)</f>
        <v>-76</v>
      </c>
      <c r="CO165" t="str">
        <f>IF(CK165="","SIN ESTADO",IF(CM165&lt;&gt;"","PAGA",IF(CL165&gt;0,"VENCIDA",IF(CL165&gt;=-5,"POR VENCER","AL DÍA"))))</f>
        <v>AL DÍA</v>
      </c>
      <c r="CQ165">
        <f>IF(N($H165)&lt;15,"",IF(CK165="","",CK165+31))</f>
        <v>46425</v>
      </c>
      <c r="CR165">
        <f>IF(CQ165="","",TODAY()-CQ165)</f>
        <v>-107</v>
      </c>
      <c r="CU165" t="str">
        <f>IF(CQ165="","SIN ESTADO",IF(CS165&lt;&gt;"","PAGA",IF(CR165&gt;0,"VENCIDA",IF(CR165&gt;=-5,"POR VENCER","AL DÍA"))))</f>
        <v>AL DÍA</v>
      </c>
      <c r="CW165">
        <f>IF(N($H165)&lt;16,"",IF(CQ165="","",CQ165+31))</f>
        <v>46456</v>
      </c>
      <c r="CX165">
        <f>IF(CW165="","",TODAY()-CW165)</f>
        <v>-138</v>
      </c>
      <c r="DA165" t="str">
        <f>IF(CW165="","SIN ESTADO",IF(CY165&lt;&gt;"","PAGA",IF(CX165&gt;0,"VENCIDA",IF(CX165&gt;=-5,"POR VENCER","AL DÍA"))))</f>
        <v>AL DÍA</v>
      </c>
      <c r="DC165">
        <f>IF(N($H165)&lt;17,"",IF(CW165="","",CW165+31))</f>
        <v>46487</v>
      </c>
      <c r="DD165">
        <f>IF(DC165="","",TODAY()-DC165)</f>
        <v>-169</v>
      </c>
      <c r="DG165" t="str">
        <f>IF(DC165="","SIN ESTADO",IF(DE165&lt;&gt;"","PAGA",IF(DD165&gt;0,"VENCIDA",IF(DD165&gt;=-5,"POR VENCER","AL DÍA"))))</f>
        <v>AL DÍA</v>
      </c>
      <c r="DI165">
        <f>IF(N($H165)&lt;18,"",IF(DC165="","",DC165+31))</f>
        <v>46518</v>
      </c>
      <c r="DJ165">
        <f>IF(DI165="","",TODAY()-DI165)</f>
        <v>-200</v>
      </c>
      <c r="DM165" t="str">
        <f>IF(DI165="","SIN ESTADO",IF(DK165&lt;&gt;"","PAGA",IF(DJ165&gt;0,"VENCIDA",IF(DJ165&gt;=-5,"POR VENCER","AL DÍA"))))</f>
        <v>AL DÍA</v>
      </c>
      <c r="DO165">
        <f>IF(N($H165)&lt;19,"",IF(DI165="","",DI165+31))</f>
        <v>46549</v>
      </c>
      <c r="DP165">
        <f>IF(DO165="","",TODAY()-DO165)</f>
        <v>-231</v>
      </c>
      <c r="DS165" t="str">
        <f>IF(DO165="","SIN ESTADO",IF(DQ165&lt;&gt;"","PAGA",IF(DP165&gt;0,"VENCIDA",IF(DP165&gt;=-5,"POR VENCER","AL DÍA"))))</f>
        <v>AL DÍA</v>
      </c>
      <c r="DU165">
        <f>IF(N($H165)&lt;20,"",IF(DO165="","",DO165+31))</f>
        <v>46580</v>
      </c>
      <c r="DV165">
        <f>IF(DU165="","",TODAY()-DU165)</f>
        <v>-262</v>
      </c>
      <c r="DY165" t="str">
        <f>IF(DU165="","SIN ESTADO",IF(DW165&lt;&gt;"","PAGA",IF(DV165&gt;0,"VENCIDA",IF(DV165&gt;=-5,"POR VENCER","AL DÍA"))))</f>
        <v>AL DÍA</v>
      </c>
      <c r="EA165">
        <f>IF(N($H165)&lt;21,"",IF(DU165="","",DU165+31))</f>
        <v>46611</v>
      </c>
      <c r="EB165">
        <f>IF(EA165="","",TODAY()-EA165)</f>
        <v>-293</v>
      </c>
      <c r="EE165" t="str">
        <f>IF(EA165="","SIN ESTADO",IF(EC165&lt;&gt;"","PAGA",IF(EB165&gt;0,"VENCIDA",IF(EB165&gt;=-5,"POR VENCER","AL DÍA"))))</f>
        <v>AL DÍA</v>
      </c>
      <c r="EG165">
        <f>IF(N($H165)&lt;22,"",IF(EA165="","",EA165+31))</f>
        <v>46642</v>
      </c>
      <c r="EH165">
        <f>IF(EG165="","",TODAY()-EG165)</f>
        <v>-324</v>
      </c>
      <c r="EK165" t="str">
        <f>IF(EG165="","SIN ESTADO",IF(EI165&lt;&gt;"","PAGA",IF(EH165&gt;0,"VENCIDA",IF(EH165&gt;=-5,"POR VENCER","AL DÍA"))))</f>
        <v>AL DÍA</v>
      </c>
      <c r="EM165">
        <f>IF(N($H165)&lt;23,"",IF(EG165="","",EG165+31))</f>
        <v>46673</v>
      </c>
      <c r="EN165">
        <f>IF(EM165="","",TODAY()-EM165)</f>
        <v>-355</v>
      </c>
      <c r="EQ165" t="str">
        <f>IF(EM165="","SIN ESTADO",IF(EO165&lt;&gt;"","PAGA",IF(EN165&gt;0,"VENCIDA",IF(EN165&gt;=-5,"POR VENCER","AL DÍA"))))</f>
        <v>AL DÍA</v>
      </c>
      <c r="ES165">
        <f>IF(N($H165)&lt;24,"",IF(EM165="","",EM165+31))</f>
        <v>46704</v>
      </c>
      <c r="ET165">
        <f>IF(ES165="","",TODAY()-ES165)</f>
        <v>-386</v>
      </c>
      <c r="EW165" t="str">
        <f>IF(ES165="","SIN ESTADO",IF(EU165&lt;&gt;"","PAGA",IF(ET165&gt;0,"VENCIDA",IF(ET165&gt;=-5,"POR VENCER","AL DÍA"))))</f>
        <v>AL DÍA</v>
      </c>
      <c r="EY165" t="str">
        <f>IF(N($H165)&lt;25,"",IF(ES165="","",ES165+31))</f>
        <v/>
      </c>
      <c r="EZ165" t="str">
        <f>IF(EY165="","",TODAY()-EY165)</f>
        <v/>
      </c>
      <c r="FC165" t="str">
        <f>IF(EY165="","SIN ESTADO",IF(FA165&lt;&gt;"","PAGA",IF(EZ165&gt;0,"VENCIDA",IF(EZ165&gt;=-5,"POR VENCER","AL DÍA"))))</f>
        <v>SIN ESTADO</v>
      </c>
      <c r="FE165" t="str">
        <f>IF(N($H165)&lt;26,"",IF(EY165="","",EY165+31))</f>
        <v/>
      </c>
      <c r="FF165" t="str">
        <f>IF(FE165="","",TODAY()-FE165)</f>
        <v/>
      </c>
      <c r="FI165" t="str">
        <f>IF(FE165="","SIN ESTADO",IF(FG165&lt;&gt;"","PAGA",IF(FF165&gt;0,"VENCIDA",IF(FF165&gt;=-5,"POR VENCER","AL DÍA"))))</f>
        <v>SIN ESTADO</v>
      </c>
      <c r="FK165" t="str">
        <f>IF(N($H165)&lt;27,"",IF(FE165="","",FE165+31))</f>
        <v/>
      </c>
      <c r="FL165" t="str">
        <f>IF(FK165="","",TODAY()-FK165)</f>
        <v/>
      </c>
      <c r="FO165" t="str">
        <f>IF(FK165="","SIN ESTADO",IF(FM165&lt;&gt;"","PAGA",IF(FL165&gt;0,"VENCIDA",IF(FL165&gt;=-5,"POR VENCER","AL DÍA"))))</f>
        <v>SIN ESTADO</v>
      </c>
      <c r="FQ165" t="str">
        <f>IF(N($H165)&lt;28,"",IF(FK165="","",FK165+31))</f>
        <v/>
      </c>
      <c r="FR165" t="str">
        <f>IF(FQ165="","",TODAY()-FQ165)</f>
        <v/>
      </c>
      <c r="FU165" t="str">
        <f>IF(FQ165="","SIN ESTADO",IF(FS165&lt;&gt;"","PAGA",IF(FR165&gt;0,"VENCIDA",IF(FR165&gt;=-5,"POR VENCER","AL DÍA"))))</f>
        <v>SIN ESTADO</v>
      </c>
      <c r="FW165" t="str">
        <f>IF(N($H165)&lt;29,"",IF(FQ165="","",FQ165+31))</f>
        <v/>
      </c>
      <c r="FX165" t="str">
        <f>IF(FW165="","",TODAY()-FW165)</f>
        <v/>
      </c>
      <c r="GA165" t="str">
        <f>IF(FW165="","SIN ESTADO",IF(FY165&lt;&gt;"","PAGA",IF(FX165&gt;0,"VENCIDA",IF(FX165&gt;=-5,"POR VENCER","AL DÍA"))))</f>
        <v>SIN ESTADO</v>
      </c>
      <c r="GC165" t="str">
        <f>IF(N($H165)&lt;30,"",IF(FW165="","",FW165+31))</f>
        <v/>
      </c>
      <c r="GD165" t="str">
        <f>IF(GC165="","",TODAY()-GC165)</f>
        <v/>
      </c>
      <c r="GG165" t="str">
        <f>IF(GC165="","SIN ESTADO",IF(GE165&lt;&gt;"","PAGA",IF(GD165&gt;0,"VENCIDA",IF(GD165&gt;=-5,"POR VENCER","AL DÍA"))))</f>
        <v>SIN ESTADO</v>
      </c>
      <c r="GI165" t="str">
        <f>IF(N($H165)&lt;31,"",IF(GC165="","",GC165+31))</f>
        <v/>
      </c>
      <c r="GJ165" t="str">
        <f>IF(GI165="","",TODAY()-GI165)</f>
        <v/>
      </c>
      <c r="GM165" t="str">
        <f>IF(GI165="","SIN ESTADO",IF(GK165&lt;&gt;"","PAGA",IF(GJ165&gt;0,"VENCIDA",IF(GJ165&gt;=-5,"POR VENCER","AL DÍA"))))</f>
        <v>SIN ESTADO</v>
      </c>
      <c r="GO165" t="str">
        <f>IF(N($H165)&lt;32,"",IF(GI165="","",GI165+31))</f>
        <v/>
      </c>
      <c r="GP165" t="str">
        <f>IF(GO165="","",TODAY()-GO165)</f>
        <v/>
      </c>
      <c r="GS165" t="str">
        <f>IF(GO165="","SIN ESTADO",IF(GQ165&lt;&gt;"","PAGA",IF(GP165&gt;0,"VENCIDA",IF(GP165&gt;=-5,"POR VENCER","AL DÍA"))))</f>
        <v>SIN ESTADO</v>
      </c>
      <c r="GU165" t="str">
        <f>IF(N($H165)&lt;33,"",IF(GO165="","",GO165+31))</f>
        <v/>
      </c>
      <c r="GV165" t="str">
        <f>IF(GU165="","",TODAY()-GU165)</f>
        <v/>
      </c>
      <c r="GY165" t="str">
        <f>IF(GU165="","SIN ESTADO",IF(GW165&lt;&gt;"","PAGA",IF(GV165&gt;0,"VENCIDA",IF(GV165&gt;=-5,"POR VENCER","AL DÍA"))))</f>
        <v>SIN ESTADO</v>
      </c>
      <c r="HA165" t="str">
        <f>IF(N($H165)&lt;34,"",IF(GU165="","",GU165+31))</f>
        <v/>
      </c>
      <c r="HB165" t="str">
        <f>IF(HA165="","",TODAY()-HA165)</f>
        <v/>
      </c>
      <c r="HE165" t="str">
        <f>IF(HA165="","SIN ESTADO",IF(HC165&lt;&gt;"","PAGA",IF(HB165&gt;0,"VENCIDA",IF(HB165&gt;=-5,"POR VENCER","AL DÍA"))))</f>
        <v>SIN ESTADO</v>
      </c>
      <c r="HG165" t="str">
        <f>IF(N($H165)&lt;35,"",IF(HA165="","",HA165+31))</f>
        <v/>
      </c>
      <c r="HH165" t="str">
        <f>IF(HG165="","",TODAY()-HG165)</f>
        <v/>
      </c>
      <c r="HK165" t="str">
        <f>IF(HG165="","SIN ESTADO",IF(HI165&lt;&gt;"","PAGA",IF(HH165&gt;0,"VENCIDA",IF(HH165&gt;=-5,"POR VENCER","AL DÍA"))))</f>
        <v>SIN ESTADO</v>
      </c>
      <c r="HM165" t="str">
        <f>IF(N($H165)&lt;36,"",IF(HG165="","",HG165+31))</f>
        <v/>
      </c>
      <c r="HN165" t="str">
        <f>IF(HM165="","",TODAY()-HM165)</f>
        <v/>
      </c>
      <c r="HQ165" t="str">
        <f>IF(HM165="","SIN ESTADO",IF(HO165&lt;&gt;"","PAGA",IF(HN165&gt;0,"VENCIDA",IF(HN165&gt;=-5,"POR VENCER","AL DÍA"))))</f>
        <v>SIN ESTADO</v>
      </c>
      <c r="HS165">
        <f>N165+T165+Z165+AF165+AL165+AR165+AX165+BD165+BJ165+BP165+BV165+CB165+CH165+CN165+CT165+CZ165+DF165+DL165+DR165+DX165+ED165+EJ165+EP165+EV165+FB165+FH165+FN165+FT165+FZ165+GF165+GL165+GR165+GX165+HD165+HJ165+HP165</f>
        <v>8300000</v>
      </c>
      <c r="HU165">
        <f>IFERROR(N($J165),0)</f>
        <v>833333.3333333334</v>
      </c>
      <c r="HW165">
        <f>SUMPRODUCT((MOD(COLUMN($M165:$HR165)-COLUMN($M165),6)=0)*ISNUMBER($M165:$HR165)*($M165:$HR165&gt;=RESUMEN!$C$26)*($M165:$HR165&lt;=RESUMEN!$C$27)*IFERROR(N($N165:$HS165),0))</f>
        <v>650000</v>
      </c>
      <c r="HX165">
        <f>SUMPRODUCT((MOD(COLUMN($M165:$HR165)-COLUMN($M165),6)=0)*ISNUMBER($M165:$HR165)*($M165:$HR165&gt;=RESUMEN!$C$26)*($M165:$HR165&lt;=RESUMEN!$C$27))</f>
        <v>1</v>
      </c>
    </row>
    <row r="166">
      <c r="B166">
        <f>VENTAS!A165</f>
        <v>163</v>
      </c>
      <c r="C166" t="str">
        <f>VENTAS!B165</f>
        <v xml:space="preserve">LC1 - 16 - 6 </v>
      </c>
      <c r="D166" t="str">
        <f>VENTAS!C165</f>
        <v>VENDIDO</v>
      </c>
      <c r="E166">
        <f>VENTAS!D165</f>
        <v>25000000</v>
      </c>
      <c r="F166">
        <f>VENTAS!J165</f>
        <v>21000000</v>
      </c>
      <c r="G166">
        <f>VENTAS!F165</f>
        <v>45884</v>
      </c>
      <c r="H166">
        <f>VENTAS!K165</f>
        <v>24</v>
      </c>
      <c r="I166" t="str">
        <f>VENTAS!M165</f>
        <v xml:space="preserve">15 DE CADA MES </v>
      </c>
      <c r="J166">
        <f>VENTAS!L165</f>
        <v>875000</v>
      </c>
      <c r="K166">
        <f>IF(N($H166)&lt;1,"",$G166+31)</f>
        <v>45915</v>
      </c>
      <c r="L166">
        <f>IF(K166="","",TODAY()-K166)</f>
        <v>403</v>
      </c>
      <c r="M166">
        <v>45917</v>
      </c>
      <c r="N166">
        <v>800000</v>
      </c>
      <c r="O166" t="str">
        <f>IF(K166="","SIN ESTADO",IF(M166&lt;&gt;"","PAGA",IF(L166&gt;0,"VENCIDA",IF(L166&gt;=-5,"POR VENCER","AL DÍA"))))</f>
        <v>PAGA</v>
      </c>
      <c r="P166" t="str">
        <v>TRANSFERENCIA</v>
      </c>
      <c r="Q166">
        <f>IF(N($H166)&lt;2,"",IF(K166="","",K166+31))</f>
        <v>45946</v>
      </c>
      <c r="R166">
        <f>IF(Q166="","",TODAY()-Q166)</f>
        <v>372</v>
      </c>
      <c r="S166">
        <v>46020</v>
      </c>
      <c r="T166">
        <v>1000000</v>
      </c>
      <c r="U166" t="str">
        <f>IF(Q166="","SIN ESTADO",IF(S166&lt;&gt;"","PAGA",IF(R166&gt;0,"VENCIDA",IF(R166&gt;=-5,"POR VENCER","AL DÍA"))))</f>
        <v>PAGA</v>
      </c>
      <c r="V166" t="str">
        <v>TRANSFERENCIA</v>
      </c>
      <c r="W166">
        <f>IF(N($H166)&lt;3,"",IF(Q166="","",Q166+31))</f>
        <v>45977</v>
      </c>
      <c r="X166">
        <f>IF(W166="","",TODAY()-W166)</f>
        <v>341</v>
      </c>
      <c r="Y166">
        <v>46300</v>
      </c>
      <c r="Z166">
        <v>1100000</v>
      </c>
      <c r="AA166" t="str">
        <f>IF(W166="","SIN ESTADO",IF(Y166&lt;&gt;"","PAGA",IF(X166&gt;0,"VENCIDA",IF(X166&gt;=-5,"POR VENCER","AL DÍA"))))</f>
        <v>PAGA</v>
      </c>
      <c r="AB166" t="str">
        <v>TRANSFERENCIA</v>
      </c>
      <c r="AC166">
        <f>IF(N($H166)&lt;4,"",IF(W166="","",W166+31))</f>
        <v>46008</v>
      </c>
      <c r="AD166">
        <f>IF(AC166="","",TODAY()-AC166)</f>
        <v>310</v>
      </c>
      <c r="AG166" t="str">
        <f>IF(AC166="","SIN ESTADO",IF(AE166&lt;&gt;"","PAGA",IF(AD166&gt;0,"VENCIDA",IF(AD166&gt;=-5,"POR VENCER","AL DÍA"))))</f>
        <v>VENCIDA</v>
      </c>
      <c r="AI166">
        <f>IF(N($H166)&lt;5,"",IF(AC166="","",AC166+31))</f>
        <v>46039</v>
      </c>
      <c r="AJ166">
        <f>IF(AI166="","",TODAY()-AI166)</f>
        <v>279</v>
      </c>
      <c r="AM166" t="str">
        <f>IF(AI166="","SIN ESTADO",IF(AK166&lt;&gt;"","PAGA",IF(AJ166&gt;0,"VENCIDA",IF(AJ166&gt;=-5,"POR VENCER","AL DÍA"))))</f>
        <v>VENCIDA</v>
      </c>
      <c r="AO166">
        <f>IF(N($H166)&lt;6,"",IF(AI166="","",AI166+31))</f>
        <v>46070</v>
      </c>
      <c r="AP166">
        <f>IF(AO166="","",TODAY()-AO166)</f>
        <v>248</v>
      </c>
      <c r="AS166" t="str">
        <f>IF(AO166="","SIN ESTADO",IF(AQ166&lt;&gt;"","PAGA",IF(AP166&gt;0,"VENCIDA",IF(AP166&gt;=-5,"POR VENCER","AL DÍA"))))</f>
        <v>VENCIDA</v>
      </c>
      <c r="AU166">
        <f>IF(N($H166)&lt;7,"",IF(AO166="","",AO166+31))</f>
        <v>46101</v>
      </c>
      <c r="AV166">
        <f>IF(AU166="","",TODAY()-AU166)</f>
        <v>217</v>
      </c>
      <c r="AY166" t="str">
        <f>IF(AU166="","SIN ESTADO",IF(AW166&lt;&gt;"","PAGA",IF(AV166&gt;0,"VENCIDA",IF(AV166&gt;=-5,"POR VENCER","AL DÍA"))))</f>
        <v>VENCIDA</v>
      </c>
      <c r="BA166">
        <f>IF(N($H166)&lt;8,"",IF(AU166="","",AU166+31))</f>
        <v>46132</v>
      </c>
      <c r="BB166">
        <f>IF(BA166="","",TODAY()-BA166)</f>
        <v>186</v>
      </c>
      <c r="BE166" t="str">
        <f>IF(BA166="","SIN ESTADO",IF(BC166&lt;&gt;"","PAGA",IF(BB166&gt;0,"VENCIDA",IF(BB166&gt;=-5,"POR VENCER","AL DÍA"))))</f>
        <v>VENCIDA</v>
      </c>
      <c r="BG166">
        <f>IF(N($H166)&lt;9,"",IF(BA166="","",BA166+31))</f>
        <v>46163</v>
      </c>
      <c r="BH166">
        <f>IF(BG166="","",TODAY()-BG166)</f>
        <v>155</v>
      </c>
      <c r="BK166" t="str">
        <f>IF(BG166="","SIN ESTADO",IF(BI166&lt;&gt;"","PAGA",IF(BH166&gt;0,"VENCIDA",IF(BH166&gt;=-5,"POR VENCER","AL DÍA"))))</f>
        <v>VENCIDA</v>
      </c>
      <c r="BM166">
        <f>IF(N($H166)&lt;10,"",IF(BG166="","",BG166+31))</f>
        <v>46194</v>
      </c>
      <c r="BN166">
        <f>IF(BM166="","",TODAY()-BM166)</f>
        <v>124</v>
      </c>
      <c r="BQ166" t="str">
        <f>IF(BM166="","SIN ESTADO",IF(BO166&lt;&gt;"","PAGA",IF(BN166&gt;0,"VENCIDA",IF(BN166&gt;=-5,"POR VENCER","AL DÍA"))))</f>
        <v>VENCIDA</v>
      </c>
      <c r="BS166">
        <f>IF(N($H166)&lt;11,"",IF(BM166="","",BM166+31))</f>
        <v>46225</v>
      </c>
      <c r="BT166">
        <f>IF(BS166="","",TODAY()-BS166)</f>
        <v>93</v>
      </c>
      <c r="BW166" t="str">
        <f>IF(BS166="","SIN ESTADO",IF(BU166&lt;&gt;"","PAGA",IF(BT166&gt;0,"VENCIDA",IF(BT166&gt;=-5,"POR VENCER","AL DÍA"))))</f>
        <v>VENCIDA</v>
      </c>
      <c r="BY166">
        <f>IF(N($H166)&lt;12,"",IF(BS166="","",BS166+31))</f>
        <v>46256</v>
      </c>
      <c r="BZ166">
        <f>IF(BY166="","",TODAY()-BY166)</f>
        <v>62</v>
      </c>
      <c r="CC166" t="str">
        <f>IF(BY166="","SIN ESTADO",IF(CA166&lt;&gt;"","PAGA",IF(BZ166&gt;0,"VENCIDA",IF(BZ166&gt;=-5,"POR VENCER","AL DÍA"))))</f>
        <v>VENCIDA</v>
      </c>
      <c r="CE166">
        <f>IF(N($H166)&lt;13,"",IF(BY166="","",BY166+31))</f>
        <v>46287</v>
      </c>
      <c r="CF166">
        <f>IF(CE166="","",TODAY()-CE166)</f>
        <v>31</v>
      </c>
      <c r="CI166" t="str">
        <f>IF(CE166="","SIN ESTADO",IF(CG166&lt;&gt;"","PAGA",IF(CF166&gt;0,"VENCIDA",IF(CF166&gt;=-5,"POR VENCER","AL DÍA"))))</f>
        <v>VENCIDA</v>
      </c>
      <c r="CK166">
        <f>IF(N($H166)&lt;14,"",IF(CE166="","",CE166+31))</f>
        <v>46318</v>
      </c>
      <c r="CL166">
        <f>IF(CK166="","",TODAY()-CK166)</f>
        <v>0</v>
      </c>
      <c r="CO166" t="str">
        <f>IF(CK166="","SIN ESTADO",IF(CM166&lt;&gt;"","PAGA",IF(CL166&gt;0,"VENCIDA",IF(CL166&gt;=-5,"POR VENCER","AL DÍA"))))</f>
        <v>POR VENCER</v>
      </c>
      <c r="CQ166">
        <f>IF(N($H166)&lt;15,"",IF(CK166="","",CK166+31))</f>
        <v>46349</v>
      </c>
      <c r="CR166">
        <f>IF(CQ166="","",TODAY()-CQ166)</f>
        <v>-31</v>
      </c>
      <c r="CU166" t="str">
        <f>IF(CQ166="","SIN ESTADO",IF(CS166&lt;&gt;"","PAGA",IF(CR166&gt;0,"VENCIDA",IF(CR166&gt;=-5,"POR VENCER","AL DÍA"))))</f>
        <v>AL DÍA</v>
      </c>
      <c r="CW166">
        <f>IF(N($H166)&lt;16,"",IF(CQ166="","",CQ166+31))</f>
        <v>46380</v>
      </c>
      <c r="CX166">
        <f>IF(CW166="","",TODAY()-CW166)</f>
        <v>-62</v>
      </c>
      <c r="DA166" t="str">
        <f>IF(CW166="","SIN ESTADO",IF(CY166&lt;&gt;"","PAGA",IF(CX166&gt;0,"VENCIDA",IF(CX166&gt;=-5,"POR VENCER","AL DÍA"))))</f>
        <v>AL DÍA</v>
      </c>
      <c r="DC166">
        <f>IF(N($H166)&lt;17,"",IF(CW166="","",CW166+31))</f>
        <v>46411</v>
      </c>
      <c r="DD166">
        <f>IF(DC166="","",TODAY()-DC166)</f>
        <v>-93</v>
      </c>
      <c r="DG166" t="str">
        <f>IF(DC166="","SIN ESTADO",IF(DE166&lt;&gt;"","PAGA",IF(DD166&gt;0,"VENCIDA",IF(DD166&gt;=-5,"POR VENCER","AL DÍA"))))</f>
        <v>AL DÍA</v>
      </c>
      <c r="DI166">
        <f>IF(N($H166)&lt;18,"",IF(DC166="","",DC166+31))</f>
        <v>46442</v>
      </c>
      <c r="DJ166">
        <f>IF(DI166="","",TODAY()-DI166)</f>
        <v>-124</v>
      </c>
      <c r="DM166" t="str">
        <f>IF(DI166="","SIN ESTADO",IF(DK166&lt;&gt;"","PAGA",IF(DJ166&gt;0,"VENCIDA",IF(DJ166&gt;=-5,"POR VENCER","AL DÍA"))))</f>
        <v>AL DÍA</v>
      </c>
      <c r="DO166">
        <f>IF(N($H166)&lt;19,"",IF(DI166="","",DI166+31))</f>
        <v>46473</v>
      </c>
      <c r="DP166">
        <f>IF(DO166="","",TODAY()-DO166)</f>
        <v>-155</v>
      </c>
      <c r="DS166" t="str">
        <f>IF(DO166="","SIN ESTADO",IF(DQ166&lt;&gt;"","PAGA",IF(DP166&gt;0,"VENCIDA",IF(DP166&gt;=-5,"POR VENCER","AL DÍA"))))</f>
        <v>AL DÍA</v>
      </c>
      <c r="DU166">
        <f>IF(N($H166)&lt;20,"",IF(DO166="","",DO166+31))</f>
        <v>46504</v>
      </c>
      <c r="DV166">
        <f>IF(DU166="","",TODAY()-DU166)</f>
        <v>-186</v>
      </c>
      <c r="DY166" t="str">
        <f>IF(DU166="","SIN ESTADO",IF(DW166&lt;&gt;"","PAGA",IF(DV166&gt;0,"VENCIDA",IF(DV166&gt;=-5,"POR VENCER","AL DÍA"))))</f>
        <v>AL DÍA</v>
      </c>
      <c r="EA166">
        <f>IF(N($H166)&lt;21,"",IF(DU166="","",DU166+31))</f>
        <v>46535</v>
      </c>
      <c r="EB166">
        <f>IF(EA166="","",TODAY()-EA166)</f>
        <v>-217</v>
      </c>
      <c r="EE166" t="str">
        <f>IF(EA166="","SIN ESTADO",IF(EC166&lt;&gt;"","PAGA",IF(EB166&gt;0,"VENCIDA",IF(EB166&gt;=-5,"POR VENCER","AL DÍA"))))</f>
        <v>AL DÍA</v>
      </c>
      <c r="EG166">
        <f>IF(N($H166)&lt;22,"",IF(EA166="","",EA166+31))</f>
        <v>46566</v>
      </c>
      <c r="EH166">
        <f>IF(EG166="","",TODAY()-EG166)</f>
        <v>-248</v>
      </c>
      <c r="EK166" t="str">
        <f>IF(EG166="","SIN ESTADO",IF(EI166&lt;&gt;"","PAGA",IF(EH166&gt;0,"VENCIDA",IF(EH166&gt;=-5,"POR VENCER","AL DÍA"))))</f>
        <v>AL DÍA</v>
      </c>
      <c r="EM166">
        <f>IF(N($H166)&lt;23,"",IF(EG166="","",EG166+31))</f>
        <v>46597</v>
      </c>
      <c r="EN166">
        <f>IF(EM166="","",TODAY()-EM166)</f>
        <v>-279</v>
      </c>
      <c r="EQ166" t="str">
        <f>IF(EM166="","SIN ESTADO",IF(EO166&lt;&gt;"","PAGA",IF(EN166&gt;0,"VENCIDA",IF(EN166&gt;=-5,"POR VENCER","AL DÍA"))))</f>
        <v>AL DÍA</v>
      </c>
      <c r="ES166">
        <f>IF(N($H166)&lt;24,"",IF(EM166="","",EM166+31))</f>
        <v>46628</v>
      </c>
      <c r="ET166">
        <f>IF(ES166="","",TODAY()-ES166)</f>
        <v>-310</v>
      </c>
      <c r="EW166" t="str">
        <f>IF(ES166="","SIN ESTADO",IF(EU166&lt;&gt;"","PAGA",IF(ET166&gt;0,"VENCIDA",IF(ET166&gt;=-5,"POR VENCER","AL DÍA"))))</f>
        <v>AL DÍA</v>
      </c>
      <c r="EY166" t="str">
        <f>IF(N($H166)&lt;25,"",IF(ES166="","",ES166+31))</f>
        <v/>
      </c>
      <c r="EZ166" t="str">
        <f>IF(EY166="","",TODAY()-EY166)</f>
        <v/>
      </c>
      <c r="FC166" t="str">
        <f>IF(EY166="","SIN ESTADO",IF(FA166&lt;&gt;"","PAGA",IF(EZ166&gt;0,"VENCIDA",IF(EZ166&gt;=-5,"POR VENCER","AL DÍA"))))</f>
        <v>SIN ESTADO</v>
      </c>
      <c r="FE166" t="str">
        <f>IF(N($H166)&lt;26,"",IF(EY166="","",EY166+31))</f>
        <v/>
      </c>
      <c r="FF166" t="str">
        <f>IF(FE166="","",TODAY()-FE166)</f>
        <v/>
      </c>
      <c r="FI166" t="str">
        <f>IF(FE166="","SIN ESTADO",IF(FG166&lt;&gt;"","PAGA",IF(FF166&gt;0,"VENCIDA",IF(FF166&gt;=-5,"POR VENCER","AL DÍA"))))</f>
        <v>SIN ESTADO</v>
      </c>
      <c r="FK166" t="str">
        <f>IF(N($H166)&lt;27,"",IF(FE166="","",FE166+31))</f>
        <v/>
      </c>
      <c r="FL166" t="str">
        <f>IF(FK166="","",TODAY()-FK166)</f>
        <v/>
      </c>
      <c r="FO166" t="str">
        <f>IF(FK166="","SIN ESTADO",IF(FM166&lt;&gt;"","PAGA",IF(FL166&gt;0,"VENCIDA",IF(FL166&gt;=-5,"POR VENCER","AL DÍA"))))</f>
        <v>SIN ESTADO</v>
      </c>
      <c r="FQ166" t="str">
        <f>IF(N($H166)&lt;28,"",IF(FK166="","",FK166+31))</f>
        <v/>
      </c>
      <c r="FR166" t="str">
        <f>IF(FQ166="","",TODAY()-FQ166)</f>
        <v/>
      </c>
      <c r="FU166" t="str">
        <f>IF(FQ166="","SIN ESTADO",IF(FS166&lt;&gt;"","PAGA",IF(FR166&gt;0,"VENCIDA",IF(FR166&gt;=-5,"POR VENCER","AL DÍA"))))</f>
        <v>SIN ESTADO</v>
      </c>
      <c r="FW166" t="str">
        <f>IF(N($H166)&lt;29,"",IF(FQ166="","",FQ166+31))</f>
        <v/>
      </c>
      <c r="FX166" t="str">
        <f>IF(FW166="","",TODAY()-FW166)</f>
        <v/>
      </c>
      <c r="GA166" t="str">
        <f>IF(FW166="","SIN ESTADO",IF(FY166&lt;&gt;"","PAGA",IF(FX166&gt;0,"VENCIDA",IF(FX166&gt;=-5,"POR VENCER","AL DÍA"))))</f>
        <v>SIN ESTADO</v>
      </c>
      <c r="GC166" t="str">
        <f>IF(N($H166)&lt;30,"",IF(FW166="","",FW166+31))</f>
        <v/>
      </c>
      <c r="GD166" t="str">
        <f>IF(GC166="","",TODAY()-GC166)</f>
        <v/>
      </c>
      <c r="GG166" t="str">
        <f>IF(GC166="","SIN ESTADO",IF(GE166&lt;&gt;"","PAGA",IF(GD166&gt;0,"VENCIDA",IF(GD166&gt;=-5,"POR VENCER","AL DÍA"))))</f>
        <v>SIN ESTADO</v>
      </c>
      <c r="GI166" t="str">
        <f>IF(N($H166)&lt;31,"",IF(GC166="","",GC166+31))</f>
        <v/>
      </c>
      <c r="GJ166" t="str">
        <f>IF(GI166="","",TODAY()-GI166)</f>
        <v/>
      </c>
      <c r="GM166" t="str">
        <f>IF(GI166="","SIN ESTADO",IF(GK166&lt;&gt;"","PAGA",IF(GJ166&gt;0,"VENCIDA",IF(GJ166&gt;=-5,"POR VENCER","AL DÍA"))))</f>
        <v>SIN ESTADO</v>
      </c>
      <c r="GO166" t="str">
        <f>IF(N($H166)&lt;32,"",IF(GI166="","",GI166+31))</f>
        <v/>
      </c>
      <c r="GP166" t="str">
        <f>IF(GO166="","",TODAY()-GO166)</f>
        <v/>
      </c>
      <c r="GS166" t="str">
        <f>IF(GO166="","SIN ESTADO",IF(GQ166&lt;&gt;"","PAGA",IF(GP166&gt;0,"VENCIDA",IF(GP166&gt;=-5,"POR VENCER","AL DÍA"))))</f>
        <v>SIN ESTADO</v>
      </c>
      <c r="GU166" t="str">
        <f>IF(N($H166)&lt;33,"",IF(GO166="","",GO166+31))</f>
        <v/>
      </c>
      <c r="GV166" t="str">
        <f>IF(GU166="","",TODAY()-GU166)</f>
        <v/>
      </c>
      <c r="GY166" t="str">
        <f>IF(GU166="","SIN ESTADO",IF(GW166&lt;&gt;"","PAGA",IF(GV166&gt;0,"VENCIDA",IF(GV166&gt;=-5,"POR VENCER","AL DÍA"))))</f>
        <v>SIN ESTADO</v>
      </c>
      <c r="HA166" t="str">
        <f>IF(N($H166)&lt;34,"",IF(GU166="","",GU166+31))</f>
        <v/>
      </c>
      <c r="HB166" t="str">
        <f>IF(HA166="","",TODAY()-HA166)</f>
        <v/>
      </c>
      <c r="HE166" t="str">
        <f>IF(HA166="","SIN ESTADO",IF(HC166&lt;&gt;"","PAGA",IF(HB166&gt;0,"VENCIDA",IF(HB166&gt;=-5,"POR VENCER","AL DÍA"))))</f>
        <v>SIN ESTADO</v>
      </c>
      <c r="HG166" t="str">
        <f>IF(N($H166)&lt;35,"",IF(HA166="","",HA166+31))</f>
        <v/>
      </c>
      <c r="HH166" t="str">
        <f>IF(HG166="","",TODAY()-HG166)</f>
        <v/>
      </c>
      <c r="HK166" t="str">
        <f>IF(HG166="","SIN ESTADO",IF(HI166&lt;&gt;"","PAGA",IF(HH166&gt;0,"VENCIDA",IF(HH166&gt;=-5,"POR VENCER","AL DÍA"))))</f>
        <v>SIN ESTADO</v>
      </c>
      <c r="HM166" t="str">
        <f>IF(N($H166)&lt;36,"",IF(HG166="","",HG166+31))</f>
        <v/>
      </c>
      <c r="HN166" t="str">
        <f>IF(HM166="","",TODAY()-HM166)</f>
        <v/>
      </c>
      <c r="HQ166" t="str">
        <f>IF(HM166="","SIN ESTADO",IF(HO166&lt;&gt;"","PAGA",IF(HN166&gt;0,"VENCIDA",IF(HN166&gt;=-5,"POR VENCER","AL DÍA"))))</f>
        <v>SIN ESTADO</v>
      </c>
      <c r="HS166">
        <f>N166+T166+Z166+AF166+AL166+AR166+AX166+BD166+BJ166+BP166+BV166+CB166+CH166+CN166+CT166+CZ166+DF166+DL166+DR166+DX166+ED166+EJ166+EP166+EV166+FB166+FH166+FN166+FT166+FZ166+GF166+GL166+GR166+GX166+HD166+HJ166+HP166</f>
        <v>2900000</v>
      </c>
      <c r="HU166">
        <f>IFERROR(N($J166),0)</f>
        <v>875000</v>
      </c>
      <c r="HW166">
        <f>SUMPRODUCT((MOD(COLUMN($M166:$HR166)-COLUMN($M166),6)=0)*ISNUMBER($M166:$HR166)*($M166:$HR166&gt;=RESUMEN!$C$26)*($M166:$HR166&lt;=RESUMEN!$C$27)*IFERROR(N($N166:$HS166),0))</f>
        <v>0</v>
      </c>
      <c r="HX166">
        <f>SUMPRODUCT((MOD(COLUMN($M166:$HR166)-COLUMN($M166),6)=0)*ISNUMBER($M166:$HR166)*($M166:$HR166&gt;=RESUMEN!$C$26)*($M166:$HR166&lt;=RESUMEN!$C$27))</f>
        <v>0</v>
      </c>
    </row>
    <row r="167">
      <c r="B167">
        <f>VENTAS!A166</f>
        <v>164</v>
      </c>
      <c r="C167" t="str">
        <f>VENTAS!B166</f>
        <v xml:space="preserve">LC1 - 16 - 7 </v>
      </c>
      <c r="D167" t="str">
        <f>VENTAS!C166</f>
        <v>VENDIDO</v>
      </c>
      <c r="E167">
        <f>VENTAS!D166</f>
        <v>25000000</v>
      </c>
      <c r="F167">
        <f>VENTAS!J166</f>
        <v>21000000</v>
      </c>
      <c r="G167">
        <f>VENTAS!F166</f>
        <v>45920</v>
      </c>
      <c r="H167">
        <f>VENTAS!K166</f>
        <v>24</v>
      </c>
      <c r="I167" t="str">
        <f>VENTAS!M166</f>
        <v xml:space="preserve">20 DE CADA MES </v>
      </c>
      <c r="J167">
        <f>VENTAS!L166</f>
        <v>875000</v>
      </c>
      <c r="K167">
        <f>IF(N($H167)&lt;1,"",$G167+31)</f>
        <v>45951</v>
      </c>
      <c r="L167">
        <f>IF(K167="","",TODAY()-K167)</f>
        <v>367</v>
      </c>
      <c r="M167">
        <v>45945</v>
      </c>
      <c r="N167">
        <v>875000</v>
      </c>
      <c r="O167" t="str">
        <f>IF(K167="","SIN ESTADO",IF(M167&lt;&gt;"","PAGA",IF(L167&gt;0,"VENCIDA",IF(L167&gt;=-5,"POR VENCER","AL DÍA"))))</f>
        <v>PAGA</v>
      </c>
      <c r="P167" t="str">
        <v>TRANSFERENCIA</v>
      </c>
      <c r="Q167">
        <f>IF(N($H167)&lt;2,"",IF(K167="","",K167+31))</f>
        <v>45982</v>
      </c>
      <c r="R167">
        <f>IF(Q167="","",TODAY()-Q167)</f>
        <v>336</v>
      </c>
      <c r="S167">
        <v>45979</v>
      </c>
      <c r="T167">
        <v>875000</v>
      </c>
      <c r="U167" t="str">
        <f>IF(Q167="","SIN ESTADO",IF(S167&lt;&gt;"","PAGA",IF(R167&gt;0,"VENCIDA",IF(R167&gt;=-5,"POR VENCER","AL DÍA"))))</f>
        <v>PAGA</v>
      </c>
      <c r="V167" t="str">
        <v>TRANSFERENCIA</v>
      </c>
      <c r="W167">
        <f>IF(N($H167)&lt;3,"",IF(Q167="","",Q167+31))</f>
        <v>46013</v>
      </c>
      <c r="X167">
        <f>IF(W167="","",TODAY()-W167)</f>
        <v>305</v>
      </c>
      <c r="Y167">
        <v>46008</v>
      </c>
      <c r="Z167">
        <v>875000</v>
      </c>
      <c r="AA167" t="str">
        <f>IF(W167="","SIN ESTADO",IF(Y167&lt;&gt;"","PAGA",IF(X167&gt;0,"VENCIDA",IF(X167&gt;=-5,"POR VENCER","AL DÍA"))))</f>
        <v>PAGA</v>
      </c>
      <c r="AB167" t="str">
        <v>TRANSFERENCIA</v>
      </c>
      <c r="AC167">
        <f>IF(N($H167)&lt;4,"",IF(W167="","",W167+31))</f>
        <v>46044</v>
      </c>
      <c r="AD167">
        <f>IF(AC167="","",TODAY()-AC167)</f>
        <v>274</v>
      </c>
      <c r="AE167">
        <v>45674</v>
      </c>
      <c r="AF167">
        <v>875000</v>
      </c>
      <c r="AG167" t="str">
        <f>IF(AC167="","SIN ESTADO",IF(AE167&lt;&gt;"","PAGA",IF(AD167&gt;0,"VENCIDA",IF(AD167&gt;=-5,"POR VENCER","AL DÍA"))))</f>
        <v>PAGA</v>
      </c>
      <c r="AH167" t="str">
        <v>TRANSFERENCIA</v>
      </c>
      <c r="AI167">
        <f>IF(N($H167)&lt;5,"",IF(AC167="","",AC167+31))</f>
        <v>46075</v>
      </c>
      <c r="AJ167">
        <f>IF(AI167="","",TODAY()-AI167)</f>
        <v>243</v>
      </c>
      <c r="AK167">
        <v>46069</v>
      </c>
      <c r="AL167">
        <v>875000</v>
      </c>
      <c r="AM167" t="str">
        <f>IF(AI167="","SIN ESTADO",IF(AK167&lt;&gt;"","PAGA",IF(AJ167&gt;0,"VENCIDA",IF(AJ167&gt;=-5,"POR VENCER","AL DÍA"))))</f>
        <v>PAGA</v>
      </c>
      <c r="AN167" t="str">
        <v>TRANSFERENCIA</v>
      </c>
      <c r="AO167">
        <f>IF(N($H167)&lt;6,"",IF(AI167="","",AI167+31))</f>
        <v>46106</v>
      </c>
      <c r="AP167">
        <f>IF(AO167="","",TODAY()-AO167)</f>
        <v>212</v>
      </c>
      <c r="AQ167">
        <v>46097</v>
      </c>
      <c r="AR167">
        <v>875000</v>
      </c>
      <c r="AS167" t="str">
        <f>IF(AO167="","SIN ESTADO",IF(AQ167&lt;&gt;"","PAGA",IF(AP167&gt;0,"VENCIDA",IF(AP167&gt;=-5,"POR VENCER","AL DÍA"))))</f>
        <v>PAGA</v>
      </c>
      <c r="AT167" t="str">
        <v>TRANSFERENCIA</v>
      </c>
      <c r="AU167">
        <f>IF(N($H167)&lt;7,"",IF(AO167="","",AO167+31))</f>
        <v>46137</v>
      </c>
      <c r="AV167">
        <f>IF(AU167="","",TODAY()-AU167)</f>
        <v>181</v>
      </c>
      <c r="AW167">
        <v>46129</v>
      </c>
      <c r="AX167">
        <v>875000</v>
      </c>
      <c r="AY167" t="str">
        <f>IF(AU167="","SIN ESTADO",IF(AW167&lt;&gt;"","PAGA",IF(AV167&gt;0,"VENCIDA",IF(AV167&gt;=-5,"POR VENCER","AL DÍA"))))</f>
        <v>PAGA</v>
      </c>
      <c r="AZ167" t="str">
        <v>TRANSFERENCIA</v>
      </c>
      <c r="BA167">
        <f>IF(N($H167)&lt;8,"",IF(AU167="","",AU167+31))</f>
        <v>46168</v>
      </c>
      <c r="BB167">
        <f>IF(BA167="","",TODAY()-BA167)</f>
        <v>150</v>
      </c>
      <c r="BC167">
        <v>46160</v>
      </c>
      <c r="BD167">
        <v>875000</v>
      </c>
      <c r="BE167" t="str">
        <f>IF(BA167="","SIN ESTADO",IF(BC167&lt;&gt;"","PAGA",IF(BB167&gt;0,"VENCIDA",IF(BB167&gt;=-5,"POR VENCER","AL DÍA"))))</f>
        <v>PAGA</v>
      </c>
      <c r="BF167" t="str">
        <v>TRANSFERENCIA</v>
      </c>
      <c r="BG167">
        <f>IF(N($H167)&lt;9,"",IF(BA167="","",BA167+31))</f>
        <v>46199</v>
      </c>
      <c r="BH167">
        <f>IF(BG167="","",TODAY()-BG167)</f>
        <v>119</v>
      </c>
      <c r="BI167">
        <v>46186</v>
      </c>
      <c r="BJ167">
        <v>14000000</v>
      </c>
      <c r="BK167" t="str">
        <f>IF(BG167="","SIN ESTADO",IF(BI167&lt;&gt;"","PAGA",IF(BH167&gt;0,"VENCIDA",IF(BH167&gt;=-5,"POR VENCER","AL DÍA"))))</f>
        <v>PAGA</v>
      </c>
      <c r="BL167" t="str">
        <v>EFECTIVO</v>
      </c>
      <c r="BM167">
        <f>IF(N($H167)&lt;10,"",IF(BG167="","",BG167+31))</f>
        <v>46230</v>
      </c>
      <c r="BN167">
        <f>IF(BM167="","",TODAY()-BM167)</f>
        <v>88</v>
      </c>
      <c r="BQ167" t="str">
        <f>IF(BM167="","SIN ESTADO",IF(BO167&lt;&gt;"","PAGA",IF(BN167&gt;0,"VENCIDA",IF(BN167&gt;=-5,"POR VENCER","AL DÍA"))))</f>
        <v>VENCIDA</v>
      </c>
      <c r="BS167">
        <f>IF(N($H167)&lt;11,"",IF(BM167="","",BM167+31))</f>
        <v>46261</v>
      </c>
      <c r="BT167">
        <f>IF(BS167="","",TODAY()-BS167)</f>
        <v>57</v>
      </c>
      <c r="BW167" t="str">
        <f>IF(BS167="","SIN ESTADO",IF(BU167&lt;&gt;"","PAGA",IF(BT167&gt;0,"VENCIDA",IF(BT167&gt;=-5,"POR VENCER","AL DÍA"))))</f>
        <v>VENCIDA</v>
      </c>
      <c r="BY167">
        <f>IF(N($H167)&lt;12,"",IF(BS167="","",BS167+31))</f>
        <v>46292</v>
      </c>
      <c r="BZ167">
        <f>IF(BY167="","",TODAY()-BY167)</f>
        <v>26</v>
      </c>
      <c r="CC167" t="str">
        <f>IF(BY167="","SIN ESTADO",IF(CA167&lt;&gt;"","PAGA",IF(BZ167&gt;0,"VENCIDA",IF(BZ167&gt;=-5,"POR VENCER","AL DÍA"))))</f>
        <v>VENCIDA</v>
      </c>
      <c r="CE167">
        <f>IF(N($H167)&lt;13,"",IF(BY167="","",BY167+31))</f>
        <v>46323</v>
      </c>
      <c r="CF167">
        <f>IF(CE167="","",TODAY()-CE167)</f>
        <v>-5</v>
      </c>
      <c r="CI167" t="str">
        <f>IF(CE167="","SIN ESTADO",IF(CG167&lt;&gt;"","PAGA",IF(CF167&gt;0,"VENCIDA",IF(CF167&gt;=-5,"POR VENCER","AL DÍA"))))</f>
        <v>POR VENCER</v>
      </c>
      <c r="CK167">
        <f>IF(N($H167)&lt;14,"",IF(CE167="","",CE167+31))</f>
        <v>46354</v>
      </c>
      <c r="CL167">
        <f>IF(CK167="","",TODAY()-CK167)</f>
        <v>-36</v>
      </c>
      <c r="CO167" t="str">
        <f>IF(CK167="","SIN ESTADO",IF(CM167&lt;&gt;"","PAGA",IF(CL167&gt;0,"VENCIDA",IF(CL167&gt;=-5,"POR VENCER","AL DÍA"))))</f>
        <v>AL DÍA</v>
      </c>
      <c r="CQ167">
        <f>IF(N($H167)&lt;15,"",IF(CK167="","",CK167+31))</f>
        <v>46385</v>
      </c>
      <c r="CR167">
        <f>IF(CQ167="","",TODAY()-CQ167)</f>
        <v>-67</v>
      </c>
      <c r="CU167" t="str">
        <f>IF(CQ167="","SIN ESTADO",IF(CS167&lt;&gt;"","PAGA",IF(CR167&gt;0,"VENCIDA",IF(CR167&gt;=-5,"POR VENCER","AL DÍA"))))</f>
        <v>AL DÍA</v>
      </c>
      <c r="CW167">
        <f>IF(N($H167)&lt;16,"",IF(CQ167="","",CQ167+31))</f>
        <v>46416</v>
      </c>
      <c r="CX167">
        <f>IF(CW167="","",TODAY()-CW167)</f>
        <v>-98</v>
      </c>
      <c r="DA167" t="str">
        <f>IF(CW167="","SIN ESTADO",IF(CY167&lt;&gt;"","PAGA",IF(CX167&gt;0,"VENCIDA",IF(CX167&gt;=-5,"POR VENCER","AL DÍA"))))</f>
        <v>AL DÍA</v>
      </c>
      <c r="DC167">
        <f>IF(N($H167)&lt;17,"",IF(CW167="","",CW167+31))</f>
        <v>46447</v>
      </c>
      <c r="DD167">
        <f>IF(DC167="","",TODAY()-DC167)</f>
        <v>-129</v>
      </c>
      <c r="DG167" t="str">
        <f>IF(DC167="","SIN ESTADO",IF(DE167&lt;&gt;"","PAGA",IF(DD167&gt;0,"VENCIDA",IF(DD167&gt;=-5,"POR VENCER","AL DÍA"))))</f>
        <v>AL DÍA</v>
      </c>
      <c r="DI167">
        <f>IF(N($H167)&lt;18,"",IF(DC167="","",DC167+31))</f>
        <v>46478</v>
      </c>
      <c r="DJ167">
        <f>IF(DI167="","",TODAY()-DI167)</f>
        <v>-160</v>
      </c>
      <c r="DM167" t="str">
        <f>IF(DI167="","SIN ESTADO",IF(DK167&lt;&gt;"","PAGA",IF(DJ167&gt;0,"VENCIDA",IF(DJ167&gt;=-5,"POR VENCER","AL DÍA"))))</f>
        <v>AL DÍA</v>
      </c>
      <c r="DO167">
        <f>IF(N($H167)&lt;19,"",IF(DI167="","",DI167+31))</f>
        <v>46509</v>
      </c>
      <c r="DP167">
        <f>IF(DO167="","",TODAY()-DO167)</f>
        <v>-191</v>
      </c>
      <c r="DS167" t="str">
        <f>IF(DO167="","SIN ESTADO",IF(DQ167&lt;&gt;"","PAGA",IF(DP167&gt;0,"VENCIDA",IF(DP167&gt;=-5,"POR VENCER","AL DÍA"))))</f>
        <v>AL DÍA</v>
      </c>
      <c r="DU167">
        <f>IF(N($H167)&lt;20,"",IF(DO167="","",DO167+31))</f>
        <v>46540</v>
      </c>
      <c r="DV167">
        <f>IF(DU167="","",TODAY()-DU167)</f>
        <v>-222</v>
      </c>
      <c r="DY167" t="str">
        <f>IF(DU167="","SIN ESTADO",IF(DW167&lt;&gt;"","PAGA",IF(DV167&gt;0,"VENCIDA",IF(DV167&gt;=-5,"POR VENCER","AL DÍA"))))</f>
        <v>AL DÍA</v>
      </c>
      <c r="EA167">
        <f>IF(N($H167)&lt;21,"",IF(DU167="","",DU167+31))</f>
        <v>46571</v>
      </c>
      <c r="EB167">
        <f>IF(EA167="","",TODAY()-EA167)</f>
        <v>-253</v>
      </c>
      <c r="EE167" t="str">
        <f>IF(EA167="","SIN ESTADO",IF(EC167&lt;&gt;"","PAGA",IF(EB167&gt;0,"VENCIDA",IF(EB167&gt;=-5,"POR VENCER","AL DÍA"))))</f>
        <v>AL DÍA</v>
      </c>
      <c r="EG167">
        <f>IF(N($H167)&lt;22,"",IF(EA167="","",EA167+31))</f>
        <v>46602</v>
      </c>
      <c r="EH167">
        <f>IF(EG167="","",TODAY()-EG167)</f>
        <v>-284</v>
      </c>
      <c r="EK167" t="str">
        <f>IF(EG167="","SIN ESTADO",IF(EI167&lt;&gt;"","PAGA",IF(EH167&gt;0,"VENCIDA",IF(EH167&gt;=-5,"POR VENCER","AL DÍA"))))</f>
        <v>AL DÍA</v>
      </c>
      <c r="EM167">
        <f>IF(N($H167)&lt;23,"",IF(EG167="","",EG167+31))</f>
        <v>46633</v>
      </c>
      <c r="EN167">
        <f>IF(EM167="","",TODAY()-EM167)</f>
        <v>-315</v>
      </c>
      <c r="EQ167" t="str">
        <f>IF(EM167="","SIN ESTADO",IF(EO167&lt;&gt;"","PAGA",IF(EN167&gt;0,"VENCIDA",IF(EN167&gt;=-5,"POR VENCER","AL DÍA"))))</f>
        <v>AL DÍA</v>
      </c>
      <c r="ES167">
        <f>IF(N($H167)&lt;24,"",IF(EM167="","",EM167+31))</f>
        <v>46664</v>
      </c>
      <c r="ET167">
        <f>IF(ES167="","",TODAY()-ES167)</f>
        <v>-346</v>
      </c>
      <c r="EW167" t="str">
        <f>IF(ES167="","SIN ESTADO",IF(EU167&lt;&gt;"","PAGA",IF(ET167&gt;0,"VENCIDA",IF(ET167&gt;=-5,"POR VENCER","AL DÍA"))))</f>
        <v>AL DÍA</v>
      </c>
      <c r="EY167" t="str">
        <f>IF(N($H167)&lt;25,"",IF(ES167="","",ES167+31))</f>
        <v/>
      </c>
      <c r="EZ167" t="str">
        <f>IF(EY167="","",TODAY()-EY167)</f>
        <v/>
      </c>
      <c r="FC167" t="str">
        <f>IF(EY167="","SIN ESTADO",IF(FA167&lt;&gt;"","PAGA",IF(EZ167&gt;0,"VENCIDA",IF(EZ167&gt;=-5,"POR VENCER","AL DÍA"))))</f>
        <v>SIN ESTADO</v>
      </c>
      <c r="FE167" t="str">
        <f>IF(N($H167)&lt;26,"",IF(EY167="","",EY167+31))</f>
        <v/>
      </c>
      <c r="FF167" t="str">
        <f>IF(FE167="","",TODAY()-FE167)</f>
        <v/>
      </c>
      <c r="FI167" t="str">
        <f>IF(FE167="","SIN ESTADO",IF(FG167&lt;&gt;"","PAGA",IF(FF167&gt;0,"VENCIDA",IF(FF167&gt;=-5,"POR VENCER","AL DÍA"))))</f>
        <v>SIN ESTADO</v>
      </c>
      <c r="FK167" t="str">
        <f>IF(N($H167)&lt;27,"",IF(FE167="","",FE167+31))</f>
        <v/>
      </c>
      <c r="FL167" t="str">
        <f>IF(FK167="","",TODAY()-FK167)</f>
        <v/>
      </c>
      <c r="FO167" t="str">
        <f>IF(FK167="","SIN ESTADO",IF(FM167&lt;&gt;"","PAGA",IF(FL167&gt;0,"VENCIDA",IF(FL167&gt;=-5,"POR VENCER","AL DÍA"))))</f>
        <v>SIN ESTADO</v>
      </c>
      <c r="FQ167" t="str">
        <f>IF(N($H167)&lt;28,"",IF(FK167="","",FK167+31))</f>
        <v/>
      </c>
      <c r="FR167" t="str">
        <f>IF(FQ167="","",TODAY()-FQ167)</f>
        <v/>
      </c>
      <c r="FU167" t="str">
        <f>IF(FQ167="","SIN ESTADO",IF(FS167&lt;&gt;"","PAGA",IF(FR167&gt;0,"VENCIDA",IF(FR167&gt;=-5,"POR VENCER","AL DÍA"))))</f>
        <v>SIN ESTADO</v>
      </c>
      <c r="FW167" t="str">
        <f>IF(N($H167)&lt;29,"",IF(FQ167="","",FQ167+31))</f>
        <v/>
      </c>
      <c r="FX167" t="str">
        <f>IF(FW167="","",TODAY()-FW167)</f>
        <v/>
      </c>
      <c r="GA167" t="str">
        <f>IF(FW167="","SIN ESTADO",IF(FY167&lt;&gt;"","PAGA",IF(FX167&gt;0,"VENCIDA",IF(FX167&gt;=-5,"POR VENCER","AL DÍA"))))</f>
        <v>SIN ESTADO</v>
      </c>
      <c r="GC167" t="str">
        <f>IF(N($H167)&lt;30,"",IF(FW167="","",FW167+31))</f>
        <v/>
      </c>
      <c r="GD167" t="str">
        <f>IF(GC167="","",TODAY()-GC167)</f>
        <v/>
      </c>
      <c r="GG167" t="str">
        <f>IF(GC167="","SIN ESTADO",IF(GE167&lt;&gt;"","PAGA",IF(GD167&gt;0,"VENCIDA",IF(GD167&gt;=-5,"POR VENCER","AL DÍA"))))</f>
        <v>SIN ESTADO</v>
      </c>
      <c r="GI167" t="str">
        <f>IF(N($H167)&lt;31,"",IF(GC167="","",GC167+31))</f>
        <v/>
      </c>
      <c r="GJ167" t="str">
        <f>IF(GI167="","",TODAY()-GI167)</f>
        <v/>
      </c>
      <c r="GM167" t="str">
        <f>IF(GI167="","SIN ESTADO",IF(GK167&lt;&gt;"","PAGA",IF(GJ167&gt;0,"VENCIDA",IF(GJ167&gt;=-5,"POR VENCER","AL DÍA"))))</f>
        <v>SIN ESTADO</v>
      </c>
      <c r="GO167" t="str">
        <f>IF(N($H167)&lt;32,"",IF(GI167="","",GI167+31))</f>
        <v/>
      </c>
      <c r="GP167" t="str">
        <f>IF(GO167="","",TODAY()-GO167)</f>
        <v/>
      </c>
      <c r="GS167" t="str">
        <f>IF(GO167="","SIN ESTADO",IF(GQ167&lt;&gt;"","PAGA",IF(GP167&gt;0,"VENCIDA",IF(GP167&gt;=-5,"POR VENCER","AL DÍA"))))</f>
        <v>SIN ESTADO</v>
      </c>
      <c r="GU167" t="str">
        <f>IF(N($H167)&lt;33,"",IF(GO167="","",GO167+31))</f>
        <v/>
      </c>
      <c r="GV167" t="str">
        <f>IF(GU167="","",TODAY()-GU167)</f>
        <v/>
      </c>
      <c r="GY167" t="str">
        <f>IF(GU167="","SIN ESTADO",IF(GW167&lt;&gt;"","PAGA",IF(GV167&gt;0,"VENCIDA",IF(GV167&gt;=-5,"POR VENCER","AL DÍA"))))</f>
        <v>SIN ESTADO</v>
      </c>
      <c r="HA167" t="str">
        <f>IF(N($H167)&lt;34,"",IF(GU167="","",GU167+31))</f>
        <v/>
      </c>
      <c r="HB167" t="str">
        <f>IF(HA167="","",TODAY()-HA167)</f>
        <v/>
      </c>
      <c r="HE167" t="str">
        <f>IF(HA167="","SIN ESTADO",IF(HC167&lt;&gt;"","PAGA",IF(HB167&gt;0,"VENCIDA",IF(HB167&gt;=-5,"POR VENCER","AL DÍA"))))</f>
        <v>SIN ESTADO</v>
      </c>
      <c r="HG167" t="str">
        <f>IF(N($H167)&lt;35,"",IF(HA167="","",HA167+31))</f>
        <v/>
      </c>
      <c r="HH167" t="str">
        <f>IF(HG167="","",TODAY()-HG167)</f>
        <v/>
      </c>
      <c r="HK167" t="str">
        <f>IF(HG167="","SIN ESTADO",IF(HI167&lt;&gt;"","PAGA",IF(HH167&gt;0,"VENCIDA",IF(HH167&gt;=-5,"POR VENCER","AL DÍA"))))</f>
        <v>SIN ESTADO</v>
      </c>
      <c r="HM167" t="str">
        <f>IF(N($H167)&lt;36,"",IF(HG167="","",HG167+31))</f>
        <v/>
      </c>
      <c r="HN167" t="str">
        <f>IF(HM167="","",TODAY()-HM167)</f>
        <v/>
      </c>
      <c r="HQ167" t="str">
        <f>IF(HM167="","SIN ESTADO",IF(HO167&lt;&gt;"","PAGA",IF(HN167&gt;0,"VENCIDA",IF(HN167&gt;=-5,"POR VENCER","AL DÍA"))))</f>
        <v>SIN ESTADO</v>
      </c>
      <c r="HS167">
        <f>N167+T167+Z167+AF167+AL167+AR167+AX167+BD167+BJ167+BP167+BV167+CB167+CH167+CN167+CT167+CZ167+DF167+DL167+DR167+DX167+ED167+EJ167+EP167+EV167+FB167+FH167+FN167+FT167+FZ167+GF167+GL167+GR167+GX167+HD167+HJ167+HP167</f>
        <v>21000000</v>
      </c>
      <c r="HU167">
        <f>IFERROR(N($J167),0)</f>
        <v>875000</v>
      </c>
      <c r="HW167">
        <f>SUMPRODUCT((MOD(COLUMN($M167:$HR167)-COLUMN($M167),6)=0)*ISNUMBER($M167:$HR167)*($M167:$HR167&gt;=RESUMEN!$C$26)*($M167:$HR167&lt;=RESUMEN!$C$27)*IFERROR(N($N167:$HS167),0))</f>
        <v>0</v>
      </c>
      <c r="HX167">
        <f>SUMPRODUCT((MOD(COLUMN($M167:$HR167)-COLUMN($M167),6)=0)*ISNUMBER($M167:$HR167)*($M167:$HR167&gt;=RESUMEN!$C$26)*($M167:$HR167&lt;=RESUMEN!$C$27))</f>
        <v>0</v>
      </c>
    </row>
    <row r="168">
      <c r="B168">
        <f>VENTAS!A167</f>
        <v>165</v>
      </c>
      <c r="C168" t="str">
        <f>VENTAS!B167</f>
        <v xml:space="preserve">LC1 - 16 - 8 </v>
      </c>
      <c r="D168" t="str">
        <f>VENTAS!C167</f>
        <v>VENDIDO</v>
      </c>
      <c r="E168">
        <f>VENTAS!D167</f>
        <v>25000000</v>
      </c>
      <c r="F168">
        <f>VENTAS!J167</f>
        <v>21000000</v>
      </c>
      <c r="G168">
        <f>VENTAS!F167</f>
        <v>46218</v>
      </c>
      <c r="H168">
        <f>VENTAS!K167</f>
        <v>24</v>
      </c>
      <c r="I168" t="str">
        <f>VENTAS!M167</f>
        <v>26 de cada mes</v>
      </c>
      <c r="J168">
        <f>VENTAS!L167</f>
        <v>875000</v>
      </c>
      <c r="K168">
        <f>IF(N($H168)&lt;1,"",$G168+31)</f>
        <v>46249</v>
      </c>
      <c r="L168">
        <f>IF(K168="","",TODAY()-K168)</f>
        <v>69</v>
      </c>
      <c r="M168">
        <v>46298</v>
      </c>
      <c r="N168">
        <v>875000</v>
      </c>
      <c r="O168" t="str">
        <f>IF(K168="","SIN ESTADO",IF(M168&lt;&gt;"","PAGA",IF(L168&gt;0,"VENCIDA",IF(L168&gt;=-5,"POR VENCER","AL DÍA"))))</f>
        <v>PAGA</v>
      </c>
      <c r="P168" t="str">
        <v>TRANSFERENCIA</v>
      </c>
      <c r="Q168">
        <f>IF(N($H168)&lt;2,"",IF(K168="","",K168+31))</f>
        <v>46280</v>
      </c>
      <c r="R168">
        <f>IF(Q168="","",TODAY()-Q168)</f>
        <v>38</v>
      </c>
      <c r="U168" t="str">
        <f>IF(Q168="","SIN ESTADO",IF(S168&lt;&gt;"","PAGA",IF(R168&gt;0,"VENCIDA",IF(R168&gt;=-5,"POR VENCER","AL DÍA"))))</f>
        <v>VENCIDA</v>
      </c>
      <c r="W168">
        <f>IF(N($H168)&lt;3,"",IF(Q168="","",Q168+31))</f>
        <v>46311</v>
      </c>
      <c r="X168">
        <f>IF(W168="","",TODAY()-W168)</f>
        <v>7</v>
      </c>
      <c r="AA168" t="str">
        <f>IF(W168="","SIN ESTADO",IF(Y168&lt;&gt;"","PAGA",IF(X168&gt;0,"VENCIDA",IF(X168&gt;=-5,"POR VENCER","AL DÍA"))))</f>
        <v>VENCIDA</v>
      </c>
      <c r="AC168">
        <f>IF(N($H168)&lt;4,"",IF(W168="","",W168+31))</f>
        <v>46342</v>
      </c>
      <c r="AD168">
        <f>IF(AC168="","",TODAY()-AC168)</f>
        <v>-24</v>
      </c>
      <c r="AG168" t="str">
        <f>IF(AC168="","SIN ESTADO",IF(AE168&lt;&gt;"","PAGA",IF(AD168&gt;0,"VENCIDA",IF(AD168&gt;=-5,"POR VENCER","AL DÍA"))))</f>
        <v>AL DÍA</v>
      </c>
      <c r="AI168">
        <f>IF(N($H168)&lt;5,"",IF(AC168="","",AC168+31))</f>
        <v>46373</v>
      </c>
      <c r="AJ168">
        <f>IF(AI168="","",TODAY()-AI168)</f>
        <v>-55</v>
      </c>
      <c r="AM168" t="str">
        <f>IF(AI168="","SIN ESTADO",IF(AK168&lt;&gt;"","PAGA",IF(AJ168&gt;0,"VENCIDA",IF(AJ168&gt;=-5,"POR VENCER","AL DÍA"))))</f>
        <v>AL DÍA</v>
      </c>
      <c r="AO168">
        <f>IF(N($H168)&lt;6,"",IF(AI168="","",AI168+31))</f>
        <v>46404</v>
      </c>
      <c r="AP168">
        <f>IF(AO168="","",TODAY()-AO168)</f>
        <v>-86</v>
      </c>
      <c r="AS168" t="str">
        <f>IF(AO168="","SIN ESTADO",IF(AQ168&lt;&gt;"","PAGA",IF(AP168&gt;0,"VENCIDA",IF(AP168&gt;=-5,"POR VENCER","AL DÍA"))))</f>
        <v>AL DÍA</v>
      </c>
      <c r="AU168">
        <f>IF(N($H168)&lt;7,"",IF(AO168="","",AO168+31))</f>
        <v>46435</v>
      </c>
      <c r="AV168">
        <f>IF(AU168="","",TODAY()-AU168)</f>
        <v>-117</v>
      </c>
      <c r="AY168" t="str">
        <f>IF(AU168="","SIN ESTADO",IF(AW168&lt;&gt;"","PAGA",IF(AV168&gt;0,"VENCIDA",IF(AV168&gt;=-5,"POR VENCER","AL DÍA"))))</f>
        <v>AL DÍA</v>
      </c>
      <c r="BA168">
        <f>IF(N($H168)&lt;8,"",IF(AU168="","",AU168+31))</f>
        <v>46466</v>
      </c>
      <c r="BB168">
        <f>IF(BA168="","",TODAY()-BA168)</f>
        <v>-148</v>
      </c>
      <c r="BE168" t="str">
        <f>IF(BA168="","SIN ESTADO",IF(BC168&lt;&gt;"","PAGA",IF(BB168&gt;0,"VENCIDA",IF(BB168&gt;=-5,"POR VENCER","AL DÍA"))))</f>
        <v>AL DÍA</v>
      </c>
      <c r="BG168">
        <f>IF(N($H168)&lt;9,"",IF(BA168="","",BA168+31))</f>
        <v>46497</v>
      </c>
      <c r="BH168">
        <f>IF(BG168="","",TODAY()-BG168)</f>
        <v>-179</v>
      </c>
      <c r="BK168" t="str">
        <f>IF(BG168="","SIN ESTADO",IF(BI168&lt;&gt;"","PAGA",IF(BH168&gt;0,"VENCIDA",IF(BH168&gt;=-5,"POR VENCER","AL DÍA"))))</f>
        <v>AL DÍA</v>
      </c>
      <c r="BM168">
        <f>IF(N($H168)&lt;10,"",IF(BG168="","",BG168+31))</f>
        <v>46528</v>
      </c>
      <c r="BN168">
        <f>IF(BM168="","",TODAY()-BM168)</f>
        <v>-210</v>
      </c>
      <c r="BQ168" t="str">
        <f>IF(BM168="","SIN ESTADO",IF(BO168&lt;&gt;"","PAGA",IF(BN168&gt;0,"VENCIDA",IF(BN168&gt;=-5,"POR VENCER","AL DÍA"))))</f>
        <v>AL DÍA</v>
      </c>
      <c r="BS168">
        <f>IF(N($H168)&lt;11,"",IF(BM168="","",BM168+31))</f>
        <v>46559</v>
      </c>
      <c r="BT168">
        <f>IF(BS168="","",TODAY()-BS168)</f>
        <v>-241</v>
      </c>
      <c r="BW168" t="str">
        <f>IF(BS168="","SIN ESTADO",IF(BU168&lt;&gt;"","PAGA",IF(BT168&gt;0,"VENCIDA",IF(BT168&gt;=-5,"POR VENCER","AL DÍA"))))</f>
        <v>AL DÍA</v>
      </c>
      <c r="BY168">
        <f>IF(N($H168)&lt;12,"",IF(BS168="","",BS168+31))</f>
        <v>46590</v>
      </c>
      <c r="BZ168">
        <f>IF(BY168="","",TODAY()-BY168)</f>
        <v>-272</v>
      </c>
      <c r="CC168" t="str">
        <f>IF(BY168="","SIN ESTADO",IF(CA168&lt;&gt;"","PAGA",IF(BZ168&gt;0,"VENCIDA",IF(BZ168&gt;=-5,"POR VENCER","AL DÍA"))))</f>
        <v>AL DÍA</v>
      </c>
      <c r="CE168">
        <f>IF(N($H168)&lt;13,"",IF(BY168="","",BY168+31))</f>
        <v>46621</v>
      </c>
      <c r="CF168">
        <f>IF(CE168="","",TODAY()-CE168)</f>
        <v>-303</v>
      </c>
      <c r="CI168" t="str">
        <f>IF(CE168="","SIN ESTADO",IF(CG168&lt;&gt;"","PAGA",IF(CF168&gt;0,"VENCIDA",IF(CF168&gt;=-5,"POR VENCER","AL DÍA"))))</f>
        <v>AL DÍA</v>
      </c>
      <c r="CK168">
        <f>IF(N($H168)&lt;14,"",IF(CE168="","",CE168+31))</f>
        <v>46652</v>
      </c>
      <c r="CL168">
        <f>IF(CK168="","",TODAY()-CK168)</f>
        <v>-334</v>
      </c>
      <c r="CO168" t="str">
        <f>IF(CK168="","SIN ESTADO",IF(CM168&lt;&gt;"","PAGA",IF(CL168&gt;0,"VENCIDA",IF(CL168&gt;=-5,"POR VENCER","AL DÍA"))))</f>
        <v>AL DÍA</v>
      </c>
      <c r="CQ168">
        <f>IF(N($H168)&lt;15,"",IF(CK168="","",CK168+31))</f>
        <v>46683</v>
      </c>
      <c r="CR168">
        <f>IF(CQ168="","",TODAY()-CQ168)</f>
        <v>-365</v>
      </c>
      <c r="CU168" t="str">
        <f>IF(CQ168="","SIN ESTADO",IF(CS168&lt;&gt;"","PAGA",IF(CR168&gt;0,"VENCIDA",IF(CR168&gt;=-5,"POR VENCER","AL DÍA"))))</f>
        <v>AL DÍA</v>
      </c>
      <c r="CW168">
        <f>IF(N($H168)&lt;16,"",IF(CQ168="","",CQ168+31))</f>
        <v>46714</v>
      </c>
      <c r="CX168">
        <f>IF(CW168="","",TODAY()-CW168)</f>
        <v>-396</v>
      </c>
      <c r="DA168" t="str">
        <f>IF(CW168="","SIN ESTADO",IF(CY168&lt;&gt;"","PAGA",IF(CX168&gt;0,"VENCIDA",IF(CX168&gt;=-5,"POR VENCER","AL DÍA"))))</f>
        <v>AL DÍA</v>
      </c>
      <c r="DC168">
        <f>IF(N($H168)&lt;17,"",IF(CW168="","",CW168+31))</f>
        <v>46745</v>
      </c>
      <c r="DD168">
        <f>IF(DC168="","",TODAY()-DC168)</f>
        <v>-427</v>
      </c>
      <c r="DG168" t="str">
        <f>IF(DC168="","SIN ESTADO",IF(DE168&lt;&gt;"","PAGA",IF(DD168&gt;0,"VENCIDA",IF(DD168&gt;=-5,"POR VENCER","AL DÍA"))))</f>
        <v>AL DÍA</v>
      </c>
      <c r="DI168">
        <f>IF(N($H168)&lt;18,"",IF(DC168="","",DC168+31))</f>
        <v>46776</v>
      </c>
      <c r="DJ168">
        <f>IF(DI168="","",TODAY()-DI168)</f>
        <v>-458</v>
      </c>
      <c r="DM168" t="str">
        <f>IF(DI168="","SIN ESTADO",IF(DK168&lt;&gt;"","PAGA",IF(DJ168&gt;0,"VENCIDA",IF(DJ168&gt;=-5,"POR VENCER","AL DÍA"))))</f>
        <v>AL DÍA</v>
      </c>
      <c r="DO168">
        <f>IF(N($H168)&lt;19,"",IF(DI168="","",DI168+31))</f>
        <v>46807</v>
      </c>
      <c r="DP168">
        <f>IF(DO168="","",TODAY()-DO168)</f>
        <v>-489</v>
      </c>
      <c r="DS168" t="str">
        <f>IF(DO168="","SIN ESTADO",IF(DQ168&lt;&gt;"","PAGA",IF(DP168&gt;0,"VENCIDA",IF(DP168&gt;=-5,"POR VENCER","AL DÍA"))))</f>
        <v>AL DÍA</v>
      </c>
      <c r="DU168">
        <f>IF(N($H168)&lt;20,"",IF(DO168="","",DO168+31))</f>
        <v>46838</v>
      </c>
      <c r="DV168">
        <f>IF(DU168="","",TODAY()-DU168)</f>
        <v>-520</v>
      </c>
      <c r="DY168" t="str">
        <f>IF(DU168="","SIN ESTADO",IF(DW168&lt;&gt;"","PAGA",IF(DV168&gt;0,"VENCIDA",IF(DV168&gt;=-5,"POR VENCER","AL DÍA"))))</f>
        <v>AL DÍA</v>
      </c>
      <c r="EA168">
        <f>IF(N($H168)&lt;21,"",IF(DU168="","",DU168+31))</f>
        <v>46869</v>
      </c>
      <c r="EB168">
        <f>IF(EA168="","",TODAY()-EA168)</f>
        <v>-551</v>
      </c>
      <c r="EE168" t="str">
        <f>IF(EA168="","SIN ESTADO",IF(EC168&lt;&gt;"","PAGA",IF(EB168&gt;0,"VENCIDA",IF(EB168&gt;=-5,"POR VENCER","AL DÍA"))))</f>
        <v>AL DÍA</v>
      </c>
      <c r="EG168">
        <f>IF(N($H168)&lt;22,"",IF(EA168="","",EA168+31))</f>
        <v>46900</v>
      </c>
      <c r="EH168">
        <f>IF(EG168="","",TODAY()-EG168)</f>
        <v>-582</v>
      </c>
      <c r="EK168" t="str">
        <f>IF(EG168="","SIN ESTADO",IF(EI168&lt;&gt;"","PAGA",IF(EH168&gt;0,"VENCIDA",IF(EH168&gt;=-5,"POR VENCER","AL DÍA"))))</f>
        <v>AL DÍA</v>
      </c>
      <c r="EM168">
        <f>IF(N($H168)&lt;23,"",IF(EG168="","",EG168+31))</f>
        <v>46931</v>
      </c>
      <c r="EN168">
        <f>IF(EM168="","",TODAY()-EM168)</f>
        <v>-613</v>
      </c>
      <c r="EQ168" t="str">
        <f>IF(EM168="","SIN ESTADO",IF(EO168&lt;&gt;"","PAGA",IF(EN168&gt;0,"VENCIDA",IF(EN168&gt;=-5,"POR VENCER","AL DÍA"))))</f>
        <v>AL DÍA</v>
      </c>
      <c r="ES168">
        <f>IF(N($H168)&lt;24,"",IF(EM168="","",EM168+31))</f>
        <v>46962</v>
      </c>
      <c r="ET168">
        <f>IF(ES168="","",TODAY()-ES168)</f>
        <v>-644</v>
      </c>
      <c r="EW168" t="str">
        <f>IF(ES168="","SIN ESTADO",IF(EU168&lt;&gt;"","PAGA",IF(ET168&gt;0,"VENCIDA",IF(ET168&gt;=-5,"POR VENCER","AL DÍA"))))</f>
        <v>AL DÍA</v>
      </c>
      <c r="EY168" t="str">
        <f>IF(N($H168)&lt;25,"",IF(ES168="","",ES168+31))</f>
        <v/>
      </c>
      <c r="EZ168" t="str">
        <f>IF(EY168="","",TODAY()-EY168)</f>
        <v/>
      </c>
      <c r="FC168" t="str">
        <f>IF(EY168="","SIN ESTADO",IF(FA168&lt;&gt;"","PAGA",IF(EZ168&gt;0,"VENCIDA",IF(EZ168&gt;=-5,"POR VENCER","AL DÍA"))))</f>
        <v>SIN ESTADO</v>
      </c>
      <c r="FE168" t="str">
        <f>IF(N($H168)&lt;26,"",IF(EY168="","",EY168+31))</f>
        <v/>
      </c>
      <c r="FF168" t="str">
        <f>IF(FE168="","",TODAY()-FE168)</f>
        <v/>
      </c>
      <c r="FI168" t="str">
        <f>IF(FE168="","SIN ESTADO",IF(FG168&lt;&gt;"","PAGA",IF(FF168&gt;0,"VENCIDA",IF(FF168&gt;=-5,"POR VENCER","AL DÍA"))))</f>
        <v>SIN ESTADO</v>
      </c>
      <c r="FK168" t="str">
        <f>IF(N($H168)&lt;27,"",IF(FE168="","",FE168+31))</f>
        <v/>
      </c>
      <c r="FL168" t="str">
        <f>IF(FK168="","",TODAY()-FK168)</f>
        <v/>
      </c>
      <c r="FO168" t="str">
        <f>IF(FK168="","SIN ESTADO",IF(FM168&lt;&gt;"","PAGA",IF(FL168&gt;0,"VENCIDA",IF(FL168&gt;=-5,"POR VENCER","AL DÍA"))))</f>
        <v>SIN ESTADO</v>
      </c>
      <c r="FQ168" t="str">
        <f>IF(N($H168)&lt;28,"",IF(FK168="","",FK168+31))</f>
        <v/>
      </c>
      <c r="FR168" t="str">
        <f>IF(FQ168="","",TODAY()-FQ168)</f>
        <v/>
      </c>
      <c r="FU168" t="str">
        <f>IF(FQ168="","SIN ESTADO",IF(FS168&lt;&gt;"","PAGA",IF(FR168&gt;0,"VENCIDA",IF(FR168&gt;=-5,"POR VENCER","AL DÍA"))))</f>
        <v>SIN ESTADO</v>
      </c>
      <c r="FW168" t="str">
        <f>IF(N($H168)&lt;29,"",IF(FQ168="","",FQ168+31))</f>
        <v/>
      </c>
      <c r="FX168" t="str">
        <f>IF(FW168="","",TODAY()-FW168)</f>
        <v/>
      </c>
      <c r="GA168" t="str">
        <f>IF(FW168="","SIN ESTADO",IF(FY168&lt;&gt;"","PAGA",IF(FX168&gt;0,"VENCIDA",IF(FX168&gt;=-5,"POR VENCER","AL DÍA"))))</f>
        <v>SIN ESTADO</v>
      </c>
      <c r="GC168" t="str">
        <f>IF(N($H168)&lt;30,"",IF(FW168="","",FW168+31))</f>
        <v/>
      </c>
      <c r="GD168" t="str">
        <f>IF(GC168="","",TODAY()-GC168)</f>
        <v/>
      </c>
      <c r="GG168" t="str">
        <f>IF(GC168="","SIN ESTADO",IF(GE168&lt;&gt;"","PAGA",IF(GD168&gt;0,"VENCIDA",IF(GD168&gt;=-5,"POR VENCER","AL DÍA"))))</f>
        <v>SIN ESTADO</v>
      </c>
      <c r="GI168" t="str">
        <f>IF(N($H168)&lt;31,"",IF(GC168="","",GC168+31))</f>
        <v/>
      </c>
      <c r="GJ168" t="str">
        <f>IF(GI168="","",TODAY()-GI168)</f>
        <v/>
      </c>
      <c r="GM168" t="str">
        <f>IF(GI168="","SIN ESTADO",IF(GK168&lt;&gt;"","PAGA",IF(GJ168&gt;0,"VENCIDA",IF(GJ168&gt;=-5,"POR VENCER","AL DÍA"))))</f>
        <v>SIN ESTADO</v>
      </c>
      <c r="GO168" t="str">
        <f>IF(N($H168)&lt;32,"",IF(GI168="","",GI168+31))</f>
        <v/>
      </c>
      <c r="GP168" t="str">
        <f>IF(GO168="","",TODAY()-GO168)</f>
        <v/>
      </c>
      <c r="GS168" t="str">
        <f>IF(GO168="","SIN ESTADO",IF(GQ168&lt;&gt;"","PAGA",IF(GP168&gt;0,"VENCIDA",IF(GP168&gt;=-5,"POR VENCER","AL DÍA"))))</f>
        <v>SIN ESTADO</v>
      </c>
      <c r="GU168" t="str">
        <f>IF(N($H168)&lt;33,"",IF(GO168="","",GO168+31))</f>
        <v/>
      </c>
      <c r="GV168" t="str">
        <f>IF(GU168="","",TODAY()-GU168)</f>
        <v/>
      </c>
      <c r="GY168" t="str">
        <f>IF(GU168="","SIN ESTADO",IF(GW168&lt;&gt;"","PAGA",IF(GV168&gt;0,"VENCIDA",IF(GV168&gt;=-5,"POR VENCER","AL DÍA"))))</f>
        <v>SIN ESTADO</v>
      </c>
      <c r="HA168" t="str">
        <f>IF(N($H168)&lt;34,"",IF(GU168="","",GU168+31))</f>
        <v/>
      </c>
      <c r="HB168" t="str">
        <f>IF(HA168="","",TODAY()-HA168)</f>
        <v/>
      </c>
      <c r="HE168" t="str">
        <f>IF(HA168="","SIN ESTADO",IF(HC168&lt;&gt;"","PAGA",IF(HB168&gt;0,"VENCIDA",IF(HB168&gt;=-5,"POR VENCER","AL DÍA"))))</f>
        <v>SIN ESTADO</v>
      </c>
      <c r="HG168" t="str">
        <f>IF(N($H168)&lt;35,"",IF(HA168="","",HA168+31))</f>
        <v/>
      </c>
      <c r="HH168" t="str">
        <f>IF(HG168="","",TODAY()-HG168)</f>
        <v/>
      </c>
      <c r="HK168" t="str">
        <f>IF(HG168="","SIN ESTADO",IF(HI168&lt;&gt;"","PAGA",IF(HH168&gt;0,"VENCIDA",IF(HH168&gt;=-5,"POR VENCER","AL DÍA"))))</f>
        <v>SIN ESTADO</v>
      </c>
      <c r="HM168" t="str">
        <f>IF(N($H168)&lt;36,"",IF(HG168="","",HG168+31))</f>
        <v/>
      </c>
      <c r="HN168" t="str">
        <f>IF(HM168="","",TODAY()-HM168)</f>
        <v/>
      </c>
      <c r="HQ168" t="str">
        <f>IF(HM168="","SIN ESTADO",IF(HO168&lt;&gt;"","PAGA",IF(HN168&gt;0,"VENCIDA",IF(HN168&gt;=-5,"POR VENCER","AL DÍA"))))</f>
        <v>SIN ESTADO</v>
      </c>
      <c r="HS168">
        <f>N168+T168+Z168+AF168+AL168+AR168+AX168+BD168+BJ168+BP168+BV168+CB168+CH168+CN168+CT168+CZ168+DF168+DL168+DR168+DX168+ED168+EJ168+EP168+EV168+FB168+FH168+FN168+FT168+FZ168+GF168+GL168+GR168+GX168+HD168+HJ168+HP168</f>
        <v>875000</v>
      </c>
      <c r="HU168">
        <f>IFERROR(N($J168),0)</f>
        <v>875000</v>
      </c>
      <c r="HW168">
        <f>SUMPRODUCT((MOD(COLUMN($M168:$HR168)-COLUMN($M168),6)=0)*ISNUMBER($M168:$HR168)*($M168:$HR168&gt;=RESUMEN!$C$26)*($M168:$HR168&lt;=RESUMEN!$C$27)*IFERROR(N($N168:$HS168),0))</f>
        <v>0</v>
      </c>
      <c r="HX168">
        <f>SUMPRODUCT((MOD(COLUMN($M168:$HR168)-COLUMN($M168),6)=0)*ISNUMBER($M168:$HR168)*($M168:$HR168&gt;=RESUMEN!$C$26)*($M168:$HR168&lt;=RESUMEN!$C$27))</f>
        <v>0</v>
      </c>
    </row>
    <row r="169">
      <c r="B169">
        <f>VENTAS!A168</f>
        <v>166</v>
      </c>
      <c r="C169" t="str">
        <f>VENTAS!B168</f>
        <v xml:space="preserve">LC1 - 16 - 9 </v>
      </c>
      <c r="D169" t="str">
        <f>VENTAS!C168</f>
        <v>VENDIDO</v>
      </c>
      <c r="E169">
        <f>VENTAS!D168</f>
        <v>25000000</v>
      </c>
      <c r="F169">
        <f>VENTAS!J168</f>
        <v>21000000</v>
      </c>
      <c r="G169">
        <f>VENTAS!F168</f>
        <v>45909</v>
      </c>
      <c r="H169">
        <f>VENTAS!K168</f>
        <v>24</v>
      </c>
      <c r="I169" t="str">
        <f>VENTAS!M168</f>
        <v xml:space="preserve">09 DE CADA MES </v>
      </c>
      <c r="J169">
        <f>VENTAS!L168</f>
        <v>875000</v>
      </c>
      <c r="K169">
        <f>IF(N($H169)&lt;1,"",$G169+31)</f>
        <v>45940</v>
      </c>
      <c r="L169">
        <f>IF(K169="","",TODAY()-K169)</f>
        <v>378</v>
      </c>
      <c r="M169">
        <v>45935</v>
      </c>
      <c r="N169">
        <v>870000</v>
      </c>
      <c r="O169" t="str">
        <f>IF(K169="","SIN ESTADO",IF(M169&lt;&gt;"","PAGA",IF(L169&gt;0,"VENCIDA",IF(L169&gt;=-5,"POR VENCER","AL DÍA"))))</f>
        <v>PAGA</v>
      </c>
      <c r="P169" t="str">
        <v>TRANSFERENCIA</v>
      </c>
      <c r="Q169">
        <f>IF(N($H169)&lt;2,"",IF(K169="","",K169+31))</f>
        <v>45971</v>
      </c>
      <c r="R169">
        <f>IF(Q169="","",TODAY()-Q169)</f>
        <v>347</v>
      </c>
      <c r="S169">
        <v>45977</v>
      </c>
      <c r="T169">
        <v>870000</v>
      </c>
      <c r="U169" t="str">
        <f>IF(Q169="","SIN ESTADO",IF(S169&lt;&gt;"","PAGA",IF(R169&gt;0,"VENCIDA",IF(R169&gt;=-5,"POR VENCER","AL DÍA"))))</f>
        <v>PAGA</v>
      </c>
      <c r="V169" t="str">
        <v>TRANSFERENCIA</v>
      </c>
      <c r="W169">
        <f>IF(N($H169)&lt;3,"",IF(Q169="","",Q169+31))</f>
        <v>46002</v>
      </c>
      <c r="X169">
        <f>IF(W169="","",TODAY()-W169)</f>
        <v>316</v>
      </c>
      <c r="Y169">
        <v>46070</v>
      </c>
      <c r="Z169">
        <v>870000</v>
      </c>
      <c r="AA169" t="str">
        <f>IF(W169="","SIN ESTADO",IF(Y169&lt;&gt;"","PAGA",IF(X169&gt;0,"VENCIDA",IF(X169&gt;=-5,"POR VENCER","AL DÍA"))))</f>
        <v>PAGA</v>
      </c>
      <c r="AB169" t="str">
        <v>TRANSFERENCIA</v>
      </c>
      <c r="AC169">
        <f>IF(N($H169)&lt;4,"",IF(W169="","",W169+31))</f>
        <v>46033</v>
      </c>
      <c r="AD169">
        <f>IF(AC169="","",TODAY()-AC169)</f>
        <v>285</v>
      </c>
      <c r="AE169">
        <v>46038</v>
      </c>
      <c r="AF169">
        <v>870000</v>
      </c>
      <c r="AG169" t="str">
        <f>IF(AC169="","SIN ESTADO",IF(AE169&lt;&gt;"","PAGA",IF(AD169&gt;0,"VENCIDA",IF(AD169&gt;=-5,"POR VENCER","AL DÍA"))))</f>
        <v>PAGA</v>
      </c>
      <c r="AH169" t="str">
        <v>TRANSFERENCIA</v>
      </c>
      <c r="AI169">
        <f>IF(N($H169)&lt;5,"",IF(AC169="","",AC169+31))</f>
        <v>46064</v>
      </c>
      <c r="AJ169">
        <f>IF(AI169="","",TODAY()-AI169)</f>
        <v>254</v>
      </c>
      <c r="AK169">
        <v>46070</v>
      </c>
      <c r="AL169">
        <v>1740000</v>
      </c>
      <c r="AM169" t="str">
        <f>IF(AI169="","SIN ESTADO",IF(AK169&lt;&gt;"","PAGA",IF(AJ169&gt;0,"VENCIDA",IF(AJ169&gt;=-5,"POR VENCER","AL DÍA"))))</f>
        <v>PAGA</v>
      </c>
      <c r="AN169" t="str">
        <v>TRANSFERENCIA</v>
      </c>
      <c r="AO169">
        <f>IF(N($H169)&lt;6,"",IF(AI169="","",AI169+31))</f>
        <v>46095</v>
      </c>
      <c r="AP169">
        <f>IF(AO169="","",TODAY()-AO169)</f>
        <v>223</v>
      </c>
      <c r="AQ169">
        <v>46070</v>
      </c>
      <c r="AS169" t="str">
        <f>IF(AO169="","SIN ESTADO",IF(AQ169&lt;&gt;"","PAGA",IF(AP169&gt;0,"VENCIDA",IF(AP169&gt;=-5,"POR VENCER","AL DÍA"))))</f>
        <v>PAGA</v>
      </c>
      <c r="AT169" t="str">
        <v>TRANSFERENCIA</v>
      </c>
      <c r="AU169">
        <f>IF(N($H169)&lt;7,"",IF(AO169="","",AO169+31))</f>
        <v>46126</v>
      </c>
      <c r="AV169">
        <f>IF(AU169="","",TODAY()-AU169)</f>
        <v>192</v>
      </c>
      <c r="AW169">
        <v>46122</v>
      </c>
      <c r="AX169">
        <v>780000</v>
      </c>
      <c r="AY169" t="str">
        <f>IF(AU169="","SIN ESTADO",IF(AW169&lt;&gt;"","PAGA",IF(AV169&gt;0,"VENCIDA",IF(AV169&gt;=-5,"POR VENCER","AL DÍA"))))</f>
        <v>PAGA</v>
      </c>
      <c r="AZ169" t="str">
        <v>TRANSFERENCIA</v>
      </c>
      <c r="BA169">
        <f>IF(N($H169)&lt;8,"",IF(AU169="","",AU169+31))</f>
        <v>46157</v>
      </c>
      <c r="BB169">
        <f>IF(BA169="","",TODAY()-BA169)</f>
        <v>161</v>
      </c>
      <c r="BC169">
        <v>46153</v>
      </c>
      <c r="BD169">
        <v>870000</v>
      </c>
      <c r="BE169" t="str">
        <f>IF(BA169="","SIN ESTADO",IF(BC169&lt;&gt;"","PAGA",IF(BB169&gt;0,"VENCIDA",IF(BB169&gt;=-5,"POR VENCER","AL DÍA"))))</f>
        <v>PAGA</v>
      </c>
      <c r="BF169" t="str">
        <v>TRANSFERENCIA</v>
      </c>
      <c r="BG169">
        <f>IF(N($H169)&lt;9,"",IF(BA169="","",BA169+31))</f>
        <v>46188</v>
      </c>
      <c r="BH169">
        <f>IF(BG169="","",TODAY()-BG169)</f>
        <v>130</v>
      </c>
      <c r="BI169">
        <v>46204</v>
      </c>
      <c r="BJ169">
        <v>1600000</v>
      </c>
      <c r="BK169" t="str">
        <f>IF(BG169="","SIN ESTADO",IF(BI169&lt;&gt;"","PAGA",IF(BH169&gt;0,"VENCIDA",IF(BH169&gt;=-5,"POR VENCER","AL DÍA"))))</f>
        <v>PAGA</v>
      </c>
      <c r="BL169" t="str">
        <v>TRANSFERENCIA</v>
      </c>
      <c r="BM169">
        <f>IF(N($H169)&lt;10,"",IF(BG169="","",BG169+31))</f>
        <v>46219</v>
      </c>
      <c r="BN169">
        <f>IF(BM169="","",TODAY()-BM169)</f>
        <v>99</v>
      </c>
      <c r="BO169">
        <v>46204</v>
      </c>
      <c r="BQ169" t="str">
        <f>IF(BM169="","SIN ESTADO",IF(BO169&lt;&gt;"","PAGA",IF(BN169&gt;0,"VENCIDA",IF(BN169&gt;=-5,"POR VENCER","AL DÍA"))))</f>
        <v>PAGA</v>
      </c>
      <c r="BR169" t="str">
        <v>TRANSFERENCIA</v>
      </c>
      <c r="BS169">
        <f>IF(N($H169)&lt;11,"",IF(BM169="","",BM169+31))</f>
        <v>46250</v>
      </c>
      <c r="BT169">
        <f>IF(BS169="","",TODAY()-BS169)</f>
        <v>68</v>
      </c>
      <c r="BU169">
        <v>46274</v>
      </c>
      <c r="BV169">
        <v>800000</v>
      </c>
      <c r="BW169" t="str">
        <f>IF(BS169="","SIN ESTADO",IF(BU169&lt;&gt;"","PAGA",IF(BT169&gt;0,"VENCIDA",IF(BT169&gt;=-5,"POR VENCER","AL DÍA"))))</f>
        <v>PAGA</v>
      </c>
      <c r="BX169" t="str">
        <v>TRANSFERENCIA</v>
      </c>
      <c r="BY169">
        <f>IF(N($H169)&lt;12,"",IF(BS169="","",BS169+31))</f>
        <v>46281</v>
      </c>
      <c r="BZ169">
        <f>IF(BY169="","",TODAY()-BY169)</f>
        <v>37</v>
      </c>
      <c r="CA169">
        <v>46308</v>
      </c>
      <c r="CB169">
        <v>800000</v>
      </c>
      <c r="CC169" t="str">
        <f>IF(BY169="","SIN ESTADO",IF(CA169&lt;&gt;"","PAGA",IF(BZ169&gt;0,"VENCIDA",IF(BZ169&gt;=-5,"POR VENCER","AL DÍA"))))</f>
        <v>PAGA</v>
      </c>
      <c r="CD169" t="str">
        <v>TRANSFERENCIA</v>
      </c>
      <c r="CE169">
        <f>IF(N($H169)&lt;13,"",IF(BY169="","",BY169+31))</f>
        <v>46312</v>
      </c>
      <c r="CF169">
        <f>IF(CE169="","",TODAY()-CE169)</f>
        <v>6</v>
      </c>
      <c r="CI169" t="str">
        <f>IF(CE169="","SIN ESTADO",IF(CG169&lt;&gt;"","PAGA",IF(CF169&gt;0,"VENCIDA",IF(CF169&gt;=-5,"POR VENCER","AL DÍA"))))</f>
        <v>VENCIDA</v>
      </c>
      <c r="CK169">
        <f>IF(N($H169)&lt;14,"",IF(CE169="","",CE169+31))</f>
        <v>46343</v>
      </c>
      <c r="CL169">
        <f>IF(CK169="","",TODAY()-CK169)</f>
        <v>-25</v>
      </c>
      <c r="CO169" t="str">
        <f>IF(CK169="","SIN ESTADO",IF(CM169&lt;&gt;"","PAGA",IF(CL169&gt;0,"VENCIDA",IF(CL169&gt;=-5,"POR VENCER","AL DÍA"))))</f>
        <v>AL DÍA</v>
      </c>
      <c r="CQ169">
        <f>IF(N($H169)&lt;15,"",IF(CK169="","",CK169+31))</f>
        <v>46374</v>
      </c>
      <c r="CR169">
        <f>IF(CQ169="","",TODAY()-CQ169)</f>
        <v>-56</v>
      </c>
      <c r="CU169" t="str">
        <f>IF(CQ169="","SIN ESTADO",IF(CS169&lt;&gt;"","PAGA",IF(CR169&gt;0,"VENCIDA",IF(CR169&gt;=-5,"POR VENCER","AL DÍA"))))</f>
        <v>AL DÍA</v>
      </c>
      <c r="CW169">
        <f>IF(N($H169)&lt;16,"",IF(CQ169="","",CQ169+31))</f>
        <v>46405</v>
      </c>
      <c r="CX169">
        <f>IF(CW169="","",TODAY()-CW169)</f>
        <v>-87</v>
      </c>
      <c r="DA169" t="str">
        <f>IF(CW169="","SIN ESTADO",IF(CY169&lt;&gt;"","PAGA",IF(CX169&gt;0,"VENCIDA",IF(CX169&gt;=-5,"POR VENCER","AL DÍA"))))</f>
        <v>AL DÍA</v>
      </c>
      <c r="DC169">
        <f>IF(N($H169)&lt;17,"",IF(CW169="","",CW169+31))</f>
        <v>46436</v>
      </c>
      <c r="DD169">
        <f>IF(DC169="","",TODAY()-DC169)</f>
        <v>-118</v>
      </c>
      <c r="DG169" t="str">
        <f>IF(DC169="","SIN ESTADO",IF(DE169&lt;&gt;"","PAGA",IF(DD169&gt;0,"VENCIDA",IF(DD169&gt;=-5,"POR VENCER","AL DÍA"))))</f>
        <v>AL DÍA</v>
      </c>
      <c r="DI169">
        <f>IF(N($H169)&lt;18,"",IF(DC169="","",DC169+31))</f>
        <v>46467</v>
      </c>
      <c r="DJ169">
        <f>IF(DI169="","",TODAY()-DI169)</f>
        <v>-149</v>
      </c>
      <c r="DM169" t="str">
        <f>IF(DI169="","SIN ESTADO",IF(DK169&lt;&gt;"","PAGA",IF(DJ169&gt;0,"VENCIDA",IF(DJ169&gt;=-5,"POR VENCER","AL DÍA"))))</f>
        <v>AL DÍA</v>
      </c>
      <c r="DO169">
        <f>IF(N($H169)&lt;19,"",IF(DI169="","",DI169+31))</f>
        <v>46498</v>
      </c>
      <c r="DP169">
        <f>IF(DO169="","",TODAY()-DO169)</f>
        <v>-180</v>
      </c>
      <c r="DS169" t="str">
        <f>IF(DO169="","SIN ESTADO",IF(DQ169&lt;&gt;"","PAGA",IF(DP169&gt;0,"VENCIDA",IF(DP169&gt;=-5,"POR VENCER","AL DÍA"))))</f>
        <v>AL DÍA</v>
      </c>
      <c r="DU169">
        <f>IF(N($H169)&lt;20,"",IF(DO169="","",DO169+31))</f>
        <v>46529</v>
      </c>
      <c r="DV169">
        <f>IF(DU169="","",TODAY()-DU169)</f>
        <v>-211</v>
      </c>
      <c r="DY169" t="str">
        <f>IF(DU169="","SIN ESTADO",IF(DW169&lt;&gt;"","PAGA",IF(DV169&gt;0,"VENCIDA",IF(DV169&gt;=-5,"POR VENCER","AL DÍA"))))</f>
        <v>AL DÍA</v>
      </c>
      <c r="EA169">
        <f>IF(N($H169)&lt;21,"",IF(DU169="","",DU169+31))</f>
        <v>46560</v>
      </c>
      <c r="EB169">
        <f>IF(EA169="","",TODAY()-EA169)</f>
        <v>-242</v>
      </c>
      <c r="EE169" t="str">
        <f>IF(EA169="","SIN ESTADO",IF(EC169&lt;&gt;"","PAGA",IF(EB169&gt;0,"VENCIDA",IF(EB169&gt;=-5,"POR VENCER","AL DÍA"))))</f>
        <v>AL DÍA</v>
      </c>
      <c r="EG169">
        <f>IF(N($H169)&lt;22,"",IF(EA169="","",EA169+31))</f>
        <v>46591</v>
      </c>
      <c r="EH169">
        <f>IF(EG169="","",TODAY()-EG169)</f>
        <v>-273</v>
      </c>
      <c r="EK169" t="str">
        <f>IF(EG169="","SIN ESTADO",IF(EI169&lt;&gt;"","PAGA",IF(EH169&gt;0,"VENCIDA",IF(EH169&gt;=-5,"POR VENCER","AL DÍA"))))</f>
        <v>AL DÍA</v>
      </c>
      <c r="EM169">
        <f>IF(N($H169)&lt;23,"",IF(EG169="","",EG169+31))</f>
        <v>46622</v>
      </c>
      <c r="EN169">
        <f>IF(EM169="","",TODAY()-EM169)</f>
        <v>-304</v>
      </c>
      <c r="EQ169" t="str">
        <f>IF(EM169="","SIN ESTADO",IF(EO169&lt;&gt;"","PAGA",IF(EN169&gt;0,"VENCIDA",IF(EN169&gt;=-5,"POR VENCER","AL DÍA"))))</f>
        <v>AL DÍA</v>
      </c>
      <c r="ES169">
        <f>IF(N($H169)&lt;24,"",IF(EM169="","",EM169+31))</f>
        <v>46653</v>
      </c>
      <c r="ET169">
        <f>IF(ES169="","",TODAY()-ES169)</f>
        <v>-335</v>
      </c>
      <c r="EW169" t="str">
        <f>IF(ES169="","SIN ESTADO",IF(EU169&lt;&gt;"","PAGA",IF(ET169&gt;0,"VENCIDA",IF(ET169&gt;=-5,"POR VENCER","AL DÍA"))))</f>
        <v>AL DÍA</v>
      </c>
      <c r="EY169" t="str">
        <f>IF(N($H169)&lt;25,"",IF(ES169="","",ES169+31))</f>
        <v/>
      </c>
      <c r="EZ169" t="str">
        <f>IF(EY169="","",TODAY()-EY169)</f>
        <v/>
      </c>
      <c r="FC169" t="str">
        <f>IF(EY169="","SIN ESTADO",IF(FA169&lt;&gt;"","PAGA",IF(EZ169&gt;0,"VENCIDA",IF(EZ169&gt;=-5,"POR VENCER","AL DÍA"))))</f>
        <v>SIN ESTADO</v>
      </c>
      <c r="FE169" t="str">
        <f>IF(N($H169)&lt;26,"",IF(EY169="","",EY169+31))</f>
        <v/>
      </c>
      <c r="FF169" t="str">
        <f>IF(FE169="","",TODAY()-FE169)</f>
        <v/>
      </c>
      <c r="FI169" t="str">
        <f>IF(FE169="","SIN ESTADO",IF(FG169&lt;&gt;"","PAGA",IF(FF169&gt;0,"VENCIDA",IF(FF169&gt;=-5,"POR VENCER","AL DÍA"))))</f>
        <v>SIN ESTADO</v>
      </c>
      <c r="FK169" t="str">
        <f>IF(N($H169)&lt;27,"",IF(FE169="","",FE169+31))</f>
        <v/>
      </c>
      <c r="FL169" t="str">
        <f>IF(FK169="","",TODAY()-FK169)</f>
        <v/>
      </c>
      <c r="FO169" t="str">
        <f>IF(FK169="","SIN ESTADO",IF(FM169&lt;&gt;"","PAGA",IF(FL169&gt;0,"VENCIDA",IF(FL169&gt;=-5,"POR VENCER","AL DÍA"))))</f>
        <v>SIN ESTADO</v>
      </c>
      <c r="FQ169" t="str">
        <f>IF(N($H169)&lt;28,"",IF(FK169="","",FK169+31))</f>
        <v/>
      </c>
      <c r="FR169" t="str">
        <f>IF(FQ169="","",TODAY()-FQ169)</f>
        <v/>
      </c>
      <c r="FU169" t="str">
        <f>IF(FQ169="","SIN ESTADO",IF(FS169&lt;&gt;"","PAGA",IF(FR169&gt;0,"VENCIDA",IF(FR169&gt;=-5,"POR VENCER","AL DÍA"))))</f>
        <v>SIN ESTADO</v>
      </c>
      <c r="FW169" t="str">
        <f>IF(N($H169)&lt;29,"",IF(FQ169="","",FQ169+31))</f>
        <v/>
      </c>
      <c r="FX169" t="str">
        <f>IF(FW169="","",TODAY()-FW169)</f>
        <v/>
      </c>
      <c r="GA169" t="str">
        <f>IF(FW169="","SIN ESTADO",IF(FY169&lt;&gt;"","PAGA",IF(FX169&gt;0,"VENCIDA",IF(FX169&gt;=-5,"POR VENCER","AL DÍA"))))</f>
        <v>SIN ESTADO</v>
      </c>
      <c r="GC169" t="str">
        <f>IF(N($H169)&lt;30,"",IF(FW169="","",FW169+31))</f>
        <v/>
      </c>
      <c r="GD169" t="str">
        <f>IF(GC169="","",TODAY()-GC169)</f>
        <v/>
      </c>
      <c r="GG169" t="str">
        <f>IF(GC169="","SIN ESTADO",IF(GE169&lt;&gt;"","PAGA",IF(GD169&gt;0,"VENCIDA",IF(GD169&gt;=-5,"POR VENCER","AL DÍA"))))</f>
        <v>SIN ESTADO</v>
      </c>
      <c r="GI169" t="str">
        <f>IF(N($H169)&lt;31,"",IF(GC169="","",GC169+31))</f>
        <v/>
      </c>
      <c r="GJ169" t="str">
        <f>IF(GI169="","",TODAY()-GI169)</f>
        <v/>
      </c>
      <c r="GM169" t="str">
        <f>IF(GI169="","SIN ESTADO",IF(GK169&lt;&gt;"","PAGA",IF(GJ169&gt;0,"VENCIDA",IF(GJ169&gt;=-5,"POR VENCER","AL DÍA"))))</f>
        <v>SIN ESTADO</v>
      </c>
      <c r="GO169" t="str">
        <f>IF(N($H169)&lt;32,"",IF(GI169="","",GI169+31))</f>
        <v/>
      </c>
      <c r="GP169" t="str">
        <f>IF(GO169="","",TODAY()-GO169)</f>
        <v/>
      </c>
      <c r="GS169" t="str">
        <f>IF(GO169="","SIN ESTADO",IF(GQ169&lt;&gt;"","PAGA",IF(GP169&gt;0,"VENCIDA",IF(GP169&gt;=-5,"POR VENCER","AL DÍA"))))</f>
        <v>SIN ESTADO</v>
      </c>
      <c r="GU169" t="str">
        <f>IF(N($H169)&lt;33,"",IF(GO169="","",GO169+31))</f>
        <v/>
      </c>
      <c r="GV169" t="str">
        <f>IF(GU169="","",TODAY()-GU169)</f>
        <v/>
      </c>
      <c r="GY169" t="str">
        <f>IF(GU169="","SIN ESTADO",IF(GW169&lt;&gt;"","PAGA",IF(GV169&gt;0,"VENCIDA",IF(GV169&gt;=-5,"POR VENCER","AL DÍA"))))</f>
        <v>SIN ESTADO</v>
      </c>
      <c r="HA169" t="str">
        <f>IF(N($H169)&lt;34,"",IF(GU169="","",GU169+31))</f>
        <v/>
      </c>
      <c r="HB169" t="str">
        <f>IF(HA169="","",TODAY()-HA169)</f>
        <v/>
      </c>
      <c r="HE169" t="str">
        <f>IF(HA169="","SIN ESTADO",IF(HC169&lt;&gt;"","PAGA",IF(HB169&gt;0,"VENCIDA",IF(HB169&gt;=-5,"POR VENCER","AL DÍA"))))</f>
        <v>SIN ESTADO</v>
      </c>
      <c r="HG169" t="str">
        <f>IF(N($H169)&lt;35,"",IF(HA169="","",HA169+31))</f>
        <v/>
      </c>
      <c r="HH169" t="str">
        <f>IF(HG169="","",TODAY()-HG169)</f>
        <v/>
      </c>
      <c r="HK169" t="str">
        <f>IF(HG169="","SIN ESTADO",IF(HI169&lt;&gt;"","PAGA",IF(HH169&gt;0,"VENCIDA",IF(HH169&gt;=-5,"POR VENCER","AL DÍA"))))</f>
        <v>SIN ESTADO</v>
      </c>
      <c r="HM169" t="str">
        <f>IF(N($H169)&lt;36,"",IF(HG169="","",HG169+31))</f>
        <v/>
      </c>
      <c r="HN169" t="str">
        <f>IF(HM169="","",TODAY()-HM169)</f>
        <v/>
      </c>
      <c r="HQ169" t="str">
        <f>IF(HM169="","SIN ESTADO",IF(HO169&lt;&gt;"","PAGA",IF(HN169&gt;0,"VENCIDA",IF(HN169&gt;=-5,"POR VENCER","AL DÍA"))))</f>
        <v>SIN ESTADO</v>
      </c>
      <c r="HS169">
        <f>N169+T169+Z169+AF169+AL169+AR169+AX169+BD169+BJ169+BP169+BV169+CB169+CH169+CN169+CT169+CZ169+DF169+DL169+DR169+DX169+ED169+EJ169+EP169+EV169+FB169+FH169+FN169+FT169+FZ169+GF169+GL169+GR169+GX169+HD169+HJ169+HP169</f>
        <v>10070000</v>
      </c>
      <c r="HU169">
        <f>IFERROR(N($J169),0)</f>
        <v>875000</v>
      </c>
      <c r="HW169">
        <f>SUMPRODUCT((MOD(COLUMN($M169:$HR169)-COLUMN($M169),6)=0)*ISNUMBER($M169:$HR169)*($M169:$HR169&gt;=RESUMEN!$C$26)*($M169:$HR169&lt;=RESUMEN!$C$27)*IFERROR(N($N169:$HS169),0))</f>
        <v>0</v>
      </c>
      <c r="HX169">
        <f>SUMPRODUCT((MOD(COLUMN($M169:$HR169)-COLUMN($M169),6)=0)*ISNUMBER($M169:$HR169)*($M169:$HR169&gt;=RESUMEN!$C$26)*($M169:$HR169&lt;=RESUMEN!$C$27))</f>
        <v>0</v>
      </c>
    </row>
    <row r="170">
      <c r="B170">
        <f>VENTAS!A169</f>
        <v>167</v>
      </c>
      <c r="C170" t="str">
        <f>VENTAS!B169</f>
        <v>LC1 - 16 - 10</v>
      </c>
      <c r="D170" t="str">
        <f>VENTAS!C169</f>
        <v xml:space="preserve">CEDIDO EN FORMA DE PAGO </v>
      </c>
      <c r="E170">
        <f>VENTAS!D169</f>
        <v>30000000</v>
      </c>
      <c r="F170">
        <f>VENTAS!J169</f>
        <v>30000000</v>
      </c>
      <c r="G170">
        <f>VENTAS!F169</f>
        <v>0</v>
      </c>
      <c r="H170">
        <f>VENTAS!K169</f>
        <v>0</v>
      </c>
      <c r="I170">
        <f>VENTAS!M169</f>
        <v>0</v>
      </c>
      <c r="J170" t="e">
        <f>VENTAS!L169</f>
        <v>#DIV/0!</v>
      </c>
      <c r="K170" t="str">
        <f>IF(N($H170)&lt;1,"",$G170+31)</f>
        <v/>
      </c>
      <c r="L170" t="str">
        <f>IF(K170="","",TODAY()-K170)</f>
        <v/>
      </c>
      <c r="O170" t="str">
        <f>IF(K170="","SIN ESTADO",IF(M170&lt;&gt;"","PAGA",IF(L170&gt;0,"VENCIDA",IF(L170&gt;=-5,"POR VENCER","AL DÍA"))))</f>
        <v>SIN ESTADO</v>
      </c>
      <c r="Q170" t="str">
        <f>IF(N($H170)&lt;2,"",IF(K170="","",K170+31))</f>
        <v/>
      </c>
      <c r="R170" t="str">
        <f>IF(Q170="","",TODAY()-Q170)</f>
        <v/>
      </c>
      <c r="U170" t="str">
        <f>IF(Q170="","SIN ESTADO",IF(S170&lt;&gt;"","PAGA",IF(R170&gt;0,"VENCIDA",IF(R170&gt;=-5,"POR VENCER","AL DÍA"))))</f>
        <v>SIN ESTADO</v>
      </c>
      <c r="W170" t="str">
        <f>IF(N($H170)&lt;3,"",IF(Q170="","",Q170+31))</f>
        <v/>
      </c>
      <c r="X170" t="str">
        <f>IF(W170="","",TODAY()-W170)</f>
        <v/>
      </c>
      <c r="AA170" t="str">
        <f>IF(W170="","SIN ESTADO",IF(Y170&lt;&gt;"","PAGA",IF(X170&gt;0,"VENCIDA",IF(X170&gt;=-5,"POR VENCER","AL DÍA"))))</f>
        <v>SIN ESTADO</v>
      </c>
      <c r="AC170" t="str">
        <f>IF(N($H170)&lt;4,"",IF(W170="","",W170+31))</f>
        <v/>
      </c>
      <c r="AD170" t="str">
        <f>IF(AC170="","",TODAY()-AC170)</f>
        <v/>
      </c>
      <c r="AG170" t="str">
        <f>IF(AC170="","SIN ESTADO",IF(AE170&lt;&gt;"","PAGA",IF(AD170&gt;0,"VENCIDA",IF(AD170&gt;=-5,"POR VENCER","AL DÍA"))))</f>
        <v>SIN ESTADO</v>
      </c>
      <c r="AI170" t="str">
        <f>IF(N($H170)&lt;5,"",IF(AC170="","",AC170+31))</f>
        <v/>
      </c>
      <c r="AJ170" t="str">
        <f>IF(AI170="","",TODAY()-AI170)</f>
        <v/>
      </c>
      <c r="AM170" t="str">
        <f>IF(AI170="","SIN ESTADO",IF(AK170&lt;&gt;"","PAGA",IF(AJ170&gt;0,"VENCIDA",IF(AJ170&gt;=-5,"POR VENCER","AL DÍA"))))</f>
        <v>SIN ESTADO</v>
      </c>
      <c r="AO170" t="str">
        <f>IF(N($H170)&lt;6,"",IF(AI170="","",AI170+31))</f>
        <v/>
      </c>
      <c r="AP170" t="str">
        <f>IF(AO170="","",TODAY()-AO170)</f>
        <v/>
      </c>
      <c r="AS170" t="str">
        <f>IF(AO170="","SIN ESTADO",IF(AQ170&lt;&gt;"","PAGA",IF(AP170&gt;0,"VENCIDA",IF(AP170&gt;=-5,"POR VENCER","AL DÍA"))))</f>
        <v>SIN ESTADO</v>
      </c>
      <c r="AU170" t="str">
        <f>IF(N($H170)&lt;7,"",IF(AO170="","",AO170+31))</f>
        <v/>
      </c>
      <c r="AV170" t="str">
        <f>IF(AU170="","",TODAY()-AU170)</f>
        <v/>
      </c>
      <c r="AY170" t="str">
        <f>IF(AU170="","SIN ESTADO",IF(AW170&lt;&gt;"","PAGA",IF(AV170&gt;0,"VENCIDA",IF(AV170&gt;=-5,"POR VENCER","AL DÍA"))))</f>
        <v>SIN ESTADO</v>
      </c>
      <c r="BA170" t="str">
        <f>IF(N($H170)&lt;8,"",IF(AU170="","",AU170+31))</f>
        <v/>
      </c>
      <c r="BB170" t="str">
        <f>IF(BA170="","",TODAY()-BA170)</f>
        <v/>
      </c>
      <c r="BE170" t="str">
        <f>IF(BA170="","SIN ESTADO",IF(BC170&lt;&gt;"","PAGA",IF(BB170&gt;0,"VENCIDA",IF(BB170&gt;=-5,"POR VENCER","AL DÍA"))))</f>
        <v>SIN ESTADO</v>
      </c>
      <c r="BG170" t="str">
        <f>IF(N($H170)&lt;9,"",IF(BA170="","",BA170+31))</f>
        <v/>
      </c>
      <c r="BH170" t="str">
        <f>IF(BG170="","",TODAY()-BG170)</f>
        <v/>
      </c>
      <c r="BK170" t="str">
        <f>IF(BG170="","SIN ESTADO",IF(BI170&lt;&gt;"","PAGA",IF(BH170&gt;0,"VENCIDA",IF(BH170&gt;=-5,"POR VENCER","AL DÍA"))))</f>
        <v>SIN ESTADO</v>
      </c>
      <c r="BM170" t="str">
        <f>IF(N($H170)&lt;10,"",IF(BG170="","",BG170+31))</f>
        <v/>
      </c>
      <c r="BN170" t="str">
        <f>IF(BM170="","",TODAY()-BM170)</f>
        <v/>
      </c>
      <c r="BQ170" t="str">
        <f>IF(BM170="","SIN ESTADO",IF(BO170&lt;&gt;"","PAGA",IF(BN170&gt;0,"VENCIDA",IF(BN170&gt;=-5,"POR VENCER","AL DÍA"))))</f>
        <v>SIN ESTADO</v>
      </c>
      <c r="BS170" t="str">
        <f>IF(N($H170)&lt;11,"",IF(BM170="","",BM170+31))</f>
        <v/>
      </c>
      <c r="BT170" t="str">
        <f>IF(BS170="","",TODAY()-BS170)</f>
        <v/>
      </c>
      <c r="BW170" t="str">
        <f>IF(BS170="","SIN ESTADO",IF(BU170&lt;&gt;"","PAGA",IF(BT170&gt;0,"VENCIDA",IF(BT170&gt;=-5,"POR VENCER","AL DÍA"))))</f>
        <v>SIN ESTADO</v>
      </c>
      <c r="BY170" t="str">
        <f>IF(N($H170)&lt;12,"",IF(BS170="","",BS170+31))</f>
        <v/>
      </c>
      <c r="BZ170" t="str">
        <f>IF(BY170="","",TODAY()-BY170)</f>
        <v/>
      </c>
      <c r="CC170" t="str">
        <f>IF(BY170="","SIN ESTADO",IF(CA170&lt;&gt;"","PAGA",IF(BZ170&gt;0,"VENCIDA",IF(BZ170&gt;=-5,"POR VENCER","AL DÍA"))))</f>
        <v>SIN ESTADO</v>
      </c>
      <c r="CE170" t="str">
        <f>IF(N($H170)&lt;13,"",IF(BY170="","",BY170+31))</f>
        <v/>
      </c>
      <c r="CF170" t="str">
        <f>IF(CE170="","",TODAY()-CE170)</f>
        <v/>
      </c>
      <c r="CI170" t="str">
        <f>IF(CE170="","SIN ESTADO",IF(CG170&lt;&gt;"","PAGA",IF(CF170&gt;0,"VENCIDA",IF(CF170&gt;=-5,"POR VENCER","AL DÍA"))))</f>
        <v>SIN ESTADO</v>
      </c>
      <c r="CK170" t="str">
        <f>IF(N($H170)&lt;14,"",IF(CE170="","",CE170+31))</f>
        <v/>
      </c>
      <c r="CL170" t="str">
        <f>IF(CK170="","",TODAY()-CK170)</f>
        <v/>
      </c>
      <c r="CO170" t="str">
        <f>IF(CK170="","SIN ESTADO",IF(CM170&lt;&gt;"","PAGA",IF(CL170&gt;0,"VENCIDA",IF(CL170&gt;=-5,"POR VENCER","AL DÍA"))))</f>
        <v>SIN ESTADO</v>
      </c>
      <c r="CQ170" t="str">
        <f>IF(N($H170)&lt;15,"",IF(CK170="","",CK170+31))</f>
        <v/>
      </c>
      <c r="CR170" t="str">
        <f>IF(CQ170="","",TODAY()-CQ170)</f>
        <v/>
      </c>
      <c r="CU170" t="str">
        <f>IF(CQ170="","SIN ESTADO",IF(CS170&lt;&gt;"","PAGA",IF(CR170&gt;0,"VENCIDA",IF(CR170&gt;=-5,"POR VENCER","AL DÍA"))))</f>
        <v>SIN ESTADO</v>
      </c>
      <c r="CW170" t="str">
        <f>IF(N($H170)&lt;16,"",IF(CQ170="","",CQ170+31))</f>
        <v/>
      </c>
      <c r="CX170" t="str">
        <f>IF(CW170="","",TODAY()-CW170)</f>
        <v/>
      </c>
      <c r="DA170" t="str">
        <f>IF(CW170="","SIN ESTADO",IF(CY170&lt;&gt;"","PAGA",IF(CX170&gt;0,"VENCIDA",IF(CX170&gt;=-5,"POR VENCER","AL DÍA"))))</f>
        <v>SIN ESTADO</v>
      </c>
      <c r="DC170" t="str">
        <f>IF(N($H170)&lt;17,"",IF(CW170="","",CW170+31))</f>
        <v/>
      </c>
      <c r="DD170" t="str">
        <f>IF(DC170="","",TODAY()-DC170)</f>
        <v/>
      </c>
      <c r="DG170" t="str">
        <f>IF(DC170="","SIN ESTADO",IF(DE170&lt;&gt;"","PAGA",IF(DD170&gt;0,"VENCIDA",IF(DD170&gt;=-5,"POR VENCER","AL DÍA"))))</f>
        <v>SIN ESTADO</v>
      </c>
      <c r="DI170" t="str">
        <f>IF(N($H170)&lt;18,"",IF(DC170="","",DC170+31))</f>
        <v/>
      </c>
      <c r="DJ170" t="str">
        <f>IF(DI170="","",TODAY()-DI170)</f>
        <v/>
      </c>
      <c r="DM170" t="str">
        <f>IF(DI170="","SIN ESTADO",IF(DK170&lt;&gt;"","PAGA",IF(DJ170&gt;0,"VENCIDA",IF(DJ170&gt;=-5,"POR VENCER","AL DÍA"))))</f>
        <v>SIN ESTADO</v>
      </c>
      <c r="DO170" t="str">
        <f>IF(N($H170)&lt;19,"",IF(DI170="","",DI170+31))</f>
        <v/>
      </c>
      <c r="DP170" t="str">
        <f>IF(DO170="","",TODAY()-DO170)</f>
        <v/>
      </c>
      <c r="DS170" t="str">
        <f>IF(DO170="","SIN ESTADO",IF(DQ170&lt;&gt;"","PAGA",IF(DP170&gt;0,"VENCIDA",IF(DP170&gt;=-5,"POR VENCER","AL DÍA"))))</f>
        <v>SIN ESTADO</v>
      </c>
      <c r="DU170" t="str">
        <f>IF(N($H170)&lt;20,"",IF(DO170="","",DO170+31))</f>
        <v/>
      </c>
      <c r="DV170" t="str">
        <f>IF(DU170="","",TODAY()-DU170)</f>
        <v/>
      </c>
      <c r="DY170" t="str">
        <f>IF(DU170="","SIN ESTADO",IF(DW170&lt;&gt;"","PAGA",IF(DV170&gt;0,"VENCIDA",IF(DV170&gt;=-5,"POR VENCER","AL DÍA"))))</f>
        <v>SIN ESTADO</v>
      </c>
      <c r="EA170" t="str">
        <f>IF(N($H170)&lt;21,"",IF(DU170="","",DU170+31))</f>
        <v/>
      </c>
      <c r="EB170" t="str">
        <f>IF(EA170="","",TODAY()-EA170)</f>
        <v/>
      </c>
      <c r="EE170" t="str">
        <f>IF(EA170="","SIN ESTADO",IF(EC170&lt;&gt;"","PAGA",IF(EB170&gt;0,"VENCIDA",IF(EB170&gt;=-5,"POR VENCER","AL DÍA"))))</f>
        <v>SIN ESTADO</v>
      </c>
      <c r="EG170" t="str">
        <f>IF(N($H170)&lt;22,"",IF(EA170="","",EA170+31))</f>
        <v/>
      </c>
      <c r="EH170" t="str">
        <f>IF(EG170="","",TODAY()-EG170)</f>
        <v/>
      </c>
      <c r="EK170" t="str">
        <f>IF(EG170="","SIN ESTADO",IF(EI170&lt;&gt;"","PAGA",IF(EH170&gt;0,"VENCIDA",IF(EH170&gt;=-5,"POR VENCER","AL DÍA"))))</f>
        <v>SIN ESTADO</v>
      </c>
      <c r="EM170" t="str">
        <f>IF(N($H170)&lt;23,"",IF(EG170="","",EG170+31))</f>
        <v/>
      </c>
      <c r="EN170" t="str">
        <f>IF(EM170="","",TODAY()-EM170)</f>
        <v/>
      </c>
      <c r="EQ170" t="str">
        <f>IF(EM170="","SIN ESTADO",IF(EO170&lt;&gt;"","PAGA",IF(EN170&gt;0,"VENCIDA",IF(EN170&gt;=-5,"POR VENCER","AL DÍA"))))</f>
        <v>SIN ESTADO</v>
      </c>
      <c r="ES170" t="str">
        <f>IF(N($H170)&lt;24,"",IF(EM170="","",EM170+31))</f>
        <v/>
      </c>
      <c r="ET170" t="str">
        <f>IF(ES170="","",TODAY()-ES170)</f>
        <v/>
      </c>
      <c r="EW170" t="str">
        <f>IF(ES170="","SIN ESTADO",IF(EU170&lt;&gt;"","PAGA",IF(ET170&gt;0,"VENCIDA",IF(ET170&gt;=-5,"POR VENCER","AL DÍA"))))</f>
        <v>SIN ESTADO</v>
      </c>
      <c r="EY170" t="str">
        <f>IF(N($H170)&lt;25,"",IF(ES170="","",ES170+31))</f>
        <v/>
      </c>
      <c r="EZ170" t="str">
        <f>IF(EY170="","",TODAY()-EY170)</f>
        <v/>
      </c>
      <c r="FC170" t="str">
        <f>IF(EY170="","SIN ESTADO",IF(FA170&lt;&gt;"","PAGA",IF(EZ170&gt;0,"VENCIDA",IF(EZ170&gt;=-5,"POR VENCER","AL DÍA"))))</f>
        <v>SIN ESTADO</v>
      </c>
      <c r="FE170" t="str">
        <f>IF(N($H170)&lt;26,"",IF(EY170="","",EY170+31))</f>
        <v/>
      </c>
      <c r="FF170" t="str">
        <f>IF(FE170="","",TODAY()-FE170)</f>
        <v/>
      </c>
      <c r="FI170" t="str">
        <f>IF(FE170="","SIN ESTADO",IF(FG170&lt;&gt;"","PAGA",IF(FF170&gt;0,"VENCIDA",IF(FF170&gt;=-5,"POR VENCER","AL DÍA"))))</f>
        <v>SIN ESTADO</v>
      </c>
      <c r="FK170" t="str">
        <f>IF(N($H170)&lt;27,"",IF(FE170="","",FE170+31))</f>
        <v/>
      </c>
      <c r="FL170" t="str">
        <f>IF(FK170="","",TODAY()-FK170)</f>
        <v/>
      </c>
      <c r="FO170" t="str">
        <f>IF(FK170="","SIN ESTADO",IF(FM170&lt;&gt;"","PAGA",IF(FL170&gt;0,"VENCIDA",IF(FL170&gt;=-5,"POR VENCER","AL DÍA"))))</f>
        <v>SIN ESTADO</v>
      </c>
      <c r="FQ170" t="str">
        <f>IF(N($H170)&lt;28,"",IF(FK170="","",FK170+31))</f>
        <v/>
      </c>
      <c r="FR170" t="str">
        <f>IF(FQ170="","",TODAY()-FQ170)</f>
        <v/>
      </c>
      <c r="FU170" t="str">
        <f>IF(FQ170="","SIN ESTADO",IF(FS170&lt;&gt;"","PAGA",IF(FR170&gt;0,"VENCIDA",IF(FR170&gt;=-5,"POR VENCER","AL DÍA"))))</f>
        <v>SIN ESTADO</v>
      </c>
      <c r="FW170" t="str">
        <f>IF(N($H170)&lt;29,"",IF(FQ170="","",FQ170+31))</f>
        <v/>
      </c>
      <c r="FX170" t="str">
        <f>IF(FW170="","",TODAY()-FW170)</f>
        <v/>
      </c>
      <c r="GA170" t="str">
        <f>IF(FW170="","SIN ESTADO",IF(FY170&lt;&gt;"","PAGA",IF(FX170&gt;0,"VENCIDA",IF(FX170&gt;=-5,"POR VENCER","AL DÍA"))))</f>
        <v>SIN ESTADO</v>
      </c>
      <c r="GC170" t="str">
        <f>IF(N($H170)&lt;30,"",IF(FW170="","",FW170+31))</f>
        <v/>
      </c>
      <c r="GD170" t="str">
        <f>IF(GC170="","",TODAY()-GC170)</f>
        <v/>
      </c>
      <c r="GG170" t="str">
        <f>IF(GC170="","SIN ESTADO",IF(GE170&lt;&gt;"","PAGA",IF(GD170&gt;0,"VENCIDA",IF(GD170&gt;=-5,"POR VENCER","AL DÍA"))))</f>
        <v>SIN ESTADO</v>
      </c>
      <c r="GI170" t="str">
        <f>IF(N($H170)&lt;31,"",IF(GC170="","",GC170+31))</f>
        <v/>
      </c>
      <c r="GJ170" t="str">
        <f>IF(GI170="","",TODAY()-GI170)</f>
        <v/>
      </c>
      <c r="GM170" t="str">
        <f>IF(GI170="","SIN ESTADO",IF(GK170&lt;&gt;"","PAGA",IF(GJ170&gt;0,"VENCIDA",IF(GJ170&gt;=-5,"POR VENCER","AL DÍA"))))</f>
        <v>SIN ESTADO</v>
      </c>
      <c r="GO170" t="str">
        <f>IF(N($H170)&lt;32,"",IF(GI170="","",GI170+31))</f>
        <v/>
      </c>
      <c r="GP170" t="str">
        <f>IF(GO170="","",TODAY()-GO170)</f>
        <v/>
      </c>
      <c r="GS170" t="str">
        <f>IF(GO170="","SIN ESTADO",IF(GQ170&lt;&gt;"","PAGA",IF(GP170&gt;0,"VENCIDA",IF(GP170&gt;=-5,"POR VENCER","AL DÍA"))))</f>
        <v>SIN ESTADO</v>
      </c>
      <c r="GU170" t="str">
        <f>IF(N($H170)&lt;33,"",IF(GO170="","",GO170+31))</f>
        <v/>
      </c>
      <c r="GV170" t="str">
        <f>IF(GU170="","",TODAY()-GU170)</f>
        <v/>
      </c>
      <c r="GY170" t="str">
        <f>IF(GU170="","SIN ESTADO",IF(GW170&lt;&gt;"","PAGA",IF(GV170&gt;0,"VENCIDA",IF(GV170&gt;=-5,"POR VENCER","AL DÍA"))))</f>
        <v>SIN ESTADO</v>
      </c>
      <c r="HA170" t="str">
        <f>IF(N($H170)&lt;34,"",IF(GU170="","",GU170+31))</f>
        <v/>
      </c>
      <c r="HB170" t="str">
        <f>IF(HA170="","",TODAY()-HA170)</f>
        <v/>
      </c>
      <c r="HE170" t="str">
        <f>IF(HA170="","SIN ESTADO",IF(HC170&lt;&gt;"","PAGA",IF(HB170&gt;0,"VENCIDA",IF(HB170&gt;=-5,"POR VENCER","AL DÍA"))))</f>
        <v>SIN ESTADO</v>
      </c>
      <c r="HG170" t="str">
        <f>IF(N($H170)&lt;35,"",IF(HA170="","",HA170+31))</f>
        <v/>
      </c>
      <c r="HH170" t="str">
        <f>IF(HG170="","",TODAY()-HG170)</f>
        <v/>
      </c>
      <c r="HK170" t="str">
        <f>IF(HG170="","SIN ESTADO",IF(HI170&lt;&gt;"","PAGA",IF(HH170&gt;0,"VENCIDA",IF(HH170&gt;=-5,"POR VENCER","AL DÍA"))))</f>
        <v>SIN ESTADO</v>
      </c>
      <c r="HM170" t="str">
        <f>IF(N($H170)&lt;36,"",IF(HG170="","",HG170+31))</f>
        <v/>
      </c>
      <c r="HN170" t="str">
        <f>IF(HM170="","",TODAY()-HM170)</f>
        <v/>
      </c>
      <c r="HQ170" t="str">
        <f>IF(HM170="","SIN ESTADO",IF(HO170&lt;&gt;"","PAGA",IF(HN170&gt;0,"VENCIDA",IF(HN170&gt;=-5,"POR VENCER","AL DÍA"))))</f>
        <v>SIN ESTADO</v>
      </c>
      <c r="HS170">
        <f>N170+T170+Z170+AF170+AL170+AR170+AX170+BD170+BJ170+BP170+BV170+CB170+CH170+CN170+CT170+CZ170+DF170+DL170+DR170+DX170+ED170+EJ170+EP170+EV170+FB170+FH170+FN170+FT170+FZ170+GF170+GL170+GR170+GX170+HD170+HJ170+HP170</f>
        <v>0</v>
      </c>
      <c r="HU170">
        <f>IFERROR(N($J170),0)</f>
        <v>0</v>
      </c>
      <c r="HW170">
        <f>SUMPRODUCT((MOD(COLUMN($M170:$HR170)-COLUMN($M170),6)=0)*ISNUMBER($M170:$HR170)*($M170:$HR170&gt;=RESUMEN!$C$26)*($M170:$HR170&lt;=RESUMEN!$C$27)*IFERROR(N($N170:$HS170),0))</f>
        <v>0</v>
      </c>
      <c r="HX170">
        <f>SUMPRODUCT((MOD(COLUMN($M170:$HR170)-COLUMN($M170),6)=0)*ISNUMBER($M170:$HR170)*($M170:$HR170&gt;=RESUMEN!$C$26)*($M170:$HR170&lt;=RESUMEN!$C$27))</f>
        <v>0</v>
      </c>
    </row>
    <row r="171">
      <c r="B171">
        <f>VENTAS!A170</f>
        <v>168</v>
      </c>
      <c r="C171" t="str">
        <f>VENTAS!B170</f>
        <v xml:space="preserve">LC1 - 17 -1 </v>
      </c>
      <c r="D171" t="str">
        <f>VENTAS!C170</f>
        <v>VENDIDO</v>
      </c>
      <c r="E171">
        <f>VENTAS!D170</f>
        <v>30000000</v>
      </c>
      <c r="F171">
        <f>VENTAS!J170</f>
        <v>26000000</v>
      </c>
      <c r="G171">
        <f>VENTAS!F170</f>
        <v>45871</v>
      </c>
      <c r="H171">
        <f>VENTAS!K170</f>
        <v>24</v>
      </c>
      <c r="I171" t="str">
        <f>VENTAS!M170</f>
        <v xml:space="preserve">02 DE CADA MES </v>
      </c>
      <c r="J171">
        <f>VENTAS!L170</f>
        <v>1083333.3333333333</v>
      </c>
      <c r="K171">
        <f>IF(N($H171)&lt;1,"",$G171+31)</f>
        <v>45902</v>
      </c>
      <c r="L171">
        <f>IF(K171="","",TODAY()-K171)</f>
        <v>416</v>
      </c>
      <c r="M171">
        <v>45930</v>
      </c>
      <c r="N171">
        <v>1000000</v>
      </c>
      <c r="O171" t="str">
        <f>IF(K171="","SIN ESTADO",IF(M171&lt;&gt;"","PAGA",IF(L171&gt;0,"VENCIDA",IF(L171&gt;=-5,"POR VENCER","AL DÍA"))))</f>
        <v>PAGA</v>
      </c>
      <c r="P171" t="str">
        <v>TRANSFERENCIA</v>
      </c>
      <c r="Q171">
        <f>IF(N($H171)&lt;2,"",IF(K171="","",K171+31))</f>
        <v>45933</v>
      </c>
      <c r="R171">
        <f>IF(Q171="","",TODAY()-Q171)</f>
        <v>385</v>
      </c>
      <c r="S171">
        <v>45991</v>
      </c>
      <c r="T171">
        <v>1000000</v>
      </c>
      <c r="U171" t="str">
        <f>IF(Q171="","SIN ESTADO",IF(S171&lt;&gt;"","PAGA",IF(R171&gt;0,"VENCIDA",IF(R171&gt;=-5,"POR VENCER","AL DÍA"))))</f>
        <v>PAGA</v>
      </c>
      <c r="V171" t="str">
        <v>TRANSFERENCIA</v>
      </c>
      <c r="W171">
        <f>IF(N($H171)&lt;3,"",IF(Q171="","",Q171+31))</f>
        <v>45964</v>
      </c>
      <c r="X171">
        <f>IF(W171="","",TODAY()-W171)</f>
        <v>354</v>
      </c>
      <c r="Y171">
        <v>45991</v>
      </c>
      <c r="Z171">
        <v>1000000</v>
      </c>
      <c r="AA171" t="str">
        <f>IF(W171="","SIN ESTADO",IF(Y171&lt;&gt;"","PAGA",IF(X171&gt;0,"VENCIDA",IF(X171&gt;=-5,"POR VENCER","AL DÍA"))))</f>
        <v>PAGA</v>
      </c>
      <c r="AB171" t="str">
        <v>TRANSFERENCIA</v>
      </c>
      <c r="AC171">
        <f>IF(N($H171)&lt;4,"",IF(W171="","",W171+31))</f>
        <v>45995</v>
      </c>
      <c r="AD171">
        <f>IF(AC171="","",TODAY()-AC171)</f>
        <v>323</v>
      </c>
      <c r="AE171">
        <v>46021</v>
      </c>
      <c r="AF171">
        <v>900000</v>
      </c>
      <c r="AG171" t="str">
        <f>IF(AC171="","SIN ESTADO",IF(AE171&lt;&gt;"","PAGA",IF(AD171&gt;0,"VENCIDA",IF(AD171&gt;=-5,"POR VENCER","AL DÍA"))))</f>
        <v>PAGA</v>
      </c>
      <c r="AH171" t="str">
        <v>TRANSFERENCIA</v>
      </c>
      <c r="AI171">
        <f>IF(N($H171)&lt;5,"",IF(AC171="","",AC171+31))</f>
        <v>46026</v>
      </c>
      <c r="AJ171">
        <f>IF(AI171="","",TODAY()-AI171)</f>
        <v>292</v>
      </c>
      <c r="AK171">
        <v>46088</v>
      </c>
      <c r="AL171">
        <v>1000000</v>
      </c>
      <c r="AM171" t="str">
        <f>IF(AI171="","SIN ESTADO",IF(AK171&lt;&gt;"","PAGA",IF(AJ171&gt;0,"VENCIDA",IF(AJ171&gt;=-5,"POR VENCER","AL DÍA"))))</f>
        <v>PAGA</v>
      </c>
      <c r="AN171" t="str">
        <v>TRANSFERENCIA</v>
      </c>
      <c r="AO171">
        <f>IF(N($H171)&lt;6,"",IF(AI171="","",AI171+31))</f>
        <v>46057</v>
      </c>
      <c r="AP171">
        <f>IF(AO171="","",TODAY()-AO171)</f>
        <v>261</v>
      </c>
      <c r="AQ171">
        <v>46204</v>
      </c>
      <c r="AR171">
        <v>1000000</v>
      </c>
      <c r="AS171" t="str">
        <f>IF(AO171="","SIN ESTADO",IF(AQ171&lt;&gt;"","PAGA",IF(AP171&gt;0,"VENCIDA",IF(AP171&gt;=-5,"POR VENCER","AL DÍA"))))</f>
        <v>PAGA</v>
      </c>
      <c r="AT171" t="str">
        <v>TRANSFERENCIA</v>
      </c>
      <c r="AU171">
        <f>IF(N($H171)&lt;7,"",IF(AO171="","",AO171+31))</f>
        <v>46088</v>
      </c>
      <c r="AV171">
        <f>IF(AU171="","",TODAY()-AU171)</f>
        <v>230</v>
      </c>
      <c r="AW171">
        <v>46204</v>
      </c>
      <c r="AX171">
        <v>1000000</v>
      </c>
      <c r="AY171" t="str">
        <f>IF(AU171="","SIN ESTADO",IF(AW171&lt;&gt;"","PAGA",IF(AV171&gt;0,"VENCIDA",IF(AV171&gt;=-5,"POR VENCER","AL DÍA"))))</f>
        <v>PAGA</v>
      </c>
      <c r="BA171">
        <f>IF(N($H171)&lt;8,"",IF(AU171="","",AU171+31))</f>
        <v>46119</v>
      </c>
      <c r="BB171">
        <f>IF(BA171="","",TODAY()-BA171)</f>
        <v>199</v>
      </c>
      <c r="BE171" t="str">
        <f>IF(BA171="","SIN ESTADO",IF(BC171&lt;&gt;"","PAGA",IF(BB171&gt;0,"VENCIDA",IF(BB171&gt;=-5,"POR VENCER","AL DÍA"))))</f>
        <v>VENCIDA</v>
      </c>
      <c r="BG171">
        <f>IF(N($H171)&lt;9,"",IF(BA171="","",BA171+31))</f>
        <v>46150</v>
      </c>
      <c r="BH171">
        <f>IF(BG171="","",TODAY()-BG171)</f>
        <v>168</v>
      </c>
      <c r="BK171" t="str">
        <f>IF(BG171="","SIN ESTADO",IF(BI171&lt;&gt;"","PAGA",IF(BH171&gt;0,"VENCIDA",IF(BH171&gt;=-5,"POR VENCER","AL DÍA"))))</f>
        <v>VENCIDA</v>
      </c>
      <c r="BM171">
        <f>IF(N($H171)&lt;10,"",IF(BG171="","",BG171+31))</f>
        <v>46181</v>
      </c>
      <c r="BN171">
        <f>IF(BM171="","",TODAY()-BM171)</f>
        <v>137</v>
      </c>
      <c r="BQ171" t="str">
        <f>IF(BM171="","SIN ESTADO",IF(BO171&lt;&gt;"","PAGA",IF(BN171&gt;0,"VENCIDA",IF(BN171&gt;=-5,"POR VENCER","AL DÍA"))))</f>
        <v>VENCIDA</v>
      </c>
      <c r="BS171">
        <f>IF(N($H171)&lt;11,"",IF(BM171="","",BM171+31))</f>
        <v>46212</v>
      </c>
      <c r="BT171">
        <f>IF(BS171="","",TODAY()-BS171)</f>
        <v>106</v>
      </c>
      <c r="BW171" t="str">
        <f>IF(BS171="","SIN ESTADO",IF(BU171&lt;&gt;"","PAGA",IF(BT171&gt;0,"VENCIDA",IF(BT171&gt;=-5,"POR VENCER","AL DÍA"))))</f>
        <v>VENCIDA</v>
      </c>
      <c r="BY171">
        <f>IF(N($H171)&lt;12,"",IF(BS171="","",BS171+31))</f>
        <v>46243</v>
      </c>
      <c r="BZ171">
        <f>IF(BY171="","",TODAY()-BY171)</f>
        <v>75</v>
      </c>
      <c r="CC171" t="str">
        <f>IF(BY171="","SIN ESTADO",IF(CA171&lt;&gt;"","PAGA",IF(BZ171&gt;0,"VENCIDA",IF(BZ171&gt;=-5,"POR VENCER","AL DÍA"))))</f>
        <v>VENCIDA</v>
      </c>
      <c r="CE171">
        <f>IF(N($H171)&lt;13,"",IF(BY171="","",BY171+31))</f>
        <v>46274</v>
      </c>
      <c r="CF171">
        <f>IF(CE171="","",TODAY()-CE171)</f>
        <v>44</v>
      </c>
      <c r="CI171" t="str">
        <f>IF(CE171="","SIN ESTADO",IF(CG171&lt;&gt;"","PAGA",IF(CF171&gt;0,"VENCIDA",IF(CF171&gt;=-5,"POR VENCER","AL DÍA"))))</f>
        <v>VENCIDA</v>
      </c>
      <c r="CK171">
        <f>IF(N($H171)&lt;14,"",IF(CE171="","",CE171+31))</f>
        <v>46305</v>
      </c>
      <c r="CL171">
        <f>IF(CK171="","",TODAY()-CK171)</f>
        <v>13</v>
      </c>
      <c r="CO171" t="str">
        <f>IF(CK171="","SIN ESTADO",IF(CM171&lt;&gt;"","PAGA",IF(CL171&gt;0,"VENCIDA",IF(CL171&gt;=-5,"POR VENCER","AL DÍA"))))</f>
        <v>VENCIDA</v>
      </c>
      <c r="CQ171">
        <f>IF(N($H171)&lt;15,"",IF(CK171="","",CK171+31))</f>
        <v>46336</v>
      </c>
      <c r="CR171">
        <f>IF(CQ171="","",TODAY()-CQ171)</f>
        <v>-18</v>
      </c>
      <c r="CU171" t="str">
        <f>IF(CQ171="","SIN ESTADO",IF(CS171&lt;&gt;"","PAGA",IF(CR171&gt;0,"VENCIDA",IF(CR171&gt;=-5,"POR VENCER","AL DÍA"))))</f>
        <v>AL DÍA</v>
      </c>
      <c r="CW171">
        <f>IF(N($H171)&lt;16,"",IF(CQ171="","",CQ171+31))</f>
        <v>46367</v>
      </c>
      <c r="CX171">
        <f>IF(CW171="","",TODAY()-CW171)</f>
        <v>-49</v>
      </c>
      <c r="DA171" t="str">
        <f>IF(CW171="","SIN ESTADO",IF(CY171&lt;&gt;"","PAGA",IF(CX171&gt;0,"VENCIDA",IF(CX171&gt;=-5,"POR VENCER","AL DÍA"))))</f>
        <v>AL DÍA</v>
      </c>
      <c r="DC171">
        <f>IF(N($H171)&lt;17,"",IF(CW171="","",CW171+31))</f>
        <v>46398</v>
      </c>
      <c r="DD171">
        <f>IF(DC171="","",TODAY()-DC171)</f>
        <v>-80</v>
      </c>
      <c r="DG171" t="str">
        <f>IF(DC171="","SIN ESTADO",IF(DE171&lt;&gt;"","PAGA",IF(DD171&gt;0,"VENCIDA",IF(DD171&gt;=-5,"POR VENCER","AL DÍA"))))</f>
        <v>AL DÍA</v>
      </c>
      <c r="DI171">
        <f>IF(N($H171)&lt;18,"",IF(DC171="","",DC171+31))</f>
        <v>46429</v>
      </c>
      <c r="DJ171">
        <f>IF(DI171="","",TODAY()-DI171)</f>
        <v>-111</v>
      </c>
      <c r="DM171" t="str">
        <f>IF(DI171="","SIN ESTADO",IF(DK171&lt;&gt;"","PAGA",IF(DJ171&gt;0,"VENCIDA",IF(DJ171&gt;=-5,"POR VENCER","AL DÍA"))))</f>
        <v>AL DÍA</v>
      </c>
      <c r="DO171">
        <f>IF(N($H171)&lt;19,"",IF(DI171="","",DI171+31))</f>
        <v>46460</v>
      </c>
      <c r="DP171">
        <f>IF(DO171="","",TODAY()-DO171)</f>
        <v>-142</v>
      </c>
      <c r="DS171" t="str">
        <f>IF(DO171="","SIN ESTADO",IF(DQ171&lt;&gt;"","PAGA",IF(DP171&gt;0,"VENCIDA",IF(DP171&gt;=-5,"POR VENCER","AL DÍA"))))</f>
        <v>AL DÍA</v>
      </c>
      <c r="DU171">
        <f>IF(N($H171)&lt;20,"",IF(DO171="","",DO171+31))</f>
        <v>46491</v>
      </c>
      <c r="DV171">
        <f>IF(DU171="","",TODAY()-DU171)</f>
        <v>-173</v>
      </c>
      <c r="DY171" t="str">
        <f>IF(DU171="","SIN ESTADO",IF(DW171&lt;&gt;"","PAGA",IF(DV171&gt;0,"VENCIDA",IF(DV171&gt;=-5,"POR VENCER","AL DÍA"))))</f>
        <v>AL DÍA</v>
      </c>
      <c r="EA171">
        <f>IF(N($H171)&lt;21,"",IF(DU171="","",DU171+31))</f>
        <v>46522</v>
      </c>
      <c r="EB171">
        <f>IF(EA171="","",TODAY()-EA171)</f>
        <v>-204</v>
      </c>
      <c r="EE171" t="str">
        <f>IF(EA171="","SIN ESTADO",IF(EC171&lt;&gt;"","PAGA",IF(EB171&gt;0,"VENCIDA",IF(EB171&gt;=-5,"POR VENCER","AL DÍA"))))</f>
        <v>AL DÍA</v>
      </c>
      <c r="EG171">
        <f>IF(N($H171)&lt;22,"",IF(EA171="","",EA171+31))</f>
        <v>46553</v>
      </c>
      <c r="EH171">
        <f>IF(EG171="","",TODAY()-EG171)</f>
        <v>-235</v>
      </c>
      <c r="EK171" t="str">
        <f>IF(EG171="","SIN ESTADO",IF(EI171&lt;&gt;"","PAGA",IF(EH171&gt;0,"VENCIDA",IF(EH171&gt;=-5,"POR VENCER","AL DÍA"))))</f>
        <v>AL DÍA</v>
      </c>
      <c r="EM171">
        <f>IF(N($H171)&lt;23,"",IF(EG171="","",EG171+31))</f>
        <v>46584</v>
      </c>
      <c r="EN171">
        <f>IF(EM171="","",TODAY()-EM171)</f>
        <v>-266</v>
      </c>
      <c r="EQ171" t="str">
        <f>IF(EM171="","SIN ESTADO",IF(EO171&lt;&gt;"","PAGA",IF(EN171&gt;0,"VENCIDA",IF(EN171&gt;=-5,"POR VENCER","AL DÍA"))))</f>
        <v>AL DÍA</v>
      </c>
      <c r="ES171">
        <f>IF(N($H171)&lt;24,"",IF(EM171="","",EM171+31))</f>
        <v>46615</v>
      </c>
      <c r="ET171">
        <f>IF(ES171="","",TODAY()-ES171)</f>
        <v>-297</v>
      </c>
      <c r="EW171" t="str">
        <f>IF(ES171="","SIN ESTADO",IF(EU171&lt;&gt;"","PAGA",IF(ET171&gt;0,"VENCIDA",IF(ET171&gt;=-5,"POR VENCER","AL DÍA"))))</f>
        <v>AL DÍA</v>
      </c>
      <c r="EY171" t="str">
        <f>IF(N($H171)&lt;25,"",IF(ES171="","",ES171+31))</f>
        <v/>
      </c>
      <c r="EZ171" t="str">
        <f>IF(EY171="","",TODAY()-EY171)</f>
        <v/>
      </c>
      <c r="FC171" t="str">
        <f>IF(EY171="","SIN ESTADO",IF(FA171&lt;&gt;"","PAGA",IF(EZ171&gt;0,"VENCIDA",IF(EZ171&gt;=-5,"POR VENCER","AL DÍA"))))</f>
        <v>SIN ESTADO</v>
      </c>
      <c r="FE171" t="str">
        <f>IF(N($H171)&lt;26,"",IF(EY171="","",EY171+31))</f>
        <v/>
      </c>
      <c r="FF171" t="str">
        <f>IF(FE171="","",TODAY()-FE171)</f>
        <v/>
      </c>
      <c r="FI171" t="str">
        <f>IF(FE171="","SIN ESTADO",IF(FG171&lt;&gt;"","PAGA",IF(FF171&gt;0,"VENCIDA",IF(FF171&gt;=-5,"POR VENCER","AL DÍA"))))</f>
        <v>SIN ESTADO</v>
      </c>
      <c r="FK171" t="str">
        <f>IF(N($H171)&lt;27,"",IF(FE171="","",FE171+31))</f>
        <v/>
      </c>
      <c r="FL171" t="str">
        <f>IF(FK171="","",TODAY()-FK171)</f>
        <v/>
      </c>
      <c r="FO171" t="str">
        <f>IF(FK171="","SIN ESTADO",IF(FM171&lt;&gt;"","PAGA",IF(FL171&gt;0,"VENCIDA",IF(FL171&gt;=-5,"POR VENCER","AL DÍA"))))</f>
        <v>SIN ESTADO</v>
      </c>
      <c r="FQ171" t="str">
        <f>IF(N($H171)&lt;28,"",IF(FK171="","",FK171+31))</f>
        <v/>
      </c>
      <c r="FR171" t="str">
        <f>IF(FQ171="","",TODAY()-FQ171)</f>
        <v/>
      </c>
      <c r="FU171" t="str">
        <f>IF(FQ171="","SIN ESTADO",IF(FS171&lt;&gt;"","PAGA",IF(FR171&gt;0,"VENCIDA",IF(FR171&gt;=-5,"POR VENCER","AL DÍA"))))</f>
        <v>SIN ESTADO</v>
      </c>
      <c r="FW171" t="str">
        <f>IF(N($H171)&lt;29,"",IF(FQ171="","",FQ171+31))</f>
        <v/>
      </c>
      <c r="FX171" t="str">
        <f>IF(FW171="","",TODAY()-FW171)</f>
        <v/>
      </c>
      <c r="GA171" t="str">
        <f>IF(FW171="","SIN ESTADO",IF(FY171&lt;&gt;"","PAGA",IF(FX171&gt;0,"VENCIDA",IF(FX171&gt;=-5,"POR VENCER","AL DÍA"))))</f>
        <v>SIN ESTADO</v>
      </c>
      <c r="GC171" t="str">
        <f>IF(N($H171)&lt;30,"",IF(FW171="","",FW171+31))</f>
        <v/>
      </c>
      <c r="GD171" t="str">
        <f>IF(GC171="","",TODAY()-GC171)</f>
        <v/>
      </c>
      <c r="GG171" t="str">
        <f>IF(GC171="","SIN ESTADO",IF(GE171&lt;&gt;"","PAGA",IF(GD171&gt;0,"VENCIDA",IF(GD171&gt;=-5,"POR VENCER","AL DÍA"))))</f>
        <v>SIN ESTADO</v>
      </c>
      <c r="GI171" t="str">
        <f>IF(N($H171)&lt;31,"",IF(GC171="","",GC171+31))</f>
        <v/>
      </c>
      <c r="GJ171" t="str">
        <f>IF(GI171="","",TODAY()-GI171)</f>
        <v/>
      </c>
      <c r="GM171" t="str">
        <f>IF(GI171="","SIN ESTADO",IF(GK171&lt;&gt;"","PAGA",IF(GJ171&gt;0,"VENCIDA",IF(GJ171&gt;=-5,"POR VENCER","AL DÍA"))))</f>
        <v>SIN ESTADO</v>
      </c>
      <c r="GO171" t="str">
        <f>IF(N($H171)&lt;32,"",IF(GI171="","",GI171+31))</f>
        <v/>
      </c>
      <c r="GP171" t="str">
        <f>IF(GO171="","",TODAY()-GO171)</f>
        <v/>
      </c>
      <c r="GS171" t="str">
        <f>IF(GO171="","SIN ESTADO",IF(GQ171&lt;&gt;"","PAGA",IF(GP171&gt;0,"VENCIDA",IF(GP171&gt;=-5,"POR VENCER","AL DÍA"))))</f>
        <v>SIN ESTADO</v>
      </c>
      <c r="GU171" t="str">
        <f>IF(N($H171)&lt;33,"",IF(GO171="","",GO171+31))</f>
        <v/>
      </c>
      <c r="GV171" t="str">
        <f>IF(GU171="","",TODAY()-GU171)</f>
        <v/>
      </c>
      <c r="GY171" t="str">
        <f>IF(GU171="","SIN ESTADO",IF(GW171&lt;&gt;"","PAGA",IF(GV171&gt;0,"VENCIDA",IF(GV171&gt;=-5,"POR VENCER","AL DÍA"))))</f>
        <v>SIN ESTADO</v>
      </c>
      <c r="HA171" t="str">
        <f>IF(N($H171)&lt;34,"",IF(GU171="","",GU171+31))</f>
        <v/>
      </c>
      <c r="HB171" t="str">
        <f>IF(HA171="","",TODAY()-HA171)</f>
        <v/>
      </c>
      <c r="HE171" t="str">
        <f>IF(HA171="","SIN ESTADO",IF(HC171&lt;&gt;"","PAGA",IF(HB171&gt;0,"VENCIDA",IF(HB171&gt;=-5,"POR VENCER","AL DÍA"))))</f>
        <v>SIN ESTADO</v>
      </c>
      <c r="HG171" t="str">
        <f>IF(N($H171)&lt;35,"",IF(HA171="","",HA171+31))</f>
        <v/>
      </c>
      <c r="HH171" t="str">
        <f>IF(HG171="","",TODAY()-HG171)</f>
        <v/>
      </c>
      <c r="HK171" t="str">
        <f>IF(HG171="","SIN ESTADO",IF(HI171&lt;&gt;"","PAGA",IF(HH171&gt;0,"VENCIDA",IF(HH171&gt;=-5,"POR VENCER","AL DÍA"))))</f>
        <v>SIN ESTADO</v>
      </c>
      <c r="HM171" t="str">
        <f>IF(N($H171)&lt;36,"",IF(HG171="","",HG171+31))</f>
        <v/>
      </c>
      <c r="HN171" t="str">
        <f>IF(HM171="","",TODAY()-HM171)</f>
        <v/>
      </c>
      <c r="HQ171" t="str">
        <f>IF(HM171="","SIN ESTADO",IF(HO171&lt;&gt;"","PAGA",IF(HN171&gt;0,"VENCIDA",IF(HN171&gt;=-5,"POR VENCER","AL DÍA"))))</f>
        <v>SIN ESTADO</v>
      </c>
      <c r="HS171">
        <f>N171+T171+Z171+AF171+AL171+AR171+AX171+BD171+BJ171+BP171+BV171+CB171+CH171+CN171+CT171+CZ171+DF171+DL171+DR171+DX171+ED171+EJ171+EP171+EV171+FB171+FH171+FN171+FT171+FZ171+GF171+GL171+GR171+GX171+HD171+HJ171+HP171</f>
        <v>6900000</v>
      </c>
      <c r="HU171">
        <f>IFERROR(N($J171),0)</f>
        <v>1083333.3333333333</v>
      </c>
      <c r="HW171">
        <f>SUMPRODUCT((MOD(COLUMN($M171:$HR171)-COLUMN($M171),6)=0)*ISNUMBER($M171:$HR171)*($M171:$HR171&gt;=RESUMEN!$C$26)*($M171:$HR171&lt;=RESUMEN!$C$27)*IFERROR(N($N171:$HS171),0))</f>
        <v>0</v>
      </c>
      <c r="HX171">
        <f>SUMPRODUCT((MOD(COLUMN($M171:$HR171)-COLUMN($M171),6)=0)*ISNUMBER($M171:$HR171)*($M171:$HR171&gt;=RESUMEN!$C$26)*($M171:$HR171&lt;=RESUMEN!$C$27))</f>
        <v>0</v>
      </c>
    </row>
    <row r="172">
      <c r="B172">
        <f>VENTAS!A171</f>
        <v>169</v>
      </c>
      <c r="C172" t="str">
        <f>VENTAS!B171</f>
        <v xml:space="preserve">LC1 - 17 - 2 </v>
      </c>
      <c r="D172" t="str">
        <f>VENTAS!C171</f>
        <v>VENDIDO</v>
      </c>
      <c r="E172">
        <f>VENTAS!D171</f>
        <v>25000000</v>
      </c>
      <c r="F172">
        <f>VENTAS!J171</f>
        <v>21000000</v>
      </c>
      <c r="G172">
        <f>VENTAS!F171</f>
        <v>46098</v>
      </c>
      <c r="H172">
        <f>VENTAS!K171</f>
        <v>24</v>
      </c>
      <c r="I172" t="str">
        <f>VENTAS!M171</f>
        <v xml:space="preserve">17 DE CADA MES </v>
      </c>
      <c r="J172">
        <f>VENTAS!L171</f>
        <v>875000</v>
      </c>
      <c r="K172">
        <f>IF(N($H172)&lt;1,"",$G172+31)</f>
        <v>46129</v>
      </c>
      <c r="L172">
        <f>IF(K172="","",TODAY()-K172)</f>
        <v>189</v>
      </c>
      <c r="M172">
        <v>46131</v>
      </c>
      <c r="N172">
        <v>875000</v>
      </c>
      <c r="O172" t="str">
        <f>IF(K172="","SIN ESTADO",IF(M172&lt;&gt;"","PAGA",IF(L172&gt;0,"VENCIDA",IF(L172&gt;=-5,"POR VENCER","AL DÍA"))))</f>
        <v>PAGA</v>
      </c>
      <c r="P172" t="str">
        <v>TRANSFERENCIA</v>
      </c>
      <c r="Q172">
        <f>IF(N($H172)&lt;2,"",IF(K172="","",K172+31))</f>
        <v>46160</v>
      </c>
      <c r="R172">
        <f>IF(Q172="","",TODAY()-Q172)</f>
        <v>158</v>
      </c>
      <c r="S172">
        <v>46160</v>
      </c>
      <c r="T172">
        <v>875000</v>
      </c>
      <c r="U172" t="str">
        <f>IF(Q172="","SIN ESTADO",IF(S172&lt;&gt;"","PAGA",IF(R172&gt;0,"VENCIDA",IF(R172&gt;=-5,"POR VENCER","AL DÍA"))))</f>
        <v>PAGA</v>
      </c>
      <c r="V172" t="str">
        <v>TRANSFERENCIA</v>
      </c>
      <c r="W172">
        <f>IF(N($H172)&lt;3,"",IF(Q172="","",Q172+31))</f>
        <v>46191</v>
      </c>
      <c r="X172">
        <f>IF(W172="","",TODAY()-W172)</f>
        <v>127</v>
      </c>
      <c r="Y172">
        <v>46190</v>
      </c>
      <c r="Z172">
        <v>875000</v>
      </c>
      <c r="AA172" t="str">
        <f>IF(W172="","SIN ESTADO",IF(Y172&lt;&gt;"","PAGA",IF(X172&gt;0,"VENCIDA",IF(X172&gt;=-5,"POR VENCER","AL DÍA"))))</f>
        <v>PAGA</v>
      </c>
      <c r="AB172" t="str">
        <v>TRANSFERENCIA</v>
      </c>
      <c r="AC172">
        <f>IF(N($H172)&lt;4,"",IF(W172="","",W172+31))</f>
        <v>46222</v>
      </c>
      <c r="AD172">
        <f>IF(AC172="","",TODAY()-AC172)</f>
        <v>96</v>
      </c>
      <c r="AE172">
        <v>46219</v>
      </c>
      <c r="AF172">
        <v>875000</v>
      </c>
      <c r="AG172" t="str">
        <f>IF(AC172="","SIN ESTADO",IF(AE172&lt;&gt;"","PAGA",IF(AD172&gt;0,"VENCIDA",IF(AD172&gt;=-5,"POR VENCER","AL DÍA"))))</f>
        <v>PAGA</v>
      </c>
      <c r="AH172" t="str">
        <v>TRANSFERENCIA</v>
      </c>
      <c r="AI172">
        <f>IF(N($H172)&lt;5,"",IF(AC172="","",AC172+31))</f>
        <v>46253</v>
      </c>
      <c r="AJ172">
        <f>IF(AI172="","",TODAY()-AI172)</f>
        <v>65</v>
      </c>
      <c r="AK172">
        <v>46252</v>
      </c>
      <c r="AL172">
        <v>875000</v>
      </c>
      <c r="AM172" t="str">
        <f>IF(AI172="","SIN ESTADO",IF(AK172&lt;&gt;"","PAGA",IF(AJ172&gt;0,"VENCIDA",IF(AJ172&gt;=-5,"POR VENCER","AL DÍA"))))</f>
        <v>PAGA</v>
      </c>
      <c r="AN172" t="str">
        <v>TRANSFERENCIA</v>
      </c>
      <c r="AO172">
        <f>IF(N($H172)&lt;6,"",IF(AI172="","",AI172+31))</f>
        <v>46284</v>
      </c>
      <c r="AP172">
        <f>IF(AO172="","",TODAY()-AO172)</f>
        <v>34</v>
      </c>
      <c r="AQ172">
        <v>46286</v>
      </c>
      <c r="AR172">
        <v>875000</v>
      </c>
      <c r="AS172" t="str">
        <f>IF(AO172="","SIN ESTADO",IF(AQ172&lt;&gt;"","PAGA",IF(AP172&gt;0,"VENCIDA",IF(AP172&gt;=-5,"POR VENCER","AL DÍA"))))</f>
        <v>PAGA</v>
      </c>
      <c r="AT172" t="str">
        <v>TRANSFERENCIA</v>
      </c>
      <c r="AU172">
        <f>IF(N($H172)&lt;7,"",IF(AO172="","",AO172+31))</f>
        <v>46315</v>
      </c>
      <c r="AV172">
        <f>IF(AU172="","",TODAY()-AU172)</f>
        <v>3</v>
      </c>
      <c r="AY172" t="str">
        <f>IF(AU172="","SIN ESTADO",IF(AW172&lt;&gt;"","PAGA",IF(AV172&gt;0,"VENCIDA",IF(AV172&gt;=-5,"POR VENCER","AL DÍA"))))</f>
        <v>VENCIDA</v>
      </c>
      <c r="BA172">
        <f>IF(N($H172)&lt;8,"",IF(AU172="","",AU172+31))</f>
        <v>46346</v>
      </c>
      <c r="BB172">
        <f>IF(BA172="","",TODAY()-BA172)</f>
        <v>-28</v>
      </c>
      <c r="BE172" t="str">
        <f>IF(BA172="","SIN ESTADO",IF(BC172&lt;&gt;"","PAGA",IF(BB172&gt;0,"VENCIDA",IF(BB172&gt;=-5,"POR VENCER","AL DÍA"))))</f>
        <v>AL DÍA</v>
      </c>
      <c r="BG172">
        <f>IF(N($H172)&lt;9,"",IF(BA172="","",BA172+31))</f>
        <v>46377</v>
      </c>
      <c r="BH172">
        <f>IF(BG172="","",TODAY()-BG172)</f>
        <v>-59</v>
      </c>
      <c r="BK172" t="str">
        <f>IF(BG172="","SIN ESTADO",IF(BI172&lt;&gt;"","PAGA",IF(BH172&gt;0,"VENCIDA",IF(BH172&gt;=-5,"POR VENCER","AL DÍA"))))</f>
        <v>AL DÍA</v>
      </c>
      <c r="BM172">
        <f>IF(N($H172)&lt;10,"",IF(BG172="","",BG172+31))</f>
        <v>46408</v>
      </c>
      <c r="BN172">
        <f>IF(BM172="","",TODAY()-BM172)</f>
        <v>-90</v>
      </c>
      <c r="BQ172" t="str">
        <f>IF(BM172="","SIN ESTADO",IF(BO172&lt;&gt;"","PAGA",IF(BN172&gt;0,"VENCIDA",IF(BN172&gt;=-5,"POR VENCER","AL DÍA"))))</f>
        <v>AL DÍA</v>
      </c>
      <c r="BS172">
        <f>IF(N($H172)&lt;11,"",IF(BM172="","",BM172+31))</f>
        <v>46439</v>
      </c>
      <c r="BT172">
        <f>IF(BS172="","",TODAY()-BS172)</f>
        <v>-121</v>
      </c>
      <c r="BW172" t="str">
        <f>IF(BS172="","SIN ESTADO",IF(BU172&lt;&gt;"","PAGA",IF(BT172&gt;0,"VENCIDA",IF(BT172&gt;=-5,"POR VENCER","AL DÍA"))))</f>
        <v>AL DÍA</v>
      </c>
      <c r="BY172">
        <f>IF(N($H172)&lt;12,"",IF(BS172="","",BS172+31))</f>
        <v>46470</v>
      </c>
      <c r="BZ172">
        <f>IF(BY172="","",TODAY()-BY172)</f>
        <v>-152</v>
      </c>
      <c r="CC172" t="str">
        <f>IF(BY172="","SIN ESTADO",IF(CA172&lt;&gt;"","PAGA",IF(BZ172&gt;0,"VENCIDA",IF(BZ172&gt;=-5,"POR VENCER","AL DÍA"))))</f>
        <v>AL DÍA</v>
      </c>
      <c r="CE172">
        <f>IF(N($H172)&lt;13,"",IF(BY172="","",BY172+31))</f>
        <v>46501</v>
      </c>
      <c r="CF172">
        <f>IF(CE172="","",TODAY()-CE172)</f>
        <v>-183</v>
      </c>
      <c r="CI172" t="str">
        <f>IF(CE172="","SIN ESTADO",IF(CG172&lt;&gt;"","PAGA",IF(CF172&gt;0,"VENCIDA",IF(CF172&gt;=-5,"POR VENCER","AL DÍA"))))</f>
        <v>AL DÍA</v>
      </c>
      <c r="CK172">
        <f>IF(N($H172)&lt;14,"",IF(CE172="","",CE172+31))</f>
        <v>46532</v>
      </c>
      <c r="CL172">
        <f>IF(CK172="","",TODAY()-CK172)</f>
        <v>-214</v>
      </c>
      <c r="CO172" t="str">
        <f>IF(CK172="","SIN ESTADO",IF(CM172&lt;&gt;"","PAGA",IF(CL172&gt;0,"VENCIDA",IF(CL172&gt;=-5,"POR VENCER","AL DÍA"))))</f>
        <v>AL DÍA</v>
      </c>
      <c r="CQ172">
        <f>IF(N($H172)&lt;15,"",IF(CK172="","",CK172+31))</f>
        <v>46563</v>
      </c>
      <c r="CR172">
        <f>IF(CQ172="","",TODAY()-CQ172)</f>
        <v>-245</v>
      </c>
      <c r="CU172" t="str">
        <f>IF(CQ172="","SIN ESTADO",IF(CS172&lt;&gt;"","PAGA",IF(CR172&gt;0,"VENCIDA",IF(CR172&gt;=-5,"POR VENCER","AL DÍA"))))</f>
        <v>AL DÍA</v>
      </c>
      <c r="CW172">
        <f>IF(N($H172)&lt;16,"",IF(CQ172="","",CQ172+31))</f>
        <v>46594</v>
      </c>
      <c r="CX172">
        <f>IF(CW172="","",TODAY()-CW172)</f>
        <v>-276</v>
      </c>
      <c r="DA172" t="str">
        <f>IF(CW172="","SIN ESTADO",IF(CY172&lt;&gt;"","PAGA",IF(CX172&gt;0,"VENCIDA",IF(CX172&gt;=-5,"POR VENCER","AL DÍA"))))</f>
        <v>AL DÍA</v>
      </c>
      <c r="DC172">
        <f>IF(N($H172)&lt;17,"",IF(CW172="","",CW172+31))</f>
        <v>46625</v>
      </c>
      <c r="DD172">
        <f>IF(DC172="","",TODAY()-DC172)</f>
        <v>-307</v>
      </c>
      <c r="DG172" t="str">
        <f>IF(DC172="","SIN ESTADO",IF(DE172&lt;&gt;"","PAGA",IF(DD172&gt;0,"VENCIDA",IF(DD172&gt;=-5,"POR VENCER","AL DÍA"))))</f>
        <v>AL DÍA</v>
      </c>
      <c r="DI172">
        <f>IF(N($H172)&lt;18,"",IF(DC172="","",DC172+31))</f>
        <v>46656</v>
      </c>
      <c r="DJ172">
        <f>IF(DI172="","",TODAY()-DI172)</f>
        <v>-338</v>
      </c>
      <c r="DM172" t="str">
        <f>IF(DI172="","SIN ESTADO",IF(DK172&lt;&gt;"","PAGA",IF(DJ172&gt;0,"VENCIDA",IF(DJ172&gt;=-5,"POR VENCER","AL DÍA"))))</f>
        <v>AL DÍA</v>
      </c>
      <c r="DO172">
        <f>IF(N($H172)&lt;19,"",IF(DI172="","",DI172+31))</f>
        <v>46687</v>
      </c>
      <c r="DP172">
        <f>IF(DO172="","",TODAY()-DO172)</f>
        <v>-369</v>
      </c>
      <c r="DS172" t="str">
        <f>IF(DO172="","SIN ESTADO",IF(DQ172&lt;&gt;"","PAGA",IF(DP172&gt;0,"VENCIDA",IF(DP172&gt;=-5,"POR VENCER","AL DÍA"))))</f>
        <v>AL DÍA</v>
      </c>
      <c r="DU172">
        <f>IF(N($H172)&lt;20,"",IF(DO172="","",DO172+31))</f>
        <v>46718</v>
      </c>
      <c r="DV172">
        <f>IF(DU172="","",TODAY()-DU172)</f>
        <v>-400</v>
      </c>
      <c r="DY172" t="str">
        <f>IF(DU172="","SIN ESTADO",IF(DW172&lt;&gt;"","PAGA",IF(DV172&gt;0,"VENCIDA",IF(DV172&gt;=-5,"POR VENCER","AL DÍA"))))</f>
        <v>AL DÍA</v>
      </c>
      <c r="EA172">
        <f>IF(N($H172)&lt;21,"",IF(DU172="","",DU172+31))</f>
        <v>46749</v>
      </c>
      <c r="EB172">
        <f>IF(EA172="","",TODAY()-EA172)</f>
        <v>-431</v>
      </c>
      <c r="EE172" t="str">
        <f>IF(EA172="","SIN ESTADO",IF(EC172&lt;&gt;"","PAGA",IF(EB172&gt;0,"VENCIDA",IF(EB172&gt;=-5,"POR VENCER","AL DÍA"))))</f>
        <v>AL DÍA</v>
      </c>
      <c r="EG172">
        <f>IF(N($H172)&lt;22,"",IF(EA172="","",EA172+31))</f>
        <v>46780</v>
      </c>
      <c r="EH172">
        <f>IF(EG172="","",TODAY()-EG172)</f>
        <v>-462</v>
      </c>
      <c r="EK172" t="str">
        <f>IF(EG172="","SIN ESTADO",IF(EI172&lt;&gt;"","PAGA",IF(EH172&gt;0,"VENCIDA",IF(EH172&gt;=-5,"POR VENCER","AL DÍA"))))</f>
        <v>AL DÍA</v>
      </c>
      <c r="EM172">
        <f>IF(N($H172)&lt;23,"",IF(EG172="","",EG172+31))</f>
        <v>46811</v>
      </c>
      <c r="EN172">
        <f>IF(EM172="","",TODAY()-EM172)</f>
        <v>-493</v>
      </c>
      <c r="EQ172" t="str">
        <f>IF(EM172="","SIN ESTADO",IF(EO172&lt;&gt;"","PAGA",IF(EN172&gt;0,"VENCIDA",IF(EN172&gt;=-5,"POR VENCER","AL DÍA"))))</f>
        <v>AL DÍA</v>
      </c>
      <c r="ES172">
        <f>IF(N($H172)&lt;24,"",IF(EM172="","",EM172+31))</f>
        <v>46842</v>
      </c>
      <c r="ET172">
        <f>IF(ES172="","",TODAY()-ES172)</f>
        <v>-524</v>
      </c>
      <c r="EW172" t="str">
        <f>IF(ES172="","SIN ESTADO",IF(EU172&lt;&gt;"","PAGA",IF(ET172&gt;0,"VENCIDA",IF(ET172&gt;=-5,"POR VENCER","AL DÍA"))))</f>
        <v>AL DÍA</v>
      </c>
      <c r="EY172" t="str">
        <f>IF(N($H172)&lt;25,"",IF(ES172="","",ES172+31))</f>
        <v/>
      </c>
      <c r="EZ172" t="str">
        <f>IF(EY172="","",TODAY()-EY172)</f>
        <v/>
      </c>
      <c r="FC172" t="str">
        <f>IF(EY172="","SIN ESTADO",IF(FA172&lt;&gt;"","PAGA",IF(EZ172&gt;0,"VENCIDA",IF(EZ172&gt;=-5,"POR VENCER","AL DÍA"))))</f>
        <v>SIN ESTADO</v>
      </c>
      <c r="FE172" t="str">
        <f>IF(N($H172)&lt;26,"",IF(EY172="","",EY172+31))</f>
        <v/>
      </c>
      <c r="FF172" t="str">
        <f>IF(FE172="","",TODAY()-FE172)</f>
        <v/>
      </c>
      <c r="FI172" t="str">
        <f>IF(FE172="","SIN ESTADO",IF(FG172&lt;&gt;"","PAGA",IF(FF172&gt;0,"VENCIDA",IF(FF172&gt;=-5,"POR VENCER","AL DÍA"))))</f>
        <v>SIN ESTADO</v>
      </c>
      <c r="FK172" t="str">
        <f>IF(N($H172)&lt;27,"",IF(FE172="","",FE172+31))</f>
        <v/>
      </c>
      <c r="FL172" t="str">
        <f>IF(FK172="","",TODAY()-FK172)</f>
        <v/>
      </c>
      <c r="FO172" t="str">
        <f>IF(FK172="","SIN ESTADO",IF(FM172&lt;&gt;"","PAGA",IF(FL172&gt;0,"VENCIDA",IF(FL172&gt;=-5,"POR VENCER","AL DÍA"))))</f>
        <v>SIN ESTADO</v>
      </c>
      <c r="FQ172" t="str">
        <f>IF(N($H172)&lt;28,"",IF(FK172="","",FK172+31))</f>
        <v/>
      </c>
      <c r="FR172" t="str">
        <f>IF(FQ172="","",TODAY()-FQ172)</f>
        <v/>
      </c>
      <c r="FU172" t="str">
        <f>IF(FQ172="","SIN ESTADO",IF(FS172&lt;&gt;"","PAGA",IF(FR172&gt;0,"VENCIDA",IF(FR172&gt;=-5,"POR VENCER","AL DÍA"))))</f>
        <v>SIN ESTADO</v>
      </c>
      <c r="FW172" t="str">
        <f>IF(N($H172)&lt;29,"",IF(FQ172="","",FQ172+31))</f>
        <v/>
      </c>
      <c r="FX172" t="str">
        <f>IF(FW172="","",TODAY()-FW172)</f>
        <v/>
      </c>
      <c r="GA172" t="str">
        <f>IF(FW172="","SIN ESTADO",IF(FY172&lt;&gt;"","PAGA",IF(FX172&gt;0,"VENCIDA",IF(FX172&gt;=-5,"POR VENCER","AL DÍA"))))</f>
        <v>SIN ESTADO</v>
      </c>
      <c r="GC172" t="str">
        <f>IF(N($H172)&lt;30,"",IF(FW172="","",FW172+31))</f>
        <v/>
      </c>
      <c r="GD172" t="str">
        <f>IF(GC172="","",TODAY()-GC172)</f>
        <v/>
      </c>
      <c r="GG172" t="str">
        <f>IF(GC172="","SIN ESTADO",IF(GE172&lt;&gt;"","PAGA",IF(GD172&gt;0,"VENCIDA",IF(GD172&gt;=-5,"POR VENCER","AL DÍA"))))</f>
        <v>SIN ESTADO</v>
      </c>
      <c r="GI172" t="str">
        <f>IF(N($H172)&lt;31,"",IF(GC172="","",GC172+31))</f>
        <v/>
      </c>
      <c r="GJ172" t="str">
        <f>IF(GI172="","",TODAY()-GI172)</f>
        <v/>
      </c>
      <c r="GM172" t="str">
        <f>IF(GI172="","SIN ESTADO",IF(GK172&lt;&gt;"","PAGA",IF(GJ172&gt;0,"VENCIDA",IF(GJ172&gt;=-5,"POR VENCER","AL DÍA"))))</f>
        <v>SIN ESTADO</v>
      </c>
      <c r="GO172" t="str">
        <f>IF(N($H172)&lt;32,"",IF(GI172="","",GI172+31))</f>
        <v/>
      </c>
      <c r="GP172" t="str">
        <f>IF(GO172="","",TODAY()-GO172)</f>
        <v/>
      </c>
      <c r="GS172" t="str">
        <f>IF(GO172="","SIN ESTADO",IF(GQ172&lt;&gt;"","PAGA",IF(GP172&gt;0,"VENCIDA",IF(GP172&gt;=-5,"POR VENCER","AL DÍA"))))</f>
        <v>SIN ESTADO</v>
      </c>
      <c r="GU172" t="str">
        <f>IF(N($H172)&lt;33,"",IF(GO172="","",GO172+31))</f>
        <v/>
      </c>
      <c r="GV172" t="str">
        <f>IF(GU172="","",TODAY()-GU172)</f>
        <v/>
      </c>
      <c r="GY172" t="str">
        <f>IF(GU172="","SIN ESTADO",IF(GW172&lt;&gt;"","PAGA",IF(GV172&gt;0,"VENCIDA",IF(GV172&gt;=-5,"POR VENCER","AL DÍA"))))</f>
        <v>SIN ESTADO</v>
      </c>
      <c r="HA172" t="str">
        <f>IF(N($H172)&lt;34,"",IF(GU172="","",GU172+31))</f>
        <v/>
      </c>
      <c r="HB172" t="str">
        <f>IF(HA172="","",TODAY()-HA172)</f>
        <v/>
      </c>
      <c r="HE172" t="str">
        <f>IF(HA172="","SIN ESTADO",IF(HC172&lt;&gt;"","PAGA",IF(HB172&gt;0,"VENCIDA",IF(HB172&gt;=-5,"POR VENCER","AL DÍA"))))</f>
        <v>SIN ESTADO</v>
      </c>
      <c r="HG172" t="str">
        <f>IF(N($H172)&lt;35,"",IF(HA172="","",HA172+31))</f>
        <v/>
      </c>
      <c r="HH172" t="str">
        <f>IF(HG172="","",TODAY()-HG172)</f>
        <v/>
      </c>
      <c r="HK172" t="str">
        <f>IF(HG172="","SIN ESTADO",IF(HI172&lt;&gt;"","PAGA",IF(HH172&gt;0,"VENCIDA",IF(HH172&gt;=-5,"POR VENCER","AL DÍA"))))</f>
        <v>SIN ESTADO</v>
      </c>
      <c r="HM172" t="str">
        <f>IF(N($H172)&lt;36,"",IF(HG172="","",HG172+31))</f>
        <v/>
      </c>
      <c r="HN172" t="str">
        <f>IF(HM172="","",TODAY()-HM172)</f>
        <v/>
      </c>
      <c r="HQ172" t="str">
        <f>IF(HM172="","SIN ESTADO",IF(HO172&lt;&gt;"","PAGA",IF(HN172&gt;0,"VENCIDA",IF(HN172&gt;=-5,"POR VENCER","AL DÍA"))))</f>
        <v>SIN ESTADO</v>
      </c>
      <c r="HS172">
        <f>N172+T172+Z172+AF172+AL172+AR172+AX172+BD172+BJ172+BP172+BV172+CB172+CH172+CN172+CT172+CZ172+DF172+DL172+DR172+DX172+ED172+EJ172+EP172+EV172+FB172+FH172+FN172+FT172+FZ172+GF172+GL172+GR172+GX172+HD172+HJ172+HP172</f>
        <v>5250000</v>
      </c>
      <c r="HU172">
        <f>IFERROR(N($J172),0)</f>
        <v>875000</v>
      </c>
      <c r="HW172">
        <f>SUMPRODUCT((MOD(COLUMN($M172:$HR172)-COLUMN($M172),6)=0)*ISNUMBER($M172:$HR172)*($M172:$HR172&gt;=RESUMEN!$C$26)*($M172:$HR172&lt;=RESUMEN!$C$27)*IFERROR(N($N172:$HS172),0))</f>
        <v>875000</v>
      </c>
      <c r="HX172">
        <f>SUMPRODUCT((MOD(COLUMN($M172:$HR172)-COLUMN($M172),6)=0)*ISNUMBER($M172:$HR172)*($M172:$HR172&gt;=RESUMEN!$C$26)*($M172:$HR172&lt;=RESUMEN!$C$27))</f>
        <v>1</v>
      </c>
    </row>
    <row r="173">
      <c r="B173">
        <f>VENTAS!A172</f>
        <v>170</v>
      </c>
      <c r="C173" t="str">
        <f>VENTAS!B172</f>
        <v xml:space="preserve">LC1 - 18 - 1 </v>
      </c>
      <c r="D173" t="str">
        <f>VENTAS!C172</f>
        <v>VENDIDO</v>
      </c>
      <c r="E173">
        <f>VENTAS!D172</f>
        <v>30000000</v>
      </c>
      <c r="F173">
        <f>VENTAS!J172</f>
        <v>26000000</v>
      </c>
      <c r="G173">
        <f>VENTAS!F172</f>
        <v>45882</v>
      </c>
      <c r="H173">
        <f>VENTAS!K172</f>
        <v>24</v>
      </c>
      <c r="I173" t="str">
        <f>VENTAS!M172</f>
        <v xml:space="preserve">13 DE CADA MES </v>
      </c>
      <c r="J173">
        <f>VENTAS!L172</f>
        <v>1083333.3333333333</v>
      </c>
      <c r="K173">
        <f>IF(N($H173)&lt;1,"",$G173+31)</f>
        <v>45913</v>
      </c>
      <c r="L173">
        <f>IF(K173="","",TODAY()-K173)</f>
        <v>405</v>
      </c>
      <c r="M173">
        <v>45916</v>
      </c>
      <c r="N173">
        <v>1083400</v>
      </c>
      <c r="O173" t="str">
        <f>IF(K173="","SIN ESTADO",IF(M173&lt;&gt;"","PAGA",IF(L173&gt;0,"VENCIDA",IF(L173&gt;=-5,"POR VENCER","AL DÍA"))))</f>
        <v>PAGA</v>
      </c>
      <c r="P173" t="str">
        <v>TRANSFERENCIA</v>
      </c>
      <c r="Q173">
        <f>IF(N($H173)&lt;2,"",IF(K173="","",K173+31))</f>
        <v>45944</v>
      </c>
      <c r="R173">
        <f>IF(Q173="","",TODAY()-Q173)</f>
        <v>374</v>
      </c>
      <c r="S173">
        <v>45951</v>
      </c>
      <c r="T173">
        <v>1083400</v>
      </c>
      <c r="U173" t="str">
        <f>IF(Q173="","SIN ESTADO",IF(S173&lt;&gt;"","PAGA",IF(R173&gt;0,"VENCIDA",IF(R173&gt;=-5,"POR VENCER","AL DÍA"))))</f>
        <v>PAGA</v>
      </c>
      <c r="V173" t="str">
        <v>TRANSFERENCIA</v>
      </c>
      <c r="W173">
        <f>IF(N($H173)&lt;3,"",IF(Q173="","",Q173+31))</f>
        <v>45975</v>
      </c>
      <c r="X173">
        <f>IF(W173="","",TODAY()-W173)</f>
        <v>343</v>
      </c>
      <c r="Y173">
        <v>45989</v>
      </c>
      <c r="Z173">
        <v>1080000</v>
      </c>
      <c r="AA173" t="str">
        <f>IF(W173="","SIN ESTADO",IF(Y173&lt;&gt;"","PAGA",IF(X173&gt;0,"VENCIDA",IF(X173&gt;=-5,"POR VENCER","AL DÍA"))))</f>
        <v>PAGA</v>
      </c>
      <c r="AB173" t="str">
        <v>TRANSFERENCIA</v>
      </c>
      <c r="AC173">
        <f>IF(N($H173)&lt;4,"",IF(W173="","",W173+31))</f>
        <v>46006</v>
      </c>
      <c r="AD173">
        <f>IF(AC173="","",TODAY()-AC173)</f>
        <v>312</v>
      </c>
      <c r="AE173">
        <v>46022</v>
      </c>
      <c r="AF173">
        <v>1080000</v>
      </c>
      <c r="AG173" t="str">
        <f>IF(AC173="","SIN ESTADO",IF(AE173&lt;&gt;"","PAGA",IF(AD173&gt;0,"VENCIDA",IF(AD173&gt;=-5,"POR VENCER","AL DÍA"))))</f>
        <v>PAGA</v>
      </c>
      <c r="AH173" t="str">
        <v>TRANSFERENCIA</v>
      </c>
      <c r="AI173">
        <f>IF(N($H173)&lt;5,"",IF(AC173="","",AC173+31))</f>
        <v>46037</v>
      </c>
      <c r="AJ173">
        <f>IF(AI173="","",TODAY()-AI173)</f>
        <v>281</v>
      </c>
      <c r="AK173">
        <v>46053</v>
      </c>
      <c r="AL173">
        <v>1080000</v>
      </c>
      <c r="AM173" t="str">
        <f>IF(AI173="","SIN ESTADO",IF(AK173&lt;&gt;"","PAGA",IF(AJ173&gt;0,"VENCIDA",IF(AJ173&gt;=-5,"POR VENCER","AL DÍA"))))</f>
        <v>PAGA</v>
      </c>
      <c r="AN173" t="str">
        <v>TRANSFERENCIA</v>
      </c>
      <c r="AO173">
        <f>IF(N($H173)&lt;6,"",IF(AI173="","",AI173+31))</f>
        <v>46068</v>
      </c>
      <c r="AP173">
        <f>IF(AO173="","",TODAY()-AO173)</f>
        <v>250</v>
      </c>
      <c r="AQ173">
        <v>46076</v>
      </c>
      <c r="AR173">
        <v>1083400</v>
      </c>
      <c r="AS173" t="str">
        <f>IF(AO173="","SIN ESTADO",IF(AQ173&lt;&gt;"","PAGA",IF(AP173&gt;0,"VENCIDA",IF(AP173&gt;=-5,"POR VENCER","AL DÍA"))))</f>
        <v>PAGA</v>
      </c>
      <c r="AT173" t="str">
        <v>TRANSFERENCIA</v>
      </c>
      <c r="AU173">
        <f>IF(N($H173)&lt;7,"",IF(AO173="","",AO173+31))</f>
        <v>46099</v>
      </c>
      <c r="AV173">
        <f>IF(AU173="","",TODAY()-AU173)</f>
        <v>219</v>
      </c>
      <c r="AW173">
        <v>46110</v>
      </c>
      <c r="AX173">
        <v>1080000</v>
      </c>
      <c r="AY173" t="str">
        <f>IF(AU173="","SIN ESTADO",IF(AW173&lt;&gt;"","PAGA",IF(AV173&gt;0,"VENCIDA",IF(AV173&gt;=-5,"POR VENCER","AL DÍA"))))</f>
        <v>PAGA</v>
      </c>
      <c r="AZ173" t="str">
        <v>TRANSFERENCIA</v>
      </c>
      <c r="BA173">
        <f>IF(N($H173)&lt;8,"",IF(AU173="","",AU173+31))</f>
        <v>46130</v>
      </c>
      <c r="BB173">
        <f>IF(BA173="","",TODAY()-BA173)</f>
        <v>188</v>
      </c>
      <c r="BC173">
        <v>46131</v>
      </c>
      <c r="BD173">
        <v>1080000</v>
      </c>
      <c r="BE173" t="str">
        <f>IF(BA173="","SIN ESTADO",IF(BC173&lt;&gt;"","PAGA",IF(BB173&gt;0,"VENCIDA",IF(BB173&gt;=-5,"POR VENCER","AL DÍA"))))</f>
        <v>PAGA</v>
      </c>
      <c r="BF173" t="str">
        <v>TRANSFERENCIA</v>
      </c>
      <c r="BG173">
        <f>IF(N($H173)&lt;9,"",IF(BA173="","",BA173+31))</f>
        <v>46161</v>
      </c>
      <c r="BH173">
        <f>IF(BG173="","",TODAY()-BG173)</f>
        <v>157</v>
      </c>
      <c r="BI173">
        <v>46165</v>
      </c>
      <c r="BJ173">
        <v>1080000</v>
      </c>
      <c r="BK173" t="str">
        <f>IF(BG173="","SIN ESTADO",IF(BI173&lt;&gt;"","PAGA",IF(BH173&gt;0,"VENCIDA",IF(BH173&gt;=-5,"POR VENCER","AL DÍA"))))</f>
        <v>PAGA</v>
      </c>
      <c r="BL173" t="str">
        <v>TRANSFERENCIA</v>
      </c>
      <c r="BM173">
        <f>IF(N($H173)&lt;10,"",IF(BG173="","",BG173+31))</f>
        <v>46192</v>
      </c>
      <c r="BN173">
        <f>IF(BM173="","",TODAY()-BM173)</f>
        <v>126</v>
      </c>
      <c r="BO173">
        <v>46203</v>
      </c>
      <c r="BP173">
        <v>1080000</v>
      </c>
      <c r="BQ173" t="str">
        <f>IF(BM173="","SIN ESTADO",IF(BO173&lt;&gt;"","PAGA",IF(BN173&gt;0,"VENCIDA",IF(BN173&gt;=-5,"POR VENCER","AL DÍA"))))</f>
        <v>PAGA</v>
      </c>
      <c r="BR173" t="str">
        <v>TRANSFERENCIA</v>
      </c>
      <c r="BS173">
        <f>IF(N($H173)&lt;11,"",IF(BM173="","",BM173+31))</f>
        <v>46223</v>
      </c>
      <c r="BT173">
        <f>IF(BS173="","",TODAY()-BS173)</f>
        <v>95</v>
      </c>
      <c r="BU173">
        <v>46228</v>
      </c>
      <c r="BV173">
        <v>1080000</v>
      </c>
      <c r="BW173" t="str">
        <f>IF(BS173="","SIN ESTADO",IF(BU173&lt;&gt;"","PAGA",IF(BT173&gt;0,"VENCIDA",IF(BT173&gt;=-5,"POR VENCER","AL DÍA"))))</f>
        <v>PAGA</v>
      </c>
      <c r="BX173" t="str">
        <v>TRANSFERENCIA</v>
      </c>
      <c r="BY173">
        <f>IF(N($H173)&lt;12,"",IF(BS173="","",BS173+31))</f>
        <v>46254</v>
      </c>
      <c r="BZ173">
        <f>IF(BY173="","",TODAY()-BY173)</f>
        <v>64</v>
      </c>
      <c r="CA173">
        <v>46265</v>
      </c>
      <c r="CB173">
        <v>1080000</v>
      </c>
      <c r="CC173" t="str">
        <f>IF(BY173="","SIN ESTADO",IF(CA173&lt;&gt;"","PAGA",IF(BZ173&gt;0,"VENCIDA",IF(BZ173&gt;=-5,"POR VENCER","AL DÍA"))))</f>
        <v>PAGA</v>
      </c>
      <c r="CD173" t="str">
        <v>TRANSFERENCIA</v>
      </c>
      <c r="CE173">
        <f>IF(N($H173)&lt;13,"",IF(BY173="","",BY173+31))</f>
        <v>46285</v>
      </c>
      <c r="CF173">
        <f>IF(CE173="","",TODAY()-CE173)</f>
        <v>33</v>
      </c>
      <c r="CG173">
        <v>46296</v>
      </c>
      <c r="CH173">
        <v>1080000</v>
      </c>
      <c r="CI173" t="str">
        <f>IF(CE173="","SIN ESTADO",IF(CG173&lt;&gt;"","PAGA",IF(CF173&gt;0,"VENCIDA",IF(CF173&gt;=-5,"POR VENCER","AL DÍA"))))</f>
        <v>PAGA</v>
      </c>
      <c r="CJ173" t="str">
        <v>TRANSFERENCIA</v>
      </c>
      <c r="CK173">
        <f>IF(N($H173)&lt;14,"",IF(CE173="","",CE173+31))</f>
        <v>46316</v>
      </c>
      <c r="CL173">
        <f>IF(CK173="","",TODAY()-CK173)</f>
        <v>2</v>
      </c>
      <c r="CO173" t="str">
        <f>IF(CK173="","SIN ESTADO",IF(CM173&lt;&gt;"","PAGA",IF(CL173&gt;0,"VENCIDA",IF(CL173&gt;=-5,"POR VENCER","AL DÍA"))))</f>
        <v>VENCIDA</v>
      </c>
      <c r="CQ173">
        <f>IF(N($H173)&lt;15,"",IF(CK173="","",CK173+31))</f>
        <v>46347</v>
      </c>
      <c r="CR173">
        <f>IF(CQ173="","",TODAY()-CQ173)</f>
        <v>-29</v>
      </c>
      <c r="CU173" t="str">
        <f>IF(CQ173="","SIN ESTADO",IF(CS173&lt;&gt;"","PAGA",IF(CR173&gt;0,"VENCIDA",IF(CR173&gt;=-5,"POR VENCER","AL DÍA"))))</f>
        <v>AL DÍA</v>
      </c>
      <c r="CW173">
        <f>IF(N($H173)&lt;16,"",IF(CQ173="","",CQ173+31))</f>
        <v>46378</v>
      </c>
      <c r="CX173">
        <f>IF(CW173="","",TODAY()-CW173)</f>
        <v>-60</v>
      </c>
      <c r="DA173" t="str">
        <f>IF(CW173="","SIN ESTADO",IF(CY173&lt;&gt;"","PAGA",IF(CX173&gt;0,"VENCIDA",IF(CX173&gt;=-5,"POR VENCER","AL DÍA"))))</f>
        <v>AL DÍA</v>
      </c>
      <c r="DC173">
        <f>IF(N($H173)&lt;17,"",IF(CW173="","",CW173+31))</f>
        <v>46409</v>
      </c>
      <c r="DD173">
        <f>IF(DC173="","",TODAY()-DC173)</f>
        <v>-91</v>
      </c>
      <c r="DG173" t="str">
        <f>IF(DC173="","SIN ESTADO",IF(DE173&lt;&gt;"","PAGA",IF(DD173&gt;0,"VENCIDA",IF(DD173&gt;=-5,"POR VENCER","AL DÍA"))))</f>
        <v>AL DÍA</v>
      </c>
      <c r="DI173">
        <f>IF(N($H173)&lt;18,"",IF(DC173="","",DC173+31))</f>
        <v>46440</v>
      </c>
      <c r="DJ173">
        <f>IF(DI173="","",TODAY()-DI173)</f>
        <v>-122</v>
      </c>
      <c r="DM173" t="str">
        <f>IF(DI173="","SIN ESTADO",IF(DK173&lt;&gt;"","PAGA",IF(DJ173&gt;0,"VENCIDA",IF(DJ173&gt;=-5,"POR VENCER","AL DÍA"))))</f>
        <v>AL DÍA</v>
      </c>
      <c r="DO173">
        <f>IF(N($H173)&lt;19,"",IF(DI173="","",DI173+31))</f>
        <v>46471</v>
      </c>
      <c r="DP173">
        <f>IF(DO173="","",TODAY()-DO173)</f>
        <v>-153</v>
      </c>
      <c r="DS173" t="str">
        <f>IF(DO173="","SIN ESTADO",IF(DQ173&lt;&gt;"","PAGA",IF(DP173&gt;0,"VENCIDA",IF(DP173&gt;=-5,"POR VENCER","AL DÍA"))))</f>
        <v>AL DÍA</v>
      </c>
      <c r="DU173">
        <f>IF(N($H173)&lt;20,"",IF(DO173="","",DO173+31))</f>
        <v>46502</v>
      </c>
      <c r="DV173">
        <f>IF(DU173="","",TODAY()-DU173)</f>
        <v>-184</v>
      </c>
      <c r="DY173" t="str">
        <f>IF(DU173="","SIN ESTADO",IF(DW173&lt;&gt;"","PAGA",IF(DV173&gt;0,"VENCIDA",IF(DV173&gt;=-5,"POR VENCER","AL DÍA"))))</f>
        <v>AL DÍA</v>
      </c>
      <c r="EA173">
        <f>IF(N($H173)&lt;21,"",IF(DU173="","",DU173+31))</f>
        <v>46533</v>
      </c>
      <c r="EB173">
        <f>IF(EA173="","",TODAY()-EA173)</f>
        <v>-215</v>
      </c>
      <c r="EE173" t="str">
        <f>IF(EA173="","SIN ESTADO",IF(EC173&lt;&gt;"","PAGA",IF(EB173&gt;0,"VENCIDA",IF(EB173&gt;=-5,"POR VENCER","AL DÍA"))))</f>
        <v>AL DÍA</v>
      </c>
      <c r="EG173">
        <f>IF(N($H173)&lt;22,"",IF(EA173="","",EA173+31))</f>
        <v>46564</v>
      </c>
      <c r="EH173">
        <f>IF(EG173="","",TODAY()-EG173)</f>
        <v>-246</v>
      </c>
      <c r="EK173" t="str">
        <f>IF(EG173="","SIN ESTADO",IF(EI173&lt;&gt;"","PAGA",IF(EH173&gt;0,"VENCIDA",IF(EH173&gt;=-5,"POR VENCER","AL DÍA"))))</f>
        <v>AL DÍA</v>
      </c>
      <c r="EM173">
        <f>IF(N($H173)&lt;23,"",IF(EG173="","",EG173+31))</f>
        <v>46595</v>
      </c>
      <c r="EN173">
        <f>IF(EM173="","",TODAY()-EM173)</f>
        <v>-277</v>
      </c>
      <c r="EQ173" t="str">
        <f>IF(EM173="","SIN ESTADO",IF(EO173&lt;&gt;"","PAGA",IF(EN173&gt;0,"VENCIDA",IF(EN173&gt;=-5,"POR VENCER","AL DÍA"))))</f>
        <v>AL DÍA</v>
      </c>
      <c r="ES173">
        <f>IF(N($H173)&lt;24,"",IF(EM173="","",EM173+31))</f>
        <v>46626</v>
      </c>
      <c r="ET173">
        <f>IF(ES173="","",TODAY()-ES173)</f>
        <v>-308</v>
      </c>
      <c r="EW173" t="str">
        <f>IF(ES173="","SIN ESTADO",IF(EU173&lt;&gt;"","PAGA",IF(ET173&gt;0,"VENCIDA",IF(ET173&gt;=-5,"POR VENCER","AL DÍA"))))</f>
        <v>AL DÍA</v>
      </c>
      <c r="EY173" t="str">
        <f>IF(N($H173)&lt;25,"",IF(ES173="","",ES173+31))</f>
        <v/>
      </c>
      <c r="EZ173" t="str">
        <f>IF(EY173="","",TODAY()-EY173)</f>
        <v/>
      </c>
      <c r="FC173" t="str">
        <f>IF(EY173="","SIN ESTADO",IF(FA173&lt;&gt;"","PAGA",IF(EZ173&gt;0,"VENCIDA",IF(EZ173&gt;=-5,"POR VENCER","AL DÍA"))))</f>
        <v>SIN ESTADO</v>
      </c>
      <c r="FE173" t="str">
        <f>IF(N($H173)&lt;26,"",IF(EY173="","",EY173+31))</f>
        <v/>
      </c>
      <c r="FF173" t="str">
        <f>IF(FE173="","",TODAY()-FE173)</f>
        <v/>
      </c>
      <c r="FI173" t="str">
        <f>IF(FE173="","SIN ESTADO",IF(FG173&lt;&gt;"","PAGA",IF(FF173&gt;0,"VENCIDA",IF(FF173&gt;=-5,"POR VENCER","AL DÍA"))))</f>
        <v>SIN ESTADO</v>
      </c>
      <c r="FK173" t="str">
        <f>IF(N($H173)&lt;27,"",IF(FE173="","",FE173+31))</f>
        <v/>
      </c>
      <c r="FL173" t="str">
        <f>IF(FK173="","",TODAY()-FK173)</f>
        <v/>
      </c>
      <c r="FO173" t="str">
        <f>IF(FK173="","SIN ESTADO",IF(FM173&lt;&gt;"","PAGA",IF(FL173&gt;0,"VENCIDA",IF(FL173&gt;=-5,"POR VENCER","AL DÍA"))))</f>
        <v>SIN ESTADO</v>
      </c>
      <c r="FQ173" t="str">
        <f>IF(N($H173)&lt;28,"",IF(FK173="","",FK173+31))</f>
        <v/>
      </c>
      <c r="FR173" t="str">
        <f>IF(FQ173="","",TODAY()-FQ173)</f>
        <v/>
      </c>
      <c r="FU173" t="str">
        <f>IF(FQ173="","SIN ESTADO",IF(FS173&lt;&gt;"","PAGA",IF(FR173&gt;0,"VENCIDA",IF(FR173&gt;=-5,"POR VENCER","AL DÍA"))))</f>
        <v>SIN ESTADO</v>
      </c>
      <c r="FW173" t="str">
        <f>IF(N($H173)&lt;29,"",IF(FQ173="","",FQ173+31))</f>
        <v/>
      </c>
      <c r="FX173" t="str">
        <f>IF(FW173="","",TODAY()-FW173)</f>
        <v/>
      </c>
      <c r="GA173" t="str">
        <f>IF(FW173="","SIN ESTADO",IF(FY173&lt;&gt;"","PAGA",IF(FX173&gt;0,"VENCIDA",IF(FX173&gt;=-5,"POR VENCER","AL DÍA"))))</f>
        <v>SIN ESTADO</v>
      </c>
      <c r="GC173" t="str">
        <f>IF(N($H173)&lt;30,"",IF(FW173="","",FW173+31))</f>
        <v/>
      </c>
      <c r="GD173" t="str">
        <f>IF(GC173="","",TODAY()-GC173)</f>
        <v/>
      </c>
      <c r="GG173" t="str">
        <f>IF(GC173="","SIN ESTADO",IF(GE173&lt;&gt;"","PAGA",IF(GD173&gt;0,"VENCIDA",IF(GD173&gt;=-5,"POR VENCER","AL DÍA"))))</f>
        <v>SIN ESTADO</v>
      </c>
      <c r="GI173" t="str">
        <f>IF(N($H173)&lt;31,"",IF(GC173="","",GC173+31))</f>
        <v/>
      </c>
      <c r="GJ173" t="str">
        <f>IF(GI173="","",TODAY()-GI173)</f>
        <v/>
      </c>
      <c r="GM173" t="str">
        <f>IF(GI173="","SIN ESTADO",IF(GK173&lt;&gt;"","PAGA",IF(GJ173&gt;0,"VENCIDA",IF(GJ173&gt;=-5,"POR VENCER","AL DÍA"))))</f>
        <v>SIN ESTADO</v>
      </c>
      <c r="GO173" t="str">
        <f>IF(N($H173)&lt;32,"",IF(GI173="","",GI173+31))</f>
        <v/>
      </c>
      <c r="GP173" t="str">
        <f>IF(GO173="","",TODAY()-GO173)</f>
        <v/>
      </c>
      <c r="GS173" t="str">
        <f>IF(GO173="","SIN ESTADO",IF(GQ173&lt;&gt;"","PAGA",IF(GP173&gt;0,"VENCIDA",IF(GP173&gt;=-5,"POR VENCER","AL DÍA"))))</f>
        <v>SIN ESTADO</v>
      </c>
      <c r="GU173" t="str">
        <f>IF(N($H173)&lt;33,"",IF(GO173="","",GO173+31))</f>
        <v/>
      </c>
      <c r="GV173" t="str">
        <f>IF(GU173="","",TODAY()-GU173)</f>
        <v/>
      </c>
      <c r="GY173" t="str">
        <f>IF(GU173="","SIN ESTADO",IF(GW173&lt;&gt;"","PAGA",IF(GV173&gt;0,"VENCIDA",IF(GV173&gt;=-5,"POR VENCER","AL DÍA"))))</f>
        <v>SIN ESTADO</v>
      </c>
      <c r="HA173" t="str">
        <f>IF(N($H173)&lt;34,"",IF(GU173="","",GU173+31))</f>
        <v/>
      </c>
      <c r="HB173" t="str">
        <f>IF(HA173="","",TODAY()-HA173)</f>
        <v/>
      </c>
      <c r="HE173" t="str">
        <f>IF(HA173="","SIN ESTADO",IF(HC173&lt;&gt;"","PAGA",IF(HB173&gt;0,"VENCIDA",IF(HB173&gt;=-5,"POR VENCER","AL DÍA"))))</f>
        <v>SIN ESTADO</v>
      </c>
      <c r="HG173" t="str">
        <f>IF(N($H173)&lt;35,"",IF(HA173="","",HA173+31))</f>
        <v/>
      </c>
      <c r="HH173" t="str">
        <f>IF(HG173="","",TODAY()-HG173)</f>
        <v/>
      </c>
      <c r="HK173" t="str">
        <f>IF(HG173="","SIN ESTADO",IF(HI173&lt;&gt;"","PAGA",IF(HH173&gt;0,"VENCIDA",IF(HH173&gt;=-5,"POR VENCER","AL DÍA"))))</f>
        <v>SIN ESTADO</v>
      </c>
      <c r="HM173" t="str">
        <f>IF(N($H173)&lt;36,"",IF(HG173="","",HG173+31))</f>
        <v/>
      </c>
      <c r="HN173" t="str">
        <f>IF(HM173="","",TODAY()-HM173)</f>
        <v/>
      </c>
      <c r="HQ173" t="str">
        <f>IF(HM173="","SIN ESTADO",IF(HO173&lt;&gt;"","PAGA",IF(HN173&gt;0,"VENCIDA",IF(HN173&gt;=-5,"POR VENCER","AL DÍA"))))</f>
        <v>SIN ESTADO</v>
      </c>
      <c r="HS173">
        <f>N173+T173+Z173+AF173+AL173+AR173+AX173+BD173+BJ173+BP173+BV173+CB173+CH173+CN173+CT173+CZ173+DF173+DL173+DR173+DX173+ED173+EJ173+EP173+EV173+FB173+FH173+FN173+FT173+FZ173+GF173+GL173+GR173+GX173+HD173+HJ173+HP173</f>
        <v>14050200</v>
      </c>
      <c r="HU173">
        <f>IFERROR(N($J173),0)</f>
        <v>1083333.3333333333</v>
      </c>
      <c r="HW173">
        <f>SUMPRODUCT((MOD(COLUMN($M173:$HR173)-COLUMN($M173),6)=0)*ISNUMBER($M173:$HR173)*($M173:$HR173&gt;=RESUMEN!$C$26)*($M173:$HR173&lt;=RESUMEN!$C$27)*IFERROR(N($N173:$HS173),0))</f>
        <v>1083400</v>
      </c>
      <c r="HX173">
        <f>SUMPRODUCT((MOD(COLUMN($M173:$HR173)-COLUMN($M173),6)=0)*ISNUMBER($M173:$HR173)*($M173:$HR173&gt;=RESUMEN!$C$26)*($M173:$HR173&lt;=RESUMEN!$C$27))</f>
        <v>1</v>
      </c>
    </row>
    <row r="174">
      <c r="B174">
        <f>VENTAS!A173</f>
        <v>171</v>
      </c>
      <c r="C174" t="str">
        <f>VENTAS!B173</f>
        <v xml:space="preserve">LC1 - 18 - 2 </v>
      </c>
      <c r="D174" t="str">
        <f>VENTAS!C173</f>
        <v>VENDIDO</v>
      </c>
      <c r="E174">
        <f>VENTAS!D173</f>
        <v>25643000</v>
      </c>
      <c r="F174">
        <f>VENTAS!J173</f>
        <v>21643000</v>
      </c>
      <c r="G174">
        <f>VENTAS!F173</f>
        <v>45871</v>
      </c>
      <c r="H174">
        <f>VENTAS!K173</f>
        <v>24</v>
      </c>
      <c r="I174" t="str">
        <f>VENTAS!M173</f>
        <v xml:space="preserve">02 DE CADA MES </v>
      </c>
      <c r="J174">
        <f>VENTAS!L173</f>
        <v>901791.6666666666</v>
      </c>
      <c r="K174">
        <f>IF(N($H174)&lt;1,"",$G174+31)</f>
        <v>45902</v>
      </c>
      <c r="L174">
        <f>IF(K174="","",TODAY()-K174)</f>
        <v>416</v>
      </c>
      <c r="M174">
        <v>45929</v>
      </c>
      <c r="N174">
        <v>901800</v>
      </c>
      <c r="O174" t="str">
        <f>IF(K174="","SIN ESTADO",IF(M174&lt;&gt;"","PAGA",IF(L174&gt;0,"VENCIDA",IF(L174&gt;=-5,"POR VENCER","AL DÍA"))))</f>
        <v>PAGA</v>
      </c>
      <c r="P174" t="str">
        <v>TRANSFERENCIA</v>
      </c>
      <c r="Q174">
        <f>IF(N($H174)&lt;2,"",IF(K174="","",K174+31))</f>
        <v>45933</v>
      </c>
      <c r="R174">
        <f>IF(Q174="","",TODAY()-Q174)</f>
        <v>385</v>
      </c>
      <c r="S174">
        <v>45960</v>
      </c>
      <c r="T174">
        <v>901800</v>
      </c>
      <c r="U174" t="str">
        <f>IF(Q174="","SIN ESTADO",IF(S174&lt;&gt;"","PAGA",IF(R174&gt;0,"VENCIDA",IF(R174&gt;=-5,"POR VENCER","AL DÍA"))))</f>
        <v>PAGA</v>
      </c>
      <c r="V174" t="str">
        <v>TRANSFERENCIA</v>
      </c>
      <c r="W174">
        <f>IF(N($H174)&lt;3,"",IF(Q174="","",Q174+31))</f>
        <v>45964</v>
      </c>
      <c r="X174">
        <f>IF(W174="","",TODAY()-W174)</f>
        <v>354</v>
      </c>
      <c r="Y174">
        <v>45989</v>
      </c>
      <c r="Z174">
        <v>901800</v>
      </c>
      <c r="AA174" t="str">
        <f>IF(W174="","SIN ESTADO",IF(Y174&lt;&gt;"","PAGA",IF(X174&gt;0,"VENCIDA",IF(X174&gt;=-5,"POR VENCER","AL DÍA"))))</f>
        <v>PAGA</v>
      </c>
      <c r="AB174" t="str">
        <v>TRANSFERENCIA</v>
      </c>
      <c r="AC174">
        <f>IF(N($H174)&lt;4,"",IF(W174="","",W174+31))</f>
        <v>45995</v>
      </c>
      <c r="AD174">
        <f>IF(AC174="","",TODAY()-AC174)</f>
        <v>323</v>
      </c>
      <c r="AE174">
        <v>46022</v>
      </c>
      <c r="AF174">
        <v>901800</v>
      </c>
      <c r="AG174" t="str">
        <f>IF(AC174="","SIN ESTADO",IF(AE174&lt;&gt;"","PAGA",IF(AD174&gt;0,"VENCIDA",IF(AD174&gt;=-5,"POR VENCER","AL DÍA"))))</f>
        <v>PAGA</v>
      </c>
      <c r="AH174" t="str">
        <v>TRANSFERENCIA</v>
      </c>
      <c r="AI174">
        <f>IF(N($H174)&lt;5,"",IF(AC174="","",AC174+31))</f>
        <v>46026</v>
      </c>
      <c r="AJ174">
        <f>IF(AI174="","",TODAY()-AI174)</f>
        <v>292</v>
      </c>
      <c r="AK174">
        <v>46081</v>
      </c>
      <c r="AL174">
        <v>901800</v>
      </c>
      <c r="AM174" t="str">
        <f>IF(AI174="","SIN ESTADO",IF(AK174&lt;&gt;"","PAGA",IF(AJ174&gt;0,"VENCIDA",IF(AJ174&gt;=-5,"POR VENCER","AL DÍA"))))</f>
        <v>PAGA</v>
      </c>
      <c r="AN174" t="str">
        <v>TRANSFERENCIA</v>
      </c>
      <c r="AO174">
        <f>IF(N($H174)&lt;6,"",IF(AI174="","",AI174+31))</f>
        <v>46057</v>
      </c>
      <c r="AP174">
        <f>IF(AO174="","",TODAY()-AO174)</f>
        <v>261</v>
      </c>
      <c r="AQ174">
        <v>46112</v>
      </c>
      <c r="AR174">
        <v>901800</v>
      </c>
      <c r="AS174" t="str">
        <f>IF(AO174="","SIN ESTADO",IF(AQ174&lt;&gt;"","PAGA",IF(AP174&gt;0,"VENCIDA",IF(AP174&gt;=-5,"POR VENCER","AL DÍA"))))</f>
        <v>PAGA</v>
      </c>
      <c r="AT174" t="str">
        <v>TRANSFERENCIA</v>
      </c>
      <c r="AU174">
        <f>IF(N($H174)&lt;7,"",IF(AO174="","",AO174+31))</f>
        <v>46088</v>
      </c>
      <c r="AV174">
        <f>IF(AU174="","",TODAY()-AU174)</f>
        <v>230</v>
      </c>
      <c r="AW174">
        <v>46145</v>
      </c>
      <c r="AX174">
        <v>901800</v>
      </c>
      <c r="AY174" t="str">
        <f>IF(AU174="","SIN ESTADO",IF(AW174&lt;&gt;"","PAGA",IF(AV174&gt;0,"VENCIDA",IF(AV174&gt;=-5,"POR VENCER","AL DÍA"))))</f>
        <v>PAGA</v>
      </c>
      <c r="AZ174" t="str">
        <v>TRANSFERENCIA</v>
      </c>
      <c r="BA174">
        <f>IF(N($H174)&lt;8,"",IF(AU174="","",AU174+31))</f>
        <v>46119</v>
      </c>
      <c r="BB174">
        <f>IF(BA174="","",TODAY()-BA174)</f>
        <v>199</v>
      </c>
      <c r="BC174">
        <v>46174</v>
      </c>
      <c r="BD174">
        <v>918000</v>
      </c>
      <c r="BE174" t="str">
        <f>IF(BA174="","SIN ESTADO",IF(BC174&lt;&gt;"","PAGA",IF(BB174&gt;0,"VENCIDA",IF(BB174&gt;=-5,"POR VENCER","AL DÍA"))))</f>
        <v>PAGA</v>
      </c>
      <c r="BF174" t="str">
        <v>TRANSFERENCIA</v>
      </c>
      <c r="BG174">
        <f>IF(N($H174)&lt;9,"",IF(BA174="","",BA174+31))</f>
        <v>46150</v>
      </c>
      <c r="BH174">
        <f>IF(BG174="","",TODAY()-BG174)</f>
        <v>168</v>
      </c>
      <c r="BI174">
        <v>46203</v>
      </c>
      <c r="BJ174">
        <v>900000</v>
      </c>
      <c r="BK174" t="str">
        <f>IF(BG174="","SIN ESTADO",IF(BI174&lt;&gt;"","PAGA",IF(BH174&gt;0,"VENCIDA",IF(BH174&gt;=-5,"POR VENCER","AL DÍA"))))</f>
        <v>PAGA</v>
      </c>
      <c r="BL174" t="str">
        <v>TRANSFERENCIA</v>
      </c>
      <c r="BM174">
        <f>IF(N($H174)&lt;10,"",IF(BG174="","",BG174+31))</f>
        <v>46181</v>
      </c>
      <c r="BN174">
        <f>IF(BM174="","",TODAY()-BM174)</f>
        <v>137</v>
      </c>
      <c r="BO174">
        <v>46239</v>
      </c>
      <c r="BP174">
        <v>900000</v>
      </c>
      <c r="BQ174" t="str">
        <f>IF(BM174="","SIN ESTADO",IF(BO174&lt;&gt;"","PAGA",IF(BN174&gt;0,"VENCIDA",IF(BN174&gt;=-5,"POR VENCER","AL DÍA"))))</f>
        <v>PAGA</v>
      </c>
      <c r="BR174" t="str">
        <v>TRANSFERENCIA</v>
      </c>
      <c r="BS174">
        <f>IF(N($H174)&lt;11,"",IF(BM174="","",BM174+31))</f>
        <v>46212</v>
      </c>
      <c r="BT174">
        <f>IF(BS174="","",TODAY()-BS174)</f>
        <v>106</v>
      </c>
      <c r="BU174">
        <v>46274</v>
      </c>
      <c r="BV174">
        <v>900000</v>
      </c>
      <c r="BW174" t="str">
        <f>IF(BS174="","SIN ESTADO",IF(BU174&lt;&gt;"","PAGA",IF(BT174&gt;0,"VENCIDA",IF(BT174&gt;=-5,"POR VENCER","AL DÍA"))))</f>
        <v>PAGA</v>
      </c>
      <c r="BX174" t="str">
        <v>TRANSFERENCIA</v>
      </c>
      <c r="BY174">
        <f>IF(N($H174)&lt;12,"",IF(BS174="","",BS174+31))</f>
        <v>46243</v>
      </c>
      <c r="BZ174">
        <f>IF(BY174="","",TODAY()-BY174)</f>
        <v>75</v>
      </c>
      <c r="CC174" t="str">
        <f>IF(BY174="","SIN ESTADO",IF(CA174&lt;&gt;"","PAGA",IF(BZ174&gt;0,"VENCIDA",IF(BZ174&gt;=-5,"POR VENCER","AL DÍA"))))</f>
        <v>VENCIDA</v>
      </c>
      <c r="CE174">
        <f>IF(N($H174)&lt;13,"",IF(BY174="","",BY174+31))</f>
        <v>46274</v>
      </c>
      <c r="CF174">
        <f>IF(CE174="","",TODAY()-CE174)</f>
        <v>44</v>
      </c>
      <c r="CI174" t="str">
        <f>IF(CE174="","SIN ESTADO",IF(CG174&lt;&gt;"","PAGA",IF(CF174&gt;0,"VENCIDA",IF(CF174&gt;=-5,"POR VENCER","AL DÍA"))))</f>
        <v>VENCIDA</v>
      </c>
      <c r="CK174">
        <f>IF(N($H174)&lt;14,"",IF(CE174="","",CE174+31))</f>
        <v>46305</v>
      </c>
      <c r="CL174">
        <f>IF(CK174="","",TODAY()-CK174)</f>
        <v>13</v>
      </c>
      <c r="CO174" t="str">
        <f>IF(CK174="","SIN ESTADO",IF(CM174&lt;&gt;"","PAGA",IF(CL174&gt;0,"VENCIDA",IF(CL174&gt;=-5,"POR VENCER","AL DÍA"))))</f>
        <v>VENCIDA</v>
      </c>
      <c r="CQ174">
        <f>IF(N($H174)&lt;15,"",IF(CK174="","",CK174+31))</f>
        <v>46336</v>
      </c>
      <c r="CR174">
        <f>IF(CQ174="","",TODAY()-CQ174)</f>
        <v>-18</v>
      </c>
      <c r="CU174" t="str">
        <f>IF(CQ174="","SIN ESTADO",IF(CS174&lt;&gt;"","PAGA",IF(CR174&gt;0,"VENCIDA",IF(CR174&gt;=-5,"POR VENCER","AL DÍA"))))</f>
        <v>AL DÍA</v>
      </c>
      <c r="CW174">
        <f>IF(N($H174)&lt;16,"",IF(CQ174="","",CQ174+31))</f>
        <v>46367</v>
      </c>
      <c r="CX174">
        <f>IF(CW174="","",TODAY()-CW174)</f>
        <v>-49</v>
      </c>
      <c r="DA174" t="str">
        <f>IF(CW174="","SIN ESTADO",IF(CY174&lt;&gt;"","PAGA",IF(CX174&gt;0,"VENCIDA",IF(CX174&gt;=-5,"POR VENCER","AL DÍA"))))</f>
        <v>AL DÍA</v>
      </c>
      <c r="DC174">
        <f>IF(N($H174)&lt;17,"",IF(CW174="","",CW174+31))</f>
        <v>46398</v>
      </c>
      <c r="DD174">
        <f>IF(DC174="","",TODAY()-DC174)</f>
        <v>-80</v>
      </c>
      <c r="DG174" t="str">
        <f>IF(DC174="","SIN ESTADO",IF(DE174&lt;&gt;"","PAGA",IF(DD174&gt;0,"VENCIDA",IF(DD174&gt;=-5,"POR VENCER","AL DÍA"))))</f>
        <v>AL DÍA</v>
      </c>
      <c r="DI174">
        <f>IF(N($H174)&lt;18,"",IF(DC174="","",DC174+31))</f>
        <v>46429</v>
      </c>
      <c r="DJ174">
        <f>IF(DI174="","",TODAY()-DI174)</f>
        <v>-111</v>
      </c>
      <c r="DM174" t="str">
        <f>IF(DI174="","SIN ESTADO",IF(DK174&lt;&gt;"","PAGA",IF(DJ174&gt;0,"VENCIDA",IF(DJ174&gt;=-5,"POR VENCER","AL DÍA"))))</f>
        <v>AL DÍA</v>
      </c>
      <c r="DO174">
        <f>IF(N($H174)&lt;19,"",IF(DI174="","",DI174+31))</f>
        <v>46460</v>
      </c>
      <c r="DP174">
        <f>IF(DO174="","",TODAY()-DO174)</f>
        <v>-142</v>
      </c>
      <c r="DS174" t="str">
        <f>IF(DO174="","SIN ESTADO",IF(DQ174&lt;&gt;"","PAGA",IF(DP174&gt;0,"VENCIDA",IF(DP174&gt;=-5,"POR VENCER","AL DÍA"))))</f>
        <v>AL DÍA</v>
      </c>
      <c r="DU174">
        <f>IF(N($H174)&lt;20,"",IF(DO174="","",DO174+31))</f>
        <v>46491</v>
      </c>
      <c r="DV174">
        <f>IF(DU174="","",TODAY()-DU174)</f>
        <v>-173</v>
      </c>
      <c r="DY174" t="str">
        <f>IF(DU174="","SIN ESTADO",IF(DW174&lt;&gt;"","PAGA",IF(DV174&gt;0,"VENCIDA",IF(DV174&gt;=-5,"POR VENCER","AL DÍA"))))</f>
        <v>AL DÍA</v>
      </c>
      <c r="EA174">
        <f>IF(N($H174)&lt;21,"",IF(DU174="","",DU174+31))</f>
        <v>46522</v>
      </c>
      <c r="EB174">
        <f>IF(EA174="","",TODAY()-EA174)</f>
        <v>-204</v>
      </c>
      <c r="EE174" t="str">
        <f>IF(EA174="","SIN ESTADO",IF(EC174&lt;&gt;"","PAGA",IF(EB174&gt;0,"VENCIDA",IF(EB174&gt;=-5,"POR VENCER","AL DÍA"))))</f>
        <v>AL DÍA</v>
      </c>
      <c r="EG174">
        <f>IF(N($H174)&lt;22,"",IF(EA174="","",EA174+31))</f>
        <v>46553</v>
      </c>
      <c r="EH174">
        <f>IF(EG174="","",TODAY()-EG174)</f>
        <v>-235</v>
      </c>
      <c r="EK174" t="str">
        <f>IF(EG174="","SIN ESTADO",IF(EI174&lt;&gt;"","PAGA",IF(EH174&gt;0,"VENCIDA",IF(EH174&gt;=-5,"POR VENCER","AL DÍA"))))</f>
        <v>AL DÍA</v>
      </c>
      <c r="EM174">
        <f>IF(N($H174)&lt;23,"",IF(EG174="","",EG174+31))</f>
        <v>46584</v>
      </c>
      <c r="EN174">
        <f>IF(EM174="","",TODAY()-EM174)</f>
        <v>-266</v>
      </c>
      <c r="EQ174" t="str">
        <f>IF(EM174="","SIN ESTADO",IF(EO174&lt;&gt;"","PAGA",IF(EN174&gt;0,"VENCIDA",IF(EN174&gt;=-5,"POR VENCER","AL DÍA"))))</f>
        <v>AL DÍA</v>
      </c>
      <c r="ES174">
        <f>IF(N($H174)&lt;24,"",IF(EM174="","",EM174+31))</f>
        <v>46615</v>
      </c>
      <c r="ET174">
        <f>IF(ES174="","",TODAY()-ES174)</f>
        <v>-297</v>
      </c>
      <c r="EW174" t="str">
        <f>IF(ES174="","SIN ESTADO",IF(EU174&lt;&gt;"","PAGA",IF(ET174&gt;0,"VENCIDA",IF(ET174&gt;=-5,"POR VENCER","AL DÍA"))))</f>
        <v>AL DÍA</v>
      </c>
      <c r="EY174" t="str">
        <f>IF(N($H174)&lt;25,"",IF(ES174="","",ES174+31))</f>
        <v/>
      </c>
      <c r="EZ174" t="str">
        <f>IF(EY174="","",TODAY()-EY174)</f>
        <v/>
      </c>
      <c r="FC174" t="str">
        <f>IF(EY174="","SIN ESTADO",IF(FA174&lt;&gt;"","PAGA",IF(EZ174&gt;0,"VENCIDA",IF(EZ174&gt;=-5,"POR VENCER","AL DÍA"))))</f>
        <v>SIN ESTADO</v>
      </c>
      <c r="FE174" t="str">
        <f>IF(N($H174)&lt;26,"",IF(EY174="","",EY174+31))</f>
        <v/>
      </c>
      <c r="FF174" t="str">
        <f>IF(FE174="","",TODAY()-FE174)</f>
        <v/>
      </c>
      <c r="FI174" t="str">
        <f>IF(FE174="","SIN ESTADO",IF(FG174&lt;&gt;"","PAGA",IF(FF174&gt;0,"VENCIDA",IF(FF174&gt;=-5,"POR VENCER","AL DÍA"))))</f>
        <v>SIN ESTADO</v>
      </c>
      <c r="FK174" t="str">
        <f>IF(N($H174)&lt;27,"",IF(FE174="","",FE174+31))</f>
        <v/>
      </c>
      <c r="FL174" t="str">
        <f>IF(FK174="","",TODAY()-FK174)</f>
        <v/>
      </c>
      <c r="FO174" t="str">
        <f>IF(FK174="","SIN ESTADO",IF(FM174&lt;&gt;"","PAGA",IF(FL174&gt;0,"VENCIDA",IF(FL174&gt;=-5,"POR VENCER","AL DÍA"))))</f>
        <v>SIN ESTADO</v>
      </c>
      <c r="FQ174" t="str">
        <f>IF(N($H174)&lt;28,"",IF(FK174="","",FK174+31))</f>
        <v/>
      </c>
      <c r="FR174" t="str">
        <f>IF(FQ174="","",TODAY()-FQ174)</f>
        <v/>
      </c>
      <c r="FU174" t="str">
        <f>IF(FQ174="","SIN ESTADO",IF(FS174&lt;&gt;"","PAGA",IF(FR174&gt;0,"VENCIDA",IF(FR174&gt;=-5,"POR VENCER","AL DÍA"))))</f>
        <v>SIN ESTADO</v>
      </c>
      <c r="FW174" t="str">
        <f>IF(N($H174)&lt;29,"",IF(FQ174="","",FQ174+31))</f>
        <v/>
      </c>
      <c r="FX174" t="str">
        <f>IF(FW174="","",TODAY()-FW174)</f>
        <v/>
      </c>
      <c r="GA174" t="str">
        <f>IF(FW174="","SIN ESTADO",IF(FY174&lt;&gt;"","PAGA",IF(FX174&gt;0,"VENCIDA",IF(FX174&gt;=-5,"POR VENCER","AL DÍA"))))</f>
        <v>SIN ESTADO</v>
      </c>
      <c r="GC174" t="str">
        <f>IF(N($H174)&lt;30,"",IF(FW174="","",FW174+31))</f>
        <v/>
      </c>
      <c r="GD174" t="str">
        <f>IF(GC174="","",TODAY()-GC174)</f>
        <v/>
      </c>
      <c r="GG174" t="str">
        <f>IF(GC174="","SIN ESTADO",IF(GE174&lt;&gt;"","PAGA",IF(GD174&gt;0,"VENCIDA",IF(GD174&gt;=-5,"POR VENCER","AL DÍA"))))</f>
        <v>SIN ESTADO</v>
      </c>
      <c r="GI174" t="str">
        <f>IF(N($H174)&lt;31,"",IF(GC174="","",GC174+31))</f>
        <v/>
      </c>
      <c r="GJ174" t="str">
        <f>IF(GI174="","",TODAY()-GI174)</f>
        <v/>
      </c>
      <c r="GM174" t="str">
        <f>IF(GI174="","SIN ESTADO",IF(GK174&lt;&gt;"","PAGA",IF(GJ174&gt;0,"VENCIDA",IF(GJ174&gt;=-5,"POR VENCER","AL DÍA"))))</f>
        <v>SIN ESTADO</v>
      </c>
      <c r="GO174" t="str">
        <f>IF(N($H174)&lt;32,"",IF(GI174="","",GI174+31))</f>
        <v/>
      </c>
      <c r="GP174" t="str">
        <f>IF(GO174="","",TODAY()-GO174)</f>
        <v/>
      </c>
      <c r="GS174" t="str">
        <f>IF(GO174="","SIN ESTADO",IF(GQ174&lt;&gt;"","PAGA",IF(GP174&gt;0,"VENCIDA",IF(GP174&gt;=-5,"POR VENCER","AL DÍA"))))</f>
        <v>SIN ESTADO</v>
      </c>
      <c r="GU174" t="str">
        <f>IF(N($H174)&lt;33,"",IF(GO174="","",GO174+31))</f>
        <v/>
      </c>
      <c r="GV174" t="str">
        <f>IF(GU174="","",TODAY()-GU174)</f>
        <v/>
      </c>
      <c r="GY174" t="str">
        <f>IF(GU174="","SIN ESTADO",IF(GW174&lt;&gt;"","PAGA",IF(GV174&gt;0,"VENCIDA",IF(GV174&gt;=-5,"POR VENCER","AL DÍA"))))</f>
        <v>SIN ESTADO</v>
      </c>
      <c r="HA174" t="str">
        <f>IF(N($H174)&lt;34,"",IF(GU174="","",GU174+31))</f>
        <v/>
      </c>
      <c r="HB174" t="str">
        <f>IF(HA174="","",TODAY()-HA174)</f>
        <v/>
      </c>
      <c r="HE174" t="str">
        <f>IF(HA174="","SIN ESTADO",IF(HC174&lt;&gt;"","PAGA",IF(HB174&gt;0,"VENCIDA",IF(HB174&gt;=-5,"POR VENCER","AL DÍA"))))</f>
        <v>SIN ESTADO</v>
      </c>
      <c r="HG174" t="str">
        <f>IF(N($H174)&lt;35,"",IF(HA174="","",HA174+31))</f>
        <v/>
      </c>
      <c r="HH174" t="str">
        <f>IF(HG174="","",TODAY()-HG174)</f>
        <v/>
      </c>
      <c r="HK174" t="str">
        <f>IF(HG174="","SIN ESTADO",IF(HI174&lt;&gt;"","PAGA",IF(HH174&gt;0,"VENCIDA",IF(HH174&gt;=-5,"POR VENCER","AL DÍA"))))</f>
        <v>SIN ESTADO</v>
      </c>
      <c r="HM174" t="str">
        <f>IF(N($H174)&lt;36,"",IF(HG174="","",HG174+31))</f>
        <v/>
      </c>
      <c r="HN174" t="str">
        <f>IF(HM174="","",TODAY()-HM174)</f>
        <v/>
      </c>
      <c r="HQ174" t="str">
        <f>IF(HM174="","SIN ESTADO",IF(HO174&lt;&gt;"","PAGA",IF(HN174&gt;0,"VENCIDA",IF(HN174&gt;=-5,"POR VENCER","AL DÍA"))))</f>
        <v>SIN ESTADO</v>
      </c>
      <c r="HS174">
        <f>N174+T174+Z174+AF174+AL174+AR174+AX174+BD174+BJ174+BP174+BV174+CB174+CH174+CN174+CT174+CZ174+DF174+DL174+DR174+DX174+ED174+EJ174+EP174+EV174+FB174+FH174+FN174+FT174+FZ174+GF174+GL174+GR174+GX174+HD174+HJ174+HP174</f>
        <v>9930600</v>
      </c>
      <c r="HU174">
        <f>IFERROR(N($J174),0)</f>
        <v>901791.6666666666</v>
      </c>
      <c r="HW174">
        <f>SUMPRODUCT((MOD(COLUMN($M174:$HR174)-COLUMN($M174),6)=0)*ISNUMBER($M174:$HR174)*($M174:$HR174&gt;=RESUMEN!$C$26)*($M174:$HR174&lt;=RESUMEN!$C$27)*IFERROR(N($N174:$HS174),0))</f>
        <v>901800</v>
      </c>
      <c r="HX174">
        <f>SUMPRODUCT((MOD(COLUMN($M174:$HR174)-COLUMN($M174),6)=0)*ISNUMBER($M174:$HR174)*($M174:$HR174&gt;=RESUMEN!$C$26)*($M174:$HR174&lt;=RESUMEN!$C$27))</f>
        <v>1</v>
      </c>
    </row>
    <row r="175">
      <c r="B175">
        <f>VENTAS!A174</f>
        <v>172</v>
      </c>
      <c r="C175" t="str">
        <f>VENTAS!B174</f>
        <v xml:space="preserve">LC1 - 18 - 3 </v>
      </c>
      <c r="D175" t="str">
        <f>VENTAS!C174</f>
        <v>VENDIDO</v>
      </c>
      <c r="E175">
        <f>VENTAS!D174</f>
        <v>25598000</v>
      </c>
      <c r="F175">
        <f>VENTAS!J174</f>
        <v>21598000</v>
      </c>
      <c r="G175">
        <f>VENTAS!F174</f>
        <v>45884</v>
      </c>
      <c r="H175">
        <f>VENTAS!K174</f>
        <v>24</v>
      </c>
      <c r="I175" t="str">
        <f>VENTAS!M174</f>
        <v xml:space="preserve">15 DE CADA MES </v>
      </c>
      <c r="J175">
        <f>VENTAS!L174</f>
        <v>899916.6666666666</v>
      </c>
      <c r="K175">
        <f>IF(N($H175)&lt;1,"",$G175+31)</f>
        <v>45915</v>
      </c>
      <c r="L175">
        <f>IF(K175="","",TODAY()-K175)</f>
        <v>403</v>
      </c>
      <c r="M175">
        <v>45916</v>
      </c>
      <c r="N175">
        <v>899900</v>
      </c>
      <c r="O175" t="str">
        <f>IF(K175="","SIN ESTADO",IF(M175&lt;&gt;"","PAGA",IF(L175&gt;0,"VENCIDA",IF(L175&gt;=-5,"POR VENCER","AL DÍA"))))</f>
        <v>PAGA</v>
      </c>
      <c r="P175" t="str">
        <v>TRANSFERENCIA</v>
      </c>
      <c r="Q175">
        <f>IF(N($H175)&lt;2,"",IF(K175="","",K175+31))</f>
        <v>45946</v>
      </c>
      <c r="R175">
        <f>IF(Q175="","",TODAY()-Q175)</f>
        <v>372</v>
      </c>
      <c r="S175">
        <v>45952</v>
      </c>
      <c r="T175">
        <v>900000</v>
      </c>
      <c r="U175" t="str">
        <f>IF(Q175="","SIN ESTADO",IF(S175&lt;&gt;"","PAGA",IF(R175&gt;0,"VENCIDA",IF(R175&gt;=-5,"POR VENCER","AL DÍA"))))</f>
        <v>PAGA</v>
      </c>
      <c r="V175" t="str">
        <v>TRANSFERENCIA</v>
      </c>
      <c r="W175">
        <f>IF(N($H175)&lt;3,"",IF(Q175="","",Q175+31))</f>
        <v>45977</v>
      </c>
      <c r="X175">
        <f>IF(W175="","",TODAY()-W175)</f>
        <v>341</v>
      </c>
      <c r="Y175">
        <v>45990</v>
      </c>
      <c r="Z175">
        <v>900000</v>
      </c>
      <c r="AA175" t="str">
        <f>IF(W175="","SIN ESTADO",IF(Y175&lt;&gt;"","PAGA",IF(X175&gt;0,"VENCIDA",IF(X175&gt;=-5,"POR VENCER","AL DÍA"))))</f>
        <v>PAGA</v>
      </c>
      <c r="AB175" t="str">
        <v>TRANSFERENCIA</v>
      </c>
      <c r="AC175">
        <f>IF(N($H175)&lt;4,"",IF(W175="","",W175+31))</f>
        <v>46008</v>
      </c>
      <c r="AD175">
        <f>IF(AC175="","",TODAY()-AC175)</f>
        <v>310</v>
      </c>
      <c r="AE175">
        <v>46022</v>
      </c>
      <c r="AF175">
        <v>900000</v>
      </c>
      <c r="AG175" t="str">
        <f>IF(AC175="","SIN ESTADO",IF(AE175&lt;&gt;"","PAGA",IF(AD175&gt;0,"VENCIDA",IF(AD175&gt;=-5,"POR VENCER","AL DÍA"))))</f>
        <v>PAGA</v>
      </c>
      <c r="AH175" t="str">
        <v>TRANSFERENCIA</v>
      </c>
      <c r="AI175">
        <f>IF(N($H175)&lt;5,"",IF(AC175="","",AC175+31))</f>
        <v>46039</v>
      </c>
      <c r="AJ175">
        <f>IF(AI175="","",TODAY()-AI175)</f>
        <v>279</v>
      </c>
      <c r="AK175">
        <v>46053</v>
      </c>
      <c r="AL175">
        <v>900000</v>
      </c>
      <c r="AM175" t="str">
        <f>IF(AI175="","SIN ESTADO",IF(AK175&lt;&gt;"","PAGA",IF(AJ175&gt;0,"VENCIDA",IF(AJ175&gt;=-5,"POR VENCER","AL DÍA"))))</f>
        <v>PAGA</v>
      </c>
      <c r="AN175" t="str">
        <v>TRANSFERENCIA</v>
      </c>
      <c r="AO175">
        <f>IF(N($H175)&lt;6,"",IF(AI175="","",AI175+31))</f>
        <v>46070</v>
      </c>
      <c r="AP175">
        <f>IF(AO175="","",TODAY()-AO175)</f>
        <v>248</v>
      </c>
      <c r="AQ175">
        <v>46081</v>
      </c>
      <c r="AR175">
        <v>900000</v>
      </c>
      <c r="AS175" t="str">
        <f>IF(AO175="","SIN ESTADO",IF(AQ175&lt;&gt;"","PAGA",IF(AP175&gt;0,"VENCIDA",IF(AP175&gt;=-5,"POR VENCER","AL DÍA"))))</f>
        <v>PAGA</v>
      </c>
      <c r="AT175" t="str">
        <v>TRANSFERENCIA</v>
      </c>
      <c r="AU175">
        <f>IF(N($H175)&lt;7,"",IF(AO175="","",AO175+31))</f>
        <v>46101</v>
      </c>
      <c r="AV175">
        <f>IF(AU175="","",TODAY()-AU175)</f>
        <v>217</v>
      </c>
      <c r="AW175">
        <v>46112</v>
      </c>
      <c r="AX175">
        <v>900000</v>
      </c>
      <c r="AY175" t="str">
        <f>IF(AU175="","SIN ESTADO",IF(AW175&lt;&gt;"","PAGA",IF(AV175&gt;0,"VENCIDA",IF(AV175&gt;=-5,"POR VENCER","AL DÍA"))))</f>
        <v>PAGA</v>
      </c>
      <c r="AZ175" t="str">
        <v>TRANSFERENCIA</v>
      </c>
      <c r="BA175">
        <f>IF(N($H175)&lt;8,"",IF(AU175="","",AU175+31))</f>
        <v>46132</v>
      </c>
      <c r="BB175">
        <f>IF(BA175="","",TODAY()-BA175)</f>
        <v>186</v>
      </c>
      <c r="BC175">
        <v>46145</v>
      </c>
      <c r="BD175">
        <v>900000</v>
      </c>
      <c r="BE175" t="str">
        <f>IF(BA175="","SIN ESTADO",IF(BC175&lt;&gt;"","PAGA",IF(BB175&gt;0,"VENCIDA",IF(BB175&gt;=-5,"POR VENCER","AL DÍA"))))</f>
        <v>PAGA</v>
      </c>
      <c r="BF175" t="str">
        <v>TRANSFERENCIA</v>
      </c>
      <c r="BG175">
        <f>IF(N($H175)&lt;9,"",IF(BA175="","",BA175+31))</f>
        <v>46163</v>
      </c>
      <c r="BH175">
        <f>IF(BG175="","",TODAY()-BG175)</f>
        <v>155</v>
      </c>
      <c r="BI175">
        <v>46163</v>
      </c>
      <c r="BJ175">
        <v>900000</v>
      </c>
      <c r="BK175" t="str">
        <f>IF(BG175="","SIN ESTADO",IF(BI175&lt;&gt;"","PAGA",IF(BH175&gt;0,"VENCIDA",IF(BH175&gt;=-5,"POR VENCER","AL DÍA"))))</f>
        <v>PAGA</v>
      </c>
      <c r="BL175" t="str">
        <v>TRANSFERENCIA</v>
      </c>
      <c r="BM175">
        <f>IF(N($H175)&lt;10,"",IF(BG175="","",BG175+31))</f>
        <v>46194</v>
      </c>
      <c r="BN175">
        <f>IF(BM175="","",TODAY()-BM175)</f>
        <v>124</v>
      </c>
      <c r="BO175">
        <v>46264</v>
      </c>
      <c r="BP175">
        <v>900000</v>
      </c>
      <c r="BQ175" t="str">
        <f>IF(BM175="","SIN ESTADO",IF(BO175&lt;&gt;"","PAGA",IF(BN175&gt;0,"VENCIDA",IF(BN175&gt;=-5,"POR VENCER","AL DÍA"))))</f>
        <v>PAGA</v>
      </c>
      <c r="BR175" t="str">
        <v>TRANSFERENCIA</v>
      </c>
      <c r="BS175">
        <f>IF(N($H175)&lt;11,"",IF(BM175="","",BM175+31))</f>
        <v>46225</v>
      </c>
      <c r="BT175">
        <f>IF(BS175="","",TODAY()-BS175)</f>
        <v>93</v>
      </c>
      <c r="BU175">
        <v>46297</v>
      </c>
      <c r="BV175">
        <v>900000</v>
      </c>
      <c r="BW175" t="str">
        <f>IF(BS175="","SIN ESTADO",IF(BU175&lt;&gt;"","PAGA",IF(BT175&gt;0,"VENCIDA",IF(BT175&gt;=-5,"POR VENCER","AL DÍA"))))</f>
        <v>PAGA</v>
      </c>
      <c r="BX175" t="str">
        <v>TRANSFERENCIA</v>
      </c>
      <c r="BY175">
        <f>IF(N($H175)&lt;12,"",IF(BS175="","",BS175+31))</f>
        <v>46256</v>
      </c>
      <c r="BZ175">
        <f>IF(BY175="","",TODAY()-BY175)</f>
        <v>62</v>
      </c>
      <c r="CC175" t="str">
        <f>IF(BY175="","SIN ESTADO",IF(CA175&lt;&gt;"","PAGA",IF(BZ175&gt;0,"VENCIDA",IF(BZ175&gt;=-5,"POR VENCER","AL DÍA"))))</f>
        <v>VENCIDA</v>
      </c>
      <c r="CE175">
        <f>IF(N($H175)&lt;13,"",IF(BY175="","",BY175+31))</f>
        <v>46287</v>
      </c>
      <c r="CF175">
        <f>IF(CE175="","",TODAY()-CE175)</f>
        <v>31</v>
      </c>
      <c r="CI175" t="str">
        <f>IF(CE175="","SIN ESTADO",IF(CG175&lt;&gt;"","PAGA",IF(CF175&gt;0,"VENCIDA",IF(CF175&gt;=-5,"POR VENCER","AL DÍA"))))</f>
        <v>VENCIDA</v>
      </c>
      <c r="CK175">
        <f>IF(N($H175)&lt;14,"",IF(CE175="","",CE175+31))</f>
        <v>46318</v>
      </c>
      <c r="CL175">
        <f>IF(CK175="","",TODAY()-CK175)</f>
        <v>0</v>
      </c>
      <c r="CO175" t="str">
        <f>IF(CK175="","SIN ESTADO",IF(CM175&lt;&gt;"","PAGA",IF(CL175&gt;0,"VENCIDA",IF(CL175&gt;=-5,"POR VENCER","AL DÍA"))))</f>
        <v>POR VENCER</v>
      </c>
      <c r="CQ175">
        <f>IF(N($H175)&lt;15,"",IF(CK175="","",CK175+31))</f>
        <v>46349</v>
      </c>
      <c r="CR175">
        <f>IF(CQ175="","",TODAY()-CQ175)</f>
        <v>-31</v>
      </c>
      <c r="CU175" t="str">
        <f>IF(CQ175="","SIN ESTADO",IF(CS175&lt;&gt;"","PAGA",IF(CR175&gt;0,"VENCIDA",IF(CR175&gt;=-5,"POR VENCER","AL DÍA"))))</f>
        <v>AL DÍA</v>
      </c>
      <c r="CW175">
        <f>IF(N($H175)&lt;16,"",IF(CQ175="","",CQ175+31))</f>
        <v>46380</v>
      </c>
      <c r="CX175">
        <f>IF(CW175="","",TODAY()-CW175)</f>
        <v>-62</v>
      </c>
      <c r="DA175" t="str">
        <f>IF(CW175="","SIN ESTADO",IF(CY175&lt;&gt;"","PAGA",IF(CX175&gt;0,"VENCIDA",IF(CX175&gt;=-5,"POR VENCER","AL DÍA"))))</f>
        <v>AL DÍA</v>
      </c>
      <c r="DC175">
        <f>IF(N($H175)&lt;17,"",IF(CW175="","",CW175+31))</f>
        <v>46411</v>
      </c>
      <c r="DD175">
        <f>IF(DC175="","",TODAY()-DC175)</f>
        <v>-93</v>
      </c>
      <c r="DG175" t="str">
        <f>IF(DC175="","SIN ESTADO",IF(DE175&lt;&gt;"","PAGA",IF(DD175&gt;0,"VENCIDA",IF(DD175&gt;=-5,"POR VENCER","AL DÍA"))))</f>
        <v>AL DÍA</v>
      </c>
      <c r="DI175">
        <f>IF(N($H175)&lt;18,"",IF(DC175="","",DC175+31))</f>
        <v>46442</v>
      </c>
      <c r="DJ175">
        <f>IF(DI175="","",TODAY()-DI175)</f>
        <v>-124</v>
      </c>
      <c r="DM175" t="str">
        <f>IF(DI175="","SIN ESTADO",IF(DK175&lt;&gt;"","PAGA",IF(DJ175&gt;0,"VENCIDA",IF(DJ175&gt;=-5,"POR VENCER","AL DÍA"))))</f>
        <v>AL DÍA</v>
      </c>
      <c r="DO175">
        <f>IF(N($H175)&lt;19,"",IF(DI175="","",DI175+31))</f>
        <v>46473</v>
      </c>
      <c r="DP175">
        <f>IF(DO175="","",TODAY()-DO175)</f>
        <v>-155</v>
      </c>
      <c r="DS175" t="str">
        <f>IF(DO175="","SIN ESTADO",IF(DQ175&lt;&gt;"","PAGA",IF(DP175&gt;0,"VENCIDA",IF(DP175&gt;=-5,"POR VENCER","AL DÍA"))))</f>
        <v>AL DÍA</v>
      </c>
      <c r="DU175">
        <f>IF(N($H175)&lt;20,"",IF(DO175="","",DO175+31))</f>
        <v>46504</v>
      </c>
      <c r="DV175">
        <f>IF(DU175="","",TODAY()-DU175)</f>
        <v>-186</v>
      </c>
      <c r="DY175" t="str">
        <f>IF(DU175="","SIN ESTADO",IF(DW175&lt;&gt;"","PAGA",IF(DV175&gt;0,"VENCIDA",IF(DV175&gt;=-5,"POR VENCER","AL DÍA"))))</f>
        <v>AL DÍA</v>
      </c>
      <c r="EA175">
        <f>IF(N($H175)&lt;21,"",IF(DU175="","",DU175+31))</f>
        <v>46535</v>
      </c>
      <c r="EB175">
        <f>IF(EA175="","",TODAY()-EA175)</f>
        <v>-217</v>
      </c>
      <c r="EE175" t="str">
        <f>IF(EA175="","SIN ESTADO",IF(EC175&lt;&gt;"","PAGA",IF(EB175&gt;0,"VENCIDA",IF(EB175&gt;=-5,"POR VENCER","AL DÍA"))))</f>
        <v>AL DÍA</v>
      </c>
      <c r="EG175">
        <f>IF(N($H175)&lt;22,"",IF(EA175="","",EA175+31))</f>
        <v>46566</v>
      </c>
      <c r="EH175">
        <f>IF(EG175="","",TODAY()-EG175)</f>
        <v>-248</v>
      </c>
      <c r="EK175" t="str">
        <f>IF(EG175="","SIN ESTADO",IF(EI175&lt;&gt;"","PAGA",IF(EH175&gt;0,"VENCIDA",IF(EH175&gt;=-5,"POR VENCER","AL DÍA"))))</f>
        <v>AL DÍA</v>
      </c>
      <c r="EM175">
        <f>IF(N($H175)&lt;23,"",IF(EG175="","",EG175+31))</f>
        <v>46597</v>
      </c>
      <c r="EN175">
        <f>IF(EM175="","",TODAY()-EM175)</f>
        <v>-279</v>
      </c>
      <c r="EQ175" t="str">
        <f>IF(EM175="","SIN ESTADO",IF(EO175&lt;&gt;"","PAGA",IF(EN175&gt;0,"VENCIDA",IF(EN175&gt;=-5,"POR VENCER","AL DÍA"))))</f>
        <v>AL DÍA</v>
      </c>
      <c r="ES175">
        <f>IF(N($H175)&lt;24,"",IF(EM175="","",EM175+31))</f>
        <v>46628</v>
      </c>
      <c r="ET175">
        <f>IF(ES175="","",TODAY()-ES175)</f>
        <v>-310</v>
      </c>
      <c r="EW175" t="str">
        <f>IF(ES175="","SIN ESTADO",IF(EU175&lt;&gt;"","PAGA",IF(ET175&gt;0,"VENCIDA",IF(ET175&gt;=-5,"POR VENCER","AL DÍA"))))</f>
        <v>AL DÍA</v>
      </c>
      <c r="EY175" t="str">
        <f>IF(N($H175)&lt;25,"",IF(ES175="","",ES175+31))</f>
        <v/>
      </c>
      <c r="EZ175" t="str">
        <f>IF(EY175="","",TODAY()-EY175)</f>
        <v/>
      </c>
      <c r="FC175" t="str">
        <f>IF(EY175="","SIN ESTADO",IF(FA175&lt;&gt;"","PAGA",IF(EZ175&gt;0,"VENCIDA",IF(EZ175&gt;=-5,"POR VENCER","AL DÍA"))))</f>
        <v>SIN ESTADO</v>
      </c>
      <c r="FE175" t="str">
        <f>IF(N($H175)&lt;26,"",IF(EY175="","",EY175+31))</f>
        <v/>
      </c>
      <c r="FF175" t="str">
        <f>IF(FE175="","",TODAY()-FE175)</f>
        <v/>
      </c>
      <c r="FI175" t="str">
        <f>IF(FE175="","SIN ESTADO",IF(FG175&lt;&gt;"","PAGA",IF(FF175&gt;0,"VENCIDA",IF(FF175&gt;=-5,"POR VENCER","AL DÍA"))))</f>
        <v>SIN ESTADO</v>
      </c>
      <c r="FK175" t="str">
        <f>IF(N($H175)&lt;27,"",IF(FE175="","",FE175+31))</f>
        <v/>
      </c>
      <c r="FL175" t="str">
        <f>IF(FK175="","",TODAY()-FK175)</f>
        <v/>
      </c>
      <c r="FO175" t="str">
        <f>IF(FK175="","SIN ESTADO",IF(FM175&lt;&gt;"","PAGA",IF(FL175&gt;0,"VENCIDA",IF(FL175&gt;=-5,"POR VENCER","AL DÍA"))))</f>
        <v>SIN ESTADO</v>
      </c>
      <c r="FQ175" t="str">
        <f>IF(N($H175)&lt;28,"",IF(FK175="","",FK175+31))</f>
        <v/>
      </c>
      <c r="FR175" t="str">
        <f>IF(FQ175="","",TODAY()-FQ175)</f>
        <v/>
      </c>
      <c r="FU175" t="str">
        <f>IF(FQ175="","SIN ESTADO",IF(FS175&lt;&gt;"","PAGA",IF(FR175&gt;0,"VENCIDA",IF(FR175&gt;=-5,"POR VENCER","AL DÍA"))))</f>
        <v>SIN ESTADO</v>
      </c>
      <c r="FW175" t="str">
        <f>IF(N($H175)&lt;29,"",IF(FQ175="","",FQ175+31))</f>
        <v/>
      </c>
      <c r="FX175" t="str">
        <f>IF(FW175="","",TODAY()-FW175)</f>
        <v/>
      </c>
      <c r="GA175" t="str">
        <f>IF(FW175="","SIN ESTADO",IF(FY175&lt;&gt;"","PAGA",IF(FX175&gt;0,"VENCIDA",IF(FX175&gt;=-5,"POR VENCER","AL DÍA"))))</f>
        <v>SIN ESTADO</v>
      </c>
      <c r="GC175" t="str">
        <f>IF(N($H175)&lt;30,"",IF(FW175="","",FW175+31))</f>
        <v/>
      </c>
      <c r="GD175" t="str">
        <f>IF(GC175="","",TODAY()-GC175)</f>
        <v/>
      </c>
      <c r="GG175" t="str">
        <f>IF(GC175="","SIN ESTADO",IF(GE175&lt;&gt;"","PAGA",IF(GD175&gt;0,"VENCIDA",IF(GD175&gt;=-5,"POR VENCER","AL DÍA"))))</f>
        <v>SIN ESTADO</v>
      </c>
      <c r="GI175" t="str">
        <f>IF(N($H175)&lt;31,"",IF(GC175="","",GC175+31))</f>
        <v/>
      </c>
      <c r="GJ175" t="str">
        <f>IF(GI175="","",TODAY()-GI175)</f>
        <v/>
      </c>
      <c r="GM175" t="str">
        <f>IF(GI175="","SIN ESTADO",IF(GK175&lt;&gt;"","PAGA",IF(GJ175&gt;0,"VENCIDA",IF(GJ175&gt;=-5,"POR VENCER","AL DÍA"))))</f>
        <v>SIN ESTADO</v>
      </c>
      <c r="GO175" t="str">
        <f>IF(N($H175)&lt;32,"",IF(GI175="","",GI175+31))</f>
        <v/>
      </c>
      <c r="GP175" t="str">
        <f>IF(GO175="","",TODAY()-GO175)</f>
        <v/>
      </c>
      <c r="GS175" t="str">
        <f>IF(GO175="","SIN ESTADO",IF(GQ175&lt;&gt;"","PAGA",IF(GP175&gt;0,"VENCIDA",IF(GP175&gt;=-5,"POR VENCER","AL DÍA"))))</f>
        <v>SIN ESTADO</v>
      </c>
      <c r="GU175" t="str">
        <f>IF(N($H175)&lt;33,"",IF(GO175="","",GO175+31))</f>
        <v/>
      </c>
      <c r="GV175" t="str">
        <f>IF(GU175="","",TODAY()-GU175)</f>
        <v/>
      </c>
      <c r="GY175" t="str">
        <f>IF(GU175="","SIN ESTADO",IF(GW175&lt;&gt;"","PAGA",IF(GV175&gt;0,"VENCIDA",IF(GV175&gt;=-5,"POR VENCER","AL DÍA"))))</f>
        <v>SIN ESTADO</v>
      </c>
      <c r="HA175" t="str">
        <f>IF(N($H175)&lt;34,"",IF(GU175="","",GU175+31))</f>
        <v/>
      </c>
      <c r="HB175" t="str">
        <f>IF(HA175="","",TODAY()-HA175)</f>
        <v/>
      </c>
      <c r="HE175" t="str">
        <f>IF(HA175="","SIN ESTADO",IF(HC175&lt;&gt;"","PAGA",IF(HB175&gt;0,"VENCIDA",IF(HB175&gt;=-5,"POR VENCER","AL DÍA"))))</f>
        <v>SIN ESTADO</v>
      </c>
      <c r="HG175" t="str">
        <f>IF(N($H175)&lt;35,"",IF(HA175="","",HA175+31))</f>
        <v/>
      </c>
      <c r="HH175" t="str">
        <f>IF(HG175="","",TODAY()-HG175)</f>
        <v/>
      </c>
      <c r="HK175" t="str">
        <f>IF(HG175="","SIN ESTADO",IF(HI175&lt;&gt;"","PAGA",IF(HH175&gt;0,"VENCIDA",IF(HH175&gt;=-5,"POR VENCER","AL DÍA"))))</f>
        <v>SIN ESTADO</v>
      </c>
      <c r="HM175" t="str">
        <f>IF(N($H175)&lt;36,"",IF(HG175="","",HG175+31))</f>
        <v/>
      </c>
      <c r="HN175" t="str">
        <f>IF(HM175="","",TODAY()-HM175)</f>
        <v/>
      </c>
      <c r="HQ175" t="str">
        <f>IF(HM175="","SIN ESTADO",IF(HO175&lt;&gt;"","PAGA",IF(HN175&gt;0,"VENCIDA",IF(HN175&gt;=-5,"POR VENCER","AL DÍA"))))</f>
        <v>SIN ESTADO</v>
      </c>
      <c r="HS175">
        <f>N175+T175+Z175+AF175+AL175+AR175+AX175+BD175+BJ175+BP175+BV175+CB175+CH175+CN175+CT175+CZ175+DF175+DL175+DR175+DX175+ED175+EJ175+EP175+EV175+FB175+FH175+FN175+FT175+FZ175+GF175+GL175+GR175+GX175+HD175+HJ175+HP175</f>
        <v>9899900</v>
      </c>
      <c r="HU175">
        <f>IFERROR(N($J175),0)</f>
        <v>899916.6666666666</v>
      </c>
      <c r="HW175">
        <f>SUMPRODUCT((MOD(COLUMN($M175:$HR175)-COLUMN($M175),6)=0)*ISNUMBER($M175:$HR175)*($M175:$HR175&gt;=RESUMEN!$C$26)*($M175:$HR175&lt;=RESUMEN!$C$27)*IFERROR(N($N175:$HS175),0))</f>
        <v>899900</v>
      </c>
      <c r="HX175">
        <f>SUMPRODUCT((MOD(COLUMN($M175:$HR175)-COLUMN($M175),6)=0)*ISNUMBER($M175:$HR175)*($M175:$HR175&gt;=RESUMEN!$C$26)*($M175:$HR175&lt;=RESUMEN!$C$27))</f>
        <v>1</v>
      </c>
    </row>
    <row r="176">
      <c r="B176">
        <f>VENTAS!A175</f>
        <v>173</v>
      </c>
      <c r="C176" t="str">
        <f>VENTAS!B175</f>
        <v xml:space="preserve">LC1 - 18 - 4 </v>
      </c>
      <c r="D176" t="str">
        <f>VENTAS!C175</f>
        <v>VENDIDO</v>
      </c>
      <c r="E176">
        <f>VENTAS!D175</f>
        <v>27960000</v>
      </c>
      <c r="F176">
        <f>VENTAS!J175</f>
        <v>23960000</v>
      </c>
      <c r="G176">
        <f>VENTAS!F175</f>
        <v>45969</v>
      </c>
      <c r="H176">
        <f>VENTAS!K175</f>
        <v>24</v>
      </c>
      <c r="I176" t="str">
        <f>VENTAS!M175</f>
        <v xml:space="preserve">08 DE CADA MES </v>
      </c>
      <c r="J176">
        <f>VENTAS!L175</f>
        <v>998333.3333333334</v>
      </c>
      <c r="K176">
        <f>IF(N($H176)&lt;1,"",$G176+31)</f>
        <v>46000</v>
      </c>
      <c r="L176">
        <f>IF(K176="","",TODAY()-K176)</f>
        <v>318</v>
      </c>
      <c r="M176">
        <v>46002</v>
      </c>
      <c r="N176">
        <v>998500</v>
      </c>
      <c r="O176" t="str">
        <f>IF(K176="","SIN ESTADO",IF(M176&lt;&gt;"","PAGA",IF(L176&gt;0,"VENCIDA",IF(L176&gt;=-5,"POR VENCER","AL DÍA"))))</f>
        <v>PAGA</v>
      </c>
      <c r="P176" t="str">
        <v>TRANSFERENCIA</v>
      </c>
      <c r="Q176">
        <f>IF(N($H176)&lt;2,"",IF(K176="","",K176+31))</f>
        <v>46031</v>
      </c>
      <c r="R176">
        <f>IF(Q176="","",TODAY()-Q176)</f>
        <v>287</v>
      </c>
      <c r="S176">
        <v>45667</v>
      </c>
      <c r="T176">
        <v>998500</v>
      </c>
      <c r="U176" t="str">
        <f>IF(Q176="","SIN ESTADO",IF(S176&lt;&gt;"","PAGA",IF(R176&gt;0,"VENCIDA",IF(R176&gt;=-5,"POR VENCER","AL DÍA"))))</f>
        <v>PAGA</v>
      </c>
      <c r="V176" t="str">
        <v>TRANSFERENCIA</v>
      </c>
      <c r="W176">
        <f>IF(N($H176)&lt;3,"",IF(Q176="","",Q176+31))</f>
        <v>46062</v>
      </c>
      <c r="X176">
        <f>IF(W176="","",TODAY()-W176)</f>
        <v>256</v>
      </c>
      <c r="Y176">
        <v>46063</v>
      </c>
      <c r="Z176">
        <v>998500</v>
      </c>
      <c r="AA176" t="str">
        <f>IF(W176="","SIN ESTADO",IF(Y176&lt;&gt;"","PAGA",IF(X176&gt;0,"VENCIDA",IF(X176&gt;=-5,"POR VENCER","AL DÍA"))))</f>
        <v>PAGA</v>
      </c>
      <c r="AB176" t="str">
        <v>TRANSFERENCIA</v>
      </c>
      <c r="AC176">
        <f>IF(N($H176)&lt;4,"",IF(W176="","",W176+31))</f>
        <v>46093</v>
      </c>
      <c r="AD176">
        <f>IF(AC176="","",TODAY()-AC176)</f>
        <v>225</v>
      </c>
      <c r="AE176">
        <v>46092</v>
      </c>
      <c r="AF176">
        <v>998500</v>
      </c>
      <c r="AG176" t="str">
        <f>IF(AC176="","SIN ESTADO",IF(AE176&lt;&gt;"","PAGA",IF(AD176&gt;0,"VENCIDA",IF(AD176&gt;=-5,"POR VENCER","AL DÍA"))))</f>
        <v>PAGA</v>
      </c>
      <c r="AH176" t="str">
        <v>TRANSFERENCIA</v>
      </c>
      <c r="AI176">
        <f>IF(N($H176)&lt;5,"",IF(AC176="","",AC176+31))</f>
        <v>46124</v>
      </c>
      <c r="AJ176">
        <f>IF(AI176="","",TODAY()-AI176)</f>
        <v>194</v>
      </c>
      <c r="AK176">
        <v>46122</v>
      </c>
      <c r="AL176">
        <v>900000</v>
      </c>
      <c r="AM176" t="str">
        <f>IF(AI176="","SIN ESTADO",IF(AK176&lt;&gt;"","PAGA",IF(AJ176&gt;0,"VENCIDA",IF(AJ176&gt;=-5,"POR VENCER","AL DÍA"))))</f>
        <v>PAGA</v>
      </c>
      <c r="AN176" t="str">
        <v>TRANSFERENCIA</v>
      </c>
      <c r="AO176">
        <f>IF(N($H176)&lt;6,"",IF(AI176="","",AI176+31))</f>
        <v>46155</v>
      </c>
      <c r="AP176">
        <f>IF(AO176="","",TODAY()-AO176)</f>
        <v>163</v>
      </c>
      <c r="AQ176">
        <v>46183</v>
      </c>
      <c r="AR176">
        <v>998000</v>
      </c>
      <c r="AS176" t="str">
        <f>IF(AO176="","SIN ESTADO",IF(AQ176&lt;&gt;"","PAGA",IF(AP176&gt;0,"VENCIDA",IF(AP176&gt;=-5,"POR VENCER","AL DÍA"))))</f>
        <v>PAGA</v>
      </c>
      <c r="AT176" t="str">
        <v>TRANSFERENCIA</v>
      </c>
      <c r="AU176">
        <f>IF(N($H176)&lt;7,"",IF(AO176="","",AO176+31))</f>
        <v>46186</v>
      </c>
      <c r="AV176">
        <f>IF(AU176="","",TODAY()-AU176)</f>
        <v>132</v>
      </c>
      <c r="AW176">
        <v>46217</v>
      </c>
      <c r="AX176">
        <v>998000</v>
      </c>
      <c r="AY176" t="str">
        <f>IF(AU176="","SIN ESTADO",IF(AW176&lt;&gt;"","PAGA",IF(AV176&gt;0,"VENCIDA",IF(AV176&gt;=-5,"POR VENCER","AL DÍA"))))</f>
        <v>PAGA</v>
      </c>
      <c r="AZ176" t="str">
        <v>TRANSFERENCIA</v>
      </c>
      <c r="BA176">
        <f>IF(N($H176)&lt;8,"",IF(AU176="","",AU176+31))</f>
        <v>46217</v>
      </c>
      <c r="BB176">
        <f>IF(BA176="","",TODAY()-BA176)</f>
        <v>101</v>
      </c>
      <c r="BC176">
        <v>46237</v>
      </c>
      <c r="BD176">
        <v>998000</v>
      </c>
      <c r="BE176" t="str">
        <f>IF(BA176="","SIN ESTADO",IF(BC176&lt;&gt;"","PAGA",IF(BB176&gt;0,"VENCIDA",IF(BB176&gt;=-5,"POR VENCER","AL DÍA"))))</f>
        <v>PAGA</v>
      </c>
      <c r="BF176" t="str">
        <v>TRANSFERENCIA</v>
      </c>
      <c r="BG176">
        <f>IF(N($H176)&lt;9,"",IF(BA176="","",BA176+31))</f>
        <v>46248</v>
      </c>
      <c r="BH176">
        <f>IF(BG176="","",TODAY()-BG176)</f>
        <v>70</v>
      </c>
      <c r="BK176" t="str">
        <f>IF(BG176="","SIN ESTADO",IF(BI176&lt;&gt;"","PAGA",IF(BH176&gt;0,"VENCIDA",IF(BH176&gt;=-5,"POR VENCER","AL DÍA"))))</f>
        <v>VENCIDA</v>
      </c>
      <c r="BM176">
        <f>IF(N($H176)&lt;10,"",IF(BG176="","",BG176+31))</f>
        <v>46279</v>
      </c>
      <c r="BN176">
        <f>IF(BM176="","",TODAY()-BM176)</f>
        <v>39</v>
      </c>
      <c r="BQ176" t="str">
        <f>IF(BM176="","SIN ESTADO",IF(BO176&lt;&gt;"","PAGA",IF(BN176&gt;0,"VENCIDA",IF(BN176&gt;=-5,"POR VENCER","AL DÍA"))))</f>
        <v>VENCIDA</v>
      </c>
      <c r="BS176">
        <f>IF(N($H176)&lt;11,"",IF(BM176="","",BM176+31))</f>
        <v>46310</v>
      </c>
      <c r="BT176">
        <f>IF(BS176="","",TODAY()-BS176)</f>
        <v>8</v>
      </c>
      <c r="BW176" t="str">
        <f>IF(BS176="","SIN ESTADO",IF(BU176&lt;&gt;"","PAGA",IF(BT176&gt;0,"VENCIDA",IF(BT176&gt;=-5,"POR VENCER","AL DÍA"))))</f>
        <v>VENCIDA</v>
      </c>
      <c r="BY176">
        <f>IF(N($H176)&lt;12,"",IF(BS176="","",BS176+31))</f>
        <v>46341</v>
      </c>
      <c r="BZ176">
        <f>IF(BY176="","",TODAY()-BY176)</f>
        <v>-23</v>
      </c>
      <c r="CC176" t="str">
        <f>IF(BY176="","SIN ESTADO",IF(CA176&lt;&gt;"","PAGA",IF(BZ176&gt;0,"VENCIDA",IF(BZ176&gt;=-5,"POR VENCER","AL DÍA"))))</f>
        <v>AL DÍA</v>
      </c>
      <c r="CE176">
        <f>IF(N($H176)&lt;13,"",IF(BY176="","",BY176+31))</f>
        <v>46372</v>
      </c>
      <c r="CF176">
        <f>IF(CE176="","",TODAY()-CE176)</f>
        <v>-54</v>
      </c>
      <c r="CI176" t="str">
        <f>IF(CE176="","SIN ESTADO",IF(CG176&lt;&gt;"","PAGA",IF(CF176&gt;0,"VENCIDA",IF(CF176&gt;=-5,"POR VENCER","AL DÍA"))))</f>
        <v>AL DÍA</v>
      </c>
      <c r="CK176">
        <f>IF(N($H176)&lt;14,"",IF(CE176="","",CE176+31))</f>
        <v>46403</v>
      </c>
      <c r="CL176">
        <f>IF(CK176="","",TODAY()-CK176)</f>
        <v>-85</v>
      </c>
      <c r="CO176" t="str">
        <f>IF(CK176="","SIN ESTADO",IF(CM176&lt;&gt;"","PAGA",IF(CL176&gt;0,"VENCIDA",IF(CL176&gt;=-5,"POR VENCER","AL DÍA"))))</f>
        <v>AL DÍA</v>
      </c>
      <c r="CQ176">
        <f>IF(N($H176)&lt;15,"",IF(CK176="","",CK176+31))</f>
        <v>46434</v>
      </c>
      <c r="CR176">
        <f>IF(CQ176="","",TODAY()-CQ176)</f>
        <v>-116</v>
      </c>
      <c r="CU176" t="str">
        <f>IF(CQ176="","SIN ESTADO",IF(CS176&lt;&gt;"","PAGA",IF(CR176&gt;0,"VENCIDA",IF(CR176&gt;=-5,"POR VENCER","AL DÍA"))))</f>
        <v>AL DÍA</v>
      </c>
      <c r="CW176">
        <f>IF(N($H176)&lt;16,"",IF(CQ176="","",CQ176+31))</f>
        <v>46465</v>
      </c>
      <c r="CX176">
        <f>IF(CW176="","",TODAY()-CW176)</f>
        <v>-147</v>
      </c>
      <c r="DA176" t="str">
        <f>IF(CW176="","SIN ESTADO",IF(CY176&lt;&gt;"","PAGA",IF(CX176&gt;0,"VENCIDA",IF(CX176&gt;=-5,"POR VENCER","AL DÍA"))))</f>
        <v>AL DÍA</v>
      </c>
      <c r="DC176">
        <f>IF(N($H176)&lt;17,"",IF(CW176="","",CW176+31))</f>
        <v>46496</v>
      </c>
      <c r="DD176">
        <f>IF(DC176="","",TODAY()-DC176)</f>
        <v>-178</v>
      </c>
      <c r="DG176" t="str">
        <f>IF(DC176="","SIN ESTADO",IF(DE176&lt;&gt;"","PAGA",IF(DD176&gt;0,"VENCIDA",IF(DD176&gt;=-5,"POR VENCER","AL DÍA"))))</f>
        <v>AL DÍA</v>
      </c>
      <c r="DI176">
        <f>IF(N($H176)&lt;18,"",IF(DC176="","",DC176+31))</f>
        <v>46527</v>
      </c>
      <c r="DJ176">
        <f>IF(DI176="","",TODAY()-DI176)</f>
        <v>-209</v>
      </c>
      <c r="DM176" t="str">
        <f>IF(DI176="","SIN ESTADO",IF(DK176&lt;&gt;"","PAGA",IF(DJ176&gt;0,"VENCIDA",IF(DJ176&gt;=-5,"POR VENCER","AL DÍA"))))</f>
        <v>AL DÍA</v>
      </c>
      <c r="DO176">
        <f>IF(N($H176)&lt;19,"",IF(DI176="","",DI176+31))</f>
        <v>46558</v>
      </c>
      <c r="DP176">
        <f>IF(DO176="","",TODAY()-DO176)</f>
        <v>-240</v>
      </c>
      <c r="DS176" t="str">
        <f>IF(DO176="","SIN ESTADO",IF(DQ176&lt;&gt;"","PAGA",IF(DP176&gt;0,"VENCIDA",IF(DP176&gt;=-5,"POR VENCER","AL DÍA"))))</f>
        <v>AL DÍA</v>
      </c>
      <c r="DU176">
        <f>IF(N($H176)&lt;20,"",IF(DO176="","",DO176+31))</f>
        <v>46589</v>
      </c>
      <c r="DV176">
        <f>IF(DU176="","",TODAY()-DU176)</f>
        <v>-271</v>
      </c>
      <c r="DY176" t="str">
        <f>IF(DU176="","SIN ESTADO",IF(DW176&lt;&gt;"","PAGA",IF(DV176&gt;0,"VENCIDA",IF(DV176&gt;=-5,"POR VENCER","AL DÍA"))))</f>
        <v>AL DÍA</v>
      </c>
      <c r="EA176">
        <f>IF(N($H176)&lt;21,"",IF(DU176="","",DU176+31))</f>
        <v>46620</v>
      </c>
      <c r="EB176">
        <f>IF(EA176="","",TODAY()-EA176)</f>
        <v>-302</v>
      </c>
      <c r="EE176" t="str">
        <f>IF(EA176="","SIN ESTADO",IF(EC176&lt;&gt;"","PAGA",IF(EB176&gt;0,"VENCIDA",IF(EB176&gt;=-5,"POR VENCER","AL DÍA"))))</f>
        <v>AL DÍA</v>
      </c>
      <c r="EG176">
        <f>IF(N($H176)&lt;22,"",IF(EA176="","",EA176+31))</f>
        <v>46651</v>
      </c>
      <c r="EH176">
        <f>IF(EG176="","",TODAY()-EG176)</f>
        <v>-333</v>
      </c>
      <c r="EK176" t="str">
        <f>IF(EG176="","SIN ESTADO",IF(EI176&lt;&gt;"","PAGA",IF(EH176&gt;0,"VENCIDA",IF(EH176&gt;=-5,"POR VENCER","AL DÍA"))))</f>
        <v>AL DÍA</v>
      </c>
      <c r="EM176">
        <f>IF(N($H176)&lt;23,"",IF(EG176="","",EG176+31))</f>
        <v>46682</v>
      </c>
      <c r="EN176">
        <f>IF(EM176="","",TODAY()-EM176)</f>
        <v>-364</v>
      </c>
      <c r="EQ176" t="str">
        <f>IF(EM176="","SIN ESTADO",IF(EO176&lt;&gt;"","PAGA",IF(EN176&gt;0,"VENCIDA",IF(EN176&gt;=-5,"POR VENCER","AL DÍA"))))</f>
        <v>AL DÍA</v>
      </c>
      <c r="ES176">
        <f>IF(N($H176)&lt;24,"",IF(EM176="","",EM176+31))</f>
        <v>46713</v>
      </c>
      <c r="ET176">
        <f>IF(ES176="","",TODAY()-ES176)</f>
        <v>-395</v>
      </c>
      <c r="EW176" t="str">
        <f>IF(ES176="","SIN ESTADO",IF(EU176&lt;&gt;"","PAGA",IF(ET176&gt;0,"VENCIDA",IF(ET176&gt;=-5,"POR VENCER","AL DÍA"))))</f>
        <v>AL DÍA</v>
      </c>
      <c r="EY176" t="str">
        <f>IF(N($H176)&lt;25,"",IF(ES176="","",ES176+31))</f>
        <v/>
      </c>
      <c r="EZ176" t="str">
        <f>IF(EY176="","",TODAY()-EY176)</f>
        <v/>
      </c>
      <c r="FC176" t="str">
        <f>IF(EY176="","SIN ESTADO",IF(FA176&lt;&gt;"","PAGA",IF(EZ176&gt;0,"VENCIDA",IF(EZ176&gt;=-5,"POR VENCER","AL DÍA"))))</f>
        <v>SIN ESTADO</v>
      </c>
      <c r="FE176" t="str">
        <f>IF(N($H176)&lt;26,"",IF(EY176="","",EY176+31))</f>
        <v/>
      </c>
      <c r="FF176" t="str">
        <f>IF(FE176="","",TODAY()-FE176)</f>
        <v/>
      </c>
      <c r="FI176" t="str">
        <f>IF(FE176="","SIN ESTADO",IF(FG176&lt;&gt;"","PAGA",IF(FF176&gt;0,"VENCIDA",IF(FF176&gt;=-5,"POR VENCER","AL DÍA"))))</f>
        <v>SIN ESTADO</v>
      </c>
      <c r="FK176" t="str">
        <f>IF(N($H176)&lt;27,"",IF(FE176="","",FE176+31))</f>
        <v/>
      </c>
      <c r="FL176" t="str">
        <f>IF(FK176="","",TODAY()-FK176)</f>
        <v/>
      </c>
      <c r="FO176" t="str">
        <f>IF(FK176="","SIN ESTADO",IF(FM176&lt;&gt;"","PAGA",IF(FL176&gt;0,"VENCIDA",IF(FL176&gt;=-5,"POR VENCER","AL DÍA"))))</f>
        <v>SIN ESTADO</v>
      </c>
      <c r="FQ176" t="str">
        <f>IF(N($H176)&lt;28,"",IF(FK176="","",FK176+31))</f>
        <v/>
      </c>
      <c r="FR176" t="str">
        <f>IF(FQ176="","",TODAY()-FQ176)</f>
        <v/>
      </c>
      <c r="FU176" t="str">
        <f>IF(FQ176="","SIN ESTADO",IF(FS176&lt;&gt;"","PAGA",IF(FR176&gt;0,"VENCIDA",IF(FR176&gt;=-5,"POR VENCER","AL DÍA"))))</f>
        <v>SIN ESTADO</v>
      </c>
      <c r="FW176" t="str">
        <f>IF(N($H176)&lt;29,"",IF(FQ176="","",FQ176+31))</f>
        <v/>
      </c>
      <c r="FX176" t="str">
        <f>IF(FW176="","",TODAY()-FW176)</f>
        <v/>
      </c>
      <c r="GA176" t="str">
        <f>IF(FW176="","SIN ESTADO",IF(FY176&lt;&gt;"","PAGA",IF(FX176&gt;0,"VENCIDA",IF(FX176&gt;=-5,"POR VENCER","AL DÍA"))))</f>
        <v>SIN ESTADO</v>
      </c>
      <c r="GC176" t="str">
        <f>IF(N($H176)&lt;30,"",IF(FW176="","",FW176+31))</f>
        <v/>
      </c>
      <c r="GD176" t="str">
        <f>IF(GC176="","",TODAY()-GC176)</f>
        <v/>
      </c>
      <c r="GG176" t="str">
        <f>IF(GC176="","SIN ESTADO",IF(GE176&lt;&gt;"","PAGA",IF(GD176&gt;0,"VENCIDA",IF(GD176&gt;=-5,"POR VENCER","AL DÍA"))))</f>
        <v>SIN ESTADO</v>
      </c>
      <c r="GI176" t="str">
        <f>IF(N($H176)&lt;31,"",IF(GC176="","",GC176+31))</f>
        <v/>
      </c>
      <c r="GJ176" t="str">
        <f>IF(GI176="","",TODAY()-GI176)</f>
        <v/>
      </c>
      <c r="GM176" t="str">
        <f>IF(GI176="","SIN ESTADO",IF(GK176&lt;&gt;"","PAGA",IF(GJ176&gt;0,"VENCIDA",IF(GJ176&gt;=-5,"POR VENCER","AL DÍA"))))</f>
        <v>SIN ESTADO</v>
      </c>
      <c r="GO176" t="str">
        <f>IF(N($H176)&lt;32,"",IF(GI176="","",GI176+31))</f>
        <v/>
      </c>
      <c r="GP176" t="str">
        <f>IF(GO176="","",TODAY()-GO176)</f>
        <v/>
      </c>
      <c r="GS176" t="str">
        <f>IF(GO176="","SIN ESTADO",IF(GQ176&lt;&gt;"","PAGA",IF(GP176&gt;0,"VENCIDA",IF(GP176&gt;=-5,"POR VENCER","AL DÍA"))))</f>
        <v>SIN ESTADO</v>
      </c>
      <c r="GU176" t="str">
        <f>IF(N($H176)&lt;33,"",IF(GO176="","",GO176+31))</f>
        <v/>
      </c>
      <c r="GV176" t="str">
        <f>IF(GU176="","",TODAY()-GU176)</f>
        <v/>
      </c>
      <c r="GY176" t="str">
        <f>IF(GU176="","SIN ESTADO",IF(GW176&lt;&gt;"","PAGA",IF(GV176&gt;0,"VENCIDA",IF(GV176&gt;=-5,"POR VENCER","AL DÍA"))))</f>
        <v>SIN ESTADO</v>
      </c>
      <c r="HA176" t="str">
        <f>IF(N($H176)&lt;34,"",IF(GU176="","",GU176+31))</f>
        <v/>
      </c>
      <c r="HB176" t="str">
        <f>IF(HA176="","",TODAY()-HA176)</f>
        <v/>
      </c>
      <c r="HE176" t="str">
        <f>IF(HA176="","SIN ESTADO",IF(HC176&lt;&gt;"","PAGA",IF(HB176&gt;0,"VENCIDA",IF(HB176&gt;=-5,"POR VENCER","AL DÍA"))))</f>
        <v>SIN ESTADO</v>
      </c>
      <c r="HG176" t="str">
        <f>IF(N($H176)&lt;35,"",IF(HA176="","",HA176+31))</f>
        <v/>
      </c>
      <c r="HH176" t="str">
        <f>IF(HG176="","",TODAY()-HG176)</f>
        <v/>
      </c>
      <c r="HK176" t="str">
        <f>IF(HG176="","SIN ESTADO",IF(HI176&lt;&gt;"","PAGA",IF(HH176&gt;0,"VENCIDA",IF(HH176&gt;=-5,"POR VENCER","AL DÍA"))))</f>
        <v>SIN ESTADO</v>
      </c>
      <c r="HM176" t="str">
        <f>IF(N($H176)&lt;36,"",IF(HG176="","",HG176+31))</f>
        <v/>
      </c>
      <c r="HN176" t="str">
        <f>IF(HM176="","",TODAY()-HM176)</f>
        <v/>
      </c>
      <c r="HQ176" t="str">
        <f>IF(HM176="","SIN ESTADO",IF(HO176&lt;&gt;"","PAGA",IF(HN176&gt;0,"VENCIDA",IF(HN176&gt;=-5,"POR VENCER","AL DÍA"))))</f>
        <v>SIN ESTADO</v>
      </c>
      <c r="HS176">
        <f>N176+T176+Z176+AF176+AL176+AR176+AX176+BD176+BJ176+BP176+BV176+CB176+CH176+CN176+CT176+CZ176+DF176+DL176+DR176+DX176+ED176+EJ176+EP176+EV176+FB176+FH176+FN176+FT176+FZ176+GF176+GL176+GR176+GX176+HD176+HJ176+HP176</f>
        <v>7888000</v>
      </c>
      <c r="HU176">
        <f>IFERROR(N($J176),0)</f>
        <v>998333.3333333334</v>
      </c>
      <c r="HW176">
        <f>SUMPRODUCT((MOD(COLUMN($M176:$HR176)-COLUMN($M176),6)=0)*ISNUMBER($M176:$HR176)*($M176:$HR176&gt;=RESUMEN!$C$26)*($M176:$HR176&lt;=RESUMEN!$C$27)*IFERROR(N($N176:$HS176),0))</f>
        <v>998500</v>
      </c>
      <c r="HX176">
        <f>SUMPRODUCT((MOD(COLUMN($M176:$HR176)-COLUMN($M176),6)=0)*ISNUMBER($M176:$HR176)*($M176:$HR176&gt;=RESUMEN!$C$26)*($M176:$HR176&lt;=RESUMEN!$C$27))</f>
        <v>1</v>
      </c>
    </row>
    <row r="177">
      <c r="B177">
        <f>VENTAS!A176</f>
        <v>174</v>
      </c>
      <c r="C177" t="str">
        <f>VENTAS!B176</f>
        <v xml:space="preserve">LC1 - 19 - 1 </v>
      </c>
      <c r="D177" t="str">
        <f>VENTAS!C176</f>
        <v>VENDIDO</v>
      </c>
      <c r="E177">
        <f>VENTAS!D176</f>
        <v>30000000</v>
      </c>
      <c r="F177">
        <f>VENTAS!J176</f>
        <v>26000000</v>
      </c>
      <c r="G177">
        <f>VENTAS!F176</f>
        <v>45881</v>
      </c>
      <c r="H177">
        <f>VENTAS!K176</f>
        <v>24</v>
      </c>
      <c r="I177" t="str">
        <f>VENTAS!M176</f>
        <v xml:space="preserve">12 DE CADA MES </v>
      </c>
      <c r="J177">
        <f>VENTAS!L176</f>
        <v>1083333.3333333333</v>
      </c>
      <c r="K177">
        <f>IF(N($H177)&lt;1,"",$G177+31)</f>
        <v>45912</v>
      </c>
      <c r="L177">
        <f>IF(K177="","",TODAY()-K177)</f>
        <v>406</v>
      </c>
      <c r="M177">
        <v>45910</v>
      </c>
      <c r="N177">
        <v>2000000</v>
      </c>
      <c r="O177" t="str">
        <f>IF(K177="","SIN ESTADO",IF(M177&lt;&gt;"","PAGA",IF(L177&gt;0,"VENCIDA",IF(L177&gt;=-5,"POR VENCER","AL DÍA"))))</f>
        <v>PAGA</v>
      </c>
      <c r="P177" t="str">
        <v>TRANSFERENCIA</v>
      </c>
      <c r="Q177">
        <f>IF(N($H177)&lt;2,"",IF(K177="","",K177+31))</f>
        <v>45943</v>
      </c>
      <c r="R177">
        <f>IF(Q177="","",TODAY()-Q177)</f>
        <v>375</v>
      </c>
      <c r="S177">
        <v>45941</v>
      </c>
      <c r="T177">
        <v>2000000</v>
      </c>
      <c r="U177" t="str">
        <f>IF(Q177="","SIN ESTADO",IF(S177&lt;&gt;"","PAGA",IF(R177&gt;0,"VENCIDA",IF(R177&gt;=-5,"POR VENCER","AL DÍA"))))</f>
        <v>PAGA</v>
      </c>
      <c r="V177" t="str">
        <v>TRANSFERENCIA</v>
      </c>
      <c r="W177">
        <f>IF(N($H177)&lt;3,"",IF(Q177="","",Q177+31))</f>
        <v>45974</v>
      </c>
      <c r="X177">
        <f>IF(W177="","",TODAY()-W177)</f>
        <v>344</v>
      </c>
      <c r="Y177">
        <v>45973</v>
      </c>
      <c r="Z177">
        <v>2000000</v>
      </c>
      <c r="AA177" t="str">
        <f>IF(W177="","SIN ESTADO",IF(Y177&lt;&gt;"","PAGA",IF(X177&gt;0,"VENCIDA",IF(X177&gt;=-5,"POR VENCER","AL DÍA"))))</f>
        <v>PAGA</v>
      </c>
      <c r="AB177" t="str">
        <v>TRANSFERENCIA</v>
      </c>
      <c r="AC177">
        <f>IF(N($H177)&lt;4,"",IF(W177="","",W177+31))</f>
        <v>46005</v>
      </c>
      <c r="AD177">
        <f>IF(AC177="","",TODAY()-AC177)</f>
        <v>313</v>
      </c>
      <c r="AE177">
        <v>46002</v>
      </c>
      <c r="AF177">
        <v>2000000</v>
      </c>
      <c r="AG177" t="str">
        <f>IF(AC177="","SIN ESTADO",IF(AE177&lt;&gt;"","PAGA",IF(AD177&gt;0,"VENCIDA",IF(AD177&gt;=-5,"POR VENCER","AL DÍA"))))</f>
        <v>PAGA</v>
      </c>
      <c r="AH177" t="str">
        <v>TRANSFERENCIA</v>
      </c>
      <c r="AI177">
        <f>IF(N($H177)&lt;5,"",IF(AC177="","",AC177+31))</f>
        <v>46036</v>
      </c>
      <c r="AJ177">
        <f>IF(AI177="","",TODAY()-AI177)</f>
        <v>282</v>
      </c>
      <c r="AK177">
        <v>46032</v>
      </c>
      <c r="AL177">
        <v>2000000</v>
      </c>
      <c r="AM177" t="str">
        <f>IF(AI177="","SIN ESTADO",IF(AK177&lt;&gt;"","PAGA",IF(AJ177&gt;0,"VENCIDA",IF(AJ177&gt;=-5,"POR VENCER","AL DÍA"))))</f>
        <v>PAGA</v>
      </c>
      <c r="AN177" t="str">
        <v>TRANSFERENCIA</v>
      </c>
      <c r="AO177">
        <f>IF(N($H177)&lt;6,"",IF(AI177="","",AI177+31))</f>
        <v>46067</v>
      </c>
      <c r="AP177">
        <f>IF(AO177="","",TODAY()-AO177)</f>
        <v>251</v>
      </c>
      <c r="AQ177">
        <v>46062</v>
      </c>
      <c r="AR177">
        <v>2000000</v>
      </c>
      <c r="AS177" t="str">
        <f>IF(AO177="","SIN ESTADO",IF(AQ177&lt;&gt;"","PAGA",IF(AP177&gt;0,"VENCIDA",IF(AP177&gt;=-5,"POR VENCER","AL DÍA"))))</f>
        <v>PAGA</v>
      </c>
      <c r="AT177" t="str">
        <v>TRANSFERENCIA</v>
      </c>
      <c r="AU177">
        <f>IF(N($H177)&lt;7,"",IF(AO177="","",AO177+31))</f>
        <v>46098</v>
      </c>
      <c r="AV177">
        <f>IF(AU177="","",TODAY()-AU177)</f>
        <v>220</v>
      </c>
      <c r="AW177">
        <v>46089</v>
      </c>
      <c r="AX177">
        <v>2000000</v>
      </c>
      <c r="AY177" t="str">
        <f>IF(AU177="","SIN ESTADO",IF(AW177&lt;&gt;"","PAGA",IF(AV177&gt;0,"VENCIDA",IF(AV177&gt;=-5,"POR VENCER","AL DÍA"))))</f>
        <v>PAGA</v>
      </c>
      <c r="AZ177" t="str">
        <v>TRANSFERENCIA</v>
      </c>
      <c r="BA177">
        <f>IF(N($H177)&lt;8,"",IF(AU177="","",AU177+31))</f>
        <v>46129</v>
      </c>
      <c r="BB177">
        <f>IF(BA177="","",TODAY()-BA177)</f>
        <v>189</v>
      </c>
      <c r="BC177">
        <v>46121</v>
      </c>
      <c r="BD177">
        <v>2000000</v>
      </c>
      <c r="BE177" t="str">
        <f>IF(BA177="","SIN ESTADO",IF(BC177&lt;&gt;"","PAGA",IF(BB177&gt;0,"VENCIDA",IF(BB177&gt;=-5,"POR VENCER","AL DÍA"))))</f>
        <v>PAGA</v>
      </c>
      <c r="BF177" t="str">
        <v>TRANSFERENCIA</v>
      </c>
      <c r="BG177">
        <f>IF(N($H177)&lt;9,"",IF(BA177="","",BA177+31))</f>
        <v>46160</v>
      </c>
      <c r="BH177">
        <f>IF(BG177="","",TODAY()-BG177)</f>
        <v>158</v>
      </c>
      <c r="BI177">
        <v>46151</v>
      </c>
      <c r="BJ177">
        <v>2000000</v>
      </c>
      <c r="BK177" t="str">
        <f>IF(BG177="","SIN ESTADO",IF(BI177&lt;&gt;"","PAGA",IF(BH177&gt;0,"VENCIDA",IF(BH177&gt;=-5,"POR VENCER","AL DÍA"))))</f>
        <v>PAGA</v>
      </c>
      <c r="BL177" t="str">
        <v>TRANSFERENCIA</v>
      </c>
      <c r="BM177">
        <f>IF(N($H177)&lt;10,"",IF(BG177="","",BG177+31))</f>
        <v>46191</v>
      </c>
      <c r="BN177">
        <f>IF(BM177="","",TODAY()-BM177)</f>
        <v>127</v>
      </c>
      <c r="BO177">
        <v>46183</v>
      </c>
      <c r="BP177">
        <v>2000000</v>
      </c>
      <c r="BQ177" t="str">
        <f>IF(BM177="","SIN ESTADO",IF(BO177&lt;&gt;"","PAGA",IF(BN177&gt;0,"VENCIDA",IF(BN177&gt;=-5,"POR VENCER","AL DÍA"))))</f>
        <v>PAGA</v>
      </c>
      <c r="BR177" t="str">
        <v>TRANSFERENCIA</v>
      </c>
      <c r="BS177">
        <f>IF(N($H177)&lt;11,"",IF(BM177="","",BM177+31))</f>
        <v>46222</v>
      </c>
      <c r="BT177">
        <f>IF(BS177="","",TODAY()-BS177)</f>
        <v>96</v>
      </c>
      <c r="BU177">
        <v>46214</v>
      </c>
      <c r="BV177">
        <v>2000000</v>
      </c>
      <c r="BW177" t="str">
        <f>IF(BS177="","SIN ESTADO",IF(BU177&lt;&gt;"","PAGA",IF(BT177&gt;0,"VENCIDA",IF(BT177&gt;=-5,"POR VENCER","AL DÍA"))))</f>
        <v>PAGA</v>
      </c>
      <c r="BX177" t="str">
        <v>TRANSFERENCIA</v>
      </c>
      <c r="BY177">
        <f>IF(N($H177)&lt;12,"",IF(BS177="","",BS177+31))</f>
        <v>46253</v>
      </c>
      <c r="BZ177">
        <f>IF(BY177="","",TODAY()-BY177)</f>
        <v>65</v>
      </c>
      <c r="CA177">
        <v>46243</v>
      </c>
      <c r="CB177">
        <v>2000000</v>
      </c>
      <c r="CC177" t="str">
        <f>IF(BY177="","SIN ESTADO",IF(CA177&lt;&gt;"","PAGA",IF(BZ177&gt;0,"VENCIDA",IF(BZ177&gt;=-5,"POR VENCER","AL DÍA"))))</f>
        <v>PAGA</v>
      </c>
      <c r="CD177" t="str">
        <v>TRANSFERENCIA</v>
      </c>
      <c r="CE177">
        <f>IF(N($H177)&lt;13,"",IF(BY177="","",BY177+31))</f>
        <v>46284</v>
      </c>
      <c r="CF177">
        <f>IF(CE177="","",TODAY()-CE177)</f>
        <v>34</v>
      </c>
      <c r="CG177">
        <v>46271</v>
      </c>
      <c r="CH177">
        <v>2000000</v>
      </c>
      <c r="CI177" t="str">
        <f>IF(CE177="","SIN ESTADO",IF(CG177&lt;&gt;"","PAGA",IF(CF177&gt;0,"VENCIDA",IF(CF177&gt;=-5,"POR VENCER","AL DÍA"))))</f>
        <v>PAGA</v>
      </c>
      <c r="CJ177" t="str">
        <v>TRANSFERENCIA</v>
      </c>
      <c r="CK177">
        <f>IF(N($H177)&lt;14,"",IF(CE177="","",CE177+31))</f>
        <v>46315</v>
      </c>
      <c r="CL177">
        <f>IF(CK177="","",TODAY()-CK177)</f>
        <v>3</v>
      </c>
      <c r="CO177" t="str">
        <f>IF(CK177="","SIN ESTADO",IF(CM177&lt;&gt;"","PAGA",IF(CL177&gt;0,"VENCIDA",IF(CL177&gt;=-5,"POR VENCER","AL DÍA"))))</f>
        <v>VENCIDA</v>
      </c>
      <c r="CQ177">
        <f>IF(N($H177)&lt;15,"",IF(CK177="","",CK177+31))</f>
        <v>46346</v>
      </c>
      <c r="CR177">
        <f>IF(CQ177="","",TODAY()-CQ177)</f>
        <v>-28</v>
      </c>
      <c r="CU177" t="str">
        <f>IF(CQ177="","SIN ESTADO",IF(CS177&lt;&gt;"","PAGA",IF(CR177&gt;0,"VENCIDA",IF(CR177&gt;=-5,"POR VENCER","AL DÍA"))))</f>
        <v>AL DÍA</v>
      </c>
      <c r="CW177">
        <f>IF(N($H177)&lt;16,"",IF(CQ177="","",CQ177+31))</f>
        <v>46377</v>
      </c>
      <c r="CX177">
        <f>IF(CW177="","",TODAY()-CW177)</f>
        <v>-59</v>
      </c>
      <c r="DA177" t="str">
        <f>IF(CW177="","SIN ESTADO",IF(CY177&lt;&gt;"","PAGA",IF(CX177&gt;0,"VENCIDA",IF(CX177&gt;=-5,"POR VENCER","AL DÍA"))))</f>
        <v>AL DÍA</v>
      </c>
      <c r="DC177">
        <f>IF(N($H177)&lt;17,"",IF(CW177="","",CW177+31))</f>
        <v>46408</v>
      </c>
      <c r="DD177">
        <f>IF(DC177="","",TODAY()-DC177)</f>
        <v>-90</v>
      </c>
      <c r="DG177" t="str">
        <f>IF(DC177="","SIN ESTADO",IF(DE177&lt;&gt;"","PAGA",IF(DD177&gt;0,"VENCIDA",IF(DD177&gt;=-5,"POR VENCER","AL DÍA"))))</f>
        <v>AL DÍA</v>
      </c>
      <c r="DI177">
        <f>IF(N($H177)&lt;18,"",IF(DC177="","",DC177+31))</f>
        <v>46439</v>
      </c>
      <c r="DJ177">
        <f>IF(DI177="","",TODAY()-DI177)</f>
        <v>-121</v>
      </c>
      <c r="DM177" t="str">
        <f>IF(DI177="","SIN ESTADO",IF(DK177&lt;&gt;"","PAGA",IF(DJ177&gt;0,"VENCIDA",IF(DJ177&gt;=-5,"POR VENCER","AL DÍA"))))</f>
        <v>AL DÍA</v>
      </c>
      <c r="DO177">
        <f>IF(N($H177)&lt;19,"",IF(DI177="","",DI177+31))</f>
        <v>46470</v>
      </c>
      <c r="DP177">
        <f>IF(DO177="","",TODAY()-DO177)</f>
        <v>-152</v>
      </c>
      <c r="DS177" t="str">
        <f>IF(DO177="","SIN ESTADO",IF(DQ177&lt;&gt;"","PAGA",IF(DP177&gt;0,"VENCIDA",IF(DP177&gt;=-5,"POR VENCER","AL DÍA"))))</f>
        <v>AL DÍA</v>
      </c>
      <c r="DU177">
        <f>IF(N($H177)&lt;20,"",IF(DO177="","",DO177+31))</f>
        <v>46501</v>
      </c>
      <c r="DV177">
        <f>IF(DU177="","",TODAY()-DU177)</f>
        <v>-183</v>
      </c>
      <c r="DY177" t="str">
        <f>IF(DU177="","SIN ESTADO",IF(DW177&lt;&gt;"","PAGA",IF(DV177&gt;0,"VENCIDA",IF(DV177&gt;=-5,"POR VENCER","AL DÍA"))))</f>
        <v>AL DÍA</v>
      </c>
      <c r="EA177">
        <f>IF(N($H177)&lt;21,"",IF(DU177="","",DU177+31))</f>
        <v>46532</v>
      </c>
      <c r="EB177">
        <f>IF(EA177="","",TODAY()-EA177)</f>
        <v>-214</v>
      </c>
      <c r="EE177" t="str">
        <f>IF(EA177="","SIN ESTADO",IF(EC177&lt;&gt;"","PAGA",IF(EB177&gt;0,"VENCIDA",IF(EB177&gt;=-5,"POR VENCER","AL DÍA"))))</f>
        <v>AL DÍA</v>
      </c>
      <c r="EG177">
        <f>IF(N($H177)&lt;22,"",IF(EA177="","",EA177+31))</f>
        <v>46563</v>
      </c>
      <c r="EH177">
        <f>IF(EG177="","",TODAY()-EG177)</f>
        <v>-245</v>
      </c>
      <c r="EK177" t="str">
        <f>IF(EG177="","SIN ESTADO",IF(EI177&lt;&gt;"","PAGA",IF(EH177&gt;0,"VENCIDA",IF(EH177&gt;=-5,"POR VENCER","AL DÍA"))))</f>
        <v>AL DÍA</v>
      </c>
      <c r="EM177">
        <f>IF(N($H177)&lt;23,"",IF(EG177="","",EG177+31))</f>
        <v>46594</v>
      </c>
      <c r="EN177">
        <f>IF(EM177="","",TODAY()-EM177)</f>
        <v>-276</v>
      </c>
      <c r="EQ177" t="str">
        <f>IF(EM177="","SIN ESTADO",IF(EO177&lt;&gt;"","PAGA",IF(EN177&gt;0,"VENCIDA",IF(EN177&gt;=-5,"POR VENCER","AL DÍA"))))</f>
        <v>AL DÍA</v>
      </c>
      <c r="ES177">
        <f>IF(N($H177)&lt;24,"",IF(EM177="","",EM177+31))</f>
        <v>46625</v>
      </c>
      <c r="ET177">
        <f>IF(ES177="","",TODAY()-ES177)</f>
        <v>-307</v>
      </c>
      <c r="EW177" t="str">
        <f>IF(ES177="","SIN ESTADO",IF(EU177&lt;&gt;"","PAGA",IF(ET177&gt;0,"VENCIDA",IF(ET177&gt;=-5,"POR VENCER","AL DÍA"))))</f>
        <v>AL DÍA</v>
      </c>
      <c r="EY177" t="str">
        <f>IF(N($H177)&lt;25,"",IF(ES177="","",ES177+31))</f>
        <v/>
      </c>
      <c r="EZ177" t="str">
        <f>IF(EY177="","",TODAY()-EY177)</f>
        <v/>
      </c>
      <c r="FC177" t="str">
        <f>IF(EY177="","SIN ESTADO",IF(FA177&lt;&gt;"","PAGA",IF(EZ177&gt;0,"VENCIDA",IF(EZ177&gt;=-5,"POR VENCER","AL DÍA"))))</f>
        <v>SIN ESTADO</v>
      </c>
      <c r="FE177" t="str">
        <f>IF(N($H177)&lt;26,"",IF(EY177="","",EY177+31))</f>
        <v/>
      </c>
      <c r="FF177" t="str">
        <f>IF(FE177="","",TODAY()-FE177)</f>
        <v/>
      </c>
      <c r="FI177" t="str">
        <f>IF(FE177="","SIN ESTADO",IF(FG177&lt;&gt;"","PAGA",IF(FF177&gt;0,"VENCIDA",IF(FF177&gt;=-5,"POR VENCER","AL DÍA"))))</f>
        <v>SIN ESTADO</v>
      </c>
      <c r="FK177" t="str">
        <f>IF(N($H177)&lt;27,"",IF(FE177="","",FE177+31))</f>
        <v/>
      </c>
      <c r="FL177" t="str">
        <f>IF(FK177="","",TODAY()-FK177)</f>
        <v/>
      </c>
      <c r="FO177" t="str">
        <f>IF(FK177="","SIN ESTADO",IF(FM177&lt;&gt;"","PAGA",IF(FL177&gt;0,"VENCIDA",IF(FL177&gt;=-5,"POR VENCER","AL DÍA"))))</f>
        <v>SIN ESTADO</v>
      </c>
      <c r="FQ177" t="str">
        <f>IF(N($H177)&lt;28,"",IF(FK177="","",FK177+31))</f>
        <v/>
      </c>
      <c r="FR177" t="str">
        <f>IF(FQ177="","",TODAY()-FQ177)</f>
        <v/>
      </c>
      <c r="FU177" t="str">
        <f>IF(FQ177="","SIN ESTADO",IF(FS177&lt;&gt;"","PAGA",IF(FR177&gt;0,"VENCIDA",IF(FR177&gt;=-5,"POR VENCER","AL DÍA"))))</f>
        <v>SIN ESTADO</v>
      </c>
      <c r="FW177" t="str">
        <f>IF(N($H177)&lt;29,"",IF(FQ177="","",FQ177+31))</f>
        <v/>
      </c>
      <c r="FX177" t="str">
        <f>IF(FW177="","",TODAY()-FW177)</f>
        <v/>
      </c>
      <c r="GA177" t="str">
        <f>IF(FW177="","SIN ESTADO",IF(FY177&lt;&gt;"","PAGA",IF(FX177&gt;0,"VENCIDA",IF(FX177&gt;=-5,"POR VENCER","AL DÍA"))))</f>
        <v>SIN ESTADO</v>
      </c>
      <c r="GC177" t="str">
        <f>IF(N($H177)&lt;30,"",IF(FW177="","",FW177+31))</f>
        <v/>
      </c>
      <c r="GD177" t="str">
        <f>IF(GC177="","",TODAY()-GC177)</f>
        <v/>
      </c>
      <c r="GG177" t="str">
        <f>IF(GC177="","SIN ESTADO",IF(GE177&lt;&gt;"","PAGA",IF(GD177&gt;0,"VENCIDA",IF(GD177&gt;=-5,"POR VENCER","AL DÍA"))))</f>
        <v>SIN ESTADO</v>
      </c>
      <c r="GI177" t="str">
        <f>IF(N($H177)&lt;31,"",IF(GC177="","",GC177+31))</f>
        <v/>
      </c>
      <c r="GJ177" t="str">
        <f>IF(GI177="","",TODAY()-GI177)</f>
        <v/>
      </c>
      <c r="GM177" t="str">
        <f>IF(GI177="","SIN ESTADO",IF(GK177&lt;&gt;"","PAGA",IF(GJ177&gt;0,"VENCIDA",IF(GJ177&gt;=-5,"POR VENCER","AL DÍA"))))</f>
        <v>SIN ESTADO</v>
      </c>
      <c r="GO177" t="str">
        <f>IF(N($H177)&lt;32,"",IF(GI177="","",GI177+31))</f>
        <v/>
      </c>
      <c r="GP177" t="str">
        <f>IF(GO177="","",TODAY()-GO177)</f>
        <v/>
      </c>
      <c r="GS177" t="str">
        <f>IF(GO177="","SIN ESTADO",IF(GQ177&lt;&gt;"","PAGA",IF(GP177&gt;0,"VENCIDA",IF(GP177&gt;=-5,"POR VENCER","AL DÍA"))))</f>
        <v>SIN ESTADO</v>
      </c>
      <c r="GU177" t="str">
        <f>IF(N($H177)&lt;33,"",IF(GO177="","",GO177+31))</f>
        <v/>
      </c>
      <c r="GV177" t="str">
        <f>IF(GU177="","",TODAY()-GU177)</f>
        <v/>
      </c>
      <c r="GY177" t="str">
        <f>IF(GU177="","SIN ESTADO",IF(GW177&lt;&gt;"","PAGA",IF(GV177&gt;0,"VENCIDA",IF(GV177&gt;=-5,"POR VENCER","AL DÍA"))))</f>
        <v>SIN ESTADO</v>
      </c>
      <c r="HA177" t="str">
        <f>IF(N($H177)&lt;34,"",IF(GU177="","",GU177+31))</f>
        <v/>
      </c>
      <c r="HB177" t="str">
        <f>IF(HA177="","",TODAY()-HA177)</f>
        <v/>
      </c>
      <c r="HE177" t="str">
        <f>IF(HA177="","SIN ESTADO",IF(HC177&lt;&gt;"","PAGA",IF(HB177&gt;0,"VENCIDA",IF(HB177&gt;=-5,"POR VENCER","AL DÍA"))))</f>
        <v>SIN ESTADO</v>
      </c>
      <c r="HG177" t="str">
        <f>IF(N($H177)&lt;35,"",IF(HA177="","",HA177+31))</f>
        <v/>
      </c>
      <c r="HH177" t="str">
        <f>IF(HG177="","",TODAY()-HG177)</f>
        <v/>
      </c>
      <c r="HK177" t="str">
        <f>IF(HG177="","SIN ESTADO",IF(HI177&lt;&gt;"","PAGA",IF(HH177&gt;0,"VENCIDA",IF(HH177&gt;=-5,"POR VENCER","AL DÍA"))))</f>
        <v>SIN ESTADO</v>
      </c>
      <c r="HM177" t="str">
        <f>IF(N($H177)&lt;36,"",IF(HG177="","",HG177+31))</f>
        <v/>
      </c>
      <c r="HN177" t="str">
        <f>IF(HM177="","",TODAY()-HM177)</f>
        <v/>
      </c>
      <c r="HQ177" t="str">
        <f>IF(HM177="","SIN ESTADO",IF(HO177&lt;&gt;"","PAGA",IF(HN177&gt;0,"VENCIDA",IF(HN177&gt;=-5,"POR VENCER","AL DÍA"))))</f>
        <v>SIN ESTADO</v>
      </c>
      <c r="HS177">
        <f>N177+T177+Z177+AF177+AL177+AR177+AX177+BD177+BJ177+BP177+BV177+CB177+CH177+CN177+CT177+CZ177+DF177+DL177+DR177+DX177+ED177+EJ177+EP177+EV177+FB177+FH177+FN177+FT177+FZ177+GF177+GL177+GR177+GX177+HD177+HJ177+HP177</f>
        <v>26000000</v>
      </c>
      <c r="HU177">
        <f>IFERROR(N($J177),0)</f>
        <v>1083333.3333333333</v>
      </c>
      <c r="HW177">
        <f>SUMPRODUCT((MOD(COLUMN($M177:$HR177)-COLUMN($M177),6)=0)*ISNUMBER($M177:$HR177)*($M177:$HR177&gt;=RESUMEN!$C$26)*($M177:$HR177&lt;=RESUMEN!$C$27)*IFERROR(N($N177:$HS177),0))</f>
        <v>2000000</v>
      </c>
      <c r="HX177">
        <f>SUMPRODUCT((MOD(COLUMN($M177:$HR177)-COLUMN($M177),6)=0)*ISNUMBER($M177:$HR177)*($M177:$HR177&gt;=RESUMEN!$C$26)*($M177:$HR177&lt;=RESUMEN!$C$27))</f>
        <v>1</v>
      </c>
    </row>
    <row r="178">
      <c r="B178">
        <f>VENTAS!A177</f>
        <v>175</v>
      </c>
      <c r="C178" t="str">
        <f>VENTAS!B177</f>
        <v xml:space="preserve">LC1 - 19 - 2 </v>
      </c>
      <c r="D178" t="str">
        <f>VENTAS!C177</f>
        <v>VENDIDO</v>
      </c>
      <c r="E178">
        <f>VENTAS!D177</f>
        <v>25000000</v>
      </c>
      <c r="F178">
        <f>VENTAS!J177</f>
        <v>21000000</v>
      </c>
      <c r="G178">
        <f>VENTAS!F177</f>
        <v>46043</v>
      </c>
      <c r="H178">
        <f>VENTAS!K177</f>
        <v>24</v>
      </c>
      <c r="I178" t="str">
        <f>VENTAS!M177</f>
        <v xml:space="preserve">21 DE CADA MES </v>
      </c>
      <c r="J178">
        <f>VENTAS!L177</f>
        <v>875000</v>
      </c>
      <c r="K178">
        <f>IF(N($H178)&lt;1,"",$G178+31)</f>
        <v>46074</v>
      </c>
      <c r="L178">
        <f>IF(K178="","",TODAY()-K178)</f>
        <v>244</v>
      </c>
      <c r="M178">
        <v>46072</v>
      </c>
      <c r="N178">
        <v>875000</v>
      </c>
      <c r="O178" t="str">
        <f>IF(K178="","SIN ESTADO",IF(M178&lt;&gt;"","PAGA",IF(L178&gt;0,"VENCIDA",IF(L178&gt;=-5,"POR VENCER","AL DÍA"))))</f>
        <v>PAGA</v>
      </c>
      <c r="P178" t="str">
        <v>TRANSFERENCIA</v>
      </c>
      <c r="Q178">
        <f>IF(N($H178)&lt;2,"",IF(K178="","",K178+31))</f>
        <v>46105</v>
      </c>
      <c r="R178">
        <f>IF(Q178="","",TODAY()-Q178)</f>
        <v>213</v>
      </c>
      <c r="S178">
        <v>46102</v>
      </c>
      <c r="T178">
        <v>875000</v>
      </c>
      <c r="U178" t="str">
        <f>IF(Q178="","SIN ESTADO",IF(S178&lt;&gt;"","PAGA",IF(R178&gt;0,"VENCIDA",IF(R178&gt;=-5,"POR VENCER","AL DÍA"))))</f>
        <v>PAGA</v>
      </c>
      <c r="V178" t="str">
        <v>TRANSFERENCIA</v>
      </c>
      <c r="W178">
        <f>IF(N($H178)&lt;3,"",IF(Q178="","",Q178+31))</f>
        <v>46136</v>
      </c>
      <c r="X178">
        <f>IF(W178="","",TODAY()-W178)</f>
        <v>182</v>
      </c>
      <c r="Y178">
        <v>46130</v>
      </c>
      <c r="Z178">
        <v>875000</v>
      </c>
      <c r="AA178" t="str">
        <f>IF(W178="","SIN ESTADO",IF(Y178&lt;&gt;"","PAGA",IF(X178&gt;0,"VENCIDA",IF(X178&gt;=-5,"POR VENCER","AL DÍA"))))</f>
        <v>PAGA</v>
      </c>
      <c r="AB178" t="str">
        <v>TRANSFERENCIA</v>
      </c>
      <c r="AC178">
        <f>IF(N($H178)&lt;4,"",IF(W178="","",W178+31))</f>
        <v>46167</v>
      </c>
      <c r="AD178">
        <f>IF(AC178="","",TODAY()-AC178)</f>
        <v>151</v>
      </c>
      <c r="AE178">
        <v>46160</v>
      </c>
      <c r="AF178">
        <v>875000</v>
      </c>
      <c r="AG178" t="str">
        <f>IF(AC178="","SIN ESTADO",IF(AE178&lt;&gt;"","PAGA",IF(AD178&gt;0,"VENCIDA",IF(AD178&gt;=-5,"POR VENCER","AL DÍA"))))</f>
        <v>PAGA</v>
      </c>
      <c r="AH178" t="str">
        <v>TRANSFERENCIA</v>
      </c>
      <c r="AI178">
        <f>IF(N($H178)&lt;5,"",IF(AC178="","",AC178+31))</f>
        <v>46198</v>
      </c>
      <c r="AJ178">
        <f>IF(AI178="","",TODAY()-AI178)</f>
        <v>120</v>
      </c>
      <c r="AK178">
        <v>46187</v>
      </c>
      <c r="AL178">
        <v>875000</v>
      </c>
      <c r="AM178" t="str">
        <f>IF(AI178="","SIN ESTADO",IF(AK178&lt;&gt;"","PAGA",IF(AJ178&gt;0,"VENCIDA",IF(AJ178&gt;=-5,"POR VENCER","AL DÍA"))))</f>
        <v>PAGA</v>
      </c>
      <c r="AN178" t="str">
        <v>TRANSFERENCIA</v>
      </c>
      <c r="AO178">
        <f>IF(N($H178)&lt;6,"",IF(AI178="","",AI178+31))</f>
        <v>46229</v>
      </c>
      <c r="AP178">
        <f>IF(AO178="","",TODAY()-AO178)</f>
        <v>89</v>
      </c>
      <c r="AQ178">
        <v>46223</v>
      </c>
      <c r="AR178">
        <v>875000</v>
      </c>
      <c r="AS178" t="str">
        <f>IF(AO178="","SIN ESTADO",IF(AQ178&lt;&gt;"","PAGA",IF(AP178&gt;0,"VENCIDA",IF(AP178&gt;=-5,"POR VENCER","AL DÍA"))))</f>
        <v>PAGA</v>
      </c>
      <c r="AT178" t="str">
        <v>TRANSFERENCIA</v>
      </c>
      <c r="AU178">
        <f>IF(N($H178)&lt;7,"",IF(AO178="","",AO178+31))</f>
        <v>46260</v>
      </c>
      <c r="AV178">
        <f>IF(AU178="","",TODAY()-AU178)</f>
        <v>58</v>
      </c>
      <c r="AW178">
        <v>46253</v>
      </c>
      <c r="AX178">
        <v>875000</v>
      </c>
      <c r="AY178" t="str">
        <f>IF(AU178="","SIN ESTADO",IF(AW178&lt;&gt;"","PAGA",IF(AV178&gt;0,"VENCIDA",IF(AV178&gt;=-5,"POR VENCER","AL DÍA"))))</f>
        <v>PAGA</v>
      </c>
      <c r="AZ178" t="str">
        <v>TRANSFERENCIA</v>
      </c>
      <c r="BA178">
        <f>IF(N($H178)&lt;8,"",IF(AU178="","",AU178+31))</f>
        <v>46291</v>
      </c>
      <c r="BB178">
        <f>IF(BA178="","",TODAY()-BA178)</f>
        <v>27</v>
      </c>
      <c r="BC178">
        <v>46286</v>
      </c>
      <c r="BD178">
        <v>875000</v>
      </c>
      <c r="BE178" t="str">
        <f>IF(BA178="","SIN ESTADO",IF(BC178&lt;&gt;"","PAGA",IF(BB178&gt;0,"VENCIDA",IF(BB178&gt;=-5,"POR VENCER","AL DÍA"))))</f>
        <v>PAGA</v>
      </c>
      <c r="BF178" t="str">
        <v>TRANSFERENCIA</v>
      </c>
      <c r="BG178">
        <f>IF(N($H178)&lt;9,"",IF(BA178="","",BA178+31))</f>
        <v>46322</v>
      </c>
      <c r="BH178">
        <f>IF(BG178="","",TODAY()-BG178)</f>
        <v>-4</v>
      </c>
      <c r="BK178" t="str">
        <f>IF(BG178="","SIN ESTADO",IF(BI178&lt;&gt;"","PAGA",IF(BH178&gt;0,"VENCIDA",IF(BH178&gt;=-5,"POR VENCER","AL DÍA"))))</f>
        <v>POR VENCER</v>
      </c>
      <c r="BM178">
        <f>IF(N($H178)&lt;10,"",IF(BG178="","",BG178+31))</f>
        <v>46353</v>
      </c>
      <c r="BN178">
        <f>IF(BM178="","",TODAY()-BM178)</f>
        <v>-35</v>
      </c>
      <c r="BQ178" t="str">
        <f>IF(BM178="","SIN ESTADO",IF(BO178&lt;&gt;"","PAGA",IF(BN178&gt;0,"VENCIDA",IF(BN178&gt;=-5,"POR VENCER","AL DÍA"))))</f>
        <v>AL DÍA</v>
      </c>
      <c r="BS178">
        <f>IF(N($H178)&lt;11,"",IF(BM178="","",BM178+31))</f>
        <v>46384</v>
      </c>
      <c r="BT178">
        <f>IF(BS178="","",TODAY()-BS178)</f>
        <v>-66</v>
      </c>
      <c r="BW178" t="str">
        <f>IF(BS178="","SIN ESTADO",IF(BU178&lt;&gt;"","PAGA",IF(BT178&gt;0,"VENCIDA",IF(BT178&gt;=-5,"POR VENCER","AL DÍA"))))</f>
        <v>AL DÍA</v>
      </c>
      <c r="BY178">
        <f>IF(N($H178)&lt;12,"",IF(BS178="","",BS178+31))</f>
        <v>46415</v>
      </c>
      <c r="BZ178">
        <f>IF(BY178="","",TODAY()-BY178)</f>
        <v>-97</v>
      </c>
      <c r="CC178" t="str">
        <f>IF(BY178="","SIN ESTADO",IF(CA178&lt;&gt;"","PAGA",IF(BZ178&gt;0,"VENCIDA",IF(BZ178&gt;=-5,"POR VENCER","AL DÍA"))))</f>
        <v>AL DÍA</v>
      </c>
      <c r="CE178">
        <f>IF(N($H178)&lt;13,"",IF(BY178="","",BY178+31))</f>
        <v>46446</v>
      </c>
      <c r="CF178">
        <f>IF(CE178="","",TODAY()-CE178)</f>
        <v>-128</v>
      </c>
      <c r="CI178" t="str">
        <f>IF(CE178="","SIN ESTADO",IF(CG178&lt;&gt;"","PAGA",IF(CF178&gt;0,"VENCIDA",IF(CF178&gt;=-5,"POR VENCER","AL DÍA"))))</f>
        <v>AL DÍA</v>
      </c>
      <c r="CK178">
        <f>IF(N($H178)&lt;14,"",IF(CE178="","",CE178+31))</f>
        <v>46477</v>
      </c>
      <c r="CL178">
        <f>IF(CK178="","",TODAY()-CK178)</f>
        <v>-159</v>
      </c>
      <c r="CO178" t="str">
        <f>IF(CK178="","SIN ESTADO",IF(CM178&lt;&gt;"","PAGA",IF(CL178&gt;0,"VENCIDA",IF(CL178&gt;=-5,"POR VENCER","AL DÍA"))))</f>
        <v>AL DÍA</v>
      </c>
      <c r="CQ178">
        <f>IF(N($H178)&lt;15,"",IF(CK178="","",CK178+31))</f>
        <v>46508</v>
      </c>
      <c r="CR178">
        <f>IF(CQ178="","",TODAY()-CQ178)</f>
        <v>-190</v>
      </c>
      <c r="CU178" t="str">
        <f>IF(CQ178="","SIN ESTADO",IF(CS178&lt;&gt;"","PAGA",IF(CR178&gt;0,"VENCIDA",IF(CR178&gt;=-5,"POR VENCER","AL DÍA"))))</f>
        <v>AL DÍA</v>
      </c>
      <c r="CW178">
        <f>IF(N($H178)&lt;16,"",IF(CQ178="","",CQ178+31))</f>
        <v>46539</v>
      </c>
      <c r="CX178">
        <f>IF(CW178="","",TODAY()-CW178)</f>
        <v>-221</v>
      </c>
      <c r="DA178" t="str">
        <f>IF(CW178="","SIN ESTADO",IF(CY178&lt;&gt;"","PAGA",IF(CX178&gt;0,"VENCIDA",IF(CX178&gt;=-5,"POR VENCER","AL DÍA"))))</f>
        <v>AL DÍA</v>
      </c>
      <c r="DC178">
        <f>IF(N($H178)&lt;17,"",IF(CW178="","",CW178+31))</f>
        <v>46570</v>
      </c>
      <c r="DD178">
        <f>IF(DC178="","",TODAY()-DC178)</f>
        <v>-252</v>
      </c>
      <c r="DG178" t="str">
        <f>IF(DC178="","SIN ESTADO",IF(DE178&lt;&gt;"","PAGA",IF(DD178&gt;0,"VENCIDA",IF(DD178&gt;=-5,"POR VENCER","AL DÍA"))))</f>
        <v>AL DÍA</v>
      </c>
      <c r="DI178">
        <f>IF(N($H178)&lt;18,"",IF(DC178="","",DC178+31))</f>
        <v>46601</v>
      </c>
      <c r="DJ178">
        <f>IF(DI178="","",TODAY()-DI178)</f>
        <v>-283</v>
      </c>
      <c r="DM178" t="str">
        <f>IF(DI178="","SIN ESTADO",IF(DK178&lt;&gt;"","PAGA",IF(DJ178&gt;0,"VENCIDA",IF(DJ178&gt;=-5,"POR VENCER","AL DÍA"))))</f>
        <v>AL DÍA</v>
      </c>
      <c r="DO178">
        <f>IF(N($H178)&lt;19,"",IF(DI178="","",DI178+31))</f>
        <v>46632</v>
      </c>
      <c r="DP178">
        <f>IF(DO178="","",TODAY()-DO178)</f>
        <v>-314</v>
      </c>
      <c r="DS178" t="str">
        <f>IF(DO178="","SIN ESTADO",IF(DQ178&lt;&gt;"","PAGA",IF(DP178&gt;0,"VENCIDA",IF(DP178&gt;=-5,"POR VENCER","AL DÍA"))))</f>
        <v>AL DÍA</v>
      </c>
      <c r="DU178">
        <f>IF(N($H178)&lt;20,"",IF(DO178="","",DO178+31))</f>
        <v>46663</v>
      </c>
      <c r="DV178">
        <f>IF(DU178="","",TODAY()-DU178)</f>
        <v>-345</v>
      </c>
      <c r="DY178" t="str">
        <f>IF(DU178="","SIN ESTADO",IF(DW178&lt;&gt;"","PAGA",IF(DV178&gt;0,"VENCIDA",IF(DV178&gt;=-5,"POR VENCER","AL DÍA"))))</f>
        <v>AL DÍA</v>
      </c>
      <c r="EA178">
        <f>IF(N($H178)&lt;21,"",IF(DU178="","",DU178+31))</f>
        <v>46694</v>
      </c>
      <c r="EB178">
        <f>IF(EA178="","",TODAY()-EA178)</f>
        <v>-376</v>
      </c>
      <c r="EE178" t="str">
        <f>IF(EA178="","SIN ESTADO",IF(EC178&lt;&gt;"","PAGA",IF(EB178&gt;0,"VENCIDA",IF(EB178&gt;=-5,"POR VENCER","AL DÍA"))))</f>
        <v>AL DÍA</v>
      </c>
      <c r="EG178">
        <f>IF(N($H178)&lt;22,"",IF(EA178="","",EA178+31))</f>
        <v>46725</v>
      </c>
      <c r="EH178">
        <f>IF(EG178="","",TODAY()-EG178)</f>
        <v>-407</v>
      </c>
      <c r="EK178" t="str">
        <f>IF(EG178="","SIN ESTADO",IF(EI178&lt;&gt;"","PAGA",IF(EH178&gt;0,"VENCIDA",IF(EH178&gt;=-5,"POR VENCER","AL DÍA"))))</f>
        <v>AL DÍA</v>
      </c>
      <c r="EM178">
        <f>IF(N($H178)&lt;23,"",IF(EG178="","",EG178+31))</f>
        <v>46756</v>
      </c>
      <c r="EN178">
        <f>IF(EM178="","",TODAY()-EM178)</f>
        <v>-438</v>
      </c>
      <c r="EQ178" t="str">
        <f>IF(EM178="","SIN ESTADO",IF(EO178&lt;&gt;"","PAGA",IF(EN178&gt;0,"VENCIDA",IF(EN178&gt;=-5,"POR VENCER","AL DÍA"))))</f>
        <v>AL DÍA</v>
      </c>
      <c r="ES178">
        <f>IF(N($H178)&lt;24,"",IF(EM178="","",EM178+31))</f>
        <v>46787</v>
      </c>
      <c r="ET178">
        <f>IF(ES178="","",TODAY()-ES178)</f>
        <v>-469</v>
      </c>
      <c r="EW178" t="str">
        <f>IF(ES178="","SIN ESTADO",IF(EU178&lt;&gt;"","PAGA",IF(ET178&gt;0,"VENCIDA",IF(ET178&gt;=-5,"POR VENCER","AL DÍA"))))</f>
        <v>AL DÍA</v>
      </c>
      <c r="EY178" t="str">
        <f>IF(N($H178)&lt;25,"",IF(ES178="","",ES178+31))</f>
        <v/>
      </c>
      <c r="EZ178" t="str">
        <f>IF(EY178="","",TODAY()-EY178)</f>
        <v/>
      </c>
      <c r="FC178" t="str">
        <f>IF(EY178="","SIN ESTADO",IF(FA178&lt;&gt;"","PAGA",IF(EZ178&gt;0,"VENCIDA",IF(EZ178&gt;=-5,"POR VENCER","AL DÍA"))))</f>
        <v>SIN ESTADO</v>
      </c>
      <c r="FE178" t="str">
        <f>IF(N($H178)&lt;26,"",IF(EY178="","",EY178+31))</f>
        <v/>
      </c>
      <c r="FF178" t="str">
        <f>IF(FE178="","",TODAY()-FE178)</f>
        <v/>
      </c>
      <c r="FI178" t="str">
        <f>IF(FE178="","SIN ESTADO",IF(FG178&lt;&gt;"","PAGA",IF(FF178&gt;0,"VENCIDA",IF(FF178&gt;=-5,"POR VENCER","AL DÍA"))))</f>
        <v>SIN ESTADO</v>
      </c>
      <c r="FK178" t="str">
        <f>IF(N($H178)&lt;27,"",IF(FE178="","",FE178+31))</f>
        <v/>
      </c>
      <c r="FL178" t="str">
        <f>IF(FK178="","",TODAY()-FK178)</f>
        <v/>
      </c>
      <c r="FO178" t="str">
        <f>IF(FK178="","SIN ESTADO",IF(FM178&lt;&gt;"","PAGA",IF(FL178&gt;0,"VENCIDA",IF(FL178&gt;=-5,"POR VENCER","AL DÍA"))))</f>
        <v>SIN ESTADO</v>
      </c>
      <c r="FQ178" t="str">
        <f>IF(N($H178)&lt;28,"",IF(FK178="","",FK178+31))</f>
        <v/>
      </c>
      <c r="FR178" t="str">
        <f>IF(FQ178="","",TODAY()-FQ178)</f>
        <v/>
      </c>
      <c r="FU178" t="str">
        <f>IF(FQ178="","SIN ESTADO",IF(FS178&lt;&gt;"","PAGA",IF(FR178&gt;0,"VENCIDA",IF(FR178&gt;=-5,"POR VENCER","AL DÍA"))))</f>
        <v>SIN ESTADO</v>
      </c>
      <c r="FW178" t="str">
        <f>IF(N($H178)&lt;29,"",IF(FQ178="","",FQ178+31))</f>
        <v/>
      </c>
      <c r="FX178" t="str">
        <f>IF(FW178="","",TODAY()-FW178)</f>
        <v/>
      </c>
      <c r="GA178" t="str">
        <f>IF(FW178="","SIN ESTADO",IF(FY178&lt;&gt;"","PAGA",IF(FX178&gt;0,"VENCIDA",IF(FX178&gt;=-5,"POR VENCER","AL DÍA"))))</f>
        <v>SIN ESTADO</v>
      </c>
      <c r="GC178" t="str">
        <f>IF(N($H178)&lt;30,"",IF(FW178="","",FW178+31))</f>
        <v/>
      </c>
      <c r="GD178" t="str">
        <f>IF(GC178="","",TODAY()-GC178)</f>
        <v/>
      </c>
      <c r="GG178" t="str">
        <f>IF(GC178="","SIN ESTADO",IF(GE178&lt;&gt;"","PAGA",IF(GD178&gt;0,"VENCIDA",IF(GD178&gt;=-5,"POR VENCER","AL DÍA"))))</f>
        <v>SIN ESTADO</v>
      </c>
      <c r="GI178" t="str">
        <f>IF(N($H178)&lt;31,"",IF(GC178="","",GC178+31))</f>
        <v/>
      </c>
      <c r="GJ178" t="str">
        <f>IF(GI178="","",TODAY()-GI178)</f>
        <v/>
      </c>
      <c r="GM178" t="str">
        <f>IF(GI178="","SIN ESTADO",IF(GK178&lt;&gt;"","PAGA",IF(GJ178&gt;0,"VENCIDA",IF(GJ178&gt;=-5,"POR VENCER","AL DÍA"))))</f>
        <v>SIN ESTADO</v>
      </c>
      <c r="GO178" t="str">
        <f>IF(N($H178)&lt;32,"",IF(GI178="","",GI178+31))</f>
        <v/>
      </c>
      <c r="GP178" t="str">
        <f>IF(GO178="","",TODAY()-GO178)</f>
        <v/>
      </c>
      <c r="GS178" t="str">
        <f>IF(GO178="","SIN ESTADO",IF(GQ178&lt;&gt;"","PAGA",IF(GP178&gt;0,"VENCIDA",IF(GP178&gt;=-5,"POR VENCER","AL DÍA"))))</f>
        <v>SIN ESTADO</v>
      </c>
      <c r="GU178" t="str">
        <f>IF(N($H178)&lt;33,"",IF(GO178="","",GO178+31))</f>
        <v/>
      </c>
      <c r="GV178" t="str">
        <f>IF(GU178="","",TODAY()-GU178)</f>
        <v/>
      </c>
      <c r="GY178" t="str">
        <f>IF(GU178="","SIN ESTADO",IF(GW178&lt;&gt;"","PAGA",IF(GV178&gt;0,"VENCIDA",IF(GV178&gt;=-5,"POR VENCER","AL DÍA"))))</f>
        <v>SIN ESTADO</v>
      </c>
      <c r="HA178" t="str">
        <f>IF(N($H178)&lt;34,"",IF(GU178="","",GU178+31))</f>
        <v/>
      </c>
      <c r="HB178" t="str">
        <f>IF(HA178="","",TODAY()-HA178)</f>
        <v/>
      </c>
      <c r="HE178" t="str">
        <f>IF(HA178="","SIN ESTADO",IF(HC178&lt;&gt;"","PAGA",IF(HB178&gt;0,"VENCIDA",IF(HB178&gt;=-5,"POR VENCER","AL DÍA"))))</f>
        <v>SIN ESTADO</v>
      </c>
      <c r="HG178" t="str">
        <f>IF(N($H178)&lt;35,"",IF(HA178="","",HA178+31))</f>
        <v/>
      </c>
      <c r="HH178" t="str">
        <f>IF(HG178="","",TODAY()-HG178)</f>
        <v/>
      </c>
      <c r="HK178" t="str">
        <f>IF(HG178="","SIN ESTADO",IF(HI178&lt;&gt;"","PAGA",IF(HH178&gt;0,"VENCIDA",IF(HH178&gt;=-5,"POR VENCER","AL DÍA"))))</f>
        <v>SIN ESTADO</v>
      </c>
      <c r="HM178" t="str">
        <f>IF(N($H178)&lt;36,"",IF(HG178="","",HG178+31))</f>
        <v/>
      </c>
      <c r="HN178" t="str">
        <f>IF(HM178="","",TODAY()-HM178)</f>
        <v/>
      </c>
      <c r="HQ178" t="str">
        <f>IF(HM178="","SIN ESTADO",IF(HO178&lt;&gt;"","PAGA",IF(HN178&gt;0,"VENCIDA",IF(HN178&gt;=-5,"POR VENCER","AL DÍA"))))</f>
        <v>SIN ESTADO</v>
      </c>
      <c r="HS178">
        <f>N178+T178+Z178+AF178+AL178+AR178+AX178+BD178+BJ178+BP178+BV178+CB178+CH178+CN178+CT178+CZ178+DF178+DL178+DR178+DX178+ED178+EJ178+EP178+EV178+FB178+FH178+FN178+FT178+FZ178+GF178+GL178+GR178+GX178+HD178+HJ178+HP178</f>
        <v>7000000</v>
      </c>
      <c r="HU178">
        <f>IFERROR(N($J178),0)</f>
        <v>875000</v>
      </c>
      <c r="HW178">
        <f>SUMPRODUCT((MOD(COLUMN($M178:$HR178)-COLUMN($M178),6)=0)*ISNUMBER($M178:$HR178)*($M178:$HR178&gt;=RESUMEN!$C$26)*($M178:$HR178&lt;=RESUMEN!$C$27)*IFERROR(N($N178:$HS178),0))</f>
        <v>875000</v>
      </c>
      <c r="HX178">
        <f>SUMPRODUCT((MOD(COLUMN($M178:$HR178)-COLUMN($M178),6)=0)*ISNUMBER($M178:$HR178)*($M178:$HR178&gt;=RESUMEN!$C$26)*($M178:$HR178&lt;=RESUMEN!$C$27))</f>
        <v>1</v>
      </c>
    </row>
    <row r="179">
      <c r="B179">
        <f>VENTAS!A178</f>
        <v>176</v>
      </c>
      <c r="C179" t="str">
        <f>VENTAS!B178</f>
        <v xml:space="preserve">LC1 - 19 - 3 </v>
      </c>
      <c r="D179" t="str">
        <f>VENTAS!C178</f>
        <v>VENDIDO</v>
      </c>
      <c r="E179">
        <f>VENTAS!D178</f>
        <v>25000000</v>
      </c>
      <c r="F179">
        <f>VENTAS!J178</f>
        <v>21000000</v>
      </c>
      <c r="G179">
        <f>VENTAS!F178</f>
        <v>46028</v>
      </c>
      <c r="H179">
        <f>VENTAS!K178</f>
        <v>24</v>
      </c>
      <c r="I179" t="str">
        <f>VENTAS!M178</f>
        <v xml:space="preserve">06 DE CADA MES </v>
      </c>
      <c r="J179">
        <f>VENTAS!L178</f>
        <v>875000</v>
      </c>
      <c r="K179">
        <f>IF(N($H179)&lt;1,"",$G179+31)</f>
        <v>46059</v>
      </c>
      <c r="L179">
        <f>IF(K179="","",TODAY()-K179)</f>
        <v>259</v>
      </c>
      <c r="M179">
        <v>46063</v>
      </c>
      <c r="N179">
        <v>875000</v>
      </c>
      <c r="O179" t="str">
        <f>IF(K179="","SIN ESTADO",IF(M179&lt;&gt;"","PAGA",IF(L179&gt;0,"VENCIDA",IF(L179&gt;=-5,"POR VENCER","AL DÍA"))))</f>
        <v>PAGA</v>
      </c>
      <c r="P179" t="str">
        <v>TRANSFERENCIA</v>
      </c>
      <c r="Q179">
        <f>IF(N($H179)&lt;2,"",IF(K179="","",K179+31))</f>
        <v>46090</v>
      </c>
      <c r="R179">
        <f>IF(Q179="","",TODAY()-Q179)</f>
        <v>228</v>
      </c>
      <c r="S179">
        <v>46087</v>
      </c>
      <c r="T179">
        <v>875000</v>
      </c>
      <c r="U179" t="str">
        <f>IF(Q179="","SIN ESTADO",IF(S179&lt;&gt;"","PAGA",IF(R179&gt;0,"VENCIDA",IF(R179&gt;=-5,"POR VENCER","AL DÍA"))))</f>
        <v>PAGA</v>
      </c>
      <c r="V179" t="str">
        <v>TRANSFERENCIA</v>
      </c>
      <c r="W179">
        <f>IF(N($H179)&lt;3,"",IF(Q179="","",Q179+31))</f>
        <v>46121</v>
      </c>
      <c r="X179">
        <f>IF(W179="","",TODAY()-W179)</f>
        <v>197</v>
      </c>
      <c r="Y179">
        <v>46129</v>
      </c>
      <c r="Z179">
        <v>875000</v>
      </c>
      <c r="AA179" t="str">
        <f>IF(W179="","SIN ESTADO",IF(Y179&lt;&gt;"","PAGA",IF(X179&gt;0,"VENCIDA",IF(X179&gt;=-5,"POR VENCER","AL DÍA"))))</f>
        <v>PAGA</v>
      </c>
      <c r="AB179" t="str">
        <v>TRANSFERENCIA</v>
      </c>
      <c r="AC179">
        <f>IF(N($H179)&lt;4,"",IF(W179="","",W179+31))</f>
        <v>46152</v>
      </c>
      <c r="AD179">
        <f>IF(AC179="","",TODAY()-AC179)</f>
        <v>166</v>
      </c>
      <c r="AE179">
        <v>46149</v>
      </c>
      <c r="AF179">
        <v>875000</v>
      </c>
      <c r="AG179" t="str">
        <f>IF(AC179="","SIN ESTADO",IF(AE179&lt;&gt;"","PAGA",IF(AD179&gt;0,"VENCIDA",IF(AD179&gt;=-5,"POR VENCER","AL DÍA"))))</f>
        <v>PAGA</v>
      </c>
      <c r="AH179" t="str">
        <v>TRANSFERENCIA</v>
      </c>
      <c r="AI179">
        <f>IF(N($H179)&lt;5,"",IF(AC179="","",AC179+31))</f>
        <v>46183</v>
      </c>
      <c r="AJ179">
        <f>IF(AI179="","",TODAY()-AI179)</f>
        <v>135</v>
      </c>
      <c r="AK179">
        <v>46186</v>
      </c>
      <c r="AL179">
        <v>875000</v>
      </c>
      <c r="AM179" t="str">
        <f>IF(AI179="","SIN ESTADO",IF(AK179&lt;&gt;"","PAGA",IF(AJ179&gt;0,"VENCIDA",IF(AJ179&gt;=-5,"POR VENCER","AL DÍA"))))</f>
        <v>PAGA</v>
      </c>
      <c r="AN179" t="str">
        <v>TRANSFERENCIA</v>
      </c>
      <c r="AO179">
        <f>IF(N($H179)&lt;6,"",IF(AI179="","",AI179+31))</f>
        <v>46214</v>
      </c>
      <c r="AP179">
        <f>IF(AO179="","",TODAY()-AO179)</f>
        <v>104</v>
      </c>
      <c r="AQ179">
        <v>46234</v>
      </c>
      <c r="AR179">
        <v>875000</v>
      </c>
      <c r="AS179" t="str">
        <f>IF(AO179="","SIN ESTADO",IF(AQ179&lt;&gt;"","PAGA",IF(AP179&gt;0,"VENCIDA",IF(AP179&gt;=-5,"POR VENCER","AL DÍA"))))</f>
        <v>PAGA</v>
      </c>
      <c r="AT179" t="str">
        <v>TRANSFERENCIA</v>
      </c>
      <c r="AU179">
        <f>IF(N($H179)&lt;7,"",IF(AO179="","",AO179+31))</f>
        <v>46245</v>
      </c>
      <c r="AV179">
        <f>IF(AU179="","",TODAY()-AU179)</f>
        <v>73</v>
      </c>
      <c r="AW179">
        <v>46270</v>
      </c>
      <c r="AX179">
        <v>6000000</v>
      </c>
      <c r="AY179" t="str">
        <f>IF(AU179="","SIN ESTADO",IF(AW179&lt;&gt;"","PAGA",IF(AV179&gt;0,"VENCIDA",IF(AV179&gt;=-5,"POR VENCER","AL DÍA"))))</f>
        <v>PAGA</v>
      </c>
      <c r="AZ179" t="str">
        <v>TRANSFERENCIA</v>
      </c>
      <c r="BA179">
        <f>IF(N($H179)&lt;8,"",IF(AU179="","",AU179+31))</f>
        <v>46276</v>
      </c>
      <c r="BB179">
        <f>IF(BA179="","",TODAY()-BA179)</f>
        <v>42</v>
      </c>
      <c r="BC179">
        <v>46270</v>
      </c>
      <c r="BE179" t="str">
        <f>IF(BA179="","SIN ESTADO",IF(BC179&lt;&gt;"","PAGA",IF(BB179&gt;0,"VENCIDA",IF(BB179&gt;=-5,"POR VENCER","AL DÍA"))))</f>
        <v>PAGA</v>
      </c>
      <c r="BG179">
        <f>IF(N($H179)&lt;9,"",IF(BA179="","",BA179+31))</f>
        <v>46307</v>
      </c>
      <c r="BH179">
        <f>IF(BG179="","",TODAY()-BG179)</f>
        <v>11</v>
      </c>
      <c r="BI179">
        <v>46270</v>
      </c>
      <c r="BK179" t="str">
        <f>IF(BG179="","SIN ESTADO",IF(BI179&lt;&gt;"","PAGA",IF(BH179&gt;0,"VENCIDA",IF(BH179&gt;=-5,"POR VENCER","AL DÍA"))))</f>
        <v>PAGA</v>
      </c>
      <c r="BM179">
        <f>IF(N($H179)&lt;10,"",IF(BG179="","",BG179+31))</f>
        <v>46338</v>
      </c>
      <c r="BN179">
        <f>IF(BM179="","",TODAY()-BM179)</f>
        <v>-20</v>
      </c>
      <c r="BO179">
        <v>46270</v>
      </c>
      <c r="BQ179" t="str">
        <f>IF(BM179="","SIN ESTADO",IF(BO179&lt;&gt;"","PAGA",IF(BN179&gt;0,"VENCIDA",IF(BN179&gt;=-5,"POR VENCER","AL DÍA"))))</f>
        <v>PAGA</v>
      </c>
      <c r="BS179">
        <f>IF(N($H179)&lt;11,"",IF(BM179="","",BM179+31))</f>
        <v>46369</v>
      </c>
      <c r="BT179">
        <f>IF(BS179="","",TODAY()-BS179)</f>
        <v>-51</v>
      </c>
      <c r="BU179">
        <v>46270</v>
      </c>
      <c r="BW179" t="str">
        <f>IF(BS179="","SIN ESTADO",IF(BU179&lt;&gt;"","PAGA",IF(BT179&gt;0,"VENCIDA",IF(BT179&gt;=-5,"POR VENCER","AL DÍA"))))</f>
        <v>PAGA</v>
      </c>
      <c r="BY179">
        <f>IF(N($H179)&lt;12,"",IF(BS179="","",BS179+31))</f>
        <v>46400</v>
      </c>
      <c r="BZ179">
        <f>IF(BY179="","",TODAY()-BY179)</f>
        <v>-82</v>
      </c>
      <c r="CA179">
        <v>46270</v>
      </c>
      <c r="CC179" t="str">
        <f>IF(BY179="","SIN ESTADO",IF(CA179&lt;&gt;"","PAGA",IF(BZ179&gt;0,"VENCIDA",IF(BZ179&gt;=-5,"POR VENCER","AL DÍA"))))</f>
        <v>PAGA</v>
      </c>
      <c r="CE179">
        <f>IF(N($H179)&lt;13,"",IF(BY179="","",BY179+31))</f>
        <v>46431</v>
      </c>
      <c r="CF179">
        <f>IF(CE179="","",TODAY()-CE179)</f>
        <v>-113</v>
      </c>
      <c r="CI179" t="str">
        <f>IF(CE179="","SIN ESTADO",IF(CG179&lt;&gt;"","PAGA",IF(CF179&gt;0,"VENCIDA",IF(CF179&gt;=-5,"POR VENCER","AL DÍA"))))</f>
        <v>AL DÍA</v>
      </c>
      <c r="CK179">
        <f>IF(N($H179)&lt;14,"",IF(CE179="","",CE179+31))</f>
        <v>46462</v>
      </c>
      <c r="CL179">
        <f>IF(CK179="","",TODAY()-CK179)</f>
        <v>-144</v>
      </c>
      <c r="CO179" t="str">
        <f>IF(CK179="","SIN ESTADO",IF(CM179&lt;&gt;"","PAGA",IF(CL179&gt;0,"VENCIDA",IF(CL179&gt;=-5,"POR VENCER","AL DÍA"))))</f>
        <v>AL DÍA</v>
      </c>
      <c r="CQ179">
        <f>IF(N($H179)&lt;15,"",IF(CK179="","",CK179+31))</f>
        <v>46493</v>
      </c>
      <c r="CR179">
        <f>IF(CQ179="","",TODAY()-CQ179)</f>
        <v>-175</v>
      </c>
      <c r="CU179" t="str">
        <f>IF(CQ179="","SIN ESTADO",IF(CS179&lt;&gt;"","PAGA",IF(CR179&gt;0,"VENCIDA",IF(CR179&gt;=-5,"POR VENCER","AL DÍA"))))</f>
        <v>AL DÍA</v>
      </c>
      <c r="CW179">
        <f>IF(N($H179)&lt;16,"",IF(CQ179="","",CQ179+31))</f>
        <v>46524</v>
      </c>
      <c r="CX179">
        <f>IF(CW179="","",TODAY()-CW179)</f>
        <v>-206</v>
      </c>
      <c r="DA179" t="str">
        <f>IF(CW179="","SIN ESTADO",IF(CY179&lt;&gt;"","PAGA",IF(CX179&gt;0,"VENCIDA",IF(CX179&gt;=-5,"POR VENCER","AL DÍA"))))</f>
        <v>AL DÍA</v>
      </c>
      <c r="DC179">
        <f>IF(N($H179)&lt;17,"",IF(CW179="","",CW179+31))</f>
        <v>46555</v>
      </c>
      <c r="DD179">
        <f>IF(DC179="","",TODAY()-DC179)</f>
        <v>-237</v>
      </c>
      <c r="DG179" t="str">
        <f>IF(DC179="","SIN ESTADO",IF(DE179&lt;&gt;"","PAGA",IF(DD179&gt;0,"VENCIDA",IF(DD179&gt;=-5,"POR VENCER","AL DÍA"))))</f>
        <v>AL DÍA</v>
      </c>
      <c r="DI179">
        <f>IF(N($H179)&lt;18,"",IF(DC179="","",DC179+31))</f>
        <v>46586</v>
      </c>
      <c r="DJ179">
        <f>IF(DI179="","",TODAY()-DI179)</f>
        <v>-268</v>
      </c>
      <c r="DM179" t="str">
        <f>IF(DI179="","SIN ESTADO",IF(DK179&lt;&gt;"","PAGA",IF(DJ179&gt;0,"VENCIDA",IF(DJ179&gt;=-5,"POR VENCER","AL DÍA"))))</f>
        <v>AL DÍA</v>
      </c>
      <c r="DO179">
        <f>IF(N($H179)&lt;19,"",IF(DI179="","",DI179+31))</f>
        <v>46617</v>
      </c>
      <c r="DP179">
        <f>IF(DO179="","",TODAY()-DO179)</f>
        <v>-299</v>
      </c>
      <c r="DS179" t="str">
        <f>IF(DO179="","SIN ESTADO",IF(DQ179&lt;&gt;"","PAGA",IF(DP179&gt;0,"VENCIDA",IF(DP179&gt;=-5,"POR VENCER","AL DÍA"))))</f>
        <v>AL DÍA</v>
      </c>
      <c r="DU179">
        <f>IF(N($H179)&lt;20,"",IF(DO179="","",DO179+31))</f>
        <v>46648</v>
      </c>
      <c r="DV179">
        <f>IF(DU179="","",TODAY()-DU179)</f>
        <v>-330</v>
      </c>
      <c r="DY179" t="str">
        <f>IF(DU179="","SIN ESTADO",IF(DW179&lt;&gt;"","PAGA",IF(DV179&gt;0,"VENCIDA",IF(DV179&gt;=-5,"POR VENCER","AL DÍA"))))</f>
        <v>AL DÍA</v>
      </c>
      <c r="EA179">
        <f>IF(N($H179)&lt;21,"",IF(DU179="","",DU179+31))</f>
        <v>46679</v>
      </c>
      <c r="EB179">
        <f>IF(EA179="","",TODAY()-EA179)</f>
        <v>-361</v>
      </c>
      <c r="EE179" t="str">
        <f>IF(EA179="","SIN ESTADO",IF(EC179&lt;&gt;"","PAGA",IF(EB179&gt;0,"VENCIDA",IF(EB179&gt;=-5,"POR VENCER","AL DÍA"))))</f>
        <v>AL DÍA</v>
      </c>
      <c r="EG179">
        <f>IF(N($H179)&lt;22,"",IF(EA179="","",EA179+31))</f>
        <v>46710</v>
      </c>
      <c r="EH179">
        <f>IF(EG179="","",TODAY()-EG179)</f>
        <v>-392</v>
      </c>
      <c r="EK179" t="str">
        <f>IF(EG179="","SIN ESTADO",IF(EI179&lt;&gt;"","PAGA",IF(EH179&gt;0,"VENCIDA",IF(EH179&gt;=-5,"POR VENCER","AL DÍA"))))</f>
        <v>AL DÍA</v>
      </c>
      <c r="EM179">
        <f>IF(N($H179)&lt;23,"",IF(EG179="","",EG179+31))</f>
        <v>46741</v>
      </c>
      <c r="EN179">
        <f>IF(EM179="","",TODAY()-EM179)</f>
        <v>-423</v>
      </c>
      <c r="EQ179" t="str">
        <f>IF(EM179="","SIN ESTADO",IF(EO179&lt;&gt;"","PAGA",IF(EN179&gt;0,"VENCIDA",IF(EN179&gt;=-5,"POR VENCER","AL DÍA"))))</f>
        <v>AL DÍA</v>
      </c>
      <c r="ES179">
        <f>IF(N($H179)&lt;24,"",IF(EM179="","",EM179+31))</f>
        <v>46772</v>
      </c>
      <c r="ET179">
        <f>IF(ES179="","",TODAY()-ES179)</f>
        <v>-454</v>
      </c>
      <c r="EW179" t="str">
        <f>IF(ES179="","SIN ESTADO",IF(EU179&lt;&gt;"","PAGA",IF(ET179&gt;0,"VENCIDA",IF(ET179&gt;=-5,"POR VENCER","AL DÍA"))))</f>
        <v>AL DÍA</v>
      </c>
      <c r="EY179" t="str">
        <f>IF(N($H179)&lt;25,"",IF(ES179="","",ES179+31))</f>
        <v/>
      </c>
      <c r="EZ179" t="str">
        <f>IF(EY179="","",TODAY()-EY179)</f>
        <v/>
      </c>
      <c r="FC179" t="str">
        <f>IF(EY179="","SIN ESTADO",IF(FA179&lt;&gt;"","PAGA",IF(EZ179&gt;0,"VENCIDA",IF(EZ179&gt;=-5,"POR VENCER","AL DÍA"))))</f>
        <v>SIN ESTADO</v>
      </c>
      <c r="FE179" t="str">
        <f>IF(N($H179)&lt;26,"",IF(EY179="","",EY179+31))</f>
        <v/>
      </c>
      <c r="FF179" t="str">
        <f>IF(FE179="","",TODAY()-FE179)</f>
        <v/>
      </c>
      <c r="FI179" t="str">
        <f>IF(FE179="","SIN ESTADO",IF(FG179&lt;&gt;"","PAGA",IF(FF179&gt;0,"VENCIDA",IF(FF179&gt;=-5,"POR VENCER","AL DÍA"))))</f>
        <v>SIN ESTADO</v>
      </c>
      <c r="FK179" t="str">
        <f>IF(N($H179)&lt;27,"",IF(FE179="","",FE179+31))</f>
        <v/>
      </c>
      <c r="FL179" t="str">
        <f>IF(FK179="","",TODAY()-FK179)</f>
        <v/>
      </c>
      <c r="FO179" t="str">
        <f>IF(FK179="","SIN ESTADO",IF(FM179&lt;&gt;"","PAGA",IF(FL179&gt;0,"VENCIDA",IF(FL179&gt;=-5,"POR VENCER","AL DÍA"))))</f>
        <v>SIN ESTADO</v>
      </c>
      <c r="FQ179" t="str">
        <f>IF(N($H179)&lt;28,"",IF(FK179="","",FK179+31))</f>
        <v/>
      </c>
      <c r="FR179" t="str">
        <f>IF(FQ179="","",TODAY()-FQ179)</f>
        <v/>
      </c>
      <c r="FU179" t="str">
        <f>IF(FQ179="","SIN ESTADO",IF(FS179&lt;&gt;"","PAGA",IF(FR179&gt;0,"VENCIDA",IF(FR179&gt;=-5,"POR VENCER","AL DÍA"))))</f>
        <v>SIN ESTADO</v>
      </c>
      <c r="FW179" t="str">
        <f>IF(N($H179)&lt;29,"",IF(FQ179="","",FQ179+31))</f>
        <v/>
      </c>
      <c r="FX179" t="str">
        <f>IF(FW179="","",TODAY()-FW179)</f>
        <v/>
      </c>
      <c r="GA179" t="str">
        <f>IF(FW179="","SIN ESTADO",IF(FY179&lt;&gt;"","PAGA",IF(FX179&gt;0,"VENCIDA",IF(FX179&gt;=-5,"POR VENCER","AL DÍA"))))</f>
        <v>SIN ESTADO</v>
      </c>
      <c r="GC179" t="str">
        <f>IF(N($H179)&lt;30,"",IF(FW179="","",FW179+31))</f>
        <v/>
      </c>
      <c r="GD179" t="str">
        <f>IF(GC179="","",TODAY()-GC179)</f>
        <v/>
      </c>
      <c r="GG179" t="str">
        <f>IF(GC179="","SIN ESTADO",IF(GE179&lt;&gt;"","PAGA",IF(GD179&gt;0,"VENCIDA",IF(GD179&gt;=-5,"POR VENCER","AL DÍA"))))</f>
        <v>SIN ESTADO</v>
      </c>
      <c r="GI179" t="str">
        <f>IF(N($H179)&lt;31,"",IF(GC179="","",GC179+31))</f>
        <v/>
      </c>
      <c r="GJ179" t="str">
        <f>IF(GI179="","",TODAY()-GI179)</f>
        <v/>
      </c>
      <c r="GM179" t="str">
        <f>IF(GI179="","SIN ESTADO",IF(GK179&lt;&gt;"","PAGA",IF(GJ179&gt;0,"VENCIDA",IF(GJ179&gt;=-5,"POR VENCER","AL DÍA"))))</f>
        <v>SIN ESTADO</v>
      </c>
      <c r="GO179" t="str">
        <f>IF(N($H179)&lt;32,"",IF(GI179="","",GI179+31))</f>
        <v/>
      </c>
      <c r="GP179" t="str">
        <f>IF(GO179="","",TODAY()-GO179)</f>
        <v/>
      </c>
      <c r="GS179" t="str">
        <f>IF(GO179="","SIN ESTADO",IF(GQ179&lt;&gt;"","PAGA",IF(GP179&gt;0,"VENCIDA",IF(GP179&gt;=-5,"POR VENCER","AL DÍA"))))</f>
        <v>SIN ESTADO</v>
      </c>
      <c r="GU179" t="str">
        <f>IF(N($H179)&lt;33,"",IF(GO179="","",GO179+31))</f>
        <v/>
      </c>
      <c r="GV179" t="str">
        <f>IF(GU179="","",TODAY()-GU179)</f>
        <v/>
      </c>
      <c r="GY179" t="str">
        <f>IF(GU179="","SIN ESTADO",IF(GW179&lt;&gt;"","PAGA",IF(GV179&gt;0,"VENCIDA",IF(GV179&gt;=-5,"POR VENCER","AL DÍA"))))</f>
        <v>SIN ESTADO</v>
      </c>
      <c r="HA179" t="str">
        <f>IF(N($H179)&lt;34,"",IF(GU179="","",GU179+31))</f>
        <v/>
      </c>
      <c r="HB179" t="str">
        <f>IF(HA179="","",TODAY()-HA179)</f>
        <v/>
      </c>
      <c r="HE179" t="str">
        <f>IF(HA179="","SIN ESTADO",IF(HC179&lt;&gt;"","PAGA",IF(HB179&gt;0,"VENCIDA",IF(HB179&gt;=-5,"POR VENCER","AL DÍA"))))</f>
        <v>SIN ESTADO</v>
      </c>
      <c r="HG179" t="str">
        <f>IF(N($H179)&lt;35,"",IF(HA179="","",HA179+31))</f>
        <v/>
      </c>
      <c r="HH179" t="str">
        <f>IF(HG179="","",TODAY()-HG179)</f>
        <v/>
      </c>
      <c r="HK179" t="str">
        <f>IF(HG179="","SIN ESTADO",IF(HI179&lt;&gt;"","PAGA",IF(HH179&gt;0,"VENCIDA",IF(HH179&gt;=-5,"POR VENCER","AL DÍA"))))</f>
        <v>SIN ESTADO</v>
      </c>
      <c r="HM179" t="str">
        <f>IF(N($H179)&lt;36,"",IF(HG179="","",HG179+31))</f>
        <v/>
      </c>
      <c r="HN179" t="str">
        <f>IF(HM179="","",TODAY()-HM179)</f>
        <v/>
      </c>
      <c r="HQ179" t="str">
        <f>IF(HM179="","SIN ESTADO",IF(HO179&lt;&gt;"","PAGA",IF(HN179&gt;0,"VENCIDA",IF(HN179&gt;=-5,"POR VENCER","AL DÍA"))))</f>
        <v>SIN ESTADO</v>
      </c>
      <c r="HS179">
        <f>N179+T179+Z179+AF179+AL179+AR179+AX179+BD179+BJ179+BP179+BV179+CB179+CH179+CN179+CT179+CZ179+DF179+DL179+DR179+DX179+ED179+EJ179+EP179+EV179+FB179+FH179+FN179+FT179+FZ179+GF179+GL179+GR179+GX179+HD179+HJ179+HP179</f>
        <v>11250000</v>
      </c>
      <c r="HU179">
        <f>IFERROR(N($J179),0)</f>
        <v>875000</v>
      </c>
      <c r="HW179">
        <f>SUMPRODUCT((MOD(COLUMN($M179:$HR179)-COLUMN($M179),6)=0)*ISNUMBER($M179:$HR179)*($M179:$HR179&gt;=RESUMEN!$C$26)*($M179:$HR179&lt;=RESUMEN!$C$27)*IFERROR(N($N179:$HS179),0))</f>
        <v>0</v>
      </c>
      <c r="HX179">
        <f>SUMPRODUCT((MOD(COLUMN($M179:$HR179)-COLUMN($M179),6)=0)*ISNUMBER($M179:$HR179)*($M179:$HR179&gt;=RESUMEN!$C$26)*($M179:$HR179&lt;=RESUMEN!$C$27))</f>
        <v>0</v>
      </c>
    </row>
    <row r="180">
      <c r="B180">
        <f>VENTAS!A179</f>
        <v>177</v>
      </c>
      <c r="C180" t="str">
        <f>VENTAS!B179</f>
        <v xml:space="preserve">LC1 - 19 - 4 </v>
      </c>
      <c r="D180" t="str">
        <f>VENTAS!C179</f>
        <v>VENDIDO</v>
      </c>
      <c r="E180">
        <f>VENTAS!D179</f>
        <v>25000000</v>
      </c>
      <c r="F180">
        <f>VENTAS!J179</f>
        <v>21000000</v>
      </c>
      <c r="G180">
        <f>VENTAS!F179</f>
        <v>46028</v>
      </c>
      <c r="H180">
        <f>VENTAS!K179</f>
        <v>1</v>
      </c>
      <c r="I180" t="str">
        <f>VENTAS!M179</f>
        <v xml:space="preserve">06 DE CADA MES </v>
      </c>
      <c r="J180">
        <f>VENTAS!L179</f>
        <v>21000000</v>
      </c>
      <c r="K180">
        <f>IF(N($H180)&lt;1,"",$G180+31)</f>
        <v>46059</v>
      </c>
      <c r="L180">
        <f>IF(K180="","",TODAY()-K180)</f>
        <v>259</v>
      </c>
      <c r="M180">
        <v>46059</v>
      </c>
      <c r="N180">
        <v>21000000</v>
      </c>
      <c r="O180" t="str">
        <f>IF(K180="","SIN ESTADO",IF(M180&lt;&gt;"","PAGA",IF(L180&gt;0,"VENCIDA",IF(L180&gt;=-5,"POR VENCER","AL DÍA"))))</f>
        <v>PAGA</v>
      </c>
      <c r="P180" t="str">
        <v>EFECTIVO</v>
      </c>
      <c r="Q180" t="str">
        <f>IF(N($H180)&lt;2,"",IF(K180="","",K180+31))</f>
        <v/>
      </c>
      <c r="R180" t="str">
        <f>IF(Q180="","",TODAY()-Q180)</f>
        <v/>
      </c>
      <c r="U180" t="str">
        <f>IF(Q180="","SIN ESTADO",IF(S180&lt;&gt;"","PAGA",IF(R180&gt;0,"VENCIDA",IF(R180&gt;=-5,"POR VENCER","AL DÍA"))))</f>
        <v>SIN ESTADO</v>
      </c>
      <c r="W180" t="str">
        <f>IF(N($H180)&lt;3,"",IF(Q180="","",Q180+31))</f>
        <v/>
      </c>
      <c r="X180" t="str">
        <f>IF(W180="","",TODAY()-W180)</f>
        <v/>
      </c>
      <c r="AA180" t="str">
        <f>IF(W180="","SIN ESTADO",IF(Y180&lt;&gt;"","PAGA",IF(X180&gt;0,"VENCIDA",IF(X180&gt;=-5,"POR VENCER","AL DÍA"))))</f>
        <v>SIN ESTADO</v>
      </c>
      <c r="AC180" t="str">
        <f>IF(N($H180)&lt;4,"",IF(W180="","",W180+31))</f>
        <v/>
      </c>
      <c r="AD180" t="str">
        <f>IF(AC180="","",TODAY()-AC180)</f>
        <v/>
      </c>
      <c r="AG180" t="str">
        <f>IF(AC180="","SIN ESTADO",IF(AE180&lt;&gt;"","PAGA",IF(AD180&gt;0,"VENCIDA",IF(AD180&gt;=-5,"POR VENCER","AL DÍA"))))</f>
        <v>SIN ESTADO</v>
      </c>
      <c r="AI180" t="str">
        <f>IF(N($H180)&lt;5,"",IF(AC180="","",AC180+31))</f>
        <v/>
      </c>
      <c r="AJ180" t="str">
        <f>IF(AI180="","",TODAY()-AI180)</f>
        <v/>
      </c>
      <c r="AM180" t="str">
        <f>IF(AI180="","SIN ESTADO",IF(AK180&lt;&gt;"","PAGA",IF(AJ180&gt;0,"VENCIDA",IF(AJ180&gt;=-5,"POR VENCER","AL DÍA"))))</f>
        <v>SIN ESTADO</v>
      </c>
      <c r="AO180" t="str">
        <f>IF(N($H180)&lt;6,"",IF(AI180="","",AI180+31))</f>
        <v/>
      </c>
      <c r="AP180" t="str">
        <f>IF(AO180="","",TODAY()-AO180)</f>
        <v/>
      </c>
      <c r="AS180" t="str">
        <f>IF(AO180="","SIN ESTADO",IF(AQ180&lt;&gt;"","PAGA",IF(AP180&gt;0,"VENCIDA",IF(AP180&gt;=-5,"POR VENCER","AL DÍA"))))</f>
        <v>SIN ESTADO</v>
      </c>
      <c r="AU180" t="str">
        <f>IF(N($H180)&lt;7,"",IF(AO180="","",AO180+31))</f>
        <v/>
      </c>
      <c r="AV180" t="str">
        <f>IF(AU180="","",TODAY()-AU180)</f>
        <v/>
      </c>
      <c r="AY180" t="str">
        <f>IF(AU180="","SIN ESTADO",IF(AW180&lt;&gt;"","PAGA",IF(AV180&gt;0,"VENCIDA",IF(AV180&gt;=-5,"POR VENCER","AL DÍA"))))</f>
        <v>SIN ESTADO</v>
      </c>
      <c r="BA180" t="str">
        <f>IF(N($H180)&lt;8,"",IF(AU180="","",AU180+31))</f>
        <v/>
      </c>
      <c r="BB180" t="str">
        <f>IF(BA180="","",TODAY()-BA180)</f>
        <v/>
      </c>
      <c r="BE180" t="str">
        <f>IF(BA180="","SIN ESTADO",IF(BC180&lt;&gt;"","PAGA",IF(BB180&gt;0,"VENCIDA",IF(BB180&gt;=-5,"POR VENCER","AL DÍA"))))</f>
        <v>SIN ESTADO</v>
      </c>
      <c r="BG180" t="str">
        <f>IF(N($H180)&lt;9,"",IF(BA180="","",BA180+31))</f>
        <v/>
      </c>
      <c r="BH180" t="str">
        <f>IF(BG180="","",TODAY()-BG180)</f>
        <v/>
      </c>
      <c r="BK180" t="str">
        <f>IF(BG180="","SIN ESTADO",IF(BI180&lt;&gt;"","PAGA",IF(BH180&gt;0,"VENCIDA",IF(BH180&gt;=-5,"POR VENCER","AL DÍA"))))</f>
        <v>SIN ESTADO</v>
      </c>
      <c r="BM180" t="str">
        <f>IF(N($H180)&lt;10,"",IF(BG180="","",BG180+31))</f>
        <v/>
      </c>
      <c r="BN180" t="str">
        <f>IF(BM180="","",TODAY()-BM180)</f>
        <v/>
      </c>
      <c r="BQ180" t="str">
        <f>IF(BM180="","SIN ESTADO",IF(BO180&lt;&gt;"","PAGA",IF(BN180&gt;0,"VENCIDA",IF(BN180&gt;=-5,"POR VENCER","AL DÍA"))))</f>
        <v>SIN ESTADO</v>
      </c>
      <c r="BS180" t="str">
        <f>IF(N($H180)&lt;11,"",IF(BM180="","",BM180+31))</f>
        <v/>
      </c>
      <c r="BT180" t="str">
        <f>IF(BS180="","",TODAY()-BS180)</f>
        <v/>
      </c>
      <c r="BW180" t="str">
        <f>IF(BS180="","SIN ESTADO",IF(BU180&lt;&gt;"","PAGA",IF(BT180&gt;0,"VENCIDA",IF(BT180&gt;=-5,"POR VENCER","AL DÍA"))))</f>
        <v>SIN ESTADO</v>
      </c>
      <c r="BY180" t="str">
        <f>IF(N($H180)&lt;12,"",IF(BS180="","",BS180+31))</f>
        <v/>
      </c>
      <c r="BZ180" t="str">
        <f>IF(BY180="","",TODAY()-BY180)</f>
        <v/>
      </c>
      <c r="CC180" t="str">
        <f>IF(BY180="","SIN ESTADO",IF(CA180&lt;&gt;"","PAGA",IF(BZ180&gt;0,"VENCIDA",IF(BZ180&gt;=-5,"POR VENCER","AL DÍA"))))</f>
        <v>SIN ESTADO</v>
      </c>
      <c r="CE180" t="str">
        <f>IF(N($H180)&lt;13,"",IF(BY180="","",BY180+31))</f>
        <v/>
      </c>
      <c r="CF180" t="str">
        <f>IF(CE180="","",TODAY()-CE180)</f>
        <v/>
      </c>
      <c r="CI180" t="str">
        <f>IF(CE180="","SIN ESTADO",IF(CG180&lt;&gt;"","PAGA",IF(CF180&gt;0,"VENCIDA",IF(CF180&gt;=-5,"POR VENCER","AL DÍA"))))</f>
        <v>SIN ESTADO</v>
      </c>
      <c r="CK180" t="str">
        <f>IF(N($H180)&lt;14,"",IF(CE180="","",CE180+31))</f>
        <v/>
      </c>
      <c r="CL180" t="str">
        <f>IF(CK180="","",TODAY()-CK180)</f>
        <v/>
      </c>
      <c r="CO180" t="str">
        <f>IF(CK180="","SIN ESTADO",IF(CM180&lt;&gt;"","PAGA",IF(CL180&gt;0,"VENCIDA",IF(CL180&gt;=-5,"POR VENCER","AL DÍA"))))</f>
        <v>SIN ESTADO</v>
      </c>
      <c r="CQ180" t="str">
        <f>IF(N($H180)&lt;15,"",IF(CK180="","",CK180+31))</f>
        <v/>
      </c>
      <c r="CR180" t="str">
        <f>IF(CQ180="","",TODAY()-CQ180)</f>
        <v/>
      </c>
      <c r="CU180" t="str">
        <f>IF(CQ180="","SIN ESTADO",IF(CS180&lt;&gt;"","PAGA",IF(CR180&gt;0,"VENCIDA",IF(CR180&gt;=-5,"POR VENCER","AL DÍA"))))</f>
        <v>SIN ESTADO</v>
      </c>
      <c r="CW180" t="str">
        <f>IF(N($H180)&lt;16,"",IF(CQ180="","",CQ180+31))</f>
        <v/>
      </c>
      <c r="CX180" t="str">
        <f>IF(CW180="","",TODAY()-CW180)</f>
        <v/>
      </c>
      <c r="DA180" t="str">
        <f>IF(CW180="","SIN ESTADO",IF(CY180&lt;&gt;"","PAGA",IF(CX180&gt;0,"VENCIDA",IF(CX180&gt;=-5,"POR VENCER","AL DÍA"))))</f>
        <v>SIN ESTADO</v>
      </c>
      <c r="DC180" t="str">
        <f>IF(N($H180)&lt;17,"",IF(CW180="","",CW180+31))</f>
        <v/>
      </c>
      <c r="DD180" t="str">
        <f>IF(DC180="","",TODAY()-DC180)</f>
        <v/>
      </c>
      <c r="DG180" t="str">
        <f>IF(DC180="","SIN ESTADO",IF(DE180&lt;&gt;"","PAGA",IF(DD180&gt;0,"VENCIDA",IF(DD180&gt;=-5,"POR VENCER","AL DÍA"))))</f>
        <v>SIN ESTADO</v>
      </c>
      <c r="DI180" t="str">
        <f>IF(N($H180)&lt;18,"",IF(DC180="","",DC180+31))</f>
        <v/>
      </c>
      <c r="DJ180" t="str">
        <f>IF(DI180="","",TODAY()-DI180)</f>
        <v/>
      </c>
      <c r="DM180" t="str">
        <f>IF(DI180="","SIN ESTADO",IF(DK180&lt;&gt;"","PAGA",IF(DJ180&gt;0,"VENCIDA",IF(DJ180&gt;=-5,"POR VENCER","AL DÍA"))))</f>
        <v>SIN ESTADO</v>
      </c>
      <c r="DO180" t="str">
        <f>IF(N($H180)&lt;19,"",IF(DI180="","",DI180+31))</f>
        <v/>
      </c>
      <c r="DP180" t="str">
        <f>IF(DO180="","",TODAY()-DO180)</f>
        <v/>
      </c>
      <c r="DS180" t="str">
        <f>IF(DO180="","SIN ESTADO",IF(DQ180&lt;&gt;"","PAGA",IF(DP180&gt;0,"VENCIDA",IF(DP180&gt;=-5,"POR VENCER","AL DÍA"))))</f>
        <v>SIN ESTADO</v>
      </c>
      <c r="DU180" t="str">
        <f>IF(N($H180)&lt;20,"",IF(DO180="","",DO180+31))</f>
        <v/>
      </c>
      <c r="DV180" t="str">
        <f>IF(DU180="","",TODAY()-DU180)</f>
        <v/>
      </c>
      <c r="DY180" t="str">
        <f>IF(DU180="","SIN ESTADO",IF(DW180&lt;&gt;"","PAGA",IF(DV180&gt;0,"VENCIDA",IF(DV180&gt;=-5,"POR VENCER","AL DÍA"))))</f>
        <v>SIN ESTADO</v>
      </c>
      <c r="EA180" t="str">
        <f>IF(N($H180)&lt;21,"",IF(DU180="","",DU180+31))</f>
        <v/>
      </c>
      <c r="EB180" t="str">
        <f>IF(EA180="","",TODAY()-EA180)</f>
        <v/>
      </c>
      <c r="EE180" t="str">
        <f>IF(EA180="","SIN ESTADO",IF(EC180&lt;&gt;"","PAGA",IF(EB180&gt;0,"VENCIDA",IF(EB180&gt;=-5,"POR VENCER","AL DÍA"))))</f>
        <v>SIN ESTADO</v>
      </c>
      <c r="EG180" t="str">
        <f>IF(N($H180)&lt;22,"",IF(EA180="","",EA180+31))</f>
        <v/>
      </c>
      <c r="EH180" t="str">
        <f>IF(EG180="","",TODAY()-EG180)</f>
        <v/>
      </c>
      <c r="EK180" t="str">
        <f>IF(EG180="","SIN ESTADO",IF(EI180&lt;&gt;"","PAGA",IF(EH180&gt;0,"VENCIDA",IF(EH180&gt;=-5,"POR VENCER","AL DÍA"))))</f>
        <v>SIN ESTADO</v>
      </c>
      <c r="EM180" t="str">
        <f>IF(N($H180)&lt;23,"",IF(EG180="","",EG180+31))</f>
        <v/>
      </c>
      <c r="EN180" t="str">
        <f>IF(EM180="","",TODAY()-EM180)</f>
        <v/>
      </c>
      <c r="EQ180" t="str">
        <f>IF(EM180="","SIN ESTADO",IF(EO180&lt;&gt;"","PAGA",IF(EN180&gt;0,"VENCIDA",IF(EN180&gt;=-5,"POR VENCER","AL DÍA"))))</f>
        <v>SIN ESTADO</v>
      </c>
      <c r="ES180" t="str">
        <f>IF(N($H180)&lt;24,"",IF(EM180="","",EM180+31))</f>
        <v/>
      </c>
      <c r="ET180" t="str">
        <f>IF(ES180="","",TODAY()-ES180)</f>
        <v/>
      </c>
      <c r="EW180" t="str">
        <f>IF(ES180="","SIN ESTADO",IF(EU180&lt;&gt;"","PAGA",IF(ET180&gt;0,"VENCIDA",IF(ET180&gt;=-5,"POR VENCER","AL DÍA"))))</f>
        <v>SIN ESTADO</v>
      </c>
      <c r="EY180" t="str">
        <f>IF(N($H180)&lt;25,"",IF(ES180="","",ES180+31))</f>
        <v/>
      </c>
      <c r="EZ180" t="str">
        <f>IF(EY180="","",TODAY()-EY180)</f>
        <v/>
      </c>
      <c r="FC180" t="str">
        <f>IF(EY180="","SIN ESTADO",IF(FA180&lt;&gt;"","PAGA",IF(EZ180&gt;0,"VENCIDA",IF(EZ180&gt;=-5,"POR VENCER","AL DÍA"))))</f>
        <v>SIN ESTADO</v>
      </c>
      <c r="FE180" t="str">
        <f>IF(N($H180)&lt;26,"",IF(EY180="","",EY180+31))</f>
        <v/>
      </c>
      <c r="FF180" t="str">
        <f>IF(FE180="","",TODAY()-FE180)</f>
        <v/>
      </c>
      <c r="FI180" t="str">
        <f>IF(FE180="","SIN ESTADO",IF(FG180&lt;&gt;"","PAGA",IF(FF180&gt;0,"VENCIDA",IF(FF180&gt;=-5,"POR VENCER","AL DÍA"))))</f>
        <v>SIN ESTADO</v>
      </c>
      <c r="FK180" t="str">
        <f>IF(N($H180)&lt;27,"",IF(FE180="","",FE180+31))</f>
        <v/>
      </c>
      <c r="FL180" t="str">
        <f>IF(FK180="","",TODAY()-FK180)</f>
        <v/>
      </c>
      <c r="FO180" t="str">
        <f>IF(FK180="","SIN ESTADO",IF(FM180&lt;&gt;"","PAGA",IF(FL180&gt;0,"VENCIDA",IF(FL180&gt;=-5,"POR VENCER","AL DÍA"))))</f>
        <v>SIN ESTADO</v>
      </c>
      <c r="FQ180" t="str">
        <f>IF(N($H180)&lt;28,"",IF(FK180="","",FK180+31))</f>
        <v/>
      </c>
      <c r="FR180" t="str">
        <f>IF(FQ180="","",TODAY()-FQ180)</f>
        <v/>
      </c>
      <c r="FU180" t="str">
        <f>IF(FQ180="","SIN ESTADO",IF(FS180&lt;&gt;"","PAGA",IF(FR180&gt;0,"VENCIDA",IF(FR180&gt;=-5,"POR VENCER","AL DÍA"))))</f>
        <v>SIN ESTADO</v>
      </c>
      <c r="FW180" t="str">
        <f>IF(N($H180)&lt;29,"",IF(FQ180="","",FQ180+31))</f>
        <v/>
      </c>
      <c r="FX180" t="str">
        <f>IF(FW180="","",TODAY()-FW180)</f>
        <v/>
      </c>
      <c r="GA180" t="str">
        <f>IF(FW180="","SIN ESTADO",IF(FY180&lt;&gt;"","PAGA",IF(FX180&gt;0,"VENCIDA",IF(FX180&gt;=-5,"POR VENCER","AL DÍA"))))</f>
        <v>SIN ESTADO</v>
      </c>
      <c r="GC180" t="str">
        <f>IF(N($H180)&lt;30,"",IF(FW180="","",FW180+31))</f>
        <v/>
      </c>
      <c r="GD180" t="str">
        <f>IF(GC180="","",TODAY()-GC180)</f>
        <v/>
      </c>
      <c r="GG180" t="str">
        <f>IF(GC180="","SIN ESTADO",IF(GE180&lt;&gt;"","PAGA",IF(GD180&gt;0,"VENCIDA",IF(GD180&gt;=-5,"POR VENCER","AL DÍA"))))</f>
        <v>SIN ESTADO</v>
      </c>
      <c r="GI180" t="str">
        <f>IF(N($H180)&lt;31,"",IF(GC180="","",GC180+31))</f>
        <v/>
      </c>
      <c r="GJ180" t="str">
        <f>IF(GI180="","",TODAY()-GI180)</f>
        <v/>
      </c>
      <c r="GM180" t="str">
        <f>IF(GI180="","SIN ESTADO",IF(GK180&lt;&gt;"","PAGA",IF(GJ180&gt;0,"VENCIDA",IF(GJ180&gt;=-5,"POR VENCER","AL DÍA"))))</f>
        <v>SIN ESTADO</v>
      </c>
      <c r="GO180" t="str">
        <f>IF(N($H180)&lt;32,"",IF(GI180="","",GI180+31))</f>
        <v/>
      </c>
      <c r="GP180" t="str">
        <f>IF(GO180="","",TODAY()-GO180)</f>
        <v/>
      </c>
      <c r="GS180" t="str">
        <f>IF(GO180="","SIN ESTADO",IF(GQ180&lt;&gt;"","PAGA",IF(GP180&gt;0,"VENCIDA",IF(GP180&gt;=-5,"POR VENCER","AL DÍA"))))</f>
        <v>SIN ESTADO</v>
      </c>
      <c r="GU180" t="str">
        <f>IF(N($H180)&lt;33,"",IF(GO180="","",GO180+31))</f>
        <v/>
      </c>
      <c r="GV180" t="str">
        <f>IF(GU180="","",TODAY()-GU180)</f>
        <v/>
      </c>
      <c r="GY180" t="str">
        <f>IF(GU180="","SIN ESTADO",IF(GW180&lt;&gt;"","PAGA",IF(GV180&gt;0,"VENCIDA",IF(GV180&gt;=-5,"POR VENCER","AL DÍA"))))</f>
        <v>SIN ESTADO</v>
      </c>
      <c r="HA180" t="str">
        <f>IF(N($H180)&lt;34,"",IF(GU180="","",GU180+31))</f>
        <v/>
      </c>
      <c r="HB180" t="str">
        <f>IF(HA180="","",TODAY()-HA180)</f>
        <v/>
      </c>
      <c r="HE180" t="str">
        <f>IF(HA180="","SIN ESTADO",IF(HC180&lt;&gt;"","PAGA",IF(HB180&gt;0,"VENCIDA",IF(HB180&gt;=-5,"POR VENCER","AL DÍA"))))</f>
        <v>SIN ESTADO</v>
      </c>
      <c r="HG180" t="str">
        <f>IF(N($H180)&lt;35,"",IF(HA180="","",HA180+31))</f>
        <v/>
      </c>
      <c r="HH180" t="str">
        <f>IF(HG180="","",TODAY()-HG180)</f>
        <v/>
      </c>
      <c r="HK180" t="str">
        <f>IF(HG180="","SIN ESTADO",IF(HI180&lt;&gt;"","PAGA",IF(HH180&gt;0,"VENCIDA",IF(HH180&gt;=-5,"POR VENCER","AL DÍA"))))</f>
        <v>SIN ESTADO</v>
      </c>
      <c r="HM180" t="str">
        <f>IF(N($H180)&lt;36,"",IF(HG180="","",HG180+31))</f>
        <v/>
      </c>
      <c r="HN180" t="str">
        <f>IF(HM180="","",TODAY()-HM180)</f>
        <v/>
      </c>
      <c r="HQ180" t="str">
        <f>IF(HM180="","SIN ESTADO",IF(HO180&lt;&gt;"","PAGA",IF(HN180&gt;0,"VENCIDA",IF(HN180&gt;=-5,"POR VENCER","AL DÍA"))))</f>
        <v>SIN ESTADO</v>
      </c>
      <c r="HS180">
        <f>N180+T180+Z180+AF180+AL180+AR180+AX180+BD180+BJ180+BP180+BV180+CB180+CH180+CN180+CT180+CZ180+DF180+DL180+DR180+DX180+ED180+EJ180+EP180+EV180+FB180+FH180+FN180+FT180+FZ180+GF180+GL180+GR180+GX180+HD180+HJ180+HP180</f>
        <v>21000000</v>
      </c>
      <c r="HU180">
        <f>IFERROR(N($J180),0)</f>
        <v>21000000</v>
      </c>
      <c r="HW180">
        <f>SUMPRODUCT((MOD(COLUMN($M180:$HR180)-COLUMN($M180),6)=0)*ISNUMBER($M180:$HR180)*($M180:$HR180&gt;=RESUMEN!$C$26)*($M180:$HR180&lt;=RESUMEN!$C$27)*IFERROR(N($N180:$HS180),0))</f>
        <v>0</v>
      </c>
      <c r="HX180">
        <f>SUMPRODUCT((MOD(COLUMN($M180:$HR180)-COLUMN($M180),6)=0)*ISNUMBER($M180:$HR180)*($M180:$HR180&gt;=RESUMEN!$C$26)*($M180:$HR180&lt;=RESUMEN!$C$27))</f>
        <v>0</v>
      </c>
    </row>
    <row r="181">
      <c r="B181">
        <f>VENTAS!A180</f>
        <v>178</v>
      </c>
      <c r="C181" t="str">
        <f>VENTAS!B180</f>
        <v xml:space="preserve">LC1 - 19 - 5 </v>
      </c>
      <c r="D181" t="str">
        <f>VENTAS!C180</f>
        <v>VENDIDO</v>
      </c>
      <c r="E181">
        <f>VENTAS!D180</f>
        <v>33396000</v>
      </c>
      <c r="F181">
        <f>VENTAS!J180</f>
        <v>29396000</v>
      </c>
      <c r="G181">
        <f>VENTAS!F180</f>
        <v>46028</v>
      </c>
      <c r="H181">
        <f>VENTAS!K180</f>
        <v>24</v>
      </c>
      <c r="I181" t="str">
        <f>VENTAS!M180</f>
        <v xml:space="preserve">06 DE CADA MES </v>
      </c>
      <c r="J181">
        <f>VENTAS!L180</f>
        <v>1224833.3333333333</v>
      </c>
      <c r="K181">
        <f>IF(N($H181)&lt;1,"",$G181+31)</f>
        <v>46059</v>
      </c>
      <c r="L181">
        <f>IF(K181="","",TODAY()-K181)</f>
        <v>259</v>
      </c>
      <c r="M181">
        <v>46063</v>
      </c>
      <c r="N181">
        <v>1225000</v>
      </c>
      <c r="O181" t="str">
        <f>IF(K181="","SIN ESTADO",IF(M181&lt;&gt;"","PAGA",IF(L181&gt;0,"VENCIDA",IF(L181&gt;=-5,"POR VENCER","AL DÍA"))))</f>
        <v>PAGA</v>
      </c>
      <c r="P181" t="str">
        <v>TRANSFERENCIA</v>
      </c>
      <c r="Q181">
        <f>IF(N($H181)&lt;2,"",IF(K181="","",K181+31))</f>
        <v>46090</v>
      </c>
      <c r="R181">
        <f>IF(Q181="","",TODAY()-Q181)</f>
        <v>228</v>
      </c>
      <c r="S181">
        <v>46087</v>
      </c>
      <c r="T181">
        <v>1225000</v>
      </c>
      <c r="U181" t="str">
        <f>IF(Q181="","SIN ESTADO",IF(S181&lt;&gt;"","PAGA",IF(R181&gt;0,"VENCIDA",IF(R181&gt;=-5,"POR VENCER","AL DÍA"))))</f>
        <v>PAGA</v>
      </c>
      <c r="V181" t="str">
        <v>TRANSFERENCIA</v>
      </c>
      <c r="W181">
        <f>IF(N($H181)&lt;3,"",IF(Q181="","",Q181+31))</f>
        <v>46121</v>
      </c>
      <c r="X181">
        <f>IF(W181="","",TODAY()-W181)</f>
        <v>197</v>
      </c>
      <c r="Y181">
        <v>46129</v>
      </c>
      <c r="Z181">
        <v>1225000</v>
      </c>
      <c r="AA181" t="str">
        <f>IF(W181="","SIN ESTADO",IF(Y181&lt;&gt;"","PAGA",IF(X181&gt;0,"VENCIDA",IF(X181&gt;=-5,"POR VENCER","AL DÍA"))))</f>
        <v>PAGA</v>
      </c>
      <c r="AB181" t="str">
        <v>TRANSFERENCIA</v>
      </c>
      <c r="AC181">
        <f>IF(N($H181)&lt;4,"",IF(W181="","",W181+31))</f>
        <v>46152</v>
      </c>
      <c r="AD181">
        <f>IF(AC181="","",TODAY()-AC181)</f>
        <v>166</v>
      </c>
      <c r="AE181">
        <v>46149</v>
      </c>
      <c r="AF181">
        <v>1225000</v>
      </c>
      <c r="AG181" t="str">
        <f>IF(AC181="","SIN ESTADO",IF(AE181&lt;&gt;"","PAGA",IF(AD181&gt;0,"VENCIDA",IF(AD181&gt;=-5,"POR VENCER","AL DÍA"))))</f>
        <v>PAGA</v>
      </c>
      <c r="AH181" t="str">
        <v>TRANSFERENCIA</v>
      </c>
      <c r="AI181">
        <f>IF(N($H181)&lt;5,"",IF(AC181="","",AC181+31))</f>
        <v>46183</v>
      </c>
      <c r="AJ181">
        <f>IF(AI181="","",TODAY()-AI181)</f>
        <v>135</v>
      </c>
      <c r="AK181">
        <v>46186</v>
      </c>
      <c r="AL181">
        <v>1125000</v>
      </c>
      <c r="AM181" t="str">
        <f>IF(AI181="","SIN ESTADO",IF(AK181&lt;&gt;"","PAGA",IF(AJ181&gt;0,"VENCIDA",IF(AJ181&gt;=-5,"POR VENCER","AL DÍA"))))</f>
        <v>PAGA</v>
      </c>
      <c r="AN181" t="str">
        <v>TRANSFERENCIA</v>
      </c>
      <c r="AO181">
        <f>IF(N($H181)&lt;6,"",IF(AI181="","",AI181+31))</f>
        <v>46214</v>
      </c>
      <c r="AP181">
        <f>IF(AO181="","",TODAY()-AO181)</f>
        <v>104</v>
      </c>
      <c r="AQ181">
        <v>46234</v>
      </c>
      <c r="AR181">
        <v>1125000</v>
      </c>
      <c r="AS181" t="str">
        <f>IF(AO181="","SIN ESTADO",IF(AQ181&lt;&gt;"","PAGA",IF(AP181&gt;0,"VENCIDA",IF(AP181&gt;=-5,"POR VENCER","AL DÍA"))))</f>
        <v>PAGA</v>
      </c>
      <c r="AT181" t="str">
        <v>TRANSFERENCIA</v>
      </c>
      <c r="AU181">
        <f>IF(N($H181)&lt;7,"",IF(AO181="","",AO181+31))</f>
        <v>46245</v>
      </c>
      <c r="AV181">
        <f>IF(AU181="","",TODAY()-AU181)</f>
        <v>73</v>
      </c>
      <c r="AW181">
        <v>46270</v>
      </c>
      <c r="AX181">
        <v>6000000</v>
      </c>
      <c r="AY181" t="str">
        <f>IF(AU181="","SIN ESTADO",IF(AW181&lt;&gt;"","PAGA",IF(AV181&gt;0,"VENCIDA",IF(AV181&gt;=-5,"POR VENCER","AL DÍA"))))</f>
        <v>PAGA</v>
      </c>
      <c r="AZ181" t="str">
        <v>Opción 2</v>
      </c>
      <c r="BA181">
        <f>IF(N($H181)&lt;8,"",IF(AU181="","",AU181+31))</f>
        <v>46276</v>
      </c>
      <c r="BB181">
        <f>IF(BA181="","",TODAY()-BA181)</f>
        <v>42</v>
      </c>
      <c r="BC181">
        <v>46270</v>
      </c>
      <c r="BE181" t="str">
        <f>IF(BA181="","SIN ESTADO",IF(BC181&lt;&gt;"","PAGA",IF(BB181&gt;0,"VENCIDA",IF(BB181&gt;=-5,"POR VENCER","AL DÍA"))))</f>
        <v>PAGA</v>
      </c>
      <c r="BG181">
        <f>IF(N($H181)&lt;9,"",IF(BA181="","",BA181+31))</f>
        <v>46307</v>
      </c>
      <c r="BH181">
        <f>IF(BG181="","",TODAY()-BG181)</f>
        <v>11</v>
      </c>
      <c r="BI181">
        <v>46151</v>
      </c>
      <c r="BK181" t="str">
        <f>IF(BG181="","SIN ESTADO",IF(BI181&lt;&gt;"","PAGA",IF(BH181&gt;0,"VENCIDA",IF(BH181&gt;=-5,"POR VENCER","AL DÍA"))))</f>
        <v>PAGA</v>
      </c>
      <c r="BM181">
        <f>IF(N($H181)&lt;10,"",IF(BG181="","",BG181+31))</f>
        <v>46338</v>
      </c>
      <c r="BN181">
        <f>IF(BM181="","",TODAY()-BM181)</f>
        <v>-20</v>
      </c>
      <c r="BO181">
        <v>46270</v>
      </c>
      <c r="BQ181" t="str">
        <f>IF(BM181="","SIN ESTADO",IF(BO181&lt;&gt;"","PAGA",IF(BN181&gt;0,"VENCIDA",IF(BN181&gt;=-5,"POR VENCER","AL DÍA"))))</f>
        <v>PAGA</v>
      </c>
      <c r="BS181">
        <f>IF(N($H181)&lt;11,"",IF(BM181="","",BM181+31))</f>
        <v>46369</v>
      </c>
      <c r="BT181">
        <f>IF(BS181="","",TODAY()-BS181)</f>
        <v>-51</v>
      </c>
      <c r="BU181">
        <v>46270</v>
      </c>
      <c r="BW181" t="str">
        <f>IF(BS181="","SIN ESTADO",IF(BU181&lt;&gt;"","PAGA",IF(BT181&gt;0,"VENCIDA",IF(BT181&gt;=-5,"POR VENCER","AL DÍA"))))</f>
        <v>PAGA</v>
      </c>
      <c r="BY181">
        <f>IF(N($H181)&lt;12,"",IF(BS181="","",BS181+31))</f>
        <v>46400</v>
      </c>
      <c r="BZ181">
        <f>IF(BY181="","",TODAY()-BY181)</f>
        <v>-82</v>
      </c>
      <c r="CC181" t="str">
        <f>IF(BY181="","SIN ESTADO",IF(CA181&lt;&gt;"","PAGA",IF(BZ181&gt;0,"VENCIDA",IF(BZ181&gt;=-5,"POR VENCER","AL DÍA"))))</f>
        <v>AL DÍA</v>
      </c>
      <c r="CE181">
        <f>IF(N($H181)&lt;13,"",IF(BY181="","",BY181+31))</f>
        <v>46431</v>
      </c>
      <c r="CF181">
        <f>IF(CE181="","",TODAY()-CE181)</f>
        <v>-113</v>
      </c>
      <c r="CI181" t="str">
        <f>IF(CE181="","SIN ESTADO",IF(CG181&lt;&gt;"","PAGA",IF(CF181&gt;0,"VENCIDA",IF(CF181&gt;=-5,"POR VENCER","AL DÍA"))))</f>
        <v>AL DÍA</v>
      </c>
      <c r="CK181">
        <f>IF(N($H181)&lt;14,"",IF(CE181="","",CE181+31))</f>
        <v>46462</v>
      </c>
      <c r="CL181">
        <f>IF(CK181="","",TODAY()-CK181)</f>
        <v>-144</v>
      </c>
      <c r="CO181" t="str">
        <f>IF(CK181="","SIN ESTADO",IF(CM181&lt;&gt;"","PAGA",IF(CL181&gt;0,"VENCIDA",IF(CL181&gt;=-5,"POR VENCER","AL DÍA"))))</f>
        <v>AL DÍA</v>
      </c>
      <c r="CQ181">
        <f>IF(N($H181)&lt;15,"",IF(CK181="","",CK181+31))</f>
        <v>46493</v>
      </c>
      <c r="CR181">
        <f>IF(CQ181="","",TODAY()-CQ181)</f>
        <v>-175</v>
      </c>
      <c r="CU181" t="str">
        <f>IF(CQ181="","SIN ESTADO",IF(CS181&lt;&gt;"","PAGA",IF(CR181&gt;0,"VENCIDA",IF(CR181&gt;=-5,"POR VENCER","AL DÍA"))))</f>
        <v>AL DÍA</v>
      </c>
      <c r="CW181">
        <f>IF(N($H181)&lt;16,"",IF(CQ181="","",CQ181+31))</f>
        <v>46524</v>
      </c>
      <c r="CX181">
        <f>IF(CW181="","",TODAY()-CW181)</f>
        <v>-206</v>
      </c>
      <c r="DA181" t="str">
        <f>IF(CW181="","SIN ESTADO",IF(CY181&lt;&gt;"","PAGA",IF(CX181&gt;0,"VENCIDA",IF(CX181&gt;=-5,"POR VENCER","AL DÍA"))))</f>
        <v>AL DÍA</v>
      </c>
      <c r="DC181">
        <f>IF(N($H181)&lt;17,"",IF(CW181="","",CW181+31))</f>
        <v>46555</v>
      </c>
      <c r="DD181">
        <f>IF(DC181="","",TODAY()-DC181)</f>
        <v>-237</v>
      </c>
      <c r="DG181" t="str">
        <f>IF(DC181="","SIN ESTADO",IF(DE181&lt;&gt;"","PAGA",IF(DD181&gt;0,"VENCIDA",IF(DD181&gt;=-5,"POR VENCER","AL DÍA"))))</f>
        <v>AL DÍA</v>
      </c>
      <c r="DI181">
        <f>IF(N($H181)&lt;18,"",IF(DC181="","",DC181+31))</f>
        <v>46586</v>
      </c>
      <c r="DJ181">
        <f>IF(DI181="","",TODAY()-DI181)</f>
        <v>-268</v>
      </c>
      <c r="DM181" t="str">
        <f>IF(DI181="","SIN ESTADO",IF(DK181&lt;&gt;"","PAGA",IF(DJ181&gt;0,"VENCIDA",IF(DJ181&gt;=-5,"POR VENCER","AL DÍA"))))</f>
        <v>AL DÍA</v>
      </c>
      <c r="DO181">
        <f>IF(N($H181)&lt;19,"",IF(DI181="","",DI181+31))</f>
        <v>46617</v>
      </c>
      <c r="DP181">
        <f>IF(DO181="","",TODAY()-DO181)</f>
        <v>-299</v>
      </c>
      <c r="DS181" t="str">
        <f>IF(DO181="","SIN ESTADO",IF(DQ181&lt;&gt;"","PAGA",IF(DP181&gt;0,"VENCIDA",IF(DP181&gt;=-5,"POR VENCER","AL DÍA"))))</f>
        <v>AL DÍA</v>
      </c>
      <c r="DU181">
        <f>IF(N($H181)&lt;20,"",IF(DO181="","",DO181+31))</f>
        <v>46648</v>
      </c>
      <c r="DV181">
        <f>IF(DU181="","",TODAY()-DU181)</f>
        <v>-330</v>
      </c>
      <c r="DY181" t="str">
        <f>IF(DU181="","SIN ESTADO",IF(DW181&lt;&gt;"","PAGA",IF(DV181&gt;0,"VENCIDA",IF(DV181&gt;=-5,"POR VENCER","AL DÍA"))))</f>
        <v>AL DÍA</v>
      </c>
      <c r="EA181">
        <f>IF(N($H181)&lt;21,"",IF(DU181="","",DU181+31))</f>
        <v>46679</v>
      </c>
      <c r="EB181">
        <f>IF(EA181="","",TODAY()-EA181)</f>
        <v>-361</v>
      </c>
      <c r="EE181" t="str">
        <f>IF(EA181="","SIN ESTADO",IF(EC181&lt;&gt;"","PAGA",IF(EB181&gt;0,"VENCIDA",IF(EB181&gt;=-5,"POR VENCER","AL DÍA"))))</f>
        <v>AL DÍA</v>
      </c>
      <c r="EG181">
        <f>IF(N($H181)&lt;22,"",IF(EA181="","",EA181+31))</f>
        <v>46710</v>
      </c>
      <c r="EH181">
        <f>IF(EG181="","",TODAY()-EG181)</f>
        <v>-392</v>
      </c>
      <c r="EK181" t="str">
        <f>IF(EG181="","SIN ESTADO",IF(EI181&lt;&gt;"","PAGA",IF(EH181&gt;0,"VENCIDA",IF(EH181&gt;=-5,"POR VENCER","AL DÍA"))))</f>
        <v>AL DÍA</v>
      </c>
      <c r="EM181">
        <f>IF(N($H181)&lt;23,"",IF(EG181="","",EG181+31))</f>
        <v>46741</v>
      </c>
      <c r="EN181">
        <f>IF(EM181="","",TODAY()-EM181)</f>
        <v>-423</v>
      </c>
      <c r="EQ181" t="str">
        <f>IF(EM181="","SIN ESTADO",IF(EO181&lt;&gt;"","PAGA",IF(EN181&gt;0,"VENCIDA",IF(EN181&gt;=-5,"POR VENCER","AL DÍA"))))</f>
        <v>AL DÍA</v>
      </c>
      <c r="ES181">
        <f>IF(N($H181)&lt;24,"",IF(EM181="","",EM181+31))</f>
        <v>46772</v>
      </c>
      <c r="ET181">
        <f>IF(ES181="","",TODAY()-ES181)</f>
        <v>-454</v>
      </c>
      <c r="EW181" t="str">
        <f>IF(ES181="","SIN ESTADO",IF(EU181&lt;&gt;"","PAGA",IF(ET181&gt;0,"VENCIDA",IF(ET181&gt;=-5,"POR VENCER","AL DÍA"))))</f>
        <v>AL DÍA</v>
      </c>
      <c r="EY181" t="str">
        <f>IF(N($H181)&lt;25,"",IF(ES181="","",ES181+31))</f>
        <v/>
      </c>
      <c r="EZ181" t="str">
        <f>IF(EY181="","",TODAY()-EY181)</f>
        <v/>
      </c>
      <c r="FC181" t="str">
        <f>IF(EY181="","SIN ESTADO",IF(FA181&lt;&gt;"","PAGA",IF(EZ181&gt;0,"VENCIDA",IF(EZ181&gt;=-5,"POR VENCER","AL DÍA"))))</f>
        <v>SIN ESTADO</v>
      </c>
      <c r="FE181" t="str">
        <f>IF(N($H181)&lt;26,"",IF(EY181="","",EY181+31))</f>
        <v/>
      </c>
      <c r="FF181" t="str">
        <f>IF(FE181="","",TODAY()-FE181)</f>
        <v/>
      </c>
      <c r="FI181" t="str">
        <f>IF(FE181="","SIN ESTADO",IF(FG181&lt;&gt;"","PAGA",IF(FF181&gt;0,"VENCIDA",IF(FF181&gt;=-5,"POR VENCER","AL DÍA"))))</f>
        <v>SIN ESTADO</v>
      </c>
      <c r="FK181" t="str">
        <f>IF(N($H181)&lt;27,"",IF(FE181="","",FE181+31))</f>
        <v/>
      </c>
      <c r="FL181" t="str">
        <f>IF(FK181="","",TODAY()-FK181)</f>
        <v/>
      </c>
      <c r="FO181" t="str">
        <f>IF(FK181="","SIN ESTADO",IF(FM181&lt;&gt;"","PAGA",IF(FL181&gt;0,"VENCIDA",IF(FL181&gt;=-5,"POR VENCER","AL DÍA"))))</f>
        <v>SIN ESTADO</v>
      </c>
      <c r="FQ181" t="str">
        <f>IF(N($H181)&lt;28,"",IF(FK181="","",FK181+31))</f>
        <v/>
      </c>
      <c r="FR181" t="str">
        <f>IF(FQ181="","",TODAY()-FQ181)</f>
        <v/>
      </c>
      <c r="FU181" t="str">
        <f>IF(FQ181="","SIN ESTADO",IF(FS181&lt;&gt;"","PAGA",IF(FR181&gt;0,"VENCIDA",IF(FR181&gt;=-5,"POR VENCER","AL DÍA"))))</f>
        <v>SIN ESTADO</v>
      </c>
      <c r="FW181" t="str">
        <f>IF(N($H181)&lt;29,"",IF(FQ181="","",FQ181+31))</f>
        <v/>
      </c>
      <c r="FX181" t="str">
        <f>IF(FW181="","",TODAY()-FW181)</f>
        <v/>
      </c>
      <c r="GA181" t="str">
        <f>IF(FW181="","SIN ESTADO",IF(FY181&lt;&gt;"","PAGA",IF(FX181&gt;0,"VENCIDA",IF(FX181&gt;=-5,"POR VENCER","AL DÍA"))))</f>
        <v>SIN ESTADO</v>
      </c>
      <c r="GC181" t="str">
        <f>IF(N($H181)&lt;30,"",IF(FW181="","",FW181+31))</f>
        <v/>
      </c>
      <c r="GD181" t="str">
        <f>IF(GC181="","",TODAY()-GC181)</f>
        <v/>
      </c>
      <c r="GG181" t="str">
        <f>IF(GC181="","SIN ESTADO",IF(GE181&lt;&gt;"","PAGA",IF(GD181&gt;0,"VENCIDA",IF(GD181&gt;=-5,"POR VENCER","AL DÍA"))))</f>
        <v>SIN ESTADO</v>
      </c>
      <c r="GI181" t="str">
        <f>IF(N($H181)&lt;31,"",IF(GC181="","",GC181+31))</f>
        <v/>
      </c>
      <c r="GJ181" t="str">
        <f>IF(GI181="","",TODAY()-GI181)</f>
        <v/>
      </c>
      <c r="GM181" t="str">
        <f>IF(GI181="","SIN ESTADO",IF(GK181&lt;&gt;"","PAGA",IF(GJ181&gt;0,"VENCIDA",IF(GJ181&gt;=-5,"POR VENCER","AL DÍA"))))</f>
        <v>SIN ESTADO</v>
      </c>
      <c r="GO181" t="str">
        <f>IF(N($H181)&lt;32,"",IF(GI181="","",GI181+31))</f>
        <v/>
      </c>
      <c r="GP181" t="str">
        <f>IF(GO181="","",TODAY()-GO181)</f>
        <v/>
      </c>
      <c r="GS181" t="str">
        <f>IF(GO181="","SIN ESTADO",IF(GQ181&lt;&gt;"","PAGA",IF(GP181&gt;0,"VENCIDA",IF(GP181&gt;=-5,"POR VENCER","AL DÍA"))))</f>
        <v>SIN ESTADO</v>
      </c>
      <c r="GU181" t="str">
        <f>IF(N($H181)&lt;33,"",IF(GO181="","",GO181+31))</f>
        <v/>
      </c>
      <c r="GV181" t="str">
        <f>IF(GU181="","",TODAY()-GU181)</f>
        <v/>
      </c>
      <c r="GY181" t="str">
        <f>IF(GU181="","SIN ESTADO",IF(GW181&lt;&gt;"","PAGA",IF(GV181&gt;0,"VENCIDA",IF(GV181&gt;=-5,"POR VENCER","AL DÍA"))))</f>
        <v>SIN ESTADO</v>
      </c>
      <c r="HA181" t="str">
        <f>IF(N($H181)&lt;34,"",IF(GU181="","",GU181+31))</f>
        <v/>
      </c>
      <c r="HB181" t="str">
        <f>IF(HA181="","",TODAY()-HA181)</f>
        <v/>
      </c>
      <c r="HE181" t="str">
        <f>IF(HA181="","SIN ESTADO",IF(HC181&lt;&gt;"","PAGA",IF(HB181&gt;0,"VENCIDA",IF(HB181&gt;=-5,"POR VENCER","AL DÍA"))))</f>
        <v>SIN ESTADO</v>
      </c>
      <c r="HG181" t="str">
        <f>IF(N($H181)&lt;35,"",IF(HA181="","",HA181+31))</f>
        <v/>
      </c>
      <c r="HH181" t="str">
        <f>IF(HG181="","",TODAY()-HG181)</f>
        <v/>
      </c>
      <c r="HK181" t="str">
        <f>IF(HG181="","SIN ESTADO",IF(HI181&lt;&gt;"","PAGA",IF(HH181&gt;0,"VENCIDA",IF(HH181&gt;=-5,"POR VENCER","AL DÍA"))))</f>
        <v>SIN ESTADO</v>
      </c>
      <c r="HM181" t="str">
        <f>IF(N($H181)&lt;36,"",IF(HG181="","",HG181+31))</f>
        <v/>
      </c>
      <c r="HN181" t="str">
        <f>IF(HM181="","",TODAY()-HM181)</f>
        <v/>
      </c>
      <c r="HQ181" t="str">
        <f>IF(HM181="","SIN ESTADO",IF(HO181&lt;&gt;"","PAGA",IF(HN181&gt;0,"VENCIDA",IF(HN181&gt;=-5,"POR VENCER","AL DÍA"))))</f>
        <v>SIN ESTADO</v>
      </c>
      <c r="HS181">
        <f>N181+T181+Z181+AF181+AL181+AR181+AX181+BD181+BJ181+BP181+BV181+CB181+CH181+CN181+CT181+CZ181+DF181+DL181+DR181+DX181+ED181+EJ181+EP181+EV181+FB181+FH181+FN181+FT181+FZ181+GF181+GL181+GR181+GX181+HD181+HJ181+HP181</f>
        <v>13150000</v>
      </c>
      <c r="HU181">
        <f>IFERROR(N($J181),0)</f>
        <v>1224833.3333333333</v>
      </c>
      <c r="HW181">
        <f>SUMPRODUCT((MOD(COLUMN($M181:$HR181)-COLUMN($M181),6)=0)*ISNUMBER($M181:$HR181)*($M181:$HR181&gt;=RESUMEN!$C$26)*($M181:$HR181&lt;=RESUMEN!$C$27)*IFERROR(N($N181:$HS181),0))</f>
        <v>0</v>
      </c>
      <c r="HX181">
        <f>SUMPRODUCT((MOD(COLUMN($M181:$HR181)-COLUMN($M181),6)=0)*ISNUMBER($M181:$HR181)*($M181:$HR181&gt;=RESUMEN!$C$26)*($M181:$HR181&lt;=RESUMEN!$C$27))</f>
        <v>0</v>
      </c>
    </row>
    <row r="182">
      <c r="B182">
        <f>VENTAS!A181</f>
        <v>179</v>
      </c>
      <c r="C182" t="str">
        <f>VENTAS!B181</f>
        <v xml:space="preserve">LC1 - 19 - 6 </v>
      </c>
      <c r="D182" t="str">
        <f>VENTAS!C181</f>
        <v>VENDIDO</v>
      </c>
      <c r="E182">
        <f>VENTAS!D181</f>
        <v>35078000</v>
      </c>
      <c r="F182">
        <f>VENTAS!J181</f>
        <v>30578000</v>
      </c>
      <c r="G182">
        <f>VENTAS!F181</f>
        <v>45873</v>
      </c>
      <c r="H182">
        <f>VENTAS!K181</f>
        <v>24</v>
      </c>
      <c r="I182" t="str">
        <f>VENTAS!M181</f>
        <v xml:space="preserve">04 DE CADA MES </v>
      </c>
      <c r="J182">
        <f>VENTAS!L181</f>
        <v>1274083.3333333333</v>
      </c>
      <c r="K182">
        <f>IF(N($H182)&lt;1,"",$G182+31)</f>
        <v>45904</v>
      </c>
      <c r="L182">
        <f>IF(K182="","",TODAY()-K182)</f>
        <v>414</v>
      </c>
      <c r="M182">
        <v>45944</v>
      </c>
      <c r="N182">
        <v>1274900</v>
      </c>
      <c r="O182" t="str">
        <f>IF(K182="","SIN ESTADO",IF(M182&lt;&gt;"","PAGA",IF(L182&gt;0,"VENCIDA",IF(L182&gt;=-5,"POR VENCER","AL DÍA"))))</f>
        <v>PAGA</v>
      </c>
      <c r="P182" t="str">
        <v>TRANSFERENCIA</v>
      </c>
      <c r="Q182">
        <f>IF(N($H182)&lt;2,"",IF(K182="","",K182+31))</f>
        <v>45935</v>
      </c>
      <c r="R182">
        <f>IF(Q182="","",TODAY()-Q182)</f>
        <v>383</v>
      </c>
      <c r="S182">
        <v>45970</v>
      </c>
      <c r="T182">
        <v>1274900</v>
      </c>
      <c r="U182" t="str">
        <f>IF(Q182="","SIN ESTADO",IF(S182&lt;&gt;"","PAGA",IF(R182&gt;0,"VENCIDA",IF(R182&gt;=-5,"POR VENCER","AL DÍA"))))</f>
        <v>PAGA</v>
      </c>
      <c r="V182" t="str">
        <v>TRANSFERENCIA</v>
      </c>
      <c r="W182">
        <f>IF(N($H182)&lt;3,"",IF(Q182="","",Q182+31))</f>
        <v>45966</v>
      </c>
      <c r="X182">
        <f>IF(W182="","",TODAY()-W182)</f>
        <v>352</v>
      </c>
      <c r="Y182">
        <v>46002</v>
      </c>
      <c r="Z182">
        <v>1274900</v>
      </c>
      <c r="AA182" t="str">
        <f>IF(W182="","SIN ESTADO",IF(Y182&lt;&gt;"","PAGA",IF(X182&gt;0,"VENCIDA",IF(X182&gt;=-5,"POR VENCER","AL DÍA"))))</f>
        <v>PAGA</v>
      </c>
      <c r="AB182" t="str">
        <v>TRANSFERENCIA</v>
      </c>
      <c r="AC182">
        <f>IF(N($H182)&lt;4,"",IF(W182="","",W182+31))</f>
        <v>45997</v>
      </c>
      <c r="AD182">
        <f>IF(AC182="","",TODAY()-AC182)</f>
        <v>321</v>
      </c>
      <c r="AE182">
        <v>46050</v>
      </c>
      <c r="AF182">
        <v>1274900</v>
      </c>
      <c r="AG182" t="str">
        <f>IF(AC182="","SIN ESTADO",IF(AE182&lt;&gt;"","PAGA",IF(AD182&gt;0,"VENCIDA",IF(AD182&gt;=-5,"POR VENCER","AL DÍA"))))</f>
        <v>PAGA</v>
      </c>
      <c r="AH182" t="str">
        <v>TRANSFERENCIA</v>
      </c>
      <c r="AI182">
        <f>IF(N($H182)&lt;5,"",IF(AC182="","",AC182+31))</f>
        <v>46028</v>
      </c>
      <c r="AJ182">
        <f>IF(AI182="","",TODAY()-AI182)</f>
        <v>290</v>
      </c>
      <c r="AK182">
        <v>46090</v>
      </c>
      <c r="AL182">
        <v>1275000</v>
      </c>
      <c r="AM182" t="str">
        <f>IF(AI182="","SIN ESTADO",IF(AK182&lt;&gt;"","PAGA",IF(AJ182&gt;0,"VENCIDA",IF(AJ182&gt;=-5,"POR VENCER","AL DÍA"))))</f>
        <v>PAGA</v>
      </c>
      <c r="AN182" t="str">
        <v>TRANSFERENCIA</v>
      </c>
      <c r="AO182">
        <f>IF(N($H182)&lt;6,"",IF(AI182="","",AI182+31))</f>
        <v>46059</v>
      </c>
      <c r="AP182">
        <f>IF(AO182="","",TODAY()-AO182)</f>
        <v>259</v>
      </c>
      <c r="AQ182">
        <v>46090</v>
      </c>
      <c r="AR182">
        <v>1275000</v>
      </c>
      <c r="AS182" t="str">
        <f>IF(AO182="","SIN ESTADO",IF(AQ182&lt;&gt;"","PAGA",IF(AP182&gt;0,"VENCIDA",IF(AP182&gt;=-5,"POR VENCER","AL DÍA"))))</f>
        <v>PAGA</v>
      </c>
      <c r="AT182" t="str">
        <v>TRANSFERENCIA</v>
      </c>
      <c r="AU182">
        <f>IF(N($H182)&lt;7,"",IF(AO182="","",AO182+31))</f>
        <v>46090</v>
      </c>
      <c r="AV182">
        <f>IF(AU182="","",TODAY()-AU182)</f>
        <v>228</v>
      </c>
      <c r="AW182">
        <v>46219</v>
      </c>
      <c r="AX182">
        <v>5103000</v>
      </c>
      <c r="AY182" t="str">
        <f>IF(AU182="","SIN ESTADO",IF(AW182&lt;&gt;"","PAGA",IF(AV182&gt;0,"VENCIDA",IF(AV182&gt;=-5,"POR VENCER","AL DÍA"))))</f>
        <v>PAGA</v>
      </c>
      <c r="AZ182" t="str">
        <v>TRANSFERENCIA</v>
      </c>
      <c r="BA182">
        <f>IF(N($H182)&lt;8,"",IF(AU182="","",AU182+31))</f>
        <v>46121</v>
      </c>
      <c r="BB182">
        <f>IF(BA182="","",TODAY()-BA182)</f>
        <v>197</v>
      </c>
      <c r="BC182">
        <v>46219</v>
      </c>
      <c r="BE182" t="str">
        <f>IF(BA182="","SIN ESTADO",IF(BC182&lt;&gt;"","PAGA",IF(BB182&gt;0,"VENCIDA",IF(BB182&gt;=-5,"POR VENCER","AL DÍA"))))</f>
        <v>PAGA</v>
      </c>
      <c r="BG182">
        <f>IF(N($H182)&lt;9,"",IF(BA182="","",BA182+31))</f>
        <v>46152</v>
      </c>
      <c r="BH182">
        <f>IF(BG182="","",TODAY()-BG182)</f>
        <v>166</v>
      </c>
      <c r="BI182">
        <v>46219</v>
      </c>
      <c r="BK182" t="str">
        <f>IF(BG182="","SIN ESTADO",IF(BI182&lt;&gt;"","PAGA",IF(BH182&gt;0,"VENCIDA",IF(BH182&gt;=-5,"POR VENCER","AL DÍA"))))</f>
        <v>PAGA</v>
      </c>
      <c r="BM182">
        <f>IF(N($H182)&lt;10,"",IF(BG182="","",BG182+31))</f>
        <v>46183</v>
      </c>
      <c r="BN182">
        <f>IF(BM182="","",TODAY()-BM182)</f>
        <v>135</v>
      </c>
      <c r="BO182">
        <v>46219</v>
      </c>
      <c r="BQ182" t="str">
        <f>IF(BM182="","SIN ESTADO",IF(BO182&lt;&gt;"","PAGA",IF(BN182&gt;0,"VENCIDA",IF(BN182&gt;=-5,"POR VENCER","AL DÍA"))))</f>
        <v>PAGA</v>
      </c>
      <c r="BS182">
        <f>IF(N($H182)&lt;11,"",IF(BM182="","",BM182+31))</f>
        <v>46214</v>
      </c>
      <c r="BT182">
        <f>IF(BS182="","",TODAY()-BS182)</f>
        <v>104</v>
      </c>
      <c r="BU182">
        <v>46298</v>
      </c>
      <c r="BV182">
        <v>2549800</v>
      </c>
      <c r="BW182" t="str">
        <f>IF(BS182="","SIN ESTADO",IF(BU182&lt;&gt;"","PAGA",IF(BT182&gt;0,"VENCIDA",IF(BT182&gt;=-5,"POR VENCER","AL DÍA"))))</f>
        <v>PAGA</v>
      </c>
      <c r="BX182" t="str">
        <v>TRANSFERENCIA</v>
      </c>
      <c r="BY182">
        <f>IF(N($H182)&lt;12,"",IF(BS182="","",BS182+31))</f>
        <v>46245</v>
      </c>
      <c r="BZ182">
        <f>IF(BY182="","",TODAY()-BY182)</f>
        <v>73</v>
      </c>
      <c r="CA182">
        <v>46298</v>
      </c>
      <c r="CC182" t="str">
        <f>IF(BY182="","SIN ESTADO",IF(CA182&lt;&gt;"","PAGA",IF(BZ182&gt;0,"VENCIDA",IF(BZ182&gt;=-5,"POR VENCER","AL DÍA"))))</f>
        <v>PAGA</v>
      </c>
      <c r="CE182">
        <f>IF(N($H182)&lt;13,"",IF(BY182="","",BY182+31))</f>
        <v>46276</v>
      </c>
      <c r="CF182">
        <f>IF(CE182="","",TODAY()-CE182)</f>
        <v>42</v>
      </c>
      <c r="CI182" t="str">
        <f>IF(CE182="","SIN ESTADO",IF(CG182&lt;&gt;"","PAGA",IF(CF182&gt;0,"VENCIDA",IF(CF182&gt;=-5,"POR VENCER","AL DÍA"))))</f>
        <v>VENCIDA</v>
      </c>
      <c r="CK182">
        <f>IF(N($H182)&lt;14,"",IF(CE182="","",CE182+31))</f>
        <v>46307</v>
      </c>
      <c r="CL182">
        <f>IF(CK182="","",TODAY()-CK182)</f>
        <v>11</v>
      </c>
      <c r="CO182" t="str">
        <f>IF(CK182="","SIN ESTADO",IF(CM182&lt;&gt;"","PAGA",IF(CL182&gt;0,"VENCIDA",IF(CL182&gt;=-5,"POR VENCER","AL DÍA"))))</f>
        <v>VENCIDA</v>
      </c>
      <c r="CQ182">
        <f>IF(N($H182)&lt;15,"",IF(CK182="","",CK182+31))</f>
        <v>46338</v>
      </c>
      <c r="CR182">
        <f>IF(CQ182="","",TODAY()-CQ182)</f>
        <v>-20</v>
      </c>
      <c r="CU182" t="str">
        <f>IF(CQ182="","SIN ESTADO",IF(CS182&lt;&gt;"","PAGA",IF(CR182&gt;0,"VENCIDA",IF(CR182&gt;=-5,"POR VENCER","AL DÍA"))))</f>
        <v>AL DÍA</v>
      </c>
      <c r="CW182">
        <f>IF(N($H182)&lt;16,"",IF(CQ182="","",CQ182+31))</f>
        <v>46369</v>
      </c>
      <c r="CX182">
        <f>IF(CW182="","",TODAY()-CW182)</f>
        <v>-51</v>
      </c>
      <c r="DA182" t="str">
        <f>IF(CW182="","SIN ESTADO",IF(CY182&lt;&gt;"","PAGA",IF(CX182&gt;0,"VENCIDA",IF(CX182&gt;=-5,"POR VENCER","AL DÍA"))))</f>
        <v>AL DÍA</v>
      </c>
      <c r="DC182">
        <f>IF(N($H182)&lt;17,"",IF(CW182="","",CW182+31))</f>
        <v>46400</v>
      </c>
      <c r="DD182">
        <f>IF(DC182="","",TODAY()-DC182)</f>
        <v>-82</v>
      </c>
      <c r="DG182" t="str">
        <f>IF(DC182="","SIN ESTADO",IF(DE182&lt;&gt;"","PAGA",IF(DD182&gt;0,"VENCIDA",IF(DD182&gt;=-5,"POR VENCER","AL DÍA"))))</f>
        <v>AL DÍA</v>
      </c>
      <c r="DI182">
        <f>IF(N($H182)&lt;18,"",IF(DC182="","",DC182+31))</f>
        <v>46431</v>
      </c>
      <c r="DJ182">
        <f>IF(DI182="","",TODAY()-DI182)</f>
        <v>-113</v>
      </c>
      <c r="DM182" t="str">
        <f>IF(DI182="","SIN ESTADO",IF(DK182&lt;&gt;"","PAGA",IF(DJ182&gt;0,"VENCIDA",IF(DJ182&gt;=-5,"POR VENCER","AL DÍA"))))</f>
        <v>AL DÍA</v>
      </c>
      <c r="DO182">
        <f>IF(N($H182)&lt;19,"",IF(DI182="","",DI182+31))</f>
        <v>46462</v>
      </c>
      <c r="DP182">
        <f>IF(DO182="","",TODAY()-DO182)</f>
        <v>-144</v>
      </c>
      <c r="DS182" t="str">
        <f>IF(DO182="","SIN ESTADO",IF(DQ182&lt;&gt;"","PAGA",IF(DP182&gt;0,"VENCIDA",IF(DP182&gt;=-5,"POR VENCER","AL DÍA"))))</f>
        <v>AL DÍA</v>
      </c>
      <c r="DU182">
        <f>IF(N($H182)&lt;20,"",IF(DO182="","",DO182+31))</f>
        <v>46493</v>
      </c>
      <c r="DV182">
        <f>IF(DU182="","",TODAY()-DU182)</f>
        <v>-175</v>
      </c>
      <c r="DY182" t="str">
        <f>IF(DU182="","SIN ESTADO",IF(DW182&lt;&gt;"","PAGA",IF(DV182&gt;0,"VENCIDA",IF(DV182&gt;=-5,"POR VENCER","AL DÍA"))))</f>
        <v>AL DÍA</v>
      </c>
      <c r="EA182">
        <f>IF(N($H182)&lt;21,"",IF(DU182="","",DU182+31))</f>
        <v>46524</v>
      </c>
      <c r="EB182">
        <f>IF(EA182="","",TODAY()-EA182)</f>
        <v>-206</v>
      </c>
      <c r="EE182" t="str">
        <f>IF(EA182="","SIN ESTADO",IF(EC182&lt;&gt;"","PAGA",IF(EB182&gt;0,"VENCIDA",IF(EB182&gt;=-5,"POR VENCER","AL DÍA"))))</f>
        <v>AL DÍA</v>
      </c>
      <c r="EG182">
        <f>IF(N($H182)&lt;22,"",IF(EA182="","",EA182+31))</f>
        <v>46555</v>
      </c>
      <c r="EH182">
        <f>IF(EG182="","",TODAY()-EG182)</f>
        <v>-237</v>
      </c>
      <c r="EK182" t="str">
        <f>IF(EG182="","SIN ESTADO",IF(EI182&lt;&gt;"","PAGA",IF(EH182&gt;0,"VENCIDA",IF(EH182&gt;=-5,"POR VENCER","AL DÍA"))))</f>
        <v>AL DÍA</v>
      </c>
      <c r="EM182">
        <f>IF(N($H182)&lt;23,"",IF(EG182="","",EG182+31))</f>
        <v>46586</v>
      </c>
      <c r="EN182">
        <f>IF(EM182="","",TODAY()-EM182)</f>
        <v>-268</v>
      </c>
      <c r="EQ182" t="str">
        <f>IF(EM182="","SIN ESTADO",IF(EO182&lt;&gt;"","PAGA",IF(EN182&gt;0,"VENCIDA",IF(EN182&gt;=-5,"POR VENCER","AL DÍA"))))</f>
        <v>AL DÍA</v>
      </c>
      <c r="ES182">
        <f>IF(N($H182)&lt;24,"",IF(EM182="","",EM182+31))</f>
        <v>46617</v>
      </c>
      <c r="ET182">
        <f>IF(ES182="","",TODAY()-ES182)</f>
        <v>-299</v>
      </c>
      <c r="EW182" t="str">
        <f>IF(ES182="","SIN ESTADO",IF(EU182&lt;&gt;"","PAGA",IF(ET182&gt;0,"VENCIDA",IF(ET182&gt;=-5,"POR VENCER","AL DÍA"))))</f>
        <v>AL DÍA</v>
      </c>
      <c r="EY182" t="str">
        <f>IF(N($H182)&lt;25,"",IF(ES182="","",ES182+31))</f>
        <v/>
      </c>
      <c r="EZ182" t="str">
        <f>IF(EY182="","",TODAY()-EY182)</f>
        <v/>
      </c>
      <c r="FC182" t="str">
        <f>IF(EY182="","SIN ESTADO",IF(FA182&lt;&gt;"","PAGA",IF(EZ182&gt;0,"VENCIDA",IF(EZ182&gt;=-5,"POR VENCER","AL DÍA"))))</f>
        <v>SIN ESTADO</v>
      </c>
      <c r="FE182" t="str">
        <f>IF(N($H182)&lt;26,"",IF(EY182="","",EY182+31))</f>
        <v/>
      </c>
      <c r="FF182" t="str">
        <f>IF(FE182="","",TODAY()-FE182)</f>
        <v/>
      </c>
      <c r="FI182" t="str">
        <f>IF(FE182="","SIN ESTADO",IF(FG182&lt;&gt;"","PAGA",IF(FF182&gt;0,"VENCIDA",IF(FF182&gt;=-5,"POR VENCER","AL DÍA"))))</f>
        <v>SIN ESTADO</v>
      </c>
      <c r="FK182" t="str">
        <f>IF(N($H182)&lt;27,"",IF(FE182="","",FE182+31))</f>
        <v/>
      </c>
      <c r="FL182" t="str">
        <f>IF(FK182="","",TODAY()-FK182)</f>
        <v/>
      </c>
      <c r="FO182" t="str">
        <f>IF(FK182="","SIN ESTADO",IF(FM182&lt;&gt;"","PAGA",IF(FL182&gt;0,"VENCIDA",IF(FL182&gt;=-5,"POR VENCER","AL DÍA"))))</f>
        <v>SIN ESTADO</v>
      </c>
      <c r="FQ182" t="str">
        <f>IF(N($H182)&lt;28,"",IF(FK182="","",FK182+31))</f>
        <v/>
      </c>
      <c r="FR182" t="str">
        <f>IF(FQ182="","",TODAY()-FQ182)</f>
        <v/>
      </c>
      <c r="FU182" t="str">
        <f>IF(FQ182="","SIN ESTADO",IF(FS182&lt;&gt;"","PAGA",IF(FR182&gt;0,"VENCIDA",IF(FR182&gt;=-5,"POR VENCER","AL DÍA"))))</f>
        <v>SIN ESTADO</v>
      </c>
      <c r="FW182" t="str">
        <f>IF(N($H182)&lt;29,"",IF(FQ182="","",FQ182+31))</f>
        <v/>
      </c>
      <c r="FX182" t="str">
        <f>IF(FW182="","",TODAY()-FW182)</f>
        <v/>
      </c>
      <c r="GA182" t="str">
        <f>IF(FW182="","SIN ESTADO",IF(FY182&lt;&gt;"","PAGA",IF(FX182&gt;0,"VENCIDA",IF(FX182&gt;=-5,"POR VENCER","AL DÍA"))))</f>
        <v>SIN ESTADO</v>
      </c>
      <c r="GC182" t="str">
        <f>IF(N($H182)&lt;30,"",IF(FW182="","",FW182+31))</f>
        <v/>
      </c>
      <c r="GD182" t="str">
        <f>IF(GC182="","",TODAY()-GC182)</f>
        <v/>
      </c>
      <c r="GG182" t="str">
        <f>IF(GC182="","SIN ESTADO",IF(GE182&lt;&gt;"","PAGA",IF(GD182&gt;0,"VENCIDA",IF(GD182&gt;=-5,"POR VENCER","AL DÍA"))))</f>
        <v>SIN ESTADO</v>
      </c>
      <c r="GI182" t="str">
        <f>IF(N($H182)&lt;31,"",IF(GC182="","",GC182+31))</f>
        <v/>
      </c>
      <c r="GJ182" t="str">
        <f>IF(GI182="","",TODAY()-GI182)</f>
        <v/>
      </c>
      <c r="GM182" t="str">
        <f>IF(GI182="","SIN ESTADO",IF(GK182&lt;&gt;"","PAGA",IF(GJ182&gt;0,"VENCIDA",IF(GJ182&gt;=-5,"POR VENCER","AL DÍA"))))</f>
        <v>SIN ESTADO</v>
      </c>
      <c r="GO182" t="str">
        <f>IF(N($H182)&lt;32,"",IF(GI182="","",GI182+31))</f>
        <v/>
      </c>
      <c r="GP182" t="str">
        <f>IF(GO182="","",TODAY()-GO182)</f>
        <v/>
      </c>
      <c r="GS182" t="str">
        <f>IF(GO182="","SIN ESTADO",IF(GQ182&lt;&gt;"","PAGA",IF(GP182&gt;0,"VENCIDA",IF(GP182&gt;=-5,"POR VENCER","AL DÍA"))))</f>
        <v>SIN ESTADO</v>
      </c>
      <c r="GU182" t="str">
        <f>IF(N($H182)&lt;33,"",IF(GO182="","",GO182+31))</f>
        <v/>
      </c>
      <c r="GV182" t="str">
        <f>IF(GU182="","",TODAY()-GU182)</f>
        <v/>
      </c>
      <c r="GY182" t="str">
        <f>IF(GU182="","SIN ESTADO",IF(GW182&lt;&gt;"","PAGA",IF(GV182&gt;0,"VENCIDA",IF(GV182&gt;=-5,"POR VENCER","AL DÍA"))))</f>
        <v>SIN ESTADO</v>
      </c>
      <c r="HA182" t="str">
        <f>IF(N($H182)&lt;34,"",IF(GU182="","",GU182+31))</f>
        <v/>
      </c>
      <c r="HB182" t="str">
        <f>IF(HA182="","",TODAY()-HA182)</f>
        <v/>
      </c>
      <c r="HE182" t="str">
        <f>IF(HA182="","SIN ESTADO",IF(HC182&lt;&gt;"","PAGA",IF(HB182&gt;0,"VENCIDA",IF(HB182&gt;=-5,"POR VENCER","AL DÍA"))))</f>
        <v>SIN ESTADO</v>
      </c>
      <c r="HG182" t="str">
        <f>IF(N($H182)&lt;35,"",IF(HA182="","",HA182+31))</f>
        <v/>
      </c>
      <c r="HH182" t="str">
        <f>IF(HG182="","",TODAY()-HG182)</f>
        <v/>
      </c>
      <c r="HK182" t="str">
        <f>IF(HG182="","SIN ESTADO",IF(HI182&lt;&gt;"","PAGA",IF(HH182&gt;0,"VENCIDA",IF(HH182&gt;=-5,"POR VENCER","AL DÍA"))))</f>
        <v>SIN ESTADO</v>
      </c>
      <c r="HM182" t="str">
        <f>IF(N($H182)&lt;36,"",IF(HG182="","",HG182+31))</f>
        <v/>
      </c>
      <c r="HN182" t="str">
        <f>IF(HM182="","",TODAY()-HM182)</f>
        <v/>
      </c>
      <c r="HQ182" t="str">
        <f>IF(HM182="","SIN ESTADO",IF(HO182&lt;&gt;"","PAGA",IF(HN182&gt;0,"VENCIDA",IF(HN182&gt;=-5,"POR VENCER","AL DÍA"))))</f>
        <v>SIN ESTADO</v>
      </c>
      <c r="HS182">
        <f>N182+T182+Z182+AF182+AL182+AR182+AX182+BD182+BJ182+BP182+BV182+CB182+CH182+CN182+CT182+CZ182+DF182+DL182+DR182+DX182+ED182+EJ182+EP182+EV182+FB182+FH182+FN182+FT182+FZ182+GF182+GL182+GR182+GX182+HD182+HJ182+HP182</f>
        <v>15302400</v>
      </c>
      <c r="HU182">
        <f>IFERROR(N($J182),0)</f>
        <v>1274083.3333333333</v>
      </c>
      <c r="HW182">
        <f>SUMPRODUCT((MOD(COLUMN($M182:$HR182)-COLUMN($M182),6)=0)*ISNUMBER($M182:$HR182)*($M182:$HR182&gt;=RESUMEN!$C$26)*($M182:$HR182&lt;=RESUMEN!$C$27)*IFERROR(N($N182:$HS182),0))</f>
        <v>0</v>
      </c>
      <c r="HX182">
        <f>SUMPRODUCT((MOD(COLUMN($M182:$HR182)-COLUMN($M182),6)=0)*ISNUMBER($M182:$HR182)*($M182:$HR182&gt;=RESUMEN!$C$26)*($M182:$HR182&lt;=RESUMEN!$C$27))</f>
        <v>0</v>
      </c>
    </row>
    <row r="183">
      <c r="B183">
        <f>VENTAS!A182</f>
        <v>180</v>
      </c>
      <c r="C183" t="str">
        <f>VENTAS!B182</f>
        <v xml:space="preserve">LC1 - 19 - 7 </v>
      </c>
      <c r="D183" t="str">
        <f>VENTAS!C182</f>
        <v>VENDIDO</v>
      </c>
      <c r="E183">
        <f>VENTAS!D182</f>
        <v>25000000</v>
      </c>
      <c r="F183">
        <f>VENTAS!J182</f>
        <v>21000000</v>
      </c>
      <c r="G183">
        <f>VENTAS!F182</f>
        <v>46057</v>
      </c>
      <c r="H183">
        <f>VENTAS!K182</f>
        <v>24</v>
      </c>
      <c r="I183" t="str">
        <f>VENTAS!M182</f>
        <v xml:space="preserve">04 DE CADA MES </v>
      </c>
      <c r="J183">
        <f>VENTAS!L182</f>
        <v>875000</v>
      </c>
      <c r="K183">
        <f>IF(N($H183)&lt;1,"",$G183+31)</f>
        <v>46088</v>
      </c>
      <c r="L183">
        <f>IF(K183="","",TODAY()-K183)</f>
        <v>230</v>
      </c>
      <c r="M183">
        <v>46115</v>
      </c>
      <c r="N183">
        <v>875000</v>
      </c>
      <c r="O183" t="str">
        <f>IF(K183="","SIN ESTADO",IF(M183&lt;&gt;"","PAGA",IF(L183&gt;0,"VENCIDA",IF(L183&gt;=-5,"POR VENCER","AL DÍA"))))</f>
        <v>PAGA</v>
      </c>
      <c r="P183" t="str">
        <v>TRANSFERENCIA</v>
      </c>
      <c r="Q183">
        <f>IF(N($H183)&lt;2,"",IF(K183="","",K183+31))</f>
        <v>46119</v>
      </c>
      <c r="R183">
        <f>IF(Q183="","",TODAY()-Q183)</f>
        <v>199</v>
      </c>
      <c r="S183">
        <v>46137</v>
      </c>
      <c r="T183">
        <v>875000</v>
      </c>
      <c r="U183" t="str">
        <f>IF(Q183="","SIN ESTADO",IF(S183&lt;&gt;"","PAGA",IF(R183&gt;0,"VENCIDA",IF(R183&gt;=-5,"POR VENCER","AL DÍA"))))</f>
        <v>PAGA</v>
      </c>
      <c r="V183" t="str">
        <v>TRANSFERENCIA</v>
      </c>
      <c r="W183">
        <f>IF(N($H183)&lt;3,"",IF(Q183="","",Q183+31))</f>
        <v>46150</v>
      </c>
      <c r="X183">
        <f>IF(W183="","",TODAY()-W183)</f>
        <v>168</v>
      </c>
      <c r="Y183">
        <v>46173</v>
      </c>
      <c r="Z183">
        <v>875000</v>
      </c>
      <c r="AA183" t="str">
        <f>IF(W183="","SIN ESTADO",IF(Y183&lt;&gt;"","PAGA",IF(X183&gt;0,"VENCIDA",IF(X183&gt;=-5,"POR VENCER","AL DÍA"))))</f>
        <v>PAGA</v>
      </c>
      <c r="AB183" t="str">
        <v>TRANSFERENCIA</v>
      </c>
      <c r="AC183">
        <f>IF(N($H183)&lt;4,"",IF(W183="","",W183+31))</f>
        <v>46181</v>
      </c>
      <c r="AD183">
        <f>IF(AC183="","",TODAY()-AC183)</f>
        <v>137</v>
      </c>
      <c r="AE183">
        <v>46202</v>
      </c>
      <c r="AF183">
        <v>875000</v>
      </c>
      <c r="AG183" t="str">
        <f>IF(AC183="","SIN ESTADO",IF(AE183&lt;&gt;"","PAGA",IF(AD183&gt;0,"VENCIDA",IF(AD183&gt;=-5,"POR VENCER","AL DÍA"))))</f>
        <v>PAGA</v>
      </c>
      <c r="AH183" t="str">
        <v>TRANSFERENCIA</v>
      </c>
      <c r="AI183">
        <f>IF(N($H183)&lt;5,"",IF(AC183="","",AC183+31))</f>
        <v>46212</v>
      </c>
      <c r="AJ183">
        <f>IF(AI183="","",TODAY()-AI183)</f>
        <v>106</v>
      </c>
      <c r="AK183">
        <v>46207</v>
      </c>
      <c r="AL183">
        <v>875000</v>
      </c>
      <c r="AM183" t="str">
        <f>IF(AI183="","SIN ESTADO",IF(AK183&lt;&gt;"","PAGA",IF(AJ183&gt;0,"VENCIDA",IF(AJ183&gt;=-5,"POR VENCER","AL DÍA"))))</f>
        <v>PAGA</v>
      </c>
      <c r="AN183" t="str">
        <v>TRANSFERENCIA</v>
      </c>
      <c r="AO183">
        <f>IF(N($H183)&lt;6,"",IF(AI183="","",AI183+31))</f>
        <v>46243</v>
      </c>
      <c r="AP183">
        <f>IF(AO183="","",TODAY()-AO183)</f>
        <v>75</v>
      </c>
      <c r="AQ183">
        <v>46235</v>
      </c>
      <c r="AR183">
        <v>875000</v>
      </c>
      <c r="AS183" t="str">
        <f>IF(AO183="","SIN ESTADO",IF(AQ183&lt;&gt;"","PAGA",IF(AP183&gt;0,"VENCIDA",IF(AP183&gt;=-5,"POR VENCER","AL DÍA"))))</f>
        <v>PAGA</v>
      </c>
      <c r="AT183" t="str">
        <v>TRANSFERENCIA</v>
      </c>
      <c r="AU183">
        <f>IF(N($H183)&lt;7,"",IF(AO183="","",AO183+31))</f>
        <v>46274</v>
      </c>
      <c r="AV183">
        <f>IF(AU183="","",TODAY()-AU183)</f>
        <v>44</v>
      </c>
      <c r="AW183">
        <v>46261</v>
      </c>
      <c r="AX183">
        <v>875000</v>
      </c>
      <c r="AY183" t="str">
        <f>IF(AU183="","SIN ESTADO",IF(AW183&lt;&gt;"","PAGA",IF(AV183&gt;0,"VENCIDA",IF(AV183&gt;=-5,"POR VENCER","AL DÍA"))))</f>
        <v>PAGA</v>
      </c>
      <c r="AZ183" t="str">
        <v>TRANSFERENCIA</v>
      </c>
      <c r="BA183">
        <f>IF(N($H183)&lt;8,"",IF(AU183="","",AU183+31))</f>
        <v>46305</v>
      </c>
      <c r="BB183">
        <f>IF(BA183="","",TODAY()-BA183)</f>
        <v>13</v>
      </c>
      <c r="BC183">
        <v>46295</v>
      </c>
      <c r="BD183">
        <v>875000</v>
      </c>
      <c r="BE183" t="str">
        <f>IF(BA183="","SIN ESTADO",IF(BC183&lt;&gt;"","PAGA",IF(BB183&gt;0,"VENCIDA",IF(BB183&gt;=-5,"POR VENCER","AL DÍA"))))</f>
        <v>PAGA</v>
      </c>
      <c r="BF183" t="str">
        <v>TRANSFERENCIA</v>
      </c>
      <c r="BG183">
        <f>IF(N($H183)&lt;9,"",IF(BA183="","",BA183+31))</f>
        <v>46336</v>
      </c>
      <c r="BH183">
        <f>IF(BG183="","",TODAY()-BG183)</f>
        <v>-18</v>
      </c>
      <c r="BK183" t="str">
        <f>IF(BG183="","SIN ESTADO",IF(BI183&lt;&gt;"","PAGA",IF(BH183&gt;0,"VENCIDA",IF(BH183&gt;=-5,"POR VENCER","AL DÍA"))))</f>
        <v>AL DÍA</v>
      </c>
      <c r="BM183">
        <f>IF(N($H183)&lt;10,"",IF(BG183="","",BG183+31))</f>
        <v>46367</v>
      </c>
      <c r="BN183">
        <f>IF(BM183="","",TODAY()-BM183)</f>
        <v>-49</v>
      </c>
      <c r="BQ183" t="str">
        <f>IF(BM183="","SIN ESTADO",IF(BO183&lt;&gt;"","PAGA",IF(BN183&gt;0,"VENCIDA",IF(BN183&gt;=-5,"POR VENCER","AL DÍA"))))</f>
        <v>AL DÍA</v>
      </c>
      <c r="BS183">
        <f>IF(N($H183)&lt;11,"",IF(BM183="","",BM183+31))</f>
        <v>46398</v>
      </c>
      <c r="BT183">
        <f>IF(BS183="","",TODAY()-BS183)</f>
        <v>-80</v>
      </c>
      <c r="BW183" t="str">
        <f>IF(BS183="","SIN ESTADO",IF(BU183&lt;&gt;"","PAGA",IF(BT183&gt;0,"VENCIDA",IF(BT183&gt;=-5,"POR VENCER","AL DÍA"))))</f>
        <v>AL DÍA</v>
      </c>
      <c r="BY183">
        <f>IF(N($H183)&lt;12,"",IF(BS183="","",BS183+31))</f>
        <v>46429</v>
      </c>
      <c r="BZ183">
        <f>IF(BY183="","",TODAY()-BY183)</f>
        <v>-111</v>
      </c>
      <c r="CC183" t="str">
        <f>IF(BY183="","SIN ESTADO",IF(CA183&lt;&gt;"","PAGA",IF(BZ183&gt;0,"VENCIDA",IF(BZ183&gt;=-5,"POR VENCER","AL DÍA"))))</f>
        <v>AL DÍA</v>
      </c>
      <c r="CE183">
        <f>IF(N($H183)&lt;13,"",IF(BY183="","",BY183+31))</f>
        <v>46460</v>
      </c>
      <c r="CF183">
        <f>IF(CE183="","",TODAY()-CE183)</f>
        <v>-142</v>
      </c>
      <c r="CI183" t="str">
        <f>IF(CE183="","SIN ESTADO",IF(CG183&lt;&gt;"","PAGA",IF(CF183&gt;0,"VENCIDA",IF(CF183&gt;=-5,"POR VENCER","AL DÍA"))))</f>
        <v>AL DÍA</v>
      </c>
      <c r="CK183">
        <f>IF(N($H183)&lt;14,"",IF(CE183="","",CE183+31))</f>
        <v>46491</v>
      </c>
      <c r="CL183">
        <f>IF(CK183="","",TODAY()-CK183)</f>
        <v>-173</v>
      </c>
      <c r="CO183" t="str">
        <f>IF(CK183="","SIN ESTADO",IF(CM183&lt;&gt;"","PAGA",IF(CL183&gt;0,"VENCIDA",IF(CL183&gt;=-5,"POR VENCER","AL DÍA"))))</f>
        <v>AL DÍA</v>
      </c>
      <c r="CQ183">
        <f>IF(N($H183)&lt;15,"",IF(CK183="","",CK183+31))</f>
        <v>46522</v>
      </c>
      <c r="CR183">
        <f>IF(CQ183="","",TODAY()-CQ183)</f>
        <v>-204</v>
      </c>
      <c r="CU183" t="str">
        <f>IF(CQ183="","SIN ESTADO",IF(CS183&lt;&gt;"","PAGA",IF(CR183&gt;0,"VENCIDA",IF(CR183&gt;=-5,"POR VENCER","AL DÍA"))))</f>
        <v>AL DÍA</v>
      </c>
      <c r="CW183">
        <f>IF(N($H183)&lt;16,"",IF(CQ183="","",CQ183+31))</f>
        <v>46553</v>
      </c>
      <c r="CX183">
        <f>IF(CW183="","",TODAY()-CW183)</f>
        <v>-235</v>
      </c>
      <c r="DA183" t="str">
        <f>IF(CW183="","SIN ESTADO",IF(CY183&lt;&gt;"","PAGA",IF(CX183&gt;0,"VENCIDA",IF(CX183&gt;=-5,"POR VENCER","AL DÍA"))))</f>
        <v>AL DÍA</v>
      </c>
      <c r="DC183">
        <f>IF(N($H183)&lt;17,"",IF(CW183="","",CW183+31))</f>
        <v>46584</v>
      </c>
      <c r="DD183">
        <f>IF(DC183="","",TODAY()-DC183)</f>
        <v>-266</v>
      </c>
      <c r="DG183" t="str">
        <f>IF(DC183="","SIN ESTADO",IF(DE183&lt;&gt;"","PAGA",IF(DD183&gt;0,"VENCIDA",IF(DD183&gt;=-5,"POR VENCER","AL DÍA"))))</f>
        <v>AL DÍA</v>
      </c>
      <c r="DI183">
        <f>IF(N($H183)&lt;18,"",IF(DC183="","",DC183+31))</f>
        <v>46615</v>
      </c>
      <c r="DJ183">
        <f>IF(DI183="","",TODAY()-DI183)</f>
        <v>-297</v>
      </c>
      <c r="DM183" t="str">
        <f>IF(DI183="","SIN ESTADO",IF(DK183&lt;&gt;"","PAGA",IF(DJ183&gt;0,"VENCIDA",IF(DJ183&gt;=-5,"POR VENCER","AL DÍA"))))</f>
        <v>AL DÍA</v>
      </c>
      <c r="DO183">
        <f>IF(N($H183)&lt;19,"",IF(DI183="","",DI183+31))</f>
        <v>46646</v>
      </c>
      <c r="DP183">
        <f>IF(DO183="","",TODAY()-DO183)</f>
        <v>-328</v>
      </c>
      <c r="DS183" t="str">
        <f>IF(DO183="","SIN ESTADO",IF(DQ183&lt;&gt;"","PAGA",IF(DP183&gt;0,"VENCIDA",IF(DP183&gt;=-5,"POR VENCER","AL DÍA"))))</f>
        <v>AL DÍA</v>
      </c>
      <c r="DU183">
        <f>IF(N($H183)&lt;20,"",IF(DO183="","",DO183+31))</f>
        <v>46677</v>
      </c>
      <c r="DV183">
        <f>IF(DU183="","",TODAY()-DU183)</f>
        <v>-359</v>
      </c>
      <c r="DY183" t="str">
        <f>IF(DU183="","SIN ESTADO",IF(DW183&lt;&gt;"","PAGA",IF(DV183&gt;0,"VENCIDA",IF(DV183&gt;=-5,"POR VENCER","AL DÍA"))))</f>
        <v>AL DÍA</v>
      </c>
      <c r="EA183">
        <f>IF(N($H183)&lt;21,"",IF(DU183="","",DU183+31))</f>
        <v>46708</v>
      </c>
      <c r="EB183">
        <f>IF(EA183="","",TODAY()-EA183)</f>
        <v>-390</v>
      </c>
      <c r="EE183" t="str">
        <f>IF(EA183="","SIN ESTADO",IF(EC183&lt;&gt;"","PAGA",IF(EB183&gt;0,"VENCIDA",IF(EB183&gt;=-5,"POR VENCER","AL DÍA"))))</f>
        <v>AL DÍA</v>
      </c>
      <c r="EG183">
        <f>IF(N($H183)&lt;22,"",IF(EA183="","",EA183+31))</f>
        <v>46739</v>
      </c>
      <c r="EH183">
        <f>IF(EG183="","",TODAY()-EG183)</f>
        <v>-421</v>
      </c>
      <c r="EK183" t="str">
        <f>IF(EG183="","SIN ESTADO",IF(EI183&lt;&gt;"","PAGA",IF(EH183&gt;0,"VENCIDA",IF(EH183&gt;=-5,"POR VENCER","AL DÍA"))))</f>
        <v>AL DÍA</v>
      </c>
      <c r="EM183">
        <f>IF(N($H183)&lt;23,"",IF(EG183="","",EG183+31))</f>
        <v>46770</v>
      </c>
      <c r="EN183">
        <f>IF(EM183="","",TODAY()-EM183)</f>
        <v>-452</v>
      </c>
      <c r="EQ183" t="str">
        <f>IF(EM183="","SIN ESTADO",IF(EO183&lt;&gt;"","PAGA",IF(EN183&gt;0,"VENCIDA",IF(EN183&gt;=-5,"POR VENCER","AL DÍA"))))</f>
        <v>AL DÍA</v>
      </c>
      <c r="ES183">
        <f>IF(N($H183)&lt;24,"",IF(EM183="","",EM183+31))</f>
        <v>46801</v>
      </c>
      <c r="ET183">
        <f>IF(ES183="","",TODAY()-ES183)</f>
        <v>-483</v>
      </c>
      <c r="EW183" t="str">
        <f>IF(ES183="","SIN ESTADO",IF(EU183&lt;&gt;"","PAGA",IF(ET183&gt;0,"VENCIDA",IF(ET183&gt;=-5,"POR VENCER","AL DÍA"))))</f>
        <v>AL DÍA</v>
      </c>
      <c r="EY183" t="str">
        <f>IF(N($H183)&lt;25,"",IF(ES183="","",ES183+31))</f>
        <v/>
      </c>
      <c r="EZ183" t="str">
        <f>IF(EY183="","",TODAY()-EY183)</f>
        <v/>
      </c>
      <c r="FC183" t="str">
        <f>IF(EY183="","SIN ESTADO",IF(FA183&lt;&gt;"","PAGA",IF(EZ183&gt;0,"VENCIDA",IF(EZ183&gt;=-5,"POR VENCER","AL DÍA"))))</f>
        <v>SIN ESTADO</v>
      </c>
      <c r="FE183" t="str">
        <f>IF(N($H183)&lt;26,"",IF(EY183="","",EY183+31))</f>
        <v/>
      </c>
      <c r="FF183" t="str">
        <f>IF(FE183="","",TODAY()-FE183)</f>
        <v/>
      </c>
      <c r="FI183" t="str">
        <f>IF(FE183="","SIN ESTADO",IF(FG183&lt;&gt;"","PAGA",IF(FF183&gt;0,"VENCIDA",IF(FF183&gt;=-5,"POR VENCER","AL DÍA"))))</f>
        <v>SIN ESTADO</v>
      </c>
      <c r="FK183" t="str">
        <f>IF(N($H183)&lt;27,"",IF(FE183="","",FE183+31))</f>
        <v/>
      </c>
      <c r="FL183" t="str">
        <f>IF(FK183="","",TODAY()-FK183)</f>
        <v/>
      </c>
      <c r="FO183" t="str">
        <f>IF(FK183="","SIN ESTADO",IF(FM183&lt;&gt;"","PAGA",IF(FL183&gt;0,"VENCIDA",IF(FL183&gt;=-5,"POR VENCER","AL DÍA"))))</f>
        <v>SIN ESTADO</v>
      </c>
      <c r="FQ183" t="str">
        <f>IF(N($H183)&lt;28,"",IF(FK183="","",FK183+31))</f>
        <v/>
      </c>
      <c r="FR183" t="str">
        <f>IF(FQ183="","",TODAY()-FQ183)</f>
        <v/>
      </c>
      <c r="FU183" t="str">
        <f>IF(FQ183="","SIN ESTADO",IF(FS183&lt;&gt;"","PAGA",IF(FR183&gt;0,"VENCIDA",IF(FR183&gt;=-5,"POR VENCER","AL DÍA"))))</f>
        <v>SIN ESTADO</v>
      </c>
      <c r="FW183" t="str">
        <f>IF(N($H183)&lt;29,"",IF(FQ183="","",FQ183+31))</f>
        <v/>
      </c>
      <c r="FX183" t="str">
        <f>IF(FW183="","",TODAY()-FW183)</f>
        <v/>
      </c>
      <c r="GA183" t="str">
        <f>IF(FW183="","SIN ESTADO",IF(FY183&lt;&gt;"","PAGA",IF(FX183&gt;0,"VENCIDA",IF(FX183&gt;=-5,"POR VENCER","AL DÍA"))))</f>
        <v>SIN ESTADO</v>
      </c>
      <c r="GC183" t="str">
        <f>IF(N($H183)&lt;30,"",IF(FW183="","",FW183+31))</f>
        <v/>
      </c>
      <c r="GD183" t="str">
        <f>IF(GC183="","",TODAY()-GC183)</f>
        <v/>
      </c>
      <c r="GG183" t="str">
        <f>IF(GC183="","SIN ESTADO",IF(GE183&lt;&gt;"","PAGA",IF(GD183&gt;0,"VENCIDA",IF(GD183&gt;=-5,"POR VENCER","AL DÍA"))))</f>
        <v>SIN ESTADO</v>
      </c>
      <c r="GI183" t="str">
        <f>IF(N($H183)&lt;31,"",IF(GC183="","",GC183+31))</f>
        <v/>
      </c>
      <c r="GJ183" t="str">
        <f>IF(GI183="","",TODAY()-GI183)</f>
        <v/>
      </c>
      <c r="GM183" t="str">
        <f>IF(GI183="","SIN ESTADO",IF(GK183&lt;&gt;"","PAGA",IF(GJ183&gt;0,"VENCIDA",IF(GJ183&gt;=-5,"POR VENCER","AL DÍA"))))</f>
        <v>SIN ESTADO</v>
      </c>
      <c r="GO183" t="str">
        <f>IF(N($H183)&lt;32,"",IF(GI183="","",GI183+31))</f>
        <v/>
      </c>
      <c r="GP183" t="str">
        <f>IF(GO183="","",TODAY()-GO183)</f>
        <v/>
      </c>
      <c r="GS183" t="str">
        <f>IF(GO183="","SIN ESTADO",IF(GQ183&lt;&gt;"","PAGA",IF(GP183&gt;0,"VENCIDA",IF(GP183&gt;=-5,"POR VENCER","AL DÍA"))))</f>
        <v>SIN ESTADO</v>
      </c>
      <c r="GU183" t="str">
        <f>IF(N($H183)&lt;33,"",IF(GO183="","",GO183+31))</f>
        <v/>
      </c>
      <c r="GV183" t="str">
        <f>IF(GU183="","",TODAY()-GU183)</f>
        <v/>
      </c>
      <c r="GY183" t="str">
        <f>IF(GU183="","SIN ESTADO",IF(GW183&lt;&gt;"","PAGA",IF(GV183&gt;0,"VENCIDA",IF(GV183&gt;=-5,"POR VENCER","AL DÍA"))))</f>
        <v>SIN ESTADO</v>
      </c>
      <c r="HA183" t="str">
        <f>IF(N($H183)&lt;34,"",IF(GU183="","",GU183+31))</f>
        <v/>
      </c>
      <c r="HB183" t="str">
        <f>IF(HA183="","",TODAY()-HA183)</f>
        <v/>
      </c>
      <c r="HE183" t="str">
        <f>IF(HA183="","SIN ESTADO",IF(HC183&lt;&gt;"","PAGA",IF(HB183&gt;0,"VENCIDA",IF(HB183&gt;=-5,"POR VENCER","AL DÍA"))))</f>
        <v>SIN ESTADO</v>
      </c>
      <c r="HG183" t="str">
        <f>IF(N($H183)&lt;35,"",IF(HA183="","",HA183+31))</f>
        <v/>
      </c>
      <c r="HH183" t="str">
        <f>IF(HG183="","",TODAY()-HG183)</f>
        <v/>
      </c>
      <c r="HK183" t="str">
        <f>IF(HG183="","SIN ESTADO",IF(HI183&lt;&gt;"","PAGA",IF(HH183&gt;0,"VENCIDA",IF(HH183&gt;=-5,"POR VENCER","AL DÍA"))))</f>
        <v>SIN ESTADO</v>
      </c>
      <c r="HM183" t="str">
        <f>IF(N($H183)&lt;36,"",IF(HG183="","",HG183+31))</f>
        <v/>
      </c>
      <c r="HN183" t="str">
        <f>IF(HM183="","",TODAY()-HM183)</f>
        <v/>
      </c>
      <c r="HQ183" t="str">
        <f>IF(HM183="","SIN ESTADO",IF(HO183&lt;&gt;"","PAGA",IF(HN183&gt;0,"VENCIDA",IF(HN183&gt;=-5,"POR VENCER","AL DÍA"))))</f>
        <v>SIN ESTADO</v>
      </c>
      <c r="HS183">
        <f>N183+T183+Z183+AF183+AL183+AR183+AX183+BD183+BJ183+BP183+BV183+CB183+CH183+CN183+CT183+CZ183+DF183+DL183+DR183+DX183+ED183+EJ183+EP183+EV183+FB183+FH183+FN183+FT183+FZ183+GF183+GL183+GR183+GX183+HD183+HJ183+HP183</f>
        <v>7000000</v>
      </c>
      <c r="HU183">
        <f>IFERROR(N($J183),0)</f>
        <v>875000</v>
      </c>
      <c r="HW183">
        <f>SUMPRODUCT((MOD(COLUMN($M183:$HR183)-COLUMN($M183),6)=0)*ISNUMBER($M183:$HR183)*($M183:$HR183&gt;=RESUMEN!$C$26)*($M183:$HR183&lt;=RESUMEN!$C$27)*IFERROR(N($N183:$HS183),0))</f>
        <v>1750000</v>
      </c>
      <c r="HX183">
        <f>SUMPRODUCT((MOD(COLUMN($M183:$HR183)-COLUMN($M183),6)=0)*ISNUMBER($M183:$HR183)*($M183:$HR183&gt;=RESUMEN!$C$26)*($M183:$HR183&lt;=RESUMEN!$C$27))</f>
        <v>2</v>
      </c>
    </row>
    <row r="184">
      <c r="B184">
        <f>VENTAS!A183</f>
        <v>181</v>
      </c>
      <c r="C184" t="str">
        <f>VENTAS!B183</f>
        <v xml:space="preserve">LC1 - 19 - 8 </v>
      </c>
      <c r="D184" t="str">
        <f>VENTAS!C183</f>
        <v>VENDIDO</v>
      </c>
      <c r="E184">
        <f>VENTAS!D183</f>
        <v>25000000</v>
      </c>
      <c r="F184">
        <f>VENTAS!J183</f>
        <v>21000000</v>
      </c>
      <c r="G184">
        <f>VENTAS!F183</f>
        <v>46045</v>
      </c>
      <c r="H184">
        <f>VENTAS!K183</f>
        <v>24</v>
      </c>
      <c r="I184" t="str">
        <f>VENTAS!M183</f>
        <v xml:space="preserve">23 DE CADA MES </v>
      </c>
      <c r="J184">
        <f>VENTAS!L183</f>
        <v>875000</v>
      </c>
      <c r="K184">
        <f>IF(N($H184)&lt;1,"",$G184+31)</f>
        <v>46076</v>
      </c>
      <c r="L184">
        <f>IF(K184="","",TODAY()-K184)</f>
        <v>242</v>
      </c>
      <c r="M184">
        <v>46076</v>
      </c>
      <c r="N184">
        <v>875000</v>
      </c>
      <c r="O184" t="str">
        <f>IF(K184="","SIN ESTADO",IF(M184&lt;&gt;"","PAGA",IF(L184&gt;0,"VENCIDA",IF(L184&gt;=-5,"POR VENCER","AL DÍA"))))</f>
        <v>PAGA</v>
      </c>
      <c r="P184" t="str">
        <v>TRANSFERENCIA</v>
      </c>
      <c r="Q184">
        <f>IF(N($H184)&lt;2,"",IF(K184="","",K184+31))</f>
        <v>46107</v>
      </c>
      <c r="R184">
        <f>IF(Q184="","",TODAY()-Q184)</f>
        <v>211</v>
      </c>
      <c r="S184">
        <v>46104</v>
      </c>
      <c r="T184">
        <v>875000</v>
      </c>
      <c r="U184" t="str">
        <f>IF(Q184="","SIN ESTADO",IF(S184&lt;&gt;"","PAGA",IF(R184&gt;0,"VENCIDA",IF(R184&gt;=-5,"POR VENCER","AL DÍA"))))</f>
        <v>PAGA</v>
      </c>
      <c r="V184" t="str">
        <v>TRANSFERENCIA</v>
      </c>
      <c r="W184">
        <f>IF(N($H184)&lt;3,"",IF(Q184="","",Q184+31))</f>
        <v>46138</v>
      </c>
      <c r="X184">
        <f>IF(W184="","",TODAY()-W184)</f>
        <v>180</v>
      </c>
      <c r="Y184">
        <v>46139</v>
      </c>
      <c r="Z184">
        <v>875000</v>
      </c>
      <c r="AA184" t="str">
        <f>IF(W184="","SIN ESTADO",IF(Y184&lt;&gt;"","PAGA",IF(X184&gt;0,"VENCIDA",IF(X184&gt;=-5,"POR VENCER","AL DÍA"))))</f>
        <v>PAGA</v>
      </c>
      <c r="AB184" t="str">
        <v>TRANSFERENCIA</v>
      </c>
      <c r="AC184">
        <f>IF(N($H184)&lt;4,"",IF(W184="","",W184+31))</f>
        <v>46169</v>
      </c>
      <c r="AD184">
        <f>IF(AC184="","",TODAY()-AC184)</f>
        <v>149</v>
      </c>
      <c r="AE184">
        <v>46167</v>
      </c>
      <c r="AF184">
        <v>875000</v>
      </c>
      <c r="AG184" t="str">
        <f>IF(AC184="","SIN ESTADO",IF(AE184&lt;&gt;"","PAGA",IF(AD184&gt;0,"VENCIDA",IF(AD184&gt;=-5,"POR VENCER","AL DÍA"))))</f>
        <v>PAGA</v>
      </c>
      <c r="AH184" t="str">
        <v>TRANSFERENCIA</v>
      </c>
      <c r="AI184">
        <f>IF(N($H184)&lt;5,"",IF(AC184="","",AC184+31))</f>
        <v>46200</v>
      </c>
      <c r="AJ184">
        <f>IF(AI184="","",TODAY()-AI184)</f>
        <v>118</v>
      </c>
      <c r="AK184">
        <v>46202</v>
      </c>
      <c r="AL184">
        <v>875000</v>
      </c>
      <c r="AM184" t="str">
        <f>IF(AI184="","SIN ESTADO",IF(AK184&lt;&gt;"","PAGA",IF(AJ184&gt;0,"VENCIDA",IF(AJ184&gt;=-5,"POR VENCER","AL DÍA"))))</f>
        <v>PAGA</v>
      </c>
      <c r="AN184" t="str">
        <v>TRANSFERENCIA</v>
      </c>
      <c r="AO184">
        <f>IF(N($H184)&lt;6,"",IF(AI184="","",AI184+31))</f>
        <v>46231</v>
      </c>
      <c r="AP184">
        <f>IF(AO184="","",TODAY()-AO184)</f>
        <v>87</v>
      </c>
      <c r="AQ184">
        <v>46227</v>
      </c>
      <c r="AR184">
        <v>875000</v>
      </c>
      <c r="AS184" t="str">
        <f>IF(AO184="","SIN ESTADO",IF(AQ184&lt;&gt;"","PAGA",IF(AP184&gt;0,"VENCIDA",IF(AP184&gt;=-5,"POR VENCER","AL DÍA"))))</f>
        <v>PAGA</v>
      </c>
      <c r="AT184" t="str">
        <v>TRANSFERENCIA</v>
      </c>
      <c r="AU184">
        <f>IF(N($H184)&lt;7,"",IF(AO184="","",AO184+31))</f>
        <v>46262</v>
      </c>
      <c r="AV184">
        <f>IF(AU184="","",TODAY()-AU184)</f>
        <v>56</v>
      </c>
      <c r="AW184">
        <v>46260</v>
      </c>
      <c r="AX184">
        <v>875000</v>
      </c>
      <c r="AY184" t="str">
        <f>IF(AU184="","SIN ESTADO",IF(AW184&lt;&gt;"","PAGA",IF(AV184&gt;0,"VENCIDA",IF(AV184&gt;=-5,"POR VENCER","AL DÍA"))))</f>
        <v>PAGA</v>
      </c>
      <c r="AZ184" t="str">
        <v>TRANSFERENCIA</v>
      </c>
      <c r="BA184">
        <f>IF(N($H184)&lt;8,"",IF(AU184="","",AU184+31))</f>
        <v>46293</v>
      </c>
      <c r="BB184">
        <f>IF(BA184="","",TODAY()-BA184)</f>
        <v>25</v>
      </c>
      <c r="BC184">
        <v>46294</v>
      </c>
      <c r="BD184">
        <v>875000</v>
      </c>
      <c r="BE184" t="str">
        <f>IF(BA184="","SIN ESTADO",IF(BC184&lt;&gt;"","PAGA",IF(BB184&gt;0,"VENCIDA",IF(BB184&gt;=-5,"POR VENCER","AL DÍA"))))</f>
        <v>PAGA</v>
      </c>
      <c r="BF184" t="str">
        <v>TRANSFERENCIA</v>
      </c>
      <c r="BG184">
        <f>IF(N($H184)&lt;9,"",IF(BA184="","",BA184+31))</f>
        <v>46324</v>
      </c>
      <c r="BH184">
        <f>IF(BG184="","",TODAY()-BG184)</f>
        <v>-6</v>
      </c>
      <c r="BK184" t="str">
        <f>IF(BG184="","SIN ESTADO",IF(BI184&lt;&gt;"","PAGA",IF(BH184&gt;0,"VENCIDA",IF(BH184&gt;=-5,"POR VENCER","AL DÍA"))))</f>
        <v>AL DÍA</v>
      </c>
      <c r="BM184">
        <f>IF(N($H184)&lt;10,"",IF(BG184="","",BG184+31))</f>
        <v>46355</v>
      </c>
      <c r="BN184">
        <f>IF(BM184="","",TODAY()-BM184)</f>
        <v>-37</v>
      </c>
      <c r="BQ184" t="str">
        <f>IF(BM184="","SIN ESTADO",IF(BO184&lt;&gt;"","PAGA",IF(BN184&gt;0,"VENCIDA",IF(BN184&gt;=-5,"POR VENCER","AL DÍA"))))</f>
        <v>AL DÍA</v>
      </c>
      <c r="BS184">
        <f>IF(N($H184)&lt;11,"",IF(BM184="","",BM184+31))</f>
        <v>46386</v>
      </c>
      <c r="BT184">
        <f>IF(BS184="","",TODAY()-BS184)</f>
        <v>-68</v>
      </c>
      <c r="BW184" t="str">
        <f>IF(BS184="","SIN ESTADO",IF(BU184&lt;&gt;"","PAGA",IF(BT184&gt;0,"VENCIDA",IF(BT184&gt;=-5,"POR VENCER","AL DÍA"))))</f>
        <v>AL DÍA</v>
      </c>
      <c r="BY184">
        <f>IF(N($H184)&lt;12,"",IF(BS184="","",BS184+31))</f>
        <v>46417</v>
      </c>
      <c r="BZ184">
        <f>IF(BY184="","",TODAY()-BY184)</f>
        <v>-99</v>
      </c>
      <c r="CC184" t="str">
        <f>IF(BY184="","SIN ESTADO",IF(CA184&lt;&gt;"","PAGA",IF(BZ184&gt;0,"VENCIDA",IF(BZ184&gt;=-5,"POR VENCER","AL DÍA"))))</f>
        <v>AL DÍA</v>
      </c>
      <c r="CE184">
        <f>IF(N($H184)&lt;13,"",IF(BY184="","",BY184+31))</f>
        <v>46448</v>
      </c>
      <c r="CF184">
        <f>IF(CE184="","",TODAY()-CE184)</f>
        <v>-130</v>
      </c>
      <c r="CI184" t="str">
        <f>IF(CE184="","SIN ESTADO",IF(CG184&lt;&gt;"","PAGA",IF(CF184&gt;0,"VENCIDA",IF(CF184&gt;=-5,"POR VENCER","AL DÍA"))))</f>
        <v>AL DÍA</v>
      </c>
      <c r="CK184">
        <f>IF(N($H184)&lt;14,"",IF(CE184="","",CE184+31))</f>
        <v>46479</v>
      </c>
      <c r="CL184">
        <f>IF(CK184="","",TODAY()-CK184)</f>
        <v>-161</v>
      </c>
      <c r="CO184" t="str">
        <f>IF(CK184="","SIN ESTADO",IF(CM184&lt;&gt;"","PAGA",IF(CL184&gt;0,"VENCIDA",IF(CL184&gt;=-5,"POR VENCER","AL DÍA"))))</f>
        <v>AL DÍA</v>
      </c>
      <c r="CQ184">
        <f>IF(N($H184)&lt;15,"",IF(CK184="","",CK184+31))</f>
        <v>46510</v>
      </c>
      <c r="CR184">
        <f>IF(CQ184="","",TODAY()-CQ184)</f>
        <v>-192</v>
      </c>
      <c r="CU184" t="str">
        <f>IF(CQ184="","SIN ESTADO",IF(CS184&lt;&gt;"","PAGA",IF(CR184&gt;0,"VENCIDA",IF(CR184&gt;=-5,"POR VENCER","AL DÍA"))))</f>
        <v>AL DÍA</v>
      </c>
      <c r="CW184">
        <f>IF(N($H184)&lt;16,"",IF(CQ184="","",CQ184+31))</f>
        <v>46541</v>
      </c>
      <c r="CX184">
        <f>IF(CW184="","",TODAY()-CW184)</f>
        <v>-223</v>
      </c>
      <c r="DA184" t="str">
        <f>IF(CW184="","SIN ESTADO",IF(CY184&lt;&gt;"","PAGA",IF(CX184&gt;0,"VENCIDA",IF(CX184&gt;=-5,"POR VENCER","AL DÍA"))))</f>
        <v>AL DÍA</v>
      </c>
      <c r="DC184">
        <f>IF(N($H184)&lt;17,"",IF(CW184="","",CW184+31))</f>
        <v>46572</v>
      </c>
      <c r="DD184">
        <f>IF(DC184="","",TODAY()-DC184)</f>
        <v>-254</v>
      </c>
      <c r="DG184" t="str">
        <f>IF(DC184="","SIN ESTADO",IF(DE184&lt;&gt;"","PAGA",IF(DD184&gt;0,"VENCIDA",IF(DD184&gt;=-5,"POR VENCER","AL DÍA"))))</f>
        <v>AL DÍA</v>
      </c>
      <c r="DI184">
        <f>IF(N($H184)&lt;18,"",IF(DC184="","",DC184+31))</f>
        <v>46603</v>
      </c>
      <c r="DJ184">
        <f>IF(DI184="","",TODAY()-DI184)</f>
        <v>-285</v>
      </c>
      <c r="DM184" t="str">
        <f>IF(DI184="","SIN ESTADO",IF(DK184&lt;&gt;"","PAGA",IF(DJ184&gt;0,"VENCIDA",IF(DJ184&gt;=-5,"POR VENCER","AL DÍA"))))</f>
        <v>AL DÍA</v>
      </c>
      <c r="DO184">
        <f>IF(N($H184)&lt;19,"",IF(DI184="","",DI184+31))</f>
        <v>46634</v>
      </c>
      <c r="DP184">
        <f>IF(DO184="","",TODAY()-DO184)</f>
        <v>-316</v>
      </c>
      <c r="DS184" t="str">
        <f>IF(DO184="","SIN ESTADO",IF(DQ184&lt;&gt;"","PAGA",IF(DP184&gt;0,"VENCIDA",IF(DP184&gt;=-5,"POR VENCER","AL DÍA"))))</f>
        <v>AL DÍA</v>
      </c>
      <c r="DU184">
        <f>IF(N($H184)&lt;20,"",IF(DO184="","",DO184+31))</f>
        <v>46665</v>
      </c>
      <c r="DV184">
        <f>IF(DU184="","",TODAY()-DU184)</f>
        <v>-347</v>
      </c>
      <c r="DY184" t="str">
        <f>IF(DU184="","SIN ESTADO",IF(DW184&lt;&gt;"","PAGA",IF(DV184&gt;0,"VENCIDA",IF(DV184&gt;=-5,"POR VENCER","AL DÍA"))))</f>
        <v>AL DÍA</v>
      </c>
      <c r="EA184">
        <f>IF(N($H184)&lt;21,"",IF(DU184="","",DU184+31))</f>
        <v>46696</v>
      </c>
      <c r="EB184">
        <f>IF(EA184="","",TODAY()-EA184)</f>
        <v>-378</v>
      </c>
      <c r="EE184" t="str">
        <f>IF(EA184="","SIN ESTADO",IF(EC184&lt;&gt;"","PAGA",IF(EB184&gt;0,"VENCIDA",IF(EB184&gt;=-5,"POR VENCER","AL DÍA"))))</f>
        <v>AL DÍA</v>
      </c>
      <c r="EG184">
        <f>IF(N($H184)&lt;22,"",IF(EA184="","",EA184+31))</f>
        <v>46727</v>
      </c>
      <c r="EH184">
        <f>IF(EG184="","",TODAY()-EG184)</f>
        <v>-409</v>
      </c>
      <c r="EK184" t="str">
        <f>IF(EG184="","SIN ESTADO",IF(EI184&lt;&gt;"","PAGA",IF(EH184&gt;0,"VENCIDA",IF(EH184&gt;=-5,"POR VENCER","AL DÍA"))))</f>
        <v>AL DÍA</v>
      </c>
      <c r="EM184">
        <f>IF(N($H184)&lt;23,"",IF(EG184="","",EG184+31))</f>
        <v>46758</v>
      </c>
      <c r="EN184">
        <f>IF(EM184="","",TODAY()-EM184)</f>
        <v>-440</v>
      </c>
      <c r="EQ184" t="str">
        <f>IF(EM184="","SIN ESTADO",IF(EO184&lt;&gt;"","PAGA",IF(EN184&gt;0,"VENCIDA",IF(EN184&gt;=-5,"POR VENCER","AL DÍA"))))</f>
        <v>AL DÍA</v>
      </c>
      <c r="ES184">
        <f>IF(N($H184)&lt;24,"",IF(EM184="","",EM184+31))</f>
        <v>46789</v>
      </c>
      <c r="ET184">
        <f>IF(ES184="","",TODAY()-ES184)</f>
        <v>-471</v>
      </c>
      <c r="EW184" t="str">
        <f>IF(ES184="","SIN ESTADO",IF(EU184&lt;&gt;"","PAGA",IF(ET184&gt;0,"VENCIDA",IF(ET184&gt;=-5,"POR VENCER","AL DÍA"))))</f>
        <v>AL DÍA</v>
      </c>
      <c r="EY184" t="str">
        <f>IF(N($H184)&lt;25,"",IF(ES184="","",ES184+31))</f>
        <v/>
      </c>
      <c r="EZ184" t="str">
        <f>IF(EY184="","",TODAY()-EY184)</f>
        <v/>
      </c>
      <c r="FC184" t="str">
        <f>IF(EY184="","SIN ESTADO",IF(FA184&lt;&gt;"","PAGA",IF(EZ184&gt;0,"VENCIDA",IF(EZ184&gt;=-5,"POR VENCER","AL DÍA"))))</f>
        <v>SIN ESTADO</v>
      </c>
      <c r="FE184" t="str">
        <f>IF(N($H184)&lt;26,"",IF(EY184="","",EY184+31))</f>
        <v/>
      </c>
      <c r="FF184" t="str">
        <f>IF(FE184="","",TODAY()-FE184)</f>
        <v/>
      </c>
      <c r="FI184" t="str">
        <f>IF(FE184="","SIN ESTADO",IF(FG184&lt;&gt;"","PAGA",IF(FF184&gt;0,"VENCIDA",IF(FF184&gt;=-5,"POR VENCER","AL DÍA"))))</f>
        <v>SIN ESTADO</v>
      </c>
      <c r="FK184" t="str">
        <f>IF(N($H184)&lt;27,"",IF(FE184="","",FE184+31))</f>
        <v/>
      </c>
      <c r="FL184" t="str">
        <f>IF(FK184="","",TODAY()-FK184)</f>
        <v/>
      </c>
      <c r="FO184" t="str">
        <f>IF(FK184="","SIN ESTADO",IF(FM184&lt;&gt;"","PAGA",IF(FL184&gt;0,"VENCIDA",IF(FL184&gt;=-5,"POR VENCER","AL DÍA"))))</f>
        <v>SIN ESTADO</v>
      </c>
      <c r="FQ184" t="str">
        <f>IF(N($H184)&lt;28,"",IF(FK184="","",FK184+31))</f>
        <v/>
      </c>
      <c r="FR184" t="str">
        <f>IF(FQ184="","",TODAY()-FQ184)</f>
        <v/>
      </c>
      <c r="FU184" t="str">
        <f>IF(FQ184="","SIN ESTADO",IF(FS184&lt;&gt;"","PAGA",IF(FR184&gt;0,"VENCIDA",IF(FR184&gt;=-5,"POR VENCER","AL DÍA"))))</f>
        <v>SIN ESTADO</v>
      </c>
      <c r="FW184" t="str">
        <f>IF(N($H184)&lt;29,"",IF(FQ184="","",FQ184+31))</f>
        <v/>
      </c>
      <c r="FX184" t="str">
        <f>IF(FW184="","",TODAY()-FW184)</f>
        <v/>
      </c>
      <c r="GA184" t="str">
        <f>IF(FW184="","SIN ESTADO",IF(FY184&lt;&gt;"","PAGA",IF(FX184&gt;0,"VENCIDA",IF(FX184&gt;=-5,"POR VENCER","AL DÍA"))))</f>
        <v>SIN ESTADO</v>
      </c>
      <c r="GC184" t="str">
        <f>IF(N($H184)&lt;30,"",IF(FW184="","",FW184+31))</f>
        <v/>
      </c>
      <c r="GD184" t="str">
        <f>IF(GC184="","",TODAY()-GC184)</f>
        <v/>
      </c>
      <c r="GG184" t="str">
        <f>IF(GC184="","SIN ESTADO",IF(GE184&lt;&gt;"","PAGA",IF(GD184&gt;0,"VENCIDA",IF(GD184&gt;=-5,"POR VENCER","AL DÍA"))))</f>
        <v>SIN ESTADO</v>
      </c>
      <c r="GI184" t="str">
        <f>IF(N($H184)&lt;31,"",IF(GC184="","",GC184+31))</f>
        <v/>
      </c>
      <c r="GJ184" t="str">
        <f>IF(GI184="","",TODAY()-GI184)</f>
        <v/>
      </c>
      <c r="GM184" t="str">
        <f>IF(GI184="","SIN ESTADO",IF(GK184&lt;&gt;"","PAGA",IF(GJ184&gt;0,"VENCIDA",IF(GJ184&gt;=-5,"POR VENCER","AL DÍA"))))</f>
        <v>SIN ESTADO</v>
      </c>
      <c r="GO184" t="str">
        <f>IF(N($H184)&lt;32,"",IF(GI184="","",GI184+31))</f>
        <v/>
      </c>
      <c r="GP184" t="str">
        <f>IF(GO184="","",TODAY()-GO184)</f>
        <v/>
      </c>
      <c r="GS184" t="str">
        <f>IF(GO184="","SIN ESTADO",IF(GQ184&lt;&gt;"","PAGA",IF(GP184&gt;0,"VENCIDA",IF(GP184&gt;=-5,"POR VENCER","AL DÍA"))))</f>
        <v>SIN ESTADO</v>
      </c>
      <c r="GU184" t="str">
        <f>IF(N($H184)&lt;33,"",IF(GO184="","",GO184+31))</f>
        <v/>
      </c>
      <c r="GV184" t="str">
        <f>IF(GU184="","",TODAY()-GU184)</f>
        <v/>
      </c>
      <c r="GY184" t="str">
        <f>IF(GU184="","SIN ESTADO",IF(GW184&lt;&gt;"","PAGA",IF(GV184&gt;0,"VENCIDA",IF(GV184&gt;=-5,"POR VENCER","AL DÍA"))))</f>
        <v>SIN ESTADO</v>
      </c>
      <c r="HA184" t="str">
        <f>IF(N($H184)&lt;34,"",IF(GU184="","",GU184+31))</f>
        <v/>
      </c>
      <c r="HB184" t="str">
        <f>IF(HA184="","",TODAY()-HA184)</f>
        <v/>
      </c>
      <c r="HE184" t="str">
        <f>IF(HA184="","SIN ESTADO",IF(HC184&lt;&gt;"","PAGA",IF(HB184&gt;0,"VENCIDA",IF(HB184&gt;=-5,"POR VENCER","AL DÍA"))))</f>
        <v>SIN ESTADO</v>
      </c>
      <c r="HG184" t="str">
        <f>IF(N($H184)&lt;35,"",IF(HA184="","",HA184+31))</f>
        <v/>
      </c>
      <c r="HH184" t="str">
        <f>IF(HG184="","",TODAY()-HG184)</f>
        <v/>
      </c>
      <c r="HK184" t="str">
        <f>IF(HG184="","SIN ESTADO",IF(HI184&lt;&gt;"","PAGA",IF(HH184&gt;0,"VENCIDA",IF(HH184&gt;=-5,"POR VENCER","AL DÍA"))))</f>
        <v>SIN ESTADO</v>
      </c>
      <c r="HM184" t="str">
        <f>IF(N($H184)&lt;36,"",IF(HG184="","",HG184+31))</f>
        <v/>
      </c>
      <c r="HN184" t="str">
        <f>IF(HM184="","",TODAY()-HM184)</f>
        <v/>
      </c>
      <c r="HQ184" t="str">
        <f>IF(HM184="","SIN ESTADO",IF(HO184&lt;&gt;"","PAGA",IF(HN184&gt;0,"VENCIDA",IF(HN184&gt;=-5,"POR VENCER","AL DÍA"))))</f>
        <v>SIN ESTADO</v>
      </c>
      <c r="HS184">
        <f>N184+T184+Z184+AF184+AL184+AR184+AX184+BD184+BJ184+BP184+BV184+CB184+CH184+CN184+CT184+CZ184+DF184+DL184+DR184+DX184+ED184+EJ184+EP184+EV184+FB184+FH184+FN184+FT184+FZ184+GF184+GL184+GR184+GX184+HD184+HJ184+HP184</f>
        <v>7000000</v>
      </c>
      <c r="HU184">
        <f>IFERROR(N($J184),0)</f>
        <v>875000</v>
      </c>
      <c r="HW184">
        <f>SUMPRODUCT((MOD(COLUMN($M184:$HR184)-COLUMN($M184),6)=0)*ISNUMBER($M184:$HR184)*($M184:$HR184&gt;=RESUMEN!$C$26)*($M184:$HR184&lt;=RESUMEN!$C$27)*IFERROR(N($N184:$HS184),0))</f>
        <v>875000</v>
      </c>
      <c r="HX184">
        <f>SUMPRODUCT((MOD(COLUMN($M184:$HR184)-COLUMN($M184),6)=0)*ISNUMBER($M184:$HR184)*($M184:$HR184&gt;=RESUMEN!$C$26)*($M184:$HR184&lt;=RESUMEN!$C$27))</f>
        <v>1</v>
      </c>
    </row>
    <row r="185">
      <c r="B185">
        <f>VENTAS!A184</f>
        <v>182</v>
      </c>
      <c r="C185" t="str">
        <f>VENTAS!B184</f>
        <v xml:space="preserve">LC1 - 19 - 9 </v>
      </c>
      <c r="D185" t="str">
        <f>VENTAS!C184</f>
        <v>VENDIDO</v>
      </c>
      <c r="E185">
        <f>VENTAS!D184</f>
        <v>25000000</v>
      </c>
      <c r="F185">
        <f>VENTAS!J184</f>
        <v>21000000</v>
      </c>
      <c r="G185">
        <f>VENTAS!F184</f>
        <v>46045</v>
      </c>
      <c r="H185">
        <f>VENTAS!K184</f>
        <v>24</v>
      </c>
      <c r="I185" t="str">
        <f>VENTAS!M184</f>
        <v xml:space="preserve">23 DE CADA MES </v>
      </c>
      <c r="J185">
        <f>VENTAS!L184</f>
        <v>875000</v>
      </c>
      <c r="K185">
        <f>IF(N($H185)&lt;1,"",$G185+31)</f>
        <v>46076</v>
      </c>
      <c r="L185">
        <f>IF(K185="","",TODAY()-K185)</f>
        <v>242</v>
      </c>
      <c r="M185">
        <v>46076</v>
      </c>
      <c r="N185">
        <v>875000</v>
      </c>
      <c r="O185" t="str">
        <f>IF(K185="","SIN ESTADO",IF(M185&lt;&gt;"","PAGA",IF(L185&gt;0,"VENCIDA",IF(L185&gt;=-5,"POR VENCER","AL DÍA"))))</f>
        <v>PAGA</v>
      </c>
      <c r="P185" t="str">
        <v>TRANSFERENCIA</v>
      </c>
      <c r="Q185">
        <f>IF(N($H185)&lt;2,"",IF(K185="","",K185+31))</f>
        <v>46107</v>
      </c>
      <c r="R185">
        <f>IF(Q185="","",TODAY()-Q185)</f>
        <v>211</v>
      </c>
      <c r="S185">
        <v>46104</v>
      </c>
      <c r="T185">
        <v>875000</v>
      </c>
      <c r="U185" t="str">
        <f>IF(Q185="","SIN ESTADO",IF(S185&lt;&gt;"","PAGA",IF(R185&gt;0,"VENCIDA",IF(R185&gt;=-5,"POR VENCER","AL DÍA"))))</f>
        <v>PAGA</v>
      </c>
      <c r="V185" t="str">
        <v>TRANSFERENCIA</v>
      </c>
      <c r="W185">
        <f>IF(N($H185)&lt;3,"",IF(Q185="","",Q185+31))</f>
        <v>46138</v>
      </c>
      <c r="X185">
        <f>IF(W185="","",TODAY()-W185)</f>
        <v>180</v>
      </c>
      <c r="Y185">
        <v>46139</v>
      </c>
      <c r="Z185">
        <v>875000</v>
      </c>
      <c r="AA185" t="str">
        <f>IF(W185="","SIN ESTADO",IF(Y185&lt;&gt;"","PAGA",IF(X185&gt;0,"VENCIDA",IF(X185&gt;=-5,"POR VENCER","AL DÍA"))))</f>
        <v>PAGA</v>
      </c>
      <c r="AB185" t="str">
        <v>TRANSFERENCIA</v>
      </c>
      <c r="AC185">
        <f>IF(N($H185)&lt;4,"",IF(W185="","",W185+31))</f>
        <v>46169</v>
      </c>
      <c r="AD185">
        <f>IF(AC185="","",TODAY()-AC185)</f>
        <v>149</v>
      </c>
      <c r="AE185">
        <v>46167</v>
      </c>
      <c r="AF185">
        <v>875000</v>
      </c>
      <c r="AG185" t="str">
        <f>IF(AC185="","SIN ESTADO",IF(AE185&lt;&gt;"","PAGA",IF(AD185&gt;0,"VENCIDA",IF(AD185&gt;=-5,"POR VENCER","AL DÍA"))))</f>
        <v>PAGA</v>
      </c>
      <c r="AH185" t="str">
        <v>TRANSFERENCIA</v>
      </c>
      <c r="AI185">
        <f>IF(N($H185)&lt;5,"",IF(AC185="","",AC185+31))</f>
        <v>46200</v>
      </c>
      <c r="AJ185">
        <f>IF(AI185="","",TODAY()-AI185)</f>
        <v>118</v>
      </c>
      <c r="AK185">
        <v>46202</v>
      </c>
      <c r="AL185">
        <v>875000</v>
      </c>
      <c r="AM185" t="str">
        <f>IF(AI185="","SIN ESTADO",IF(AK185&lt;&gt;"","PAGA",IF(AJ185&gt;0,"VENCIDA",IF(AJ185&gt;=-5,"POR VENCER","AL DÍA"))))</f>
        <v>PAGA</v>
      </c>
      <c r="AN185" t="str">
        <v>TRANSFERENCIA</v>
      </c>
      <c r="AO185">
        <f>IF(N($H185)&lt;6,"",IF(AI185="","",AI185+31))</f>
        <v>46231</v>
      </c>
      <c r="AP185">
        <f>IF(AO185="","",TODAY()-AO185)</f>
        <v>87</v>
      </c>
      <c r="AQ185">
        <v>46227</v>
      </c>
      <c r="AR185">
        <v>875000</v>
      </c>
      <c r="AS185" t="str">
        <f>IF(AO185="","SIN ESTADO",IF(AQ185&lt;&gt;"","PAGA",IF(AP185&gt;0,"VENCIDA",IF(AP185&gt;=-5,"POR VENCER","AL DÍA"))))</f>
        <v>PAGA</v>
      </c>
      <c r="AT185" t="str">
        <v>TRANSFERENCIA</v>
      </c>
      <c r="AU185">
        <f>IF(N($H185)&lt;7,"",IF(AO185="","",AO185+31))</f>
        <v>46262</v>
      </c>
      <c r="AV185">
        <f>IF(AU185="","",TODAY()-AU185)</f>
        <v>56</v>
      </c>
      <c r="AW185">
        <v>46260</v>
      </c>
      <c r="AX185">
        <v>875000</v>
      </c>
      <c r="AY185" t="str">
        <f>IF(AU185="","SIN ESTADO",IF(AW185&lt;&gt;"","PAGA",IF(AV185&gt;0,"VENCIDA",IF(AV185&gt;=-5,"POR VENCER","AL DÍA"))))</f>
        <v>PAGA</v>
      </c>
      <c r="AZ185" t="str">
        <v>TRANSFERENCIA</v>
      </c>
      <c r="BA185">
        <f>IF(N($H185)&lt;8,"",IF(AU185="","",AU185+31))</f>
        <v>46293</v>
      </c>
      <c r="BB185">
        <f>IF(BA185="","",TODAY()-BA185)</f>
        <v>25</v>
      </c>
      <c r="BC185">
        <v>46294</v>
      </c>
      <c r="BD185">
        <v>875000</v>
      </c>
      <c r="BE185" t="str">
        <f>IF(BA185="","SIN ESTADO",IF(BC185&lt;&gt;"","PAGA",IF(BB185&gt;0,"VENCIDA",IF(BB185&gt;=-5,"POR VENCER","AL DÍA"))))</f>
        <v>PAGA</v>
      </c>
      <c r="BF185" t="str">
        <v>TRANSFERENCIA</v>
      </c>
      <c r="BG185">
        <f>IF(N($H185)&lt;9,"",IF(BA185="","",BA185+31))</f>
        <v>46324</v>
      </c>
      <c r="BH185">
        <f>IF(BG185="","",TODAY()-BG185)</f>
        <v>-6</v>
      </c>
      <c r="BK185" t="str">
        <f>IF(BG185="","SIN ESTADO",IF(BI185&lt;&gt;"","PAGA",IF(BH185&gt;0,"VENCIDA",IF(BH185&gt;=-5,"POR VENCER","AL DÍA"))))</f>
        <v>AL DÍA</v>
      </c>
      <c r="BM185">
        <f>IF(N($H185)&lt;10,"",IF(BG185="","",BG185+31))</f>
        <v>46355</v>
      </c>
      <c r="BN185">
        <f>IF(BM185="","",TODAY()-BM185)</f>
        <v>-37</v>
      </c>
      <c r="BQ185" t="str">
        <f>IF(BM185="","SIN ESTADO",IF(BO185&lt;&gt;"","PAGA",IF(BN185&gt;0,"VENCIDA",IF(BN185&gt;=-5,"POR VENCER","AL DÍA"))))</f>
        <v>AL DÍA</v>
      </c>
      <c r="BS185">
        <f>IF(N($H185)&lt;11,"",IF(BM185="","",BM185+31))</f>
        <v>46386</v>
      </c>
      <c r="BT185">
        <f>IF(BS185="","",TODAY()-BS185)</f>
        <v>-68</v>
      </c>
      <c r="BW185" t="str">
        <f>IF(BS185="","SIN ESTADO",IF(BU185&lt;&gt;"","PAGA",IF(BT185&gt;0,"VENCIDA",IF(BT185&gt;=-5,"POR VENCER","AL DÍA"))))</f>
        <v>AL DÍA</v>
      </c>
      <c r="BY185">
        <f>IF(N($H185)&lt;12,"",IF(BS185="","",BS185+31))</f>
        <v>46417</v>
      </c>
      <c r="BZ185">
        <f>IF(BY185="","",TODAY()-BY185)</f>
        <v>-99</v>
      </c>
      <c r="CC185" t="str">
        <f>IF(BY185="","SIN ESTADO",IF(CA185&lt;&gt;"","PAGA",IF(BZ185&gt;0,"VENCIDA",IF(BZ185&gt;=-5,"POR VENCER","AL DÍA"))))</f>
        <v>AL DÍA</v>
      </c>
      <c r="CE185">
        <f>IF(N($H185)&lt;13,"",IF(BY185="","",BY185+31))</f>
        <v>46448</v>
      </c>
      <c r="CF185">
        <f>IF(CE185="","",TODAY()-CE185)</f>
        <v>-130</v>
      </c>
      <c r="CI185" t="str">
        <f>IF(CE185="","SIN ESTADO",IF(CG185&lt;&gt;"","PAGA",IF(CF185&gt;0,"VENCIDA",IF(CF185&gt;=-5,"POR VENCER","AL DÍA"))))</f>
        <v>AL DÍA</v>
      </c>
      <c r="CK185">
        <f>IF(N($H185)&lt;14,"",IF(CE185="","",CE185+31))</f>
        <v>46479</v>
      </c>
      <c r="CL185">
        <f>IF(CK185="","",TODAY()-CK185)</f>
        <v>-161</v>
      </c>
      <c r="CO185" t="str">
        <f>IF(CK185="","SIN ESTADO",IF(CM185&lt;&gt;"","PAGA",IF(CL185&gt;0,"VENCIDA",IF(CL185&gt;=-5,"POR VENCER","AL DÍA"))))</f>
        <v>AL DÍA</v>
      </c>
      <c r="CQ185">
        <f>IF(N($H185)&lt;15,"",IF(CK185="","",CK185+31))</f>
        <v>46510</v>
      </c>
      <c r="CR185">
        <f>IF(CQ185="","",TODAY()-CQ185)</f>
        <v>-192</v>
      </c>
      <c r="CU185" t="str">
        <f>IF(CQ185="","SIN ESTADO",IF(CS185&lt;&gt;"","PAGA",IF(CR185&gt;0,"VENCIDA",IF(CR185&gt;=-5,"POR VENCER","AL DÍA"))))</f>
        <v>AL DÍA</v>
      </c>
      <c r="CW185">
        <f>IF(N($H185)&lt;16,"",IF(CQ185="","",CQ185+31))</f>
        <v>46541</v>
      </c>
      <c r="CX185">
        <f>IF(CW185="","",TODAY()-CW185)</f>
        <v>-223</v>
      </c>
      <c r="DA185" t="str">
        <f>IF(CW185="","SIN ESTADO",IF(CY185&lt;&gt;"","PAGA",IF(CX185&gt;0,"VENCIDA",IF(CX185&gt;=-5,"POR VENCER","AL DÍA"))))</f>
        <v>AL DÍA</v>
      </c>
      <c r="DC185">
        <f>IF(N($H185)&lt;17,"",IF(CW185="","",CW185+31))</f>
        <v>46572</v>
      </c>
      <c r="DD185">
        <f>IF(DC185="","",TODAY()-DC185)</f>
        <v>-254</v>
      </c>
      <c r="DG185" t="str">
        <f>IF(DC185="","SIN ESTADO",IF(DE185&lt;&gt;"","PAGA",IF(DD185&gt;0,"VENCIDA",IF(DD185&gt;=-5,"POR VENCER","AL DÍA"))))</f>
        <v>AL DÍA</v>
      </c>
      <c r="DI185">
        <f>IF(N($H185)&lt;18,"",IF(DC185="","",DC185+31))</f>
        <v>46603</v>
      </c>
      <c r="DJ185">
        <f>IF(DI185="","",TODAY()-DI185)</f>
        <v>-285</v>
      </c>
      <c r="DM185" t="str">
        <f>IF(DI185="","SIN ESTADO",IF(DK185&lt;&gt;"","PAGA",IF(DJ185&gt;0,"VENCIDA",IF(DJ185&gt;=-5,"POR VENCER","AL DÍA"))))</f>
        <v>AL DÍA</v>
      </c>
      <c r="DO185">
        <f>IF(N($H185)&lt;19,"",IF(DI185="","",DI185+31))</f>
        <v>46634</v>
      </c>
      <c r="DP185">
        <f>IF(DO185="","",TODAY()-DO185)</f>
        <v>-316</v>
      </c>
      <c r="DS185" t="str">
        <f>IF(DO185="","SIN ESTADO",IF(DQ185&lt;&gt;"","PAGA",IF(DP185&gt;0,"VENCIDA",IF(DP185&gt;=-5,"POR VENCER","AL DÍA"))))</f>
        <v>AL DÍA</v>
      </c>
      <c r="DU185">
        <f>IF(N($H185)&lt;20,"",IF(DO185="","",DO185+31))</f>
        <v>46665</v>
      </c>
      <c r="DV185">
        <f>IF(DU185="","",TODAY()-DU185)</f>
        <v>-347</v>
      </c>
      <c r="DY185" t="str">
        <f>IF(DU185="","SIN ESTADO",IF(DW185&lt;&gt;"","PAGA",IF(DV185&gt;0,"VENCIDA",IF(DV185&gt;=-5,"POR VENCER","AL DÍA"))))</f>
        <v>AL DÍA</v>
      </c>
      <c r="EA185">
        <f>IF(N($H185)&lt;21,"",IF(DU185="","",DU185+31))</f>
        <v>46696</v>
      </c>
      <c r="EB185">
        <f>IF(EA185="","",TODAY()-EA185)</f>
        <v>-378</v>
      </c>
      <c r="EE185" t="str">
        <f>IF(EA185="","SIN ESTADO",IF(EC185&lt;&gt;"","PAGA",IF(EB185&gt;0,"VENCIDA",IF(EB185&gt;=-5,"POR VENCER","AL DÍA"))))</f>
        <v>AL DÍA</v>
      </c>
      <c r="EG185">
        <f>IF(N($H185)&lt;22,"",IF(EA185="","",EA185+31))</f>
        <v>46727</v>
      </c>
      <c r="EH185">
        <f>IF(EG185="","",TODAY()-EG185)</f>
        <v>-409</v>
      </c>
      <c r="EK185" t="str">
        <f>IF(EG185="","SIN ESTADO",IF(EI185&lt;&gt;"","PAGA",IF(EH185&gt;0,"VENCIDA",IF(EH185&gt;=-5,"POR VENCER","AL DÍA"))))</f>
        <v>AL DÍA</v>
      </c>
      <c r="EM185">
        <f>IF(N($H185)&lt;23,"",IF(EG185="","",EG185+31))</f>
        <v>46758</v>
      </c>
      <c r="EN185">
        <f>IF(EM185="","",TODAY()-EM185)</f>
        <v>-440</v>
      </c>
      <c r="EQ185" t="str">
        <f>IF(EM185="","SIN ESTADO",IF(EO185&lt;&gt;"","PAGA",IF(EN185&gt;0,"VENCIDA",IF(EN185&gt;=-5,"POR VENCER","AL DÍA"))))</f>
        <v>AL DÍA</v>
      </c>
      <c r="ES185">
        <f>IF(N($H185)&lt;24,"",IF(EM185="","",EM185+31))</f>
        <v>46789</v>
      </c>
      <c r="ET185">
        <f>IF(ES185="","",TODAY()-ES185)</f>
        <v>-471</v>
      </c>
      <c r="EW185" t="str">
        <f>IF(ES185="","SIN ESTADO",IF(EU185&lt;&gt;"","PAGA",IF(ET185&gt;0,"VENCIDA",IF(ET185&gt;=-5,"POR VENCER","AL DÍA"))))</f>
        <v>AL DÍA</v>
      </c>
      <c r="EY185" t="str">
        <f>IF(N($H185)&lt;25,"",IF(ES185="","",ES185+31))</f>
        <v/>
      </c>
      <c r="EZ185" t="str">
        <f>IF(EY185="","",TODAY()-EY185)</f>
        <v/>
      </c>
      <c r="FC185" t="str">
        <f>IF(EY185="","SIN ESTADO",IF(FA185&lt;&gt;"","PAGA",IF(EZ185&gt;0,"VENCIDA",IF(EZ185&gt;=-5,"POR VENCER","AL DÍA"))))</f>
        <v>SIN ESTADO</v>
      </c>
      <c r="FE185" t="str">
        <f>IF(N($H185)&lt;26,"",IF(EY185="","",EY185+31))</f>
        <v/>
      </c>
      <c r="FF185" t="str">
        <f>IF(FE185="","",TODAY()-FE185)</f>
        <v/>
      </c>
      <c r="FI185" t="str">
        <f>IF(FE185="","SIN ESTADO",IF(FG185&lt;&gt;"","PAGA",IF(FF185&gt;0,"VENCIDA",IF(FF185&gt;=-5,"POR VENCER","AL DÍA"))))</f>
        <v>SIN ESTADO</v>
      </c>
      <c r="FK185" t="str">
        <f>IF(N($H185)&lt;27,"",IF(FE185="","",FE185+31))</f>
        <v/>
      </c>
      <c r="FL185" t="str">
        <f>IF(FK185="","",TODAY()-FK185)</f>
        <v/>
      </c>
      <c r="FO185" t="str">
        <f>IF(FK185="","SIN ESTADO",IF(FM185&lt;&gt;"","PAGA",IF(FL185&gt;0,"VENCIDA",IF(FL185&gt;=-5,"POR VENCER","AL DÍA"))))</f>
        <v>SIN ESTADO</v>
      </c>
      <c r="FQ185" t="str">
        <f>IF(N($H185)&lt;28,"",IF(FK185="","",FK185+31))</f>
        <v/>
      </c>
      <c r="FR185" t="str">
        <f>IF(FQ185="","",TODAY()-FQ185)</f>
        <v/>
      </c>
      <c r="FU185" t="str">
        <f>IF(FQ185="","SIN ESTADO",IF(FS185&lt;&gt;"","PAGA",IF(FR185&gt;0,"VENCIDA",IF(FR185&gt;=-5,"POR VENCER","AL DÍA"))))</f>
        <v>SIN ESTADO</v>
      </c>
      <c r="FW185" t="str">
        <f>IF(N($H185)&lt;29,"",IF(FQ185="","",FQ185+31))</f>
        <v/>
      </c>
      <c r="FX185" t="str">
        <f>IF(FW185="","",TODAY()-FW185)</f>
        <v/>
      </c>
      <c r="GA185" t="str">
        <f>IF(FW185="","SIN ESTADO",IF(FY185&lt;&gt;"","PAGA",IF(FX185&gt;0,"VENCIDA",IF(FX185&gt;=-5,"POR VENCER","AL DÍA"))))</f>
        <v>SIN ESTADO</v>
      </c>
      <c r="GC185" t="str">
        <f>IF(N($H185)&lt;30,"",IF(FW185="","",FW185+31))</f>
        <v/>
      </c>
      <c r="GD185" t="str">
        <f>IF(GC185="","",TODAY()-GC185)</f>
        <v/>
      </c>
      <c r="GG185" t="str">
        <f>IF(GC185="","SIN ESTADO",IF(GE185&lt;&gt;"","PAGA",IF(GD185&gt;0,"VENCIDA",IF(GD185&gt;=-5,"POR VENCER","AL DÍA"))))</f>
        <v>SIN ESTADO</v>
      </c>
      <c r="GI185" t="str">
        <f>IF(N($H185)&lt;31,"",IF(GC185="","",GC185+31))</f>
        <v/>
      </c>
      <c r="GJ185" t="str">
        <f>IF(GI185="","",TODAY()-GI185)</f>
        <v/>
      </c>
      <c r="GM185" t="str">
        <f>IF(GI185="","SIN ESTADO",IF(GK185&lt;&gt;"","PAGA",IF(GJ185&gt;0,"VENCIDA",IF(GJ185&gt;=-5,"POR VENCER","AL DÍA"))))</f>
        <v>SIN ESTADO</v>
      </c>
      <c r="GO185" t="str">
        <f>IF(N($H185)&lt;32,"",IF(GI185="","",GI185+31))</f>
        <v/>
      </c>
      <c r="GP185" t="str">
        <f>IF(GO185="","",TODAY()-GO185)</f>
        <v/>
      </c>
      <c r="GS185" t="str">
        <f>IF(GO185="","SIN ESTADO",IF(GQ185&lt;&gt;"","PAGA",IF(GP185&gt;0,"VENCIDA",IF(GP185&gt;=-5,"POR VENCER","AL DÍA"))))</f>
        <v>SIN ESTADO</v>
      </c>
      <c r="GU185" t="str">
        <f>IF(N($H185)&lt;33,"",IF(GO185="","",GO185+31))</f>
        <v/>
      </c>
      <c r="GV185" t="str">
        <f>IF(GU185="","",TODAY()-GU185)</f>
        <v/>
      </c>
      <c r="GY185" t="str">
        <f>IF(GU185="","SIN ESTADO",IF(GW185&lt;&gt;"","PAGA",IF(GV185&gt;0,"VENCIDA",IF(GV185&gt;=-5,"POR VENCER","AL DÍA"))))</f>
        <v>SIN ESTADO</v>
      </c>
      <c r="HA185" t="str">
        <f>IF(N($H185)&lt;34,"",IF(GU185="","",GU185+31))</f>
        <v/>
      </c>
      <c r="HB185" t="str">
        <f>IF(HA185="","",TODAY()-HA185)</f>
        <v/>
      </c>
      <c r="HE185" t="str">
        <f>IF(HA185="","SIN ESTADO",IF(HC185&lt;&gt;"","PAGA",IF(HB185&gt;0,"VENCIDA",IF(HB185&gt;=-5,"POR VENCER","AL DÍA"))))</f>
        <v>SIN ESTADO</v>
      </c>
      <c r="HG185" t="str">
        <f>IF(N($H185)&lt;35,"",IF(HA185="","",HA185+31))</f>
        <v/>
      </c>
      <c r="HH185" t="str">
        <f>IF(HG185="","",TODAY()-HG185)</f>
        <v/>
      </c>
      <c r="HK185" t="str">
        <f>IF(HG185="","SIN ESTADO",IF(HI185&lt;&gt;"","PAGA",IF(HH185&gt;0,"VENCIDA",IF(HH185&gt;=-5,"POR VENCER","AL DÍA"))))</f>
        <v>SIN ESTADO</v>
      </c>
      <c r="HM185" t="str">
        <f>IF(N($H185)&lt;36,"",IF(HG185="","",HG185+31))</f>
        <v/>
      </c>
      <c r="HN185" t="str">
        <f>IF(HM185="","",TODAY()-HM185)</f>
        <v/>
      </c>
      <c r="HQ185" t="str">
        <f>IF(HM185="","SIN ESTADO",IF(HO185&lt;&gt;"","PAGA",IF(HN185&gt;0,"VENCIDA",IF(HN185&gt;=-5,"POR VENCER","AL DÍA"))))</f>
        <v>SIN ESTADO</v>
      </c>
      <c r="HS185">
        <f>N185+T185+Z185+AF185+AL185+AR185+AX185+BD185+BJ185+BP185+BV185+CB185+CH185+CN185+CT185+CZ185+DF185+DL185+DR185+DX185+ED185+EJ185+EP185+EV185+FB185+FH185+FN185+FT185+FZ185+GF185+GL185+GR185+GX185+HD185+HJ185+HP185</f>
        <v>7000000</v>
      </c>
      <c r="HU185">
        <f>IFERROR(N($J185),0)</f>
        <v>875000</v>
      </c>
      <c r="HW185">
        <f>SUMPRODUCT((MOD(COLUMN($M185:$HR185)-COLUMN($M185),6)=0)*ISNUMBER($M185:$HR185)*($M185:$HR185&gt;=RESUMEN!$C$26)*($M185:$HR185&lt;=RESUMEN!$C$27)*IFERROR(N($N185:$HS185),0))</f>
        <v>875000</v>
      </c>
      <c r="HX185">
        <f>SUMPRODUCT((MOD(COLUMN($M185:$HR185)-COLUMN($M185),6)=0)*ISNUMBER($M185:$HR185)*($M185:$HR185&gt;=RESUMEN!$C$26)*($M185:$HR185&lt;=RESUMEN!$C$27))</f>
        <v>1</v>
      </c>
    </row>
    <row r="186">
      <c r="B186">
        <f>VENTAS!A185</f>
        <v>183</v>
      </c>
      <c r="C186" t="str">
        <f>VENTAS!B185</f>
        <v xml:space="preserve">LC1 - 19 - 10 </v>
      </c>
      <c r="D186" t="str">
        <f>VENTAS!C185</f>
        <v>VENDIDO</v>
      </c>
      <c r="E186">
        <f>VENTAS!D185</f>
        <v>30000000</v>
      </c>
      <c r="F186">
        <f>VENTAS!J185</f>
        <v>26000000</v>
      </c>
      <c r="G186">
        <f>VENTAS!F185</f>
        <v>46287</v>
      </c>
      <c r="H186">
        <f>VENTAS!K185</f>
        <v>24</v>
      </c>
      <c r="I186" t="str">
        <f>VENTAS!M185</f>
        <v>5 DE CADA MES</v>
      </c>
      <c r="J186">
        <f>VENTAS!L185</f>
        <v>1083300</v>
      </c>
      <c r="K186">
        <f>IF(N($H186)&lt;1,"",$G186+31)</f>
        <v>46318</v>
      </c>
      <c r="L186">
        <f>IF(K186="","",TODAY()-K186)</f>
        <v>0</v>
      </c>
      <c r="O186" t="str">
        <f>IF(K186="","SIN ESTADO",IF(M186&lt;&gt;"","PAGA",IF(L186&gt;0,"VENCIDA",IF(L186&gt;=-5,"POR VENCER","AL DÍA"))))</f>
        <v>POR VENCER</v>
      </c>
      <c r="Q186">
        <f>IF(N($H186)&lt;2,"",IF(K186="","",K186+31))</f>
        <v>46349</v>
      </c>
      <c r="R186">
        <f>IF(Q186="","",TODAY()-Q186)</f>
        <v>-31</v>
      </c>
      <c r="U186" t="str">
        <f>IF(Q186="","SIN ESTADO",IF(S186&lt;&gt;"","PAGA",IF(R186&gt;0,"VENCIDA",IF(R186&gt;=-5,"POR VENCER","AL DÍA"))))</f>
        <v>AL DÍA</v>
      </c>
      <c r="W186">
        <f>IF(N($H186)&lt;3,"",IF(Q186="","",Q186+31))</f>
        <v>46380</v>
      </c>
      <c r="X186">
        <f>IF(W186="","",TODAY()-W186)</f>
        <v>-62</v>
      </c>
      <c r="AA186" t="str">
        <f>IF(W186="","SIN ESTADO",IF(Y186&lt;&gt;"","PAGA",IF(X186&gt;0,"VENCIDA",IF(X186&gt;=-5,"POR VENCER","AL DÍA"))))</f>
        <v>AL DÍA</v>
      </c>
      <c r="AC186">
        <f>IF(N($H186)&lt;4,"",IF(W186="","",W186+31))</f>
        <v>46411</v>
      </c>
      <c r="AD186">
        <f>IF(AC186="","",TODAY()-AC186)</f>
        <v>-93</v>
      </c>
      <c r="AG186" t="str">
        <f>IF(AC186="","SIN ESTADO",IF(AE186&lt;&gt;"","PAGA",IF(AD186&gt;0,"VENCIDA",IF(AD186&gt;=-5,"POR VENCER","AL DÍA"))))</f>
        <v>AL DÍA</v>
      </c>
      <c r="AI186">
        <f>IF(N($H186)&lt;5,"",IF(AC186="","",AC186+31))</f>
        <v>46442</v>
      </c>
      <c r="AJ186">
        <f>IF(AI186="","",TODAY()-AI186)</f>
        <v>-124</v>
      </c>
      <c r="AM186" t="str">
        <f>IF(AI186="","SIN ESTADO",IF(AK186&lt;&gt;"","PAGA",IF(AJ186&gt;0,"VENCIDA",IF(AJ186&gt;=-5,"POR VENCER","AL DÍA"))))</f>
        <v>AL DÍA</v>
      </c>
      <c r="AO186">
        <f>IF(N($H186)&lt;6,"",IF(AI186="","",AI186+31))</f>
        <v>46473</v>
      </c>
      <c r="AP186">
        <f>IF(AO186="","",TODAY()-AO186)</f>
        <v>-155</v>
      </c>
      <c r="AS186" t="str">
        <f>IF(AO186="","SIN ESTADO",IF(AQ186&lt;&gt;"","PAGA",IF(AP186&gt;0,"VENCIDA",IF(AP186&gt;=-5,"POR VENCER","AL DÍA"))))</f>
        <v>AL DÍA</v>
      </c>
      <c r="AU186">
        <f>IF(N($H186)&lt;7,"",IF(AO186="","",AO186+31))</f>
        <v>46504</v>
      </c>
      <c r="AV186">
        <f>IF(AU186="","",TODAY()-AU186)</f>
        <v>-186</v>
      </c>
      <c r="AY186" t="str">
        <f>IF(AU186="","SIN ESTADO",IF(AW186&lt;&gt;"","PAGA",IF(AV186&gt;0,"VENCIDA",IF(AV186&gt;=-5,"POR VENCER","AL DÍA"))))</f>
        <v>AL DÍA</v>
      </c>
      <c r="BA186">
        <f>IF(N($H186)&lt;8,"",IF(AU186="","",AU186+31))</f>
        <v>46535</v>
      </c>
      <c r="BB186">
        <f>IF(BA186="","",TODAY()-BA186)</f>
        <v>-217</v>
      </c>
      <c r="BE186" t="str">
        <f>IF(BA186="","SIN ESTADO",IF(BC186&lt;&gt;"","PAGA",IF(BB186&gt;0,"VENCIDA",IF(BB186&gt;=-5,"POR VENCER","AL DÍA"))))</f>
        <v>AL DÍA</v>
      </c>
      <c r="BG186">
        <f>IF(N($H186)&lt;9,"",IF(BA186="","",BA186+31))</f>
        <v>46566</v>
      </c>
      <c r="BH186">
        <f>IF(BG186="","",TODAY()-BG186)</f>
        <v>-248</v>
      </c>
      <c r="BK186" t="str">
        <f>IF(BG186="","SIN ESTADO",IF(BI186&lt;&gt;"","PAGA",IF(BH186&gt;0,"VENCIDA",IF(BH186&gt;=-5,"POR VENCER","AL DÍA"))))</f>
        <v>AL DÍA</v>
      </c>
      <c r="BM186">
        <f>IF(N($H186)&lt;10,"",IF(BG186="","",BG186+31))</f>
        <v>46597</v>
      </c>
      <c r="BN186">
        <f>IF(BM186="","",TODAY()-BM186)</f>
        <v>-279</v>
      </c>
      <c r="BQ186" t="str">
        <f>IF(BM186="","SIN ESTADO",IF(BO186&lt;&gt;"","PAGA",IF(BN186&gt;0,"VENCIDA",IF(BN186&gt;=-5,"POR VENCER","AL DÍA"))))</f>
        <v>AL DÍA</v>
      </c>
      <c r="BS186">
        <f>IF(N($H186)&lt;11,"",IF(BM186="","",BM186+31))</f>
        <v>46628</v>
      </c>
      <c r="BT186">
        <f>IF(BS186="","",TODAY()-BS186)</f>
        <v>-310</v>
      </c>
      <c r="BW186" t="str">
        <f>IF(BS186="","SIN ESTADO",IF(BU186&lt;&gt;"","PAGA",IF(BT186&gt;0,"VENCIDA",IF(BT186&gt;=-5,"POR VENCER","AL DÍA"))))</f>
        <v>AL DÍA</v>
      </c>
      <c r="BY186">
        <f>IF(N($H186)&lt;12,"",IF(BS186="","",BS186+31))</f>
        <v>46659</v>
      </c>
      <c r="BZ186">
        <f>IF(BY186="","",TODAY()-BY186)</f>
        <v>-341</v>
      </c>
      <c r="CC186" t="str">
        <f>IF(BY186="","SIN ESTADO",IF(CA186&lt;&gt;"","PAGA",IF(BZ186&gt;0,"VENCIDA",IF(BZ186&gt;=-5,"POR VENCER","AL DÍA"))))</f>
        <v>AL DÍA</v>
      </c>
      <c r="CE186">
        <f>IF(N($H186)&lt;13,"",IF(BY186="","",BY186+31))</f>
        <v>46690</v>
      </c>
      <c r="CF186">
        <f>IF(CE186="","",TODAY()-CE186)</f>
        <v>-372</v>
      </c>
      <c r="CI186" t="str">
        <f>IF(CE186="","SIN ESTADO",IF(CG186&lt;&gt;"","PAGA",IF(CF186&gt;0,"VENCIDA",IF(CF186&gt;=-5,"POR VENCER","AL DÍA"))))</f>
        <v>AL DÍA</v>
      </c>
      <c r="CK186">
        <f>IF(N($H186)&lt;14,"",IF(CE186="","",CE186+31))</f>
        <v>46721</v>
      </c>
      <c r="CL186">
        <f>IF(CK186="","",TODAY()-CK186)</f>
        <v>-403</v>
      </c>
      <c r="CO186" t="str">
        <f>IF(CK186="","SIN ESTADO",IF(CM186&lt;&gt;"","PAGA",IF(CL186&gt;0,"VENCIDA",IF(CL186&gt;=-5,"POR VENCER","AL DÍA"))))</f>
        <v>AL DÍA</v>
      </c>
      <c r="CQ186">
        <f>IF(N($H186)&lt;15,"",IF(CK186="","",CK186+31))</f>
        <v>46752</v>
      </c>
      <c r="CR186">
        <f>IF(CQ186="","",TODAY()-CQ186)</f>
        <v>-434</v>
      </c>
      <c r="CU186" t="str">
        <f>IF(CQ186="","SIN ESTADO",IF(CS186&lt;&gt;"","PAGA",IF(CR186&gt;0,"VENCIDA",IF(CR186&gt;=-5,"POR VENCER","AL DÍA"))))</f>
        <v>AL DÍA</v>
      </c>
      <c r="CW186">
        <f>IF(N($H186)&lt;16,"",IF(CQ186="","",CQ186+31))</f>
        <v>46783</v>
      </c>
      <c r="CX186">
        <f>IF(CW186="","",TODAY()-CW186)</f>
        <v>-465</v>
      </c>
      <c r="DA186" t="str">
        <f>IF(CW186="","SIN ESTADO",IF(CY186&lt;&gt;"","PAGA",IF(CX186&gt;0,"VENCIDA",IF(CX186&gt;=-5,"POR VENCER","AL DÍA"))))</f>
        <v>AL DÍA</v>
      </c>
      <c r="DC186">
        <f>IF(N($H186)&lt;17,"",IF(CW186="","",CW186+31))</f>
        <v>46814</v>
      </c>
      <c r="DD186">
        <f>IF(DC186="","",TODAY()-DC186)</f>
        <v>-496</v>
      </c>
      <c r="DG186" t="str">
        <f>IF(DC186="","SIN ESTADO",IF(DE186&lt;&gt;"","PAGA",IF(DD186&gt;0,"VENCIDA",IF(DD186&gt;=-5,"POR VENCER","AL DÍA"))))</f>
        <v>AL DÍA</v>
      </c>
      <c r="DI186">
        <f>IF(N($H186)&lt;18,"",IF(DC186="","",DC186+31))</f>
        <v>46845</v>
      </c>
      <c r="DJ186">
        <f>IF(DI186="","",TODAY()-DI186)</f>
        <v>-527</v>
      </c>
      <c r="DM186" t="str">
        <f>IF(DI186="","SIN ESTADO",IF(DK186&lt;&gt;"","PAGA",IF(DJ186&gt;0,"VENCIDA",IF(DJ186&gt;=-5,"POR VENCER","AL DÍA"))))</f>
        <v>AL DÍA</v>
      </c>
      <c r="DO186">
        <f>IF(N($H186)&lt;19,"",IF(DI186="","",DI186+31))</f>
        <v>46876</v>
      </c>
      <c r="DP186">
        <f>IF(DO186="","",TODAY()-DO186)</f>
        <v>-558</v>
      </c>
      <c r="DS186" t="str">
        <f>IF(DO186="","SIN ESTADO",IF(DQ186&lt;&gt;"","PAGA",IF(DP186&gt;0,"VENCIDA",IF(DP186&gt;=-5,"POR VENCER","AL DÍA"))))</f>
        <v>AL DÍA</v>
      </c>
      <c r="DU186">
        <f>IF(N($H186)&lt;20,"",IF(DO186="","",DO186+31))</f>
        <v>46907</v>
      </c>
      <c r="DV186">
        <f>IF(DU186="","",TODAY()-DU186)</f>
        <v>-589</v>
      </c>
      <c r="DY186" t="str">
        <f>IF(DU186="","SIN ESTADO",IF(DW186&lt;&gt;"","PAGA",IF(DV186&gt;0,"VENCIDA",IF(DV186&gt;=-5,"POR VENCER","AL DÍA"))))</f>
        <v>AL DÍA</v>
      </c>
      <c r="EA186">
        <f>IF(N($H186)&lt;21,"",IF(DU186="","",DU186+31))</f>
        <v>46938</v>
      </c>
      <c r="EB186">
        <f>IF(EA186="","",TODAY()-EA186)</f>
        <v>-620</v>
      </c>
      <c r="EE186" t="str">
        <f>IF(EA186="","SIN ESTADO",IF(EC186&lt;&gt;"","PAGA",IF(EB186&gt;0,"VENCIDA",IF(EB186&gt;=-5,"POR VENCER","AL DÍA"))))</f>
        <v>AL DÍA</v>
      </c>
      <c r="EG186">
        <f>IF(N($H186)&lt;22,"",IF(EA186="","",EA186+31))</f>
        <v>46969</v>
      </c>
      <c r="EH186">
        <f>IF(EG186="","",TODAY()-EG186)</f>
        <v>-651</v>
      </c>
      <c r="EK186" t="str">
        <f>IF(EG186="","SIN ESTADO",IF(EI186&lt;&gt;"","PAGA",IF(EH186&gt;0,"VENCIDA",IF(EH186&gt;=-5,"POR VENCER","AL DÍA"))))</f>
        <v>AL DÍA</v>
      </c>
      <c r="EM186">
        <f>IF(N($H186)&lt;23,"",IF(EG186="","",EG186+31))</f>
        <v>47000</v>
      </c>
      <c r="EN186">
        <f>IF(EM186="","",TODAY()-EM186)</f>
        <v>-682</v>
      </c>
      <c r="EQ186" t="str">
        <f>IF(EM186="","SIN ESTADO",IF(EO186&lt;&gt;"","PAGA",IF(EN186&gt;0,"VENCIDA",IF(EN186&gt;=-5,"POR VENCER","AL DÍA"))))</f>
        <v>AL DÍA</v>
      </c>
      <c r="ES186">
        <f>IF(N($H186)&lt;24,"",IF(EM186="","",EM186+31))</f>
        <v>47031</v>
      </c>
      <c r="ET186">
        <f>IF(ES186="","",TODAY()-ES186)</f>
        <v>-713</v>
      </c>
      <c r="EW186" t="str">
        <f>IF(ES186="","SIN ESTADO",IF(EU186&lt;&gt;"","PAGA",IF(ET186&gt;0,"VENCIDA",IF(ET186&gt;=-5,"POR VENCER","AL DÍA"))))</f>
        <v>AL DÍA</v>
      </c>
      <c r="EY186" t="str">
        <f>IF(N($H186)&lt;25,"",IF(ES186="","",ES186+31))</f>
        <v/>
      </c>
      <c r="EZ186" t="str">
        <f>IF(EY186="","",TODAY()-EY186)</f>
        <v/>
      </c>
      <c r="FC186" t="str">
        <f>IF(EY186="","SIN ESTADO",IF(FA186&lt;&gt;"","PAGA",IF(EZ186&gt;0,"VENCIDA",IF(EZ186&gt;=-5,"POR VENCER","AL DÍA"))))</f>
        <v>SIN ESTADO</v>
      </c>
      <c r="FE186" t="str">
        <f>IF(N($H186)&lt;26,"",IF(EY186="","",EY186+31))</f>
        <v/>
      </c>
      <c r="FF186" t="str">
        <f>IF(FE186="","",TODAY()-FE186)</f>
        <v/>
      </c>
      <c r="FI186" t="str">
        <f>IF(FE186="","SIN ESTADO",IF(FG186&lt;&gt;"","PAGA",IF(FF186&gt;0,"VENCIDA",IF(FF186&gt;=-5,"POR VENCER","AL DÍA"))))</f>
        <v>SIN ESTADO</v>
      </c>
      <c r="FK186" t="str">
        <f>IF(N($H186)&lt;27,"",IF(FE186="","",FE186+31))</f>
        <v/>
      </c>
      <c r="FL186" t="str">
        <f>IF(FK186="","",TODAY()-FK186)</f>
        <v/>
      </c>
      <c r="FO186" t="str">
        <f>IF(FK186="","SIN ESTADO",IF(FM186&lt;&gt;"","PAGA",IF(FL186&gt;0,"VENCIDA",IF(FL186&gt;=-5,"POR VENCER","AL DÍA"))))</f>
        <v>SIN ESTADO</v>
      </c>
      <c r="FQ186" t="str">
        <f>IF(N($H186)&lt;28,"",IF(FK186="","",FK186+31))</f>
        <v/>
      </c>
      <c r="FR186" t="str">
        <f>IF(FQ186="","",TODAY()-FQ186)</f>
        <v/>
      </c>
      <c r="FU186" t="str">
        <f>IF(FQ186="","SIN ESTADO",IF(FS186&lt;&gt;"","PAGA",IF(FR186&gt;0,"VENCIDA",IF(FR186&gt;=-5,"POR VENCER","AL DÍA"))))</f>
        <v>SIN ESTADO</v>
      </c>
      <c r="FW186" t="str">
        <f>IF(N($H186)&lt;29,"",IF(FQ186="","",FQ186+31))</f>
        <v/>
      </c>
      <c r="FX186" t="str">
        <f>IF(FW186="","",TODAY()-FW186)</f>
        <v/>
      </c>
      <c r="GA186" t="str">
        <f>IF(FW186="","SIN ESTADO",IF(FY186&lt;&gt;"","PAGA",IF(FX186&gt;0,"VENCIDA",IF(FX186&gt;=-5,"POR VENCER","AL DÍA"))))</f>
        <v>SIN ESTADO</v>
      </c>
      <c r="GC186" t="str">
        <f>IF(N($H186)&lt;30,"",IF(FW186="","",FW186+31))</f>
        <v/>
      </c>
      <c r="GD186" t="str">
        <f>IF(GC186="","",TODAY()-GC186)</f>
        <v/>
      </c>
      <c r="GG186" t="str">
        <f>IF(GC186="","SIN ESTADO",IF(GE186&lt;&gt;"","PAGA",IF(GD186&gt;0,"VENCIDA",IF(GD186&gt;=-5,"POR VENCER","AL DÍA"))))</f>
        <v>SIN ESTADO</v>
      </c>
      <c r="GI186" t="str">
        <f>IF(N($H186)&lt;31,"",IF(GC186="","",GC186+31))</f>
        <v/>
      </c>
      <c r="GJ186" t="str">
        <f>IF(GI186="","",TODAY()-GI186)</f>
        <v/>
      </c>
      <c r="GM186" t="str">
        <f>IF(GI186="","SIN ESTADO",IF(GK186&lt;&gt;"","PAGA",IF(GJ186&gt;0,"VENCIDA",IF(GJ186&gt;=-5,"POR VENCER","AL DÍA"))))</f>
        <v>SIN ESTADO</v>
      </c>
      <c r="GO186" t="str">
        <f>IF(N($H186)&lt;32,"",IF(GI186="","",GI186+31))</f>
        <v/>
      </c>
      <c r="GP186" t="str">
        <f>IF(GO186="","",TODAY()-GO186)</f>
        <v/>
      </c>
      <c r="GS186" t="str">
        <f>IF(GO186="","SIN ESTADO",IF(GQ186&lt;&gt;"","PAGA",IF(GP186&gt;0,"VENCIDA",IF(GP186&gt;=-5,"POR VENCER","AL DÍA"))))</f>
        <v>SIN ESTADO</v>
      </c>
      <c r="GU186" t="str">
        <f>IF(N($H186)&lt;33,"",IF(GO186="","",GO186+31))</f>
        <v/>
      </c>
      <c r="GV186" t="str">
        <f>IF(GU186="","",TODAY()-GU186)</f>
        <v/>
      </c>
      <c r="GY186" t="str">
        <f>IF(GU186="","SIN ESTADO",IF(GW186&lt;&gt;"","PAGA",IF(GV186&gt;0,"VENCIDA",IF(GV186&gt;=-5,"POR VENCER","AL DÍA"))))</f>
        <v>SIN ESTADO</v>
      </c>
      <c r="HA186" t="str">
        <f>IF(N($H186)&lt;34,"",IF(GU186="","",GU186+31))</f>
        <v/>
      </c>
      <c r="HB186" t="str">
        <f>IF(HA186="","",TODAY()-HA186)</f>
        <v/>
      </c>
      <c r="HE186" t="str">
        <f>IF(HA186="","SIN ESTADO",IF(HC186&lt;&gt;"","PAGA",IF(HB186&gt;0,"VENCIDA",IF(HB186&gt;=-5,"POR VENCER","AL DÍA"))))</f>
        <v>SIN ESTADO</v>
      </c>
      <c r="HG186" t="str">
        <f>IF(N($H186)&lt;35,"",IF(HA186="","",HA186+31))</f>
        <v/>
      </c>
      <c r="HH186" t="str">
        <f>IF(HG186="","",TODAY()-HG186)</f>
        <v/>
      </c>
      <c r="HK186" t="str">
        <f>IF(HG186="","SIN ESTADO",IF(HI186&lt;&gt;"","PAGA",IF(HH186&gt;0,"VENCIDA",IF(HH186&gt;=-5,"POR VENCER","AL DÍA"))))</f>
        <v>SIN ESTADO</v>
      </c>
      <c r="HM186" t="str">
        <f>IF(N($H186)&lt;36,"",IF(HG186="","",HG186+31))</f>
        <v/>
      </c>
      <c r="HN186" t="str">
        <f>IF(HM186="","",TODAY()-HM186)</f>
        <v/>
      </c>
      <c r="HQ186" t="str">
        <f>IF(HM186="","SIN ESTADO",IF(HO186&lt;&gt;"","PAGA",IF(HN186&gt;0,"VENCIDA",IF(HN186&gt;=-5,"POR VENCER","AL DÍA"))))</f>
        <v>SIN ESTADO</v>
      </c>
      <c r="HS186">
        <f>N186+T186+Z186+AF186+AL186+AR186+AX186+BD186+BJ186+BP186+BV186+CB186+CH186+CN186+CT186+CZ186+DF186+DL186+DR186+DX186+ED186+EJ186+EP186+EV186+FB186+FH186+FN186+FT186+FZ186+GF186+GL186+GR186+GX186+HD186+HJ186+HP186</f>
        <v>0</v>
      </c>
      <c r="HU186">
        <f>IFERROR(N($J186),0)</f>
        <v>1083300</v>
      </c>
      <c r="HW186">
        <f>SUMPRODUCT((MOD(COLUMN($M186:$HR186)-COLUMN($M186),6)=0)*ISNUMBER($M186:$HR186)*($M186:$HR186&gt;=RESUMEN!$C$26)*($M186:$HR186&lt;=RESUMEN!$C$27)*IFERROR(N($N186:$HS186),0))</f>
        <v>0</v>
      </c>
      <c r="HX186">
        <f>SUMPRODUCT((MOD(COLUMN($M186:$HR186)-COLUMN($M186),6)=0)*ISNUMBER($M186:$HR186)*($M186:$HR186&gt;=RESUMEN!$C$26)*($M186:$HR186&lt;=RESUMEN!$C$27))</f>
        <v>0</v>
      </c>
    </row>
    <row r="187">
      <c r="B187">
        <f>VENTAS!A186</f>
        <v>184</v>
      </c>
      <c r="C187" t="str">
        <f>VENTAS!B186</f>
        <v xml:space="preserve">LC1 - 20 - 1 </v>
      </c>
      <c r="D187" t="str">
        <f>VENTAS!C186</f>
        <v>VENDIDO</v>
      </c>
      <c r="E187">
        <f>VENTAS!D186</f>
        <v>30000000</v>
      </c>
      <c r="F187">
        <f>VENTAS!J186</f>
        <v>25500000</v>
      </c>
      <c r="G187">
        <f>VENTAS!F186</f>
        <v>46224</v>
      </c>
      <c r="H187">
        <f>VENTAS!K186</f>
        <v>24</v>
      </c>
      <c r="I187" t="str">
        <f>VENTAS!M186</f>
        <v>21 DE CADA MES</v>
      </c>
      <c r="J187">
        <f>VENTAS!L186</f>
        <v>1062500</v>
      </c>
      <c r="K187">
        <f>IF(N($H187)&lt;1,"",$G187+31)</f>
        <v>46255</v>
      </c>
      <c r="L187">
        <f>IF(K187="","",TODAY()-K187)</f>
        <v>63</v>
      </c>
      <c r="M187">
        <v>46254</v>
      </c>
      <c r="N187">
        <v>187500</v>
      </c>
      <c r="O187" t="str">
        <f>IF(K187="","SIN ESTADO",IF(M187&lt;&gt;"","PAGA",IF(L187&gt;0,"VENCIDA",IF(L187&gt;=-5,"POR VENCER","AL DÍA"))))</f>
        <v>PAGA</v>
      </c>
      <c r="P187" t="str">
        <v>TRANSFERENCIA</v>
      </c>
      <c r="Q187">
        <f>IF(N($H187)&lt;2,"",IF(K187="","",K187+31))</f>
        <v>46286</v>
      </c>
      <c r="R187">
        <f>IF(Q187="","",TODAY()-Q187)</f>
        <v>32</v>
      </c>
      <c r="U187" t="str">
        <f>IF(Q187="","SIN ESTADO",IF(S187&lt;&gt;"","PAGA",IF(R187&gt;0,"VENCIDA",IF(R187&gt;=-5,"POR VENCER","AL DÍA"))))</f>
        <v>VENCIDA</v>
      </c>
      <c r="W187">
        <f>IF(N($H187)&lt;3,"",IF(Q187="","",Q187+31))</f>
        <v>46317</v>
      </c>
      <c r="X187">
        <f>IF(W187="","",TODAY()-W187)</f>
        <v>1</v>
      </c>
      <c r="AA187" t="str">
        <f>IF(W187="","SIN ESTADO",IF(Y187&lt;&gt;"","PAGA",IF(X187&gt;0,"VENCIDA",IF(X187&gt;=-5,"POR VENCER","AL DÍA"))))</f>
        <v>VENCIDA</v>
      </c>
      <c r="AC187">
        <f>IF(N($H187)&lt;4,"",IF(W187="","",W187+31))</f>
        <v>46348</v>
      </c>
      <c r="AD187">
        <f>IF(AC187="","",TODAY()-AC187)</f>
        <v>-30</v>
      </c>
      <c r="AG187" t="str">
        <f>IF(AC187="","SIN ESTADO",IF(AE187&lt;&gt;"","PAGA",IF(AD187&gt;0,"VENCIDA",IF(AD187&gt;=-5,"POR VENCER","AL DÍA"))))</f>
        <v>AL DÍA</v>
      </c>
      <c r="AI187">
        <f>IF(N($H187)&lt;5,"",IF(AC187="","",AC187+31))</f>
        <v>46379</v>
      </c>
      <c r="AJ187">
        <f>IF(AI187="","",TODAY()-AI187)</f>
        <v>-61</v>
      </c>
      <c r="AM187" t="str">
        <f>IF(AI187="","SIN ESTADO",IF(AK187&lt;&gt;"","PAGA",IF(AJ187&gt;0,"VENCIDA",IF(AJ187&gt;=-5,"POR VENCER","AL DÍA"))))</f>
        <v>AL DÍA</v>
      </c>
      <c r="AO187">
        <f>IF(N($H187)&lt;6,"",IF(AI187="","",AI187+31))</f>
        <v>46410</v>
      </c>
      <c r="AP187">
        <f>IF(AO187="","",TODAY()-AO187)</f>
        <v>-92</v>
      </c>
      <c r="AS187" t="str">
        <f>IF(AO187="","SIN ESTADO",IF(AQ187&lt;&gt;"","PAGA",IF(AP187&gt;0,"VENCIDA",IF(AP187&gt;=-5,"POR VENCER","AL DÍA"))))</f>
        <v>AL DÍA</v>
      </c>
      <c r="AU187">
        <f>IF(N($H187)&lt;7,"",IF(AO187="","",AO187+31))</f>
        <v>46441</v>
      </c>
      <c r="AV187">
        <f>IF(AU187="","",TODAY()-AU187)</f>
        <v>-123</v>
      </c>
      <c r="AY187" t="str">
        <f>IF(AU187="","SIN ESTADO",IF(AW187&lt;&gt;"","PAGA",IF(AV187&gt;0,"VENCIDA",IF(AV187&gt;=-5,"POR VENCER","AL DÍA"))))</f>
        <v>AL DÍA</v>
      </c>
      <c r="BA187">
        <f>IF(N($H187)&lt;8,"",IF(AU187="","",AU187+31))</f>
        <v>46472</v>
      </c>
      <c r="BB187">
        <f>IF(BA187="","",TODAY()-BA187)</f>
        <v>-154</v>
      </c>
      <c r="BE187" t="str">
        <f>IF(BA187="","SIN ESTADO",IF(BC187&lt;&gt;"","PAGA",IF(BB187&gt;0,"VENCIDA",IF(BB187&gt;=-5,"POR VENCER","AL DÍA"))))</f>
        <v>AL DÍA</v>
      </c>
      <c r="BG187">
        <f>IF(N($H187)&lt;9,"",IF(BA187="","",BA187+31))</f>
        <v>46503</v>
      </c>
      <c r="BH187">
        <f>IF(BG187="","",TODAY()-BG187)</f>
        <v>-185</v>
      </c>
      <c r="BK187" t="str">
        <f>IF(BG187="","SIN ESTADO",IF(BI187&lt;&gt;"","PAGA",IF(BH187&gt;0,"VENCIDA",IF(BH187&gt;=-5,"POR VENCER","AL DÍA"))))</f>
        <v>AL DÍA</v>
      </c>
      <c r="BM187">
        <f>IF(N($H187)&lt;10,"",IF(BG187="","",BG187+31))</f>
        <v>46534</v>
      </c>
      <c r="BN187">
        <f>IF(BM187="","",TODAY()-BM187)</f>
        <v>-216</v>
      </c>
      <c r="BQ187" t="str">
        <f>IF(BM187="","SIN ESTADO",IF(BO187&lt;&gt;"","PAGA",IF(BN187&gt;0,"VENCIDA",IF(BN187&gt;=-5,"POR VENCER","AL DÍA"))))</f>
        <v>AL DÍA</v>
      </c>
      <c r="BS187">
        <f>IF(N($H187)&lt;11,"",IF(BM187="","",BM187+31))</f>
        <v>46565</v>
      </c>
      <c r="BT187">
        <f>IF(BS187="","",TODAY()-BS187)</f>
        <v>-247</v>
      </c>
      <c r="BW187" t="str">
        <f>IF(BS187="","SIN ESTADO",IF(BU187&lt;&gt;"","PAGA",IF(BT187&gt;0,"VENCIDA",IF(BT187&gt;=-5,"POR VENCER","AL DÍA"))))</f>
        <v>AL DÍA</v>
      </c>
      <c r="BY187">
        <f>IF(N($H187)&lt;12,"",IF(BS187="","",BS187+31))</f>
        <v>46596</v>
      </c>
      <c r="BZ187">
        <f>IF(BY187="","",TODAY()-BY187)</f>
        <v>-278</v>
      </c>
      <c r="CC187" t="str">
        <f>IF(BY187="","SIN ESTADO",IF(CA187&lt;&gt;"","PAGA",IF(BZ187&gt;0,"VENCIDA",IF(BZ187&gt;=-5,"POR VENCER","AL DÍA"))))</f>
        <v>AL DÍA</v>
      </c>
      <c r="CE187">
        <f>IF(N($H187)&lt;13,"",IF(BY187="","",BY187+31))</f>
        <v>46627</v>
      </c>
      <c r="CF187">
        <f>IF(CE187="","",TODAY()-CE187)</f>
        <v>-309</v>
      </c>
      <c r="CI187" t="str">
        <f>IF(CE187="","SIN ESTADO",IF(CG187&lt;&gt;"","PAGA",IF(CF187&gt;0,"VENCIDA",IF(CF187&gt;=-5,"POR VENCER","AL DÍA"))))</f>
        <v>AL DÍA</v>
      </c>
      <c r="CK187">
        <f>IF(N($H187)&lt;14,"",IF(CE187="","",CE187+31))</f>
        <v>46658</v>
      </c>
      <c r="CL187">
        <f>IF(CK187="","",TODAY()-CK187)</f>
        <v>-340</v>
      </c>
      <c r="CO187" t="str">
        <f>IF(CK187="","SIN ESTADO",IF(CM187&lt;&gt;"","PAGA",IF(CL187&gt;0,"VENCIDA",IF(CL187&gt;=-5,"POR VENCER","AL DÍA"))))</f>
        <v>AL DÍA</v>
      </c>
      <c r="CQ187">
        <f>IF(N($H187)&lt;15,"",IF(CK187="","",CK187+31))</f>
        <v>46689</v>
      </c>
      <c r="CR187">
        <f>IF(CQ187="","",TODAY()-CQ187)</f>
        <v>-371</v>
      </c>
      <c r="CU187" t="str">
        <f>IF(CQ187="","SIN ESTADO",IF(CS187&lt;&gt;"","PAGA",IF(CR187&gt;0,"VENCIDA",IF(CR187&gt;=-5,"POR VENCER","AL DÍA"))))</f>
        <v>AL DÍA</v>
      </c>
      <c r="CW187">
        <f>IF(N($H187)&lt;16,"",IF(CQ187="","",CQ187+31))</f>
        <v>46720</v>
      </c>
      <c r="CX187">
        <f>IF(CW187="","",TODAY()-CW187)</f>
        <v>-402</v>
      </c>
      <c r="DA187" t="str">
        <f>IF(CW187="","SIN ESTADO",IF(CY187&lt;&gt;"","PAGA",IF(CX187&gt;0,"VENCIDA",IF(CX187&gt;=-5,"POR VENCER","AL DÍA"))))</f>
        <v>AL DÍA</v>
      </c>
      <c r="DC187">
        <f>IF(N($H187)&lt;17,"",IF(CW187="","",CW187+31))</f>
        <v>46751</v>
      </c>
      <c r="DD187">
        <f>IF(DC187="","",TODAY()-DC187)</f>
        <v>-433</v>
      </c>
      <c r="DG187" t="str">
        <f>IF(DC187="","SIN ESTADO",IF(DE187&lt;&gt;"","PAGA",IF(DD187&gt;0,"VENCIDA",IF(DD187&gt;=-5,"POR VENCER","AL DÍA"))))</f>
        <v>AL DÍA</v>
      </c>
      <c r="DI187">
        <f>IF(N($H187)&lt;18,"",IF(DC187="","",DC187+31))</f>
        <v>46782</v>
      </c>
      <c r="DJ187">
        <f>IF(DI187="","",TODAY()-DI187)</f>
        <v>-464</v>
      </c>
      <c r="DM187" t="str">
        <f>IF(DI187="","SIN ESTADO",IF(DK187&lt;&gt;"","PAGA",IF(DJ187&gt;0,"VENCIDA",IF(DJ187&gt;=-5,"POR VENCER","AL DÍA"))))</f>
        <v>AL DÍA</v>
      </c>
      <c r="DO187">
        <f>IF(N($H187)&lt;19,"",IF(DI187="","",DI187+31))</f>
        <v>46813</v>
      </c>
      <c r="DP187">
        <f>IF(DO187="","",TODAY()-DO187)</f>
        <v>-495</v>
      </c>
      <c r="DS187" t="str">
        <f>IF(DO187="","SIN ESTADO",IF(DQ187&lt;&gt;"","PAGA",IF(DP187&gt;0,"VENCIDA",IF(DP187&gt;=-5,"POR VENCER","AL DÍA"))))</f>
        <v>AL DÍA</v>
      </c>
      <c r="DU187">
        <f>IF(N($H187)&lt;20,"",IF(DO187="","",DO187+31))</f>
        <v>46844</v>
      </c>
      <c r="DV187">
        <f>IF(DU187="","",TODAY()-DU187)</f>
        <v>-526</v>
      </c>
      <c r="DY187" t="str">
        <f>IF(DU187="","SIN ESTADO",IF(DW187&lt;&gt;"","PAGA",IF(DV187&gt;0,"VENCIDA",IF(DV187&gt;=-5,"POR VENCER","AL DÍA"))))</f>
        <v>AL DÍA</v>
      </c>
      <c r="EA187">
        <f>IF(N($H187)&lt;21,"",IF(DU187="","",DU187+31))</f>
        <v>46875</v>
      </c>
      <c r="EB187">
        <f>IF(EA187="","",TODAY()-EA187)</f>
        <v>-557</v>
      </c>
      <c r="EE187" t="str">
        <f>IF(EA187="","SIN ESTADO",IF(EC187&lt;&gt;"","PAGA",IF(EB187&gt;0,"VENCIDA",IF(EB187&gt;=-5,"POR VENCER","AL DÍA"))))</f>
        <v>AL DÍA</v>
      </c>
      <c r="EG187">
        <f>IF(N($H187)&lt;22,"",IF(EA187="","",EA187+31))</f>
        <v>46906</v>
      </c>
      <c r="EH187">
        <f>IF(EG187="","",TODAY()-EG187)</f>
        <v>-588</v>
      </c>
      <c r="EK187" t="str">
        <f>IF(EG187="","SIN ESTADO",IF(EI187&lt;&gt;"","PAGA",IF(EH187&gt;0,"VENCIDA",IF(EH187&gt;=-5,"POR VENCER","AL DÍA"))))</f>
        <v>AL DÍA</v>
      </c>
      <c r="EM187">
        <f>IF(N($H187)&lt;23,"",IF(EG187="","",EG187+31))</f>
        <v>46937</v>
      </c>
      <c r="EN187">
        <f>IF(EM187="","",TODAY()-EM187)</f>
        <v>-619</v>
      </c>
      <c r="EQ187" t="str">
        <f>IF(EM187="","SIN ESTADO",IF(EO187&lt;&gt;"","PAGA",IF(EN187&gt;0,"VENCIDA",IF(EN187&gt;=-5,"POR VENCER","AL DÍA"))))</f>
        <v>AL DÍA</v>
      </c>
      <c r="ES187">
        <f>IF(N($H187)&lt;24,"",IF(EM187="","",EM187+31))</f>
        <v>46968</v>
      </c>
      <c r="ET187">
        <f>IF(ES187="","",TODAY()-ES187)</f>
        <v>-650</v>
      </c>
      <c r="EW187" t="str">
        <f>IF(ES187="","SIN ESTADO",IF(EU187&lt;&gt;"","PAGA",IF(ET187&gt;0,"VENCIDA",IF(ET187&gt;=-5,"POR VENCER","AL DÍA"))))</f>
        <v>AL DÍA</v>
      </c>
      <c r="EY187" t="str">
        <f>IF(N($H187)&lt;25,"",IF(ES187="","",ES187+31))</f>
        <v/>
      </c>
      <c r="EZ187" t="str">
        <f>IF(EY187="","",TODAY()-EY187)</f>
        <v/>
      </c>
      <c r="FC187" t="str">
        <f>IF(EY187="","SIN ESTADO",IF(FA187&lt;&gt;"","PAGA",IF(EZ187&gt;0,"VENCIDA",IF(EZ187&gt;=-5,"POR VENCER","AL DÍA"))))</f>
        <v>SIN ESTADO</v>
      </c>
      <c r="FE187" t="str">
        <f>IF(N($H187)&lt;26,"",IF(EY187="","",EY187+31))</f>
        <v/>
      </c>
      <c r="FF187" t="str">
        <f>IF(FE187="","",TODAY()-FE187)</f>
        <v/>
      </c>
      <c r="FI187" t="str">
        <f>IF(FE187="","SIN ESTADO",IF(FG187&lt;&gt;"","PAGA",IF(FF187&gt;0,"VENCIDA",IF(FF187&gt;=-5,"POR VENCER","AL DÍA"))))</f>
        <v>SIN ESTADO</v>
      </c>
      <c r="FK187" t="str">
        <f>IF(N($H187)&lt;27,"",IF(FE187="","",FE187+31))</f>
        <v/>
      </c>
      <c r="FL187" t="str">
        <f>IF(FK187="","",TODAY()-FK187)</f>
        <v/>
      </c>
      <c r="FO187" t="str">
        <f>IF(FK187="","SIN ESTADO",IF(FM187&lt;&gt;"","PAGA",IF(FL187&gt;0,"VENCIDA",IF(FL187&gt;=-5,"POR VENCER","AL DÍA"))))</f>
        <v>SIN ESTADO</v>
      </c>
      <c r="FQ187" t="str">
        <f>IF(N($H187)&lt;28,"",IF(FK187="","",FK187+31))</f>
        <v/>
      </c>
      <c r="FR187" t="str">
        <f>IF(FQ187="","",TODAY()-FQ187)</f>
        <v/>
      </c>
      <c r="FU187" t="str">
        <f>IF(FQ187="","SIN ESTADO",IF(FS187&lt;&gt;"","PAGA",IF(FR187&gt;0,"VENCIDA",IF(FR187&gt;=-5,"POR VENCER","AL DÍA"))))</f>
        <v>SIN ESTADO</v>
      </c>
      <c r="FW187" t="str">
        <f>IF(N($H187)&lt;29,"",IF(FQ187="","",FQ187+31))</f>
        <v/>
      </c>
      <c r="FX187" t="str">
        <f>IF(FW187="","",TODAY()-FW187)</f>
        <v/>
      </c>
      <c r="GA187" t="str">
        <f>IF(FW187="","SIN ESTADO",IF(FY187&lt;&gt;"","PAGA",IF(FX187&gt;0,"VENCIDA",IF(FX187&gt;=-5,"POR VENCER","AL DÍA"))))</f>
        <v>SIN ESTADO</v>
      </c>
      <c r="GC187" t="str">
        <f>IF(N($H187)&lt;30,"",IF(FW187="","",FW187+31))</f>
        <v/>
      </c>
      <c r="GD187" t="str">
        <f>IF(GC187="","",TODAY()-GC187)</f>
        <v/>
      </c>
      <c r="GG187" t="str">
        <f>IF(GC187="","SIN ESTADO",IF(GE187&lt;&gt;"","PAGA",IF(GD187&gt;0,"VENCIDA",IF(GD187&gt;=-5,"POR VENCER","AL DÍA"))))</f>
        <v>SIN ESTADO</v>
      </c>
      <c r="GI187" t="str">
        <f>IF(N($H187)&lt;31,"",IF(GC187="","",GC187+31))</f>
        <v/>
      </c>
      <c r="GJ187" t="str">
        <f>IF(GI187="","",TODAY()-GI187)</f>
        <v/>
      </c>
      <c r="GM187" t="str">
        <f>IF(GI187="","SIN ESTADO",IF(GK187&lt;&gt;"","PAGA",IF(GJ187&gt;0,"VENCIDA",IF(GJ187&gt;=-5,"POR VENCER","AL DÍA"))))</f>
        <v>SIN ESTADO</v>
      </c>
      <c r="GO187" t="str">
        <f>IF(N($H187)&lt;32,"",IF(GI187="","",GI187+31))</f>
        <v/>
      </c>
      <c r="GP187" t="str">
        <f>IF(GO187="","",TODAY()-GO187)</f>
        <v/>
      </c>
      <c r="GS187" t="str">
        <f>IF(GO187="","SIN ESTADO",IF(GQ187&lt;&gt;"","PAGA",IF(GP187&gt;0,"VENCIDA",IF(GP187&gt;=-5,"POR VENCER","AL DÍA"))))</f>
        <v>SIN ESTADO</v>
      </c>
      <c r="GU187" t="str">
        <f>IF(N($H187)&lt;33,"",IF(GO187="","",GO187+31))</f>
        <v/>
      </c>
      <c r="GV187" t="str">
        <f>IF(GU187="","",TODAY()-GU187)</f>
        <v/>
      </c>
      <c r="GY187" t="str">
        <f>IF(GU187="","SIN ESTADO",IF(GW187&lt;&gt;"","PAGA",IF(GV187&gt;0,"VENCIDA",IF(GV187&gt;=-5,"POR VENCER","AL DÍA"))))</f>
        <v>SIN ESTADO</v>
      </c>
      <c r="HA187" t="str">
        <f>IF(N($H187)&lt;34,"",IF(GU187="","",GU187+31))</f>
        <v/>
      </c>
      <c r="HB187" t="str">
        <f>IF(HA187="","",TODAY()-HA187)</f>
        <v/>
      </c>
      <c r="HE187" t="str">
        <f>IF(HA187="","SIN ESTADO",IF(HC187&lt;&gt;"","PAGA",IF(HB187&gt;0,"VENCIDA",IF(HB187&gt;=-5,"POR VENCER","AL DÍA"))))</f>
        <v>SIN ESTADO</v>
      </c>
      <c r="HG187" t="str">
        <f>IF(N($H187)&lt;35,"",IF(HA187="","",HA187+31))</f>
        <v/>
      </c>
      <c r="HH187" t="str">
        <f>IF(HG187="","",TODAY()-HG187)</f>
        <v/>
      </c>
      <c r="HK187" t="str">
        <f>IF(HG187="","SIN ESTADO",IF(HI187&lt;&gt;"","PAGA",IF(HH187&gt;0,"VENCIDA",IF(HH187&gt;=-5,"POR VENCER","AL DÍA"))))</f>
        <v>SIN ESTADO</v>
      </c>
      <c r="HM187" t="str">
        <f>IF(N($H187)&lt;36,"",IF(HG187="","",HG187+31))</f>
        <v/>
      </c>
      <c r="HN187" t="str">
        <f>IF(HM187="","",TODAY()-HM187)</f>
        <v/>
      </c>
      <c r="HQ187" t="str">
        <f>IF(HM187="","SIN ESTADO",IF(HO187&lt;&gt;"","PAGA",IF(HN187&gt;0,"VENCIDA",IF(HN187&gt;=-5,"POR VENCER","AL DÍA"))))</f>
        <v>SIN ESTADO</v>
      </c>
      <c r="HS187">
        <f>N187+T187+Z187+AF187+AL187+AR187+AX187+BD187+BJ187+BP187+BV187+CB187+CH187+CN187+CT187+CZ187+DF187+DL187+DR187+DX187+ED187+EJ187+EP187+EV187+FB187+FH187+FN187+FT187+FZ187+GF187+GL187+GR187+GX187+HD187+HJ187+HP187</f>
        <v>187500</v>
      </c>
      <c r="HU187">
        <f>IFERROR(N($J187),0)</f>
        <v>1062500</v>
      </c>
      <c r="HW187">
        <f>SUMPRODUCT((MOD(COLUMN($M187:$HR187)-COLUMN($M187),6)=0)*ISNUMBER($M187:$HR187)*($M187:$HR187&gt;=RESUMEN!$C$26)*($M187:$HR187&lt;=RESUMEN!$C$27)*IFERROR(N($N187:$HS187),0))</f>
        <v>187500</v>
      </c>
      <c r="HX187">
        <f>SUMPRODUCT((MOD(COLUMN($M187:$HR187)-COLUMN($M187),6)=0)*ISNUMBER($M187:$HR187)*($M187:$HR187&gt;=RESUMEN!$C$26)*($M187:$HR187&lt;=RESUMEN!$C$27))</f>
        <v>1</v>
      </c>
    </row>
    <row r="188">
      <c r="B188">
        <f>VENTAS!A187</f>
        <v>185</v>
      </c>
      <c r="C188" t="str">
        <f>VENTAS!B187</f>
        <v xml:space="preserve">LC1 - 20 - 2 </v>
      </c>
      <c r="D188" t="str">
        <f>VENTAS!C187</f>
        <v>VENDIDO</v>
      </c>
      <c r="E188">
        <f>VENTAS!D187</f>
        <v>25000000</v>
      </c>
      <c r="F188">
        <f>VENTAS!J187</f>
        <v>0</v>
      </c>
      <c r="G188">
        <f>VENTAS!F187</f>
        <v>46047</v>
      </c>
      <c r="H188">
        <f>VENTAS!K187</f>
        <v>1</v>
      </c>
      <c r="I188">
        <f>VENTAS!M187</f>
        <v>0</v>
      </c>
      <c r="J188">
        <f>VENTAS!L187</f>
        <v>0</v>
      </c>
      <c r="K188">
        <f>IF(N($H188)&lt;1,"",$G188+31)</f>
        <v>46078</v>
      </c>
      <c r="L188">
        <f>IF(K188="","",TODAY()-K188)</f>
        <v>240</v>
      </c>
      <c r="M188">
        <v>46047</v>
      </c>
      <c r="N188">
        <v>0</v>
      </c>
      <c r="O188" t="str">
        <f>IF(K188="","SIN ESTADO",IF(M188&lt;&gt;"","PAGA",IF(L188&gt;0,"VENCIDA",IF(L188&gt;=-5,"POR VENCER","AL DÍA"))))</f>
        <v>PAGA</v>
      </c>
      <c r="P188" t="str">
        <v>EFECTIVO</v>
      </c>
      <c r="Q188" t="str">
        <f>IF(N($H188)&lt;2,"",IF(K188="","",K188+31))</f>
        <v/>
      </c>
      <c r="R188" t="str">
        <f>IF(Q188="","",TODAY()-Q188)</f>
        <v/>
      </c>
      <c r="U188" t="str">
        <f>IF(Q188="","SIN ESTADO",IF(S188&lt;&gt;"","PAGA",IF(R188&gt;0,"VENCIDA",IF(R188&gt;=-5,"POR VENCER","AL DÍA"))))</f>
        <v>SIN ESTADO</v>
      </c>
      <c r="W188" t="str">
        <f>IF(N($H188)&lt;3,"",IF(Q188="","",Q188+31))</f>
        <v/>
      </c>
      <c r="X188" t="str">
        <f>IF(W188="","",TODAY()-W188)</f>
        <v/>
      </c>
      <c r="AA188" t="str">
        <f>IF(W188="","SIN ESTADO",IF(Y188&lt;&gt;"","PAGA",IF(X188&gt;0,"VENCIDA",IF(X188&gt;=-5,"POR VENCER","AL DÍA"))))</f>
        <v>SIN ESTADO</v>
      </c>
      <c r="AC188" t="str">
        <f>IF(N($H188)&lt;4,"",IF(W188="","",W188+31))</f>
        <v/>
      </c>
      <c r="AD188" t="str">
        <f>IF(AC188="","",TODAY()-AC188)</f>
        <v/>
      </c>
      <c r="AG188" t="str">
        <f>IF(AC188="","SIN ESTADO",IF(AE188&lt;&gt;"","PAGA",IF(AD188&gt;0,"VENCIDA",IF(AD188&gt;=-5,"POR VENCER","AL DÍA"))))</f>
        <v>SIN ESTADO</v>
      </c>
      <c r="AI188" t="str">
        <f>IF(N($H188)&lt;5,"",IF(AC188="","",AC188+31))</f>
        <v/>
      </c>
      <c r="AJ188" t="str">
        <f>IF(AI188="","",TODAY()-AI188)</f>
        <v/>
      </c>
      <c r="AM188" t="str">
        <f>IF(AI188="","SIN ESTADO",IF(AK188&lt;&gt;"","PAGA",IF(AJ188&gt;0,"VENCIDA",IF(AJ188&gt;=-5,"POR VENCER","AL DÍA"))))</f>
        <v>SIN ESTADO</v>
      </c>
      <c r="AO188" t="str">
        <f>IF(N($H188)&lt;6,"",IF(AI188="","",AI188+31))</f>
        <v/>
      </c>
      <c r="AP188" t="str">
        <f>IF(AO188="","",TODAY()-AO188)</f>
        <v/>
      </c>
      <c r="AS188" t="str">
        <f>IF(AO188="","SIN ESTADO",IF(AQ188&lt;&gt;"","PAGA",IF(AP188&gt;0,"VENCIDA",IF(AP188&gt;=-5,"POR VENCER","AL DÍA"))))</f>
        <v>SIN ESTADO</v>
      </c>
      <c r="AU188" t="str">
        <f>IF(N($H188)&lt;7,"",IF(AO188="","",AO188+31))</f>
        <v/>
      </c>
      <c r="AV188" t="str">
        <f>IF(AU188="","",TODAY()-AU188)</f>
        <v/>
      </c>
      <c r="AY188" t="str">
        <f>IF(AU188="","SIN ESTADO",IF(AW188&lt;&gt;"","PAGA",IF(AV188&gt;0,"VENCIDA",IF(AV188&gt;=-5,"POR VENCER","AL DÍA"))))</f>
        <v>SIN ESTADO</v>
      </c>
      <c r="BA188" t="str">
        <f>IF(N($H188)&lt;8,"",IF(AU188="","",AU188+31))</f>
        <v/>
      </c>
      <c r="BB188" t="str">
        <f>IF(BA188="","",TODAY()-BA188)</f>
        <v/>
      </c>
      <c r="BE188" t="str">
        <f>IF(BA188="","SIN ESTADO",IF(BC188&lt;&gt;"","PAGA",IF(BB188&gt;0,"VENCIDA",IF(BB188&gt;=-5,"POR VENCER","AL DÍA"))))</f>
        <v>SIN ESTADO</v>
      </c>
      <c r="BG188" t="str">
        <f>IF(N($H188)&lt;9,"",IF(BA188="","",BA188+31))</f>
        <v/>
      </c>
      <c r="BH188" t="str">
        <f>IF(BG188="","",TODAY()-BG188)</f>
        <v/>
      </c>
      <c r="BK188" t="str">
        <f>IF(BG188="","SIN ESTADO",IF(BI188&lt;&gt;"","PAGA",IF(BH188&gt;0,"VENCIDA",IF(BH188&gt;=-5,"POR VENCER","AL DÍA"))))</f>
        <v>SIN ESTADO</v>
      </c>
      <c r="BM188" t="str">
        <f>IF(N($H188)&lt;10,"",IF(BG188="","",BG188+31))</f>
        <v/>
      </c>
      <c r="BN188" t="str">
        <f>IF(BM188="","",TODAY()-BM188)</f>
        <v/>
      </c>
      <c r="BQ188" t="str">
        <f>IF(BM188="","SIN ESTADO",IF(BO188&lt;&gt;"","PAGA",IF(BN188&gt;0,"VENCIDA",IF(BN188&gt;=-5,"POR VENCER","AL DÍA"))))</f>
        <v>SIN ESTADO</v>
      </c>
      <c r="BS188" t="str">
        <f>IF(N($H188)&lt;11,"",IF(BM188="","",BM188+31))</f>
        <v/>
      </c>
      <c r="BT188" t="str">
        <f>IF(BS188="","",TODAY()-BS188)</f>
        <v/>
      </c>
      <c r="BW188" t="str">
        <f>IF(BS188="","SIN ESTADO",IF(BU188&lt;&gt;"","PAGA",IF(BT188&gt;0,"VENCIDA",IF(BT188&gt;=-5,"POR VENCER","AL DÍA"))))</f>
        <v>SIN ESTADO</v>
      </c>
      <c r="BY188" t="str">
        <f>IF(N($H188)&lt;12,"",IF(BS188="","",BS188+31))</f>
        <v/>
      </c>
      <c r="BZ188" t="str">
        <f>IF(BY188="","",TODAY()-BY188)</f>
        <v/>
      </c>
      <c r="CC188" t="str">
        <f>IF(BY188="","SIN ESTADO",IF(CA188&lt;&gt;"","PAGA",IF(BZ188&gt;0,"VENCIDA",IF(BZ188&gt;=-5,"POR VENCER","AL DÍA"))))</f>
        <v>SIN ESTADO</v>
      </c>
      <c r="CE188" t="str">
        <f>IF(N($H188)&lt;13,"",IF(BY188="","",BY188+31))</f>
        <v/>
      </c>
      <c r="CF188" t="str">
        <f>IF(CE188="","",TODAY()-CE188)</f>
        <v/>
      </c>
      <c r="CI188" t="str">
        <f>IF(CE188="","SIN ESTADO",IF(CG188&lt;&gt;"","PAGA",IF(CF188&gt;0,"VENCIDA",IF(CF188&gt;=-5,"POR VENCER","AL DÍA"))))</f>
        <v>SIN ESTADO</v>
      </c>
      <c r="CK188" t="str">
        <f>IF(N($H188)&lt;14,"",IF(CE188="","",CE188+31))</f>
        <v/>
      </c>
      <c r="CL188" t="str">
        <f>IF(CK188="","",TODAY()-CK188)</f>
        <v/>
      </c>
      <c r="CO188" t="str">
        <f>IF(CK188="","SIN ESTADO",IF(CM188&lt;&gt;"","PAGA",IF(CL188&gt;0,"VENCIDA",IF(CL188&gt;=-5,"POR VENCER","AL DÍA"))))</f>
        <v>SIN ESTADO</v>
      </c>
      <c r="CQ188" t="str">
        <f>IF(N($H188)&lt;15,"",IF(CK188="","",CK188+31))</f>
        <v/>
      </c>
      <c r="CR188" t="str">
        <f>IF(CQ188="","",TODAY()-CQ188)</f>
        <v/>
      </c>
      <c r="CU188" t="str">
        <f>IF(CQ188="","SIN ESTADO",IF(CS188&lt;&gt;"","PAGA",IF(CR188&gt;0,"VENCIDA",IF(CR188&gt;=-5,"POR VENCER","AL DÍA"))))</f>
        <v>SIN ESTADO</v>
      </c>
      <c r="CW188" t="str">
        <f>IF(N($H188)&lt;16,"",IF(CQ188="","",CQ188+31))</f>
        <v/>
      </c>
      <c r="CX188" t="str">
        <f>IF(CW188="","",TODAY()-CW188)</f>
        <v/>
      </c>
      <c r="DA188" t="str">
        <f>IF(CW188="","SIN ESTADO",IF(CY188&lt;&gt;"","PAGA",IF(CX188&gt;0,"VENCIDA",IF(CX188&gt;=-5,"POR VENCER","AL DÍA"))))</f>
        <v>SIN ESTADO</v>
      </c>
      <c r="DC188" t="str">
        <f>IF(N($H188)&lt;17,"",IF(CW188="","",CW188+31))</f>
        <v/>
      </c>
      <c r="DD188" t="str">
        <f>IF(DC188="","",TODAY()-DC188)</f>
        <v/>
      </c>
      <c r="DG188" t="str">
        <f>IF(DC188="","SIN ESTADO",IF(DE188&lt;&gt;"","PAGA",IF(DD188&gt;0,"VENCIDA",IF(DD188&gt;=-5,"POR VENCER","AL DÍA"))))</f>
        <v>SIN ESTADO</v>
      </c>
      <c r="DI188" t="str">
        <f>IF(N($H188)&lt;18,"",IF(DC188="","",DC188+31))</f>
        <v/>
      </c>
      <c r="DJ188" t="str">
        <f>IF(DI188="","",TODAY()-DI188)</f>
        <v/>
      </c>
      <c r="DM188" t="str">
        <f>IF(DI188="","SIN ESTADO",IF(DK188&lt;&gt;"","PAGA",IF(DJ188&gt;0,"VENCIDA",IF(DJ188&gt;=-5,"POR VENCER","AL DÍA"))))</f>
        <v>SIN ESTADO</v>
      </c>
      <c r="DO188" t="str">
        <f>IF(N($H188)&lt;19,"",IF(DI188="","",DI188+31))</f>
        <v/>
      </c>
      <c r="DP188" t="str">
        <f>IF(DO188="","",TODAY()-DO188)</f>
        <v/>
      </c>
      <c r="DS188" t="str">
        <f>IF(DO188="","SIN ESTADO",IF(DQ188&lt;&gt;"","PAGA",IF(DP188&gt;0,"VENCIDA",IF(DP188&gt;=-5,"POR VENCER","AL DÍA"))))</f>
        <v>SIN ESTADO</v>
      </c>
      <c r="DU188" t="str">
        <f>IF(N($H188)&lt;20,"",IF(DO188="","",DO188+31))</f>
        <v/>
      </c>
      <c r="DV188" t="str">
        <f>IF(DU188="","",TODAY()-DU188)</f>
        <v/>
      </c>
      <c r="DY188" t="str">
        <f>IF(DU188="","SIN ESTADO",IF(DW188&lt;&gt;"","PAGA",IF(DV188&gt;0,"VENCIDA",IF(DV188&gt;=-5,"POR VENCER","AL DÍA"))))</f>
        <v>SIN ESTADO</v>
      </c>
      <c r="EA188" t="str">
        <f>IF(N($H188)&lt;21,"",IF(DU188="","",DU188+31))</f>
        <v/>
      </c>
      <c r="EB188" t="str">
        <f>IF(EA188="","",TODAY()-EA188)</f>
        <v/>
      </c>
      <c r="EE188" t="str">
        <f>IF(EA188="","SIN ESTADO",IF(EC188&lt;&gt;"","PAGA",IF(EB188&gt;0,"VENCIDA",IF(EB188&gt;=-5,"POR VENCER","AL DÍA"))))</f>
        <v>SIN ESTADO</v>
      </c>
      <c r="EG188" t="str">
        <f>IF(N($H188)&lt;22,"",IF(EA188="","",EA188+31))</f>
        <v/>
      </c>
      <c r="EH188" t="str">
        <f>IF(EG188="","",TODAY()-EG188)</f>
        <v/>
      </c>
      <c r="EK188" t="str">
        <f>IF(EG188="","SIN ESTADO",IF(EI188&lt;&gt;"","PAGA",IF(EH188&gt;0,"VENCIDA",IF(EH188&gt;=-5,"POR VENCER","AL DÍA"))))</f>
        <v>SIN ESTADO</v>
      </c>
      <c r="EM188" t="str">
        <f>IF(N($H188)&lt;23,"",IF(EG188="","",EG188+31))</f>
        <v/>
      </c>
      <c r="EN188" t="str">
        <f>IF(EM188="","",TODAY()-EM188)</f>
        <v/>
      </c>
      <c r="EQ188" t="str">
        <f>IF(EM188="","SIN ESTADO",IF(EO188&lt;&gt;"","PAGA",IF(EN188&gt;0,"VENCIDA",IF(EN188&gt;=-5,"POR VENCER","AL DÍA"))))</f>
        <v>SIN ESTADO</v>
      </c>
      <c r="ES188" t="str">
        <f>IF(N($H188)&lt;24,"",IF(EM188="","",EM188+31))</f>
        <v/>
      </c>
      <c r="ET188" t="str">
        <f>IF(ES188="","",TODAY()-ES188)</f>
        <v/>
      </c>
      <c r="EW188" t="str">
        <f>IF(ES188="","SIN ESTADO",IF(EU188&lt;&gt;"","PAGA",IF(ET188&gt;0,"VENCIDA",IF(ET188&gt;=-5,"POR VENCER","AL DÍA"))))</f>
        <v>SIN ESTADO</v>
      </c>
      <c r="EY188" t="str">
        <f>IF(N($H188)&lt;25,"",IF(ES188="","",ES188+31))</f>
        <v/>
      </c>
      <c r="EZ188" t="str">
        <f>IF(EY188="","",TODAY()-EY188)</f>
        <v/>
      </c>
      <c r="FC188" t="str">
        <f>IF(EY188="","SIN ESTADO",IF(FA188&lt;&gt;"","PAGA",IF(EZ188&gt;0,"VENCIDA",IF(EZ188&gt;=-5,"POR VENCER","AL DÍA"))))</f>
        <v>SIN ESTADO</v>
      </c>
      <c r="FE188" t="str">
        <f>IF(N($H188)&lt;26,"",IF(EY188="","",EY188+31))</f>
        <v/>
      </c>
      <c r="FF188" t="str">
        <f>IF(FE188="","",TODAY()-FE188)</f>
        <v/>
      </c>
      <c r="FI188" t="str">
        <f>IF(FE188="","SIN ESTADO",IF(FG188&lt;&gt;"","PAGA",IF(FF188&gt;0,"VENCIDA",IF(FF188&gt;=-5,"POR VENCER","AL DÍA"))))</f>
        <v>SIN ESTADO</v>
      </c>
      <c r="FK188" t="str">
        <f>IF(N($H188)&lt;27,"",IF(FE188="","",FE188+31))</f>
        <v/>
      </c>
      <c r="FL188" t="str">
        <f>IF(FK188="","",TODAY()-FK188)</f>
        <v/>
      </c>
      <c r="FO188" t="str">
        <f>IF(FK188="","SIN ESTADO",IF(FM188&lt;&gt;"","PAGA",IF(FL188&gt;0,"VENCIDA",IF(FL188&gt;=-5,"POR VENCER","AL DÍA"))))</f>
        <v>SIN ESTADO</v>
      </c>
      <c r="FQ188" t="str">
        <f>IF(N($H188)&lt;28,"",IF(FK188="","",FK188+31))</f>
        <v/>
      </c>
      <c r="FR188" t="str">
        <f>IF(FQ188="","",TODAY()-FQ188)</f>
        <v/>
      </c>
      <c r="FU188" t="str">
        <f>IF(FQ188="","SIN ESTADO",IF(FS188&lt;&gt;"","PAGA",IF(FR188&gt;0,"VENCIDA",IF(FR188&gt;=-5,"POR VENCER","AL DÍA"))))</f>
        <v>SIN ESTADO</v>
      </c>
      <c r="FW188" t="str">
        <f>IF(N($H188)&lt;29,"",IF(FQ188="","",FQ188+31))</f>
        <v/>
      </c>
      <c r="FX188" t="str">
        <f>IF(FW188="","",TODAY()-FW188)</f>
        <v/>
      </c>
      <c r="GA188" t="str">
        <f>IF(FW188="","SIN ESTADO",IF(FY188&lt;&gt;"","PAGA",IF(FX188&gt;0,"VENCIDA",IF(FX188&gt;=-5,"POR VENCER","AL DÍA"))))</f>
        <v>SIN ESTADO</v>
      </c>
      <c r="GC188" t="str">
        <f>IF(N($H188)&lt;30,"",IF(FW188="","",FW188+31))</f>
        <v/>
      </c>
      <c r="GD188" t="str">
        <f>IF(GC188="","",TODAY()-GC188)</f>
        <v/>
      </c>
      <c r="GG188" t="str">
        <f>IF(GC188="","SIN ESTADO",IF(GE188&lt;&gt;"","PAGA",IF(GD188&gt;0,"VENCIDA",IF(GD188&gt;=-5,"POR VENCER","AL DÍA"))))</f>
        <v>SIN ESTADO</v>
      </c>
      <c r="GI188" t="str">
        <f>IF(N($H188)&lt;31,"",IF(GC188="","",GC188+31))</f>
        <v/>
      </c>
      <c r="GJ188" t="str">
        <f>IF(GI188="","",TODAY()-GI188)</f>
        <v/>
      </c>
      <c r="GM188" t="str">
        <f>IF(GI188="","SIN ESTADO",IF(GK188&lt;&gt;"","PAGA",IF(GJ188&gt;0,"VENCIDA",IF(GJ188&gt;=-5,"POR VENCER","AL DÍA"))))</f>
        <v>SIN ESTADO</v>
      </c>
      <c r="GO188" t="str">
        <f>IF(N($H188)&lt;32,"",IF(GI188="","",GI188+31))</f>
        <v/>
      </c>
      <c r="GP188" t="str">
        <f>IF(GO188="","",TODAY()-GO188)</f>
        <v/>
      </c>
      <c r="GS188" t="str">
        <f>IF(GO188="","SIN ESTADO",IF(GQ188&lt;&gt;"","PAGA",IF(GP188&gt;0,"VENCIDA",IF(GP188&gt;=-5,"POR VENCER","AL DÍA"))))</f>
        <v>SIN ESTADO</v>
      </c>
      <c r="GU188" t="str">
        <f>IF(N($H188)&lt;33,"",IF(GO188="","",GO188+31))</f>
        <v/>
      </c>
      <c r="GV188" t="str">
        <f>IF(GU188="","",TODAY()-GU188)</f>
        <v/>
      </c>
      <c r="GY188" t="str">
        <f>IF(GU188="","SIN ESTADO",IF(GW188&lt;&gt;"","PAGA",IF(GV188&gt;0,"VENCIDA",IF(GV188&gt;=-5,"POR VENCER","AL DÍA"))))</f>
        <v>SIN ESTADO</v>
      </c>
      <c r="HA188" t="str">
        <f>IF(N($H188)&lt;34,"",IF(GU188="","",GU188+31))</f>
        <v/>
      </c>
      <c r="HB188" t="str">
        <f>IF(HA188="","",TODAY()-HA188)</f>
        <v/>
      </c>
      <c r="HE188" t="str">
        <f>IF(HA188="","SIN ESTADO",IF(HC188&lt;&gt;"","PAGA",IF(HB188&gt;0,"VENCIDA",IF(HB188&gt;=-5,"POR VENCER","AL DÍA"))))</f>
        <v>SIN ESTADO</v>
      </c>
      <c r="HG188" t="str">
        <f>IF(N($H188)&lt;35,"",IF(HA188="","",HA188+31))</f>
        <v/>
      </c>
      <c r="HH188" t="str">
        <f>IF(HG188="","",TODAY()-HG188)</f>
        <v/>
      </c>
      <c r="HK188" t="str">
        <f>IF(HG188="","SIN ESTADO",IF(HI188&lt;&gt;"","PAGA",IF(HH188&gt;0,"VENCIDA",IF(HH188&gt;=-5,"POR VENCER","AL DÍA"))))</f>
        <v>SIN ESTADO</v>
      </c>
      <c r="HM188" t="str">
        <f>IF(N($H188)&lt;36,"",IF(HG188="","",HG188+31))</f>
        <v/>
      </c>
      <c r="HN188" t="str">
        <f>IF(HM188="","",TODAY()-HM188)</f>
        <v/>
      </c>
      <c r="HQ188" t="str">
        <f>IF(HM188="","SIN ESTADO",IF(HO188&lt;&gt;"","PAGA",IF(HN188&gt;0,"VENCIDA",IF(HN188&gt;=-5,"POR VENCER","AL DÍA"))))</f>
        <v>SIN ESTADO</v>
      </c>
      <c r="HS188">
        <f>N188+T188+Z188+AF188+AL188+AR188+AX188+BD188+BJ188+BP188+BV188+CB188+CH188+CN188+CT188+CZ188+DF188+DL188+DR188+DX188+ED188+EJ188+EP188+EV188+FB188+FH188+FN188+FT188+FZ188+GF188+GL188+GR188+GX188+HD188+HJ188+HP188</f>
        <v>0</v>
      </c>
      <c r="HU188">
        <f>IFERROR(N($J188),0)</f>
        <v>0</v>
      </c>
      <c r="HW188">
        <f>SUMPRODUCT((MOD(COLUMN($M188:$HR188)-COLUMN($M188),6)=0)*ISNUMBER($M188:$HR188)*($M188:$HR188&gt;=RESUMEN!$C$26)*($M188:$HR188&lt;=RESUMEN!$C$27)*IFERROR(N($N188:$HS188),0))</f>
        <v>0</v>
      </c>
      <c r="HX188">
        <f>SUMPRODUCT((MOD(COLUMN($M188:$HR188)-COLUMN($M188),6)=0)*ISNUMBER($M188:$HR188)*($M188:$HR188&gt;=RESUMEN!$C$26)*($M188:$HR188&lt;=RESUMEN!$C$27))</f>
        <v>0</v>
      </c>
    </row>
    <row r="189">
      <c r="B189">
        <f>VENTAS!A188</f>
        <v>186</v>
      </c>
      <c r="C189" t="str">
        <f>VENTAS!B188</f>
        <v xml:space="preserve">LC1 - 20 - 3 </v>
      </c>
      <c r="D189" t="str">
        <f>VENTAS!C188</f>
        <v>VENDIDO</v>
      </c>
      <c r="E189">
        <f>VENTAS!D188</f>
        <v>25000000</v>
      </c>
      <c r="F189">
        <f>VENTAS!J188</f>
        <v>0</v>
      </c>
      <c r="G189">
        <f>VENTAS!F188</f>
        <v>46048</v>
      </c>
      <c r="H189">
        <f>VENTAS!K188</f>
        <v>1</v>
      </c>
      <c r="I189" t="str">
        <v>PAGO EN SU TOTALIDAD</v>
      </c>
      <c r="J189">
        <f>VENTAS!L188</f>
        <v>0</v>
      </c>
      <c r="K189">
        <f>IF(N($H189)&lt;1,"",$G189+31)</f>
        <v>46079</v>
      </c>
      <c r="L189">
        <f>IF(K189="","",TODAY()-K189)</f>
        <v>239</v>
      </c>
      <c r="M189">
        <v>46176</v>
      </c>
      <c r="N189">
        <v>23500000</v>
      </c>
      <c r="O189" t="str">
        <f>IF(K189="","SIN ESTADO",IF(M189&lt;&gt;"","PAGA",IF(L189&gt;0,"VENCIDA",IF(L189&gt;=-5,"POR VENCER","AL DÍA"))))</f>
        <v>PAGA</v>
      </c>
      <c r="P189" t="str">
        <v>TRANSFERENCIA</v>
      </c>
      <c r="Q189" t="str">
        <f>IF(N($H189)&lt;2,"",IF(K189="","",K189+31))</f>
        <v/>
      </c>
      <c r="R189" t="str">
        <f>IF(Q189="","",TODAY()-Q189)</f>
        <v/>
      </c>
      <c r="U189" t="str">
        <f>IF(Q189="","SIN ESTADO",IF(S189&lt;&gt;"","PAGA",IF(R189&gt;0,"VENCIDA",IF(R189&gt;=-5,"POR VENCER","AL DÍA"))))</f>
        <v>SIN ESTADO</v>
      </c>
      <c r="W189" t="str">
        <f>IF(N($H189)&lt;3,"",IF(Q189="","",Q189+31))</f>
        <v/>
      </c>
      <c r="X189" t="str">
        <f>IF(W189="","",TODAY()-W189)</f>
        <v/>
      </c>
      <c r="AA189" t="str">
        <f>IF(W189="","SIN ESTADO",IF(Y189&lt;&gt;"","PAGA",IF(X189&gt;0,"VENCIDA",IF(X189&gt;=-5,"POR VENCER","AL DÍA"))))</f>
        <v>SIN ESTADO</v>
      </c>
      <c r="AC189" t="str">
        <f>IF(N($H189)&lt;4,"",IF(W189="","",W189+31))</f>
        <v/>
      </c>
      <c r="AD189" t="str">
        <f>IF(AC189="","",TODAY()-AC189)</f>
        <v/>
      </c>
      <c r="AG189" t="str">
        <f>IF(AC189="","SIN ESTADO",IF(AE189&lt;&gt;"","PAGA",IF(AD189&gt;0,"VENCIDA",IF(AD189&gt;=-5,"POR VENCER","AL DÍA"))))</f>
        <v>SIN ESTADO</v>
      </c>
      <c r="AI189" t="str">
        <f>IF(N($H189)&lt;5,"",IF(AC189="","",AC189+31))</f>
        <v/>
      </c>
      <c r="AJ189" t="str">
        <f>IF(AI189="","",TODAY()-AI189)</f>
        <v/>
      </c>
      <c r="AM189" t="str">
        <f>IF(AI189="","SIN ESTADO",IF(AK189&lt;&gt;"","PAGA",IF(AJ189&gt;0,"VENCIDA",IF(AJ189&gt;=-5,"POR VENCER","AL DÍA"))))</f>
        <v>SIN ESTADO</v>
      </c>
      <c r="AO189" t="str">
        <f>IF(N($H189)&lt;6,"",IF(AI189="","",AI189+31))</f>
        <v/>
      </c>
      <c r="AP189" t="str">
        <f>IF(AO189="","",TODAY()-AO189)</f>
        <v/>
      </c>
      <c r="AS189" t="str">
        <f>IF(AO189="","SIN ESTADO",IF(AQ189&lt;&gt;"","PAGA",IF(AP189&gt;0,"VENCIDA",IF(AP189&gt;=-5,"POR VENCER","AL DÍA"))))</f>
        <v>SIN ESTADO</v>
      </c>
      <c r="AU189" t="str">
        <f>IF(N($H189)&lt;7,"",IF(AO189="","",AO189+31))</f>
        <v/>
      </c>
      <c r="AV189" t="str">
        <f>IF(AU189="","",TODAY()-AU189)</f>
        <v/>
      </c>
      <c r="AY189" t="str">
        <f>IF(AU189="","SIN ESTADO",IF(AW189&lt;&gt;"","PAGA",IF(AV189&gt;0,"VENCIDA",IF(AV189&gt;=-5,"POR VENCER","AL DÍA"))))</f>
        <v>SIN ESTADO</v>
      </c>
      <c r="BA189" t="str">
        <f>IF(N($H189)&lt;8,"",IF(AU189="","",AU189+31))</f>
        <v/>
      </c>
      <c r="BB189" t="str">
        <f>IF(BA189="","",TODAY()-BA189)</f>
        <v/>
      </c>
      <c r="BE189" t="str">
        <f>IF(BA189="","SIN ESTADO",IF(BC189&lt;&gt;"","PAGA",IF(BB189&gt;0,"VENCIDA",IF(BB189&gt;=-5,"POR VENCER","AL DÍA"))))</f>
        <v>SIN ESTADO</v>
      </c>
      <c r="BG189" t="str">
        <f>IF(N($H189)&lt;9,"",IF(BA189="","",BA189+31))</f>
        <v/>
      </c>
      <c r="BH189" t="str">
        <f>IF(BG189="","",TODAY()-BG189)</f>
        <v/>
      </c>
      <c r="BK189" t="str">
        <f>IF(BG189="","SIN ESTADO",IF(BI189&lt;&gt;"","PAGA",IF(BH189&gt;0,"VENCIDA",IF(BH189&gt;=-5,"POR VENCER","AL DÍA"))))</f>
        <v>SIN ESTADO</v>
      </c>
      <c r="BM189" t="str">
        <f>IF(N($H189)&lt;10,"",IF(BG189="","",BG189+31))</f>
        <v/>
      </c>
      <c r="BN189" t="str">
        <f>IF(BM189="","",TODAY()-BM189)</f>
        <v/>
      </c>
      <c r="BQ189" t="str">
        <f>IF(BM189="","SIN ESTADO",IF(BO189&lt;&gt;"","PAGA",IF(BN189&gt;0,"VENCIDA",IF(BN189&gt;=-5,"POR VENCER","AL DÍA"))))</f>
        <v>SIN ESTADO</v>
      </c>
      <c r="BS189" t="str">
        <f>IF(N($H189)&lt;11,"",IF(BM189="","",BM189+31))</f>
        <v/>
      </c>
      <c r="BT189" t="str">
        <f>IF(BS189="","",TODAY()-BS189)</f>
        <v/>
      </c>
      <c r="BW189" t="str">
        <f>IF(BS189="","SIN ESTADO",IF(BU189&lt;&gt;"","PAGA",IF(BT189&gt;0,"VENCIDA",IF(BT189&gt;=-5,"POR VENCER","AL DÍA"))))</f>
        <v>SIN ESTADO</v>
      </c>
      <c r="BY189" t="str">
        <f>IF(N($H189)&lt;12,"",IF(BS189="","",BS189+31))</f>
        <v/>
      </c>
      <c r="BZ189" t="str">
        <f>IF(BY189="","",TODAY()-BY189)</f>
        <v/>
      </c>
      <c r="CC189" t="str">
        <f>IF(BY189="","SIN ESTADO",IF(CA189&lt;&gt;"","PAGA",IF(BZ189&gt;0,"VENCIDA",IF(BZ189&gt;=-5,"POR VENCER","AL DÍA"))))</f>
        <v>SIN ESTADO</v>
      </c>
      <c r="CE189" t="str">
        <f>IF(N($H189)&lt;13,"",IF(BY189="","",BY189+31))</f>
        <v/>
      </c>
      <c r="CF189" t="str">
        <f>IF(CE189="","",TODAY()-CE189)</f>
        <v/>
      </c>
      <c r="CI189" t="str">
        <f>IF(CE189="","SIN ESTADO",IF(CG189&lt;&gt;"","PAGA",IF(CF189&gt;0,"VENCIDA",IF(CF189&gt;=-5,"POR VENCER","AL DÍA"))))</f>
        <v>SIN ESTADO</v>
      </c>
      <c r="CK189" t="str">
        <f>IF(N($H189)&lt;14,"",IF(CE189="","",CE189+31))</f>
        <v/>
      </c>
      <c r="CL189" t="str">
        <f>IF(CK189="","",TODAY()-CK189)</f>
        <v/>
      </c>
      <c r="CO189" t="str">
        <f>IF(CK189="","SIN ESTADO",IF(CM189&lt;&gt;"","PAGA",IF(CL189&gt;0,"VENCIDA",IF(CL189&gt;=-5,"POR VENCER","AL DÍA"))))</f>
        <v>SIN ESTADO</v>
      </c>
      <c r="CQ189" t="str">
        <f>IF(N($H189)&lt;15,"",IF(CK189="","",CK189+31))</f>
        <v/>
      </c>
      <c r="CR189" t="str">
        <f>IF(CQ189="","",TODAY()-CQ189)</f>
        <v/>
      </c>
      <c r="CU189" t="str">
        <f>IF(CQ189="","SIN ESTADO",IF(CS189&lt;&gt;"","PAGA",IF(CR189&gt;0,"VENCIDA",IF(CR189&gt;=-5,"POR VENCER","AL DÍA"))))</f>
        <v>SIN ESTADO</v>
      </c>
      <c r="CW189" t="str">
        <f>IF(N($H189)&lt;16,"",IF(CQ189="","",CQ189+31))</f>
        <v/>
      </c>
      <c r="CX189" t="str">
        <f>IF(CW189="","",TODAY()-CW189)</f>
        <v/>
      </c>
      <c r="DA189" t="str">
        <f>IF(CW189="","SIN ESTADO",IF(CY189&lt;&gt;"","PAGA",IF(CX189&gt;0,"VENCIDA",IF(CX189&gt;=-5,"POR VENCER","AL DÍA"))))</f>
        <v>SIN ESTADO</v>
      </c>
      <c r="DC189" t="str">
        <f>IF(N($H189)&lt;17,"",IF(CW189="","",CW189+31))</f>
        <v/>
      </c>
      <c r="DD189" t="str">
        <f>IF(DC189="","",TODAY()-DC189)</f>
        <v/>
      </c>
      <c r="DG189" t="str">
        <f>IF(DC189="","SIN ESTADO",IF(DE189&lt;&gt;"","PAGA",IF(DD189&gt;0,"VENCIDA",IF(DD189&gt;=-5,"POR VENCER","AL DÍA"))))</f>
        <v>SIN ESTADO</v>
      </c>
      <c r="DI189" t="str">
        <f>IF(N($H189)&lt;18,"",IF(DC189="","",DC189+31))</f>
        <v/>
      </c>
      <c r="DJ189" t="str">
        <f>IF(DI189="","",TODAY()-DI189)</f>
        <v/>
      </c>
      <c r="DM189" t="str">
        <f>IF(DI189="","SIN ESTADO",IF(DK189&lt;&gt;"","PAGA",IF(DJ189&gt;0,"VENCIDA",IF(DJ189&gt;=-5,"POR VENCER","AL DÍA"))))</f>
        <v>SIN ESTADO</v>
      </c>
      <c r="DO189" t="str">
        <f>IF(N($H189)&lt;19,"",IF(DI189="","",DI189+31))</f>
        <v/>
      </c>
      <c r="DP189" t="str">
        <f>IF(DO189="","",TODAY()-DO189)</f>
        <v/>
      </c>
      <c r="DS189" t="str">
        <f>IF(DO189="","SIN ESTADO",IF(DQ189&lt;&gt;"","PAGA",IF(DP189&gt;0,"VENCIDA",IF(DP189&gt;=-5,"POR VENCER","AL DÍA"))))</f>
        <v>SIN ESTADO</v>
      </c>
      <c r="DU189" t="str">
        <f>IF(N($H189)&lt;20,"",IF(DO189="","",DO189+31))</f>
        <v/>
      </c>
      <c r="DV189" t="str">
        <f>IF(DU189="","",TODAY()-DU189)</f>
        <v/>
      </c>
      <c r="DY189" t="str">
        <f>IF(DU189="","SIN ESTADO",IF(DW189&lt;&gt;"","PAGA",IF(DV189&gt;0,"VENCIDA",IF(DV189&gt;=-5,"POR VENCER","AL DÍA"))))</f>
        <v>SIN ESTADO</v>
      </c>
      <c r="EA189" t="str">
        <f>IF(N($H189)&lt;21,"",IF(DU189="","",DU189+31))</f>
        <v/>
      </c>
      <c r="EB189" t="str">
        <f>IF(EA189="","",TODAY()-EA189)</f>
        <v/>
      </c>
      <c r="EE189" t="str">
        <f>IF(EA189="","SIN ESTADO",IF(EC189&lt;&gt;"","PAGA",IF(EB189&gt;0,"VENCIDA",IF(EB189&gt;=-5,"POR VENCER","AL DÍA"))))</f>
        <v>SIN ESTADO</v>
      </c>
      <c r="EG189" t="str">
        <f>IF(N($H189)&lt;22,"",IF(EA189="","",EA189+31))</f>
        <v/>
      </c>
      <c r="EH189" t="str">
        <f>IF(EG189="","",TODAY()-EG189)</f>
        <v/>
      </c>
      <c r="EK189" t="str">
        <f>IF(EG189="","SIN ESTADO",IF(EI189&lt;&gt;"","PAGA",IF(EH189&gt;0,"VENCIDA",IF(EH189&gt;=-5,"POR VENCER","AL DÍA"))))</f>
        <v>SIN ESTADO</v>
      </c>
      <c r="EM189" t="str">
        <f>IF(N($H189)&lt;23,"",IF(EG189="","",EG189+31))</f>
        <v/>
      </c>
      <c r="EN189" t="str">
        <f>IF(EM189="","",TODAY()-EM189)</f>
        <v/>
      </c>
      <c r="EQ189" t="str">
        <f>IF(EM189="","SIN ESTADO",IF(EO189&lt;&gt;"","PAGA",IF(EN189&gt;0,"VENCIDA",IF(EN189&gt;=-5,"POR VENCER","AL DÍA"))))</f>
        <v>SIN ESTADO</v>
      </c>
      <c r="ES189" t="str">
        <f>IF(N($H189)&lt;24,"",IF(EM189="","",EM189+31))</f>
        <v/>
      </c>
      <c r="ET189" t="str">
        <f>IF(ES189="","",TODAY()-ES189)</f>
        <v/>
      </c>
      <c r="EW189" t="str">
        <f>IF(ES189="","SIN ESTADO",IF(EU189&lt;&gt;"","PAGA",IF(ET189&gt;0,"VENCIDA",IF(ET189&gt;=-5,"POR VENCER","AL DÍA"))))</f>
        <v>SIN ESTADO</v>
      </c>
      <c r="EY189" t="str">
        <f>IF(N($H189)&lt;25,"",IF(ES189="","",ES189+31))</f>
        <v/>
      </c>
      <c r="EZ189" t="str">
        <f>IF(EY189="","",TODAY()-EY189)</f>
        <v/>
      </c>
      <c r="FC189" t="str">
        <f>IF(EY189="","SIN ESTADO",IF(FA189&lt;&gt;"","PAGA",IF(EZ189&gt;0,"VENCIDA",IF(EZ189&gt;=-5,"POR VENCER","AL DÍA"))))</f>
        <v>SIN ESTADO</v>
      </c>
      <c r="FE189" t="str">
        <f>IF(N($H189)&lt;26,"",IF(EY189="","",EY189+31))</f>
        <v/>
      </c>
      <c r="FF189" t="str">
        <f>IF(FE189="","",TODAY()-FE189)</f>
        <v/>
      </c>
      <c r="FI189" t="str">
        <f>IF(FE189="","SIN ESTADO",IF(FG189&lt;&gt;"","PAGA",IF(FF189&gt;0,"VENCIDA",IF(FF189&gt;=-5,"POR VENCER","AL DÍA"))))</f>
        <v>SIN ESTADO</v>
      </c>
      <c r="FK189" t="str">
        <f>IF(N($H189)&lt;27,"",IF(FE189="","",FE189+31))</f>
        <v/>
      </c>
      <c r="FL189" t="str">
        <f>IF(FK189="","",TODAY()-FK189)</f>
        <v/>
      </c>
      <c r="FO189" t="str">
        <f>IF(FK189="","SIN ESTADO",IF(FM189&lt;&gt;"","PAGA",IF(FL189&gt;0,"VENCIDA",IF(FL189&gt;=-5,"POR VENCER","AL DÍA"))))</f>
        <v>SIN ESTADO</v>
      </c>
      <c r="FQ189" t="str">
        <f>IF(N($H189)&lt;28,"",IF(FK189="","",FK189+31))</f>
        <v/>
      </c>
      <c r="FR189" t="str">
        <f>IF(FQ189="","",TODAY()-FQ189)</f>
        <v/>
      </c>
      <c r="FU189" t="str">
        <f>IF(FQ189="","SIN ESTADO",IF(FS189&lt;&gt;"","PAGA",IF(FR189&gt;0,"VENCIDA",IF(FR189&gt;=-5,"POR VENCER","AL DÍA"))))</f>
        <v>SIN ESTADO</v>
      </c>
      <c r="FW189" t="str">
        <f>IF(N($H189)&lt;29,"",IF(FQ189="","",FQ189+31))</f>
        <v/>
      </c>
      <c r="FX189" t="str">
        <f>IF(FW189="","",TODAY()-FW189)</f>
        <v/>
      </c>
      <c r="GA189" t="str">
        <f>IF(FW189="","SIN ESTADO",IF(FY189&lt;&gt;"","PAGA",IF(FX189&gt;0,"VENCIDA",IF(FX189&gt;=-5,"POR VENCER","AL DÍA"))))</f>
        <v>SIN ESTADO</v>
      </c>
      <c r="GC189" t="str">
        <f>IF(N($H189)&lt;30,"",IF(FW189="","",FW189+31))</f>
        <v/>
      </c>
      <c r="GD189" t="str">
        <f>IF(GC189="","",TODAY()-GC189)</f>
        <v/>
      </c>
      <c r="GG189" t="str">
        <f>IF(GC189="","SIN ESTADO",IF(GE189&lt;&gt;"","PAGA",IF(GD189&gt;0,"VENCIDA",IF(GD189&gt;=-5,"POR VENCER","AL DÍA"))))</f>
        <v>SIN ESTADO</v>
      </c>
      <c r="GI189" t="str">
        <f>IF(N($H189)&lt;31,"",IF(GC189="","",GC189+31))</f>
        <v/>
      </c>
      <c r="GJ189" t="str">
        <f>IF(GI189="","",TODAY()-GI189)</f>
        <v/>
      </c>
      <c r="GM189" t="str">
        <f>IF(GI189="","SIN ESTADO",IF(GK189&lt;&gt;"","PAGA",IF(GJ189&gt;0,"VENCIDA",IF(GJ189&gt;=-5,"POR VENCER","AL DÍA"))))</f>
        <v>SIN ESTADO</v>
      </c>
      <c r="GO189" t="str">
        <f>IF(N($H189)&lt;32,"",IF(GI189="","",GI189+31))</f>
        <v/>
      </c>
      <c r="GP189" t="str">
        <f>IF(GO189="","",TODAY()-GO189)</f>
        <v/>
      </c>
      <c r="GS189" t="str">
        <f>IF(GO189="","SIN ESTADO",IF(GQ189&lt;&gt;"","PAGA",IF(GP189&gt;0,"VENCIDA",IF(GP189&gt;=-5,"POR VENCER","AL DÍA"))))</f>
        <v>SIN ESTADO</v>
      </c>
      <c r="GU189" t="str">
        <f>IF(N($H189)&lt;33,"",IF(GO189="","",GO189+31))</f>
        <v/>
      </c>
      <c r="GV189" t="str">
        <f>IF(GU189="","",TODAY()-GU189)</f>
        <v/>
      </c>
      <c r="GY189" t="str">
        <f>IF(GU189="","SIN ESTADO",IF(GW189&lt;&gt;"","PAGA",IF(GV189&gt;0,"VENCIDA",IF(GV189&gt;=-5,"POR VENCER","AL DÍA"))))</f>
        <v>SIN ESTADO</v>
      </c>
      <c r="HA189" t="str">
        <f>IF(N($H189)&lt;34,"",IF(GU189="","",GU189+31))</f>
        <v/>
      </c>
      <c r="HB189" t="str">
        <f>IF(HA189="","",TODAY()-HA189)</f>
        <v/>
      </c>
      <c r="HE189" t="str">
        <f>IF(HA189="","SIN ESTADO",IF(HC189&lt;&gt;"","PAGA",IF(HB189&gt;0,"VENCIDA",IF(HB189&gt;=-5,"POR VENCER","AL DÍA"))))</f>
        <v>SIN ESTADO</v>
      </c>
      <c r="HG189" t="str">
        <f>IF(N($H189)&lt;35,"",IF(HA189="","",HA189+31))</f>
        <v/>
      </c>
      <c r="HH189" t="str">
        <f>IF(HG189="","",TODAY()-HG189)</f>
        <v/>
      </c>
      <c r="HK189" t="str">
        <f>IF(HG189="","SIN ESTADO",IF(HI189&lt;&gt;"","PAGA",IF(HH189&gt;0,"VENCIDA",IF(HH189&gt;=-5,"POR VENCER","AL DÍA"))))</f>
        <v>SIN ESTADO</v>
      </c>
      <c r="HM189" t="str">
        <f>IF(N($H189)&lt;36,"",IF(HG189="","",HG189+31))</f>
        <v/>
      </c>
      <c r="HN189" t="str">
        <f>IF(HM189="","",TODAY()-HM189)</f>
        <v/>
      </c>
      <c r="HQ189" t="str">
        <f>IF(HM189="","SIN ESTADO",IF(HO189&lt;&gt;"","PAGA",IF(HN189&gt;0,"VENCIDA",IF(HN189&gt;=-5,"POR VENCER","AL DÍA"))))</f>
        <v>SIN ESTADO</v>
      </c>
      <c r="HS189">
        <f>N189+T189+Z189+AF189+AL189+AR189+AX189+BD189+BJ189+BP189+BV189+CB189+CH189+CN189+CT189+CZ189+DF189+DL189+DR189+DX189+ED189+EJ189+EP189+EV189+FB189+FH189+FN189+FT189+FZ189+GF189+GL189+GR189+GX189+HD189+HJ189+HP189</f>
        <v>23500000</v>
      </c>
      <c r="HU189">
        <f>IFERROR(N($J189),0)</f>
        <v>0</v>
      </c>
      <c r="HW189">
        <f>SUMPRODUCT((MOD(COLUMN($M189:$HR189)-COLUMN($M189),6)=0)*ISNUMBER($M189:$HR189)*($M189:$HR189&gt;=RESUMEN!$C$26)*($M189:$HR189&lt;=RESUMEN!$C$27)*IFERROR(N($N189:$HS189),0))</f>
        <v>0</v>
      </c>
      <c r="HX189">
        <f>SUMPRODUCT((MOD(COLUMN($M189:$HR189)-COLUMN($M189),6)=0)*ISNUMBER($M189:$HR189)*($M189:$HR189&gt;=RESUMEN!$C$26)*($M189:$HR189&lt;=RESUMEN!$C$27))</f>
        <v>0</v>
      </c>
    </row>
    <row r="190">
      <c r="B190">
        <f>VENTAS!A189</f>
        <v>187</v>
      </c>
      <c r="C190" t="str">
        <f>VENTAS!B189</f>
        <v xml:space="preserve">LC1 - 20 - 4 </v>
      </c>
      <c r="D190" t="str">
        <f>VENTAS!C189</f>
        <v>DISPONIBLE</v>
      </c>
      <c r="E190">
        <f>VENTAS!D189</f>
        <v>25000000</v>
      </c>
      <c r="F190">
        <f>VENTAS!J189</f>
        <v>25000000</v>
      </c>
      <c r="G190">
        <f>VENTAS!F189</f>
        <v>0</v>
      </c>
      <c r="H190">
        <f>VENTAS!K189</f>
        <v>0</v>
      </c>
      <c r="I190">
        <f>VENTAS!M189</f>
        <v>0</v>
      </c>
      <c r="J190" t="e">
        <f>VENTAS!L189</f>
        <v>#DIV/0!</v>
      </c>
      <c r="K190" t="str">
        <f>IF(N($H190)&lt;1,"",$G190+31)</f>
        <v/>
      </c>
      <c r="L190" t="str">
        <f>IF(K190="","",TODAY()-K190)</f>
        <v/>
      </c>
      <c r="O190" t="str">
        <f>IF(K190="","SIN ESTADO",IF(M190&lt;&gt;"","PAGA",IF(L190&gt;0,"VENCIDA",IF(L190&gt;=-5,"POR VENCER","AL DÍA"))))</f>
        <v>SIN ESTADO</v>
      </c>
      <c r="Q190" t="str">
        <f>IF(N($H190)&lt;2,"",IF(K190="","",K190+31))</f>
        <v/>
      </c>
      <c r="R190" t="str">
        <f>IF(Q190="","",TODAY()-Q190)</f>
        <v/>
      </c>
      <c r="U190" t="str">
        <f>IF(Q190="","SIN ESTADO",IF(S190&lt;&gt;"","PAGA",IF(R190&gt;0,"VENCIDA",IF(R190&gt;=-5,"POR VENCER","AL DÍA"))))</f>
        <v>SIN ESTADO</v>
      </c>
      <c r="W190" t="str">
        <f>IF(N($H190)&lt;3,"",IF(Q190="","",Q190+31))</f>
        <v/>
      </c>
      <c r="X190" t="str">
        <f>IF(W190="","",TODAY()-W190)</f>
        <v/>
      </c>
      <c r="AA190" t="str">
        <f>IF(W190="","SIN ESTADO",IF(Y190&lt;&gt;"","PAGA",IF(X190&gt;0,"VENCIDA",IF(X190&gt;=-5,"POR VENCER","AL DÍA"))))</f>
        <v>SIN ESTADO</v>
      </c>
      <c r="AC190" t="str">
        <f>IF(N($H190)&lt;4,"",IF(W190="","",W190+31))</f>
        <v/>
      </c>
      <c r="AD190" t="str">
        <f>IF(AC190="","",TODAY()-AC190)</f>
        <v/>
      </c>
      <c r="AG190" t="str">
        <f>IF(AC190="","SIN ESTADO",IF(AE190&lt;&gt;"","PAGA",IF(AD190&gt;0,"VENCIDA",IF(AD190&gt;=-5,"POR VENCER","AL DÍA"))))</f>
        <v>SIN ESTADO</v>
      </c>
      <c r="AI190" t="str">
        <f>IF(N($H190)&lt;5,"",IF(AC190="","",AC190+31))</f>
        <v/>
      </c>
      <c r="AJ190" t="str">
        <f>IF(AI190="","",TODAY()-AI190)</f>
        <v/>
      </c>
      <c r="AM190" t="str">
        <f>IF(AI190="","SIN ESTADO",IF(AK190&lt;&gt;"","PAGA",IF(AJ190&gt;0,"VENCIDA",IF(AJ190&gt;=-5,"POR VENCER","AL DÍA"))))</f>
        <v>SIN ESTADO</v>
      </c>
      <c r="AO190" t="str">
        <f>IF(N($H190)&lt;6,"",IF(AI190="","",AI190+31))</f>
        <v/>
      </c>
      <c r="AP190" t="str">
        <f>IF(AO190="","",TODAY()-AO190)</f>
        <v/>
      </c>
      <c r="AS190" t="str">
        <f>IF(AO190="","SIN ESTADO",IF(AQ190&lt;&gt;"","PAGA",IF(AP190&gt;0,"VENCIDA",IF(AP190&gt;=-5,"POR VENCER","AL DÍA"))))</f>
        <v>SIN ESTADO</v>
      </c>
      <c r="AU190" t="str">
        <f>IF(N($H190)&lt;7,"",IF(AO190="","",AO190+31))</f>
        <v/>
      </c>
      <c r="AV190" t="str">
        <f>IF(AU190="","",TODAY()-AU190)</f>
        <v/>
      </c>
      <c r="AY190" t="str">
        <f>IF(AU190="","SIN ESTADO",IF(AW190&lt;&gt;"","PAGA",IF(AV190&gt;0,"VENCIDA",IF(AV190&gt;=-5,"POR VENCER","AL DÍA"))))</f>
        <v>SIN ESTADO</v>
      </c>
      <c r="BA190" t="str">
        <f>IF(N($H190)&lt;8,"",IF(AU190="","",AU190+31))</f>
        <v/>
      </c>
      <c r="BB190" t="str">
        <f>IF(BA190="","",TODAY()-BA190)</f>
        <v/>
      </c>
      <c r="BE190" t="str">
        <f>IF(BA190="","SIN ESTADO",IF(BC190&lt;&gt;"","PAGA",IF(BB190&gt;0,"VENCIDA",IF(BB190&gt;=-5,"POR VENCER","AL DÍA"))))</f>
        <v>SIN ESTADO</v>
      </c>
      <c r="BG190" t="str">
        <f>IF(N($H190)&lt;9,"",IF(BA190="","",BA190+31))</f>
        <v/>
      </c>
      <c r="BH190" t="str">
        <f>IF(BG190="","",TODAY()-BG190)</f>
        <v/>
      </c>
      <c r="BK190" t="str">
        <f>IF(BG190="","SIN ESTADO",IF(BI190&lt;&gt;"","PAGA",IF(BH190&gt;0,"VENCIDA",IF(BH190&gt;=-5,"POR VENCER","AL DÍA"))))</f>
        <v>SIN ESTADO</v>
      </c>
      <c r="BM190" t="str">
        <f>IF(N($H190)&lt;10,"",IF(BG190="","",BG190+31))</f>
        <v/>
      </c>
      <c r="BN190" t="str">
        <f>IF(BM190="","",TODAY()-BM190)</f>
        <v/>
      </c>
      <c r="BQ190" t="str">
        <f>IF(BM190="","SIN ESTADO",IF(BO190&lt;&gt;"","PAGA",IF(BN190&gt;0,"VENCIDA",IF(BN190&gt;=-5,"POR VENCER","AL DÍA"))))</f>
        <v>SIN ESTADO</v>
      </c>
      <c r="BS190" t="str">
        <f>IF(N($H190)&lt;11,"",IF(BM190="","",BM190+31))</f>
        <v/>
      </c>
      <c r="BT190" t="str">
        <f>IF(BS190="","",TODAY()-BS190)</f>
        <v/>
      </c>
      <c r="BW190" t="str">
        <f>IF(BS190="","SIN ESTADO",IF(BU190&lt;&gt;"","PAGA",IF(BT190&gt;0,"VENCIDA",IF(BT190&gt;=-5,"POR VENCER","AL DÍA"))))</f>
        <v>SIN ESTADO</v>
      </c>
      <c r="BY190" t="str">
        <f>IF(N($H190)&lt;12,"",IF(BS190="","",BS190+31))</f>
        <v/>
      </c>
      <c r="BZ190" t="str">
        <f>IF(BY190="","",TODAY()-BY190)</f>
        <v/>
      </c>
      <c r="CC190" t="str">
        <f>IF(BY190="","SIN ESTADO",IF(CA190&lt;&gt;"","PAGA",IF(BZ190&gt;0,"VENCIDA",IF(BZ190&gt;=-5,"POR VENCER","AL DÍA"))))</f>
        <v>SIN ESTADO</v>
      </c>
      <c r="CE190" t="str">
        <f>IF(N($H190)&lt;13,"",IF(BY190="","",BY190+31))</f>
        <v/>
      </c>
      <c r="CF190" t="str">
        <f>IF(CE190="","",TODAY()-CE190)</f>
        <v/>
      </c>
      <c r="CI190" t="str">
        <f>IF(CE190="","SIN ESTADO",IF(CG190&lt;&gt;"","PAGA",IF(CF190&gt;0,"VENCIDA",IF(CF190&gt;=-5,"POR VENCER","AL DÍA"))))</f>
        <v>SIN ESTADO</v>
      </c>
      <c r="CK190" t="str">
        <f>IF(N($H190)&lt;14,"",IF(CE190="","",CE190+31))</f>
        <v/>
      </c>
      <c r="CL190" t="str">
        <f>IF(CK190="","",TODAY()-CK190)</f>
        <v/>
      </c>
      <c r="CO190" t="str">
        <f>IF(CK190="","SIN ESTADO",IF(CM190&lt;&gt;"","PAGA",IF(CL190&gt;0,"VENCIDA",IF(CL190&gt;=-5,"POR VENCER","AL DÍA"))))</f>
        <v>SIN ESTADO</v>
      </c>
      <c r="CQ190" t="str">
        <f>IF(N($H190)&lt;15,"",IF(CK190="","",CK190+31))</f>
        <v/>
      </c>
      <c r="CR190" t="str">
        <f>IF(CQ190="","",TODAY()-CQ190)</f>
        <v/>
      </c>
      <c r="CU190" t="str">
        <f>IF(CQ190="","SIN ESTADO",IF(CS190&lt;&gt;"","PAGA",IF(CR190&gt;0,"VENCIDA",IF(CR190&gt;=-5,"POR VENCER","AL DÍA"))))</f>
        <v>SIN ESTADO</v>
      </c>
      <c r="CW190" t="str">
        <f>IF(N($H190)&lt;16,"",IF(CQ190="","",CQ190+31))</f>
        <v/>
      </c>
      <c r="CX190" t="str">
        <f>IF(CW190="","",TODAY()-CW190)</f>
        <v/>
      </c>
      <c r="DA190" t="str">
        <f>IF(CW190="","SIN ESTADO",IF(CY190&lt;&gt;"","PAGA",IF(CX190&gt;0,"VENCIDA",IF(CX190&gt;=-5,"POR VENCER","AL DÍA"))))</f>
        <v>SIN ESTADO</v>
      </c>
      <c r="DC190" t="str">
        <f>IF(N($H190)&lt;17,"",IF(CW190="","",CW190+31))</f>
        <v/>
      </c>
      <c r="DD190" t="str">
        <f>IF(DC190="","",TODAY()-DC190)</f>
        <v/>
      </c>
      <c r="DG190" t="str">
        <f>IF(DC190="","SIN ESTADO",IF(DE190&lt;&gt;"","PAGA",IF(DD190&gt;0,"VENCIDA",IF(DD190&gt;=-5,"POR VENCER","AL DÍA"))))</f>
        <v>SIN ESTADO</v>
      </c>
      <c r="DI190" t="str">
        <f>IF(N($H190)&lt;18,"",IF(DC190="","",DC190+31))</f>
        <v/>
      </c>
      <c r="DJ190" t="str">
        <f>IF(DI190="","",TODAY()-DI190)</f>
        <v/>
      </c>
      <c r="DM190" t="str">
        <f>IF(DI190="","SIN ESTADO",IF(DK190&lt;&gt;"","PAGA",IF(DJ190&gt;0,"VENCIDA",IF(DJ190&gt;=-5,"POR VENCER","AL DÍA"))))</f>
        <v>SIN ESTADO</v>
      </c>
      <c r="DO190" t="str">
        <f>IF(N($H190)&lt;19,"",IF(DI190="","",DI190+31))</f>
        <v/>
      </c>
      <c r="DP190" t="str">
        <f>IF(DO190="","",TODAY()-DO190)</f>
        <v/>
      </c>
      <c r="DS190" t="str">
        <f>IF(DO190="","SIN ESTADO",IF(DQ190&lt;&gt;"","PAGA",IF(DP190&gt;0,"VENCIDA",IF(DP190&gt;=-5,"POR VENCER","AL DÍA"))))</f>
        <v>SIN ESTADO</v>
      </c>
      <c r="DU190" t="str">
        <f>IF(N($H190)&lt;20,"",IF(DO190="","",DO190+31))</f>
        <v/>
      </c>
      <c r="DV190" t="str">
        <f>IF(DU190="","",TODAY()-DU190)</f>
        <v/>
      </c>
      <c r="DY190" t="str">
        <f>IF(DU190="","SIN ESTADO",IF(DW190&lt;&gt;"","PAGA",IF(DV190&gt;0,"VENCIDA",IF(DV190&gt;=-5,"POR VENCER","AL DÍA"))))</f>
        <v>SIN ESTADO</v>
      </c>
      <c r="EA190" t="str">
        <f>IF(N($H190)&lt;21,"",IF(DU190="","",DU190+31))</f>
        <v/>
      </c>
      <c r="EB190" t="str">
        <f>IF(EA190="","",TODAY()-EA190)</f>
        <v/>
      </c>
      <c r="EE190" t="str">
        <f>IF(EA190="","SIN ESTADO",IF(EC190&lt;&gt;"","PAGA",IF(EB190&gt;0,"VENCIDA",IF(EB190&gt;=-5,"POR VENCER","AL DÍA"))))</f>
        <v>SIN ESTADO</v>
      </c>
      <c r="EG190" t="str">
        <f>IF(N($H190)&lt;22,"",IF(EA190="","",EA190+31))</f>
        <v/>
      </c>
      <c r="EH190" t="str">
        <f>IF(EG190="","",TODAY()-EG190)</f>
        <v/>
      </c>
      <c r="EK190" t="str">
        <f>IF(EG190="","SIN ESTADO",IF(EI190&lt;&gt;"","PAGA",IF(EH190&gt;0,"VENCIDA",IF(EH190&gt;=-5,"POR VENCER","AL DÍA"))))</f>
        <v>SIN ESTADO</v>
      </c>
      <c r="EM190" t="str">
        <f>IF(N($H190)&lt;23,"",IF(EG190="","",EG190+31))</f>
        <v/>
      </c>
      <c r="EN190" t="str">
        <f>IF(EM190="","",TODAY()-EM190)</f>
        <v/>
      </c>
      <c r="EQ190" t="str">
        <f>IF(EM190="","SIN ESTADO",IF(EO190&lt;&gt;"","PAGA",IF(EN190&gt;0,"VENCIDA",IF(EN190&gt;=-5,"POR VENCER","AL DÍA"))))</f>
        <v>SIN ESTADO</v>
      </c>
      <c r="ES190" t="str">
        <f>IF(N($H190)&lt;24,"",IF(EM190="","",EM190+31))</f>
        <v/>
      </c>
      <c r="ET190" t="str">
        <f>IF(ES190="","",TODAY()-ES190)</f>
        <v/>
      </c>
      <c r="EW190" t="str">
        <f>IF(ES190="","SIN ESTADO",IF(EU190&lt;&gt;"","PAGA",IF(ET190&gt;0,"VENCIDA",IF(ET190&gt;=-5,"POR VENCER","AL DÍA"))))</f>
        <v>SIN ESTADO</v>
      </c>
      <c r="EY190" t="str">
        <f>IF(N($H190)&lt;25,"",IF(ES190="","",ES190+31))</f>
        <v/>
      </c>
      <c r="EZ190" t="str">
        <f>IF(EY190="","",TODAY()-EY190)</f>
        <v/>
      </c>
      <c r="FC190" t="str">
        <f>IF(EY190="","SIN ESTADO",IF(FA190&lt;&gt;"","PAGA",IF(EZ190&gt;0,"VENCIDA",IF(EZ190&gt;=-5,"POR VENCER","AL DÍA"))))</f>
        <v>SIN ESTADO</v>
      </c>
      <c r="FE190" t="str">
        <f>IF(N($H190)&lt;26,"",IF(EY190="","",EY190+31))</f>
        <v/>
      </c>
      <c r="FF190" t="str">
        <f>IF(FE190="","",TODAY()-FE190)</f>
        <v/>
      </c>
      <c r="FI190" t="str">
        <f>IF(FE190="","SIN ESTADO",IF(FG190&lt;&gt;"","PAGA",IF(FF190&gt;0,"VENCIDA",IF(FF190&gt;=-5,"POR VENCER","AL DÍA"))))</f>
        <v>SIN ESTADO</v>
      </c>
      <c r="FK190" t="str">
        <f>IF(N($H190)&lt;27,"",IF(FE190="","",FE190+31))</f>
        <v/>
      </c>
      <c r="FL190" t="str">
        <f>IF(FK190="","",TODAY()-FK190)</f>
        <v/>
      </c>
      <c r="FO190" t="str">
        <f>IF(FK190="","SIN ESTADO",IF(FM190&lt;&gt;"","PAGA",IF(FL190&gt;0,"VENCIDA",IF(FL190&gt;=-5,"POR VENCER","AL DÍA"))))</f>
        <v>SIN ESTADO</v>
      </c>
      <c r="FQ190" t="str">
        <f>IF(N($H190)&lt;28,"",IF(FK190="","",FK190+31))</f>
        <v/>
      </c>
      <c r="FR190" t="str">
        <f>IF(FQ190="","",TODAY()-FQ190)</f>
        <v/>
      </c>
      <c r="FU190" t="str">
        <f>IF(FQ190="","SIN ESTADO",IF(FS190&lt;&gt;"","PAGA",IF(FR190&gt;0,"VENCIDA",IF(FR190&gt;=-5,"POR VENCER","AL DÍA"))))</f>
        <v>SIN ESTADO</v>
      </c>
      <c r="FW190" t="str">
        <f>IF(N($H190)&lt;29,"",IF(FQ190="","",FQ190+31))</f>
        <v/>
      </c>
      <c r="FX190" t="str">
        <f>IF(FW190="","",TODAY()-FW190)</f>
        <v/>
      </c>
      <c r="GA190" t="str">
        <f>IF(FW190="","SIN ESTADO",IF(FY190&lt;&gt;"","PAGA",IF(FX190&gt;0,"VENCIDA",IF(FX190&gt;=-5,"POR VENCER","AL DÍA"))))</f>
        <v>SIN ESTADO</v>
      </c>
      <c r="GC190" t="str">
        <f>IF(N($H190)&lt;30,"",IF(FW190="","",FW190+31))</f>
        <v/>
      </c>
      <c r="GD190" t="str">
        <f>IF(GC190="","",TODAY()-GC190)</f>
        <v/>
      </c>
      <c r="GG190" t="str">
        <f>IF(GC190="","SIN ESTADO",IF(GE190&lt;&gt;"","PAGA",IF(GD190&gt;0,"VENCIDA",IF(GD190&gt;=-5,"POR VENCER","AL DÍA"))))</f>
        <v>SIN ESTADO</v>
      </c>
      <c r="GI190" t="str">
        <f>IF(N($H190)&lt;31,"",IF(GC190="","",GC190+31))</f>
        <v/>
      </c>
      <c r="GJ190" t="str">
        <f>IF(GI190="","",TODAY()-GI190)</f>
        <v/>
      </c>
      <c r="GM190" t="str">
        <f>IF(GI190="","SIN ESTADO",IF(GK190&lt;&gt;"","PAGA",IF(GJ190&gt;0,"VENCIDA",IF(GJ190&gt;=-5,"POR VENCER","AL DÍA"))))</f>
        <v>SIN ESTADO</v>
      </c>
      <c r="GO190" t="str">
        <f>IF(N($H190)&lt;32,"",IF(GI190="","",GI190+31))</f>
        <v/>
      </c>
      <c r="GP190" t="str">
        <f>IF(GO190="","",TODAY()-GO190)</f>
        <v/>
      </c>
      <c r="GS190" t="str">
        <f>IF(GO190="","SIN ESTADO",IF(GQ190&lt;&gt;"","PAGA",IF(GP190&gt;0,"VENCIDA",IF(GP190&gt;=-5,"POR VENCER","AL DÍA"))))</f>
        <v>SIN ESTADO</v>
      </c>
      <c r="GU190" t="str">
        <f>IF(N($H190)&lt;33,"",IF(GO190="","",GO190+31))</f>
        <v/>
      </c>
      <c r="GV190" t="str">
        <f>IF(GU190="","",TODAY()-GU190)</f>
        <v/>
      </c>
      <c r="GY190" t="str">
        <f>IF(GU190="","SIN ESTADO",IF(GW190&lt;&gt;"","PAGA",IF(GV190&gt;0,"VENCIDA",IF(GV190&gt;=-5,"POR VENCER","AL DÍA"))))</f>
        <v>SIN ESTADO</v>
      </c>
      <c r="HA190" t="str">
        <f>IF(N($H190)&lt;34,"",IF(GU190="","",GU190+31))</f>
        <v/>
      </c>
      <c r="HB190" t="str">
        <f>IF(HA190="","",TODAY()-HA190)</f>
        <v/>
      </c>
      <c r="HE190" t="str">
        <f>IF(HA190="","SIN ESTADO",IF(HC190&lt;&gt;"","PAGA",IF(HB190&gt;0,"VENCIDA",IF(HB190&gt;=-5,"POR VENCER","AL DÍA"))))</f>
        <v>SIN ESTADO</v>
      </c>
      <c r="HG190" t="str">
        <f>IF(N($H190)&lt;35,"",IF(HA190="","",HA190+31))</f>
        <v/>
      </c>
      <c r="HH190" t="str">
        <f>IF(HG190="","",TODAY()-HG190)</f>
        <v/>
      </c>
      <c r="HK190" t="str">
        <f>IF(HG190="","SIN ESTADO",IF(HI190&lt;&gt;"","PAGA",IF(HH190&gt;0,"VENCIDA",IF(HH190&gt;=-5,"POR VENCER","AL DÍA"))))</f>
        <v>SIN ESTADO</v>
      </c>
      <c r="HM190" t="str">
        <f>IF(N($H190)&lt;36,"",IF(HG190="","",HG190+31))</f>
        <v/>
      </c>
      <c r="HN190" t="str">
        <f>IF(HM190="","",TODAY()-HM190)</f>
        <v/>
      </c>
      <c r="HQ190" t="str">
        <f>IF(HM190="","SIN ESTADO",IF(HO190&lt;&gt;"","PAGA",IF(HN190&gt;0,"VENCIDA",IF(HN190&gt;=-5,"POR VENCER","AL DÍA"))))</f>
        <v>SIN ESTADO</v>
      </c>
      <c r="HS190">
        <f>N190+T190+Z190+AF190+AL190+AR190+AX190+BD190+BJ190+BP190+BV190+CB190+CH190+CN190+CT190+CZ190+DF190+DL190+DR190+DX190+ED190+EJ190+EP190+EV190+FB190+FH190+FN190+FT190+FZ190+GF190+GL190+GR190+GX190+HD190+HJ190+HP190</f>
        <v>0</v>
      </c>
      <c r="HU190">
        <f>IFERROR(N($J190),0)</f>
        <v>0</v>
      </c>
      <c r="HW190">
        <f>SUMPRODUCT((MOD(COLUMN($M190:$HR190)-COLUMN($M190),6)=0)*ISNUMBER($M190:$HR190)*($M190:$HR190&gt;=RESUMEN!$C$26)*($M190:$HR190&lt;=RESUMEN!$C$27)*IFERROR(N($N190:$HS190),0))</f>
        <v>0</v>
      </c>
      <c r="HX190">
        <f>SUMPRODUCT((MOD(COLUMN($M190:$HR190)-COLUMN($M190),6)=0)*ISNUMBER($M190:$HR190)*($M190:$HR190&gt;=RESUMEN!$C$26)*($M190:$HR190&lt;=RESUMEN!$C$27))</f>
        <v>0</v>
      </c>
    </row>
    <row r="191">
      <c r="B191">
        <f>VENTAS!A190</f>
        <v>188</v>
      </c>
      <c r="C191" t="str">
        <f>VENTAS!B190</f>
        <v xml:space="preserve">LC1 - 20 - 5 </v>
      </c>
      <c r="D191" t="str">
        <f>VENTAS!C190</f>
        <v>VENDIDO</v>
      </c>
      <c r="E191">
        <f>VENTAS!D190</f>
        <v>38543000</v>
      </c>
      <c r="F191">
        <f>VENTAS!J190</f>
        <v>34543000</v>
      </c>
      <c r="G191">
        <f>VENTAS!F190</f>
        <v>46057</v>
      </c>
      <c r="H191">
        <f>VENTAS!K190</f>
        <v>30</v>
      </c>
      <c r="I191" t="str">
        <f>VENTAS!M190</f>
        <v xml:space="preserve">04 DE CADA MES </v>
      </c>
      <c r="J191">
        <f>VENTAS!L190</f>
        <v>1151433.3333333333</v>
      </c>
      <c r="K191">
        <f>IF(N($H191)&lt;1,"",$G191+31)</f>
        <v>46088</v>
      </c>
      <c r="L191">
        <f>IF(K191="","",TODAY()-K191)</f>
        <v>230</v>
      </c>
      <c r="M191">
        <v>46074</v>
      </c>
      <c r="N191">
        <v>1150000</v>
      </c>
      <c r="O191" t="str">
        <f>IF(K191="","SIN ESTADO",IF(M191&lt;&gt;"","PAGA",IF(L191&gt;0,"VENCIDA",IF(L191&gt;=-5,"POR VENCER","AL DÍA"))))</f>
        <v>PAGA</v>
      </c>
      <c r="P191" t="str">
        <v>TRANSFERENCIA</v>
      </c>
      <c r="Q191">
        <f>IF(N($H191)&lt;2,"",IF(K191="","",K191+31))</f>
        <v>46119</v>
      </c>
      <c r="R191">
        <f>IF(Q191="","",TODAY()-Q191)</f>
        <v>199</v>
      </c>
      <c r="S191">
        <v>46111</v>
      </c>
      <c r="T191">
        <v>1153000</v>
      </c>
      <c r="U191" t="str">
        <f>IF(Q191="","SIN ESTADO",IF(S191&lt;&gt;"","PAGA",IF(R191&gt;0,"VENCIDA",IF(R191&gt;=-5,"POR VENCER","AL DÍA"))))</f>
        <v>PAGA</v>
      </c>
      <c r="V191" t="str">
        <v>TRANSFERENCIA</v>
      </c>
      <c r="W191">
        <f>IF(N($H191)&lt;3,"",IF(Q191="","",Q191+31))</f>
        <v>46150</v>
      </c>
      <c r="X191">
        <f>IF(W191="","",TODAY()-W191)</f>
        <v>168</v>
      </c>
      <c r="Y191">
        <v>46137</v>
      </c>
      <c r="Z191">
        <v>1153000</v>
      </c>
      <c r="AA191" t="str">
        <f>IF(W191="","SIN ESTADO",IF(Y191&lt;&gt;"","PAGA",IF(X191&gt;0,"VENCIDA",IF(X191&gt;=-5,"POR VENCER","AL DÍA"))))</f>
        <v>PAGA</v>
      </c>
      <c r="AB191" t="str">
        <v>TRANSFERENCIA</v>
      </c>
      <c r="AC191">
        <f>IF(N($H191)&lt;4,"",IF(W191="","",W191+31))</f>
        <v>46181</v>
      </c>
      <c r="AD191">
        <f>IF(AC191="","",TODAY()-AC191)</f>
        <v>137</v>
      </c>
      <c r="AE191">
        <v>46173</v>
      </c>
      <c r="AF191">
        <v>1153000</v>
      </c>
      <c r="AG191" t="str">
        <f>IF(AC191="","SIN ESTADO",IF(AE191&lt;&gt;"","PAGA",IF(AD191&gt;0,"VENCIDA",IF(AD191&gt;=-5,"POR VENCER","AL DÍA"))))</f>
        <v>PAGA</v>
      </c>
      <c r="AH191" t="str">
        <v>TRANSFERENCIA</v>
      </c>
      <c r="AI191">
        <f>IF(N($H191)&lt;5,"",IF(AC191="","",AC191+31))</f>
        <v>46212</v>
      </c>
      <c r="AJ191">
        <f>IF(AI191="","",TODAY()-AI191)</f>
        <v>106</v>
      </c>
      <c r="AK191">
        <v>46207</v>
      </c>
      <c r="AL191">
        <v>1153000</v>
      </c>
      <c r="AM191" t="str">
        <f>IF(AI191="","SIN ESTADO",IF(AK191&lt;&gt;"","PAGA",IF(AJ191&gt;0,"VENCIDA",IF(AJ191&gt;=-5,"POR VENCER","AL DÍA"))))</f>
        <v>PAGA</v>
      </c>
      <c r="AN191" t="str">
        <v>TRANSFERENCIA</v>
      </c>
      <c r="AO191">
        <f>IF(N($H191)&lt;6,"",IF(AI191="","",AI191+31))</f>
        <v>46243</v>
      </c>
      <c r="AP191">
        <f>IF(AO191="","",TODAY()-AO191)</f>
        <v>75</v>
      </c>
      <c r="AQ191">
        <v>46235</v>
      </c>
      <c r="AR191">
        <v>1153000</v>
      </c>
      <c r="AS191" t="str">
        <f>IF(AO191="","SIN ESTADO",IF(AQ191&lt;&gt;"","PAGA",IF(AP191&gt;0,"VENCIDA",IF(AP191&gt;=-5,"POR VENCER","AL DÍA"))))</f>
        <v>PAGA</v>
      </c>
      <c r="AT191" t="str">
        <v>TRANSFERENCIA</v>
      </c>
      <c r="AU191">
        <f>IF(N($H191)&lt;7,"",IF(AO191="","",AO191+31))</f>
        <v>46274</v>
      </c>
      <c r="AV191">
        <f>IF(AU191="","",TODAY()-AU191)</f>
        <v>44</v>
      </c>
      <c r="AW191">
        <v>46261</v>
      </c>
      <c r="AX191">
        <v>1153000</v>
      </c>
      <c r="AY191" t="str">
        <f>IF(AU191="","SIN ESTADO",IF(AW191&lt;&gt;"","PAGA",IF(AV191&gt;0,"VENCIDA",IF(AV191&gt;=-5,"POR VENCER","AL DÍA"))))</f>
        <v>PAGA</v>
      </c>
      <c r="AZ191" t="str">
        <v>TRANSFERENCIA</v>
      </c>
      <c r="BA191">
        <f>IF(N($H191)&lt;8,"",IF(AU191="","",AU191+31))</f>
        <v>46305</v>
      </c>
      <c r="BB191">
        <f>IF(BA191="","",TODAY()-BA191)</f>
        <v>13</v>
      </c>
      <c r="BC191">
        <v>46295</v>
      </c>
      <c r="BD191">
        <v>1153000</v>
      </c>
      <c r="BE191" t="str">
        <f>IF(BA191="","SIN ESTADO",IF(BC191&lt;&gt;"","PAGA",IF(BB191&gt;0,"VENCIDA",IF(BB191&gt;=-5,"POR VENCER","AL DÍA"))))</f>
        <v>PAGA</v>
      </c>
      <c r="BF191" t="str">
        <v>TRANSFERENCIA</v>
      </c>
      <c r="BG191">
        <f>IF(N($H191)&lt;9,"",IF(BA191="","",BA191+31))</f>
        <v>46336</v>
      </c>
      <c r="BH191">
        <f>IF(BG191="","",TODAY()-BG191)</f>
        <v>-18</v>
      </c>
      <c r="BK191" t="str">
        <f>IF(BG191="","SIN ESTADO",IF(BI191&lt;&gt;"","PAGA",IF(BH191&gt;0,"VENCIDA",IF(BH191&gt;=-5,"POR VENCER","AL DÍA"))))</f>
        <v>AL DÍA</v>
      </c>
      <c r="BM191">
        <f>IF(N($H191)&lt;10,"",IF(BG191="","",BG191+31))</f>
        <v>46367</v>
      </c>
      <c r="BN191">
        <f>IF(BM191="","",TODAY()-BM191)</f>
        <v>-49</v>
      </c>
      <c r="BQ191" t="str">
        <f>IF(BM191="","SIN ESTADO",IF(BO191&lt;&gt;"","PAGA",IF(BN191&gt;0,"VENCIDA",IF(BN191&gt;=-5,"POR VENCER","AL DÍA"))))</f>
        <v>AL DÍA</v>
      </c>
      <c r="BS191">
        <f>IF(N($H191)&lt;11,"",IF(BM191="","",BM191+31))</f>
        <v>46398</v>
      </c>
      <c r="BT191">
        <f>IF(BS191="","",TODAY()-BS191)</f>
        <v>-80</v>
      </c>
      <c r="BW191" t="str">
        <f>IF(BS191="","SIN ESTADO",IF(BU191&lt;&gt;"","PAGA",IF(BT191&gt;0,"VENCIDA",IF(BT191&gt;=-5,"POR VENCER","AL DÍA"))))</f>
        <v>AL DÍA</v>
      </c>
      <c r="BY191">
        <f>IF(N($H191)&lt;12,"",IF(BS191="","",BS191+31))</f>
        <v>46429</v>
      </c>
      <c r="BZ191">
        <f>IF(BY191="","",TODAY()-BY191)</f>
        <v>-111</v>
      </c>
      <c r="CC191" t="str">
        <f>IF(BY191="","SIN ESTADO",IF(CA191&lt;&gt;"","PAGA",IF(BZ191&gt;0,"VENCIDA",IF(BZ191&gt;=-5,"POR VENCER","AL DÍA"))))</f>
        <v>AL DÍA</v>
      </c>
      <c r="CE191">
        <f>IF(N($H191)&lt;13,"",IF(BY191="","",BY191+31))</f>
        <v>46460</v>
      </c>
      <c r="CF191">
        <f>IF(CE191="","",TODAY()-CE191)</f>
        <v>-142</v>
      </c>
      <c r="CI191" t="str">
        <f>IF(CE191="","SIN ESTADO",IF(CG191&lt;&gt;"","PAGA",IF(CF191&gt;0,"VENCIDA",IF(CF191&gt;=-5,"POR VENCER","AL DÍA"))))</f>
        <v>AL DÍA</v>
      </c>
      <c r="CK191">
        <f>IF(N($H191)&lt;14,"",IF(CE191="","",CE191+31))</f>
        <v>46491</v>
      </c>
      <c r="CL191">
        <f>IF(CK191="","",TODAY()-CK191)</f>
        <v>-173</v>
      </c>
      <c r="CO191" t="str">
        <f>IF(CK191="","SIN ESTADO",IF(CM191&lt;&gt;"","PAGA",IF(CL191&gt;0,"VENCIDA",IF(CL191&gt;=-5,"POR VENCER","AL DÍA"))))</f>
        <v>AL DÍA</v>
      </c>
      <c r="CQ191">
        <f>IF(N($H191)&lt;15,"",IF(CK191="","",CK191+31))</f>
        <v>46522</v>
      </c>
      <c r="CR191">
        <f>IF(CQ191="","",TODAY()-CQ191)</f>
        <v>-204</v>
      </c>
      <c r="CU191" t="str">
        <f>IF(CQ191="","SIN ESTADO",IF(CS191&lt;&gt;"","PAGA",IF(CR191&gt;0,"VENCIDA",IF(CR191&gt;=-5,"POR VENCER","AL DÍA"))))</f>
        <v>AL DÍA</v>
      </c>
      <c r="CW191">
        <f>IF(N($H191)&lt;16,"",IF(CQ191="","",CQ191+31))</f>
        <v>46553</v>
      </c>
      <c r="CX191">
        <f>IF(CW191="","",TODAY()-CW191)</f>
        <v>-235</v>
      </c>
      <c r="DA191" t="str">
        <f>IF(CW191="","SIN ESTADO",IF(CY191&lt;&gt;"","PAGA",IF(CX191&gt;0,"VENCIDA",IF(CX191&gt;=-5,"POR VENCER","AL DÍA"))))</f>
        <v>AL DÍA</v>
      </c>
      <c r="DC191">
        <f>IF(N($H191)&lt;17,"",IF(CW191="","",CW191+31))</f>
        <v>46584</v>
      </c>
      <c r="DD191">
        <f>IF(DC191="","",TODAY()-DC191)</f>
        <v>-266</v>
      </c>
      <c r="DG191" t="str">
        <f>IF(DC191="","SIN ESTADO",IF(DE191&lt;&gt;"","PAGA",IF(DD191&gt;0,"VENCIDA",IF(DD191&gt;=-5,"POR VENCER","AL DÍA"))))</f>
        <v>AL DÍA</v>
      </c>
      <c r="DI191">
        <f>IF(N($H191)&lt;18,"",IF(DC191="","",DC191+31))</f>
        <v>46615</v>
      </c>
      <c r="DJ191">
        <f>IF(DI191="","",TODAY()-DI191)</f>
        <v>-297</v>
      </c>
      <c r="DM191" t="str">
        <f>IF(DI191="","SIN ESTADO",IF(DK191&lt;&gt;"","PAGA",IF(DJ191&gt;0,"VENCIDA",IF(DJ191&gt;=-5,"POR VENCER","AL DÍA"))))</f>
        <v>AL DÍA</v>
      </c>
      <c r="DO191">
        <f>IF(N($H191)&lt;19,"",IF(DI191="","",DI191+31))</f>
        <v>46646</v>
      </c>
      <c r="DP191">
        <f>IF(DO191="","",TODAY()-DO191)</f>
        <v>-328</v>
      </c>
      <c r="DS191" t="str">
        <f>IF(DO191="","SIN ESTADO",IF(DQ191&lt;&gt;"","PAGA",IF(DP191&gt;0,"VENCIDA",IF(DP191&gt;=-5,"POR VENCER","AL DÍA"))))</f>
        <v>AL DÍA</v>
      </c>
      <c r="DU191">
        <f>IF(N($H191)&lt;20,"",IF(DO191="","",DO191+31))</f>
        <v>46677</v>
      </c>
      <c r="DV191">
        <f>IF(DU191="","",TODAY()-DU191)</f>
        <v>-359</v>
      </c>
      <c r="DY191" t="str">
        <f>IF(DU191="","SIN ESTADO",IF(DW191&lt;&gt;"","PAGA",IF(DV191&gt;0,"VENCIDA",IF(DV191&gt;=-5,"POR VENCER","AL DÍA"))))</f>
        <v>AL DÍA</v>
      </c>
      <c r="EA191">
        <f>IF(N($H191)&lt;21,"",IF(DU191="","",DU191+31))</f>
        <v>46708</v>
      </c>
      <c r="EB191">
        <f>IF(EA191="","",TODAY()-EA191)</f>
        <v>-390</v>
      </c>
      <c r="EE191" t="str">
        <f>IF(EA191="","SIN ESTADO",IF(EC191&lt;&gt;"","PAGA",IF(EB191&gt;0,"VENCIDA",IF(EB191&gt;=-5,"POR VENCER","AL DÍA"))))</f>
        <v>AL DÍA</v>
      </c>
      <c r="EG191">
        <f>IF(N($H191)&lt;22,"",IF(EA191="","",EA191+31))</f>
        <v>46739</v>
      </c>
      <c r="EH191">
        <f>IF(EG191="","",TODAY()-EG191)</f>
        <v>-421</v>
      </c>
      <c r="EK191" t="str">
        <f>IF(EG191="","SIN ESTADO",IF(EI191&lt;&gt;"","PAGA",IF(EH191&gt;0,"VENCIDA",IF(EH191&gt;=-5,"POR VENCER","AL DÍA"))))</f>
        <v>AL DÍA</v>
      </c>
      <c r="EM191">
        <f>IF(N($H191)&lt;23,"",IF(EG191="","",EG191+31))</f>
        <v>46770</v>
      </c>
      <c r="EN191">
        <f>IF(EM191="","",TODAY()-EM191)</f>
        <v>-452</v>
      </c>
      <c r="EQ191" t="str">
        <f>IF(EM191="","SIN ESTADO",IF(EO191&lt;&gt;"","PAGA",IF(EN191&gt;0,"VENCIDA",IF(EN191&gt;=-5,"POR VENCER","AL DÍA"))))</f>
        <v>AL DÍA</v>
      </c>
      <c r="ES191">
        <f>IF(N($H191)&lt;24,"",IF(EM191="","",EM191+31))</f>
        <v>46801</v>
      </c>
      <c r="ET191">
        <f>IF(ES191="","",TODAY()-ES191)</f>
        <v>-483</v>
      </c>
      <c r="EW191" t="str">
        <f>IF(ES191="","SIN ESTADO",IF(EU191&lt;&gt;"","PAGA",IF(ET191&gt;0,"VENCIDA",IF(ET191&gt;=-5,"POR VENCER","AL DÍA"))))</f>
        <v>AL DÍA</v>
      </c>
      <c r="EY191">
        <f>IF(N($H191)&lt;25,"",IF(ES191="","",ES191+31))</f>
        <v>46832</v>
      </c>
      <c r="EZ191">
        <f>IF(EY191="","",TODAY()-EY191)</f>
        <v>-514</v>
      </c>
      <c r="FC191" t="str">
        <f>IF(EY191="","SIN ESTADO",IF(FA191&lt;&gt;"","PAGA",IF(EZ191&gt;0,"VENCIDA",IF(EZ191&gt;=-5,"POR VENCER","AL DÍA"))))</f>
        <v>AL DÍA</v>
      </c>
      <c r="FE191">
        <f>IF(N($H191)&lt;26,"",IF(EY191="","",EY191+31))</f>
        <v>46863</v>
      </c>
      <c r="FF191">
        <f>IF(FE191="","",TODAY()-FE191)</f>
        <v>-545</v>
      </c>
      <c r="FI191" t="str">
        <f>IF(FE191="","SIN ESTADO",IF(FG191&lt;&gt;"","PAGA",IF(FF191&gt;0,"VENCIDA",IF(FF191&gt;=-5,"POR VENCER","AL DÍA"))))</f>
        <v>AL DÍA</v>
      </c>
      <c r="FK191">
        <f>IF(N($H191)&lt;27,"",IF(FE191="","",FE191+31))</f>
        <v>46894</v>
      </c>
      <c r="FL191">
        <f>IF(FK191="","",TODAY()-FK191)</f>
        <v>-576</v>
      </c>
      <c r="FO191" t="str">
        <f>IF(FK191="","SIN ESTADO",IF(FM191&lt;&gt;"","PAGA",IF(FL191&gt;0,"VENCIDA",IF(FL191&gt;=-5,"POR VENCER","AL DÍA"))))</f>
        <v>AL DÍA</v>
      </c>
      <c r="FQ191">
        <f>IF(N($H191)&lt;28,"",IF(FK191="","",FK191+31))</f>
        <v>46925</v>
      </c>
      <c r="FR191">
        <f>IF(FQ191="","",TODAY()-FQ191)</f>
        <v>-607</v>
      </c>
      <c r="FU191" t="str">
        <f>IF(FQ191="","SIN ESTADO",IF(FS191&lt;&gt;"","PAGA",IF(FR191&gt;0,"VENCIDA",IF(FR191&gt;=-5,"POR VENCER","AL DÍA"))))</f>
        <v>AL DÍA</v>
      </c>
      <c r="FW191">
        <f>IF(N($H191)&lt;29,"",IF(FQ191="","",FQ191+31))</f>
        <v>46956</v>
      </c>
      <c r="FX191">
        <f>IF(FW191="","",TODAY()-FW191)</f>
        <v>-638</v>
      </c>
      <c r="GA191" t="str">
        <f>IF(FW191="","SIN ESTADO",IF(FY191&lt;&gt;"","PAGA",IF(FX191&gt;0,"VENCIDA",IF(FX191&gt;=-5,"POR VENCER","AL DÍA"))))</f>
        <v>AL DÍA</v>
      </c>
      <c r="GC191">
        <f>IF(N($H191)&lt;30,"",IF(FW191="","",FW191+31))</f>
        <v>46987</v>
      </c>
      <c r="GD191">
        <f>IF(GC191="","",TODAY()-GC191)</f>
        <v>-669</v>
      </c>
      <c r="GG191" t="str">
        <f>IF(GC191="","SIN ESTADO",IF(GE191&lt;&gt;"","PAGA",IF(GD191&gt;0,"VENCIDA",IF(GD191&gt;=-5,"POR VENCER","AL DÍA"))))</f>
        <v>AL DÍA</v>
      </c>
      <c r="GI191" t="str">
        <f>IF(N($H191)&lt;31,"",IF(GC191="","",GC191+31))</f>
        <v/>
      </c>
      <c r="GJ191" t="str">
        <f>IF(GI191="","",TODAY()-GI191)</f>
        <v/>
      </c>
      <c r="GM191" t="str">
        <f>IF(GI191="","SIN ESTADO",IF(GK191&lt;&gt;"","PAGA",IF(GJ191&gt;0,"VENCIDA",IF(GJ191&gt;=-5,"POR VENCER","AL DÍA"))))</f>
        <v>SIN ESTADO</v>
      </c>
      <c r="GO191" t="str">
        <f>IF(N($H191)&lt;32,"",IF(GI191="","",GI191+31))</f>
        <v/>
      </c>
      <c r="GP191" t="str">
        <f>IF(GO191="","",TODAY()-GO191)</f>
        <v/>
      </c>
      <c r="GS191" t="str">
        <f>IF(GO191="","SIN ESTADO",IF(GQ191&lt;&gt;"","PAGA",IF(GP191&gt;0,"VENCIDA",IF(GP191&gt;=-5,"POR VENCER","AL DÍA"))))</f>
        <v>SIN ESTADO</v>
      </c>
      <c r="GU191" t="str">
        <f>IF(N($H191)&lt;33,"",IF(GO191="","",GO191+31))</f>
        <v/>
      </c>
      <c r="GV191" t="str">
        <f>IF(GU191="","",TODAY()-GU191)</f>
        <v/>
      </c>
      <c r="GY191" t="str">
        <f>IF(GU191="","SIN ESTADO",IF(GW191&lt;&gt;"","PAGA",IF(GV191&gt;0,"VENCIDA",IF(GV191&gt;=-5,"POR VENCER","AL DÍA"))))</f>
        <v>SIN ESTADO</v>
      </c>
      <c r="HA191" t="str">
        <f>IF(N($H191)&lt;34,"",IF(GU191="","",GU191+31))</f>
        <v/>
      </c>
      <c r="HB191" t="str">
        <f>IF(HA191="","",TODAY()-HA191)</f>
        <v/>
      </c>
      <c r="HE191" t="str">
        <f>IF(HA191="","SIN ESTADO",IF(HC191&lt;&gt;"","PAGA",IF(HB191&gt;0,"VENCIDA",IF(HB191&gt;=-5,"POR VENCER","AL DÍA"))))</f>
        <v>SIN ESTADO</v>
      </c>
      <c r="HG191" t="str">
        <f>IF(N($H191)&lt;35,"",IF(HA191="","",HA191+31))</f>
        <v/>
      </c>
      <c r="HH191" t="str">
        <f>IF(HG191="","",TODAY()-HG191)</f>
        <v/>
      </c>
      <c r="HK191" t="str">
        <f>IF(HG191="","SIN ESTADO",IF(HI191&lt;&gt;"","PAGA",IF(HH191&gt;0,"VENCIDA",IF(HH191&gt;=-5,"POR VENCER","AL DÍA"))))</f>
        <v>SIN ESTADO</v>
      </c>
      <c r="HM191" t="str">
        <f>IF(N($H191)&lt;36,"",IF(HG191="","",HG191+31))</f>
        <v/>
      </c>
      <c r="HN191" t="str">
        <f>IF(HM191="","",TODAY()-HM191)</f>
        <v/>
      </c>
      <c r="HQ191" t="str">
        <f>IF(HM191="","SIN ESTADO",IF(HO191&lt;&gt;"","PAGA",IF(HN191&gt;0,"VENCIDA",IF(HN191&gt;=-5,"POR VENCER","AL DÍA"))))</f>
        <v>SIN ESTADO</v>
      </c>
      <c r="HS191">
        <f>N191+T191+Z191+AF191+AL191+AR191+AX191+BD191+BJ191+BP191+BV191+CB191+CH191+CN191+CT191+CZ191+DF191+DL191+DR191+DX191+ED191+EJ191+EP191+EV191+FB191+FH191+FN191+FT191+FZ191+GF191+GL191+GR191+GX191+HD191+HJ191+HP191</f>
        <v>9221000</v>
      </c>
      <c r="HU191">
        <f>IFERROR(N($J191),0)</f>
        <v>1151433.3333333333</v>
      </c>
      <c r="HW191">
        <f>SUMPRODUCT((MOD(COLUMN($M191:$HR191)-COLUMN($M191),6)=0)*ISNUMBER($M191:$HR191)*($M191:$HR191&gt;=RESUMEN!$C$26)*($M191:$HR191&lt;=RESUMEN!$C$27)*IFERROR(N($N191:$HS191),0))</f>
        <v>2300000</v>
      </c>
      <c r="HX191">
        <f>SUMPRODUCT((MOD(COLUMN($M191:$HR191)-COLUMN($M191),6)=0)*ISNUMBER($M191:$HR191)*($M191:$HR191&gt;=RESUMEN!$C$26)*($M191:$HR191&lt;=RESUMEN!$C$27))</f>
        <v>2</v>
      </c>
    </row>
    <row r="192">
      <c r="B192">
        <f>VENTAS!A191</f>
        <v>189</v>
      </c>
      <c r="C192" t="str">
        <f>VENTAS!B191</f>
        <v xml:space="preserve">LC1 - 20 - 6 Y 7 </v>
      </c>
      <c r="D192" t="str">
        <f>VENTAS!C191</f>
        <v>VENDIDO</v>
      </c>
      <c r="E192">
        <f>VENTAS!D191</f>
        <v>50000000</v>
      </c>
      <c r="F192">
        <f>VENTAS!J191</f>
        <v>42000000</v>
      </c>
      <c r="G192">
        <f>VENTAS!F191</f>
        <v>45947</v>
      </c>
      <c r="H192">
        <f>VENTAS!K191</f>
        <v>24</v>
      </c>
      <c r="I192" t="str">
        <f>VENTAS!M191</f>
        <v xml:space="preserve">17 DE CADA MES </v>
      </c>
      <c r="J192">
        <f>VENTAS!L191</f>
        <v>1750000</v>
      </c>
      <c r="K192">
        <f>IF(N($H192)&lt;1,"",$G192+31)</f>
        <v>45978</v>
      </c>
      <c r="L192">
        <f>IF(K192="","",TODAY()-K192)</f>
        <v>340</v>
      </c>
      <c r="M192">
        <v>45993</v>
      </c>
      <c r="N192">
        <v>1750000</v>
      </c>
      <c r="O192" t="str">
        <f>IF(K192="","SIN ESTADO",IF(M192&lt;&gt;"","PAGA",IF(L192&gt;0,"VENCIDA",IF(L192&gt;=-5,"POR VENCER","AL DÍA"))))</f>
        <v>PAGA</v>
      </c>
      <c r="P192" t="str">
        <v>TRANSFERENCIA</v>
      </c>
      <c r="Q192">
        <f>IF(N($H192)&lt;2,"",IF(K192="","",K192+31))</f>
        <v>46009</v>
      </c>
      <c r="R192">
        <f>IF(Q192="","",TODAY()-Q192)</f>
        <v>309</v>
      </c>
      <c r="S192">
        <v>45659</v>
      </c>
      <c r="T192">
        <v>1750000</v>
      </c>
      <c r="U192" t="str">
        <f>IF(Q192="","SIN ESTADO",IF(S192&lt;&gt;"","PAGA",IF(R192&gt;0,"VENCIDA",IF(R192&gt;=-5,"POR VENCER","AL DÍA"))))</f>
        <v>PAGA</v>
      </c>
      <c r="V192" t="str">
        <v>TRANSFERENCIA</v>
      </c>
      <c r="W192">
        <f>IF(N($H192)&lt;3,"",IF(Q192="","",Q192+31))</f>
        <v>46040</v>
      </c>
      <c r="X192">
        <f>IF(W192="","",TODAY()-W192)</f>
        <v>278</v>
      </c>
      <c r="Y192">
        <v>46060</v>
      </c>
      <c r="Z192">
        <v>1750000</v>
      </c>
      <c r="AA192" t="str">
        <f>IF(W192="","SIN ESTADO",IF(Y192&lt;&gt;"","PAGA",IF(X192&gt;0,"VENCIDA",IF(X192&gt;=-5,"POR VENCER","AL DÍA"))))</f>
        <v>PAGA</v>
      </c>
      <c r="AB192" t="str">
        <v>TRANSFERENCIA</v>
      </c>
      <c r="AC192">
        <f>IF(N($H192)&lt;4,"",IF(W192="","",W192+31))</f>
        <v>46071</v>
      </c>
      <c r="AD192">
        <f>IF(AC192="","",TODAY()-AC192)</f>
        <v>247</v>
      </c>
      <c r="AE192">
        <v>46084</v>
      </c>
      <c r="AF192">
        <v>1750000</v>
      </c>
      <c r="AG192" t="str">
        <f>IF(AC192="","SIN ESTADO",IF(AE192&lt;&gt;"","PAGA",IF(AD192&gt;0,"VENCIDA",IF(AD192&gt;=-5,"POR VENCER","AL DÍA"))))</f>
        <v>PAGA</v>
      </c>
      <c r="AH192" t="str">
        <v>TRANSFERENCIA</v>
      </c>
      <c r="AI192">
        <f>IF(N($H192)&lt;5,"",IF(AC192="","",AC192+31))</f>
        <v>46102</v>
      </c>
      <c r="AJ192">
        <f>IF(AI192="","",TODAY()-AI192)</f>
        <v>216</v>
      </c>
      <c r="AK192">
        <v>46093</v>
      </c>
      <c r="AL192">
        <v>4400000</v>
      </c>
      <c r="AM192" t="str">
        <f>IF(AI192="","SIN ESTADO",IF(AK192&lt;&gt;"","PAGA",IF(AJ192&gt;0,"VENCIDA",IF(AJ192&gt;=-5,"POR VENCER","AL DÍA"))))</f>
        <v>PAGA</v>
      </c>
      <c r="AN192" t="str">
        <v>TRANSFERENCIA</v>
      </c>
      <c r="AO192">
        <f>IF(N($H192)&lt;6,"",IF(AI192="","",AI192+31))</f>
        <v>46133</v>
      </c>
      <c r="AP192">
        <f>IF(AO192="","",TODAY()-AO192)</f>
        <v>185</v>
      </c>
      <c r="AQ192">
        <v>46110</v>
      </c>
      <c r="AR192">
        <v>875000</v>
      </c>
      <c r="AS192" t="str">
        <f>IF(AO192="","SIN ESTADO",IF(AQ192&lt;&gt;"","PAGA",IF(AP192&gt;0,"VENCIDA",IF(AP192&gt;=-5,"POR VENCER","AL DÍA"))))</f>
        <v>PAGA</v>
      </c>
      <c r="AT192" t="str">
        <v>TRANSFERENCIA</v>
      </c>
      <c r="AU192">
        <f>IF(N($H192)&lt;7,"",IF(AO192="","",AO192+31))</f>
        <v>46164</v>
      </c>
      <c r="AV192">
        <f>IF(AU192="","",TODAY()-AU192)</f>
        <v>154</v>
      </c>
      <c r="AW192">
        <v>46112</v>
      </c>
      <c r="AX192">
        <v>4000000</v>
      </c>
      <c r="AY192" t="str">
        <f>IF(AU192="","SIN ESTADO",IF(AW192&lt;&gt;"","PAGA",IF(AV192&gt;0,"VENCIDA",IF(AV192&gt;=-5,"POR VENCER","AL DÍA"))))</f>
        <v>PAGA</v>
      </c>
      <c r="AZ192" t="str">
        <v>TRANSFERENCIA</v>
      </c>
      <c r="BA192">
        <f>IF(N($H192)&lt;8,"",IF(AU192="","",AU192+31))</f>
        <v>46195</v>
      </c>
      <c r="BB192">
        <f>IF(BA192="","",TODAY()-BA192)</f>
        <v>123</v>
      </c>
      <c r="BC192">
        <v>46146</v>
      </c>
      <c r="BD192">
        <v>875000</v>
      </c>
      <c r="BE192" t="str">
        <f>IF(BA192="","SIN ESTADO",IF(BC192&lt;&gt;"","PAGA",IF(BB192&gt;0,"VENCIDA",IF(BB192&gt;=-5,"POR VENCER","AL DÍA"))))</f>
        <v>PAGA</v>
      </c>
      <c r="BF192" t="str">
        <v>TRANSFERENCIA</v>
      </c>
      <c r="BG192">
        <f>IF(N($H192)&lt;9,"",IF(BA192="","",BA192+31))</f>
        <v>46226</v>
      </c>
      <c r="BH192">
        <f>IF(BG192="","",TODAY()-BG192)</f>
        <v>92</v>
      </c>
      <c r="BI192">
        <v>46155</v>
      </c>
      <c r="BJ192">
        <v>875000</v>
      </c>
      <c r="BK192" t="str">
        <f>IF(BG192="","SIN ESTADO",IF(BI192&lt;&gt;"","PAGA",IF(BH192&gt;0,"VENCIDA",IF(BH192&gt;=-5,"POR VENCER","AL DÍA"))))</f>
        <v>PAGA</v>
      </c>
      <c r="BL192" t="str">
        <v>TRANSFERENCIA</v>
      </c>
      <c r="BM192">
        <f>IF(N($H192)&lt;10,"",IF(BG192="","",BG192+31))</f>
        <v>46257</v>
      </c>
      <c r="BN192">
        <f>IF(BM192="","",TODAY()-BM192)</f>
        <v>61</v>
      </c>
      <c r="BO192">
        <v>46176</v>
      </c>
      <c r="BP192">
        <v>7225000</v>
      </c>
      <c r="BQ192" t="str">
        <f>IF(BM192="","SIN ESTADO",IF(BO192&lt;&gt;"","PAGA",IF(BN192&gt;0,"VENCIDA",IF(BN192&gt;=-5,"POR VENCER","AL DÍA"))))</f>
        <v>PAGA</v>
      </c>
      <c r="BR192" t="str">
        <v>TRANSFERENCIA</v>
      </c>
      <c r="BS192">
        <f>IF(N($H192)&lt;11,"",IF(BM192="","",BM192+31))</f>
        <v>46288</v>
      </c>
      <c r="BT192">
        <f>IF(BS192="","",TODAY()-BS192)</f>
        <v>30</v>
      </c>
      <c r="BU192">
        <v>46176</v>
      </c>
      <c r="BV192">
        <v>875000</v>
      </c>
      <c r="BW192" t="str">
        <f>IF(BS192="","SIN ESTADO",IF(BU192&lt;&gt;"","PAGA",IF(BT192&gt;0,"VENCIDA",IF(BT192&gt;=-5,"POR VENCER","AL DÍA"))))</f>
        <v>PAGA</v>
      </c>
      <c r="BX192" t="str">
        <v>TRANSFERENCIA</v>
      </c>
      <c r="BY192">
        <f>IF(N($H192)&lt;12,"",IF(BS192="","",BS192+31))</f>
        <v>46319</v>
      </c>
      <c r="BZ192">
        <f>IF(BY192="","",TODAY()-BY192)</f>
        <v>-1</v>
      </c>
      <c r="CA192">
        <v>46237</v>
      </c>
      <c r="CB192">
        <v>875000</v>
      </c>
      <c r="CC192" t="str">
        <f>IF(BY192="","SIN ESTADO",IF(CA192&lt;&gt;"","PAGA",IF(BZ192&gt;0,"VENCIDA",IF(BZ192&gt;=-5,"POR VENCER","AL DÍA"))))</f>
        <v>PAGA</v>
      </c>
      <c r="CD192" t="str">
        <v>TRANSFERENCIA</v>
      </c>
      <c r="CE192">
        <f>IF(N($H192)&lt;13,"",IF(BY192="","",BY192+31))</f>
        <v>46350</v>
      </c>
      <c r="CF192">
        <f>IF(CE192="","",TODAY()-CE192)</f>
        <v>-32</v>
      </c>
      <c r="CG192">
        <v>46274</v>
      </c>
      <c r="CH192">
        <v>875000</v>
      </c>
      <c r="CI192" t="str">
        <f>IF(CE192="","SIN ESTADO",IF(CG192&lt;&gt;"","PAGA",IF(CF192&gt;0,"VENCIDA",IF(CF192&gt;=-5,"POR VENCER","AL DÍA"))))</f>
        <v>PAGA</v>
      </c>
      <c r="CJ192" t="str">
        <v>TRANSFERENCIA</v>
      </c>
      <c r="CK192">
        <f>IF(N($H192)&lt;14,"",IF(CE192="","",CE192+31))</f>
        <v>46381</v>
      </c>
      <c r="CL192">
        <f>IF(CK192="","",TODAY()-CK192)</f>
        <v>-63</v>
      </c>
      <c r="CO192" t="str">
        <f>IF(CK192="","SIN ESTADO",IF(CM192&lt;&gt;"","PAGA",IF(CL192&gt;0,"VENCIDA",IF(CL192&gt;=-5,"POR VENCER","AL DÍA"))))</f>
        <v>AL DÍA</v>
      </c>
      <c r="CQ192">
        <f>IF(N($H192)&lt;15,"",IF(CK192="","",CK192+31))</f>
        <v>46412</v>
      </c>
      <c r="CR192">
        <f>IF(CQ192="","",TODAY()-CQ192)</f>
        <v>-94</v>
      </c>
      <c r="CU192" t="str">
        <f>IF(CQ192="","SIN ESTADO",IF(CS192&lt;&gt;"","PAGA",IF(CR192&gt;0,"VENCIDA",IF(CR192&gt;=-5,"POR VENCER","AL DÍA"))))</f>
        <v>AL DÍA</v>
      </c>
      <c r="CW192">
        <f>IF(N($H192)&lt;16,"",IF(CQ192="","",CQ192+31))</f>
        <v>46443</v>
      </c>
      <c r="CX192">
        <f>IF(CW192="","",TODAY()-CW192)</f>
        <v>-125</v>
      </c>
      <c r="DA192" t="str">
        <f>IF(CW192="","SIN ESTADO",IF(CY192&lt;&gt;"","PAGA",IF(CX192&gt;0,"VENCIDA",IF(CX192&gt;=-5,"POR VENCER","AL DÍA"))))</f>
        <v>AL DÍA</v>
      </c>
      <c r="DC192">
        <f>IF(N($H192)&lt;17,"",IF(CW192="","",CW192+31))</f>
        <v>46474</v>
      </c>
      <c r="DD192">
        <f>IF(DC192="","",TODAY()-DC192)</f>
        <v>-156</v>
      </c>
      <c r="DG192" t="str">
        <f>IF(DC192="","SIN ESTADO",IF(DE192&lt;&gt;"","PAGA",IF(DD192&gt;0,"VENCIDA",IF(DD192&gt;=-5,"POR VENCER","AL DÍA"))))</f>
        <v>AL DÍA</v>
      </c>
      <c r="DI192">
        <f>IF(N($H192)&lt;18,"",IF(DC192="","",DC192+31))</f>
        <v>46505</v>
      </c>
      <c r="DJ192">
        <f>IF(DI192="","",TODAY()-DI192)</f>
        <v>-187</v>
      </c>
      <c r="DM192" t="str">
        <f>IF(DI192="","SIN ESTADO",IF(DK192&lt;&gt;"","PAGA",IF(DJ192&gt;0,"VENCIDA",IF(DJ192&gt;=-5,"POR VENCER","AL DÍA"))))</f>
        <v>AL DÍA</v>
      </c>
      <c r="DO192">
        <f>IF(N($H192)&lt;19,"",IF(DI192="","",DI192+31))</f>
        <v>46536</v>
      </c>
      <c r="DP192">
        <f>IF(DO192="","",TODAY()-DO192)</f>
        <v>-218</v>
      </c>
      <c r="DS192" t="str">
        <f>IF(DO192="","SIN ESTADO",IF(DQ192&lt;&gt;"","PAGA",IF(DP192&gt;0,"VENCIDA",IF(DP192&gt;=-5,"POR VENCER","AL DÍA"))))</f>
        <v>AL DÍA</v>
      </c>
      <c r="DU192">
        <f>IF(N($H192)&lt;20,"",IF(DO192="","",DO192+31))</f>
        <v>46567</v>
      </c>
      <c r="DV192">
        <f>IF(DU192="","",TODAY()-DU192)</f>
        <v>-249</v>
      </c>
      <c r="DY192" t="str">
        <f>IF(DU192="","SIN ESTADO",IF(DW192&lt;&gt;"","PAGA",IF(DV192&gt;0,"VENCIDA",IF(DV192&gt;=-5,"POR VENCER","AL DÍA"))))</f>
        <v>AL DÍA</v>
      </c>
      <c r="EA192">
        <f>IF(N($H192)&lt;21,"",IF(DU192="","",DU192+31))</f>
        <v>46598</v>
      </c>
      <c r="EB192">
        <f>IF(EA192="","",TODAY()-EA192)</f>
        <v>-280</v>
      </c>
      <c r="EE192" t="str">
        <f>IF(EA192="","SIN ESTADO",IF(EC192&lt;&gt;"","PAGA",IF(EB192&gt;0,"VENCIDA",IF(EB192&gt;=-5,"POR VENCER","AL DÍA"))))</f>
        <v>AL DÍA</v>
      </c>
      <c r="EG192">
        <f>IF(N($H192)&lt;22,"",IF(EA192="","",EA192+31))</f>
        <v>46629</v>
      </c>
      <c r="EH192">
        <f>IF(EG192="","",TODAY()-EG192)</f>
        <v>-311</v>
      </c>
      <c r="EK192" t="str">
        <f>IF(EG192="","SIN ESTADO",IF(EI192&lt;&gt;"","PAGA",IF(EH192&gt;0,"VENCIDA",IF(EH192&gt;=-5,"POR VENCER","AL DÍA"))))</f>
        <v>AL DÍA</v>
      </c>
      <c r="EM192">
        <f>IF(N($H192)&lt;23,"",IF(EG192="","",EG192+31))</f>
        <v>46660</v>
      </c>
      <c r="EN192">
        <f>IF(EM192="","",TODAY()-EM192)</f>
        <v>-342</v>
      </c>
      <c r="EQ192" t="str">
        <f>IF(EM192="","SIN ESTADO",IF(EO192&lt;&gt;"","PAGA",IF(EN192&gt;0,"VENCIDA",IF(EN192&gt;=-5,"POR VENCER","AL DÍA"))))</f>
        <v>AL DÍA</v>
      </c>
      <c r="ES192">
        <f>IF(N($H192)&lt;24,"",IF(EM192="","",EM192+31))</f>
        <v>46691</v>
      </c>
      <c r="ET192">
        <f>IF(ES192="","",TODAY()-ES192)</f>
        <v>-373</v>
      </c>
      <c r="EW192" t="str">
        <f>IF(ES192="","SIN ESTADO",IF(EU192&lt;&gt;"","PAGA",IF(ET192&gt;0,"VENCIDA",IF(ET192&gt;=-5,"POR VENCER","AL DÍA"))))</f>
        <v>AL DÍA</v>
      </c>
      <c r="EY192" t="str">
        <f>IF(N($H192)&lt;25,"",IF(ES192="","",ES192+31))</f>
        <v/>
      </c>
      <c r="EZ192" t="str">
        <f>IF(EY192="","",TODAY()-EY192)</f>
        <v/>
      </c>
      <c r="FC192" t="str">
        <f>IF(EY192="","SIN ESTADO",IF(FA192&lt;&gt;"","PAGA",IF(EZ192&gt;0,"VENCIDA",IF(EZ192&gt;=-5,"POR VENCER","AL DÍA"))))</f>
        <v>SIN ESTADO</v>
      </c>
      <c r="FE192" t="str">
        <f>IF(N($H192)&lt;26,"",IF(EY192="","",EY192+31))</f>
        <v/>
      </c>
      <c r="FF192" t="str">
        <f>IF(FE192="","",TODAY()-FE192)</f>
        <v/>
      </c>
      <c r="FI192" t="str">
        <f>IF(FE192="","SIN ESTADO",IF(FG192&lt;&gt;"","PAGA",IF(FF192&gt;0,"VENCIDA",IF(FF192&gt;=-5,"POR VENCER","AL DÍA"))))</f>
        <v>SIN ESTADO</v>
      </c>
      <c r="FK192" t="str">
        <f>IF(N($H192)&lt;27,"",IF(FE192="","",FE192+31))</f>
        <v/>
      </c>
      <c r="FL192" t="str">
        <f>IF(FK192="","",TODAY()-FK192)</f>
        <v/>
      </c>
      <c r="FO192" t="str">
        <f>IF(FK192="","SIN ESTADO",IF(FM192&lt;&gt;"","PAGA",IF(FL192&gt;0,"VENCIDA",IF(FL192&gt;=-5,"POR VENCER","AL DÍA"))))</f>
        <v>SIN ESTADO</v>
      </c>
      <c r="FQ192" t="str">
        <f>IF(N($H192)&lt;28,"",IF(FK192="","",FK192+31))</f>
        <v/>
      </c>
      <c r="FR192" t="str">
        <f>IF(FQ192="","",TODAY()-FQ192)</f>
        <v/>
      </c>
      <c r="FU192" t="str">
        <f>IF(FQ192="","SIN ESTADO",IF(FS192&lt;&gt;"","PAGA",IF(FR192&gt;0,"VENCIDA",IF(FR192&gt;=-5,"POR VENCER","AL DÍA"))))</f>
        <v>SIN ESTADO</v>
      </c>
      <c r="FW192" t="str">
        <f>IF(N($H192)&lt;29,"",IF(FQ192="","",FQ192+31))</f>
        <v/>
      </c>
      <c r="FX192" t="str">
        <f>IF(FW192="","",TODAY()-FW192)</f>
        <v/>
      </c>
      <c r="GA192" t="str">
        <f>IF(FW192="","SIN ESTADO",IF(FY192&lt;&gt;"","PAGA",IF(FX192&gt;0,"VENCIDA",IF(FX192&gt;=-5,"POR VENCER","AL DÍA"))))</f>
        <v>SIN ESTADO</v>
      </c>
      <c r="GC192" t="str">
        <f>IF(N($H192)&lt;30,"",IF(FW192="","",FW192+31))</f>
        <v/>
      </c>
      <c r="GD192" t="str">
        <f>IF(GC192="","",TODAY()-GC192)</f>
        <v/>
      </c>
      <c r="GG192" t="str">
        <f>IF(GC192="","SIN ESTADO",IF(GE192&lt;&gt;"","PAGA",IF(GD192&gt;0,"VENCIDA",IF(GD192&gt;=-5,"POR VENCER","AL DÍA"))))</f>
        <v>SIN ESTADO</v>
      </c>
      <c r="GI192" t="str">
        <f>IF(N($H192)&lt;31,"",IF(GC192="","",GC192+31))</f>
        <v/>
      </c>
      <c r="GJ192" t="str">
        <f>IF(GI192="","",TODAY()-GI192)</f>
        <v/>
      </c>
      <c r="GM192" t="str">
        <f>IF(GI192="","SIN ESTADO",IF(GK192&lt;&gt;"","PAGA",IF(GJ192&gt;0,"VENCIDA",IF(GJ192&gt;=-5,"POR VENCER","AL DÍA"))))</f>
        <v>SIN ESTADO</v>
      </c>
      <c r="GO192" t="str">
        <f>IF(N($H192)&lt;32,"",IF(GI192="","",GI192+31))</f>
        <v/>
      </c>
      <c r="GP192" t="str">
        <f>IF(GO192="","",TODAY()-GO192)</f>
        <v/>
      </c>
      <c r="GS192" t="str">
        <f>IF(GO192="","SIN ESTADO",IF(GQ192&lt;&gt;"","PAGA",IF(GP192&gt;0,"VENCIDA",IF(GP192&gt;=-5,"POR VENCER","AL DÍA"))))</f>
        <v>SIN ESTADO</v>
      </c>
      <c r="GU192" t="str">
        <f>IF(N($H192)&lt;33,"",IF(GO192="","",GO192+31))</f>
        <v/>
      </c>
      <c r="GV192" t="str">
        <f>IF(GU192="","",TODAY()-GU192)</f>
        <v/>
      </c>
      <c r="GY192" t="str">
        <f>IF(GU192="","SIN ESTADO",IF(GW192&lt;&gt;"","PAGA",IF(GV192&gt;0,"VENCIDA",IF(GV192&gt;=-5,"POR VENCER","AL DÍA"))))</f>
        <v>SIN ESTADO</v>
      </c>
      <c r="HA192" t="str">
        <f>IF(N($H192)&lt;34,"",IF(GU192="","",GU192+31))</f>
        <v/>
      </c>
      <c r="HB192" t="str">
        <f>IF(HA192="","",TODAY()-HA192)</f>
        <v/>
      </c>
      <c r="HE192" t="str">
        <f>IF(HA192="","SIN ESTADO",IF(HC192&lt;&gt;"","PAGA",IF(HB192&gt;0,"VENCIDA",IF(HB192&gt;=-5,"POR VENCER","AL DÍA"))))</f>
        <v>SIN ESTADO</v>
      </c>
      <c r="HG192" t="str">
        <f>IF(N($H192)&lt;35,"",IF(HA192="","",HA192+31))</f>
        <v/>
      </c>
      <c r="HH192" t="str">
        <f>IF(HG192="","",TODAY()-HG192)</f>
        <v/>
      </c>
      <c r="HK192" t="str">
        <f>IF(HG192="","SIN ESTADO",IF(HI192&lt;&gt;"","PAGA",IF(HH192&gt;0,"VENCIDA",IF(HH192&gt;=-5,"POR VENCER","AL DÍA"))))</f>
        <v>SIN ESTADO</v>
      </c>
      <c r="HM192" t="str">
        <f>IF(N($H192)&lt;36,"",IF(HG192="","",HG192+31))</f>
        <v/>
      </c>
      <c r="HN192" t="str">
        <f>IF(HM192="","",TODAY()-HM192)</f>
        <v/>
      </c>
      <c r="HQ192" t="str">
        <f>IF(HM192="","SIN ESTADO",IF(HO192&lt;&gt;"","PAGA",IF(HN192&gt;0,"VENCIDA",IF(HN192&gt;=-5,"POR VENCER","AL DÍA"))))</f>
        <v>SIN ESTADO</v>
      </c>
      <c r="HS192">
        <f>N192+T192+Z192+AF192+AL192+AR192+AX192+BD192+BJ192+BP192+BV192+CB192+CH192+CN192+CT192+CZ192+DF192+DL192+DR192+DX192+ED192+EJ192+EP192+EV192+FB192+FH192+FN192+FT192+FZ192+GF192+GL192+GR192+GX192+HD192+HJ192+HP192</f>
        <v>27875000</v>
      </c>
      <c r="HU192">
        <f>IFERROR(N($J192),0)</f>
        <v>1750000</v>
      </c>
      <c r="HW192">
        <f>SUMPRODUCT((MOD(COLUMN($M192:$HR192)-COLUMN($M192),6)=0)*ISNUMBER($M192:$HR192)*($M192:$HR192&gt;=RESUMEN!$C$26)*($M192:$HR192&lt;=RESUMEN!$C$27)*IFERROR(N($N192:$HS192),0))</f>
        <v>1750000</v>
      </c>
      <c r="HX192">
        <f>SUMPRODUCT((MOD(COLUMN($M192:$HR192)-COLUMN($M192),6)=0)*ISNUMBER($M192:$HR192)*($M192:$HR192&gt;=RESUMEN!$C$26)*($M192:$HR192&lt;=RESUMEN!$C$27))</f>
        <v>1</v>
      </c>
    </row>
    <row r="193">
      <c r="B193">
        <f>VENTAS!A192</f>
        <v>190</v>
      </c>
      <c r="C193" t="str">
        <f>VENTAS!B192</f>
        <v xml:space="preserve">LC1 - 20 - 8 </v>
      </c>
      <c r="D193" t="str">
        <f>VENTAS!C192</f>
        <v>VENDIDO</v>
      </c>
      <c r="E193">
        <f>VENTAS!D192</f>
        <v>30000000</v>
      </c>
      <c r="F193">
        <f>VENTAS!J192</f>
        <v>26000000</v>
      </c>
      <c r="G193">
        <f>VENTAS!F192</f>
        <v>45888</v>
      </c>
      <c r="H193">
        <f>VENTAS!K192</f>
        <v>24</v>
      </c>
      <c r="I193" t="str">
        <f>VENTAS!M192</f>
        <v xml:space="preserve">19 DE CADA MES </v>
      </c>
      <c r="J193">
        <f>VENTAS!L192</f>
        <v>1083333.3333333333</v>
      </c>
      <c r="K193">
        <f>IF(N($H193)&lt;1,"",$G193+31)</f>
        <v>45919</v>
      </c>
      <c r="L193">
        <f>IF(K193="","",TODAY()-K193)</f>
        <v>399</v>
      </c>
      <c r="M193">
        <v>45932</v>
      </c>
      <c r="N193">
        <v>1100000</v>
      </c>
      <c r="O193" t="str">
        <f>IF(K193="","SIN ESTADO",IF(M193&lt;&gt;"","PAGA",IF(L193&gt;0,"VENCIDA",IF(L193&gt;=-5,"POR VENCER","AL DÍA"))))</f>
        <v>PAGA</v>
      </c>
      <c r="P193" t="str">
        <v>EFECTIVO</v>
      </c>
      <c r="Q193">
        <f>IF(N($H193)&lt;2,"",IF(K193="","",K193+31))</f>
        <v>45950</v>
      </c>
      <c r="R193">
        <f>IF(Q193="","",TODAY()-Q193)</f>
        <v>368</v>
      </c>
      <c r="S193">
        <v>45979</v>
      </c>
      <c r="T193">
        <v>1000000</v>
      </c>
      <c r="U193" t="str">
        <f>IF(Q193="","SIN ESTADO",IF(S193&lt;&gt;"","PAGA",IF(R193&gt;0,"VENCIDA",IF(R193&gt;=-5,"POR VENCER","AL DÍA"))))</f>
        <v>PAGA</v>
      </c>
      <c r="V193" t="str">
        <v>TRANSFERENCIA</v>
      </c>
      <c r="W193">
        <f>IF(N($H193)&lt;3,"",IF(Q193="","",Q193+31))</f>
        <v>45981</v>
      </c>
      <c r="X193">
        <f>IF(W193="","",TODAY()-W193)</f>
        <v>337</v>
      </c>
      <c r="Y193">
        <v>46080</v>
      </c>
      <c r="Z193">
        <v>1000000</v>
      </c>
      <c r="AA193" t="str">
        <f>IF(W193="","SIN ESTADO",IF(Y193&lt;&gt;"","PAGA",IF(X193&gt;0,"VENCIDA",IF(X193&gt;=-5,"POR VENCER","AL DÍA"))))</f>
        <v>PAGA</v>
      </c>
      <c r="AB193" t="str">
        <v>TRANSFERENCIA</v>
      </c>
      <c r="AC193">
        <f>IF(N($H193)&lt;4,"",IF(W193="","",W193+31))</f>
        <v>46012</v>
      </c>
      <c r="AD193">
        <f>IF(AC193="","",TODAY()-AC193)</f>
        <v>306</v>
      </c>
      <c r="AE193">
        <v>46080</v>
      </c>
      <c r="AF193">
        <v>1000000</v>
      </c>
      <c r="AG193" t="str">
        <f>IF(AC193="","SIN ESTADO",IF(AE193&lt;&gt;"","PAGA",IF(AD193&gt;0,"VENCIDA",IF(AD193&gt;=-5,"POR VENCER","AL DÍA"))))</f>
        <v>PAGA</v>
      </c>
      <c r="AH193" t="str">
        <v>TRANSFERENCIA</v>
      </c>
      <c r="AI193">
        <f>IF(N($H193)&lt;5,"",IF(AC193="","",AC193+31))</f>
        <v>46043</v>
      </c>
      <c r="AJ193">
        <f>IF(AI193="","",TODAY()-AI193)</f>
        <v>275</v>
      </c>
      <c r="AK193">
        <v>46080</v>
      </c>
      <c r="AL193">
        <v>1000000</v>
      </c>
      <c r="AM193" t="str">
        <f>IF(AI193="","SIN ESTADO",IF(AK193&lt;&gt;"","PAGA",IF(AJ193&gt;0,"VENCIDA",IF(AJ193&gt;=-5,"POR VENCER","AL DÍA"))))</f>
        <v>PAGA</v>
      </c>
      <c r="AN193" t="str">
        <v>TRANSFERENCIA</v>
      </c>
      <c r="AO193">
        <f>IF(N($H193)&lt;6,"",IF(AI193="","",AI193+31))</f>
        <v>46074</v>
      </c>
      <c r="AP193">
        <f>IF(AO193="","",TODAY()-AO193)</f>
        <v>244</v>
      </c>
      <c r="AQ193">
        <v>46178</v>
      </c>
      <c r="AR193">
        <v>1000000</v>
      </c>
      <c r="AS193" t="str">
        <f>IF(AO193="","SIN ESTADO",IF(AQ193&lt;&gt;"","PAGA",IF(AP193&gt;0,"VENCIDA",IF(AP193&gt;=-5,"POR VENCER","AL DÍA"))))</f>
        <v>PAGA</v>
      </c>
      <c r="AT193" t="str">
        <v>TRANSFERENCIA</v>
      </c>
      <c r="AU193">
        <f>IF(N($H193)&lt;7,"",IF(AO193="","",AO193+31))</f>
        <v>46105</v>
      </c>
      <c r="AV193">
        <f>IF(AU193="","",TODAY()-AU193)</f>
        <v>213</v>
      </c>
      <c r="AY193" t="str">
        <f>IF(AU193="","SIN ESTADO",IF(AW193&lt;&gt;"","PAGA",IF(AV193&gt;0,"VENCIDA",IF(AV193&gt;=-5,"POR VENCER","AL DÍA"))))</f>
        <v>VENCIDA</v>
      </c>
      <c r="BA193">
        <f>IF(N($H193)&lt;8,"",IF(AU193="","",AU193+31))</f>
        <v>46136</v>
      </c>
      <c r="BB193">
        <f>IF(BA193="","",TODAY()-BA193)</f>
        <v>182</v>
      </c>
      <c r="BE193" t="str">
        <f>IF(BA193="","SIN ESTADO",IF(BC193&lt;&gt;"","PAGA",IF(BB193&gt;0,"VENCIDA",IF(BB193&gt;=-5,"POR VENCER","AL DÍA"))))</f>
        <v>VENCIDA</v>
      </c>
      <c r="BG193">
        <f>IF(N($H193)&lt;9,"",IF(BA193="","",BA193+31))</f>
        <v>46167</v>
      </c>
      <c r="BH193">
        <f>IF(BG193="","",TODAY()-BG193)</f>
        <v>151</v>
      </c>
      <c r="BK193" t="str">
        <f>IF(BG193="","SIN ESTADO",IF(BI193&lt;&gt;"","PAGA",IF(BH193&gt;0,"VENCIDA",IF(BH193&gt;=-5,"POR VENCER","AL DÍA"))))</f>
        <v>VENCIDA</v>
      </c>
      <c r="BM193">
        <f>IF(N($H193)&lt;10,"",IF(BG193="","",BG193+31))</f>
        <v>46198</v>
      </c>
      <c r="BN193">
        <f>IF(BM193="","",TODAY()-BM193)</f>
        <v>120</v>
      </c>
      <c r="BQ193" t="str">
        <f>IF(BM193="","SIN ESTADO",IF(BO193&lt;&gt;"","PAGA",IF(BN193&gt;0,"VENCIDA",IF(BN193&gt;=-5,"POR VENCER","AL DÍA"))))</f>
        <v>VENCIDA</v>
      </c>
      <c r="BS193">
        <f>IF(N($H193)&lt;11,"",IF(BM193="","",BM193+31))</f>
        <v>46229</v>
      </c>
      <c r="BT193">
        <f>IF(BS193="","",TODAY()-BS193)</f>
        <v>89</v>
      </c>
      <c r="BW193" t="str">
        <f>IF(BS193="","SIN ESTADO",IF(BU193&lt;&gt;"","PAGA",IF(BT193&gt;0,"VENCIDA",IF(BT193&gt;=-5,"POR VENCER","AL DÍA"))))</f>
        <v>VENCIDA</v>
      </c>
      <c r="BY193">
        <f>IF(N($H193)&lt;12,"",IF(BS193="","",BS193+31))</f>
        <v>46260</v>
      </c>
      <c r="BZ193">
        <f>IF(BY193="","",TODAY()-BY193)</f>
        <v>58</v>
      </c>
      <c r="CC193" t="str">
        <f>IF(BY193="","SIN ESTADO",IF(CA193&lt;&gt;"","PAGA",IF(BZ193&gt;0,"VENCIDA",IF(BZ193&gt;=-5,"POR VENCER","AL DÍA"))))</f>
        <v>VENCIDA</v>
      </c>
      <c r="CE193">
        <f>IF(N($H193)&lt;13,"",IF(BY193="","",BY193+31))</f>
        <v>46291</v>
      </c>
      <c r="CF193">
        <f>IF(CE193="","",TODAY()-CE193)</f>
        <v>27</v>
      </c>
      <c r="CI193" t="str">
        <f>IF(CE193="","SIN ESTADO",IF(CG193&lt;&gt;"","PAGA",IF(CF193&gt;0,"VENCIDA",IF(CF193&gt;=-5,"POR VENCER","AL DÍA"))))</f>
        <v>VENCIDA</v>
      </c>
      <c r="CK193">
        <f>IF(N($H193)&lt;14,"",IF(CE193="","",CE193+31))</f>
        <v>46322</v>
      </c>
      <c r="CL193">
        <f>IF(CK193="","",TODAY()-CK193)</f>
        <v>-4</v>
      </c>
      <c r="CO193" t="str">
        <f>IF(CK193="","SIN ESTADO",IF(CM193&lt;&gt;"","PAGA",IF(CL193&gt;0,"VENCIDA",IF(CL193&gt;=-5,"POR VENCER","AL DÍA"))))</f>
        <v>POR VENCER</v>
      </c>
      <c r="CQ193">
        <f>IF(N($H193)&lt;15,"",IF(CK193="","",CK193+31))</f>
        <v>46353</v>
      </c>
      <c r="CR193">
        <f>IF(CQ193="","",TODAY()-CQ193)</f>
        <v>-35</v>
      </c>
      <c r="CU193" t="str">
        <f>IF(CQ193="","SIN ESTADO",IF(CS193&lt;&gt;"","PAGA",IF(CR193&gt;0,"VENCIDA",IF(CR193&gt;=-5,"POR VENCER","AL DÍA"))))</f>
        <v>AL DÍA</v>
      </c>
      <c r="CW193">
        <f>IF(N($H193)&lt;16,"",IF(CQ193="","",CQ193+31))</f>
        <v>46384</v>
      </c>
      <c r="CX193">
        <f>IF(CW193="","",TODAY()-CW193)</f>
        <v>-66</v>
      </c>
      <c r="DA193" t="str">
        <f>IF(CW193="","SIN ESTADO",IF(CY193&lt;&gt;"","PAGA",IF(CX193&gt;0,"VENCIDA",IF(CX193&gt;=-5,"POR VENCER","AL DÍA"))))</f>
        <v>AL DÍA</v>
      </c>
      <c r="DC193">
        <f>IF(N($H193)&lt;17,"",IF(CW193="","",CW193+31))</f>
        <v>46415</v>
      </c>
      <c r="DD193">
        <f>IF(DC193="","",TODAY()-DC193)</f>
        <v>-97</v>
      </c>
      <c r="DG193" t="str">
        <f>IF(DC193="","SIN ESTADO",IF(DE193&lt;&gt;"","PAGA",IF(DD193&gt;0,"VENCIDA",IF(DD193&gt;=-5,"POR VENCER","AL DÍA"))))</f>
        <v>AL DÍA</v>
      </c>
      <c r="DI193">
        <f>IF(N($H193)&lt;18,"",IF(DC193="","",DC193+31))</f>
        <v>46446</v>
      </c>
      <c r="DJ193">
        <f>IF(DI193="","",TODAY()-DI193)</f>
        <v>-128</v>
      </c>
      <c r="DM193" t="str">
        <f>IF(DI193="","SIN ESTADO",IF(DK193&lt;&gt;"","PAGA",IF(DJ193&gt;0,"VENCIDA",IF(DJ193&gt;=-5,"POR VENCER","AL DÍA"))))</f>
        <v>AL DÍA</v>
      </c>
      <c r="DO193">
        <f>IF(N($H193)&lt;19,"",IF(DI193="","",DI193+31))</f>
        <v>46477</v>
      </c>
      <c r="DP193">
        <f>IF(DO193="","",TODAY()-DO193)</f>
        <v>-159</v>
      </c>
      <c r="DS193" t="str">
        <f>IF(DO193="","SIN ESTADO",IF(DQ193&lt;&gt;"","PAGA",IF(DP193&gt;0,"VENCIDA",IF(DP193&gt;=-5,"POR VENCER","AL DÍA"))))</f>
        <v>AL DÍA</v>
      </c>
      <c r="DU193">
        <f>IF(N($H193)&lt;20,"",IF(DO193="","",DO193+31))</f>
        <v>46508</v>
      </c>
      <c r="DV193">
        <f>IF(DU193="","",TODAY()-DU193)</f>
        <v>-190</v>
      </c>
      <c r="DY193" t="str">
        <f>IF(DU193="","SIN ESTADO",IF(DW193&lt;&gt;"","PAGA",IF(DV193&gt;0,"VENCIDA",IF(DV193&gt;=-5,"POR VENCER","AL DÍA"))))</f>
        <v>AL DÍA</v>
      </c>
      <c r="EA193">
        <f>IF(N($H193)&lt;21,"",IF(DU193="","",DU193+31))</f>
        <v>46539</v>
      </c>
      <c r="EB193">
        <f>IF(EA193="","",TODAY()-EA193)</f>
        <v>-221</v>
      </c>
      <c r="EE193" t="str">
        <f>IF(EA193="","SIN ESTADO",IF(EC193&lt;&gt;"","PAGA",IF(EB193&gt;0,"VENCIDA",IF(EB193&gt;=-5,"POR VENCER","AL DÍA"))))</f>
        <v>AL DÍA</v>
      </c>
      <c r="EG193">
        <f>IF(N($H193)&lt;22,"",IF(EA193="","",EA193+31))</f>
        <v>46570</v>
      </c>
      <c r="EH193">
        <f>IF(EG193="","",TODAY()-EG193)</f>
        <v>-252</v>
      </c>
      <c r="EK193" t="str">
        <f>IF(EG193="","SIN ESTADO",IF(EI193&lt;&gt;"","PAGA",IF(EH193&gt;0,"VENCIDA",IF(EH193&gt;=-5,"POR VENCER","AL DÍA"))))</f>
        <v>AL DÍA</v>
      </c>
      <c r="EM193">
        <f>IF(N($H193)&lt;23,"",IF(EG193="","",EG193+31))</f>
        <v>46601</v>
      </c>
      <c r="EN193">
        <f>IF(EM193="","",TODAY()-EM193)</f>
        <v>-283</v>
      </c>
      <c r="EQ193" t="str">
        <f>IF(EM193="","SIN ESTADO",IF(EO193&lt;&gt;"","PAGA",IF(EN193&gt;0,"VENCIDA",IF(EN193&gt;=-5,"POR VENCER","AL DÍA"))))</f>
        <v>AL DÍA</v>
      </c>
      <c r="ES193">
        <f>IF(N($H193)&lt;24,"",IF(EM193="","",EM193+31))</f>
        <v>46632</v>
      </c>
      <c r="ET193">
        <f>IF(ES193="","",TODAY()-ES193)</f>
        <v>-314</v>
      </c>
      <c r="EW193" t="str">
        <f>IF(ES193="","SIN ESTADO",IF(EU193&lt;&gt;"","PAGA",IF(ET193&gt;0,"VENCIDA",IF(ET193&gt;=-5,"POR VENCER","AL DÍA"))))</f>
        <v>AL DÍA</v>
      </c>
      <c r="EY193" t="str">
        <f>IF(N($H193)&lt;25,"",IF(ES193="","",ES193+31))</f>
        <v/>
      </c>
      <c r="EZ193" t="str">
        <f>IF(EY193="","",TODAY()-EY193)</f>
        <v/>
      </c>
      <c r="FC193" t="str">
        <f>IF(EY193="","SIN ESTADO",IF(FA193&lt;&gt;"","PAGA",IF(EZ193&gt;0,"VENCIDA",IF(EZ193&gt;=-5,"POR VENCER","AL DÍA"))))</f>
        <v>SIN ESTADO</v>
      </c>
      <c r="FE193" t="str">
        <f>IF(N($H193)&lt;26,"",IF(EY193="","",EY193+31))</f>
        <v/>
      </c>
      <c r="FF193" t="str">
        <f>IF(FE193="","",TODAY()-FE193)</f>
        <v/>
      </c>
      <c r="FI193" t="str">
        <f>IF(FE193="","SIN ESTADO",IF(FG193&lt;&gt;"","PAGA",IF(FF193&gt;0,"VENCIDA",IF(FF193&gt;=-5,"POR VENCER","AL DÍA"))))</f>
        <v>SIN ESTADO</v>
      </c>
      <c r="FK193" t="str">
        <f>IF(N($H193)&lt;27,"",IF(FE193="","",FE193+31))</f>
        <v/>
      </c>
      <c r="FL193" t="str">
        <f>IF(FK193="","",TODAY()-FK193)</f>
        <v/>
      </c>
      <c r="FO193" t="str">
        <f>IF(FK193="","SIN ESTADO",IF(FM193&lt;&gt;"","PAGA",IF(FL193&gt;0,"VENCIDA",IF(FL193&gt;=-5,"POR VENCER","AL DÍA"))))</f>
        <v>SIN ESTADO</v>
      </c>
      <c r="FQ193" t="str">
        <f>IF(N($H193)&lt;28,"",IF(FK193="","",FK193+31))</f>
        <v/>
      </c>
      <c r="FR193" t="str">
        <f>IF(FQ193="","",TODAY()-FQ193)</f>
        <v/>
      </c>
      <c r="FU193" t="str">
        <f>IF(FQ193="","SIN ESTADO",IF(FS193&lt;&gt;"","PAGA",IF(FR193&gt;0,"VENCIDA",IF(FR193&gt;=-5,"POR VENCER","AL DÍA"))))</f>
        <v>SIN ESTADO</v>
      </c>
      <c r="FW193" t="str">
        <f>IF(N($H193)&lt;29,"",IF(FQ193="","",FQ193+31))</f>
        <v/>
      </c>
      <c r="FX193" t="str">
        <f>IF(FW193="","",TODAY()-FW193)</f>
        <v/>
      </c>
      <c r="GA193" t="str">
        <f>IF(FW193="","SIN ESTADO",IF(FY193&lt;&gt;"","PAGA",IF(FX193&gt;0,"VENCIDA",IF(FX193&gt;=-5,"POR VENCER","AL DÍA"))))</f>
        <v>SIN ESTADO</v>
      </c>
      <c r="GC193" t="str">
        <f>IF(N($H193)&lt;30,"",IF(FW193="","",FW193+31))</f>
        <v/>
      </c>
      <c r="GD193" t="str">
        <f>IF(GC193="","",TODAY()-GC193)</f>
        <v/>
      </c>
      <c r="GG193" t="str">
        <f>IF(GC193="","SIN ESTADO",IF(GE193&lt;&gt;"","PAGA",IF(GD193&gt;0,"VENCIDA",IF(GD193&gt;=-5,"POR VENCER","AL DÍA"))))</f>
        <v>SIN ESTADO</v>
      </c>
      <c r="GI193" t="str">
        <f>IF(N($H193)&lt;31,"",IF(GC193="","",GC193+31))</f>
        <v/>
      </c>
      <c r="GJ193" t="str">
        <f>IF(GI193="","",TODAY()-GI193)</f>
        <v/>
      </c>
      <c r="GM193" t="str">
        <f>IF(GI193="","SIN ESTADO",IF(GK193&lt;&gt;"","PAGA",IF(GJ193&gt;0,"VENCIDA",IF(GJ193&gt;=-5,"POR VENCER","AL DÍA"))))</f>
        <v>SIN ESTADO</v>
      </c>
      <c r="GO193" t="str">
        <f>IF(N($H193)&lt;32,"",IF(GI193="","",GI193+31))</f>
        <v/>
      </c>
      <c r="GP193" t="str">
        <f>IF(GO193="","",TODAY()-GO193)</f>
        <v/>
      </c>
      <c r="GS193" t="str">
        <f>IF(GO193="","SIN ESTADO",IF(GQ193&lt;&gt;"","PAGA",IF(GP193&gt;0,"VENCIDA",IF(GP193&gt;=-5,"POR VENCER","AL DÍA"))))</f>
        <v>SIN ESTADO</v>
      </c>
      <c r="GU193" t="str">
        <f>IF(N($H193)&lt;33,"",IF(GO193="","",GO193+31))</f>
        <v/>
      </c>
      <c r="GV193" t="str">
        <f>IF(GU193="","",TODAY()-GU193)</f>
        <v/>
      </c>
      <c r="GY193" t="str">
        <f>IF(GU193="","SIN ESTADO",IF(GW193&lt;&gt;"","PAGA",IF(GV193&gt;0,"VENCIDA",IF(GV193&gt;=-5,"POR VENCER","AL DÍA"))))</f>
        <v>SIN ESTADO</v>
      </c>
      <c r="HA193" t="str">
        <f>IF(N($H193)&lt;34,"",IF(GU193="","",GU193+31))</f>
        <v/>
      </c>
      <c r="HB193" t="str">
        <f>IF(HA193="","",TODAY()-HA193)</f>
        <v/>
      </c>
      <c r="HE193" t="str">
        <f>IF(HA193="","SIN ESTADO",IF(HC193&lt;&gt;"","PAGA",IF(HB193&gt;0,"VENCIDA",IF(HB193&gt;=-5,"POR VENCER","AL DÍA"))))</f>
        <v>SIN ESTADO</v>
      </c>
      <c r="HG193" t="str">
        <f>IF(N($H193)&lt;35,"",IF(HA193="","",HA193+31))</f>
        <v/>
      </c>
      <c r="HH193" t="str">
        <f>IF(HG193="","",TODAY()-HG193)</f>
        <v/>
      </c>
      <c r="HK193" t="str">
        <f>IF(HG193="","SIN ESTADO",IF(HI193&lt;&gt;"","PAGA",IF(HH193&gt;0,"VENCIDA",IF(HH193&gt;=-5,"POR VENCER","AL DÍA"))))</f>
        <v>SIN ESTADO</v>
      </c>
      <c r="HM193" t="str">
        <f>IF(N($H193)&lt;36,"",IF(HG193="","",HG193+31))</f>
        <v/>
      </c>
      <c r="HN193" t="str">
        <f>IF(HM193="","",TODAY()-HM193)</f>
        <v/>
      </c>
      <c r="HQ193" t="str">
        <f>IF(HM193="","SIN ESTADO",IF(HO193&lt;&gt;"","PAGA",IF(HN193&gt;0,"VENCIDA",IF(HN193&gt;=-5,"POR VENCER","AL DÍA"))))</f>
        <v>SIN ESTADO</v>
      </c>
      <c r="HS193">
        <f>N193+T193+Z193+AF193+AL193+AR193+AX193+BD193+BJ193+BP193+BV193+CB193+CH193+CN193+CT193+CZ193+DF193+DL193+DR193+DX193+ED193+EJ193+EP193+EV193+FB193+FH193+FN193+FT193+FZ193+GF193+GL193+GR193+GX193+HD193+HJ193+HP193</f>
        <v>6100000</v>
      </c>
      <c r="HU193">
        <f>IFERROR(N($J193),0)</f>
        <v>1083333.3333333333</v>
      </c>
      <c r="HW193">
        <f>SUMPRODUCT((MOD(COLUMN($M193:$HR193)-COLUMN($M193),6)=0)*ISNUMBER($M193:$HR193)*($M193:$HR193&gt;=RESUMEN!$C$26)*($M193:$HR193&lt;=RESUMEN!$C$27)*IFERROR(N($N193:$HS193),0))</f>
        <v>0</v>
      </c>
      <c r="HX193">
        <f>SUMPRODUCT((MOD(COLUMN($M193:$HR193)-COLUMN($M193),6)=0)*ISNUMBER($M193:$HR193)*($M193:$HR193&gt;=RESUMEN!$C$26)*($M193:$HR193&lt;=RESUMEN!$C$27))</f>
        <v>0</v>
      </c>
    </row>
    <row r="194">
      <c r="B194">
        <f>VENTAS!A193</f>
        <v>191</v>
      </c>
      <c r="C194" t="str">
        <f>VENTAS!B193</f>
        <v xml:space="preserve">LC1 - 21 - 1 </v>
      </c>
      <c r="D194" t="str">
        <f>VENTAS!C193</f>
        <v>VENDIDO</v>
      </c>
      <c r="E194">
        <f>VENTAS!D193</f>
        <v>36686000</v>
      </c>
      <c r="F194">
        <f>VENTAS!J193</f>
        <v>32686000</v>
      </c>
      <c r="G194">
        <f>VENTAS!F193</f>
        <v>45820</v>
      </c>
      <c r="H194">
        <f>VENTAS!K193</f>
        <v>24</v>
      </c>
      <c r="I194" t="str">
        <f>VENTAS!M193</f>
        <v xml:space="preserve">12 DE CADA MES </v>
      </c>
      <c r="J194">
        <f>VENTAS!L193</f>
        <v>1361916.6666666667</v>
      </c>
      <c r="K194">
        <f>IF(N($H194)&lt;1,"",$G194+31)</f>
        <v>45851</v>
      </c>
      <c r="L194">
        <f>IF(K194="","",TODAY()-K194)</f>
        <v>467</v>
      </c>
      <c r="M194">
        <v>45868</v>
      </c>
      <c r="N194">
        <v>1383000</v>
      </c>
      <c r="O194" t="str">
        <f>IF(K194="","SIN ESTADO",IF(M194&lt;&gt;"","PAGA",IF(L194&gt;0,"VENCIDA",IF(L194&gt;=-5,"POR VENCER","AL DÍA"))))</f>
        <v>PAGA</v>
      </c>
      <c r="P194" t="str">
        <v>TRANSFERENCIA</v>
      </c>
      <c r="Q194">
        <f>IF(N($H194)&lt;2,"",IF(K194="","",K194+31))</f>
        <v>45882</v>
      </c>
      <c r="R194">
        <f>IF(Q194="","",TODAY()-Q194)</f>
        <v>436</v>
      </c>
      <c r="S194">
        <v>45918</v>
      </c>
      <c r="T194">
        <v>1383000</v>
      </c>
      <c r="U194" t="str">
        <f>IF(Q194="","SIN ESTADO",IF(S194&lt;&gt;"","PAGA",IF(R194&gt;0,"VENCIDA",IF(R194&gt;=-5,"POR VENCER","AL DÍA"))))</f>
        <v>PAGA</v>
      </c>
      <c r="V194" t="str">
        <v>TRANSFERENCIA</v>
      </c>
      <c r="W194">
        <f>IF(N($H194)&lt;3,"",IF(Q194="","",Q194+31))</f>
        <v>45913</v>
      </c>
      <c r="X194">
        <f>IF(W194="","",TODAY()-W194)</f>
        <v>405</v>
      </c>
      <c r="Y194">
        <v>45970</v>
      </c>
      <c r="Z194">
        <v>1383000</v>
      </c>
      <c r="AA194" t="str">
        <f>IF(W194="","SIN ESTADO",IF(Y194&lt;&gt;"","PAGA",IF(X194&gt;0,"VENCIDA",IF(X194&gt;=-5,"POR VENCER","AL DÍA"))))</f>
        <v>PAGA</v>
      </c>
      <c r="AB194" t="str">
        <v>TRANSFERENCIA</v>
      </c>
      <c r="AC194">
        <f>IF(N($H194)&lt;4,"",IF(W194="","",W194+31))</f>
        <v>45944</v>
      </c>
      <c r="AD194">
        <f>IF(AC194="","",TODAY()-AC194)</f>
        <v>374</v>
      </c>
      <c r="AE194">
        <v>46169</v>
      </c>
      <c r="AF194">
        <v>4249000</v>
      </c>
      <c r="AG194" t="str">
        <f>IF(AC194="","SIN ESTADO",IF(AE194&lt;&gt;"","PAGA",IF(AD194&gt;0,"VENCIDA",IF(AD194&gt;=-5,"POR VENCER","AL DÍA"))))</f>
        <v>PAGA</v>
      </c>
      <c r="AI194">
        <f>IF(N($H194)&lt;5,"",IF(AC194="","",AC194+31))</f>
        <v>45975</v>
      </c>
      <c r="AJ194">
        <f>IF(AI194="","",TODAY()-AI194)</f>
        <v>343</v>
      </c>
      <c r="AK194">
        <v>46169</v>
      </c>
      <c r="AM194" t="str">
        <f>IF(AI194="","SIN ESTADO",IF(AK194&lt;&gt;"","PAGA",IF(AJ194&gt;0,"VENCIDA",IF(AJ194&gt;=-5,"POR VENCER","AL DÍA"))))</f>
        <v>PAGA</v>
      </c>
      <c r="AO194">
        <f>IF(N($H194)&lt;6,"",IF(AI194="","",AI194+31))</f>
        <v>46006</v>
      </c>
      <c r="AP194">
        <f>IF(AO194="","",TODAY()-AO194)</f>
        <v>312</v>
      </c>
      <c r="AQ194">
        <v>46169</v>
      </c>
      <c r="AS194" t="str">
        <f>IF(AO194="","SIN ESTADO",IF(AQ194&lt;&gt;"","PAGA",IF(AP194&gt;0,"VENCIDA",IF(AP194&gt;=-5,"POR VENCER","AL DÍA"))))</f>
        <v>PAGA</v>
      </c>
      <c r="AU194">
        <f>IF(N($H194)&lt;7,"",IF(AO194="","",AO194+31))</f>
        <v>46037</v>
      </c>
      <c r="AV194">
        <f>IF(AU194="","",TODAY()-AU194)</f>
        <v>281</v>
      </c>
      <c r="AY194" t="str">
        <f>IF(AU194="","SIN ESTADO",IF(AW194&lt;&gt;"","PAGA",IF(AV194&gt;0,"VENCIDA",IF(AV194&gt;=-5,"POR VENCER","AL DÍA"))))</f>
        <v>VENCIDA</v>
      </c>
      <c r="BA194">
        <f>IF(N($H194)&lt;8,"",IF(AU194="","",AU194+31))</f>
        <v>46068</v>
      </c>
      <c r="BB194">
        <f>IF(BA194="","",TODAY()-BA194)</f>
        <v>250</v>
      </c>
      <c r="BE194" t="str">
        <f>IF(BA194="","SIN ESTADO",IF(BC194&lt;&gt;"","PAGA",IF(BB194&gt;0,"VENCIDA",IF(BB194&gt;=-5,"POR VENCER","AL DÍA"))))</f>
        <v>VENCIDA</v>
      </c>
      <c r="BG194">
        <f>IF(N($H194)&lt;9,"",IF(BA194="","",BA194+31))</f>
        <v>46099</v>
      </c>
      <c r="BH194">
        <f>IF(BG194="","",TODAY()-BG194)</f>
        <v>219</v>
      </c>
      <c r="BK194" t="str">
        <f>IF(BG194="","SIN ESTADO",IF(BI194&lt;&gt;"","PAGA",IF(BH194&gt;0,"VENCIDA",IF(BH194&gt;=-5,"POR VENCER","AL DÍA"))))</f>
        <v>VENCIDA</v>
      </c>
      <c r="BM194">
        <f>IF(N($H194)&lt;10,"",IF(BG194="","",BG194+31))</f>
        <v>46130</v>
      </c>
      <c r="BN194">
        <f>IF(BM194="","",TODAY()-BM194)</f>
        <v>188</v>
      </c>
      <c r="BQ194" t="str">
        <f>IF(BM194="","SIN ESTADO",IF(BO194&lt;&gt;"","PAGA",IF(BN194&gt;0,"VENCIDA",IF(BN194&gt;=-5,"POR VENCER","AL DÍA"))))</f>
        <v>VENCIDA</v>
      </c>
      <c r="BS194">
        <f>IF(N($H194)&lt;11,"",IF(BM194="","",BM194+31))</f>
        <v>46161</v>
      </c>
      <c r="BT194">
        <f>IF(BS194="","",TODAY()-BS194)</f>
        <v>157</v>
      </c>
      <c r="BW194" t="str">
        <f>IF(BS194="","SIN ESTADO",IF(BU194&lt;&gt;"","PAGA",IF(BT194&gt;0,"VENCIDA",IF(BT194&gt;=-5,"POR VENCER","AL DÍA"))))</f>
        <v>VENCIDA</v>
      </c>
      <c r="BY194">
        <f>IF(N($H194)&lt;12,"",IF(BS194="","",BS194+31))</f>
        <v>46192</v>
      </c>
      <c r="BZ194">
        <f>IF(BY194="","",TODAY()-BY194)</f>
        <v>126</v>
      </c>
      <c r="CC194" t="str">
        <f>IF(BY194="","SIN ESTADO",IF(CA194&lt;&gt;"","PAGA",IF(BZ194&gt;0,"VENCIDA",IF(BZ194&gt;=-5,"POR VENCER","AL DÍA"))))</f>
        <v>VENCIDA</v>
      </c>
      <c r="CE194">
        <f>IF(N($H194)&lt;13,"",IF(BY194="","",BY194+31))</f>
        <v>46223</v>
      </c>
      <c r="CF194">
        <f>IF(CE194="","",TODAY()-CE194)</f>
        <v>95</v>
      </c>
      <c r="CI194" t="str">
        <f>IF(CE194="","SIN ESTADO",IF(CG194&lt;&gt;"","PAGA",IF(CF194&gt;0,"VENCIDA",IF(CF194&gt;=-5,"POR VENCER","AL DÍA"))))</f>
        <v>VENCIDA</v>
      </c>
      <c r="CK194">
        <f>IF(N($H194)&lt;14,"",IF(CE194="","",CE194+31))</f>
        <v>46254</v>
      </c>
      <c r="CL194">
        <f>IF(CK194="","",TODAY()-CK194)</f>
        <v>64</v>
      </c>
      <c r="CO194" t="str">
        <f>IF(CK194="","SIN ESTADO",IF(CM194&lt;&gt;"","PAGA",IF(CL194&gt;0,"VENCIDA",IF(CL194&gt;=-5,"POR VENCER","AL DÍA"))))</f>
        <v>VENCIDA</v>
      </c>
      <c r="CQ194">
        <f>IF(N($H194)&lt;15,"",IF(CK194="","",CK194+31))</f>
        <v>46285</v>
      </c>
      <c r="CR194">
        <f>IF(CQ194="","",TODAY()-CQ194)</f>
        <v>33</v>
      </c>
      <c r="CU194" t="str">
        <f>IF(CQ194="","SIN ESTADO",IF(CS194&lt;&gt;"","PAGA",IF(CR194&gt;0,"VENCIDA",IF(CR194&gt;=-5,"POR VENCER","AL DÍA"))))</f>
        <v>VENCIDA</v>
      </c>
      <c r="CW194">
        <f>IF(N($H194)&lt;16,"",IF(CQ194="","",CQ194+31))</f>
        <v>46316</v>
      </c>
      <c r="CX194">
        <f>IF(CW194="","",TODAY()-CW194)</f>
        <v>2</v>
      </c>
      <c r="DA194" t="str">
        <f>IF(CW194="","SIN ESTADO",IF(CY194&lt;&gt;"","PAGA",IF(CX194&gt;0,"VENCIDA",IF(CX194&gt;=-5,"POR VENCER","AL DÍA"))))</f>
        <v>VENCIDA</v>
      </c>
      <c r="DC194">
        <f>IF(N($H194)&lt;17,"",IF(CW194="","",CW194+31))</f>
        <v>46347</v>
      </c>
      <c r="DD194">
        <f>IF(DC194="","",TODAY()-DC194)</f>
        <v>-29</v>
      </c>
      <c r="DG194" t="str">
        <f>IF(DC194="","SIN ESTADO",IF(DE194&lt;&gt;"","PAGA",IF(DD194&gt;0,"VENCIDA",IF(DD194&gt;=-5,"POR VENCER","AL DÍA"))))</f>
        <v>AL DÍA</v>
      </c>
      <c r="DI194">
        <f>IF(N($H194)&lt;18,"",IF(DC194="","",DC194+31))</f>
        <v>46378</v>
      </c>
      <c r="DJ194">
        <f>IF(DI194="","",TODAY()-DI194)</f>
        <v>-60</v>
      </c>
      <c r="DM194" t="str">
        <f>IF(DI194="","SIN ESTADO",IF(DK194&lt;&gt;"","PAGA",IF(DJ194&gt;0,"VENCIDA",IF(DJ194&gt;=-5,"POR VENCER","AL DÍA"))))</f>
        <v>AL DÍA</v>
      </c>
      <c r="DO194">
        <f>IF(N($H194)&lt;19,"",IF(DI194="","",DI194+31))</f>
        <v>46409</v>
      </c>
      <c r="DP194">
        <f>IF(DO194="","",TODAY()-DO194)</f>
        <v>-91</v>
      </c>
      <c r="DS194" t="str">
        <f>IF(DO194="","SIN ESTADO",IF(DQ194&lt;&gt;"","PAGA",IF(DP194&gt;0,"VENCIDA",IF(DP194&gt;=-5,"POR VENCER","AL DÍA"))))</f>
        <v>AL DÍA</v>
      </c>
      <c r="DU194">
        <f>IF(N($H194)&lt;20,"",IF(DO194="","",DO194+31))</f>
        <v>46440</v>
      </c>
      <c r="DV194">
        <f>IF(DU194="","",TODAY()-DU194)</f>
        <v>-122</v>
      </c>
      <c r="DY194" t="str">
        <f>IF(DU194="","SIN ESTADO",IF(DW194&lt;&gt;"","PAGA",IF(DV194&gt;0,"VENCIDA",IF(DV194&gt;=-5,"POR VENCER","AL DÍA"))))</f>
        <v>AL DÍA</v>
      </c>
      <c r="EA194">
        <f>IF(N($H194)&lt;21,"",IF(DU194="","",DU194+31))</f>
        <v>46471</v>
      </c>
      <c r="EB194">
        <f>IF(EA194="","",TODAY()-EA194)</f>
        <v>-153</v>
      </c>
      <c r="EE194" t="str">
        <f>IF(EA194="","SIN ESTADO",IF(EC194&lt;&gt;"","PAGA",IF(EB194&gt;0,"VENCIDA",IF(EB194&gt;=-5,"POR VENCER","AL DÍA"))))</f>
        <v>AL DÍA</v>
      </c>
      <c r="EG194">
        <f>IF(N($H194)&lt;22,"",IF(EA194="","",EA194+31))</f>
        <v>46502</v>
      </c>
      <c r="EH194">
        <f>IF(EG194="","",TODAY()-EG194)</f>
        <v>-184</v>
      </c>
      <c r="EK194" t="str">
        <f>IF(EG194="","SIN ESTADO",IF(EI194&lt;&gt;"","PAGA",IF(EH194&gt;0,"VENCIDA",IF(EH194&gt;=-5,"POR VENCER","AL DÍA"))))</f>
        <v>AL DÍA</v>
      </c>
      <c r="EM194">
        <f>IF(N($H194)&lt;23,"",IF(EG194="","",EG194+31))</f>
        <v>46533</v>
      </c>
      <c r="EN194">
        <f>IF(EM194="","",TODAY()-EM194)</f>
        <v>-215</v>
      </c>
      <c r="EQ194" t="str">
        <f>IF(EM194="","SIN ESTADO",IF(EO194&lt;&gt;"","PAGA",IF(EN194&gt;0,"VENCIDA",IF(EN194&gt;=-5,"POR VENCER","AL DÍA"))))</f>
        <v>AL DÍA</v>
      </c>
      <c r="ES194">
        <f>IF(N($H194)&lt;24,"",IF(EM194="","",EM194+31))</f>
        <v>46564</v>
      </c>
      <c r="ET194">
        <f>IF(ES194="","",TODAY()-ES194)</f>
        <v>-246</v>
      </c>
      <c r="EW194" t="str">
        <f>IF(ES194="","SIN ESTADO",IF(EU194&lt;&gt;"","PAGA",IF(ET194&gt;0,"VENCIDA",IF(ET194&gt;=-5,"POR VENCER","AL DÍA"))))</f>
        <v>AL DÍA</v>
      </c>
      <c r="EY194" t="str">
        <f>IF(N($H194)&lt;25,"",IF(ES194="","",ES194+31))</f>
        <v/>
      </c>
      <c r="EZ194" t="str">
        <f>IF(EY194="","",TODAY()-EY194)</f>
        <v/>
      </c>
      <c r="FC194" t="str">
        <f>IF(EY194="","SIN ESTADO",IF(FA194&lt;&gt;"","PAGA",IF(EZ194&gt;0,"VENCIDA",IF(EZ194&gt;=-5,"POR VENCER","AL DÍA"))))</f>
        <v>SIN ESTADO</v>
      </c>
      <c r="FE194" t="str">
        <f>IF(N($H194)&lt;26,"",IF(EY194="","",EY194+31))</f>
        <v/>
      </c>
      <c r="FF194" t="str">
        <f>IF(FE194="","",TODAY()-FE194)</f>
        <v/>
      </c>
      <c r="FI194" t="str">
        <f>IF(FE194="","SIN ESTADO",IF(FG194&lt;&gt;"","PAGA",IF(FF194&gt;0,"VENCIDA",IF(FF194&gt;=-5,"POR VENCER","AL DÍA"))))</f>
        <v>SIN ESTADO</v>
      </c>
      <c r="FK194" t="str">
        <f>IF(N($H194)&lt;27,"",IF(FE194="","",FE194+31))</f>
        <v/>
      </c>
      <c r="FL194" t="str">
        <f>IF(FK194="","",TODAY()-FK194)</f>
        <v/>
      </c>
      <c r="FO194" t="str">
        <f>IF(FK194="","SIN ESTADO",IF(FM194&lt;&gt;"","PAGA",IF(FL194&gt;0,"VENCIDA",IF(FL194&gt;=-5,"POR VENCER","AL DÍA"))))</f>
        <v>SIN ESTADO</v>
      </c>
      <c r="FQ194" t="str">
        <f>IF(N($H194)&lt;28,"",IF(FK194="","",FK194+31))</f>
        <v/>
      </c>
      <c r="FR194" t="str">
        <f>IF(FQ194="","",TODAY()-FQ194)</f>
        <v/>
      </c>
      <c r="FU194" t="str">
        <f>IF(FQ194="","SIN ESTADO",IF(FS194&lt;&gt;"","PAGA",IF(FR194&gt;0,"VENCIDA",IF(FR194&gt;=-5,"POR VENCER","AL DÍA"))))</f>
        <v>SIN ESTADO</v>
      </c>
      <c r="FW194" t="str">
        <f>IF(N($H194)&lt;29,"",IF(FQ194="","",FQ194+31))</f>
        <v/>
      </c>
      <c r="FX194" t="str">
        <f>IF(FW194="","",TODAY()-FW194)</f>
        <v/>
      </c>
      <c r="GA194" t="str">
        <f>IF(FW194="","SIN ESTADO",IF(FY194&lt;&gt;"","PAGA",IF(FX194&gt;0,"VENCIDA",IF(FX194&gt;=-5,"POR VENCER","AL DÍA"))))</f>
        <v>SIN ESTADO</v>
      </c>
      <c r="GC194" t="str">
        <f>IF(N($H194)&lt;30,"",IF(FW194="","",FW194+31))</f>
        <v/>
      </c>
      <c r="GD194" t="str">
        <f>IF(GC194="","",TODAY()-GC194)</f>
        <v/>
      </c>
      <c r="GG194" t="str">
        <f>IF(GC194="","SIN ESTADO",IF(GE194&lt;&gt;"","PAGA",IF(GD194&gt;0,"VENCIDA",IF(GD194&gt;=-5,"POR VENCER","AL DÍA"))))</f>
        <v>SIN ESTADO</v>
      </c>
      <c r="GI194" t="str">
        <f>IF(N($H194)&lt;31,"",IF(GC194="","",GC194+31))</f>
        <v/>
      </c>
      <c r="GJ194" t="str">
        <f>IF(GI194="","",TODAY()-GI194)</f>
        <v/>
      </c>
      <c r="GM194" t="str">
        <f>IF(GI194="","SIN ESTADO",IF(GK194&lt;&gt;"","PAGA",IF(GJ194&gt;0,"VENCIDA",IF(GJ194&gt;=-5,"POR VENCER","AL DÍA"))))</f>
        <v>SIN ESTADO</v>
      </c>
      <c r="GO194" t="str">
        <f>IF(N($H194)&lt;32,"",IF(GI194="","",GI194+31))</f>
        <v/>
      </c>
      <c r="GP194" t="str">
        <f>IF(GO194="","",TODAY()-GO194)</f>
        <v/>
      </c>
      <c r="GS194" t="str">
        <f>IF(GO194="","SIN ESTADO",IF(GQ194&lt;&gt;"","PAGA",IF(GP194&gt;0,"VENCIDA",IF(GP194&gt;=-5,"POR VENCER","AL DÍA"))))</f>
        <v>SIN ESTADO</v>
      </c>
      <c r="GU194" t="str">
        <f>IF(N($H194)&lt;33,"",IF(GO194="","",GO194+31))</f>
        <v/>
      </c>
      <c r="GV194" t="str">
        <f>IF(GU194="","",TODAY()-GU194)</f>
        <v/>
      </c>
      <c r="GY194" t="str">
        <f>IF(GU194="","SIN ESTADO",IF(GW194&lt;&gt;"","PAGA",IF(GV194&gt;0,"VENCIDA",IF(GV194&gt;=-5,"POR VENCER","AL DÍA"))))</f>
        <v>SIN ESTADO</v>
      </c>
      <c r="HA194" t="str">
        <f>IF(N($H194)&lt;34,"",IF(GU194="","",GU194+31))</f>
        <v/>
      </c>
      <c r="HB194" t="str">
        <f>IF(HA194="","",TODAY()-HA194)</f>
        <v/>
      </c>
      <c r="HE194" t="str">
        <f>IF(HA194="","SIN ESTADO",IF(HC194&lt;&gt;"","PAGA",IF(HB194&gt;0,"VENCIDA",IF(HB194&gt;=-5,"POR VENCER","AL DÍA"))))</f>
        <v>SIN ESTADO</v>
      </c>
      <c r="HG194" t="str">
        <f>IF(N($H194)&lt;35,"",IF(HA194="","",HA194+31))</f>
        <v/>
      </c>
      <c r="HH194" t="str">
        <f>IF(HG194="","",TODAY()-HG194)</f>
        <v/>
      </c>
      <c r="HK194" t="str">
        <f>IF(HG194="","SIN ESTADO",IF(HI194&lt;&gt;"","PAGA",IF(HH194&gt;0,"VENCIDA",IF(HH194&gt;=-5,"POR VENCER","AL DÍA"))))</f>
        <v>SIN ESTADO</v>
      </c>
      <c r="HM194" t="str">
        <f>IF(N($H194)&lt;36,"",IF(HG194="","",HG194+31))</f>
        <v/>
      </c>
      <c r="HN194" t="str">
        <f>IF(HM194="","",TODAY()-HM194)</f>
        <v/>
      </c>
      <c r="HQ194" t="str">
        <f>IF(HM194="","SIN ESTADO",IF(HO194&lt;&gt;"","PAGA",IF(HN194&gt;0,"VENCIDA",IF(HN194&gt;=-5,"POR VENCER","AL DÍA"))))</f>
        <v>SIN ESTADO</v>
      </c>
      <c r="HS194">
        <f>N194+T194+Z194+AF194+AL194+AR194+AX194+BD194+BJ194+BP194+BV194+CB194+CH194+CN194+CT194+CZ194+DF194+DL194+DR194+DX194+ED194+EJ194+EP194+EV194+FB194+FH194+FN194+FT194+FZ194+GF194+GL194+GR194+GX194+HD194+HJ194+HP194</f>
        <v>8398000</v>
      </c>
      <c r="HU194">
        <f>IFERROR(N($J194),0)</f>
        <v>1361916.6666666667</v>
      </c>
      <c r="HW194">
        <f>SUMPRODUCT((MOD(COLUMN($M194:$HR194)-COLUMN($M194),6)=0)*ISNUMBER($M194:$HR194)*($M194:$HR194&gt;=RESUMEN!$C$26)*($M194:$HR194&lt;=RESUMEN!$C$27)*IFERROR(N($N194:$HS194),0))</f>
        <v>0</v>
      </c>
      <c r="HX194">
        <f>SUMPRODUCT((MOD(COLUMN($M194:$HR194)-COLUMN($M194),6)=0)*ISNUMBER($M194:$HR194)*($M194:$HR194&gt;=RESUMEN!$C$26)*($M194:$HR194&lt;=RESUMEN!$C$27))</f>
        <v>0</v>
      </c>
    </row>
    <row r="195">
      <c r="B195">
        <f>VENTAS!A194</f>
        <v>192</v>
      </c>
      <c r="C195" t="str">
        <f>VENTAS!B194</f>
        <v xml:space="preserve">LC1 - 21 - 2 </v>
      </c>
      <c r="D195" t="str">
        <f>VENTAS!C194</f>
        <v>DISPONIBLE</v>
      </c>
      <c r="E195">
        <f>VENTAS!D194</f>
        <v>41649000</v>
      </c>
      <c r="F195">
        <f>VENTAS!J194</f>
        <v>41649000</v>
      </c>
      <c r="G195">
        <f>VENTAS!F194</f>
        <v>0</v>
      </c>
      <c r="H195">
        <f>VENTAS!K194</f>
        <v>0</v>
      </c>
      <c r="I195">
        <f>VENTAS!M194</f>
        <v>0</v>
      </c>
      <c r="J195">
        <f>VENTAS!L194</f>
        <v>0</v>
      </c>
      <c r="K195" t="str">
        <f>IF(N($H195)&lt;1,"",$G195+31)</f>
        <v/>
      </c>
      <c r="L195" t="str">
        <f>IF(K195="","",TODAY()-K195)</f>
        <v/>
      </c>
      <c r="O195" t="str">
        <f>IF(K195="","SIN ESTADO",IF(M195&lt;&gt;"","PAGA",IF(L195&gt;0,"VENCIDA",IF(L195&gt;=-5,"POR VENCER","AL DÍA"))))</f>
        <v>SIN ESTADO</v>
      </c>
      <c r="Q195" t="str">
        <f>IF(N($H195)&lt;2,"",IF(K195="","",K195+31))</f>
        <v/>
      </c>
      <c r="R195" t="str">
        <f>IF(Q195="","",TODAY()-Q195)</f>
        <v/>
      </c>
      <c r="U195" t="str">
        <f>IF(Q195="","SIN ESTADO",IF(S195&lt;&gt;"","PAGA",IF(R195&gt;0,"VENCIDA",IF(R195&gt;=-5,"POR VENCER","AL DÍA"))))</f>
        <v>SIN ESTADO</v>
      </c>
      <c r="W195" t="str">
        <f>IF(N($H195)&lt;3,"",IF(Q195="","",Q195+31))</f>
        <v/>
      </c>
      <c r="X195" t="str">
        <f>IF(W195="","",TODAY()-W195)</f>
        <v/>
      </c>
      <c r="AA195" t="str">
        <f>IF(W195="","SIN ESTADO",IF(Y195&lt;&gt;"","PAGA",IF(X195&gt;0,"VENCIDA",IF(X195&gt;=-5,"POR VENCER","AL DÍA"))))</f>
        <v>SIN ESTADO</v>
      </c>
      <c r="AC195" t="str">
        <f>IF(N($H195)&lt;4,"",IF(W195="","",W195+31))</f>
        <v/>
      </c>
      <c r="AD195" t="str">
        <f>IF(AC195="","",TODAY()-AC195)</f>
        <v/>
      </c>
      <c r="AG195" t="str">
        <f>IF(AC195="","SIN ESTADO",IF(AE195&lt;&gt;"","PAGA",IF(AD195&gt;0,"VENCIDA",IF(AD195&gt;=-5,"POR VENCER","AL DÍA"))))</f>
        <v>SIN ESTADO</v>
      </c>
      <c r="AI195" t="str">
        <f>IF(N($H195)&lt;5,"",IF(AC195="","",AC195+31))</f>
        <v/>
      </c>
      <c r="AJ195" t="str">
        <f>IF(AI195="","",TODAY()-AI195)</f>
        <v/>
      </c>
      <c r="AM195" t="str">
        <f>IF(AI195="","SIN ESTADO",IF(AK195&lt;&gt;"","PAGA",IF(AJ195&gt;0,"VENCIDA",IF(AJ195&gt;=-5,"POR VENCER","AL DÍA"))))</f>
        <v>SIN ESTADO</v>
      </c>
      <c r="AO195" t="str">
        <f>IF(N($H195)&lt;6,"",IF(AI195="","",AI195+31))</f>
        <v/>
      </c>
      <c r="AP195" t="str">
        <f>IF(AO195="","",TODAY()-AO195)</f>
        <v/>
      </c>
      <c r="AS195" t="str">
        <f>IF(AO195="","SIN ESTADO",IF(AQ195&lt;&gt;"","PAGA",IF(AP195&gt;0,"VENCIDA",IF(AP195&gt;=-5,"POR VENCER","AL DÍA"))))</f>
        <v>SIN ESTADO</v>
      </c>
      <c r="AU195" t="str">
        <f>IF(N($H195)&lt;7,"",IF(AO195="","",AO195+31))</f>
        <v/>
      </c>
      <c r="AV195" t="str">
        <f>IF(AU195="","",TODAY()-AU195)</f>
        <v/>
      </c>
      <c r="AY195" t="str">
        <f>IF(AU195="","SIN ESTADO",IF(AW195&lt;&gt;"","PAGA",IF(AV195&gt;0,"VENCIDA",IF(AV195&gt;=-5,"POR VENCER","AL DÍA"))))</f>
        <v>SIN ESTADO</v>
      </c>
      <c r="BA195" t="str">
        <f>IF(N($H195)&lt;8,"",IF(AU195="","",AU195+31))</f>
        <v/>
      </c>
      <c r="BB195" t="str">
        <f>IF(BA195="","",TODAY()-BA195)</f>
        <v/>
      </c>
      <c r="BE195" t="str">
        <f>IF(BA195="","SIN ESTADO",IF(BC195&lt;&gt;"","PAGA",IF(BB195&gt;0,"VENCIDA",IF(BB195&gt;=-5,"POR VENCER","AL DÍA"))))</f>
        <v>SIN ESTADO</v>
      </c>
      <c r="BG195" t="str">
        <f>IF(N($H195)&lt;9,"",IF(BA195="","",BA195+31))</f>
        <v/>
      </c>
      <c r="BH195" t="str">
        <f>IF(BG195="","",TODAY()-BG195)</f>
        <v/>
      </c>
      <c r="BK195" t="str">
        <f>IF(BG195="","SIN ESTADO",IF(BI195&lt;&gt;"","PAGA",IF(BH195&gt;0,"VENCIDA",IF(BH195&gt;=-5,"POR VENCER","AL DÍA"))))</f>
        <v>SIN ESTADO</v>
      </c>
      <c r="BM195" t="str">
        <f>IF(N($H195)&lt;10,"",IF(BG195="","",BG195+31))</f>
        <v/>
      </c>
      <c r="BN195" t="str">
        <f>IF(BM195="","",TODAY()-BM195)</f>
        <v/>
      </c>
      <c r="BQ195" t="str">
        <f>IF(BM195="","SIN ESTADO",IF(BO195&lt;&gt;"","PAGA",IF(BN195&gt;0,"VENCIDA",IF(BN195&gt;=-5,"POR VENCER","AL DÍA"))))</f>
        <v>SIN ESTADO</v>
      </c>
      <c r="BS195" t="str">
        <f>IF(N($H195)&lt;11,"",IF(BM195="","",BM195+31))</f>
        <v/>
      </c>
      <c r="BT195" t="str">
        <f>IF(BS195="","",TODAY()-BS195)</f>
        <v/>
      </c>
      <c r="BW195" t="str">
        <f>IF(BS195="","SIN ESTADO",IF(BU195&lt;&gt;"","PAGA",IF(BT195&gt;0,"VENCIDA",IF(BT195&gt;=-5,"POR VENCER","AL DÍA"))))</f>
        <v>SIN ESTADO</v>
      </c>
      <c r="BY195" t="str">
        <f>IF(N($H195)&lt;12,"",IF(BS195="","",BS195+31))</f>
        <v/>
      </c>
      <c r="BZ195" t="str">
        <f>IF(BY195="","",TODAY()-BY195)</f>
        <v/>
      </c>
      <c r="CC195" t="str">
        <f>IF(BY195="","SIN ESTADO",IF(CA195&lt;&gt;"","PAGA",IF(BZ195&gt;0,"VENCIDA",IF(BZ195&gt;=-5,"POR VENCER","AL DÍA"))))</f>
        <v>SIN ESTADO</v>
      </c>
      <c r="CE195" t="str">
        <f>IF(N($H195)&lt;13,"",IF(BY195="","",BY195+31))</f>
        <v/>
      </c>
      <c r="CF195" t="str">
        <f>IF(CE195="","",TODAY()-CE195)</f>
        <v/>
      </c>
      <c r="CI195" t="str">
        <f>IF(CE195="","SIN ESTADO",IF(CG195&lt;&gt;"","PAGA",IF(CF195&gt;0,"VENCIDA",IF(CF195&gt;=-5,"POR VENCER","AL DÍA"))))</f>
        <v>SIN ESTADO</v>
      </c>
      <c r="CK195" t="str">
        <f>IF(N($H195)&lt;14,"",IF(CE195="","",CE195+31))</f>
        <v/>
      </c>
      <c r="CL195" t="str">
        <f>IF(CK195="","",TODAY()-CK195)</f>
        <v/>
      </c>
      <c r="CO195" t="str">
        <f>IF(CK195="","SIN ESTADO",IF(CM195&lt;&gt;"","PAGA",IF(CL195&gt;0,"VENCIDA",IF(CL195&gt;=-5,"POR VENCER","AL DÍA"))))</f>
        <v>SIN ESTADO</v>
      </c>
      <c r="CQ195" t="str">
        <f>IF(N($H195)&lt;15,"",IF(CK195="","",CK195+31))</f>
        <v/>
      </c>
      <c r="CR195" t="str">
        <f>IF(CQ195="","",TODAY()-CQ195)</f>
        <v/>
      </c>
      <c r="CU195" t="str">
        <f>IF(CQ195="","SIN ESTADO",IF(CS195&lt;&gt;"","PAGA",IF(CR195&gt;0,"VENCIDA",IF(CR195&gt;=-5,"POR VENCER","AL DÍA"))))</f>
        <v>SIN ESTADO</v>
      </c>
      <c r="CW195" t="str">
        <f>IF(N($H195)&lt;16,"",IF(CQ195="","",CQ195+31))</f>
        <v/>
      </c>
      <c r="CX195" t="str">
        <f>IF(CW195="","",TODAY()-CW195)</f>
        <v/>
      </c>
      <c r="DA195" t="str">
        <f>IF(CW195="","SIN ESTADO",IF(CY195&lt;&gt;"","PAGA",IF(CX195&gt;0,"VENCIDA",IF(CX195&gt;=-5,"POR VENCER","AL DÍA"))))</f>
        <v>SIN ESTADO</v>
      </c>
      <c r="DC195" t="str">
        <f>IF(N($H195)&lt;17,"",IF(CW195="","",CW195+31))</f>
        <v/>
      </c>
      <c r="DD195" t="str">
        <f>IF(DC195="","",TODAY()-DC195)</f>
        <v/>
      </c>
      <c r="DG195" t="str">
        <f>IF(DC195="","SIN ESTADO",IF(DE195&lt;&gt;"","PAGA",IF(DD195&gt;0,"VENCIDA",IF(DD195&gt;=-5,"POR VENCER","AL DÍA"))))</f>
        <v>SIN ESTADO</v>
      </c>
      <c r="DI195" t="str">
        <f>IF(N($H195)&lt;18,"",IF(DC195="","",DC195+31))</f>
        <v/>
      </c>
      <c r="DJ195" t="str">
        <f>IF(DI195="","",TODAY()-DI195)</f>
        <v/>
      </c>
      <c r="DM195" t="str">
        <f>IF(DI195="","SIN ESTADO",IF(DK195&lt;&gt;"","PAGA",IF(DJ195&gt;0,"VENCIDA",IF(DJ195&gt;=-5,"POR VENCER","AL DÍA"))))</f>
        <v>SIN ESTADO</v>
      </c>
      <c r="DO195" t="str">
        <f>IF(N($H195)&lt;19,"",IF(DI195="","",DI195+31))</f>
        <v/>
      </c>
      <c r="DP195" t="str">
        <f>IF(DO195="","",TODAY()-DO195)</f>
        <v/>
      </c>
      <c r="DS195" t="str">
        <f>IF(DO195="","SIN ESTADO",IF(DQ195&lt;&gt;"","PAGA",IF(DP195&gt;0,"VENCIDA",IF(DP195&gt;=-5,"POR VENCER","AL DÍA"))))</f>
        <v>SIN ESTADO</v>
      </c>
      <c r="DU195" t="str">
        <f>IF(N($H195)&lt;20,"",IF(DO195="","",DO195+31))</f>
        <v/>
      </c>
      <c r="DV195" t="str">
        <f>IF(DU195="","",TODAY()-DU195)</f>
        <v/>
      </c>
      <c r="DY195" t="str">
        <f>IF(DU195="","SIN ESTADO",IF(DW195&lt;&gt;"","PAGA",IF(DV195&gt;0,"VENCIDA",IF(DV195&gt;=-5,"POR VENCER","AL DÍA"))))</f>
        <v>SIN ESTADO</v>
      </c>
      <c r="EA195" t="str">
        <f>IF(N($H195)&lt;21,"",IF(DU195="","",DU195+31))</f>
        <v/>
      </c>
      <c r="EB195" t="str">
        <f>IF(EA195="","",TODAY()-EA195)</f>
        <v/>
      </c>
      <c r="EE195" t="str">
        <f>IF(EA195="","SIN ESTADO",IF(EC195&lt;&gt;"","PAGA",IF(EB195&gt;0,"VENCIDA",IF(EB195&gt;=-5,"POR VENCER","AL DÍA"))))</f>
        <v>SIN ESTADO</v>
      </c>
      <c r="EG195" t="str">
        <f>IF(N($H195)&lt;22,"",IF(EA195="","",EA195+31))</f>
        <v/>
      </c>
      <c r="EH195" t="str">
        <f>IF(EG195="","",TODAY()-EG195)</f>
        <v/>
      </c>
      <c r="EK195" t="str">
        <f>IF(EG195="","SIN ESTADO",IF(EI195&lt;&gt;"","PAGA",IF(EH195&gt;0,"VENCIDA",IF(EH195&gt;=-5,"POR VENCER","AL DÍA"))))</f>
        <v>SIN ESTADO</v>
      </c>
      <c r="EM195" t="str">
        <f>IF(N($H195)&lt;23,"",IF(EG195="","",EG195+31))</f>
        <v/>
      </c>
      <c r="EN195" t="str">
        <f>IF(EM195="","",TODAY()-EM195)</f>
        <v/>
      </c>
      <c r="EQ195" t="str">
        <f>IF(EM195="","SIN ESTADO",IF(EO195&lt;&gt;"","PAGA",IF(EN195&gt;0,"VENCIDA",IF(EN195&gt;=-5,"POR VENCER","AL DÍA"))))</f>
        <v>SIN ESTADO</v>
      </c>
      <c r="ES195" t="str">
        <f>IF(N($H195)&lt;24,"",IF(EM195="","",EM195+31))</f>
        <v/>
      </c>
      <c r="ET195" t="str">
        <f>IF(ES195="","",TODAY()-ES195)</f>
        <v/>
      </c>
      <c r="EW195" t="str">
        <f>IF(ES195="","SIN ESTADO",IF(EU195&lt;&gt;"","PAGA",IF(ET195&gt;0,"VENCIDA",IF(ET195&gt;=-5,"POR VENCER","AL DÍA"))))</f>
        <v>SIN ESTADO</v>
      </c>
      <c r="EY195" t="str">
        <f>IF(N($H195)&lt;25,"",IF(ES195="","",ES195+31))</f>
        <v/>
      </c>
      <c r="EZ195" t="str">
        <f>IF(EY195="","",TODAY()-EY195)</f>
        <v/>
      </c>
      <c r="FC195" t="str">
        <f>IF(EY195="","SIN ESTADO",IF(FA195&lt;&gt;"","PAGA",IF(EZ195&gt;0,"VENCIDA",IF(EZ195&gt;=-5,"POR VENCER","AL DÍA"))))</f>
        <v>SIN ESTADO</v>
      </c>
      <c r="FE195" t="str">
        <f>IF(N($H195)&lt;26,"",IF(EY195="","",EY195+31))</f>
        <v/>
      </c>
      <c r="FF195" t="str">
        <f>IF(FE195="","",TODAY()-FE195)</f>
        <v/>
      </c>
      <c r="FI195" t="str">
        <f>IF(FE195="","SIN ESTADO",IF(FG195&lt;&gt;"","PAGA",IF(FF195&gt;0,"VENCIDA",IF(FF195&gt;=-5,"POR VENCER","AL DÍA"))))</f>
        <v>SIN ESTADO</v>
      </c>
      <c r="FK195" t="str">
        <f>IF(N($H195)&lt;27,"",IF(FE195="","",FE195+31))</f>
        <v/>
      </c>
      <c r="FL195" t="str">
        <f>IF(FK195="","",TODAY()-FK195)</f>
        <v/>
      </c>
      <c r="FO195" t="str">
        <f>IF(FK195="","SIN ESTADO",IF(FM195&lt;&gt;"","PAGA",IF(FL195&gt;0,"VENCIDA",IF(FL195&gt;=-5,"POR VENCER","AL DÍA"))))</f>
        <v>SIN ESTADO</v>
      </c>
      <c r="FQ195" t="str">
        <f>IF(N($H195)&lt;28,"",IF(FK195="","",FK195+31))</f>
        <v/>
      </c>
      <c r="FR195" t="str">
        <f>IF(FQ195="","",TODAY()-FQ195)</f>
        <v/>
      </c>
      <c r="FU195" t="str">
        <f>IF(FQ195="","SIN ESTADO",IF(FS195&lt;&gt;"","PAGA",IF(FR195&gt;0,"VENCIDA",IF(FR195&gt;=-5,"POR VENCER","AL DÍA"))))</f>
        <v>SIN ESTADO</v>
      </c>
      <c r="FW195" t="str">
        <f>IF(N($H195)&lt;29,"",IF(FQ195="","",FQ195+31))</f>
        <v/>
      </c>
      <c r="FX195" t="str">
        <f>IF(FW195="","",TODAY()-FW195)</f>
        <v/>
      </c>
      <c r="GA195" t="str">
        <f>IF(FW195="","SIN ESTADO",IF(FY195&lt;&gt;"","PAGA",IF(FX195&gt;0,"VENCIDA",IF(FX195&gt;=-5,"POR VENCER","AL DÍA"))))</f>
        <v>SIN ESTADO</v>
      </c>
      <c r="GC195" t="str">
        <f>IF(N($H195)&lt;30,"",IF(FW195="","",FW195+31))</f>
        <v/>
      </c>
      <c r="GD195" t="str">
        <f>IF(GC195="","",TODAY()-GC195)</f>
        <v/>
      </c>
      <c r="GG195" t="str">
        <f>IF(GC195="","SIN ESTADO",IF(GE195&lt;&gt;"","PAGA",IF(GD195&gt;0,"VENCIDA",IF(GD195&gt;=-5,"POR VENCER","AL DÍA"))))</f>
        <v>SIN ESTADO</v>
      </c>
      <c r="GI195" t="str">
        <f>IF(N($H195)&lt;31,"",IF(GC195="","",GC195+31))</f>
        <v/>
      </c>
      <c r="GJ195" t="str">
        <f>IF(GI195="","",TODAY()-GI195)</f>
        <v/>
      </c>
      <c r="GM195" t="str">
        <f>IF(GI195="","SIN ESTADO",IF(GK195&lt;&gt;"","PAGA",IF(GJ195&gt;0,"VENCIDA",IF(GJ195&gt;=-5,"POR VENCER","AL DÍA"))))</f>
        <v>SIN ESTADO</v>
      </c>
      <c r="GO195" t="str">
        <f>IF(N($H195)&lt;32,"",IF(GI195="","",GI195+31))</f>
        <v/>
      </c>
      <c r="GP195" t="str">
        <f>IF(GO195="","",TODAY()-GO195)</f>
        <v/>
      </c>
      <c r="GS195" t="str">
        <f>IF(GO195="","SIN ESTADO",IF(GQ195&lt;&gt;"","PAGA",IF(GP195&gt;0,"VENCIDA",IF(GP195&gt;=-5,"POR VENCER","AL DÍA"))))</f>
        <v>SIN ESTADO</v>
      </c>
      <c r="GU195" t="str">
        <f>IF(N($H195)&lt;33,"",IF(GO195="","",GO195+31))</f>
        <v/>
      </c>
      <c r="GV195" t="str">
        <f>IF(GU195="","",TODAY()-GU195)</f>
        <v/>
      </c>
      <c r="GY195" t="str">
        <f>IF(GU195="","SIN ESTADO",IF(GW195&lt;&gt;"","PAGA",IF(GV195&gt;0,"VENCIDA",IF(GV195&gt;=-5,"POR VENCER","AL DÍA"))))</f>
        <v>SIN ESTADO</v>
      </c>
      <c r="HA195" t="str">
        <f>IF(N($H195)&lt;34,"",IF(GU195="","",GU195+31))</f>
        <v/>
      </c>
      <c r="HB195" t="str">
        <f>IF(HA195="","",TODAY()-HA195)</f>
        <v/>
      </c>
      <c r="HE195" t="str">
        <f>IF(HA195="","SIN ESTADO",IF(HC195&lt;&gt;"","PAGA",IF(HB195&gt;0,"VENCIDA",IF(HB195&gt;=-5,"POR VENCER","AL DÍA"))))</f>
        <v>SIN ESTADO</v>
      </c>
      <c r="HG195" t="str">
        <f>IF(N($H195)&lt;35,"",IF(HA195="","",HA195+31))</f>
        <v/>
      </c>
      <c r="HH195" t="str">
        <f>IF(HG195="","",TODAY()-HG195)</f>
        <v/>
      </c>
      <c r="HK195" t="str">
        <f>IF(HG195="","SIN ESTADO",IF(HI195&lt;&gt;"","PAGA",IF(HH195&gt;0,"VENCIDA",IF(HH195&gt;=-5,"POR VENCER","AL DÍA"))))</f>
        <v>SIN ESTADO</v>
      </c>
      <c r="HM195" t="str">
        <f>IF(N($H195)&lt;36,"",IF(HG195="","",HG195+31))</f>
        <v/>
      </c>
      <c r="HN195" t="str">
        <f>IF(HM195="","",TODAY()-HM195)</f>
        <v/>
      </c>
      <c r="HQ195" t="str">
        <f>IF(HM195="","SIN ESTADO",IF(HO195&lt;&gt;"","PAGA",IF(HN195&gt;0,"VENCIDA",IF(HN195&gt;=-5,"POR VENCER","AL DÍA"))))</f>
        <v>SIN ESTADO</v>
      </c>
      <c r="HS195">
        <f>N195+T195+Z195+AF195+AL195+AR195+AX195+BD195+BJ195+BP195+BV195+CB195+CH195+CN195+CT195+CZ195+DF195+DL195+DR195+DX195+ED195+EJ195+EP195+EV195+FB195+FH195+FN195+FT195+FZ195+GF195+GL195+GR195+GX195+HD195+HJ195+HP195</f>
        <v>0</v>
      </c>
      <c r="HU195">
        <f>IFERROR(N($J195),0)</f>
        <v>0</v>
      </c>
      <c r="HW195">
        <f>SUMPRODUCT((MOD(COLUMN($M195:$HR195)-COLUMN($M195),6)=0)*ISNUMBER($M195:$HR195)*($M195:$HR195&gt;=RESUMEN!$C$26)*($M195:$HR195&lt;=RESUMEN!$C$27)*IFERROR(N($N195:$HS195),0))</f>
        <v>0</v>
      </c>
      <c r="HX195">
        <f>SUMPRODUCT((MOD(COLUMN($M195:$HR195)-COLUMN($M195),6)=0)*ISNUMBER($M195:$HR195)*($M195:$HR195&gt;=RESUMEN!$C$26)*($M195:$HR195&lt;=RESUMEN!$C$27))</f>
        <v>0</v>
      </c>
    </row>
    <row r="196">
      <c r="B196">
        <f>VENTAS!A195</f>
        <v>193</v>
      </c>
      <c r="C196" t="str">
        <f>VENTAS!B195</f>
        <v xml:space="preserve">LC1 - 21 - 3 </v>
      </c>
      <c r="D196" t="str">
        <f>VENTAS!C195</f>
        <v>VENDIDO</v>
      </c>
      <c r="E196">
        <f>VENTAS!D195</f>
        <v>25000000</v>
      </c>
      <c r="F196">
        <f>VENTAS!J195</f>
        <v>21000000</v>
      </c>
      <c r="G196">
        <f>VENTAS!F195</f>
        <v>46080</v>
      </c>
      <c r="H196">
        <f>VENTAS!K195</f>
        <v>24</v>
      </c>
      <c r="I196" t="str">
        <f>VENTAS!M195</f>
        <v xml:space="preserve">27 DE CADA MES </v>
      </c>
      <c r="J196">
        <f>VENTAS!L195</f>
        <v>875000</v>
      </c>
      <c r="K196">
        <f>IF(N($H196)&lt;1,"",$G196+31)</f>
        <v>46111</v>
      </c>
      <c r="L196">
        <f>IF(K196="","",TODAY()-K196)</f>
        <v>207</v>
      </c>
      <c r="O196" t="str">
        <f>IF(K196="","SIN ESTADO",IF(M196&lt;&gt;"","PAGA",IF(L196&gt;0,"VENCIDA",IF(L196&gt;=-5,"POR VENCER","AL DÍA"))))</f>
        <v>VENCIDA</v>
      </c>
      <c r="Q196">
        <f>IF(N($H196)&lt;2,"",IF(K196="","",K196+31))</f>
        <v>46142</v>
      </c>
      <c r="R196">
        <f>IF(Q196="","",TODAY()-Q196)</f>
        <v>176</v>
      </c>
      <c r="U196" t="str">
        <f>IF(Q196="","SIN ESTADO",IF(S196&lt;&gt;"","PAGA",IF(R196&gt;0,"VENCIDA",IF(R196&gt;=-5,"POR VENCER","AL DÍA"))))</f>
        <v>VENCIDA</v>
      </c>
      <c r="W196">
        <f>IF(N($H196)&lt;3,"",IF(Q196="","",Q196+31))</f>
        <v>46173</v>
      </c>
      <c r="X196">
        <f>IF(W196="","",TODAY()-W196)</f>
        <v>145</v>
      </c>
      <c r="AA196" t="str">
        <f>IF(W196="","SIN ESTADO",IF(Y196&lt;&gt;"","PAGA",IF(X196&gt;0,"VENCIDA",IF(X196&gt;=-5,"POR VENCER","AL DÍA"))))</f>
        <v>VENCIDA</v>
      </c>
      <c r="AC196">
        <f>IF(N($H196)&lt;4,"",IF(W196="","",W196+31))</f>
        <v>46204</v>
      </c>
      <c r="AD196">
        <f>IF(AC196="","",TODAY()-AC196)</f>
        <v>114</v>
      </c>
      <c r="AG196" t="str">
        <f>IF(AC196="","SIN ESTADO",IF(AE196&lt;&gt;"","PAGA",IF(AD196&gt;0,"VENCIDA",IF(AD196&gt;=-5,"POR VENCER","AL DÍA"))))</f>
        <v>VENCIDA</v>
      </c>
      <c r="AI196">
        <f>IF(N($H196)&lt;5,"",IF(AC196="","",AC196+31))</f>
        <v>46235</v>
      </c>
      <c r="AJ196">
        <f>IF(AI196="","",TODAY()-AI196)</f>
        <v>83</v>
      </c>
      <c r="AM196" t="str">
        <f>IF(AI196="","SIN ESTADO",IF(AK196&lt;&gt;"","PAGA",IF(AJ196&gt;0,"VENCIDA",IF(AJ196&gt;=-5,"POR VENCER","AL DÍA"))))</f>
        <v>VENCIDA</v>
      </c>
      <c r="AO196">
        <f>IF(N($H196)&lt;6,"",IF(AI196="","",AI196+31))</f>
        <v>46266</v>
      </c>
      <c r="AP196">
        <f>IF(AO196="","",TODAY()-AO196)</f>
        <v>52</v>
      </c>
      <c r="AS196" t="str">
        <f>IF(AO196="","SIN ESTADO",IF(AQ196&lt;&gt;"","PAGA",IF(AP196&gt;0,"VENCIDA",IF(AP196&gt;=-5,"POR VENCER","AL DÍA"))))</f>
        <v>VENCIDA</v>
      </c>
      <c r="AU196">
        <f>IF(N($H196)&lt;7,"",IF(AO196="","",AO196+31))</f>
        <v>46297</v>
      </c>
      <c r="AV196">
        <f>IF(AU196="","",TODAY()-AU196)</f>
        <v>21</v>
      </c>
      <c r="AY196" t="str">
        <f>IF(AU196="","SIN ESTADO",IF(AW196&lt;&gt;"","PAGA",IF(AV196&gt;0,"VENCIDA",IF(AV196&gt;=-5,"POR VENCER","AL DÍA"))))</f>
        <v>VENCIDA</v>
      </c>
      <c r="BA196">
        <f>IF(N($H196)&lt;8,"",IF(AU196="","",AU196+31))</f>
        <v>46328</v>
      </c>
      <c r="BB196">
        <f>IF(BA196="","",TODAY()-BA196)</f>
        <v>-10</v>
      </c>
      <c r="BE196" t="str">
        <f>IF(BA196="","SIN ESTADO",IF(BC196&lt;&gt;"","PAGA",IF(BB196&gt;0,"VENCIDA",IF(BB196&gt;=-5,"POR VENCER","AL DÍA"))))</f>
        <v>AL DÍA</v>
      </c>
      <c r="BG196">
        <f>IF(N($H196)&lt;9,"",IF(BA196="","",BA196+31))</f>
        <v>46359</v>
      </c>
      <c r="BH196">
        <f>IF(BG196="","",TODAY()-BG196)</f>
        <v>-41</v>
      </c>
      <c r="BK196" t="str">
        <f>IF(BG196="","SIN ESTADO",IF(BI196&lt;&gt;"","PAGA",IF(BH196&gt;0,"VENCIDA",IF(BH196&gt;=-5,"POR VENCER","AL DÍA"))))</f>
        <v>AL DÍA</v>
      </c>
      <c r="BM196">
        <f>IF(N($H196)&lt;10,"",IF(BG196="","",BG196+31))</f>
        <v>46390</v>
      </c>
      <c r="BN196">
        <f>IF(BM196="","",TODAY()-BM196)</f>
        <v>-72</v>
      </c>
      <c r="BQ196" t="str">
        <f>IF(BM196="","SIN ESTADO",IF(BO196&lt;&gt;"","PAGA",IF(BN196&gt;0,"VENCIDA",IF(BN196&gt;=-5,"POR VENCER","AL DÍA"))))</f>
        <v>AL DÍA</v>
      </c>
      <c r="BS196">
        <f>IF(N($H196)&lt;11,"",IF(BM196="","",BM196+31))</f>
        <v>46421</v>
      </c>
      <c r="BT196">
        <f>IF(BS196="","",TODAY()-BS196)</f>
        <v>-103</v>
      </c>
      <c r="BW196" t="str">
        <f>IF(BS196="","SIN ESTADO",IF(BU196&lt;&gt;"","PAGA",IF(BT196&gt;0,"VENCIDA",IF(BT196&gt;=-5,"POR VENCER","AL DÍA"))))</f>
        <v>AL DÍA</v>
      </c>
      <c r="BY196">
        <f>IF(N($H196)&lt;12,"",IF(BS196="","",BS196+31))</f>
        <v>46452</v>
      </c>
      <c r="BZ196">
        <f>IF(BY196="","",TODAY()-BY196)</f>
        <v>-134</v>
      </c>
      <c r="CC196" t="str">
        <f>IF(BY196="","SIN ESTADO",IF(CA196&lt;&gt;"","PAGA",IF(BZ196&gt;0,"VENCIDA",IF(BZ196&gt;=-5,"POR VENCER","AL DÍA"))))</f>
        <v>AL DÍA</v>
      </c>
      <c r="CE196">
        <f>IF(N($H196)&lt;13,"",IF(BY196="","",BY196+31))</f>
        <v>46483</v>
      </c>
      <c r="CF196">
        <f>IF(CE196="","",TODAY()-CE196)</f>
        <v>-165</v>
      </c>
      <c r="CI196" t="str">
        <f>IF(CE196="","SIN ESTADO",IF(CG196&lt;&gt;"","PAGA",IF(CF196&gt;0,"VENCIDA",IF(CF196&gt;=-5,"POR VENCER","AL DÍA"))))</f>
        <v>AL DÍA</v>
      </c>
      <c r="CK196">
        <f>IF(N($H196)&lt;14,"",IF(CE196="","",CE196+31))</f>
        <v>46514</v>
      </c>
      <c r="CL196">
        <f>IF(CK196="","",TODAY()-CK196)</f>
        <v>-196</v>
      </c>
      <c r="CO196" t="str">
        <f>IF(CK196="","SIN ESTADO",IF(CM196&lt;&gt;"","PAGA",IF(CL196&gt;0,"VENCIDA",IF(CL196&gt;=-5,"POR VENCER","AL DÍA"))))</f>
        <v>AL DÍA</v>
      </c>
      <c r="CQ196">
        <f>IF(N($H196)&lt;15,"",IF(CK196="","",CK196+31))</f>
        <v>46545</v>
      </c>
      <c r="CR196">
        <f>IF(CQ196="","",TODAY()-CQ196)</f>
        <v>-227</v>
      </c>
      <c r="CU196" t="str">
        <f>IF(CQ196="","SIN ESTADO",IF(CS196&lt;&gt;"","PAGA",IF(CR196&gt;0,"VENCIDA",IF(CR196&gt;=-5,"POR VENCER","AL DÍA"))))</f>
        <v>AL DÍA</v>
      </c>
      <c r="CW196">
        <f>IF(N($H196)&lt;16,"",IF(CQ196="","",CQ196+31))</f>
        <v>46576</v>
      </c>
      <c r="CX196">
        <f>IF(CW196="","",TODAY()-CW196)</f>
        <v>-258</v>
      </c>
      <c r="DA196" t="str">
        <f>IF(CW196="","SIN ESTADO",IF(CY196&lt;&gt;"","PAGA",IF(CX196&gt;0,"VENCIDA",IF(CX196&gt;=-5,"POR VENCER","AL DÍA"))))</f>
        <v>AL DÍA</v>
      </c>
      <c r="DC196">
        <f>IF(N($H196)&lt;17,"",IF(CW196="","",CW196+31))</f>
        <v>46607</v>
      </c>
      <c r="DD196">
        <f>IF(DC196="","",TODAY()-DC196)</f>
        <v>-289</v>
      </c>
      <c r="DG196" t="str">
        <f>IF(DC196="","SIN ESTADO",IF(DE196&lt;&gt;"","PAGA",IF(DD196&gt;0,"VENCIDA",IF(DD196&gt;=-5,"POR VENCER","AL DÍA"))))</f>
        <v>AL DÍA</v>
      </c>
      <c r="DI196">
        <f>IF(N($H196)&lt;18,"",IF(DC196="","",DC196+31))</f>
        <v>46638</v>
      </c>
      <c r="DJ196">
        <f>IF(DI196="","",TODAY()-DI196)</f>
        <v>-320</v>
      </c>
      <c r="DM196" t="str">
        <f>IF(DI196="","SIN ESTADO",IF(DK196&lt;&gt;"","PAGA",IF(DJ196&gt;0,"VENCIDA",IF(DJ196&gt;=-5,"POR VENCER","AL DÍA"))))</f>
        <v>AL DÍA</v>
      </c>
      <c r="DO196">
        <f>IF(N($H196)&lt;19,"",IF(DI196="","",DI196+31))</f>
        <v>46669</v>
      </c>
      <c r="DP196">
        <f>IF(DO196="","",TODAY()-DO196)</f>
        <v>-351</v>
      </c>
      <c r="DS196" t="str">
        <f>IF(DO196="","SIN ESTADO",IF(DQ196&lt;&gt;"","PAGA",IF(DP196&gt;0,"VENCIDA",IF(DP196&gt;=-5,"POR VENCER","AL DÍA"))))</f>
        <v>AL DÍA</v>
      </c>
      <c r="DU196">
        <f>IF(N($H196)&lt;20,"",IF(DO196="","",DO196+31))</f>
        <v>46700</v>
      </c>
      <c r="DV196">
        <f>IF(DU196="","",TODAY()-DU196)</f>
        <v>-382</v>
      </c>
      <c r="DY196" t="str">
        <f>IF(DU196="","SIN ESTADO",IF(DW196&lt;&gt;"","PAGA",IF(DV196&gt;0,"VENCIDA",IF(DV196&gt;=-5,"POR VENCER","AL DÍA"))))</f>
        <v>AL DÍA</v>
      </c>
      <c r="EA196">
        <f>IF(N($H196)&lt;21,"",IF(DU196="","",DU196+31))</f>
        <v>46731</v>
      </c>
      <c r="EB196">
        <f>IF(EA196="","",TODAY()-EA196)</f>
        <v>-413</v>
      </c>
      <c r="EE196" t="str">
        <f>IF(EA196="","SIN ESTADO",IF(EC196&lt;&gt;"","PAGA",IF(EB196&gt;0,"VENCIDA",IF(EB196&gt;=-5,"POR VENCER","AL DÍA"))))</f>
        <v>AL DÍA</v>
      </c>
      <c r="EG196">
        <f>IF(N($H196)&lt;22,"",IF(EA196="","",EA196+31))</f>
        <v>46762</v>
      </c>
      <c r="EH196">
        <f>IF(EG196="","",TODAY()-EG196)</f>
        <v>-444</v>
      </c>
      <c r="EK196" t="str">
        <f>IF(EG196="","SIN ESTADO",IF(EI196&lt;&gt;"","PAGA",IF(EH196&gt;0,"VENCIDA",IF(EH196&gt;=-5,"POR VENCER","AL DÍA"))))</f>
        <v>AL DÍA</v>
      </c>
      <c r="EM196">
        <f>IF(N($H196)&lt;23,"",IF(EG196="","",EG196+31))</f>
        <v>46793</v>
      </c>
      <c r="EN196">
        <f>IF(EM196="","",TODAY()-EM196)</f>
        <v>-475</v>
      </c>
      <c r="EQ196" t="str">
        <f>IF(EM196="","SIN ESTADO",IF(EO196&lt;&gt;"","PAGA",IF(EN196&gt;0,"VENCIDA",IF(EN196&gt;=-5,"POR VENCER","AL DÍA"))))</f>
        <v>AL DÍA</v>
      </c>
      <c r="ES196">
        <f>IF(N($H196)&lt;24,"",IF(EM196="","",EM196+31))</f>
        <v>46824</v>
      </c>
      <c r="ET196">
        <f>IF(ES196="","",TODAY()-ES196)</f>
        <v>-506</v>
      </c>
      <c r="EW196" t="str">
        <f>IF(ES196="","SIN ESTADO",IF(EU196&lt;&gt;"","PAGA",IF(ET196&gt;0,"VENCIDA",IF(ET196&gt;=-5,"POR VENCER","AL DÍA"))))</f>
        <v>AL DÍA</v>
      </c>
      <c r="EY196" t="str">
        <f>IF(N($H196)&lt;25,"",IF(ES196="","",ES196+31))</f>
        <v/>
      </c>
      <c r="EZ196" t="str">
        <f>IF(EY196="","",TODAY()-EY196)</f>
        <v/>
      </c>
      <c r="FC196" t="str">
        <f>IF(EY196="","SIN ESTADO",IF(FA196&lt;&gt;"","PAGA",IF(EZ196&gt;0,"VENCIDA",IF(EZ196&gt;=-5,"POR VENCER","AL DÍA"))))</f>
        <v>SIN ESTADO</v>
      </c>
      <c r="FE196" t="str">
        <f>IF(N($H196)&lt;26,"",IF(EY196="","",EY196+31))</f>
        <v/>
      </c>
      <c r="FF196" t="str">
        <f>IF(FE196="","",TODAY()-FE196)</f>
        <v/>
      </c>
      <c r="FI196" t="str">
        <f>IF(FE196="","SIN ESTADO",IF(FG196&lt;&gt;"","PAGA",IF(FF196&gt;0,"VENCIDA",IF(FF196&gt;=-5,"POR VENCER","AL DÍA"))))</f>
        <v>SIN ESTADO</v>
      </c>
      <c r="FK196" t="str">
        <f>IF(N($H196)&lt;27,"",IF(FE196="","",FE196+31))</f>
        <v/>
      </c>
      <c r="FL196" t="str">
        <f>IF(FK196="","",TODAY()-FK196)</f>
        <v/>
      </c>
      <c r="FO196" t="str">
        <f>IF(FK196="","SIN ESTADO",IF(FM196&lt;&gt;"","PAGA",IF(FL196&gt;0,"VENCIDA",IF(FL196&gt;=-5,"POR VENCER","AL DÍA"))))</f>
        <v>SIN ESTADO</v>
      </c>
      <c r="FQ196" t="str">
        <f>IF(N($H196)&lt;28,"",IF(FK196="","",FK196+31))</f>
        <v/>
      </c>
      <c r="FR196" t="str">
        <f>IF(FQ196="","",TODAY()-FQ196)</f>
        <v/>
      </c>
      <c r="FU196" t="str">
        <f>IF(FQ196="","SIN ESTADO",IF(FS196&lt;&gt;"","PAGA",IF(FR196&gt;0,"VENCIDA",IF(FR196&gt;=-5,"POR VENCER","AL DÍA"))))</f>
        <v>SIN ESTADO</v>
      </c>
      <c r="FW196" t="str">
        <f>IF(N($H196)&lt;29,"",IF(FQ196="","",FQ196+31))</f>
        <v/>
      </c>
      <c r="FX196" t="str">
        <f>IF(FW196="","",TODAY()-FW196)</f>
        <v/>
      </c>
      <c r="GA196" t="str">
        <f>IF(FW196="","SIN ESTADO",IF(FY196&lt;&gt;"","PAGA",IF(FX196&gt;0,"VENCIDA",IF(FX196&gt;=-5,"POR VENCER","AL DÍA"))))</f>
        <v>SIN ESTADO</v>
      </c>
      <c r="GC196" t="str">
        <f>IF(N($H196)&lt;30,"",IF(FW196="","",FW196+31))</f>
        <v/>
      </c>
      <c r="GD196" t="str">
        <f>IF(GC196="","",TODAY()-GC196)</f>
        <v/>
      </c>
      <c r="GG196" t="str">
        <f>IF(GC196="","SIN ESTADO",IF(GE196&lt;&gt;"","PAGA",IF(GD196&gt;0,"VENCIDA",IF(GD196&gt;=-5,"POR VENCER","AL DÍA"))))</f>
        <v>SIN ESTADO</v>
      </c>
      <c r="GI196" t="str">
        <f>IF(N($H196)&lt;31,"",IF(GC196="","",GC196+31))</f>
        <v/>
      </c>
      <c r="GJ196" t="str">
        <f>IF(GI196="","",TODAY()-GI196)</f>
        <v/>
      </c>
      <c r="GM196" t="str">
        <f>IF(GI196="","SIN ESTADO",IF(GK196&lt;&gt;"","PAGA",IF(GJ196&gt;0,"VENCIDA",IF(GJ196&gt;=-5,"POR VENCER","AL DÍA"))))</f>
        <v>SIN ESTADO</v>
      </c>
      <c r="GO196" t="str">
        <f>IF(N($H196)&lt;32,"",IF(GI196="","",GI196+31))</f>
        <v/>
      </c>
      <c r="GP196" t="str">
        <f>IF(GO196="","",TODAY()-GO196)</f>
        <v/>
      </c>
      <c r="GS196" t="str">
        <f>IF(GO196="","SIN ESTADO",IF(GQ196&lt;&gt;"","PAGA",IF(GP196&gt;0,"VENCIDA",IF(GP196&gt;=-5,"POR VENCER","AL DÍA"))))</f>
        <v>SIN ESTADO</v>
      </c>
      <c r="GU196" t="str">
        <f>IF(N($H196)&lt;33,"",IF(GO196="","",GO196+31))</f>
        <v/>
      </c>
      <c r="GV196" t="str">
        <f>IF(GU196="","",TODAY()-GU196)</f>
        <v/>
      </c>
      <c r="GY196" t="str">
        <f>IF(GU196="","SIN ESTADO",IF(GW196&lt;&gt;"","PAGA",IF(GV196&gt;0,"VENCIDA",IF(GV196&gt;=-5,"POR VENCER","AL DÍA"))))</f>
        <v>SIN ESTADO</v>
      </c>
      <c r="HA196" t="str">
        <f>IF(N($H196)&lt;34,"",IF(GU196="","",GU196+31))</f>
        <v/>
      </c>
      <c r="HB196" t="str">
        <f>IF(HA196="","",TODAY()-HA196)</f>
        <v/>
      </c>
      <c r="HE196" t="str">
        <f>IF(HA196="","SIN ESTADO",IF(HC196&lt;&gt;"","PAGA",IF(HB196&gt;0,"VENCIDA",IF(HB196&gt;=-5,"POR VENCER","AL DÍA"))))</f>
        <v>SIN ESTADO</v>
      </c>
      <c r="HG196" t="str">
        <f>IF(N($H196)&lt;35,"",IF(HA196="","",HA196+31))</f>
        <v/>
      </c>
      <c r="HH196" t="str">
        <f>IF(HG196="","",TODAY()-HG196)</f>
        <v/>
      </c>
      <c r="HK196" t="str">
        <f>IF(HG196="","SIN ESTADO",IF(HI196&lt;&gt;"","PAGA",IF(HH196&gt;0,"VENCIDA",IF(HH196&gt;=-5,"POR VENCER","AL DÍA"))))</f>
        <v>SIN ESTADO</v>
      </c>
      <c r="HM196" t="str">
        <f>IF(N($H196)&lt;36,"",IF(HG196="","",HG196+31))</f>
        <v/>
      </c>
      <c r="HN196" t="str">
        <f>IF(HM196="","",TODAY()-HM196)</f>
        <v/>
      </c>
      <c r="HQ196" t="str">
        <f>IF(HM196="","SIN ESTADO",IF(HO196&lt;&gt;"","PAGA",IF(HN196&gt;0,"VENCIDA",IF(HN196&gt;=-5,"POR VENCER","AL DÍA"))))</f>
        <v>SIN ESTADO</v>
      </c>
      <c r="HS196">
        <f>N196+T196+Z196+AF196+AL196+AR196+AX196+BD196+BJ196+BP196+BV196+CB196+CH196+CN196+CT196+CZ196+DF196+DL196+DR196+DX196+ED196+EJ196+EP196+EV196+FB196+FH196+FN196+FT196+FZ196+GF196+GL196+GR196+GX196+HD196+HJ196+HP196</f>
        <v>0</v>
      </c>
      <c r="HU196">
        <f>IFERROR(N($J196),0)</f>
        <v>875000</v>
      </c>
      <c r="HW196">
        <f>SUMPRODUCT((MOD(COLUMN($M196:$HR196)-COLUMN($M196),6)=0)*ISNUMBER($M196:$HR196)*($M196:$HR196&gt;=RESUMEN!$C$26)*($M196:$HR196&lt;=RESUMEN!$C$27)*IFERROR(N($N196:$HS196),0))</f>
        <v>0</v>
      </c>
      <c r="HX196">
        <f>SUMPRODUCT((MOD(COLUMN($M196:$HR196)-COLUMN($M196),6)=0)*ISNUMBER($M196:$HR196)*($M196:$HR196&gt;=RESUMEN!$C$26)*($M196:$HR196&lt;=RESUMEN!$C$27))</f>
        <v>0</v>
      </c>
    </row>
    <row r="197">
      <c r="B197">
        <f>VENTAS!A196</f>
        <v>194</v>
      </c>
      <c r="C197" t="str">
        <f>VENTAS!B196</f>
        <v xml:space="preserve">LC1 - 21 - 4 </v>
      </c>
      <c r="D197" t="str">
        <f>VENTAS!C196</f>
        <v>VENDIDO</v>
      </c>
      <c r="E197">
        <f>VENTAS!D196</f>
        <v>30000000</v>
      </c>
      <c r="F197">
        <f>VENTAS!J196</f>
        <v>26000000</v>
      </c>
      <c r="G197">
        <f>VENTAS!F196</f>
        <v>45927</v>
      </c>
      <c r="H197">
        <f>VENTAS!K196</f>
        <v>24</v>
      </c>
      <c r="I197" t="str">
        <f>VENTAS!M196</f>
        <v xml:space="preserve">27 DE CADA MES </v>
      </c>
      <c r="J197">
        <f>VENTAS!L196</f>
        <v>1083333.3333333333</v>
      </c>
      <c r="K197">
        <f>IF(N($H197)&lt;1,"",$G197+31)</f>
        <v>45958</v>
      </c>
      <c r="L197">
        <f>IF(K197="","",TODAY()-K197)</f>
        <v>360</v>
      </c>
      <c r="M197">
        <v>45958</v>
      </c>
      <c r="N197">
        <v>1083000</v>
      </c>
      <c r="O197" t="str">
        <f>IF(K197="","SIN ESTADO",IF(M197&lt;&gt;"","PAGA",IF(L197&gt;0,"VENCIDA",IF(L197&gt;=-5,"POR VENCER","AL DÍA"))))</f>
        <v>PAGA</v>
      </c>
      <c r="P197" t="str">
        <v>TRANSFERENCIA</v>
      </c>
      <c r="Q197">
        <f>IF(N($H197)&lt;2,"",IF(K197="","",K197+31))</f>
        <v>45989</v>
      </c>
      <c r="R197">
        <f>IF(Q197="","",TODAY()-Q197)</f>
        <v>329</v>
      </c>
      <c r="S197">
        <v>45992</v>
      </c>
      <c r="T197">
        <v>1083000</v>
      </c>
      <c r="U197" t="str">
        <f>IF(Q197="","SIN ESTADO",IF(S197&lt;&gt;"","PAGA",IF(R197&gt;0,"VENCIDA",IF(R197&gt;=-5,"POR VENCER","AL DÍA"))))</f>
        <v>PAGA</v>
      </c>
      <c r="V197" t="str">
        <v>TRANSFERENCIA</v>
      </c>
      <c r="W197">
        <f>IF(N($H197)&lt;3,"",IF(Q197="","",Q197+31))</f>
        <v>46020</v>
      </c>
      <c r="X197">
        <f>IF(W197="","",TODAY()-W197)</f>
        <v>298</v>
      </c>
      <c r="Y197">
        <v>45664</v>
      </c>
      <c r="Z197">
        <v>1083000</v>
      </c>
      <c r="AA197" t="str">
        <f>IF(W197="","SIN ESTADO",IF(Y197&lt;&gt;"","PAGA",IF(X197&gt;0,"VENCIDA",IF(X197&gt;=-5,"POR VENCER","AL DÍA"))))</f>
        <v>PAGA</v>
      </c>
      <c r="AB197" t="str">
        <v>TRANSFERENCIA</v>
      </c>
      <c r="AC197">
        <f>IF(N($H197)&lt;4,"",IF(W197="","",W197+31))</f>
        <v>46051</v>
      </c>
      <c r="AD197">
        <f>IF(AC197="","",TODAY()-AC197)</f>
        <v>267</v>
      </c>
      <c r="AE197">
        <v>46055</v>
      </c>
      <c r="AF197">
        <v>1083000</v>
      </c>
      <c r="AG197" t="str">
        <f>IF(AC197="","SIN ESTADO",IF(AE197&lt;&gt;"","PAGA",IF(AD197&gt;0,"VENCIDA",IF(AD197&gt;=-5,"POR VENCER","AL DÍA"))))</f>
        <v>PAGA</v>
      </c>
      <c r="AH197" t="str">
        <v>TRANSFERENCIA</v>
      </c>
      <c r="AI197">
        <f>IF(N($H197)&lt;5,"",IF(AC197="","",AC197+31))</f>
        <v>46082</v>
      </c>
      <c r="AJ197">
        <f>IF(AI197="","",TODAY()-AI197)</f>
        <v>236</v>
      </c>
      <c r="AK197">
        <v>46087</v>
      </c>
      <c r="AL197">
        <v>1083000</v>
      </c>
      <c r="AM197" t="str">
        <f>IF(AI197="","SIN ESTADO",IF(AK197&lt;&gt;"","PAGA",IF(AJ197&gt;0,"VENCIDA",IF(AJ197&gt;=-5,"POR VENCER","AL DÍA"))))</f>
        <v>PAGA</v>
      </c>
      <c r="AN197" t="str">
        <v>TRANSFERENCIA</v>
      </c>
      <c r="AO197">
        <f>IF(N($H197)&lt;6,"",IF(AI197="","",AI197+31))</f>
        <v>46113</v>
      </c>
      <c r="AP197">
        <f>IF(AO197="","",TODAY()-AO197)</f>
        <v>205</v>
      </c>
      <c r="AQ197">
        <v>46134</v>
      </c>
      <c r="AR197">
        <v>1083000</v>
      </c>
      <c r="AS197" t="str">
        <f>IF(AO197="","SIN ESTADO",IF(AQ197&lt;&gt;"","PAGA",IF(AP197&gt;0,"VENCIDA",IF(AP197&gt;=-5,"POR VENCER","AL DÍA"))))</f>
        <v>PAGA</v>
      </c>
      <c r="AT197" t="str">
        <v>TRANSFERENCIA</v>
      </c>
      <c r="AU197">
        <f>IF(N($H197)&lt;7,"",IF(AO197="","",AO197+31))</f>
        <v>46144</v>
      </c>
      <c r="AV197">
        <f>IF(AU197="","",TODAY()-AU197)</f>
        <v>174</v>
      </c>
      <c r="AW197">
        <v>46168</v>
      </c>
      <c r="AX197">
        <v>1083000</v>
      </c>
      <c r="AY197" t="str">
        <f>IF(AU197="","SIN ESTADO",IF(AW197&lt;&gt;"","PAGA",IF(AV197&gt;0,"VENCIDA",IF(AV197&gt;=-5,"POR VENCER","AL DÍA"))))</f>
        <v>PAGA</v>
      </c>
      <c r="AZ197" t="str">
        <v>TRANSFERENCIA</v>
      </c>
      <c r="BA197">
        <f>IF(N($H197)&lt;8,"",IF(AU197="","",AU197+31))</f>
        <v>46175</v>
      </c>
      <c r="BB197">
        <f>IF(BA197="","",TODAY()-BA197)</f>
        <v>143</v>
      </c>
      <c r="BC197">
        <v>46204</v>
      </c>
      <c r="BD197">
        <v>1083000</v>
      </c>
      <c r="BE197" t="str">
        <f>IF(BA197="","SIN ESTADO",IF(BC197&lt;&gt;"","PAGA",IF(BB197&gt;0,"VENCIDA",IF(BB197&gt;=-5,"POR VENCER","AL DÍA"))))</f>
        <v>PAGA</v>
      </c>
      <c r="BF197" t="str">
        <v>TRANSFERENCIA</v>
      </c>
      <c r="BG197">
        <f>IF(N($H197)&lt;9,"",IF(BA197="","",BA197+31))</f>
        <v>46206</v>
      </c>
      <c r="BH197">
        <f>IF(BG197="","",TODAY()-BG197)</f>
        <v>112</v>
      </c>
      <c r="BI197">
        <v>46231</v>
      </c>
      <c r="BJ197">
        <v>1083000</v>
      </c>
      <c r="BK197" t="str">
        <f>IF(BG197="","SIN ESTADO",IF(BI197&lt;&gt;"","PAGA",IF(BH197&gt;0,"VENCIDA",IF(BH197&gt;=-5,"POR VENCER","AL DÍA"))))</f>
        <v>PAGA</v>
      </c>
      <c r="BL197" t="str">
        <v>TRANSFERENCIA</v>
      </c>
      <c r="BM197">
        <f>IF(N($H197)&lt;10,"",IF(BG197="","",BG197+31))</f>
        <v>46237</v>
      </c>
      <c r="BN197">
        <f>IF(BM197="","",TODAY()-BM197)</f>
        <v>81</v>
      </c>
      <c r="BO197">
        <v>46314</v>
      </c>
      <c r="BP197">
        <v>1083000</v>
      </c>
      <c r="BQ197" t="str">
        <f>IF(BM197="","SIN ESTADO",IF(BO197&lt;&gt;"","PAGA",IF(BN197&gt;0,"VENCIDA",IF(BN197&gt;=-5,"POR VENCER","AL DÍA"))))</f>
        <v>PAGA</v>
      </c>
      <c r="BR197" t="str">
        <v>TRANSFERENCIA</v>
      </c>
      <c r="BS197">
        <f>IF(N($H197)&lt;11,"",IF(BM197="","",BM197+31))</f>
        <v>46268</v>
      </c>
      <c r="BT197">
        <f>IF(BS197="","",TODAY()-BS197)</f>
        <v>50</v>
      </c>
      <c r="BW197" t="str">
        <f>IF(BS197="","SIN ESTADO",IF(BU197&lt;&gt;"","PAGA",IF(BT197&gt;0,"VENCIDA",IF(BT197&gt;=-5,"POR VENCER","AL DÍA"))))</f>
        <v>VENCIDA</v>
      </c>
      <c r="BY197">
        <f>IF(N($H197)&lt;12,"",IF(BS197="","",BS197+31))</f>
        <v>46299</v>
      </c>
      <c r="BZ197">
        <f>IF(BY197="","",TODAY()-BY197)</f>
        <v>19</v>
      </c>
      <c r="CC197" t="str">
        <f>IF(BY197="","SIN ESTADO",IF(CA197&lt;&gt;"","PAGA",IF(BZ197&gt;0,"VENCIDA",IF(BZ197&gt;=-5,"POR VENCER","AL DÍA"))))</f>
        <v>VENCIDA</v>
      </c>
      <c r="CE197">
        <f>IF(N($H197)&lt;13,"",IF(BY197="","",BY197+31))</f>
        <v>46330</v>
      </c>
      <c r="CF197">
        <f>IF(CE197="","",TODAY()-CE197)</f>
        <v>-12</v>
      </c>
      <c r="CI197" t="str">
        <f>IF(CE197="","SIN ESTADO",IF(CG197&lt;&gt;"","PAGA",IF(CF197&gt;0,"VENCIDA",IF(CF197&gt;=-5,"POR VENCER","AL DÍA"))))</f>
        <v>AL DÍA</v>
      </c>
      <c r="CK197">
        <f>IF(N($H197)&lt;14,"",IF(CE197="","",CE197+31))</f>
        <v>46361</v>
      </c>
      <c r="CL197">
        <f>IF(CK197="","",TODAY()-CK197)</f>
        <v>-43</v>
      </c>
      <c r="CO197" t="str">
        <f>IF(CK197="","SIN ESTADO",IF(CM197&lt;&gt;"","PAGA",IF(CL197&gt;0,"VENCIDA",IF(CL197&gt;=-5,"POR VENCER","AL DÍA"))))</f>
        <v>AL DÍA</v>
      </c>
      <c r="CQ197">
        <f>IF(N($H197)&lt;15,"",IF(CK197="","",CK197+31))</f>
        <v>46392</v>
      </c>
      <c r="CR197">
        <f>IF(CQ197="","",TODAY()-CQ197)</f>
        <v>-74</v>
      </c>
      <c r="CU197" t="str">
        <f>IF(CQ197="","SIN ESTADO",IF(CS197&lt;&gt;"","PAGA",IF(CR197&gt;0,"VENCIDA",IF(CR197&gt;=-5,"POR VENCER","AL DÍA"))))</f>
        <v>AL DÍA</v>
      </c>
      <c r="CW197">
        <f>IF(N($H197)&lt;16,"",IF(CQ197="","",CQ197+31))</f>
        <v>46423</v>
      </c>
      <c r="CX197">
        <f>IF(CW197="","",TODAY()-CW197)</f>
        <v>-105</v>
      </c>
      <c r="DA197" t="str">
        <f>IF(CW197="","SIN ESTADO",IF(CY197&lt;&gt;"","PAGA",IF(CX197&gt;0,"VENCIDA",IF(CX197&gt;=-5,"POR VENCER","AL DÍA"))))</f>
        <v>AL DÍA</v>
      </c>
      <c r="DC197">
        <f>IF(N($H197)&lt;17,"",IF(CW197="","",CW197+31))</f>
        <v>46454</v>
      </c>
      <c r="DD197">
        <f>IF(DC197="","",TODAY()-DC197)</f>
        <v>-136</v>
      </c>
      <c r="DG197" t="str">
        <f>IF(DC197="","SIN ESTADO",IF(DE197&lt;&gt;"","PAGA",IF(DD197&gt;0,"VENCIDA",IF(DD197&gt;=-5,"POR VENCER","AL DÍA"))))</f>
        <v>AL DÍA</v>
      </c>
      <c r="DI197">
        <f>IF(N($H197)&lt;18,"",IF(DC197="","",DC197+31))</f>
        <v>46485</v>
      </c>
      <c r="DJ197">
        <f>IF(DI197="","",TODAY()-DI197)</f>
        <v>-167</v>
      </c>
      <c r="DM197" t="str">
        <f>IF(DI197="","SIN ESTADO",IF(DK197&lt;&gt;"","PAGA",IF(DJ197&gt;0,"VENCIDA",IF(DJ197&gt;=-5,"POR VENCER","AL DÍA"))))</f>
        <v>AL DÍA</v>
      </c>
      <c r="DO197">
        <f>IF(N($H197)&lt;19,"",IF(DI197="","",DI197+31))</f>
        <v>46516</v>
      </c>
      <c r="DP197">
        <f>IF(DO197="","",TODAY()-DO197)</f>
        <v>-198</v>
      </c>
      <c r="DS197" t="str">
        <f>IF(DO197="","SIN ESTADO",IF(DQ197&lt;&gt;"","PAGA",IF(DP197&gt;0,"VENCIDA",IF(DP197&gt;=-5,"POR VENCER","AL DÍA"))))</f>
        <v>AL DÍA</v>
      </c>
      <c r="DU197">
        <f>IF(N($H197)&lt;20,"",IF(DO197="","",DO197+31))</f>
        <v>46547</v>
      </c>
      <c r="DV197">
        <f>IF(DU197="","",TODAY()-DU197)</f>
        <v>-229</v>
      </c>
      <c r="DY197" t="str">
        <f>IF(DU197="","SIN ESTADO",IF(DW197&lt;&gt;"","PAGA",IF(DV197&gt;0,"VENCIDA",IF(DV197&gt;=-5,"POR VENCER","AL DÍA"))))</f>
        <v>AL DÍA</v>
      </c>
      <c r="EA197">
        <f>IF(N($H197)&lt;21,"",IF(DU197="","",DU197+31))</f>
        <v>46578</v>
      </c>
      <c r="EB197">
        <f>IF(EA197="","",TODAY()-EA197)</f>
        <v>-260</v>
      </c>
      <c r="EE197" t="str">
        <f>IF(EA197="","SIN ESTADO",IF(EC197&lt;&gt;"","PAGA",IF(EB197&gt;0,"VENCIDA",IF(EB197&gt;=-5,"POR VENCER","AL DÍA"))))</f>
        <v>AL DÍA</v>
      </c>
      <c r="EG197">
        <f>IF(N($H197)&lt;22,"",IF(EA197="","",EA197+31))</f>
        <v>46609</v>
      </c>
      <c r="EH197">
        <f>IF(EG197="","",TODAY()-EG197)</f>
        <v>-291</v>
      </c>
      <c r="EK197" t="str">
        <f>IF(EG197="","SIN ESTADO",IF(EI197&lt;&gt;"","PAGA",IF(EH197&gt;0,"VENCIDA",IF(EH197&gt;=-5,"POR VENCER","AL DÍA"))))</f>
        <v>AL DÍA</v>
      </c>
      <c r="EM197">
        <f>IF(N($H197)&lt;23,"",IF(EG197="","",EG197+31))</f>
        <v>46640</v>
      </c>
      <c r="EN197">
        <f>IF(EM197="","",TODAY()-EM197)</f>
        <v>-322</v>
      </c>
      <c r="EQ197" t="str">
        <f>IF(EM197="","SIN ESTADO",IF(EO197&lt;&gt;"","PAGA",IF(EN197&gt;0,"VENCIDA",IF(EN197&gt;=-5,"POR VENCER","AL DÍA"))))</f>
        <v>AL DÍA</v>
      </c>
      <c r="ES197">
        <f>IF(N($H197)&lt;24,"",IF(EM197="","",EM197+31))</f>
        <v>46671</v>
      </c>
      <c r="ET197">
        <f>IF(ES197="","",TODAY()-ES197)</f>
        <v>-353</v>
      </c>
      <c r="EW197" t="str">
        <f>IF(ES197="","SIN ESTADO",IF(EU197&lt;&gt;"","PAGA",IF(ET197&gt;0,"VENCIDA",IF(ET197&gt;=-5,"POR VENCER","AL DÍA"))))</f>
        <v>AL DÍA</v>
      </c>
      <c r="EY197" t="str">
        <f>IF(N($H197)&lt;25,"",IF(ES197="","",ES197+31))</f>
        <v/>
      </c>
      <c r="EZ197" t="str">
        <f>IF(EY197="","",TODAY()-EY197)</f>
        <v/>
      </c>
      <c r="FC197" t="str">
        <f>IF(EY197="","SIN ESTADO",IF(FA197&lt;&gt;"","PAGA",IF(EZ197&gt;0,"VENCIDA",IF(EZ197&gt;=-5,"POR VENCER","AL DÍA"))))</f>
        <v>SIN ESTADO</v>
      </c>
      <c r="FE197" t="str">
        <f>IF(N($H197)&lt;26,"",IF(EY197="","",EY197+31))</f>
        <v/>
      </c>
      <c r="FF197" t="str">
        <f>IF(FE197="","",TODAY()-FE197)</f>
        <v/>
      </c>
      <c r="FI197" t="str">
        <f>IF(FE197="","SIN ESTADO",IF(FG197&lt;&gt;"","PAGA",IF(FF197&gt;0,"VENCIDA",IF(FF197&gt;=-5,"POR VENCER","AL DÍA"))))</f>
        <v>SIN ESTADO</v>
      </c>
      <c r="FK197" t="str">
        <f>IF(N($H197)&lt;27,"",IF(FE197="","",FE197+31))</f>
        <v/>
      </c>
      <c r="FL197" t="str">
        <f>IF(FK197="","",TODAY()-FK197)</f>
        <v/>
      </c>
      <c r="FO197" t="str">
        <f>IF(FK197="","SIN ESTADO",IF(FM197&lt;&gt;"","PAGA",IF(FL197&gt;0,"VENCIDA",IF(FL197&gt;=-5,"POR VENCER","AL DÍA"))))</f>
        <v>SIN ESTADO</v>
      </c>
      <c r="FQ197" t="str">
        <f>IF(N($H197)&lt;28,"",IF(FK197="","",FK197+31))</f>
        <v/>
      </c>
      <c r="FR197" t="str">
        <f>IF(FQ197="","",TODAY()-FQ197)</f>
        <v/>
      </c>
      <c r="FU197" t="str">
        <f>IF(FQ197="","SIN ESTADO",IF(FS197&lt;&gt;"","PAGA",IF(FR197&gt;0,"VENCIDA",IF(FR197&gt;=-5,"POR VENCER","AL DÍA"))))</f>
        <v>SIN ESTADO</v>
      </c>
      <c r="FW197" t="str">
        <f>IF(N($H197)&lt;29,"",IF(FQ197="","",FQ197+31))</f>
        <v/>
      </c>
      <c r="FX197" t="str">
        <f>IF(FW197="","",TODAY()-FW197)</f>
        <v/>
      </c>
      <c r="GA197" t="str">
        <f>IF(FW197="","SIN ESTADO",IF(FY197&lt;&gt;"","PAGA",IF(FX197&gt;0,"VENCIDA",IF(FX197&gt;=-5,"POR VENCER","AL DÍA"))))</f>
        <v>SIN ESTADO</v>
      </c>
      <c r="GC197" t="str">
        <f>IF(N($H197)&lt;30,"",IF(FW197="","",FW197+31))</f>
        <v/>
      </c>
      <c r="GD197" t="str">
        <f>IF(GC197="","",TODAY()-GC197)</f>
        <v/>
      </c>
      <c r="GG197" t="str">
        <f>IF(GC197="","SIN ESTADO",IF(GE197&lt;&gt;"","PAGA",IF(GD197&gt;0,"VENCIDA",IF(GD197&gt;=-5,"POR VENCER","AL DÍA"))))</f>
        <v>SIN ESTADO</v>
      </c>
      <c r="GI197" t="str">
        <f>IF(N($H197)&lt;31,"",IF(GC197="","",GC197+31))</f>
        <v/>
      </c>
      <c r="GJ197" t="str">
        <f>IF(GI197="","",TODAY()-GI197)</f>
        <v/>
      </c>
      <c r="GM197" t="str">
        <f>IF(GI197="","SIN ESTADO",IF(GK197&lt;&gt;"","PAGA",IF(GJ197&gt;0,"VENCIDA",IF(GJ197&gt;=-5,"POR VENCER","AL DÍA"))))</f>
        <v>SIN ESTADO</v>
      </c>
      <c r="GO197" t="str">
        <f>IF(N($H197)&lt;32,"",IF(GI197="","",GI197+31))</f>
        <v/>
      </c>
      <c r="GP197" t="str">
        <f>IF(GO197="","",TODAY()-GO197)</f>
        <v/>
      </c>
      <c r="GS197" t="str">
        <f>IF(GO197="","SIN ESTADO",IF(GQ197&lt;&gt;"","PAGA",IF(GP197&gt;0,"VENCIDA",IF(GP197&gt;=-5,"POR VENCER","AL DÍA"))))</f>
        <v>SIN ESTADO</v>
      </c>
      <c r="GU197" t="str">
        <f>IF(N($H197)&lt;33,"",IF(GO197="","",GO197+31))</f>
        <v/>
      </c>
      <c r="GV197" t="str">
        <f>IF(GU197="","",TODAY()-GU197)</f>
        <v/>
      </c>
      <c r="GY197" t="str">
        <f>IF(GU197="","SIN ESTADO",IF(GW197&lt;&gt;"","PAGA",IF(GV197&gt;0,"VENCIDA",IF(GV197&gt;=-5,"POR VENCER","AL DÍA"))))</f>
        <v>SIN ESTADO</v>
      </c>
      <c r="HA197" t="str">
        <f>IF(N($H197)&lt;34,"",IF(GU197="","",GU197+31))</f>
        <v/>
      </c>
      <c r="HB197" t="str">
        <f>IF(HA197="","",TODAY()-HA197)</f>
        <v/>
      </c>
      <c r="HE197" t="str">
        <f>IF(HA197="","SIN ESTADO",IF(HC197&lt;&gt;"","PAGA",IF(HB197&gt;0,"VENCIDA",IF(HB197&gt;=-5,"POR VENCER","AL DÍA"))))</f>
        <v>SIN ESTADO</v>
      </c>
      <c r="HG197" t="str">
        <f>IF(N($H197)&lt;35,"",IF(HA197="","",HA197+31))</f>
        <v/>
      </c>
      <c r="HH197" t="str">
        <f>IF(HG197="","",TODAY()-HG197)</f>
        <v/>
      </c>
      <c r="HK197" t="str">
        <f>IF(HG197="","SIN ESTADO",IF(HI197&lt;&gt;"","PAGA",IF(HH197&gt;0,"VENCIDA",IF(HH197&gt;=-5,"POR VENCER","AL DÍA"))))</f>
        <v>SIN ESTADO</v>
      </c>
      <c r="HM197" t="str">
        <f>IF(N($H197)&lt;36,"",IF(HG197="","",HG197+31))</f>
        <v/>
      </c>
      <c r="HN197" t="str">
        <f>IF(HM197="","",TODAY()-HM197)</f>
        <v/>
      </c>
      <c r="HQ197" t="str">
        <f>IF(HM197="","SIN ESTADO",IF(HO197&lt;&gt;"","PAGA",IF(HN197&gt;0,"VENCIDA",IF(HN197&gt;=-5,"POR VENCER","AL DÍA"))))</f>
        <v>SIN ESTADO</v>
      </c>
      <c r="HS197">
        <f>N197+T197+Z197+AF197+AL197+AR197+AX197+BD197+BJ197+BP197+BV197+CB197+CH197+CN197+CT197+CZ197+DF197+DL197+DR197+DX197+ED197+EJ197+EP197+EV197+FB197+FH197+FN197+FT197+FZ197+GF197+GL197+GR197+GX197+HD197+HJ197+HP197</f>
        <v>10830000</v>
      </c>
      <c r="HU197">
        <f>IFERROR(N($J197),0)</f>
        <v>1083333.3333333333</v>
      </c>
      <c r="HW197">
        <f>SUMPRODUCT((MOD(COLUMN($M197:$HR197)-COLUMN($M197),6)=0)*ISNUMBER($M197:$HR197)*($M197:$HR197&gt;=RESUMEN!$C$26)*($M197:$HR197&lt;=RESUMEN!$C$27)*IFERROR(N($N197:$HS197),0))</f>
        <v>0</v>
      </c>
      <c r="HX197">
        <f>SUMPRODUCT((MOD(COLUMN($M197:$HR197)-COLUMN($M197),6)=0)*ISNUMBER($M197:$HR197)*($M197:$HR197&gt;=RESUMEN!$C$26)*($M197:$HR197&lt;=RESUMEN!$C$27))</f>
        <v>0</v>
      </c>
    </row>
    <row r="198">
      <c r="B198">
        <f>VENTAS!A197</f>
        <v>195</v>
      </c>
      <c r="C198" t="str">
        <v>LC1 - 21 - 5</v>
      </c>
      <c r="D198" t="str">
        <f>VENTAS!C197</f>
        <v>VENDIDO</v>
      </c>
      <c r="E198">
        <v>30000000</v>
      </c>
      <c r="F198">
        <v>26000000</v>
      </c>
      <c r="G198">
        <v>45927</v>
      </c>
      <c r="H198">
        <v>24</v>
      </c>
      <c r="I198" t="str">
        <v xml:space="preserve">27 DE CADA MES </v>
      </c>
      <c r="J198">
        <f>F198/H198</f>
        <v>1083333.3333333333</v>
      </c>
      <c r="K198">
        <f>IF(N($H198)&lt;1,"",$G198+31)</f>
        <v>45958</v>
      </c>
      <c r="L198">
        <f>IF(K198="","",TODAY()-K198)</f>
        <v>360</v>
      </c>
      <c r="M198">
        <v>45958</v>
      </c>
      <c r="N198">
        <v>1083000</v>
      </c>
      <c r="O198" t="str">
        <f>IF(K198="","SIN ESTADO",IF(M198&lt;&gt;"","PAGA",IF(L198&gt;0,"VENCIDA",IF(L198&gt;=-5,"POR VENCER","AL DÍA"))))</f>
        <v>PAGA</v>
      </c>
      <c r="P198" t="str">
        <v>TRANSFERENCIA</v>
      </c>
      <c r="Q198">
        <f>IF(N($H198)&lt;2,"",IF(K198="","",K198+31))</f>
        <v>45989</v>
      </c>
      <c r="R198">
        <f>IF(Q198="","",TODAY()-Q198)</f>
        <v>329</v>
      </c>
      <c r="S198">
        <v>45994</v>
      </c>
      <c r="T198">
        <v>1083000</v>
      </c>
      <c r="U198" t="str">
        <f>IF(Q198="","SIN ESTADO",IF(S198&lt;&gt;"","PAGA",IF(R198&gt;0,"VENCIDA",IF(R198&gt;=-5,"POR VENCER","AL DÍA"))))</f>
        <v>PAGA</v>
      </c>
      <c r="V198" t="str">
        <v>TRANSFERENCIA</v>
      </c>
      <c r="W198">
        <f>IF(N($H198)&lt;3,"",IF(Q198="","",Q198+31))</f>
        <v>46020</v>
      </c>
      <c r="X198">
        <f>IF(W198="","",TODAY()-W198)</f>
        <v>298</v>
      </c>
      <c r="Y198">
        <v>45664</v>
      </c>
      <c r="Z198">
        <v>1083000</v>
      </c>
      <c r="AA198" t="str">
        <f>IF(W198="","SIN ESTADO",IF(Y198&lt;&gt;"","PAGA",IF(X198&gt;0,"VENCIDA",IF(X198&gt;=-5,"POR VENCER","AL DÍA"))))</f>
        <v>PAGA</v>
      </c>
      <c r="AB198" t="str">
        <v>TRANSFERENCIA</v>
      </c>
      <c r="AC198">
        <f>IF(N($H198)&lt;4,"",IF(W198="","",W198+31))</f>
        <v>46051</v>
      </c>
      <c r="AD198">
        <f>IF(AC198="","",TODAY()-AC198)</f>
        <v>267</v>
      </c>
      <c r="AE198">
        <v>46055</v>
      </c>
      <c r="AF198">
        <v>1083000</v>
      </c>
      <c r="AG198" t="str">
        <f>IF(AC198="","SIN ESTADO",IF(AE198&lt;&gt;"","PAGA",IF(AD198&gt;0,"VENCIDA",IF(AD198&gt;=-5,"POR VENCER","AL DÍA"))))</f>
        <v>PAGA</v>
      </c>
      <c r="AH198" t="str">
        <v>TRANSFERENCIA</v>
      </c>
      <c r="AI198">
        <f>IF(N($H198)&lt;5,"",IF(AC198="","",AC198+31))</f>
        <v>46082</v>
      </c>
      <c r="AJ198">
        <f>IF(AI198="","",TODAY()-AI198)</f>
        <v>236</v>
      </c>
      <c r="AK198">
        <v>46087</v>
      </c>
      <c r="AL198">
        <v>1083000</v>
      </c>
      <c r="AM198" t="str">
        <f>IF(AI198="","SIN ESTADO",IF(AK198&lt;&gt;"","PAGA",IF(AJ198&gt;0,"VENCIDA",IF(AJ198&gt;=-5,"POR VENCER","AL DÍA"))))</f>
        <v>PAGA</v>
      </c>
      <c r="AN198" t="str">
        <v>TRANSFERENCIA</v>
      </c>
      <c r="AO198">
        <f>IF(N($H198)&lt;6,"",IF(AI198="","",AI198+31))</f>
        <v>46113</v>
      </c>
      <c r="AP198">
        <f>IF(AO198="","",TODAY()-AO198)</f>
        <v>205</v>
      </c>
      <c r="AQ198">
        <v>46134</v>
      </c>
      <c r="AR198">
        <v>1083000</v>
      </c>
      <c r="AS198" t="str">
        <f>IF(AO198="","SIN ESTADO",IF(AQ198&lt;&gt;"","PAGA",IF(AP198&gt;0,"VENCIDA",IF(AP198&gt;=-5,"POR VENCER","AL DÍA"))))</f>
        <v>PAGA</v>
      </c>
      <c r="AT198" t="str">
        <v>TRANSFERENCIA</v>
      </c>
      <c r="AU198">
        <v>46147</v>
      </c>
      <c r="AV198">
        <f>IF(AU198="","",TODAY()-AU198)</f>
        <v>171</v>
      </c>
      <c r="AW198">
        <v>46169</v>
      </c>
      <c r="AX198">
        <v>1083000</v>
      </c>
      <c r="AY198" t="str">
        <f>IF(AU198="","SIN ESTADO",IF(AW198&lt;&gt;"","PAGA",IF(AV198&gt;0,"VENCIDA",IF(AV198&gt;=-5,"POR VENCER","AL DÍA"))))</f>
        <v>PAGA</v>
      </c>
      <c r="AZ198" t="str">
        <v>TRANSFERENCIA</v>
      </c>
      <c r="BA198">
        <f>IF(N($H198)&lt;8,"",IF(AU198="","",AU198+31))</f>
        <v>46178</v>
      </c>
      <c r="BB198">
        <f>IF(BA198="","",TODAY()-BA198)</f>
        <v>140</v>
      </c>
      <c r="BC198">
        <v>46204</v>
      </c>
      <c r="BD198">
        <v>1083000</v>
      </c>
      <c r="BE198" t="str">
        <f>IF(BA198="","SIN ESTADO",IF(BC198&lt;&gt;"","PAGA",IF(BB198&gt;0,"VENCIDA",IF(BB198&gt;=-5,"POR VENCER","AL DÍA"))))</f>
        <v>PAGA</v>
      </c>
      <c r="BF198" t="str">
        <v>TRANSFERENCIA</v>
      </c>
      <c r="BG198">
        <f>IF(N($H198)&lt;9,"",IF(BA198="","",BA198+31))</f>
        <v>46209</v>
      </c>
      <c r="BH198">
        <f>IF(BG198="","",TODAY()-BG198)</f>
        <v>109</v>
      </c>
      <c r="BI198">
        <v>46231</v>
      </c>
      <c r="BJ198">
        <v>1083000</v>
      </c>
      <c r="BK198" t="str">
        <f>IF(BG198="","SIN ESTADO",IF(BI198&lt;&gt;"","PAGA",IF(BH198&gt;0,"VENCIDA",IF(BH198&gt;=-5,"POR VENCER","AL DÍA"))))</f>
        <v>PAGA</v>
      </c>
      <c r="BL198" t="str">
        <v>TRANSFERENCIA</v>
      </c>
      <c r="BM198">
        <f>IF(N($H198)&lt;10,"",IF(BG198="","",BG198+31))</f>
        <v>46240</v>
      </c>
      <c r="BN198">
        <f>IF(BM198="","",TODAY()-BM198)</f>
        <v>78</v>
      </c>
      <c r="BQ198" t="str">
        <f>IF(BM198="","SIN ESTADO",IF(BO198&lt;&gt;"","PAGA",IF(BN198&gt;0,"VENCIDA",IF(BN198&gt;=-5,"POR VENCER","AL DÍA"))))</f>
        <v>VENCIDA</v>
      </c>
      <c r="BS198">
        <f>IF(N($H198)&lt;11,"",IF(BM198="","",BM198+31))</f>
        <v>46271</v>
      </c>
      <c r="BT198">
        <f>IF(BS198="","",TODAY()-BS198)</f>
        <v>47</v>
      </c>
      <c r="BW198" t="str">
        <f>IF(BS198="","SIN ESTADO",IF(BU198&lt;&gt;"","PAGA",IF(BT198&gt;0,"VENCIDA",IF(BT198&gt;=-5,"POR VENCER","AL DÍA"))))</f>
        <v>VENCIDA</v>
      </c>
      <c r="BY198">
        <f>IF(N($H198)&lt;12,"",IF(BS198="","",BS198+31))</f>
        <v>46302</v>
      </c>
      <c r="BZ198">
        <f>IF(BY198="","",TODAY()-BY198)</f>
        <v>16</v>
      </c>
      <c r="CC198" t="str">
        <f>IF(BY198="","SIN ESTADO",IF(CA198&lt;&gt;"","PAGA",IF(BZ198&gt;0,"VENCIDA",IF(BZ198&gt;=-5,"POR VENCER","AL DÍA"))))</f>
        <v>VENCIDA</v>
      </c>
      <c r="CE198">
        <f>IF(N($H198)&lt;13,"",IF(BY198="","",BY198+31))</f>
        <v>46333</v>
      </c>
      <c r="CF198">
        <f>IF(CE198="","",TODAY()-CE198)</f>
        <v>-15</v>
      </c>
      <c r="CI198" t="str">
        <f>IF(CE198="","SIN ESTADO",IF(CG198&lt;&gt;"","PAGA",IF(CF198&gt;0,"VENCIDA",IF(CF198&gt;=-5,"POR VENCER","AL DÍA"))))</f>
        <v>AL DÍA</v>
      </c>
      <c r="CK198">
        <f>IF(N($H198)&lt;14,"",IF(CE198="","",CE198+31))</f>
        <v>46364</v>
      </c>
      <c r="CL198">
        <f>IF(CK198="","",TODAY()-CK198)</f>
        <v>-46</v>
      </c>
      <c r="CO198" t="str">
        <f>IF(CK198="","SIN ESTADO",IF(CM198&lt;&gt;"","PAGA",IF(CL198&gt;0,"VENCIDA",IF(CL198&gt;=-5,"POR VENCER","AL DÍA"))))</f>
        <v>AL DÍA</v>
      </c>
      <c r="CQ198">
        <f>IF(N($H198)&lt;15,"",IF(CK198="","",CK198+31))</f>
        <v>46395</v>
      </c>
      <c r="CR198">
        <f>IF(CQ198="","",TODAY()-CQ198)</f>
        <v>-77</v>
      </c>
      <c r="CU198" t="str">
        <f>IF(CQ198="","SIN ESTADO",IF(CS198&lt;&gt;"","PAGA",IF(CR198&gt;0,"VENCIDA",IF(CR198&gt;=-5,"POR VENCER","AL DÍA"))))</f>
        <v>AL DÍA</v>
      </c>
      <c r="CW198">
        <f>IF(N($H198)&lt;16,"",IF(CQ198="","",CQ198+31))</f>
        <v>46426</v>
      </c>
      <c r="CX198">
        <f>IF(CW198="","",TODAY()-CW198)</f>
        <v>-108</v>
      </c>
      <c r="DA198" t="str">
        <f>IF(CW198="","SIN ESTADO",IF(CY198&lt;&gt;"","PAGA",IF(CX198&gt;0,"VENCIDA",IF(CX198&gt;=-5,"POR VENCER","AL DÍA"))))</f>
        <v>AL DÍA</v>
      </c>
      <c r="DC198">
        <f>IF(N($H198)&lt;17,"",IF(CW198="","",CW198+31))</f>
        <v>46457</v>
      </c>
      <c r="DD198">
        <f>IF(DC198="","",TODAY()-DC198)</f>
        <v>-139</v>
      </c>
      <c r="DG198" t="str">
        <f>IF(DC198="","SIN ESTADO",IF(DE198&lt;&gt;"","PAGA",IF(DD198&gt;0,"VENCIDA",IF(DD198&gt;=-5,"POR VENCER","AL DÍA"))))</f>
        <v>AL DÍA</v>
      </c>
      <c r="DI198">
        <f>IF(N($H198)&lt;18,"",IF(DC198="","",DC198+31))</f>
        <v>46488</v>
      </c>
      <c r="DJ198">
        <f>IF(DI198="","",TODAY()-DI198)</f>
        <v>-170</v>
      </c>
      <c r="DM198" t="str">
        <f>IF(DI198="","SIN ESTADO",IF(DK198&lt;&gt;"","PAGA",IF(DJ198&gt;0,"VENCIDA",IF(DJ198&gt;=-5,"POR VENCER","AL DÍA"))))</f>
        <v>AL DÍA</v>
      </c>
      <c r="DO198">
        <f>IF(N($H198)&lt;19,"",IF(DI198="","",DI198+31))</f>
        <v>46519</v>
      </c>
      <c r="DP198">
        <f>IF(DO198="","",TODAY()-DO198)</f>
        <v>-201</v>
      </c>
      <c r="DS198" t="str">
        <f>IF(DO198="","SIN ESTADO",IF(DQ198&lt;&gt;"","PAGA",IF(DP198&gt;0,"VENCIDA",IF(DP198&gt;=-5,"POR VENCER","AL DÍA"))))</f>
        <v>AL DÍA</v>
      </c>
      <c r="DU198">
        <f>IF(N($H198)&lt;20,"",IF(DO198="","",DO198+31))</f>
        <v>46550</v>
      </c>
      <c r="DV198">
        <f>IF(DU198="","",TODAY()-DU198)</f>
        <v>-232</v>
      </c>
      <c r="DY198" t="str">
        <f>IF(DU198="","SIN ESTADO",IF(DW198&lt;&gt;"","PAGA",IF(DV198&gt;0,"VENCIDA",IF(DV198&gt;=-5,"POR VENCER","AL DÍA"))))</f>
        <v>AL DÍA</v>
      </c>
      <c r="EA198">
        <f>IF(N($H198)&lt;21,"",IF(DU198="","",DU198+31))</f>
        <v>46581</v>
      </c>
      <c r="EB198">
        <f>IF(EA198="","",TODAY()-EA198)</f>
        <v>-263</v>
      </c>
      <c r="EE198" t="str">
        <f>IF(EA198="","SIN ESTADO",IF(EC198&lt;&gt;"","PAGA",IF(EB198&gt;0,"VENCIDA",IF(EB198&gt;=-5,"POR VENCER","AL DÍA"))))</f>
        <v>AL DÍA</v>
      </c>
      <c r="EG198">
        <f>IF(N($H198)&lt;22,"",IF(EA198="","",EA198+31))</f>
        <v>46612</v>
      </c>
      <c r="EH198">
        <f>IF(EG198="","",TODAY()-EG198)</f>
        <v>-294</v>
      </c>
      <c r="EK198" t="str">
        <f>IF(EG198="","SIN ESTADO",IF(EI198&lt;&gt;"","PAGA",IF(EH198&gt;0,"VENCIDA",IF(EH198&gt;=-5,"POR VENCER","AL DÍA"))))</f>
        <v>AL DÍA</v>
      </c>
      <c r="EM198">
        <f>IF(N($H198)&lt;23,"",IF(EG198="","",EG198+31))</f>
        <v>46643</v>
      </c>
      <c r="EN198">
        <f>IF(EM198="","",TODAY()-EM198)</f>
        <v>-325</v>
      </c>
      <c r="EQ198" t="str">
        <f>IF(EM198="","SIN ESTADO",IF(EO198&lt;&gt;"","PAGA",IF(EN198&gt;0,"VENCIDA",IF(EN198&gt;=-5,"POR VENCER","AL DÍA"))))</f>
        <v>AL DÍA</v>
      </c>
      <c r="ES198">
        <f>IF(N($H198)&lt;24,"",IF(EM198="","",EM198+31))</f>
        <v>46674</v>
      </c>
      <c r="ET198">
        <f>IF(ES198="","",TODAY()-ES198)</f>
        <v>-356</v>
      </c>
      <c r="EW198" t="str">
        <f>IF(ES198="","SIN ESTADO",IF(EU198&lt;&gt;"","PAGA",IF(ET198&gt;0,"VENCIDA",IF(ET198&gt;=-5,"POR VENCER","AL DÍA"))))</f>
        <v>AL DÍA</v>
      </c>
      <c r="EY198" t="str">
        <f>IF(N($H198)&lt;25,"",IF(ES198="","",ES198+31))</f>
        <v/>
      </c>
      <c r="EZ198" t="str">
        <f>IF(EY198="","",TODAY()-EY198)</f>
        <v/>
      </c>
      <c r="FC198" t="str">
        <f>IF(EY198="","SIN ESTADO",IF(FA198&lt;&gt;"","PAGA",IF(EZ198&gt;0,"VENCIDA",IF(EZ198&gt;=-5,"POR VENCER","AL DÍA"))))</f>
        <v>SIN ESTADO</v>
      </c>
      <c r="FE198" t="str">
        <f>IF(N($H198)&lt;26,"",IF(EY198="","",EY198+31))</f>
        <v/>
      </c>
      <c r="FF198" t="str">
        <f>IF(FE198="","",TODAY()-FE198)</f>
        <v/>
      </c>
      <c r="FI198" t="str">
        <f>IF(FE198="","SIN ESTADO",IF(FG198&lt;&gt;"","PAGA",IF(FF198&gt;0,"VENCIDA",IF(FF198&gt;=-5,"POR VENCER","AL DÍA"))))</f>
        <v>SIN ESTADO</v>
      </c>
      <c r="FK198" t="str">
        <f>IF(N($H198)&lt;27,"",IF(FE198="","",FE198+31))</f>
        <v/>
      </c>
      <c r="FL198" t="str">
        <f>IF(FK198="","",TODAY()-FK198)</f>
        <v/>
      </c>
      <c r="FO198" t="str">
        <f>IF(FK198="","SIN ESTADO",IF(FM198&lt;&gt;"","PAGA",IF(FL198&gt;0,"VENCIDA",IF(FL198&gt;=-5,"POR VENCER","AL DÍA"))))</f>
        <v>SIN ESTADO</v>
      </c>
      <c r="FQ198" t="str">
        <f>IF(N($H198)&lt;28,"",IF(FK198="","",FK198+31))</f>
        <v/>
      </c>
      <c r="FR198" t="str">
        <f>IF(FQ198="","",TODAY()-FQ198)</f>
        <v/>
      </c>
      <c r="FU198" t="str">
        <f>IF(FQ198="","SIN ESTADO",IF(FS198&lt;&gt;"","PAGA",IF(FR198&gt;0,"VENCIDA",IF(FR198&gt;=-5,"POR VENCER","AL DÍA"))))</f>
        <v>SIN ESTADO</v>
      </c>
      <c r="FW198" t="str">
        <f>IF(N($H198)&lt;29,"",IF(FQ198="","",FQ198+31))</f>
        <v/>
      </c>
      <c r="FX198" t="str">
        <f>IF(FW198="","",TODAY()-FW198)</f>
        <v/>
      </c>
      <c r="GA198" t="str">
        <f>IF(FW198="","SIN ESTADO",IF(FY198&lt;&gt;"","PAGA",IF(FX198&gt;0,"VENCIDA",IF(FX198&gt;=-5,"POR VENCER","AL DÍA"))))</f>
        <v>SIN ESTADO</v>
      </c>
      <c r="GC198" t="str">
        <f>IF(N($H198)&lt;30,"",IF(FW198="","",FW198+31))</f>
        <v/>
      </c>
      <c r="GD198" t="str">
        <f>IF(GC198="","",TODAY()-GC198)</f>
        <v/>
      </c>
      <c r="GG198" t="str">
        <f>IF(GC198="","SIN ESTADO",IF(GE198&lt;&gt;"","PAGA",IF(GD198&gt;0,"VENCIDA",IF(GD198&gt;=-5,"POR VENCER","AL DÍA"))))</f>
        <v>SIN ESTADO</v>
      </c>
      <c r="GI198" t="str">
        <f>IF(N($H198)&lt;31,"",IF(GC198="","",GC198+31))</f>
        <v/>
      </c>
      <c r="GJ198" t="str">
        <f>IF(GI198="","",TODAY()-GI198)</f>
        <v/>
      </c>
      <c r="GM198" t="str">
        <f>IF(GI198="","SIN ESTADO",IF(GK198&lt;&gt;"","PAGA",IF(GJ198&gt;0,"VENCIDA",IF(GJ198&gt;=-5,"POR VENCER","AL DÍA"))))</f>
        <v>SIN ESTADO</v>
      </c>
      <c r="GO198" t="str">
        <f>IF(N($H198)&lt;32,"",IF(GI198="","",GI198+31))</f>
        <v/>
      </c>
      <c r="GP198" t="str">
        <f>IF(GO198="","",TODAY()-GO198)</f>
        <v/>
      </c>
      <c r="GS198" t="str">
        <f>IF(GO198="","SIN ESTADO",IF(GQ198&lt;&gt;"","PAGA",IF(GP198&gt;0,"VENCIDA",IF(GP198&gt;=-5,"POR VENCER","AL DÍA"))))</f>
        <v>SIN ESTADO</v>
      </c>
      <c r="GU198" t="str">
        <f>IF(N($H198)&lt;33,"",IF(GO198="","",GO198+31))</f>
        <v/>
      </c>
      <c r="GV198" t="str">
        <f>IF(GU198="","",TODAY()-GU198)</f>
        <v/>
      </c>
      <c r="GY198" t="str">
        <f>IF(GU198="","SIN ESTADO",IF(GW198&lt;&gt;"","PAGA",IF(GV198&gt;0,"VENCIDA",IF(GV198&gt;=-5,"POR VENCER","AL DÍA"))))</f>
        <v>SIN ESTADO</v>
      </c>
      <c r="HA198" t="str">
        <f>IF(N($H198)&lt;34,"",IF(GU198="","",GU198+31))</f>
        <v/>
      </c>
      <c r="HB198" t="str">
        <f>IF(HA198="","",TODAY()-HA198)</f>
        <v/>
      </c>
      <c r="HE198" t="str">
        <f>IF(HA198="","SIN ESTADO",IF(HC198&lt;&gt;"","PAGA",IF(HB198&gt;0,"VENCIDA",IF(HB198&gt;=-5,"POR VENCER","AL DÍA"))))</f>
        <v>SIN ESTADO</v>
      </c>
      <c r="HG198" t="str">
        <f>IF(N($H198)&lt;35,"",IF(HA198="","",HA198+31))</f>
        <v/>
      </c>
      <c r="HH198" t="str">
        <f>IF(HG198="","",TODAY()-HG198)</f>
        <v/>
      </c>
      <c r="HK198" t="str">
        <f>IF(HG198="","SIN ESTADO",IF(HI198&lt;&gt;"","PAGA",IF(HH198&gt;0,"VENCIDA",IF(HH198&gt;=-5,"POR VENCER","AL DÍA"))))</f>
        <v>SIN ESTADO</v>
      </c>
      <c r="HM198" t="str">
        <f>IF(N($H198)&lt;36,"",IF(HG198="","",HG198+31))</f>
        <v/>
      </c>
      <c r="HN198" t="str">
        <f>IF(HM198="","",TODAY()-HM198)</f>
        <v/>
      </c>
      <c r="HQ198" t="str">
        <f>IF(HM198="","SIN ESTADO",IF(HO198&lt;&gt;"","PAGA",IF(HN198&gt;0,"VENCIDA",IF(HN198&gt;=-5,"POR VENCER","AL DÍA"))))</f>
        <v>SIN ESTADO</v>
      </c>
      <c r="HS198">
        <f>N198+T198+Z198+AF198+AL198+AR198+AX198+BD198+BJ198+BP198+BV198+CB198+CH198+CN198+CT198+CZ198+DF198+DL198+DR198+DX198+ED198+EJ198+EP198+EV198+FB198+FH198+FN198+FT198+FZ198+GF198+GL198+GR198+GX198+HD198+HJ198+HP198</f>
        <v>9747000</v>
      </c>
      <c r="HU198">
        <f>IFERROR(N($J198),0)</f>
        <v>1083333.3333333333</v>
      </c>
      <c r="HW198">
        <f>SUMPRODUCT((MOD(COLUMN($M198:$HR198)-COLUMN($M198),6)=0)*ISNUMBER($M198:$HR198)*($M198:$HR198&gt;=RESUMEN!$C$26)*($M198:$HR198&lt;=RESUMEN!$C$27)*IFERROR(N($N198:$HS198),0))</f>
        <v>0</v>
      </c>
      <c r="HX198">
        <f>SUMPRODUCT((MOD(COLUMN($M198:$HR198)-COLUMN($M198),6)=0)*ISNUMBER($M198:$HR198)*($M198:$HR198&gt;=RESUMEN!$C$26)*($M198:$HR198&lt;=RESUMEN!$C$27))</f>
        <v>0</v>
      </c>
    </row>
    <row r="199">
      <c r="B199">
        <f>VENTAS!A198</f>
        <v>196</v>
      </c>
      <c r="C199" t="str">
        <v xml:space="preserve">LC1 - 21 - 6 </v>
      </c>
      <c r="D199" t="str">
        <f>VENTAS!C198</f>
        <v>VENDIDO</v>
      </c>
      <c r="E199">
        <v>25000000</v>
      </c>
      <c r="F199">
        <v>25000000</v>
      </c>
      <c r="G199">
        <v>46016</v>
      </c>
      <c r="H199">
        <v>30</v>
      </c>
      <c r="I199" t="str">
        <v xml:space="preserve">25 DE CADA MES </v>
      </c>
      <c r="J199">
        <f>F199/H199</f>
        <v>833333.3333333334</v>
      </c>
      <c r="K199">
        <f>IF(N($H199)&lt;1,"",DATE(YEAR($G199),MONTH($G199)+1,25))</f>
        <v>46047</v>
      </c>
      <c r="L199">
        <f>IF(K199="","",TODAY()-K199)</f>
        <v>271</v>
      </c>
      <c r="M199">
        <v>46047</v>
      </c>
      <c r="N199">
        <v>840000</v>
      </c>
      <c r="O199" t="str">
        <f>IF(K199="","SIN ESTADO",IF(M199&lt;&gt;"","PAGA",IF(L199&gt;0,"VENCIDA",IF(L199&gt;=-5,"POR VENCER","AL DÍA"))))</f>
        <v>PAGA</v>
      </c>
      <c r="P199" t="str">
        <v>TRANSFERENCIA</v>
      </c>
      <c r="Q199">
        <f>IF(N($H199)&lt;2,"",IF(K199="","",EDATE(K199,1)))</f>
        <v>46078</v>
      </c>
      <c r="R199">
        <f>IF(Q199="","",TODAY()-Q199)</f>
        <v>240</v>
      </c>
      <c r="S199">
        <v>46099</v>
      </c>
      <c r="T199">
        <v>840000</v>
      </c>
      <c r="U199" t="str">
        <f>IF(Q199="","SIN ESTADO",IF(S199&lt;&gt;"","PAGA",IF(R199&gt;0,"VENCIDA",IF(R199&gt;=-5,"POR VENCER","AL DÍA"))))</f>
        <v>PAGA</v>
      </c>
      <c r="V199" t="str">
        <v>EFECTIVO</v>
      </c>
      <c r="W199">
        <f>IF(N($H199)&lt;3,"",IF(Q199="","",EDATE(Q199,1)))</f>
        <v>46106</v>
      </c>
      <c r="X199">
        <f>IF(W199="","",TODAY()-W199)</f>
        <v>212</v>
      </c>
      <c r="Y199">
        <v>46099</v>
      </c>
      <c r="Z199">
        <v>840000</v>
      </c>
      <c r="AA199" t="str">
        <f>IF(W199="","SIN ESTADO",IF(Y199&lt;&gt;"","PAGA",IF(X199&gt;0,"VENCIDA",IF(X199&gt;=-5,"POR VENCER","AL DÍA"))))</f>
        <v>PAGA</v>
      </c>
      <c r="AB199" t="str">
        <v>EFECTIVO</v>
      </c>
      <c r="AC199">
        <f>IF(N($H199)&lt;4,"",IF(W199="","",EDATE(W199,1)))</f>
        <v>46137</v>
      </c>
      <c r="AD199">
        <f>IF(AC199="","",TODAY()-AC199)</f>
        <v>181</v>
      </c>
      <c r="AE199">
        <v>46154</v>
      </c>
      <c r="AF199">
        <v>840000</v>
      </c>
      <c r="AG199" t="str">
        <f>IF(AC199="","SIN ESTADO",IF(AE199&lt;&gt;"","PAGA",IF(AD199&gt;0,"VENCIDA",IF(AD199&gt;=-5,"POR VENCER","AL DÍA"))))</f>
        <v>PAGA</v>
      </c>
      <c r="AH199" t="str">
        <v>EFECTIVO</v>
      </c>
      <c r="AI199">
        <f>IF(N($H199)&lt;5,"",IF(AC199="","",EDATE(AC199,1)))</f>
        <v>46167</v>
      </c>
      <c r="AJ199">
        <f>IF(AI199="","",TODAY()-AI199)</f>
        <v>151</v>
      </c>
      <c r="AK199">
        <v>46185</v>
      </c>
      <c r="AL199">
        <v>840000</v>
      </c>
      <c r="AM199" t="str">
        <f>IF(AI199="","SIN ESTADO",IF(AK199&lt;&gt;"","PAGA",IF(AJ199&gt;0,"VENCIDA",IF(AJ199&gt;=-5,"POR VENCER","AL DÍA"))))</f>
        <v>PAGA</v>
      </c>
      <c r="AN199" t="str">
        <v>TRANSFERENCIA</v>
      </c>
      <c r="AO199">
        <f>IF(N($H199)&lt;6,"",IF(AI199="","",EDATE(AI199,1)))</f>
        <v>46198</v>
      </c>
      <c r="AP199">
        <f>IF(AO199="","",TODAY()-AO199)</f>
        <v>120</v>
      </c>
      <c r="AQ199">
        <v>46209</v>
      </c>
      <c r="AR199">
        <v>833000</v>
      </c>
      <c r="AS199" t="str">
        <f>IF(AO199="","SIN ESTADO",IF(AQ199&lt;&gt;"","PAGA",IF(AP199&gt;0,"VENCIDA",IF(AP199&gt;=-5,"POR VENCER","AL DÍA"))))</f>
        <v>PAGA</v>
      </c>
      <c r="AT199" t="str">
        <v>TRANSFERENCIA</v>
      </c>
      <c r="AU199">
        <f>IF(N($H199)&lt;7,"",IF(AO199="","",EDATE(AO199,1)))</f>
        <v>46228</v>
      </c>
      <c r="AV199">
        <f>IF(AU199="","",TODAY()-AU199)</f>
        <v>90</v>
      </c>
      <c r="AY199" t="str">
        <f>IF(AU199="","SIN ESTADO",IF(AW199&lt;&gt;"","PAGA",IF(AV199&gt;0,"VENCIDA",IF(AV199&gt;=-5,"POR VENCER","AL DÍA"))))</f>
        <v>VENCIDA</v>
      </c>
      <c r="BA199">
        <f>IF(N($H199)&lt;8,"",IF(AU199="","",EDATE(AU199,1)))</f>
        <v>46259</v>
      </c>
      <c r="BB199">
        <f>IF(BA199="","",TODAY()-BA199)</f>
        <v>59</v>
      </c>
      <c r="BE199" t="str">
        <f>IF(BA199="","SIN ESTADO",IF(BC199&lt;&gt;"","PAGA",IF(BB199&gt;0,"VENCIDA",IF(BB199&gt;=-5,"POR VENCER","AL DÍA"))))</f>
        <v>VENCIDA</v>
      </c>
      <c r="BG199">
        <f>IF(N($H199)&lt;9,"",IF(BA199="","",EDATE(BA199,1)))</f>
        <v>46290</v>
      </c>
      <c r="BH199">
        <f>IF(BG199="","",TODAY()-BG199)</f>
        <v>28</v>
      </c>
      <c r="BK199" t="str">
        <f>IF(BG199="","SIN ESTADO",IF(BI199&lt;&gt;"","PAGA",IF(BH199&gt;0,"VENCIDA",IF(BH199&gt;=-5,"POR VENCER","AL DÍA"))))</f>
        <v>VENCIDA</v>
      </c>
      <c r="BM199">
        <f>IF(N($H199)&lt;10,"",IF(BG199="","",EDATE(BG199,1)))</f>
        <v>46320</v>
      </c>
      <c r="BN199">
        <f>IF(BM199="","",TODAY()-BM199)</f>
        <v>-2</v>
      </c>
      <c r="BQ199" t="str">
        <f>IF(BM199="","SIN ESTADO",IF(BO199&lt;&gt;"","PAGA",IF(BN199&gt;0,"VENCIDA",IF(BN199&gt;=-5,"POR VENCER","AL DÍA"))))</f>
        <v>POR VENCER</v>
      </c>
      <c r="BS199">
        <f>IF(N($H199)&lt;11,"",IF(BM199="","",EDATE(BM199,1)))</f>
        <v>46351</v>
      </c>
      <c r="BT199">
        <f>IF(BS199="","",TODAY()-BS199)</f>
        <v>-33</v>
      </c>
      <c r="BW199" t="str">
        <f>IF(BS199="","SIN ESTADO",IF(BU199&lt;&gt;"","PAGA",IF(BT199&gt;0,"VENCIDA",IF(BT199&gt;=-5,"POR VENCER","AL DÍA"))))</f>
        <v>AL DÍA</v>
      </c>
      <c r="BY199">
        <f>IF(N($H199)&lt;12,"",IF(BS199="","",EDATE(BS199,1)))</f>
        <v>46381</v>
      </c>
      <c r="BZ199">
        <f>IF(BY199="","",TODAY()-BY199)</f>
        <v>-63</v>
      </c>
      <c r="CC199" t="str">
        <f>IF(BY199="","SIN ESTADO",IF(CA199&lt;&gt;"","PAGA",IF(BZ199&gt;0,"VENCIDA",IF(BZ199&gt;=-5,"POR VENCER","AL DÍA"))))</f>
        <v>AL DÍA</v>
      </c>
      <c r="CE199">
        <f>IF(N($H199)&lt;13,"",IF(BY199="","",EDATE(BY199,1)))</f>
        <v>46412</v>
      </c>
      <c r="CF199">
        <f>IF(CE199="","",TODAY()-CE199)</f>
        <v>-94</v>
      </c>
      <c r="CI199" t="str">
        <f>IF(CE199="","SIN ESTADO",IF(CG199&lt;&gt;"","PAGA",IF(CF199&gt;0,"VENCIDA",IF(CF199&gt;=-5,"POR VENCER","AL DÍA"))))</f>
        <v>AL DÍA</v>
      </c>
      <c r="CK199">
        <f>IF(N($H199)&lt;14,"",IF(CE199="","",EDATE(CE199,1)))</f>
        <v>46443</v>
      </c>
      <c r="CL199">
        <f>IF(CK199="","",TODAY()-CK199)</f>
        <v>-125</v>
      </c>
      <c r="CO199" t="str">
        <f>IF(CK199="","SIN ESTADO",IF(CM199&lt;&gt;"","PAGA",IF(CL199&gt;0,"VENCIDA",IF(CL199&gt;=-5,"POR VENCER","AL DÍA"))))</f>
        <v>AL DÍA</v>
      </c>
      <c r="CQ199">
        <f>IF(N($H199)&lt;15,"",IF(CK199="","",EDATE(CK199,1)))</f>
        <v>46471</v>
      </c>
      <c r="CR199">
        <f>IF(CQ199="","",TODAY()-CQ199)</f>
        <v>-153</v>
      </c>
      <c r="CU199" t="str">
        <f>IF(CQ199="","SIN ESTADO",IF(CS199&lt;&gt;"","PAGA",IF(CR199&gt;0,"VENCIDA",IF(CR199&gt;=-5,"POR VENCER","AL DÍA"))))</f>
        <v>AL DÍA</v>
      </c>
      <c r="CW199">
        <f>IF(N($H199)&lt;16,"",IF(CQ199="","",EDATE(CQ199,1)))</f>
        <v>46502</v>
      </c>
      <c r="CX199">
        <f>IF(CW199="","",TODAY()-CW199)</f>
        <v>-184</v>
      </c>
      <c r="DA199" t="str">
        <f>IF(CW199="","SIN ESTADO",IF(CY199&lt;&gt;"","PAGA",IF(CX199&gt;0,"VENCIDA",IF(CX199&gt;=-5,"POR VENCER","AL DÍA"))))</f>
        <v>AL DÍA</v>
      </c>
      <c r="DC199">
        <f>IF(N($H199)&lt;17,"",IF(CW199="","",EDATE(CW199,1)))</f>
        <v>46532</v>
      </c>
      <c r="DD199">
        <f>IF(DC199="","",TODAY()-DC199)</f>
        <v>-214</v>
      </c>
      <c r="DG199" t="str">
        <f>IF(DC199="","SIN ESTADO",IF(DE199&lt;&gt;"","PAGA",IF(DD199&gt;0,"VENCIDA",IF(DD199&gt;=-5,"POR VENCER","AL DÍA"))))</f>
        <v>AL DÍA</v>
      </c>
      <c r="DI199">
        <f>IF(N($H199)&lt;18,"",IF(DC199="","",EDATE(DC199,1)))</f>
        <v>46563</v>
      </c>
      <c r="DJ199">
        <f>IF(DI199="","",TODAY()-DI199)</f>
        <v>-245</v>
      </c>
      <c r="DM199" t="str">
        <f>IF(DI199="","SIN ESTADO",IF(DK199&lt;&gt;"","PAGA",IF(DJ199&gt;0,"VENCIDA",IF(DJ199&gt;=-5,"POR VENCER","AL DÍA"))))</f>
        <v>AL DÍA</v>
      </c>
      <c r="DO199">
        <f>IF(N($H199)&lt;19,"",IF(DI199="","",EDATE(DI199,1)))</f>
        <v>46593</v>
      </c>
      <c r="DP199">
        <f>IF(DO199="","",TODAY()-DO199)</f>
        <v>-275</v>
      </c>
      <c r="DS199" t="str">
        <f>IF(DO199="","SIN ESTADO",IF(DQ199&lt;&gt;"","PAGA",IF(DP199&gt;0,"VENCIDA",IF(DP199&gt;=-5,"POR VENCER","AL DÍA"))))</f>
        <v>AL DÍA</v>
      </c>
      <c r="DU199">
        <f>IF(N($H199)&lt;20,"",IF(DO199="","",EDATE(DO199,1)))</f>
        <v>46624</v>
      </c>
      <c r="DV199">
        <f>IF(DU199="","",TODAY()-DU199)</f>
        <v>-306</v>
      </c>
      <c r="DY199" t="str">
        <f>IF(DU199="","SIN ESTADO",IF(DW199&lt;&gt;"","PAGA",IF(DV199&gt;0,"VENCIDA",IF(DV199&gt;=-5,"POR VENCER","AL DÍA"))))</f>
        <v>AL DÍA</v>
      </c>
      <c r="EA199">
        <f>IF(N($H199)&lt;21,"",IF(DU199="","",EDATE(DU199,1)))</f>
        <v>46655</v>
      </c>
      <c r="EB199">
        <f>IF(EA199="","",TODAY()-EA199)</f>
        <v>-337</v>
      </c>
      <c r="EE199" t="str">
        <f>IF(EA199="","SIN ESTADO",IF(EC199&lt;&gt;"","PAGA",IF(EB199&gt;0,"VENCIDA",IF(EB199&gt;=-5,"POR VENCER","AL DÍA"))))</f>
        <v>AL DÍA</v>
      </c>
      <c r="EG199">
        <f>IF(N($H199)&lt;22,"",IF(EA199="","",EDATE(EA199,1)))</f>
        <v>46685</v>
      </c>
      <c r="EH199">
        <f>IF(EG199="","",TODAY()-EG199)</f>
        <v>-367</v>
      </c>
      <c r="EK199" t="str">
        <f>IF(EG199="","SIN ESTADO",IF(EI199&lt;&gt;"","PAGA",IF(EH199&gt;0,"VENCIDA",IF(EH199&gt;=-5,"POR VENCER","AL DÍA"))))</f>
        <v>AL DÍA</v>
      </c>
      <c r="EM199">
        <f>IF(N($H199)&lt;23,"",IF(EG199="","",EDATE(EG199,1)))</f>
        <v>46716</v>
      </c>
      <c r="EN199">
        <f>IF(EM199="","",TODAY()-EM199)</f>
        <v>-398</v>
      </c>
      <c r="EQ199" t="str">
        <f>IF(EM199="","SIN ESTADO",IF(EO199&lt;&gt;"","PAGA",IF(EN199&gt;0,"VENCIDA",IF(EN199&gt;=-5,"POR VENCER","AL DÍA"))))</f>
        <v>AL DÍA</v>
      </c>
      <c r="ES199">
        <f>IF(N($H199)&lt;24,"",IF(EM199="","",EDATE(EM199,1)))</f>
        <v>46746</v>
      </c>
      <c r="ET199">
        <f>IF(ES199="","",TODAY()-ES199)</f>
        <v>-428</v>
      </c>
      <c r="EW199" t="str">
        <f>IF(ES199="","SIN ESTADO",IF(EU199&lt;&gt;"","PAGA",IF(ET199&gt;0,"VENCIDA",IF(ET199&gt;=-5,"POR VENCER","AL DÍA"))))</f>
        <v>AL DÍA</v>
      </c>
      <c r="EY199">
        <f>IF(N($H199)&lt;25,"",IF(ES199="","",EDATE(ES199,1)))</f>
        <v>46777</v>
      </c>
      <c r="EZ199">
        <f>IF(EY199="","",TODAY()-EY199)</f>
        <v>-459</v>
      </c>
      <c r="FC199" t="str">
        <f>IF(EY199="","SIN ESTADO",IF(FA199&lt;&gt;"","PAGA",IF(EZ199&gt;0,"VENCIDA",IF(EZ199&gt;=-5,"POR VENCER","AL DÍA"))))</f>
        <v>AL DÍA</v>
      </c>
      <c r="FE199">
        <f>IF(N($H199)&lt;26,"",IF(EY199="","",EDATE(EY199,1)))</f>
        <v>46808</v>
      </c>
      <c r="FF199">
        <f>IF(FE199="","",TODAY()-FE199)</f>
        <v>-490</v>
      </c>
      <c r="FI199" t="str">
        <f>IF(FE199="","SIN ESTADO",IF(FG199&lt;&gt;"","PAGA",IF(FF199&gt;0,"VENCIDA",IF(FF199&gt;=-5,"POR VENCER","AL DÍA"))))</f>
        <v>AL DÍA</v>
      </c>
      <c r="FK199">
        <f>IF(N($H199)&lt;27,"",IF(FE199="","",EDATE(FE199,1)))</f>
        <v>46837</v>
      </c>
      <c r="FL199">
        <f>IF(FK199="","",TODAY()-FK199)</f>
        <v>-519</v>
      </c>
      <c r="FO199" t="str">
        <f>IF(FK199="","SIN ESTADO",IF(FM199&lt;&gt;"","PAGA",IF(FL199&gt;0,"VENCIDA",IF(FL199&gt;=-5,"POR VENCER","AL DÍA"))))</f>
        <v>AL DÍA</v>
      </c>
      <c r="FQ199">
        <f>IF(N($H199)&lt;28,"",IF(FK199="","",EDATE(FK199,1)))</f>
        <v>46868</v>
      </c>
      <c r="FR199">
        <f>IF(FQ199="","",TODAY()-FQ199)</f>
        <v>-550</v>
      </c>
      <c r="FU199" t="str">
        <f>IF(FQ199="","SIN ESTADO",IF(FS199&lt;&gt;"","PAGA",IF(FR199&gt;0,"VENCIDA",IF(FR199&gt;=-5,"POR VENCER","AL DÍA"))))</f>
        <v>AL DÍA</v>
      </c>
      <c r="FW199">
        <f>IF(N($H199)&lt;29,"",IF(FQ199="","",EDATE(FQ199,1)))</f>
        <v>46898</v>
      </c>
      <c r="FX199">
        <f>IF(FW199="","",TODAY()-FW199)</f>
        <v>-580</v>
      </c>
      <c r="GA199" t="str">
        <f>IF(FW199="","SIN ESTADO",IF(FY199&lt;&gt;"","PAGA",IF(FX199&gt;0,"VENCIDA",IF(FX199&gt;=-5,"POR VENCER","AL DÍA"))))</f>
        <v>AL DÍA</v>
      </c>
      <c r="GC199">
        <f>IF(N($H199)&lt;30,"",IF(FW199="","",EDATE(FW199,1)))</f>
        <v>46929</v>
      </c>
      <c r="GD199">
        <f>IF(GC199="","",TODAY()-GC199)</f>
        <v>-611</v>
      </c>
      <c r="GG199" t="str">
        <f>IF(GC199="","SIN ESTADO",IF(GE199&lt;&gt;"","PAGA",IF(GD199&gt;0,"VENCIDA",IF(GD199&gt;=-5,"POR VENCER","AL DÍA"))))</f>
        <v>AL DÍA</v>
      </c>
      <c r="GI199" t="str">
        <f>IF(N($H199)&lt;31,"",IF(GC199="","",EDATE(GC199,1)))</f>
        <v/>
      </c>
      <c r="GJ199" t="str">
        <f>IF(GI199="","",TODAY()-GI199)</f>
        <v/>
      </c>
      <c r="GM199" t="str">
        <f>IF(GI199="","SIN ESTADO",IF(GK199&lt;&gt;"","PAGA",IF(GJ199&gt;0,"VENCIDA",IF(GJ199&gt;=-5,"POR VENCER","AL DÍA"))))</f>
        <v>SIN ESTADO</v>
      </c>
      <c r="GO199" t="str">
        <f>IF(N($H199)&lt;32,"",IF(GI199="","",EDATE(GI199,1)))</f>
        <v/>
      </c>
      <c r="GP199" t="str">
        <f>IF(GO199="","",TODAY()-GO199)</f>
        <v/>
      </c>
      <c r="GS199" t="str">
        <f>IF(GO199="","SIN ESTADO",IF(GQ199&lt;&gt;"","PAGA",IF(GP199&gt;0,"VENCIDA",IF(GP199&gt;=-5,"POR VENCER","AL DÍA"))))</f>
        <v>SIN ESTADO</v>
      </c>
      <c r="GU199" t="str">
        <f>IF(N($H199)&lt;33,"",IF(GO199="","",EDATE(GO199,1)))</f>
        <v/>
      </c>
      <c r="GV199" t="str">
        <f>IF(GU199="","",TODAY()-GU199)</f>
        <v/>
      </c>
      <c r="GY199" t="str">
        <f>IF(GU199="","SIN ESTADO",IF(GW199&lt;&gt;"","PAGA",IF(GV199&gt;0,"VENCIDA",IF(GV199&gt;=-5,"POR VENCER","AL DÍA"))))</f>
        <v>SIN ESTADO</v>
      </c>
      <c r="HA199" t="str">
        <f>IF(N($H199)&lt;34,"",IF(GU199="","",EDATE(GU199,1)))</f>
        <v/>
      </c>
      <c r="HB199" t="str">
        <f>IF(HA199="","",TODAY()-HA199)</f>
        <v/>
      </c>
      <c r="HE199" t="str">
        <f>IF(HA199="","SIN ESTADO",IF(HC199&lt;&gt;"","PAGA",IF(HB199&gt;0,"VENCIDA",IF(HB199&gt;=-5,"POR VENCER","AL DÍA"))))</f>
        <v>SIN ESTADO</v>
      </c>
      <c r="HG199" t="str">
        <f>IF(N($H199)&lt;35,"",IF(HA199="","",EDATE(HA199,1)))</f>
        <v/>
      </c>
      <c r="HH199" t="str">
        <f>IF(HG199="","",TODAY()-HG199)</f>
        <v/>
      </c>
      <c r="HK199" t="str">
        <f>IF(HG199="","SIN ESTADO",IF(HI199&lt;&gt;"","PAGA",IF(HH199&gt;0,"VENCIDA",IF(HH199&gt;=-5,"POR VENCER","AL DÍA"))))</f>
        <v>SIN ESTADO</v>
      </c>
      <c r="HM199" t="str">
        <f>IF(N($H199)&lt;36,"",IF(HG199="","",EDATE(HG199,1)))</f>
        <v/>
      </c>
      <c r="HN199" t="str">
        <f>IF(HM199="","",TODAY()-HM199)</f>
        <v/>
      </c>
      <c r="HQ199" t="str">
        <f>IF(HM199="","SIN ESTADO",IF(HO199&lt;&gt;"","PAGA",IF(HN199&gt;0,"VENCIDA",IF(HN199&gt;=-5,"POR VENCER","AL DÍA"))))</f>
        <v>SIN ESTADO</v>
      </c>
      <c r="HS199">
        <f>N199+T199+Z199+AF199+AL199+AR199+AX199+BD199+BJ199+BP199+BV199+CB199+CH199+CN199+CT199+CZ199+DF199+DL199+DR199+DX199+ED199+EJ199+EP199+EV199+FB199+FH199+FN199+FT199+FZ199+GF199+GL199+GR199+GX199+HD199+HJ199+HP199</f>
        <v>5033000</v>
      </c>
      <c r="HU199">
        <f>IFERROR(N($J199),0)</f>
        <v>833333.3333333334</v>
      </c>
      <c r="HW199">
        <f>SUMPRODUCT((MOD(COLUMN($M199:$HR199)-COLUMN($M199),6)=0)*ISNUMBER($M199:$HR199)*($M199:$HR199&gt;=RESUMEN!$C$26)*($M199:$HR199&lt;=RESUMEN!$C$27)*IFERROR(N($N199:$HS199),0))</f>
        <v>0</v>
      </c>
      <c r="HX199">
        <f>SUMPRODUCT((MOD(COLUMN($M199:$HR199)-COLUMN($M199),6)=0)*ISNUMBER($M199:$HR199)*($M199:$HR199&gt;=RESUMEN!$C$26)*($M199:$HR199&lt;=RESUMEN!$C$27))</f>
        <v>0</v>
      </c>
    </row>
    <row r="200">
      <c r="B200">
        <f>VENTAS!A199</f>
        <v>197</v>
      </c>
      <c r="C200" t="str">
        <v xml:space="preserve">LC1 - 21 - 7 </v>
      </c>
      <c r="D200" t="str">
        <f>VENTAS!C199</f>
        <v>VENDIDO</v>
      </c>
      <c r="E200">
        <v>25000000</v>
      </c>
      <c r="F200">
        <v>25000000</v>
      </c>
      <c r="G200">
        <v>46219</v>
      </c>
      <c r="H200">
        <v>24</v>
      </c>
      <c r="I200" t="str">
        <v>20 DE CADA MES</v>
      </c>
      <c r="J200">
        <v>875000</v>
      </c>
      <c r="K200">
        <f>IF(N($H200)&lt;1,"",$G200+31)</f>
        <v>46250</v>
      </c>
      <c r="L200">
        <f>IF(K200="","",TODAY()-K200)</f>
        <v>68</v>
      </c>
      <c r="M200">
        <v>46254</v>
      </c>
      <c r="N200">
        <v>1000000</v>
      </c>
      <c r="O200" t="str">
        <f>IF(K200="","SIN ESTADO",IF(M200&lt;&gt;"","PAGA",IF(L200&gt;0,"VENCIDA",IF(L200&gt;=-5,"POR VENCER","AL DÍA"))))</f>
        <v>PAGA</v>
      </c>
      <c r="P200" t="str">
        <v>TRANSFERENCIA</v>
      </c>
      <c r="Q200">
        <f>IF(N($H200)&lt;2,"",IF(K200="","",K200+31))</f>
        <v>46281</v>
      </c>
      <c r="R200">
        <f>IF(Q200="","",TODAY()-Q200)</f>
        <v>37</v>
      </c>
      <c r="S200">
        <v>46282</v>
      </c>
      <c r="T200">
        <v>1000000</v>
      </c>
      <c r="U200" t="str">
        <f>IF(Q200="","SIN ESTADO",IF(S200&lt;&gt;"","PAGA",IF(R200&gt;0,"VENCIDA",IF(R200&gt;=-5,"POR VENCER","AL DÍA"))))</f>
        <v>PAGA</v>
      </c>
      <c r="V200" t="str">
        <v>TRANSFERENCIA</v>
      </c>
      <c r="W200">
        <f>IF(N($H200)&lt;3,"",IF(Q200="","",Q200+31))</f>
        <v>46312</v>
      </c>
      <c r="X200">
        <f>IF(W200="","",TODAY()-W200)</f>
        <v>6</v>
      </c>
      <c r="AA200" t="str">
        <f>IF(W200="","SIN ESTADO",IF(Y200&lt;&gt;"","PAGA",IF(X200&gt;0,"VENCIDA",IF(X200&gt;=-5,"POR VENCER","AL DÍA"))))</f>
        <v>VENCIDA</v>
      </c>
      <c r="AC200">
        <f>IF(N($H200)&lt;4,"",IF(W200="","",W200+31))</f>
        <v>46343</v>
      </c>
      <c r="AD200">
        <f>IF(AC200="","",TODAY()-AC200)</f>
        <v>-25</v>
      </c>
      <c r="AG200" t="str">
        <f>IF(AC200="","SIN ESTADO",IF(AE200&lt;&gt;"","PAGA",IF(AD200&gt;0,"VENCIDA",IF(AD200&gt;=-5,"POR VENCER","AL DÍA"))))</f>
        <v>AL DÍA</v>
      </c>
      <c r="AI200">
        <f>IF(N($H200)&lt;5,"",IF(AC200="","",AC200+31))</f>
        <v>46374</v>
      </c>
      <c r="AJ200">
        <f>IF(AI200="","",TODAY()-AI200)</f>
        <v>-56</v>
      </c>
      <c r="AM200" t="str">
        <f>IF(AI200="","SIN ESTADO",IF(AK200&lt;&gt;"","PAGA",IF(AJ200&gt;0,"VENCIDA",IF(AJ200&gt;=-5,"POR VENCER","AL DÍA"))))</f>
        <v>AL DÍA</v>
      </c>
      <c r="AO200">
        <f>IF(N($H200)&lt;6,"",IF(AI200="","",AI200+31))</f>
        <v>46405</v>
      </c>
      <c r="AP200">
        <f>IF(AO200="","",TODAY()-AO200)</f>
        <v>-87</v>
      </c>
      <c r="AS200" t="str">
        <f>IF(AO200="","SIN ESTADO",IF(AQ200&lt;&gt;"","PAGA",IF(AP200&gt;0,"VENCIDA",IF(AP200&gt;=-5,"POR VENCER","AL DÍA"))))</f>
        <v>AL DÍA</v>
      </c>
      <c r="AU200">
        <f>IF(N($H200)&lt;7,"",IF(AO200="","",AO200+31))</f>
        <v>46436</v>
      </c>
      <c r="AV200">
        <f>IF(AU200="","",TODAY()-AU200)</f>
        <v>-118</v>
      </c>
      <c r="AY200" t="str">
        <f>IF(AU200="","SIN ESTADO",IF(AW200&lt;&gt;"","PAGA",IF(AV200&gt;0,"VENCIDA",IF(AV200&gt;=-5,"POR VENCER","AL DÍA"))))</f>
        <v>AL DÍA</v>
      </c>
      <c r="BA200">
        <f>IF(N($H200)&lt;8,"",IF(AU200="","",AU200+31))</f>
        <v>46467</v>
      </c>
      <c r="BB200">
        <f>IF(BA200="","",TODAY()-BA200)</f>
        <v>-149</v>
      </c>
      <c r="BE200" t="str">
        <f>IF(BA200="","SIN ESTADO",IF(BC200&lt;&gt;"","PAGA",IF(BB200&gt;0,"VENCIDA",IF(BB200&gt;=-5,"POR VENCER","AL DÍA"))))</f>
        <v>AL DÍA</v>
      </c>
      <c r="BG200">
        <f>IF(N($H200)&lt;9,"",IF(BA200="","",BA200+31))</f>
        <v>46498</v>
      </c>
      <c r="BH200">
        <f>IF(BG200="","",TODAY()-BG200)</f>
        <v>-180</v>
      </c>
      <c r="BK200" t="str">
        <f>IF(BG200="","SIN ESTADO",IF(BI200&lt;&gt;"","PAGA",IF(BH200&gt;0,"VENCIDA",IF(BH200&gt;=-5,"POR VENCER","AL DÍA"))))</f>
        <v>AL DÍA</v>
      </c>
      <c r="BM200">
        <f>IF(N($H200)&lt;10,"",IF(BG200="","",BG200+31))</f>
        <v>46529</v>
      </c>
      <c r="BN200">
        <f>IF(BM200="","",TODAY()-BM200)</f>
        <v>-211</v>
      </c>
      <c r="BQ200" t="str">
        <f>IF(BM200="","SIN ESTADO",IF(BO200&lt;&gt;"","PAGA",IF(BN200&gt;0,"VENCIDA",IF(BN200&gt;=-5,"POR VENCER","AL DÍA"))))</f>
        <v>AL DÍA</v>
      </c>
      <c r="BS200">
        <f>IF(N($H200)&lt;11,"",IF(BM200="","",BM200+31))</f>
        <v>46560</v>
      </c>
      <c r="BT200">
        <f>IF(BS200="","",TODAY()-BS200)</f>
        <v>-242</v>
      </c>
      <c r="BW200" t="str">
        <f>IF(BS200="","SIN ESTADO",IF(BU200&lt;&gt;"","PAGA",IF(BT200&gt;0,"VENCIDA",IF(BT200&gt;=-5,"POR VENCER","AL DÍA"))))</f>
        <v>AL DÍA</v>
      </c>
      <c r="BY200">
        <f>IF(N($H200)&lt;12,"",IF(BS200="","",BS200+31))</f>
        <v>46591</v>
      </c>
      <c r="BZ200">
        <f>IF(BY200="","",TODAY()-BY200)</f>
        <v>-273</v>
      </c>
      <c r="CC200" t="str">
        <f>IF(BY200="","SIN ESTADO",IF(CA200&lt;&gt;"","PAGA",IF(BZ200&gt;0,"VENCIDA",IF(BZ200&gt;=-5,"POR VENCER","AL DÍA"))))</f>
        <v>AL DÍA</v>
      </c>
      <c r="CE200">
        <f>IF(N($H200)&lt;13,"",IF(BY200="","",BY200+31))</f>
        <v>46622</v>
      </c>
      <c r="CF200">
        <f>IF(CE200="","",TODAY()-CE200)</f>
        <v>-304</v>
      </c>
      <c r="CI200" t="str">
        <f>IF(CE200="","SIN ESTADO",IF(CG200&lt;&gt;"","PAGA",IF(CF200&gt;0,"VENCIDA",IF(CF200&gt;=-5,"POR VENCER","AL DÍA"))))</f>
        <v>AL DÍA</v>
      </c>
      <c r="CK200">
        <f>IF(N($H200)&lt;14,"",IF(CE200="","",CE200+31))</f>
        <v>46653</v>
      </c>
      <c r="CL200">
        <f>IF(CK200="","",TODAY()-CK200)</f>
        <v>-335</v>
      </c>
      <c r="CO200" t="str">
        <f>IF(CK200="","SIN ESTADO",IF(CM200&lt;&gt;"","PAGA",IF(CL200&gt;0,"VENCIDA",IF(CL200&gt;=-5,"POR VENCER","AL DÍA"))))</f>
        <v>AL DÍA</v>
      </c>
      <c r="CQ200">
        <f>IF(N($H200)&lt;15,"",IF(CK200="","",CK200+31))</f>
        <v>46684</v>
      </c>
      <c r="CR200">
        <f>IF(CQ200="","",TODAY()-CQ200)</f>
        <v>-366</v>
      </c>
      <c r="CU200" t="str">
        <f>IF(CQ200="","SIN ESTADO",IF(CS200&lt;&gt;"","PAGA",IF(CR200&gt;0,"VENCIDA",IF(CR200&gt;=-5,"POR VENCER","AL DÍA"))))</f>
        <v>AL DÍA</v>
      </c>
      <c r="CW200">
        <f>IF(N($H200)&lt;16,"",IF(CQ200="","",CQ200+31))</f>
        <v>46715</v>
      </c>
      <c r="CX200">
        <f>IF(CW200="","",TODAY()-CW200)</f>
        <v>-397</v>
      </c>
      <c r="DA200" t="str">
        <f>IF(CW200="","SIN ESTADO",IF(CY200&lt;&gt;"","PAGA",IF(CX200&gt;0,"VENCIDA",IF(CX200&gt;=-5,"POR VENCER","AL DÍA"))))</f>
        <v>AL DÍA</v>
      </c>
      <c r="DC200">
        <f>IF(N($H200)&lt;17,"",IF(CW200="","",CW200+31))</f>
        <v>46746</v>
      </c>
      <c r="DD200">
        <f>IF(DC200="","",TODAY()-DC200)</f>
        <v>-428</v>
      </c>
      <c r="DG200" t="str">
        <f>IF(DC200="","SIN ESTADO",IF(DE200&lt;&gt;"","PAGA",IF(DD200&gt;0,"VENCIDA",IF(DD200&gt;=-5,"POR VENCER","AL DÍA"))))</f>
        <v>AL DÍA</v>
      </c>
      <c r="DI200">
        <f>IF(N($H200)&lt;18,"",IF(DC200="","",DC200+31))</f>
        <v>46777</v>
      </c>
      <c r="DJ200">
        <f>IF(DI200="","",TODAY()-DI200)</f>
        <v>-459</v>
      </c>
      <c r="DM200" t="str">
        <f>IF(DI200="","SIN ESTADO",IF(DK200&lt;&gt;"","PAGA",IF(DJ200&gt;0,"VENCIDA",IF(DJ200&gt;=-5,"POR VENCER","AL DÍA"))))</f>
        <v>AL DÍA</v>
      </c>
      <c r="DO200">
        <f>IF(N($H200)&lt;19,"",IF(DI200="","",DI200+31))</f>
        <v>46808</v>
      </c>
      <c r="DP200">
        <f>IF(DO200="","",TODAY()-DO200)</f>
        <v>-490</v>
      </c>
      <c r="DS200" t="str">
        <f>IF(DO200="","SIN ESTADO",IF(DQ200&lt;&gt;"","PAGA",IF(DP200&gt;0,"VENCIDA",IF(DP200&gt;=-5,"POR VENCER","AL DÍA"))))</f>
        <v>AL DÍA</v>
      </c>
      <c r="DU200">
        <f>IF(N($H200)&lt;20,"",IF(DO200="","",DO200+31))</f>
        <v>46839</v>
      </c>
      <c r="DV200">
        <f>IF(DU200="","",TODAY()-DU200)</f>
        <v>-521</v>
      </c>
      <c r="DY200" t="str">
        <f>IF(DU200="","SIN ESTADO",IF(DW200&lt;&gt;"","PAGA",IF(DV200&gt;0,"VENCIDA",IF(DV200&gt;=-5,"POR VENCER","AL DÍA"))))</f>
        <v>AL DÍA</v>
      </c>
      <c r="EA200">
        <f>IF(N($H200)&lt;21,"",IF(DU200="","",DU200+31))</f>
        <v>46870</v>
      </c>
      <c r="EB200">
        <f>IF(EA200="","",TODAY()-EA200)</f>
        <v>-552</v>
      </c>
      <c r="EE200" t="str">
        <f>IF(EA200="","SIN ESTADO",IF(EC200&lt;&gt;"","PAGA",IF(EB200&gt;0,"VENCIDA",IF(EB200&gt;=-5,"POR VENCER","AL DÍA"))))</f>
        <v>AL DÍA</v>
      </c>
      <c r="EG200">
        <f>IF(N($H200)&lt;22,"",IF(EA200="","",EA200+31))</f>
        <v>46901</v>
      </c>
      <c r="EH200">
        <f>IF(EG200="","",TODAY()-EG200)</f>
        <v>-583</v>
      </c>
      <c r="EK200" t="str">
        <f>IF(EG200="","SIN ESTADO",IF(EI200&lt;&gt;"","PAGA",IF(EH200&gt;0,"VENCIDA",IF(EH200&gt;=-5,"POR VENCER","AL DÍA"))))</f>
        <v>AL DÍA</v>
      </c>
      <c r="EM200">
        <f>IF(N($H200)&lt;23,"",IF(EG200="","",EG200+31))</f>
        <v>46932</v>
      </c>
      <c r="EN200">
        <f>IF(EM200="","",TODAY()-EM200)</f>
        <v>-614</v>
      </c>
      <c r="EQ200" t="str">
        <f>IF(EM200="","SIN ESTADO",IF(EO200&lt;&gt;"","PAGA",IF(EN200&gt;0,"VENCIDA",IF(EN200&gt;=-5,"POR VENCER","AL DÍA"))))</f>
        <v>AL DÍA</v>
      </c>
      <c r="ES200">
        <f>IF(N($H200)&lt;24,"",IF(EM200="","",EM200+31))</f>
        <v>46963</v>
      </c>
      <c r="ET200">
        <f>IF(ES200="","",TODAY()-ES200)</f>
        <v>-645</v>
      </c>
      <c r="EW200" t="str">
        <f>IF(ES200="","SIN ESTADO",IF(EU200&lt;&gt;"","PAGA",IF(ET200&gt;0,"VENCIDA",IF(ET200&gt;=-5,"POR VENCER","AL DÍA"))))</f>
        <v>AL DÍA</v>
      </c>
      <c r="EY200" t="str">
        <f>IF(N($H200)&lt;25,"",IF(ES200="","",ES200+31))</f>
        <v/>
      </c>
      <c r="EZ200" t="str">
        <f>IF(EY200="","",TODAY()-EY200)</f>
        <v/>
      </c>
      <c r="FC200" t="str">
        <f>IF(EY200="","SIN ESTADO",IF(FA200&lt;&gt;"","PAGA",IF(EZ200&gt;0,"VENCIDA",IF(EZ200&gt;=-5,"POR VENCER","AL DÍA"))))</f>
        <v>SIN ESTADO</v>
      </c>
      <c r="FE200" t="str">
        <f>IF(N($H200)&lt;26,"",IF(EY200="","",EY200+31))</f>
        <v/>
      </c>
      <c r="FF200" t="str">
        <f>IF(FE200="","",TODAY()-FE200)</f>
        <v/>
      </c>
      <c r="FI200" t="str">
        <f>IF(FE200="","SIN ESTADO",IF(FG200&lt;&gt;"","PAGA",IF(FF200&gt;0,"VENCIDA",IF(FF200&gt;=-5,"POR VENCER","AL DÍA"))))</f>
        <v>SIN ESTADO</v>
      </c>
      <c r="FK200" t="str">
        <f>IF(N($H200)&lt;27,"",IF(FE200="","",FE200+31))</f>
        <v/>
      </c>
      <c r="FL200" t="str">
        <f>IF(FK200="","",TODAY()-FK200)</f>
        <v/>
      </c>
      <c r="FO200" t="str">
        <f>IF(FK200="","SIN ESTADO",IF(FM200&lt;&gt;"","PAGA",IF(FL200&gt;0,"VENCIDA",IF(FL200&gt;=-5,"POR VENCER","AL DÍA"))))</f>
        <v>SIN ESTADO</v>
      </c>
      <c r="FQ200" t="str">
        <f>IF(N($H200)&lt;28,"",IF(FK200="","",FK200+31))</f>
        <v/>
      </c>
      <c r="FR200" t="str">
        <f>IF(FQ200="","",TODAY()-FQ200)</f>
        <v/>
      </c>
      <c r="FU200" t="str">
        <f>IF(FQ200="","SIN ESTADO",IF(FS200&lt;&gt;"","PAGA",IF(FR200&gt;0,"VENCIDA",IF(FR200&gt;=-5,"POR VENCER","AL DÍA"))))</f>
        <v>SIN ESTADO</v>
      </c>
      <c r="FW200" t="str">
        <f>IF(N($H200)&lt;29,"",IF(FQ200="","",FQ200+31))</f>
        <v/>
      </c>
      <c r="FX200" t="str">
        <f>IF(FW200="","",TODAY()-FW200)</f>
        <v/>
      </c>
      <c r="GA200" t="str">
        <f>IF(FW200="","SIN ESTADO",IF(FY200&lt;&gt;"","PAGA",IF(FX200&gt;0,"VENCIDA",IF(FX200&gt;=-5,"POR VENCER","AL DÍA"))))</f>
        <v>SIN ESTADO</v>
      </c>
      <c r="GC200" t="str">
        <f>IF(N($H200)&lt;30,"",IF(FW200="","",FW200+31))</f>
        <v/>
      </c>
      <c r="GD200" t="str">
        <f>IF(GC200="","",TODAY()-GC200)</f>
        <v/>
      </c>
      <c r="GG200" t="str">
        <f>IF(GC200="","SIN ESTADO",IF(GE200&lt;&gt;"","PAGA",IF(GD200&gt;0,"VENCIDA",IF(GD200&gt;=-5,"POR VENCER","AL DÍA"))))</f>
        <v>SIN ESTADO</v>
      </c>
      <c r="GI200" t="str">
        <f>IF(N($H200)&lt;31,"",IF(GC200="","",GC200+31))</f>
        <v/>
      </c>
      <c r="GJ200" t="str">
        <f>IF(GI200="","",TODAY()-GI200)</f>
        <v/>
      </c>
      <c r="GM200" t="str">
        <f>IF(GI200="","SIN ESTADO",IF(GK200&lt;&gt;"","PAGA",IF(GJ200&gt;0,"VENCIDA",IF(GJ200&gt;=-5,"POR VENCER","AL DÍA"))))</f>
        <v>SIN ESTADO</v>
      </c>
      <c r="GO200" t="str">
        <f>IF(N($H200)&lt;32,"",IF(GI200="","",GI200+31))</f>
        <v/>
      </c>
      <c r="GP200" t="str">
        <f>IF(GO200="","",TODAY()-GO200)</f>
        <v/>
      </c>
      <c r="GS200" t="str">
        <f>IF(GO200="","SIN ESTADO",IF(GQ200&lt;&gt;"","PAGA",IF(GP200&gt;0,"VENCIDA",IF(GP200&gt;=-5,"POR VENCER","AL DÍA"))))</f>
        <v>SIN ESTADO</v>
      </c>
      <c r="GU200" t="str">
        <f>IF(N($H200)&lt;33,"",IF(GO200="","",GO200+31))</f>
        <v/>
      </c>
      <c r="GV200" t="str">
        <f>IF(GU200="","",TODAY()-GU200)</f>
        <v/>
      </c>
      <c r="GY200" t="str">
        <f>IF(GU200="","SIN ESTADO",IF(GW200&lt;&gt;"","PAGA",IF(GV200&gt;0,"VENCIDA",IF(GV200&gt;=-5,"POR VENCER","AL DÍA"))))</f>
        <v>SIN ESTADO</v>
      </c>
      <c r="HA200" t="str">
        <f>IF(N($H200)&lt;34,"",IF(GU200="","",GU200+31))</f>
        <v/>
      </c>
      <c r="HB200" t="str">
        <f>IF(HA200="","",TODAY()-HA200)</f>
        <v/>
      </c>
      <c r="HE200" t="str">
        <f>IF(HA200="","SIN ESTADO",IF(HC200&lt;&gt;"","PAGA",IF(HB200&gt;0,"VENCIDA",IF(HB200&gt;=-5,"POR VENCER","AL DÍA"))))</f>
        <v>SIN ESTADO</v>
      </c>
      <c r="HG200" t="str">
        <f>IF(N($H200)&lt;35,"",IF(HA200="","",HA200+31))</f>
        <v/>
      </c>
      <c r="HH200" t="str">
        <f>IF(HG200="","",TODAY()-HG200)</f>
        <v/>
      </c>
      <c r="HK200" t="str">
        <f>IF(HG200="","SIN ESTADO",IF(HI200&lt;&gt;"","PAGA",IF(HH200&gt;0,"VENCIDA",IF(HH200&gt;=-5,"POR VENCER","AL DÍA"))))</f>
        <v>SIN ESTADO</v>
      </c>
      <c r="HM200" t="str">
        <f>IF(N($H200)&lt;36,"",IF(HG200="","",HG200+31))</f>
        <v/>
      </c>
      <c r="HN200" t="str">
        <f>IF(HM200="","",TODAY()-HM200)</f>
        <v/>
      </c>
      <c r="HQ200" t="str">
        <f>IF(HM200="","SIN ESTADO",IF(HO200&lt;&gt;"","PAGA",IF(HN200&gt;0,"VENCIDA",IF(HN200&gt;=-5,"POR VENCER","AL DÍA"))))</f>
        <v>SIN ESTADO</v>
      </c>
      <c r="HS200">
        <f>N200+T200+Z200+AF200+AL200+AR200+AX200+BD200+BJ200+BP200+BV200+CB200+CH200+CN200+CT200+CZ200+DF200+DL200+DR200+DX200+ED200+EJ200+EP200+EV200+FB200+FH200+FN200+FT200+FZ200+GF200+GL200+GR200+GX200+HD200+HJ200+HP200</f>
        <v>2000000</v>
      </c>
      <c r="HU200">
        <f>IFERROR(N($J200),0)</f>
        <v>875000</v>
      </c>
      <c r="HW200">
        <f>SUMPRODUCT((MOD(COLUMN($M200:$HR200)-COLUMN($M200),6)=0)*ISNUMBER($M200:$HR200)*($M200:$HR200&gt;=RESUMEN!$C$26)*($M200:$HR200&lt;=RESUMEN!$C$27)*IFERROR(N($N200:$HS200),0))</f>
        <v>1000000</v>
      </c>
      <c r="HX200">
        <f>SUMPRODUCT((MOD(COLUMN($M200:$HR200)-COLUMN($M200),6)=0)*ISNUMBER($M200:$HR200)*($M200:$HR200&gt;=RESUMEN!$C$26)*($M200:$HR200&lt;=RESUMEN!$C$27))</f>
        <v>1</v>
      </c>
    </row>
    <row r="201">
      <c r="B201">
        <f>VENTAS!A200</f>
        <v>198</v>
      </c>
      <c r="C201" t="str">
        <v xml:space="preserve">LC1 - 21 - 8 </v>
      </c>
      <c r="D201" t="str">
        <f>VENTAS!C200</f>
        <v>NO APTO PARA VENTA</v>
      </c>
      <c r="K201" t="str">
        <f>IF(N($H201)&lt;1,"",$G201+31)</f>
        <v/>
      </c>
      <c r="L201" t="str">
        <f>IF(K201="","",TODAY()-K201)</f>
        <v/>
      </c>
      <c r="O201" t="str">
        <f>IF(K201="","SIN ESTADO",IF(M201&lt;&gt;"","PAGA",IF(L201&gt;0,"VENCIDA",IF(L201&gt;=-5,"POR VENCER","AL DÍA"))))</f>
        <v>SIN ESTADO</v>
      </c>
      <c r="Q201" t="str">
        <f>IF(N($H201)&lt;2,"",IF(K201="","",K201+31))</f>
        <v/>
      </c>
      <c r="R201" t="str">
        <f>IF(Q201="","",TODAY()-Q201)</f>
        <v/>
      </c>
      <c r="U201" t="str">
        <f>IF(Q201="","SIN ESTADO",IF(S201&lt;&gt;"","PAGA",IF(R201&gt;0,"VENCIDA",IF(R201&gt;=-5,"POR VENCER","AL DÍA"))))</f>
        <v>SIN ESTADO</v>
      </c>
      <c r="W201" t="str">
        <f>IF(N($H201)&lt;3,"",IF(Q201="","",Q201+31))</f>
        <v/>
      </c>
      <c r="X201" t="str">
        <f>IF(W201="","",TODAY()-W201)</f>
        <v/>
      </c>
      <c r="AA201" t="str">
        <f>IF(W201="","SIN ESTADO",IF(Y201&lt;&gt;"","PAGA",IF(X201&gt;0,"VENCIDA",IF(X201&gt;=-5,"POR VENCER","AL DÍA"))))</f>
        <v>SIN ESTADO</v>
      </c>
      <c r="AC201" t="str">
        <f>IF(N($H201)&lt;4,"",IF(W201="","",W201+31))</f>
        <v/>
      </c>
      <c r="AD201" t="str">
        <f>IF(AC201="","",TODAY()-AC201)</f>
        <v/>
      </c>
      <c r="AG201" t="str">
        <f>IF(AC201="","SIN ESTADO",IF(AE201&lt;&gt;"","PAGA",IF(AD201&gt;0,"VENCIDA",IF(AD201&gt;=-5,"POR VENCER","AL DÍA"))))</f>
        <v>SIN ESTADO</v>
      </c>
      <c r="AI201" t="str">
        <f>IF(N($H201)&lt;5,"",IF(AC201="","",AC201+31))</f>
        <v/>
      </c>
      <c r="AJ201" t="str">
        <f>IF(AI201="","",TODAY()-AI201)</f>
        <v/>
      </c>
      <c r="AM201" t="str">
        <f>IF(AI201="","SIN ESTADO",IF(AK201&lt;&gt;"","PAGA",IF(AJ201&gt;0,"VENCIDA",IF(AJ201&gt;=-5,"POR VENCER","AL DÍA"))))</f>
        <v>SIN ESTADO</v>
      </c>
      <c r="AO201" t="str">
        <f>IF(N($H201)&lt;6,"",IF(AI201="","",AI201+31))</f>
        <v/>
      </c>
      <c r="AP201" t="str">
        <f>IF(AO201="","",TODAY()-AO201)</f>
        <v/>
      </c>
      <c r="AS201" t="str">
        <f>IF(AO201="","SIN ESTADO",IF(AQ201&lt;&gt;"","PAGA",IF(AP201&gt;0,"VENCIDA",IF(AP201&gt;=-5,"POR VENCER","AL DÍA"))))</f>
        <v>SIN ESTADO</v>
      </c>
      <c r="AU201" t="str">
        <f>IF(N($H201)&lt;7,"",IF(AO201="","",AO201+31))</f>
        <v/>
      </c>
      <c r="AV201" t="str">
        <f>IF(AU201="","",TODAY()-AU201)</f>
        <v/>
      </c>
      <c r="AY201" t="str">
        <f>IF(AU201="","SIN ESTADO",IF(AW201&lt;&gt;"","PAGA",IF(AV201&gt;0,"VENCIDA",IF(AV201&gt;=-5,"POR VENCER","AL DÍA"))))</f>
        <v>SIN ESTADO</v>
      </c>
      <c r="BA201" t="str">
        <f>IF(N($H201)&lt;8,"",IF(AU201="","",AU201+31))</f>
        <v/>
      </c>
      <c r="BB201" t="str">
        <f>IF(BA201="","",TODAY()-BA201)</f>
        <v/>
      </c>
      <c r="BE201" t="str">
        <f>IF(BA201="","SIN ESTADO",IF(BC201&lt;&gt;"","PAGA",IF(BB201&gt;0,"VENCIDA",IF(BB201&gt;=-5,"POR VENCER","AL DÍA"))))</f>
        <v>SIN ESTADO</v>
      </c>
      <c r="BG201" t="str">
        <f>IF(N($H201)&lt;9,"",IF(BA201="","",BA201+31))</f>
        <v/>
      </c>
      <c r="BH201" t="str">
        <f>IF(BG201="","",TODAY()-BG201)</f>
        <v/>
      </c>
      <c r="BK201" t="str">
        <f>IF(BG201="","SIN ESTADO",IF(BI201&lt;&gt;"","PAGA",IF(BH201&gt;0,"VENCIDA",IF(BH201&gt;=-5,"POR VENCER","AL DÍA"))))</f>
        <v>SIN ESTADO</v>
      </c>
      <c r="BM201" t="str">
        <f>IF(N($H201)&lt;10,"",IF(BG201="","",BG201+31))</f>
        <v/>
      </c>
      <c r="BN201" t="str">
        <f>IF(BM201="","",TODAY()-BM201)</f>
        <v/>
      </c>
      <c r="BQ201" t="str">
        <f>IF(BM201="","SIN ESTADO",IF(BO201&lt;&gt;"","PAGA",IF(BN201&gt;0,"VENCIDA",IF(BN201&gt;=-5,"POR VENCER","AL DÍA"))))</f>
        <v>SIN ESTADO</v>
      </c>
      <c r="BS201" t="str">
        <f>IF(N($H201)&lt;11,"",IF(BM201="","",BM201+31))</f>
        <v/>
      </c>
      <c r="BT201" t="str">
        <f>IF(BS201="","",TODAY()-BS201)</f>
        <v/>
      </c>
      <c r="BW201" t="str">
        <f>IF(BS201="","SIN ESTADO",IF(BU201&lt;&gt;"","PAGA",IF(BT201&gt;0,"VENCIDA",IF(BT201&gt;=-5,"POR VENCER","AL DÍA"))))</f>
        <v>SIN ESTADO</v>
      </c>
      <c r="BY201" t="str">
        <f>IF(N($H201)&lt;12,"",IF(BS201="","",BS201+31))</f>
        <v/>
      </c>
      <c r="BZ201" t="str">
        <f>IF(BY201="","",TODAY()-BY201)</f>
        <v/>
      </c>
      <c r="CC201" t="str">
        <f>IF(BY201="","SIN ESTADO",IF(CA201&lt;&gt;"","PAGA",IF(BZ201&gt;0,"VENCIDA",IF(BZ201&gt;=-5,"POR VENCER","AL DÍA"))))</f>
        <v>SIN ESTADO</v>
      </c>
      <c r="CE201" t="str">
        <f>IF(N($H201)&lt;13,"",IF(BY201="","",BY201+31))</f>
        <v/>
      </c>
      <c r="CF201" t="str">
        <f>IF(CE201="","",TODAY()-CE201)</f>
        <v/>
      </c>
      <c r="CI201" t="str">
        <f>IF(CE201="","SIN ESTADO",IF(CG201&lt;&gt;"","PAGA",IF(CF201&gt;0,"VENCIDA",IF(CF201&gt;=-5,"POR VENCER","AL DÍA"))))</f>
        <v>SIN ESTADO</v>
      </c>
      <c r="CK201" t="str">
        <f>IF(N($H201)&lt;14,"",IF(CE201="","",CE201+31))</f>
        <v/>
      </c>
      <c r="CL201" t="str">
        <f>IF(CK201="","",TODAY()-CK201)</f>
        <v/>
      </c>
      <c r="CO201" t="str">
        <f>IF(CK201="","SIN ESTADO",IF(CM201&lt;&gt;"","PAGA",IF(CL201&gt;0,"VENCIDA",IF(CL201&gt;=-5,"POR VENCER","AL DÍA"))))</f>
        <v>SIN ESTADO</v>
      </c>
      <c r="CQ201" t="str">
        <f>IF(N($H201)&lt;15,"",IF(CK201="","",CK201+31))</f>
        <v/>
      </c>
      <c r="CR201" t="str">
        <f>IF(CQ201="","",TODAY()-CQ201)</f>
        <v/>
      </c>
      <c r="CU201" t="str">
        <f>IF(CQ201="","SIN ESTADO",IF(CS201&lt;&gt;"","PAGA",IF(CR201&gt;0,"VENCIDA",IF(CR201&gt;=-5,"POR VENCER","AL DÍA"))))</f>
        <v>SIN ESTADO</v>
      </c>
      <c r="CW201" t="str">
        <f>IF(N($H201)&lt;16,"",IF(CQ201="","",CQ201+31))</f>
        <v/>
      </c>
      <c r="CX201" t="str">
        <f>IF(CW201="","",TODAY()-CW201)</f>
        <v/>
      </c>
      <c r="DA201" t="str">
        <f>IF(CW201="","SIN ESTADO",IF(CY201&lt;&gt;"","PAGA",IF(CX201&gt;0,"VENCIDA",IF(CX201&gt;=-5,"POR VENCER","AL DÍA"))))</f>
        <v>SIN ESTADO</v>
      </c>
      <c r="DC201" t="str">
        <f>IF(N($H201)&lt;17,"",IF(CW201="","",CW201+31))</f>
        <v/>
      </c>
      <c r="DD201" t="str">
        <f>IF(DC201="","",TODAY()-DC201)</f>
        <v/>
      </c>
      <c r="DG201" t="str">
        <f>IF(DC201="","SIN ESTADO",IF(DE201&lt;&gt;"","PAGA",IF(DD201&gt;0,"VENCIDA",IF(DD201&gt;=-5,"POR VENCER","AL DÍA"))))</f>
        <v>SIN ESTADO</v>
      </c>
      <c r="DI201" t="str">
        <f>IF(N($H201)&lt;18,"",IF(DC201="","",DC201+31))</f>
        <v/>
      </c>
      <c r="DJ201" t="str">
        <f>IF(DI201="","",TODAY()-DI201)</f>
        <v/>
      </c>
      <c r="DM201" t="str">
        <f>IF(DI201="","SIN ESTADO",IF(DK201&lt;&gt;"","PAGA",IF(DJ201&gt;0,"VENCIDA",IF(DJ201&gt;=-5,"POR VENCER","AL DÍA"))))</f>
        <v>SIN ESTADO</v>
      </c>
      <c r="DO201" t="str">
        <f>IF(N($H201)&lt;19,"",IF(DI201="","",DI201+31))</f>
        <v/>
      </c>
      <c r="DP201" t="str">
        <f>IF(DO201="","",TODAY()-DO201)</f>
        <v/>
      </c>
      <c r="DS201" t="str">
        <f>IF(DO201="","SIN ESTADO",IF(DQ201&lt;&gt;"","PAGA",IF(DP201&gt;0,"VENCIDA",IF(DP201&gt;=-5,"POR VENCER","AL DÍA"))))</f>
        <v>SIN ESTADO</v>
      </c>
      <c r="DU201" t="str">
        <f>IF(N($H201)&lt;20,"",IF(DO201="","",DO201+31))</f>
        <v/>
      </c>
      <c r="DV201" t="str">
        <f>IF(DU201="","",TODAY()-DU201)</f>
        <v/>
      </c>
      <c r="DY201" t="str">
        <f>IF(DU201="","SIN ESTADO",IF(DW201&lt;&gt;"","PAGA",IF(DV201&gt;0,"VENCIDA",IF(DV201&gt;=-5,"POR VENCER","AL DÍA"))))</f>
        <v>SIN ESTADO</v>
      </c>
      <c r="EA201" t="str">
        <f>IF(N($H201)&lt;21,"",IF(DU201="","",DU201+31))</f>
        <v/>
      </c>
      <c r="EB201" t="str">
        <f>IF(EA201="","",TODAY()-EA201)</f>
        <v/>
      </c>
      <c r="EE201" t="str">
        <f>IF(EA201="","SIN ESTADO",IF(EC201&lt;&gt;"","PAGA",IF(EB201&gt;0,"VENCIDA",IF(EB201&gt;=-5,"POR VENCER","AL DÍA"))))</f>
        <v>SIN ESTADO</v>
      </c>
      <c r="EG201" t="str">
        <f>IF(N($H201)&lt;22,"",IF(EA201="","",EA201+31))</f>
        <v/>
      </c>
      <c r="EH201" t="str">
        <f>IF(EG201="","",TODAY()-EG201)</f>
        <v/>
      </c>
      <c r="EK201" t="str">
        <f>IF(EG201="","SIN ESTADO",IF(EI201&lt;&gt;"","PAGA",IF(EH201&gt;0,"VENCIDA",IF(EH201&gt;=-5,"POR VENCER","AL DÍA"))))</f>
        <v>SIN ESTADO</v>
      </c>
      <c r="EM201" t="str">
        <f>IF(N($H201)&lt;23,"",IF(EG201="","",EG201+31))</f>
        <v/>
      </c>
      <c r="EN201" t="str">
        <f>IF(EM201="","",TODAY()-EM201)</f>
        <v/>
      </c>
      <c r="EQ201" t="str">
        <f>IF(EM201="","SIN ESTADO",IF(EO201&lt;&gt;"","PAGA",IF(EN201&gt;0,"VENCIDA",IF(EN201&gt;=-5,"POR VENCER","AL DÍA"))))</f>
        <v>SIN ESTADO</v>
      </c>
      <c r="ES201" t="str">
        <f>IF(N($H201)&lt;24,"",IF(EM201="","",EM201+31))</f>
        <v/>
      </c>
      <c r="ET201" t="str">
        <f>IF(ES201="","",TODAY()-ES201)</f>
        <v/>
      </c>
      <c r="EW201" t="str">
        <f>IF(ES201="","SIN ESTADO",IF(EU201&lt;&gt;"","PAGA",IF(ET201&gt;0,"VENCIDA",IF(ET201&gt;=-5,"POR VENCER","AL DÍA"))))</f>
        <v>SIN ESTADO</v>
      </c>
      <c r="EY201" t="str">
        <f>IF(N($H201)&lt;25,"",IF(ES201="","",ES201+31))</f>
        <v/>
      </c>
      <c r="EZ201" t="str">
        <f>IF(EY201="","",TODAY()-EY201)</f>
        <v/>
      </c>
      <c r="FC201" t="str">
        <f>IF(EY201="","SIN ESTADO",IF(FA201&lt;&gt;"","PAGA",IF(EZ201&gt;0,"VENCIDA",IF(EZ201&gt;=-5,"POR VENCER","AL DÍA"))))</f>
        <v>SIN ESTADO</v>
      </c>
      <c r="FE201" t="str">
        <f>IF(N($H201)&lt;26,"",IF(EY201="","",EY201+31))</f>
        <v/>
      </c>
      <c r="FF201" t="str">
        <f>IF(FE201="","",TODAY()-FE201)</f>
        <v/>
      </c>
      <c r="FI201" t="str">
        <f>IF(FE201="","SIN ESTADO",IF(FG201&lt;&gt;"","PAGA",IF(FF201&gt;0,"VENCIDA",IF(FF201&gt;=-5,"POR VENCER","AL DÍA"))))</f>
        <v>SIN ESTADO</v>
      </c>
      <c r="FK201" t="str">
        <f>IF(N($H201)&lt;27,"",IF(FE201="","",FE201+31))</f>
        <v/>
      </c>
      <c r="FL201" t="str">
        <f>IF(FK201="","",TODAY()-FK201)</f>
        <v/>
      </c>
      <c r="FO201" t="str">
        <f>IF(FK201="","SIN ESTADO",IF(FM201&lt;&gt;"","PAGA",IF(FL201&gt;0,"VENCIDA",IF(FL201&gt;=-5,"POR VENCER","AL DÍA"))))</f>
        <v>SIN ESTADO</v>
      </c>
      <c r="FQ201" t="str">
        <f>IF(N($H201)&lt;28,"",IF(FK201="","",FK201+31))</f>
        <v/>
      </c>
      <c r="FR201" t="str">
        <f>IF(FQ201="","",TODAY()-FQ201)</f>
        <v/>
      </c>
      <c r="FU201" t="str">
        <f>IF(FQ201="","SIN ESTADO",IF(FS201&lt;&gt;"","PAGA",IF(FR201&gt;0,"VENCIDA",IF(FR201&gt;=-5,"POR VENCER","AL DÍA"))))</f>
        <v>SIN ESTADO</v>
      </c>
      <c r="FW201" t="str">
        <f>IF(N($H201)&lt;29,"",IF(FQ201="","",FQ201+31))</f>
        <v/>
      </c>
      <c r="FX201" t="str">
        <f>IF(FW201="","",TODAY()-FW201)</f>
        <v/>
      </c>
      <c r="GA201" t="str">
        <f>IF(FW201="","SIN ESTADO",IF(FY201&lt;&gt;"","PAGA",IF(FX201&gt;0,"VENCIDA",IF(FX201&gt;=-5,"POR VENCER","AL DÍA"))))</f>
        <v>SIN ESTADO</v>
      </c>
      <c r="GC201" t="str">
        <f>IF(N($H201)&lt;30,"",IF(FW201="","",FW201+31))</f>
        <v/>
      </c>
      <c r="GD201" t="str">
        <f>IF(GC201="","",TODAY()-GC201)</f>
        <v/>
      </c>
      <c r="GG201" t="str">
        <f>IF(GC201="","SIN ESTADO",IF(GE201&lt;&gt;"","PAGA",IF(GD201&gt;0,"VENCIDA",IF(GD201&gt;=-5,"POR VENCER","AL DÍA"))))</f>
        <v>SIN ESTADO</v>
      </c>
      <c r="GI201" t="str">
        <f>IF(N($H201)&lt;31,"",IF(GC201="","",GC201+31))</f>
        <v/>
      </c>
      <c r="GJ201" t="str">
        <f>IF(GI201="","",TODAY()-GI201)</f>
        <v/>
      </c>
      <c r="GM201" t="str">
        <f>IF(GI201="","SIN ESTADO",IF(GK201&lt;&gt;"","PAGA",IF(GJ201&gt;0,"VENCIDA",IF(GJ201&gt;=-5,"POR VENCER","AL DÍA"))))</f>
        <v>SIN ESTADO</v>
      </c>
      <c r="GO201" t="str">
        <f>IF(N($H201)&lt;32,"",IF(GI201="","",GI201+31))</f>
        <v/>
      </c>
      <c r="GP201" t="str">
        <f>IF(GO201="","",TODAY()-GO201)</f>
        <v/>
      </c>
      <c r="GS201" t="str">
        <f>IF(GO201="","SIN ESTADO",IF(GQ201&lt;&gt;"","PAGA",IF(GP201&gt;0,"VENCIDA",IF(GP201&gt;=-5,"POR VENCER","AL DÍA"))))</f>
        <v>SIN ESTADO</v>
      </c>
      <c r="GU201" t="str">
        <f>IF(N($H201)&lt;33,"",IF(GO201="","",GO201+31))</f>
        <v/>
      </c>
      <c r="GV201" t="str">
        <f>IF(GU201="","",TODAY()-GU201)</f>
        <v/>
      </c>
      <c r="GY201" t="str">
        <f>IF(GU201="","SIN ESTADO",IF(GW201&lt;&gt;"","PAGA",IF(GV201&gt;0,"VENCIDA",IF(GV201&gt;=-5,"POR VENCER","AL DÍA"))))</f>
        <v>SIN ESTADO</v>
      </c>
      <c r="HA201" t="str">
        <f>IF(N($H201)&lt;34,"",IF(GU201="","",GU201+31))</f>
        <v/>
      </c>
      <c r="HB201" t="str">
        <f>IF(HA201="","",TODAY()-HA201)</f>
        <v/>
      </c>
      <c r="HE201" t="str">
        <f>IF(HA201="","SIN ESTADO",IF(HC201&lt;&gt;"","PAGA",IF(HB201&gt;0,"VENCIDA",IF(HB201&gt;=-5,"POR VENCER","AL DÍA"))))</f>
        <v>SIN ESTADO</v>
      </c>
      <c r="HG201" t="str">
        <f>IF(N($H201)&lt;35,"",IF(HA201="","",HA201+31))</f>
        <v/>
      </c>
      <c r="HH201" t="str">
        <f>IF(HG201="","",TODAY()-HG201)</f>
        <v/>
      </c>
      <c r="HK201" t="str">
        <f>IF(HG201="","SIN ESTADO",IF(HI201&lt;&gt;"","PAGA",IF(HH201&gt;0,"VENCIDA",IF(HH201&gt;=-5,"POR VENCER","AL DÍA"))))</f>
        <v>SIN ESTADO</v>
      </c>
      <c r="HM201" t="str">
        <f>IF(N($H201)&lt;36,"",IF(HG201="","",HG201+31))</f>
        <v/>
      </c>
      <c r="HN201" t="str">
        <f>IF(HM201="","",TODAY()-HM201)</f>
        <v/>
      </c>
      <c r="HQ201" t="str">
        <f>IF(HM201="","SIN ESTADO",IF(HO201&lt;&gt;"","PAGA",IF(HN201&gt;0,"VENCIDA",IF(HN201&gt;=-5,"POR VENCER","AL DÍA"))))</f>
        <v>SIN ESTADO</v>
      </c>
      <c r="HS201">
        <f>N201+T201+Z201+AF201+AL201+AR201+AX201+BD201+BJ201+BP201+BV201+CB201+CH201+CN201+CT201+CZ201+DF201+DL201+DR201+DX201+ED201+EJ201+EP201+EV201+FB201+FH201+FN201+FT201+FZ201+GF201+GL201+GR201+GX201+HD201+HJ201+HP201</f>
        <v>0</v>
      </c>
      <c r="HU201">
        <f>IFERROR(N($J201),0)</f>
        <v>0</v>
      </c>
      <c r="HW201">
        <f>SUMPRODUCT((MOD(COLUMN($M201:$HR201)-COLUMN($M201),6)=0)*ISNUMBER($M201:$HR201)*($M201:$HR201&gt;=RESUMEN!$C$26)*($M201:$HR201&lt;=RESUMEN!$C$27)*IFERROR(N($N201:$HS201),0))</f>
        <v>0</v>
      </c>
      <c r="HX201">
        <f>SUMPRODUCT((MOD(COLUMN($M201:$HR201)-COLUMN($M201),6)=0)*ISNUMBER($M201:$HR201)*($M201:$HR201&gt;=RESUMEN!$C$26)*($M201:$HR201&lt;=RESUMEN!$C$27))</f>
        <v>0</v>
      </c>
    </row>
    <row r="202">
      <c r="B202">
        <f>VENTAS!A201</f>
        <v>199</v>
      </c>
      <c r="C202" t="str">
        <f>VENTAS!B201</f>
        <v xml:space="preserve">LC2 - 22 - 1 </v>
      </c>
      <c r="D202" t="str">
        <f>VENTAS!C201</f>
        <v>VENDIDO</v>
      </c>
      <c r="E202">
        <f>VENTAS!D201</f>
        <v>33000000</v>
      </c>
      <c r="F202">
        <f>VENTAS!J201</f>
        <v>26000000</v>
      </c>
      <c r="G202">
        <f>VENTAS!F201</f>
        <v>45935</v>
      </c>
      <c r="H202">
        <f>VENTAS!K201</f>
        <v>24</v>
      </c>
      <c r="I202" t="str">
        <f>VENTAS!M201</f>
        <v xml:space="preserve">05 DE CADA MES </v>
      </c>
      <c r="J202">
        <f>VENTAS!L201</f>
        <v>1083333.3333333333</v>
      </c>
      <c r="K202">
        <f>IF(N($H202)&lt;1,"",$G202+31)</f>
        <v>45966</v>
      </c>
      <c r="L202">
        <f>IF(K202="","",TODAY()-K202)</f>
        <v>352</v>
      </c>
      <c r="M202">
        <v>45967</v>
      </c>
      <c r="N202">
        <v>1500000</v>
      </c>
      <c r="O202" t="str">
        <f>IF(K202="","SIN ESTADO",IF(M202&lt;&gt;"","PAGA",IF(L202&gt;0,"VENCIDA",IF(L202&gt;=-5,"POR VENCER","AL DÍA"))))</f>
        <v>PAGA</v>
      </c>
      <c r="P202" t="str">
        <v>TRANSFERENCIA</v>
      </c>
      <c r="Q202">
        <f>IF(N($H202)&lt;2,"",IF(K202="","",K202+31))</f>
        <v>45997</v>
      </c>
      <c r="R202">
        <f>IF(Q202="","",TODAY()-Q202)</f>
        <v>321</v>
      </c>
      <c r="S202">
        <v>45998</v>
      </c>
      <c r="T202">
        <v>1100000</v>
      </c>
      <c r="U202" t="str">
        <f>IF(Q202="","SIN ESTADO",IF(S202&lt;&gt;"","PAGA",IF(R202&gt;0,"VENCIDA",IF(R202&gt;=-5,"POR VENCER","AL DÍA"))))</f>
        <v>PAGA</v>
      </c>
      <c r="V202" t="str">
        <v>TRANSFERENCIA</v>
      </c>
      <c r="W202">
        <f>IF(N($H202)&lt;3,"",IF(Q202="","",Q202+31))</f>
        <v>46028</v>
      </c>
      <c r="X202">
        <f>IF(W202="","",TODAY()-W202)</f>
        <v>290</v>
      </c>
      <c r="Y202">
        <v>45664</v>
      </c>
      <c r="Z202">
        <v>1100000</v>
      </c>
      <c r="AA202" t="str">
        <f>IF(W202="","SIN ESTADO",IF(Y202&lt;&gt;"","PAGA",IF(X202&gt;0,"VENCIDA",IF(X202&gt;=-5,"POR VENCER","AL DÍA"))))</f>
        <v>PAGA</v>
      </c>
      <c r="AB202" t="str">
        <v>TRANSFERENCIA</v>
      </c>
      <c r="AC202">
        <f>IF(N($H202)&lt;4,"",IF(W202="","",W202+31))</f>
        <v>46059</v>
      </c>
      <c r="AD202">
        <f>IF(AC202="","",TODAY()-AC202)</f>
        <v>259</v>
      </c>
      <c r="AE202">
        <v>46091</v>
      </c>
      <c r="AF202">
        <v>1100000</v>
      </c>
      <c r="AG202" t="str">
        <f>IF(AC202="","SIN ESTADO",IF(AE202&lt;&gt;"","PAGA",IF(AD202&gt;0,"VENCIDA",IF(AD202&gt;=-5,"POR VENCER","AL DÍA"))))</f>
        <v>PAGA</v>
      </c>
      <c r="AH202" t="str">
        <v>TRANSFERENCIA</v>
      </c>
      <c r="AI202">
        <f>IF(N($H202)&lt;5,"",IF(AC202="","",AC202+31))</f>
        <v>46090</v>
      </c>
      <c r="AJ202">
        <f>IF(AI202="","",TODAY()-AI202)</f>
        <v>228</v>
      </c>
      <c r="AK202">
        <v>46125</v>
      </c>
      <c r="AL202">
        <v>1100000</v>
      </c>
      <c r="AM202" t="str">
        <f>IF(AI202="","SIN ESTADO",IF(AK202&lt;&gt;"","PAGA",IF(AJ202&gt;0,"VENCIDA",IF(AJ202&gt;=-5,"POR VENCER","AL DÍA"))))</f>
        <v>PAGA</v>
      </c>
      <c r="AN202" t="str">
        <v>TRANSFERENCIA</v>
      </c>
      <c r="AO202">
        <f>IF(N($H202)&lt;6,"",IF(AI202="","",AI202+31))</f>
        <v>46121</v>
      </c>
      <c r="AP202">
        <f>IF(AO202="","",TODAY()-AO202)</f>
        <v>197</v>
      </c>
      <c r="AQ202">
        <v>46153</v>
      </c>
      <c r="AR202">
        <v>1100000</v>
      </c>
      <c r="AS202" t="str">
        <f>IF(AO202="","SIN ESTADO",IF(AQ202&lt;&gt;"","PAGA",IF(AP202&gt;0,"VENCIDA",IF(AP202&gt;=-5,"POR VENCER","AL DÍA"))))</f>
        <v>PAGA</v>
      </c>
      <c r="AT202" t="str">
        <v>TRANSFERENCIA</v>
      </c>
      <c r="AU202">
        <f>IF(N($H202)&lt;7,"",IF(AO202="","",AO202+31))</f>
        <v>46152</v>
      </c>
      <c r="AV202">
        <f>IF(AU202="","",TODAY()-AU202)</f>
        <v>166</v>
      </c>
      <c r="AW202">
        <v>46190</v>
      </c>
      <c r="AX202">
        <v>1100000</v>
      </c>
      <c r="AY202" t="str">
        <f>IF(AU202="","SIN ESTADO",IF(AW202&lt;&gt;"","PAGA",IF(AV202&gt;0,"VENCIDA",IF(AV202&gt;=-5,"POR VENCER","AL DÍA"))))</f>
        <v>PAGA</v>
      </c>
      <c r="AZ202" t="str">
        <v>TRANSFERENCIA</v>
      </c>
      <c r="BA202">
        <f>IF(N($H202)&lt;8,"",IF(AU202="","",AU202+31))</f>
        <v>46183</v>
      </c>
      <c r="BB202">
        <f>IF(BA202="","",TODAY()-BA202)</f>
        <v>135</v>
      </c>
      <c r="BC202">
        <v>46217</v>
      </c>
      <c r="BD202">
        <v>1100000</v>
      </c>
      <c r="BE202" t="str">
        <f>IF(BA202="","SIN ESTADO",IF(BC202&lt;&gt;"","PAGA",IF(BB202&gt;0,"VENCIDA",IF(BB202&gt;=-5,"POR VENCER","AL DÍA"))))</f>
        <v>PAGA</v>
      </c>
      <c r="BF202" t="str">
        <v>TRANSFERENCIA</v>
      </c>
      <c r="BG202">
        <f>IF(N($H202)&lt;9,"",IF(BA202="","",BA202+31))</f>
        <v>46214</v>
      </c>
      <c r="BH202">
        <f>IF(BG202="","",TODAY()-BG202)</f>
        <v>104</v>
      </c>
      <c r="BI202">
        <v>46247</v>
      </c>
      <c r="BJ202">
        <v>1100000</v>
      </c>
      <c r="BK202" t="str">
        <f>IF(BG202="","SIN ESTADO",IF(BI202&lt;&gt;"","PAGA",IF(BH202&gt;0,"VENCIDA",IF(BH202&gt;=-5,"POR VENCER","AL DÍA"))))</f>
        <v>PAGA</v>
      </c>
      <c r="BL202" t="str">
        <v>TRANSFERENCIA</v>
      </c>
      <c r="BM202">
        <f>IF(N($H202)&lt;10,"",IF(BG202="","",BG202+31))</f>
        <v>46245</v>
      </c>
      <c r="BN202">
        <f>IF(BM202="","",TODAY()-BM202)</f>
        <v>73</v>
      </c>
      <c r="BO202">
        <v>46286</v>
      </c>
      <c r="BP202">
        <v>1100000</v>
      </c>
      <c r="BQ202" t="str">
        <f>IF(BM202="","SIN ESTADO",IF(BO202&lt;&gt;"","PAGA",IF(BN202&gt;0,"VENCIDA",IF(BN202&gt;=-5,"POR VENCER","AL DÍA"))))</f>
        <v>PAGA</v>
      </c>
      <c r="BR202" t="str">
        <v>TRANSFERENCIA</v>
      </c>
      <c r="BS202">
        <f>IF(N($H202)&lt;11,"",IF(BM202="","",BM202+31))</f>
        <v>46276</v>
      </c>
      <c r="BT202">
        <f>IF(BS202="","",TODAY()-BS202)</f>
        <v>42</v>
      </c>
      <c r="BW202" t="str">
        <f>IF(BS202="","SIN ESTADO",IF(BU202&lt;&gt;"","PAGA",IF(BT202&gt;0,"VENCIDA",IF(BT202&gt;=-5,"POR VENCER","AL DÍA"))))</f>
        <v>VENCIDA</v>
      </c>
      <c r="BY202">
        <f>IF(N($H202)&lt;12,"",IF(BS202="","",BS202+31))</f>
        <v>46307</v>
      </c>
      <c r="BZ202">
        <f>IF(BY202="","",TODAY()-BY202)</f>
        <v>11</v>
      </c>
      <c r="CC202" t="str">
        <f>IF(BY202="","SIN ESTADO",IF(CA202&lt;&gt;"","PAGA",IF(BZ202&gt;0,"VENCIDA",IF(BZ202&gt;=-5,"POR VENCER","AL DÍA"))))</f>
        <v>VENCIDA</v>
      </c>
      <c r="CE202">
        <f>IF(N($H202)&lt;13,"",IF(BY202="","",BY202+31))</f>
        <v>46338</v>
      </c>
      <c r="CF202">
        <f>IF(CE202="","",TODAY()-CE202)</f>
        <v>-20</v>
      </c>
      <c r="CI202" t="str">
        <f>IF(CE202="","SIN ESTADO",IF(CG202&lt;&gt;"","PAGA",IF(CF202&gt;0,"VENCIDA",IF(CF202&gt;=-5,"POR VENCER","AL DÍA"))))</f>
        <v>AL DÍA</v>
      </c>
      <c r="CK202">
        <f>IF(N($H202)&lt;14,"",IF(CE202="","",CE202+31))</f>
        <v>46369</v>
      </c>
      <c r="CL202">
        <f>IF(CK202="","",TODAY()-CK202)</f>
        <v>-51</v>
      </c>
      <c r="CO202" t="str">
        <f>IF(CK202="","SIN ESTADO",IF(CM202&lt;&gt;"","PAGA",IF(CL202&gt;0,"VENCIDA",IF(CL202&gt;=-5,"POR VENCER","AL DÍA"))))</f>
        <v>AL DÍA</v>
      </c>
      <c r="CQ202">
        <f>IF(N($H202)&lt;15,"",IF(CK202="","",CK202+31))</f>
        <v>46400</v>
      </c>
      <c r="CR202">
        <f>IF(CQ202="","",TODAY()-CQ202)</f>
        <v>-82</v>
      </c>
      <c r="CU202" t="str">
        <f>IF(CQ202="","SIN ESTADO",IF(CS202&lt;&gt;"","PAGA",IF(CR202&gt;0,"VENCIDA",IF(CR202&gt;=-5,"POR VENCER","AL DÍA"))))</f>
        <v>AL DÍA</v>
      </c>
      <c r="CW202">
        <f>IF(N($H202)&lt;16,"",IF(CQ202="","",CQ202+31))</f>
        <v>46431</v>
      </c>
      <c r="CX202">
        <f>IF(CW202="","",TODAY()-CW202)</f>
        <v>-113</v>
      </c>
      <c r="DA202" t="str">
        <f>IF(CW202="","SIN ESTADO",IF(CY202&lt;&gt;"","PAGA",IF(CX202&gt;0,"VENCIDA",IF(CX202&gt;=-5,"POR VENCER","AL DÍA"))))</f>
        <v>AL DÍA</v>
      </c>
      <c r="DC202">
        <f>IF(N($H202)&lt;17,"",IF(CW202="","",CW202+31))</f>
        <v>46462</v>
      </c>
      <c r="DD202">
        <f>IF(DC202="","",TODAY()-DC202)</f>
        <v>-144</v>
      </c>
      <c r="DG202" t="str">
        <f>IF(DC202="","SIN ESTADO",IF(DE202&lt;&gt;"","PAGA",IF(DD202&gt;0,"VENCIDA",IF(DD202&gt;=-5,"POR VENCER","AL DÍA"))))</f>
        <v>AL DÍA</v>
      </c>
      <c r="DI202">
        <f>IF(N($H202)&lt;18,"",IF(DC202="","",DC202+31))</f>
        <v>46493</v>
      </c>
      <c r="DJ202">
        <f>IF(DI202="","",TODAY()-DI202)</f>
        <v>-175</v>
      </c>
      <c r="DM202" t="str">
        <f>IF(DI202="","SIN ESTADO",IF(DK202&lt;&gt;"","PAGA",IF(DJ202&gt;0,"VENCIDA",IF(DJ202&gt;=-5,"POR VENCER","AL DÍA"))))</f>
        <v>AL DÍA</v>
      </c>
      <c r="DO202">
        <f>IF(N($H202)&lt;19,"",IF(DI202="","",DI202+31))</f>
        <v>46524</v>
      </c>
      <c r="DP202">
        <f>IF(DO202="","",TODAY()-DO202)</f>
        <v>-206</v>
      </c>
      <c r="DS202" t="str">
        <f>IF(DO202="","SIN ESTADO",IF(DQ202&lt;&gt;"","PAGA",IF(DP202&gt;0,"VENCIDA",IF(DP202&gt;=-5,"POR VENCER","AL DÍA"))))</f>
        <v>AL DÍA</v>
      </c>
      <c r="DU202">
        <f>IF(N($H202)&lt;20,"",IF(DO202="","",DO202+31))</f>
        <v>46555</v>
      </c>
      <c r="DV202">
        <f>IF(DU202="","",TODAY()-DU202)</f>
        <v>-237</v>
      </c>
      <c r="DY202" t="str">
        <f>IF(DU202="","SIN ESTADO",IF(DW202&lt;&gt;"","PAGA",IF(DV202&gt;0,"VENCIDA",IF(DV202&gt;=-5,"POR VENCER","AL DÍA"))))</f>
        <v>AL DÍA</v>
      </c>
      <c r="EA202">
        <f>IF(N($H202)&lt;21,"",IF(DU202="","",DU202+31))</f>
        <v>46586</v>
      </c>
      <c r="EB202">
        <f>IF(EA202="","",TODAY()-EA202)</f>
        <v>-268</v>
      </c>
      <c r="EE202" t="str">
        <f>IF(EA202="","SIN ESTADO",IF(EC202&lt;&gt;"","PAGA",IF(EB202&gt;0,"VENCIDA",IF(EB202&gt;=-5,"POR VENCER","AL DÍA"))))</f>
        <v>AL DÍA</v>
      </c>
      <c r="EG202">
        <f>IF(N($H202)&lt;22,"",IF(EA202="","",EA202+31))</f>
        <v>46617</v>
      </c>
      <c r="EH202">
        <f>IF(EG202="","",TODAY()-EG202)</f>
        <v>-299</v>
      </c>
      <c r="EK202" t="str">
        <f>IF(EG202="","SIN ESTADO",IF(EI202&lt;&gt;"","PAGA",IF(EH202&gt;0,"VENCIDA",IF(EH202&gt;=-5,"POR VENCER","AL DÍA"))))</f>
        <v>AL DÍA</v>
      </c>
      <c r="EM202">
        <f>IF(N($H202)&lt;23,"",IF(EG202="","",EG202+31))</f>
        <v>46648</v>
      </c>
      <c r="EN202">
        <f>IF(EM202="","",TODAY()-EM202)</f>
        <v>-330</v>
      </c>
      <c r="EQ202" t="str">
        <f>IF(EM202="","SIN ESTADO",IF(EO202&lt;&gt;"","PAGA",IF(EN202&gt;0,"VENCIDA",IF(EN202&gt;=-5,"POR VENCER","AL DÍA"))))</f>
        <v>AL DÍA</v>
      </c>
      <c r="ES202">
        <f>IF(N($H202)&lt;24,"",IF(EM202="","",EM202+31))</f>
        <v>46679</v>
      </c>
      <c r="ET202">
        <f>IF(ES202="","",TODAY()-ES202)</f>
        <v>-361</v>
      </c>
      <c r="EW202" t="str">
        <f>IF(ES202="","SIN ESTADO",IF(EU202&lt;&gt;"","PAGA",IF(ET202&gt;0,"VENCIDA",IF(ET202&gt;=-5,"POR VENCER","AL DÍA"))))</f>
        <v>AL DÍA</v>
      </c>
      <c r="EY202" t="str">
        <f>IF(N($H202)&lt;25,"",IF(ES202="","",ES202+31))</f>
        <v/>
      </c>
      <c r="EZ202" t="str">
        <f>IF(EY202="","",TODAY()-EY202)</f>
        <v/>
      </c>
      <c r="FC202" t="str">
        <f>IF(EY202="","SIN ESTADO",IF(FA202&lt;&gt;"","PAGA",IF(EZ202&gt;0,"VENCIDA",IF(EZ202&gt;=-5,"POR VENCER","AL DÍA"))))</f>
        <v>SIN ESTADO</v>
      </c>
      <c r="FE202" t="str">
        <f>IF(N($H202)&lt;26,"",IF(EY202="","",EY202+31))</f>
        <v/>
      </c>
      <c r="FF202" t="str">
        <f>IF(FE202="","",TODAY()-FE202)</f>
        <v/>
      </c>
      <c r="FI202" t="str">
        <f>IF(FE202="","SIN ESTADO",IF(FG202&lt;&gt;"","PAGA",IF(FF202&gt;0,"VENCIDA",IF(FF202&gt;=-5,"POR VENCER","AL DÍA"))))</f>
        <v>SIN ESTADO</v>
      </c>
      <c r="FK202" t="str">
        <f>IF(N($H202)&lt;27,"",IF(FE202="","",FE202+31))</f>
        <v/>
      </c>
      <c r="FL202" t="str">
        <f>IF(FK202="","",TODAY()-FK202)</f>
        <v/>
      </c>
      <c r="FO202" t="str">
        <f>IF(FK202="","SIN ESTADO",IF(FM202&lt;&gt;"","PAGA",IF(FL202&gt;0,"VENCIDA",IF(FL202&gt;=-5,"POR VENCER","AL DÍA"))))</f>
        <v>SIN ESTADO</v>
      </c>
      <c r="FQ202" t="str">
        <f>IF(N($H202)&lt;28,"",IF(FK202="","",FK202+31))</f>
        <v/>
      </c>
      <c r="FR202" t="str">
        <f>IF(FQ202="","",TODAY()-FQ202)</f>
        <v/>
      </c>
      <c r="FU202" t="str">
        <f>IF(FQ202="","SIN ESTADO",IF(FS202&lt;&gt;"","PAGA",IF(FR202&gt;0,"VENCIDA",IF(FR202&gt;=-5,"POR VENCER","AL DÍA"))))</f>
        <v>SIN ESTADO</v>
      </c>
      <c r="FW202" t="str">
        <f>IF(N($H202)&lt;29,"",IF(FQ202="","",FQ202+31))</f>
        <v/>
      </c>
      <c r="FX202" t="str">
        <f>IF(FW202="","",TODAY()-FW202)</f>
        <v/>
      </c>
      <c r="GA202" t="str">
        <f>IF(FW202="","SIN ESTADO",IF(FY202&lt;&gt;"","PAGA",IF(FX202&gt;0,"VENCIDA",IF(FX202&gt;=-5,"POR VENCER","AL DÍA"))))</f>
        <v>SIN ESTADO</v>
      </c>
      <c r="GC202" t="str">
        <f>IF(N($H202)&lt;30,"",IF(FW202="","",FW202+31))</f>
        <v/>
      </c>
      <c r="GD202" t="str">
        <f>IF(GC202="","",TODAY()-GC202)</f>
        <v/>
      </c>
      <c r="GG202" t="str">
        <f>IF(GC202="","SIN ESTADO",IF(GE202&lt;&gt;"","PAGA",IF(GD202&gt;0,"VENCIDA",IF(GD202&gt;=-5,"POR VENCER","AL DÍA"))))</f>
        <v>SIN ESTADO</v>
      </c>
      <c r="GI202" t="str">
        <f>IF(N($H202)&lt;31,"",IF(GC202="","",GC202+31))</f>
        <v/>
      </c>
      <c r="GJ202" t="str">
        <f>IF(GI202="","",TODAY()-GI202)</f>
        <v/>
      </c>
      <c r="GM202" t="str">
        <f>IF(GI202="","SIN ESTADO",IF(GK202&lt;&gt;"","PAGA",IF(GJ202&gt;0,"VENCIDA",IF(GJ202&gt;=-5,"POR VENCER","AL DÍA"))))</f>
        <v>SIN ESTADO</v>
      </c>
      <c r="GO202" t="str">
        <f>IF(N($H202)&lt;32,"",IF(GI202="","",GI202+31))</f>
        <v/>
      </c>
      <c r="GP202" t="str">
        <f>IF(GO202="","",TODAY()-GO202)</f>
        <v/>
      </c>
      <c r="GS202" t="str">
        <f>IF(GO202="","SIN ESTADO",IF(GQ202&lt;&gt;"","PAGA",IF(GP202&gt;0,"VENCIDA",IF(GP202&gt;=-5,"POR VENCER","AL DÍA"))))</f>
        <v>SIN ESTADO</v>
      </c>
      <c r="GU202" t="str">
        <f>IF(N($H202)&lt;33,"",IF(GO202="","",GO202+31))</f>
        <v/>
      </c>
      <c r="GV202" t="str">
        <f>IF(GU202="","",TODAY()-GU202)</f>
        <v/>
      </c>
      <c r="GY202" t="str">
        <f>IF(GU202="","SIN ESTADO",IF(GW202&lt;&gt;"","PAGA",IF(GV202&gt;0,"VENCIDA",IF(GV202&gt;=-5,"POR VENCER","AL DÍA"))))</f>
        <v>SIN ESTADO</v>
      </c>
      <c r="HA202" t="str">
        <f>IF(N($H202)&lt;34,"",IF(GU202="","",GU202+31))</f>
        <v/>
      </c>
      <c r="HB202" t="str">
        <f>IF(HA202="","",TODAY()-HA202)</f>
        <v/>
      </c>
      <c r="HE202" t="str">
        <f>IF(HA202="","SIN ESTADO",IF(HC202&lt;&gt;"","PAGA",IF(HB202&gt;0,"VENCIDA",IF(HB202&gt;=-5,"POR VENCER","AL DÍA"))))</f>
        <v>SIN ESTADO</v>
      </c>
      <c r="HG202" t="str">
        <f>IF(N($H202)&lt;35,"",IF(HA202="","",HA202+31))</f>
        <v/>
      </c>
      <c r="HH202" t="str">
        <f>IF(HG202="","",TODAY()-HG202)</f>
        <v/>
      </c>
      <c r="HK202" t="str">
        <f>IF(HG202="","SIN ESTADO",IF(HI202&lt;&gt;"","PAGA",IF(HH202&gt;0,"VENCIDA",IF(HH202&gt;=-5,"POR VENCER","AL DÍA"))))</f>
        <v>SIN ESTADO</v>
      </c>
      <c r="HM202" t="str">
        <f>IF(N($H202)&lt;36,"",IF(HG202="","",HG202+31))</f>
        <v/>
      </c>
      <c r="HN202" t="str">
        <f>IF(HM202="","",TODAY()-HM202)</f>
        <v/>
      </c>
      <c r="HQ202" t="str">
        <f>IF(HM202="","SIN ESTADO",IF(HO202&lt;&gt;"","PAGA",IF(HN202&gt;0,"VENCIDA",IF(HN202&gt;=-5,"POR VENCER","AL DÍA"))))</f>
        <v>SIN ESTADO</v>
      </c>
      <c r="HS202">
        <f>N202+T202+Z202+AF202+AL202+AR202+AX202+BD202+BJ202+BP202+BV202+CB202+CH202+CN202+CT202+CZ202+DF202+DL202+DR202+DX202+ED202+EJ202+EP202+EV202+FB202+FH202+FN202+FT202+FZ202+GF202+GL202+GR202+GX202+HD202+HJ202+HP202</f>
        <v>11400000</v>
      </c>
      <c r="HU202">
        <f>IFERROR(N($J202),0)</f>
        <v>1083333.3333333333</v>
      </c>
      <c r="HW202">
        <f>SUMPRODUCT((MOD(COLUMN($M202:$HR202)-COLUMN($M202),6)=0)*ISNUMBER($M202:$HR202)*($M202:$HR202&gt;=RESUMEN!$C$26)*($M202:$HR202&lt;=RESUMEN!$C$27)*IFERROR(N($N202:$HS202),0))</f>
        <v>1500000</v>
      </c>
      <c r="HX202">
        <f>SUMPRODUCT((MOD(COLUMN($M202:$HR202)-COLUMN($M202),6)=0)*ISNUMBER($M202:$HR202)*($M202:$HR202&gt;=RESUMEN!$C$26)*($M202:$HR202&lt;=RESUMEN!$C$27))</f>
        <v>1</v>
      </c>
    </row>
    <row r="203">
      <c r="B203">
        <f>VENTAS!A202</f>
        <v>200</v>
      </c>
      <c r="C203" t="str">
        <f>VENTAS!B202</f>
        <v xml:space="preserve">LC2 - 22 - 2 </v>
      </c>
      <c r="D203" t="str">
        <f>VENTAS!C202</f>
        <v>VENDIDO</v>
      </c>
      <c r="E203">
        <f>VENTAS!D202</f>
        <v>28000000</v>
      </c>
      <c r="F203">
        <f>VENTAS!J202</f>
        <v>24000000</v>
      </c>
      <c r="G203">
        <f>VENTAS!F202</f>
        <v>45906</v>
      </c>
      <c r="H203">
        <f>VENTAS!K202</f>
        <v>24</v>
      </c>
      <c r="I203" t="str">
        <f>VENTAS!M202</f>
        <v xml:space="preserve">06 DE CADA MES </v>
      </c>
      <c r="J203">
        <f>VENTAS!L202</f>
        <v>1000000</v>
      </c>
      <c r="K203">
        <f>IF(N($H203)&lt;1,"",$G203+31)</f>
        <v>45937</v>
      </c>
      <c r="L203">
        <f>IF(K203="","",TODAY()-K203)</f>
        <v>381</v>
      </c>
      <c r="M203">
        <v>45937</v>
      </c>
      <c r="N203">
        <v>1000000</v>
      </c>
      <c r="O203" t="str">
        <f>IF(K203="","SIN ESTADO",IF(M203&lt;&gt;"","PAGA",IF(L203&gt;0,"VENCIDA",IF(L203&gt;=-5,"POR VENCER","AL DÍA"))))</f>
        <v>PAGA</v>
      </c>
      <c r="P203" t="str">
        <v>TRANSFERENCIA</v>
      </c>
      <c r="Q203">
        <f>IF(N($H203)&lt;2,"",IF(K203="","",K203+31))</f>
        <v>45968</v>
      </c>
      <c r="R203">
        <f>IF(Q203="","",TODAY()-Q203)</f>
        <v>350</v>
      </c>
      <c r="S203">
        <v>45972</v>
      </c>
      <c r="T203">
        <v>1000000</v>
      </c>
      <c r="U203" t="str">
        <f>IF(Q203="","SIN ESTADO",IF(S203&lt;&gt;"","PAGA",IF(R203&gt;0,"VENCIDA",IF(R203&gt;=-5,"POR VENCER","AL DÍA"))))</f>
        <v>PAGA</v>
      </c>
      <c r="V203" t="str">
        <v>TRANSFERENCIA</v>
      </c>
      <c r="W203">
        <f>IF(N($H203)&lt;3,"",IF(Q203="","",Q203+31))</f>
        <v>45999</v>
      </c>
      <c r="X203">
        <f>IF(W203="","",TODAY()-W203)</f>
        <v>319</v>
      </c>
      <c r="Y203">
        <v>46000</v>
      </c>
      <c r="Z203">
        <v>1000000</v>
      </c>
      <c r="AA203" t="str">
        <f>IF(W203="","SIN ESTADO",IF(Y203&lt;&gt;"","PAGA",IF(X203&gt;0,"VENCIDA",IF(X203&gt;=-5,"POR VENCER","AL DÍA"))))</f>
        <v>PAGA</v>
      </c>
      <c r="AB203" t="str">
        <v>TRANSFERENCIA</v>
      </c>
      <c r="AC203">
        <f>IF(N($H203)&lt;4,"",IF(W203="","",W203+31))</f>
        <v>46030</v>
      </c>
      <c r="AD203">
        <f>IF(AC203="","",TODAY()-AC203)</f>
        <v>288</v>
      </c>
      <c r="AE203">
        <v>46031</v>
      </c>
      <c r="AF203">
        <v>1000000</v>
      </c>
      <c r="AG203" t="str">
        <f>IF(AC203="","SIN ESTADO",IF(AE203&lt;&gt;"","PAGA",IF(AD203&gt;0,"VENCIDA",IF(AD203&gt;=-5,"POR VENCER","AL DÍA"))))</f>
        <v>PAGA</v>
      </c>
      <c r="AH203" t="str">
        <v>TRANSFERENCIA</v>
      </c>
      <c r="AI203">
        <f>IF(N($H203)&lt;5,"",IF(AC203="","",AC203+31))</f>
        <v>46061</v>
      </c>
      <c r="AJ203">
        <f>IF(AI203="","",TODAY()-AI203)</f>
        <v>257</v>
      </c>
      <c r="AK203">
        <v>46062</v>
      </c>
      <c r="AL203">
        <v>1000000</v>
      </c>
      <c r="AM203" t="str">
        <f>IF(AI203="","SIN ESTADO",IF(AK203&lt;&gt;"","PAGA",IF(AJ203&gt;0,"VENCIDA",IF(AJ203&gt;=-5,"POR VENCER","AL DÍA"))))</f>
        <v>PAGA</v>
      </c>
      <c r="AN203" t="str">
        <v>TRANSFERENCIA</v>
      </c>
      <c r="AO203">
        <f>IF(N($H203)&lt;6,"",IF(AI203="","",AI203+31))</f>
        <v>46092</v>
      </c>
      <c r="AP203">
        <f>IF(AO203="","",TODAY()-AO203)</f>
        <v>226</v>
      </c>
      <c r="AQ203">
        <v>46092</v>
      </c>
      <c r="AR203">
        <v>1000000</v>
      </c>
      <c r="AS203" t="str">
        <f>IF(AO203="","SIN ESTADO",IF(AQ203&lt;&gt;"","PAGA",IF(AP203&gt;0,"VENCIDA",IF(AP203&gt;=-5,"POR VENCER","AL DÍA"))))</f>
        <v>PAGA</v>
      </c>
      <c r="AT203" t="str">
        <v>TRANSFERENCIA</v>
      </c>
      <c r="AU203">
        <f>IF(N($H203)&lt;7,"",IF(AO203="","",AO203+31))</f>
        <v>46123</v>
      </c>
      <c r="AV203">
        <f>IF(AU203="","",TODAY()-AU203)</f>
        <v>195</v>
      </c>
      <c r="AW203">
        <v>46121</v>
      </c>
      <c r="AX203">
        <v>1000000</v>
      </c>
      <c r="AY203" t="str">
        <f>IF(AU203="","SIN ESTADO",IF(AW203&lt;&gt;"","PAGA",IF(AV203&gt;0,"VENCIDA",IF(AV203&gt;=-5,"POR VENCER","AL DÍA"))))</f>
        <v>PAGA</v>
      </c>
      <c r="AZ203" t="str">
        <v>TRANSFERENCIA</v>
      </c>
      <c r="BA203">
        <f>IF(N($H203)&lt;8,"",IF(AU203="","",AU203+31))</f>
        <v>46154</v>
      </c>
      <c r="BB203">
        <f>IF(BA203="","",TODAY()-BA203)</f>
        <v>164</v>
      </c>
      <c r="BC203">
        <v>46153</v>
      </c>
      <c r="BD203">
        <v>1000000</v>
      </c>
      <c r="BE203" t="str">
        <f>IF(BA203="","SIN ESTADO",IF(BC203&lt;&gt;"","PAGA",IF(BB203&gt;0,"VENCIDA",IF(BB203&gt;=-5,"POR VENCER","AL DÍA"))))</f>
        <v>PAGA</v>
      </c>
      <c r="BF203" t="str">
        <v>TRANSFERENCIA</v>
      </c>
      <c r="BG203">
        <f>IF(N($H203)&lt;9,"",IF(BA203="","",BA203+31))</f>
        <v>46185</v>
      </c>
      <c r="BH203">
        <f>IF(BG203="","",TODAY()-BG203)</f>
        <v>133</v>
      </c>
      <c r="BI203">
        <v>46184</v>
      </c>
      <c r="BJ203">
        <v>1000000</v>
      </c>
      <c r="BK203" t="str">
        <f>IF(BG203="","SIN ESTADO",IF(BI203&lt;&gt;"","PAGA",IF(BH203&gt;0,"VENCIDA",IF(BH203&gt;=-5,"POR VENCER","AL DÍA"))))</f>
        <v>PAGA</v>
      </c>
      <c r="BL203" t="str">
        <v>TRANSFERENCIA</v>
      </c>
      <c r="BM203">
        <f>IF(N($H203)&lt;10,"",IF(BG203="","",BG203+31))</f>
        <v>46216</v>
      </c>
      <c r="BN203">
        <f>IF(BM203="","",TODAY()-BM203)</f>
        <v>102</v>
      </c>
      <c r="BO203">
        <v>46217</v>
      </c>
      <c r="BP203">
        <v>1000000</v>
      </c>
      <c r="BQ203" t="str">
        <f>IF(BM203="","SIN ESTADO",IF(BO203&lt;&gt;"","PAGA",IF(BN203&gt;0,"VENCIDA",IF(BN203&gt;=-5,"POR VENCER","AL DÍA"))))</f>
        <v>PAGA</v>
      </c>
      <c r="BR203" t="str">
        <v>TRANSFERENCIA</v>
      </c>
      <c r="BS203">
        <f>IF(N($H203)&lt;11,"",IF(BM203="","",BM203+31))</f>
        <v>46247</v>
      </c>
      <c r="BT203">
        <f>IF(BS203="","",TODAY()-BS203)</f>
        <v>71</v>
      </c>
      <c r="BU203">
        <v>46245</v>
      </c>
      <c r="BV203">
        <v>1000000</v>
      </c>
      <c r="BW203" t="str">
        <f>IF(BS203="","SIN ESTADO",IF(BU203&lt;&gt;"","PAGA",IF(BT203&gt;0,"VENCIDA",IF(BT203&gt;=-5,"POR VENCER","AL DÍA"))))</f>
        <v>PAGA</v>
      </c>
      <c r="BX203" t="str">
        <v>TRANSFERENCIA</v>
      </c>
      <c r="BY203">
        <f>IF(N($H203)&lt;12,"",IF(BS203="","",BS203+31))</f>
        <v>46278</v>
      </c>
      <c r="BZ203">
        <f>IF(BY203="","",TODAY()-BY203)</f>
        <v>40</v>
      </c>
      <c r="CA203">
        <v>46283</v>
      </c>
      <c r="CB203">
        <v>1000000</v>
      </c>
      <c r="CC203" t="str">
        <f>IF(BY203="","SIN ESTADO",IF(CA203&lt;&gt;"","PAGA",IF(BZ203&gt;0,"VENCIDA",IF(BZ203&gt;=-5,"POR VENCER","AL DÍA"))))</f>
        <v>PAGA</v>
      </c>
      <c r="CD203" t="str">
        <v>TRANSFERENCIA</v>
      </c>
      <c r="CE203">
        <f>IF(N($H203)&lt;13,"",IF(BY203="","",BY203+31))</f>
        <v>46309</v>
      </c>
      <c r="CF203">
        <f>IF(CE203="","",TODAY()-CE203)</f>
        <v>9</v>
      </c>
      <c r="CI203" t="str">
        <f>IF(CE203="","SIN ESTADO",IF(CG203&lt;&gt;"","PAGA",IF(CF203&gt;0,"VENCIDA",IF(CF203&gt;=-5,"POR VENCER","AL DÍA"))))</f>
        <v>VENCIDA</v>
      </c>
      <c r="CK203">
        <f>IF(N($H203)&lt;14,"",IF(CE203="","",CE203+31))</f>
        <v>46340</v>
      </c>
      <c r="CL203">
        <f>IF(CK203="","",TODAY()-CK203)</f>
        <v>-22</v>
      </c>
      <c r="CO203" t="str">
        <f>IF(CK203="","SIN ESTADO",IF(CM203&lt;&gt;"","PAGA",IF(CL203&gt;0,"VENCIDA",IF(CL203&gt;=-5,"POR VENCER","AL DÍA"))))</f>
        <v>AL DÍA</v>
      </c>
      <c r="CQ203">
        <f>IF(N($H203)&lt;15,"",IF(CK203="","",CK203+31))</f>
        <v>46371</v>
      </c>
      <c r="CR203">
        <f>IF(CQ203="","",TODAY()-CQ203)</f>
        <v>-53</v>
      </c>
      <c r="CU203" t="str">
        <f>IF(CQ203="","SIN ESTADO",IF(CS203&lt;&gt;"","PAGA",IF(CR203&gt;0,"VENCIDA",IF(CR203&gt;=-5,"POR VENCER","AL DÍA"))))</f>
        <v>AL DÍA</v>
      </c>
      <c r="CW203">
        <f>IF(N($H203)&lt;16,"",IF(CQ203="","",CQ203+31))</f>
        <v>46402</v>
      </c>
      <c r="CX203">
        <f>IF(CW203="","",TODAY()-CW203)</f>
        <v>-84</v>
      </c>
      <c r="DA203" t="str">
        <f>IF(CW203="","SIN ESTADO",IF(CY203&lt;&gt;"","PAGA",IF(CX203&gt;0,"VENCIDA",IF(CX203&gt;=-5,"POR VENCER","AL DÍA"))))</f>
        <v>AL DÍA</v>
      </c>
      <c r="DC203">
        <f>IF(N($H203)&lt;17,"",IF(CW203="","",CW203+31))</f>
        <v>46433</v>
      </c>
      <c r="DD203">
        <f>IF(DC203="","",TODAY()-DC203)</f>
        <v>-115</v>
      </c>
      <c r="DG203" t="str">
        <f>IF(DC203="","SIN ESTADO",IF(DE203&lt;&gt;"","PAGA",IF(DD203&gt;0,"VENCIDA",IF(DD203&gt;=-5,"POR VENCER","AL DÍA"))))</f>
        <v>AL DÍA</v>
      </c>
      <c r="DI203">
        <f>IF(N($H203)&lt;18,"",IF(DC203="","",DC203+31))</f>
        <v>46464</v>
      </c>
      <c r="DJ203">
        <f>IF(DI203="","",TODAY()-DI203)</f>
        <v>-146</v>
      </c>
      <c r="DM203" t="str">
        <f>IF(DI203="","SIN ESTADO",IF(DK203&lt;&gt;"","PAGA",IF(DJ203&gt;0,"VENCIDA",IF(DJ203&gt;=-5,"POR VENCER","AL DÍA"))))</f>
        <v>AL DÍA</v>
      </c>
      <c r="DO203">
        <f>IF(N($H203)&lt;19,"",IF(DI203="","",DI203+31))</f>
        <v>46495</v>
      </c>
      <c r="DP203">
        <f>IF(DO203="","",TODAY()-DO203)</f>
        <v>-177</v>
      </c>
      <c r="DS203" t="str">
        <f>IF(DO203="","SIN ESTADO",IF(DQ203&lt;&gt;"","PAGA",IF(DP203&gt;0,"VENCIDA",IF(DP203&gt;=-5,"POR VENCER","AL DÍA"))))</f>
        <v>AL DÍA</v>
      </c>
      <c r="DU203">
        <f>IF(N($H203)&lt;20,"",IF(DO203="","",DO203+31))</f>
        <v>46526</v>
      </c>
      <c r="DV203">
        <f>IF(DU203="","",TODAY()-DU203)</f>
        <v>-208</v>
      </c>
      <c r="DY203" t="str">
        <f>IF(DU203="","SIN ESTADO",IF(DW203&lt;&gt;"","PAGA",IF(DV203&gt;0,"VENCIDA",IF(DV203&gt;=-5,"POR VENCER","AL DÍA"))))</f>
        <v>AL DÍA</v>
      </c>
      <c r="EA203">
        <f>IF(N($H203)&lt;21,"",IF(DU203="","",DU203+31))</f>
        <v>46557</v>
      </c>
      <c r="EB203">
        <f>IF(EA203="","",TODAY()-EA203)</f>
        <v>-239</v>
      </c>
      <c r="EE203" t="str">
        <f>IF(EA203="","SIN ESTADO",IF(EC203&lt;&gt;"","PAGA",IF(EB203&gt;0,"VENCIDA",IF(EB203&gt;=-5,"POR VENCER","AL DÍA"))))</f>
        <v>AL DÍA</v>
      </c>
      <c r="EG203">
        <f>IF(N($H203)&lt;22,"",IF(EA203="","",EA203+31))</f>
        <v>46588</v>
      </c>
      <c r="EH203">
        <f>IF(EG203="","",TODAY()-EG203)</f>
        <v>-270</v>
      </c>
      <c r="EK203" t="str">
        <f>IF(EG203="","SIN ESTADO",IF(EI203&lt;&gt;"","PAGA",IF(EH203&gt;0,"VENCIDA",IF(EH203&gt;=-5,"POR VENCER","AL DÍA"))))</f>
        <v>AL DÍA</v>
      </c>
      <c r="EM203">
        <f>IF(N($H203)&lt;23,"",IF(EG203="","",EG203+31))</f>
        <v>46619</v>
      </c>
      <c r="EN203">
        <f>IF(EM203="","",TODAY()-EM203)</f>
        <v>-301</v>
      </c>
      <c r="EQ203" t="str">
        <f>IF(EM203="","SIN ESTADO",IF(EO203&lt;&gt;"","PAGA",IF(EN203&gt;0,"VENCIDA",IF(EN203&gt;=-5,"POR VENCER","AL DÍA"))))</f>
        <v>AL DÍA</v>
      </c>
      <c r="ES203">
        <f>IF(N($H203)&lt;24,"",IF(EM203="","",EM203+31))</f>
        <v>46650</v>
      </c>
      <c r="ET203">
        <f>IF(ES203="","",TODAY()-ES203)</f>
        <v>-332</v>
      </c>
      <c r="EW203" t="str">
        <f>IF(ES203="","SIN ESTADO",IF(EU203&lt;&gt;"","PAGA",IF(ET203&gt;0,"VENCIDA",IF(ET203&gt;=-5,"POR VENCER","AL DÍA"))))</f>
        <v>AL DÍA</v>
      </c>
      <c r="EY203" t="str">
        <f>IF(N($H203)&lt;25,"",IF(ES203="","",ES203+31))</f>
        <v/>
      </c>
      <c r="EZ203" t="str">
        <f>IF(EY203="","",TODAY()-EY203)</f>
        <v/>
      </c>
      <c r="FC203" t="str">
        <f>IF(EY203="","SIN ESTADO",IF(FA203&lt;&gt;"","PAGA",IF(EZ203&gt;0,"VENCIDA",IF(EZ203&gt;=-5,"POR VENCER","AL DÍA"))))</f>
        <v>SIN ESTADO</v>
      </c>
      <c r="FE203" t="str">
        <f>IF(N($H203)&lt;26,"",IF(EY203="","",EY203+31))</f>
        <v/>
      </c>
      <c r="FF203" t="str">
        <f>IF(FE203="","",TODAY()-FE203)</f>
        <v/>
      </c>
      <c r="FI203" t="str">
        <f>IF(FE203="","SIN ESTADO",IF(FG203&lt;&gt;"","PAGA",IF(FF203&gt;0,"VENCIDA",IF(FF203&gt;=-5,"POR VENCER","AL DÍA"))))</f>
        <v>SIN ESTADO</v>
      </c>
      <c r="FK203" t="str">
        <f>IF(N($H203)&lt;27,"",IF(FE203="","",FE203+31))</f>
        <v/>
      </c>
      <c r="FL203" t="str">
        <f>IF(FK203="","",TODAY()-FK203)</f>
        <v/>
      </c>
      <c r="FO203" t="str">
        <f>IF(FK203="","SIN ESTADO",IF(FM203&lt;&gt;"","PAGA",IF(FL203&gt;0,"VENCIDA",IF(FL203&gt;=-5,"POR VENCER","AL DÍA"))))</f>
        <v>SIN ESTADO</v>
      </c>
      <c r="FQ203" t="str">
        <f>IF(N($H203)&lt;28,"",IF(FK203="","",FK203+31))</f>
        <v/>
      </c>
      <c r="FR203" t="str">
        <f>IF(FQ203="","",TODAY()-FQ203)</f>
        <v/>
      </c>
      <c r="FU203" t="str">
        <f>IF(FQ203="","SIN ESTADO",IF(FS203&lt;&gt;"","PAGA",IF(FR203&gt;0,"VENCIDA",IF(FR203&gt;=-5,"POR VENCER","AL DÍA"))))</f>
        <v>SIN ESTADO</v>
      </c>
      <c r="FW203" t="str">
        <f>IF(N($H203)&lt;29,"",IF(FQ203="","",FQ203+31))</f>
        <v/>
      </c>
      <c r="FX203" t="str">
        <f>IF(FW203="","",TODAY()-FW203)</f>
        <v/>
      </c>
      <c r="GA203" t="str">
        <f>IF(FW203="","SIN ESTADO",IF(FY203&lt;&gt;"","PAGA",IF(FX203&gt;0,"VENCIDA",IF(FX203&gt;=-5,"POR VENCER","AL DÍA"))))</f>
        <v>SIN ESTADO</v>
      </c>
      <c r="GC203" t="str">
        <f>IF(N($H203)&lt;30,"",IF(FW203="","",FW203+31))</f>
        <v/>
      </c>
      <c r="GD203" t="str">
        <f>IF(GC203="","",TODAY()-GC203)</f>
        <v/>
      </c>
      <c r="GG203" t="str">
        <f>IF(GC203="","SIN ESTADO",IF(GE203&lt;&gt;"","PAGA",IF(GD203&gt;0,"VENCIDA",IF(GD203&gt;=-5,"POR VENCER","AL DÍA"))))</f>
        <v>SIN ESTADO</v>
      </c>
      <c r="GI203" t="str">
        <f>IF(N($H203)&lt;31,"",IF(GC203="","",GC203+31))</f>
        <v/>
      </c>
      <c r="GJ203" t="str">
        <f>IF(GI203="","",TODAY()-GI203)</f>
        <v/>
      </c>
      <c r="GM203" t="str">
        <f>IF(GI203="","SIN ESTADO",IF(GK203&lt;&gt;"","PAGA",IF(GJ203&gt;0,"VENCIDA",IF(GJ203&gt;=-5,"POR VENCER","AL DÍA"))))</f>
        <v>SIN ESTADO</v>
      </c>
      <c r="GO203" t="str">
        <f>IF(N($H203)&lt;32,"",IF(GI203="","",GI203+31))</f>
        <v/>
      </c>
      <c r="GP203" t="str">
        <f>IF(GO203="","",TODAY()-GO203)</f>
        <v/>
      </c>
      <c r="GS203" t="str">
        <f>IF(GO203="","SIN ESTADO",IF(GQ203&lt;&gt;"","PAGA",IF(GP203&gt;0,"VENCIDA",IF(GP203&gt;=-5,"POR VENCER","AL DÍA"))))</f>
        <v>SIN ESTADO</v>
      </c>
      <c r="GU203" t="str">
        <f>IF(N($H203)&lt;33,"",IF(GO203="","",GO203+31))</f>
        <v/>
      </c>
      <c r="GV203" t="str">
        <f>IF(GU203="","",TODAY()-GU203)</f>
        <v/>
      </c>
      <c r="GY203" t="str">
        <f>IF(GU203="","SIN ESTADO",IF(GW203&lt;&gt;"","PAGA",IF(GV203&gt;0,"VENCIDA",IF(GV203&gt;=-5,"POR VENCER","AL DÍA"))))</f>
        <v>SIN ESTADO</v>
      </c>
      <c r="HA203" t="str">
        <f>IF(N($H203)&lt;34,"",IF(GU203="","",GU203+31))</f>
        <v/>
      </c>
      <c r="HB203" t="str">
        <f>IF(HA203="","",TODAY()-HA203)</f>
        <v/>
      </c>
      <c r="HE203" t="str">
        <f>IF(HA203="","SIN ESTADO",IF(HC203&lt;&gt;"","PAGA",IF(HB203&gt;0,"VENCIDA",IF(HB203&gt;=-5,"POR VENCER","AL DÍA"))))</f>
        <v>SIN ESTADO</v>
      </c>
      <c r="HG203" t="str">
        <f>IF(N($H203)&lt;35,"",IF(HA203="","",HA203+31))</f>
        <v/>
      </c>
      <c r="HH203" t="str">
        <f>IF(HG203="","",TODAY()-HG203)</f>
        <v/>
      </c>
      <c r="HK203" t="str">
        <f>IF(HG203="","SIN ESTADO",IF(HI203&lt;&gt;"","PAGA",IF(HH203&gt;0,"VENCIDA",IF(HH203&gt;=-5,"POR VENCER","AL DÍA"))))</f>
        <v>SIN ESTADO</v>
      </c>
      <c r="HM203" t="str">
        <f>IF(N($H203)&lt;36,"",IF(HG203="","",HG203+31))</f>
        <v/>
      </c>
      <c r="HN203" t="str">
        <f>IF(HM203="","",TODAY()-HM203)</f>
        <v/>
      </c>
      <c r="HQ203" t="str">
        <f>IF(HM203="","SIN ESTADO",IF(HO203&lt;&gt;"","PAGA",IF(HN203&gt;0,"VENCIDA",IF(HN203&gt;=-5,"POR VENCER","AL DÍA"))))</f>
        <v>SIN ESTADO</v>
      </c>
      <c r="HS203">
        <f>N203+T203+Z203+AF203+AL203+AR203+AX203+BD203+BJ203+BP203+BV203+CB203+CH203+CN203+CT203+CZ203+DF203+DL203+DR203+DX203+ED203+EJ203+EP203+EV203+FB203+FH203+FN203+FT203+FZ203+GF203+GL203+GR203+GX203+HD203+HJ203+HP203</f>
        <v>12000000</v>
      </c>
      <c r="HU203">
        <f>IFERROR(N($J203),0)</f>
        <v>1000000</v>
      </c>
      <c r="HW203">
        <f>SUMPRODUCT((MOD(COLUMN($M203:$HR203)-COLUMN($M203),6)=0)*ISNUMBER($M203:$HR203)*($M203:$HR203&gt;=RESUMEN!$C$26)*($M203:$HR203&lt;=RESUMEN!$C$27)*IFERROR(N($N203:$HS203),0))</f>
        <v>1000000</v>
      </c>
      <c r="HX203">
        <f>SUMPRODUCT((MOD(COLUMN($M203:$HR203)-COLUMN($M203),6)=0)*ISNUMBER($M203:$HR203)*($M203:$HR203&gt;=RESUMEN!$C$26)*($M203:$HR203&lt;=RESUMEN!$C$27))</f>
        <v>1</v>
      </c>
    </row>
    <row r="204">
      <c r="B204">
        <f>VENTAS!A203</f>
        <v>201</v>
      </c>
      <c r="C204" t="str">
        <f>VENTAS!B203</f>
        <v xml:space="preserve">LC2 - 22 - 3 </v>
      </c>
      <c r="D204" t="str">
        <f>VENTAS!C203</f>
        <v>VENDIDO</v>
      </c>
      <c r="E204">
        <f>VENTAS!D203</f>
        <v>28000000</v>
      </c>
      <c r="F204">
        <f>VENTAS!J203</f>
        <v>18000000</v>
      </c>
      <c r="G204">
        <f>VENTAS!F203</f>
        <v>45920</v>
      </c>
      <c r="H204">
        <f>VENTAS!K203</f>
        <v>24</v>
      </c>
      <c r="I204" t="str">
        <f>VENTAS!M203</f>
        <v xml:space="preserve">20 DE CADA DE MES </v>
      </c>
      <c r="J204">
        <f>VENTAS!L203</f>
        <v>750000</v>
      </c>
      <c r="K204">
        <f>IF(N($H204)&lt;1,"",$G204+31)</f>
        <v>45951</v>
      </c>
      <c r="L204">
        <f>IF(K204="","",TODAY()-K204)</f>
        <v>367</v>
      </c>
      <c r="M204">
        <v>45985</v>
      </c>
      <c r="N204">
        <v>5000000</v>
      </c>
      <c r="O204" t="str">
        <f>IF(K204="","SIN ESTADO",IF(M204&lt;&gt;"","PAGA",IF(L204&gt;0,"VENCIDA",IF(L204&gt;=-5,"POR VENCER","AL DÍA"))))</f>
        <v>PAGA</v>
      </c>
      <c r="P204" t="str">
        <v>CHEQUE</v>
      </c>
      <c r="Q204">
        <f>IF(N($H204)&lt;2,"",IF(K204="","",K204+31))</f>
        <v>45982</v>
      </c>
      <c r="R204">
        <f>IF(Q204="","",TODAY()-Q204)</f>
        <v>336</v>
      </c>
      <c r="S204">
        <v>46134</v>
      </c>
      <c r="T204">
        <v>5000000</v>
      </c>
      <c r="U204" t="str">
        <f>IF(Q204="","SIN ESTADO",IF(S204&lt;&gt;"","PAGA",IF(R204&gt;0,"VENCIDA",IF(R204&gt;=-5,"POR VENCER","AL DÍA"))))</f>
        <v>PAGA</v>
      </c>
      <c r="V204" t="str">
        <v>CHEQUE</v>
      </c>
      <c r="W204">
        <f>IF(N($H204)&lt;3,"",IF(Q204="","",Q204+31))</f>
        <v>46013</v>
      </c>
      <c r="X204">
        <f>IF(W204="","",TODAY()-W204)</f>
        <v>305</v>
      </c>
      <c r="AA204" t="str">
        <f>IF(W204="","SIN ESTADO",IF(Y204&lt;&gt;"","PAGA",IF(X204&gt;0,"VENCIDA",IF(X204&gt;=-5,"POR VENCER","AL DÍA"))))</f>
        <v>VENCIDA</v>
      </c>
      <c r="AC204">
        <f>IF(N($H204)&lt;4,"",IF(W204="","",W204+31))</f>
        <v>46044</v>
      </c>
      <c r="AD204">
        <f>IF(AC204="","",TODAY()-AC204)</f>
        <v>274</v>
      </c>
      <c r="AG204" t="str">
        <f>IF(AC204="","SIN ESTADO",IF(AE204&lt;&gt;"","PAGA",IF(AD204&gt;0,"VENCIDA",IF(AD204&gt;=-5,"POR VENCER","AL DÍA"))))</f>
        <v>VENCIDA</v>
      </c>
      <c r="AI204">
        <f>IF(N($H204)&lt;5,"",IF(AC204="","",AC204+31))</f>
        <v>46075</v>
      </c>
      <c r="AJ204">
        <f>IF(AI204="","",TODAY()-AI204)</f>
        <v>243</v>
      </c>
      <c r="AM204" t="str">
        <f>IF(AI204="","SIN ESTADO",IF(AK204&lt;&gt;"","PAGA",IF(AJ204&gt;0,"VENCIDA",IF(AJ204&gt;=-5,"POR VENCER","AL DÍA"))))</f>
        <v>VENCIDA</v>
      </c>
      <c r="AO204">
        <f>IF(N($H204)&lt;6,"",IF(AI204="","",AI204+31))</f>
        <v>46106</v>
      </c>
      <c r="AP204">
        <f>IF(AO204="","",TODAY()-AO204)</f>
        <v>212</v>
      </c>
      <c r="AS204" t="str">
        <f>IF(AO204="","SIN ESTADO",IF(AQ204&lt;&gt;"","PAGA",IF(AP204&gt;0,"VENCIDA",IF(AP204&gt;=-5,"POR VENCER","AL DÍA"))))</f>
        <v>VENCIDA</v>
      </c>
      <c r="AU204">
        <f>IF(N($H204)&lt;7,"",IF(AO204="","",AO204+31))</f>
        <v>46137</v>
      </c>
      <c r="AV204">
        <f>IF(AU204="","",TODAY()-AU204)</f>
        <v>181</v>
      </c>
      <c r="AY204" t="str">
        <f>IF(AU204="","SIN ESTADO",IF(AW204&lt;&gt;"","PAGA",IF(AV204&gt;0,"VENCIDA",IF(AV204&gt;=-5,"POR VENCER","AL DÍA"))))</f>
        <v>VENCIDA</v>
      </c>
      <c r="BA204">
        <f>IF(N($H204)&lt;8,"",IF(AU204="","",AU204+31))</f>
        <v>46168</v>
      </c>
      <c r="BB204">
        <f>IF(BA204="","",TODAY()-BA204)</f>
        <v>150</v>
      </c>
      <c r="BE204" t="str">
        <f>IF(BA204="","SIN ESTADO",IF(BC204&lt;&gt;"","PAGA",IF(BB204&gt;0,"VENCIDA",IF(BB204&gt;=-5,"POR VENCER","AL DÍA"))))</f>
        <v>VENCIDA</v>
      </c>
      <c r="BG204">
        <f>IF(N($H204)&lt;9,"",IF(BA204="","",BA204+31))</f>
        <v>46199</v>
      </c>
      <c r="BH204">
        <f>IF(BG204="","",TODAY()-BG204)</f>
        <v>119</v>
      </c>
      <c r="BK204" t="str">
        <f>IF(BG204="","SIN ESTADO",IF(BI204&lt;&gt;"","PAGA",IF(BH204&gt;0,"VENCIDA",IF(BH204&gt;=-5,"POR VENCER","AL DÍA"))))</f>
        <v>VENCIDA</v>
      </c>
      <c r="BM204">
        <f>IF(N($H204)&lt;10,"",IF(BG204="","",BG204+31))</f>
        <v>46230</v>
      </c>
      <c r="BN204">
        <f>IF(BM204="","",TODAY()-BM204)</f>
        <v>88</v>
      </c>
      <c r="BQ204" t="str">
        <f>IF(BM204="","SIN ESTADO",IF(BO204&lt;&gt;"","PAGA",IF(BN204&gt;0,"VENCIDA",IF(BN204&gt;=-5,"POR VENCER","AL DÍA"))))</f>
        <v>VENCIDA</v>
      </c>
      <c r="BS204">
        <f>IF(N($H204)&lt;11,"",IF(BM204="","",BM204+31))</f>
        <v>46261</v>
      </c>
      <c r="BT204">
        <f>IF(BS204="","",TODAY()-BS204)</f>
        <v>57</v>
      </c>
      <c r="BW204" t="str">
        <f>IF(BS204="","SIN ESTADO",IF(BU204&lt;&gt;"","PAGA",IF(BT204&gt;0,"VENCIDA",IF(BT204&gt;=-5,"POR VENCER","AL DÍA"))))</f>
        <v>VENCIDA</v>
      </c>
      <c r="BY204">
        <f>IF(N($H204)&lt;12,"",IF(BS204="","",BS204+31))</f>
        <v>46292</v>
      </c>
      <c r="BZ204">
        <f>IF(BY204="","",TODAY()-BY204)</f>
        <v>26</v>
      </c>
      <c r="CC204" t="str">
        <f>IF(BY204="","SIN ESTADO",IF(CA204&lt;&gt;"","PAGA",IF(BZ204&gt;0,"VENCIDA",IF(BZ204&gt;=-5,"POR VENCER","AL DÍA"))))</f>
        <v>VENCIDA</v>
      </c>
      <c r="CE204">
        <f>IF(N($H204)&lt;13,"",IF(BY204="","",BY204+31))</f>
        <v>46323</v>
      </c>
      <c r="CF204">
        <f>IF(CE204="","",TODAY()-CE204)</f>
        <v>-5</v>
      </c>
      <c r="CI204" t="str">
        <f>IF(CE204="","SIN ESTADO",IF(CG204&lt;&gt;"","PAGA",IF(CF204&gt;0,"VENCIDA",IF(CF204&gt;=-5,"POR VENCER","AL DÍA"))))</f>
        <v>POR VENCER</v>
      </c>
      <c r="CK204">
        <f>IF(N($H204)&lt;14,"",IF(CE204="","",CE204+31))</f>
        <v>46354</v>
      </c>
      <c r="CL204">
        <f>IF(CK204="","",TODAY()-CK204)</f>
        <v>-36</v>
      </c>
      <c r="CO204" t="str">
        <f>IF(CK204="","SIN ESTADO",IF(CM204&lt;&gt;"","PAGA",IF(CL204&gt;0,"VENCIDA",IF(CL204&gt;=-5,"POR VENCER","AL DÍA"))))</f>
        <v>AL DÍA</v>
      </c>
      <c r="CQ204">
        <f>IF(N($H204)&lt;15,"",IF(CK204="","",CK204+31))</f>
        <v>46385</v>
      </c>
      <c r="CR204">
        <f>IF(CQ204="","",TODAY()-CQ204)</f>
        <v>-67</v>
      </c>
      <c r="CU204" t="str">
        <f>IF(CQ204="","SIN ESTADO",IF(CS204&lt;&gt;"","PAGA",IF(CR204&gt;0,"VENCIDA",IF(CR204&gt;=-5,"POR VENCER","AL DÍA"))))</f>
        <v>AL DÍA</v>
      </c>
      <c r="CW204">
        <f>IF(N($H204)&lt;16,"",IF(CQ204="","",CQ204+31))</f>
        <v>46416</v>
      </c>
      <c r="CX204">
        <f>IF(CW204="","",TODAY()-CW204)</f>
        <v>-98</v>
      </c>
      <c r="DA204" t="str">
        <f>IF(CW204="","SIN ESTADO",IF(CY204&lt;&gt;"","PAGA",IF(CX204&gt;0,"VENCIDA",IF(CX204&gt;=-5,"POR VENCER","AL DÍA"))))</f>
        <v>AL DÍA</v>
      </c>
      <c r="DC204">
        <f>IF(N($H204)&lt;17,"",IF(CW204="","",CW204+31))</f>
        <v>46447</v>
      </c>
      <c r="DD204">
        <f>IF(DC204="","",TODAY()-DC204)</f>
        <v>-129</v>
      </c>
      <c r="DG204" t="str">
        <f>IF(DC204="","SIN ESTADO",IF(DE204&lt;&gt;"","PAGA",IF(DD204&gt;0,"VENCIDA",IF(DD204&gt;=-5,"POR VENCER","AL DÍA"))))</f>
        <v>AL DÍA</v>
      </c>
      <c r="DI204">
        <f>IF(N($H204)&lt;18,"",IF(DC204="","",DC204+31))</f>
        <v>46478</v>
      </c>
      <c r="DJ204">
        <f>IF(DI204="","",TODAY()-DI204)</f>
        <v>-160</v>
      </c>
      <c r="DM204" t="str">
        <f>IF(DI204="","SIN ESTADO",IF(DK204&lt;&gt;"","PAGA",IF(DJ204&gt;0,"VENCIDA",IF(DJ204&gt;=-5,"POR VENCER","AL DÍA"))))</f>
        <v>AL DÍA</v>
      </c>
      <c r="DO204">
        <f>IF(N($H204)&lt;19,"",IF(DI204="","",DI204+31))</f>
        <v>46509</v>
      </c>
      <c r="DP204">
        <f>IF(DO204="","",TODAY()-DO204)</f>
        <v>-191</v>
      </c>
      <c r="DS204" t="str">
        <f>IF(DO204="","SIN ESTADO",IF(DQ204&lt;&gt;"","PAGA",IF(DP204&gt;0,"VENCIDA",IF(DP204&gt;=-5,"POR VENCER","AL DÍA"))))</f>
        <v>AL DÍA</v>
      </c>
      <c r="DU204">
        <f>IF(N($H204)&lt;20,"",IF(DO204="","",DO204+31))</f>
        <v>46540</v>
      </c>
      <c r="DV204">
        <f>IF(DU204="","",TODAY()-DU204)</f>
        <v>-222</v>
      </c>
      <c r="DY204" t="str">
        <f>IF(DU204="","SIN ESTADO",IF(DW204&lt;&gt;"","PAGA",IF(DV204&gt;0,"VENCIDA",IF(DV204&gt;=-5,"POR VENCER","AL DÍA"))))</f>
        <v>AL DÍA</v>
      </c>
      <c r="EA204">
        <f>IF(N($H204)&lt;21,"",IF(DU204="","",DU204+31))</f>
        <v>46571</v>
      </c>
      <c r="EB204">
        <f>IF(EA204="","",TODAY()-EA204)</f>
        <v>-253</v>
      </c>
      <c r="EE204" t="str">
        <f>IF(EA204="","SIN ESTADO",IF(EC204&lt;&gt;"","PAGA",IF(EB204&gt;0,"VENCIDA",IF(EB204&gt;=-5,"POR VENCER","AL DÍA"))))</f>
        <v>AL DÍA</v>
      </c>
      <c r="EG204">
        <f>IF(N($H204)&lt;22,"",IF(EA204="","",EA204+31))</f>
        <v>46602</v>
      </c>
      <c r="EH204">
        <f>IF(EG204="","",TODAY()-EG204)</f>
        <v>-284</v>
      </c>
      <c r="EK204" t="str">
        <f>IF(EG204="","SIN ESTADO",IF(EI204&lt;&gt;"","PAGA",IF(EH204&gt;0,"VENCIDA",IF(EH204&gt;=-5,"POR VENCER","AL DÍA"))))</f>
        <v>AL DÍA</v>
      </c>
      <c r="EM204">
        <f>IF(N($H204)&lt;23,"",IF(EG204="","",EG204+31))</f>
        <v>46633</v>
      </c>
      <c r="EN204">
        <f>IF(EM204="","",TODAY()-EM204)</f>
        <v>-315</v>
      </c>
      <c r="EQ204" t="str">
        <f>IF(EM204="","SIN ESTADO",IF(EO204&lt;&gt;"","PAGA",IF(EN204&gt;0,"VENCIDA",IF(EN204&gt;=-5,"POR VENCER","AL DÍA"))))</f>
        <v>AL DÍA</v>
      </c>
      <c r="ES204">
        <f>IF(N($H204)&lt;24,"",IF(EM204="","",EM204+31))</f>
        <v>46664</v>
      </c>
      <c r="ET204">
        <f>IF(ES204="","",TODAY()-ES204)</f>
        <v>-346</v>
      </c>
      <c r="EW204" t="str">
        <f>IF(ES204="","SIN ESTADO",IF(EU204&lt;&gt;"","PAGA",IF(ET204&gt;0,"VENCIDA",IF(ET204&gt;=-5,"POR VENCER","AL DÍA"))))</f>
        <v>AL DÍA</v>
      </c>
      <c r="EY204" t="str">
        <f>IF(N($H204)&lt;25,"",IF(ES204="","",ES204+31))</f>
        <v/>
      </c>
      <c r="EZ204" t="str">
        <f>IF(EY204="","",TODAY()-EY204)</f>
        <v/>
      </c>
      <c r="FC204" t="str">
        <f>IF(EY204="","SIN ESTADO",IF(FA204&lt;&gt;"","PAGA",IF(EZ204&gt;0,"VENCIDA",IF(EZ204&gt;=-5,"POR VENCER","AL DÍA"))))</f>
        <v>SIN ESTADO</v>
      </c>
      <c r="FE204" t="str">
        <f>IF(N($H204)&lt;26,"",IF(EY204="","",EY204+31))</f>
        <v/>
      </c>
      <c r="FF204" t="str">
        <f>IF(FE204="","",TODAY()-FE204)</f>
        <v/>
      </c>
      <c r="FI204" t="str">
        <f>IF(FE204="","SIN ESTADO",IF(FG204&lt;&gt;"","PAGA",IF(FF204&gt;0,"VENCIDA",IF(FF204&gt;=-5,"POR VENCER","AL DÍA"))))</f>
        <v>SIN ESTADO</v>
      </c>
      <c r="FK204" t="str">
        <f>IF(N($H204)&lt;27,"",IF(FE204="","",FE204+31))</f>
        <v/>
      </c>
      <c r="FL204" t="str">
        <f>IF(FK204="","",TODAY()-FK204)</f>
        <v/>
      </c>
      <c r="FO204" t="str">
        <f>IF(FK204="","SIN ESTADO",IF(FM204&lt;&gt;"","PAGA",IF(FL204&gt;0,"VENCIDA",IF(FL204&gt;=-5,"POR VENCER","AL DÍA"))))</f>
        <v>SIN ESTADO</v>
      </c>
      <c r="FQ204" t="str">
        <f>IF(N($H204)&lt;28,"",IF(FK204="","",FK204+31))</f>
        <v/>
      </c>
      <c r="FR204" t="str">
        <f>IF(FQ204="","",TODAY()-FQ204)</f>
        <v/>
      </c>
      <c r="FU204" t="str">
        <f>IF(FQ204="","SIN ESTADO",IF(FS204&lt;&gt;"","PAGA",IF(FR204&gt;0,"VENCIDA",IF(FR204&gt;=-5,"POR VENCER","AL DÍA"))))</f>
        <v>SIN ESTADO</v>
      </c>
      <c r="FW204" t="str">
        <f>IF(N($H204)&lt;29,"",IF(FQ204="","",FQ204+31))</f>
        <v/>
      </c>
      <c r="FX204" t="str">
        <f>IF(FW204="","",TODAY()-FW204)</f>
        <v/>
      </c>
      <c r="GA204" t="str">
        <f>IF(FW204="","SIN ESTADO",IF(FY204&lt;&gt;"","PAGA",IF(FX204&gt;0,"VENCIDA",IF(FX204&gt;=-5,"POR VENCER","AL DÍA"))))</f>
        <v>SIN ESTADO</v>
      </c>
      <c r="GC204" t="str">
        <f>IF(N($H204)&lt;30,"",IF(FW204="","",FW204+31))</f>
        <v/>
      </c>
      <c r="GD204" t="str">
        <f>IF(GC204="","",TODAY()-GC204)</f>
        <v/>
      </c>
      <c r="GG204" t="str">
        <f>IF(GC204="","SIN ESTADO",IF(GE204&lt;&gt;"","PAGA",IF(GD204&gt;0,"VENCIDA",IF(GD204&gt;=-5,"POR VENCER","AL DÍA"))))</f>
        <v>SIN ESTADO</v>
      </c>
      <c r="GI204" t="str">
        <f>IF(N($H204)&lt;31,"",IF(GC204="","",GC204+31))</f>
        <v/>
      </c>
      <c r="GJ204" t="str">
        <f>IF(GI204="","",TODAY()-GI204)</f>
        <v/>
      </c>
      <c r="GM204" t="str">
        <f>IF(GI204="","SIN ESTADO",IF(GK204&lt;&gt;"","PAGA",IF(GJ204&gt;0,"VENCIDA",IF(GJ204&gt;=-5,"POR VENCER","AL DÍA"))))</f>
        <v>SIN ESTADO</v>
      </c>
      <c r="GO204" t="str">
        <f>IF(N($H204)&lt;32,"",IF(GI204="","",GI204+31))</f>
        <v/>
      </c>
      <c r="GP204" t="str">
        <f>IF(GO204="","",TODAY()-GO204)</f>
        <v/>
      </c>
      <c r="GS204" t="str">
        <f>IF(GO204="","SIN ESTADO",IF(GQ204&lt;&gt;"","PAGA",IF(GP204&gt;0,"VENCIDA",IF(GP204&gt;=-5,"POR VENCER","AL DÍA"))))</f>
        <v>SIN ESTADO</v>
      </c>
      <c r="GU204" t="str">
        <f>IF(N($H204)&lt;33,"",IF(GO204="","",GO204+31))</f>
        <v/>
      </c>
      <c r="GV204" t="str">
        <f>IF(GU204="","",TODAY()-GU204)</f>
        <v/>
      </c>
      <c r="GY204" t="str">
        <f>IF(GU204="","SIN ESTADO",IF(GW204&lt;&gt;"","PAGA",IF(GV204&gt;0,"VENCIDA",IF(GV204&gt;=-5,"POR VENCER","AL DÍA"))))</f>
        <v>SIN ESTADO</v>
      </c>
      <c r="HA204" t="str">
        <f>IF(N($H204)&lt;34,"",IF(GU204="","",GU204+31))</f>
        <v/>
      </c>
      <c r="HB204" t="str">
        <f>IF(HA204="","",TODAY()-HA204)</f>
        <v/>
      </c>
      <c r="HE204" t="str">
        <f>IF(HA204="","SIN ESTADO",IF(HC204&lt;&gt;"","PAGA",IF(HB204&gt;0,"VENCIDA",IF(HB204&gt;=-5,"POR VENCER","AL DÍA"))))</f>
        <v>SIN ESTADO</v>
      </c>
      <c r="HG204" t="str">
        <f>IF(N($H204)&lt;35,"",IF(HA204="","",HA204+31))</f>
        <v/>
      </c>
      <c r="HH204" t="str">
        <f>IF(HG204="","",TODAY()-HG204)</f>
        <v/>
      </c>
      <c r="HK204" t="str">
        <f>IF(HG204="","SIN ESTADO",IF(HI204&lt;&gt;"","PAGA",IF(HH204&gt;0,"VENCIDA",IF(HH204&gt;=-5,"POR VENCER","AL DÍA"))))</f>
        <v>SIN ESTADO</v>
      </c>
      <c r="HM204" t="str">
        <f>IF(N($H204)&lt;36,"",IF(HG204="","",HG204+31))</f>
        <v/>
      </c>
      <c r="HN204" t="str">
        <f>IF(HM204="","",TODAY()-HM204)</f>
        <v/>
      </c>
      <c r="HQ204" t="str">
        <f>IF(HM204="","SIN ESTADO",IF(HO204&lt;&gt;"","PAGA",IF(HN204&gt;0,"VENCIDA",IF(HN204&gt;=-5,"POR VENCER","AL DÍA"))))</f>
        <v>SIN ESTADO</v>
      </c>
      <c r="HS204">
        <f>N204+T204+Z204+AF204+AL204+AR204+AX204+BD204+BJ204+BP204+BV204+CB204+CH204+CN204+CT204+CZ204+DF204+DL204+DR204+DX204+ED204+EJ204+EP204+EV204+FB204+FH204+FN204+FT204+FZ204+GF204+GL204+GR204+GX204+HD204+HJ204+HP204</f>
        <v>10000000</v>
      </c>
      <c r="HU204">
        <f>IFERROR(N($J204),0)</f>
        <v>750000</v>
      </c>
      <c r="HW204">
        <f>SUMPRODUCT((MOD(COLUMN($M204:$HR204)-COLUMN($M204),6)=0)*ISNUMBER($M204:$HR204)*($M204:$HR204&gt;=RESUMEN!$C$26)*($M204:$HR204&lt;=RESUMEN!$C$27)*IFERROR(N($N204:$HS204),0))</f>
        <v>0</v>
      </c>
      <c r="HX204">
        <f>SUMPRODUCT((MOD(COLUMN($M204:$HR204)-COLUMN($M204),6)=0)*ISNUMBER($M204:$HR204)*($M204:$HR204&gt;=RESUMEN!$C$26)*($M204:$HR204&lt;=RESUMEN!$C$27))</f>
        <v>0</v>
      </c>
    </row>
    <row r="205">
      <c r="B205">
        <f>VENTAS!A204</f>
        <v>202</v>
      </c>
      <c r="C205" t="str">
        <f>VENTAS!B204</f>
        <v>LC2 - 22 - 4</v>
      </c>
      <c r="D205" t="str">
        <f>VENTAS!C204</f>
        <v>VENDIDO</v>
      </c>
      <c r="E205">
        <f>VENTAS!D204</f>
        <v>28000000</v>
      </c>
      <c r="F205">
        <f>VENTAS!J204</f>
        <v>24000000</v>
      </c>
      <c r="G205">
        <f>VENTAS!F204</f>
        <v>45960</v>
      </c>
      <c r="H205">
        <f>VENTAS!K204</f>
        <v>24</v>
      </c>
      <c r="I205" t="str">
        <f>VENTAS!M204</f>
        <v xml:space="preserve">30 DE CADA MES </v>
      </c>
      <c r="J205">
        <f>VENTAS!L204</f>
        <v>1000000</v>
      </c>
      <c r="K205">
        <f>IF(N($H205)&lt;1,"",$G205+31)</f>
        <v>45991</v>
      </c>
      <c r="L205">
        <f>IF(K205="","",TODAY()-K205)</f>
        <v>327</v>
      </c>
      <c r="M205">
        <v>45988</v>
      </c>
      <c r="N205">
        <v>1000000</v>
      </c>
      <c r="O205" t="str">
        <f>IF(K205="","SIN ESTADO",IF(M205&lt;&gt;"","PAGA",IF(L205&gt;0,"VENCIDA",IF(L205&gt;=-5,"POR VENCER","AL DÍA"))))</f>
        <v>PAGA</v>
      </c>
      <c r="P205" t="str">
        <v>TRANSFERENCIA</v>
      </c>
      <c r="Q205">
        <f>IF(N($H205)&lt;2,"",IF(K205="","",K205+31))</f>
        <v>46022</v>
      </c>
      <c r="R205">
        <f>IF(Q205="","",TODAY()-Q205)</f>
        <v>296</v>
      </c>
      <c r="S205">
        <v>46017</v>
      </c>
      <c r="T205">
        <v>1000000</v>
      </c>
      <c r="U205" t="str">
        <f>IF(Q205="","SIN ESTADO",IF(S205&lt;&gt;"","PAGA",IF(R205&gt;0,"VENCIDA",IF(R205&gt;=-5,"POR VENCER","AL DÍA"))))</f>
        <v>PAGA</v>
      </c>
      <c r="V205" t="str">
        <v>TRANSFERENCIA</v>
      </c>
      <c r="W205">
        <f>IF(N($H205)&lt;3,"",IF(Q205="","",Q205+31))</f>
        <v>46053</v>
      </c>
      <c r="X205">
        <f>IF(W205="","",TODAY()-W205)</f>
        <v>265</v>
      </c>
      <c r="Y205">
        <v>46049</v>
      </c>
      <c r="Z205">
        <v>1000000</v>
      </c>
      <c r="AA205" t="str">
        <f>IF(W205="","SIN ESTADO",IF(Y205&lt;&gt;"","PAGA",IF(X205&gt;0,"VENCIDA",IF(X205&gt;=-5,"POR VENCER","AL DÍA"))))</f>
        <v>PAGA</v>
      </c>
      <c r="AB205" t="str">
        <v>TRANSFERENCIA</v>
      </c>
      <c r="AC205">
        <f>IF(N($H205)&lt;4,"",IF(W205="","",W205+31))</f>
        <v>46084</v>
      </c>
      <c r="AD205">
        <f>IF(AC205="","",TODAY()-AC205)</f>
        <v>234</v>
      </c>
      <c r="AE205">
        <v>46079</v>
      </c>
      <c r="AF205">
        <v>1000000</v>
      </c>
      <c r="AG205" t="str">
        <f>IF(AC205="","SIN ESTADO",IF(AE205&lt;&gt;"","PAGA",IF(AD205&gt;0,"VENCIDA",IF(AD205&gt;=-5,"POR VENCER","AL DÍA"))))</f>
        <v>PAGA</v>
      </c>
      <c r="AH205" t="str">
        <v>TRANSFERENCIA</v>
      </c>
      <c r="AI205">
        <f>IF(N($H205)&lt;5,"",IF(AC205="","",AC205+31))</f>
        <v>46115</v>
      </c>
      <c r="AJ205">
        <f>IF(AI205="","",TODAY()-AI205)</f>
        <v>203</v>
      </c>
      <c r="AK205">
        <v>46110</v>
      </c>
      <c r="AL205">
        <v>1000000</v>
      </c>
      <c r="AM205" t="str">
        <f>IF(AI205="","SIN ESTADO",IF(AK205&lt;&gt;"","PAGA",IF(AJ205&gt;0,"VENCIDA",IF(AJ205&gt;=-5,"POR VENCER","AL DÍA"))))</f>
        <v>PAGA</v>
      </c>
      <c r="AN205" t="str">
        <v>TRANSFERENCIA</v>
      </c>
      <c r="AO205">
        <f>IF(N($H205)&lt;6,"",IF(AI205="","",AI205+31))</f>
        <v>46146</v>
      </c>
      <c r="AP205">
        <f>IF(AO205="","",TODAY()-AO205)</f>
        <v>172</v>
      </c>
      <c r="AQ205">
        <v>46141</v>
      </c>
      <c r="AR205">
        <v>1000000</v>
      </c>
      <c r="AS205" t="str">
        <f>IF(AO205="","SIN ESTADO",IF(AQ205&lt;&gt;"","PAGA",IF(AP205&gt;0,"VENCIDA",IF(AP205&gt;=-5,"POR VENCER","AL DÍA"))))</f>
        <v>PAGA</v>
      </c>
      <c r="AT205" t="str">
        <v>TRANSFERENCIA</v>
      </c>
      <c r="AU205">
        <f>IF(N($H205)&lt;7,"",IF(AO205="","",AO205+31))</f>
        <v>46177</v>
      </c>
      <c r="AV205">
        <f>IF(AU205="","",TODAY()-AU205)</f>
        <v>141</v>
      </c>
      <c r="AW205">
        <v>46171</v>
      </c>
      <c r="AX205">
        <v>1000000</v>
      </c>
      <c r="AY205" t="str">
        <f>IF(AU205="","SIN ESTADO",IF(AW205&lt;&gt;"","PAGA",IF(AV205&gt;0,"VENCIDA",IF(AV205&gt;=-5,"POR VENCER","AL DÍA"))))</f>
        <v>PAGA</v>
      </c>
      <c r="AZ205" t="str">
        <v>TRANSFERENCIA</v>
      </c>
      <c r="BA205">
        <f>IF(N($H205)&lt;8,"",IF(AU205="","",AU205+31))</f>
        <v>46208</v>
      </c>
      <c r="BB205">
        <f>IF(BA205="","",TODAY()-BA205)</f>
        <v>110</v>
      </c>
      <c r="BC205">
        <v>46203</v>
      </c>
      <c r="BD205">
        <v>1000000</v>
      </c>
      <c r="BE205" t="str">
        <f>IF(BA205="","SIN ESTADO",IF(BC205&lt;&gt;"","PAGA",IF(BB205&gt;0,"VENCIDA",IF(BB205&gt;=-5,"POR VENCER","AL DÍA"))))</f>
        <v>PAGA</v>
      </c>
      <c r="BF205" t="str">
        <v>TRANSFERENCIA</v>
      </c>
      <c r="BG205">
        <f>IF(N($H205)&lt;9,"",IF(BA205="","",BA205+31))</f>
        <v>46239</v>
      </c>
      <c r="BH205">
        <f>IF(BG205="","",TODAY()-BG205)</f>
        <v>79</v>
      </c>
      <c r="BI205">
        <v>46233</v>
      </c>
      <c r="BJ205">
        <v>1000000</v>
      </c>
      <c r="BK205" t="str">
        <f>IF(BG205="","SIN ESTADO",IF(BI205&lt;&gt;"","PAGA",IF(BH205&gt;0,"VENCIDA",IF(BH205&gt;=-5,"POR VENCER","AL DÍA"))))</f>
        <v>PAGA</v>
      </c>
      <c r="BL205" t="str">
        <v>TRANSFERENCIA</v>
      </c>
      <c r="BM205">
        <f>IF(N($H205)&lt;10,"",IF(BG205="","",BG205+31))</f>
        <v>46270</v>
      </c>
      <c r="BN205">
        <f>IF(BM205="","",TODAY()-BM205)</f>
        <v>48</v>
      </c>
      <c r="BO205">
        <v>46262</v>
      </c>
      <c r="BP205">
        <v>1000000</v>
      </c>
      <c r="BQ205" t="str">
        <f>IF(BM205="","SIN ESTADO",IF(BO205&lt;&gt;"","PAGA",IF(BN205&gt;0,"VENCIDA",IF(BN205&gt;=-5,"POR VENCER","AL DÍA"))))</f>
        <v>PAGA</v>
      </c>
      <c r="BR205" t="str">
        <v>TRANSFERENCIA</v>
      </c>
      <c r="BS205">
        <f>IF(N($H205)&lt;11,"",IF(BM205="","",BM205+31))</f>
        <v>46301</v>
      </c>
      <c r="BT205">
        <f>IF(BS205="","",TODAY()-BS205)</f>
        <v>17</v>
      </c>
      <c r="BU205">
        <v>46301</v>
      </c>
      <c r="BV205">
        <v>1000000</v>
      </c>
      <c r="BW205" t="str">
        <f>IF(BS205="","SIN ESTADO",IF(BU205&lt;&gt;"","PAGA",IF(BT205&gt;0,"VENCIDA",IF(BT205&gt;=-5,"POR VENCER","AL DÍA"))))</f>
        <v>PAGA</v>
      </c>
      <c r="BX205" t="str">
        <v>TRANSFERENCIA</v>
      </c>
      <c r="BY205">
        <f>IF(N($H205)&lt;12,"",IF(BS205="","",BS205+31))</f>
        <v>46332</v>
      </c>
      <c r="BZ205">
        <f>IF(BY205="","",TODAY()-BY205)</f>
        <v>-14</v>
      </c>
      <c r="CC205" t="str">
        <f>IF(BY205="","SIN ESTADO",IF(CA205&lt;&gt;"","PAGA",IF(BZ205&gt;0,"VENCIDA",IF(BZ205&gt;=-5,"POR VENCER","AL DÍA"))))</f>
        <v>AL DÍA</v>
      </c>
      <c r="CE205">
        <f>IF(N($H205)&lt;13,"",IF(BY205="","",BY205+31))</f>
        <v>46363</v>
      </c>
      <c r="CF205">
        <f>IF(CE205="","",TODAY()-CE205)</f>
        <v>-45</v>
      </c>
      <c r="CI205" t="str">
        <f>IF(CE205="","SIN ESTADO",IF(CG205&lt;&gt;"","PAGA",IF(CF205&gt;0,"VENCIDA",IF(CF205&gt;=-5,"POR VENCER","AL DÍA"))))</f>
        <v>AL DÍA</v>
      </c>
      <c r="CK205">
        <f>IF(N($H205)&lt;14,"",IF(CE205="","",CE205+31))</f>
        <v>46394</v>
      </c>
      <c r="CL205">
        <f>IF(CK205="","",TODAY()-CK205)</f>
        <v>-76</v>
      </c>
      <c r="CO205" t="str">
        <f>IF(CK205="","SIN ESTADO",IF(CM205&lt;&gt;"","PAGA",IF(CL205&gt;0,"VENCIDA",IF(CL205&gt;=-5,"POR VENCER","AL DÍA"))))</f>
        <v>AL DÍA</v>
      </c>
      <c r="CQ205">
        <f>IF(N($H205)&lt;15,"",IF(CK205="","",CK205+31))</f>
        <v>46425</v>
      </c>
      <c r="CR205">
        <f>IF(CQ205="","",TODAY()-CQ205)</f>
        <v>-107</v>
      </c>
      <c r="CU205" t="str">
        <f>IF(CQ205="","SIN ESTADO",IF(CS205&lt;&gt;"","PAGA",IF(CR205&gt;0,"VENCIDA",IF(CR205&gt;=-5,"POR VENCER","AL DÍA"))))</f>
        <v>AL DÍA</v>
      </c>
      <c r="CW205">
        <f>IF(N($H205)&lt;16,"",IF(CQ205="","",CQ205+31))</f>
        <v>46456</v>
      </c>
      <c r="CX205">
        <f>IF(CW205="","",TODAY()-CW205)</f>
        <v>-138</v>
      </c>
      <c r="DA205" t="str">
        <f>IF(CW205="","SIN ESTADO",IF(CY205&lt;&gt;"","PAGA",IF(CX205&gt;0,"VENCIDA",IF(CX205&gt;=-5,"POR VENCER","AL DÍA"))))</f>
        <v>AL DÍA</v>
      </c>
      <c r="DC205">
        <f>IF(N($H205)&lt;17,"",IF(CW205="","",CW205+31))</f>
        <v>46487</v>
      </c>
      <c r="DD205">
        <f>IF(DC205="","",TODAY()-DC205)</f>
        <v>-169</v>
      </c>
      <c r="DG205" t="str">
        <f>IF(DC205="","SIN ESTADO",IF(DE205&lt;&gt;"","PAGA",IF(DD205&gt;0,"VENCIDA",IF(DD205&gt;=-5,"POR VENCER","AL DÍA"))))</f>
        <v>AL DÍA</v>
      </c>
      <c r="DI205">
        <f>IF(N($H205)&lt;18,"",IF(DC205="","",DC205+31))</f>
        <v>46518</v>
      </c>
      <c r="DJ205">
        <f>IF(DI205="","",TODAY()-DI205)</f>
        <v>-200</v>
      </c>
      <c r="DM205" t="str">
        <f>IF(DI205="","SIN ESTADO",IF(DK205&lt;&gt;"","PAGA",IF(DJ205&gt;0,"VENCIDA",IF(DJ205&gt;=-5,"POR VENCER","AL DÍA"))))</f>
        <v>AL DÍA</v>
      </c>
      <c r="DO205">
        <f>IF(N($H205)&lt;19,"",IF(DI205="","",DI205+31))</f>
        <v>46549</v>
      </c>
      <c r="DP205">
        <f>IF(DO205="","",TODAY()-DO205)</f>
        <v>-231</v>
      </c>
      <c r="DS205" t="str">
        <f>IF(DO205="","SIN ESTADO",IF(DQ205&lt;&gt;"","PAGA",IF(DP205&gt;0,"VENCIDA",IF(DP205&gt;=-5,"POR VENCER","AL DÍA"))))</f>
        <v>AL DÍA</v>
      </c>
      <c r="DU205">
        <f>IF(N($H205)&lt;20,"",IF(DO205="","",DO205+31))</f>
        <v>46580</v>
      </c>
      <c r="DV205">
        <f>IF(DU205="","",TODAY()-DU205)</f>
        <v>-262</v>
      </c>
      <c r="DY205" t="str">
        <f>IF(DU205="","SIN ESTADO",IF(DW205&lt;&gt;"","PAGA",IF(DV205&gt;0,"VENCIDA",IF(DV205&gt;=-5,"POR VENCER","AL DÍA"))))</f>
        <v>AL DÍA</v>
      </c>
      <c r="EA205">
        <f>IF(N($H205)&lt;21,"",IF(DU205="","",DU205+31))</f>
        <v>46611</v>
      </c>
      <c r="EB205">
        <f>IF(EA205="","",TODAY()-EA205)</f>
        <v>-293</v>
      </c>
      <c r="EE205" t="str">
        <f>IF(EA205="","SIN ESTADO",IF(EC205&lt;&gt;"","PAGA",IF(EB205&gt;0,"VENCIDA",IF(EB205&gt;=-5,"POR VENCER","AL DÍA"))))</f>
        <v>AL DÍA</v>
      </c>
      <c r="EG205">
        <f>IF(N($H205)&lt;22,"",IF(EA205="","",EA205+31))</f>
        <v>46642</v>
      </c>
      <c r="EH205">
        <f>IF(EG205="","",TODAY()-EG205)</f>
        <v>-324</v>
      </c>
      <c r="EK205" t="str">
        <f>IF(EG205="","SIN ESTADO",IF(EI205&lt;&gt;"","PAGA",IF(EH205&gt;0,"VENCIDA",IF(EH205&gt;=-5,"POR VENCER","AL DÍA"))))</f>
        <v>AL DÍA</v>
      </c>
      <c r="EM205">
        <f>IF(N($H205)&lt;23,"",IF(EG205="","",EG205+31))</f>
        <v>46673</v>
      </c>
      <c r="EN205">
        <f>IF(EM205="","",TODAY()-EM205)</f>
        <v>-355</v>
      </c>
      <c r="EQ205" t="str">
        <f>IF(EM205="","SIN ESTADO",IF(EO205&lt;&gt;"","PAGA",IF(EN205&gt;0,"VENCIDA",IF(EN205&gt;=-5,"POR VENCER","AL DÍA"))))</f>
        <v>AL DÍA</v>
      </c>
      <c r="ES205">
        <f>IF(N($H205)&lt;24,"",IF(EM205="","",EM205+31))</f>
        <v>46704</v>
      </c>
      <c r="ET205">
        <f>IF(ES205="","",TODAY()-ES205)</f>
        <v>-386</v>
      </c>
      <c r="EW205" t="str">
        <f>IF(ES205="","SIN ESTADO",IF(EU205&lt;&gt;"","PAGA",IF(ET205&gt;0,"VENCIDA",IF(ET205&gt;=-5,"POR VENCER","AL DÍA"))))</f>
        <v>AL DÍA</v>
      </c>
      <c r="EY205" t="str">
        <f>IF(N($H205)&lt;25,"",IF(ES205="","",ES205+31))</f>
        <v/>
      </c>
      <c r="EZ205" t="str">
        <f>IF(EY205="","",TODAY()-EY205)</f>
        <v/>
      </c>
      <c r="FC205" t="str">
        <f>IF(EY205="","SIN ESTADO",IF(FA205&lt;&gt;"","PAGA",IF(EZ205&gt;0,"VENCIDA",IF(EZ205&gt;=-5,"POR VENCER","AL DÍA"))))</f>
        <v>SIN ESTADO</v>
      </c>
      <c r="FE205" t="str">
        <f>IF(N($H205)&lt;26,"",IF(EY205="","",EY205+31))</f>
        <v/>
      </c>
      <c r="FF205" t="str">
        <f>IF(FE205="","",TODAY()-FE205)</f>
        <v/>
      </c>
      <c r="FI205" t="str">
        <f>IF(FE205="","SIN ESTADO",IF(FG205&lt;&gt;"","PAGA",IF(FF205&gt;0,"VENCIDA",IF(FF205&gt;=-5,"POR VENCER","AL DÍA"))))</f>
        <v>SIN ESTADO</v>
      </c>
      <c r="FK205" t="str">
        <f>IF(N($H205)&lt;27,"",IF(FE205="","",FE205+31))</f>
        <v/>
      </c>
      <c r="FL205" t="str">
        <f>IF(FK205="","",TODAY()-FK205)</f>
        <v/>
      </c>
      <c r="FO205" t="str">
        <f>IF(FK205="","SIN ESTADO",IF(FM205&lt;&gt;"","PAGA",IF(FL205&gt;0,"VENCIDA",IF(FL205&gt;=-5,"POR VENCER","AL DÍA"))))</f>
        <v>SIN ESTADO</v>
      </c>
      <c r="FQ205" t="str">
        <f>IF(N($H205)&lt;28,"",IF(FK205="","",FK205+31))</f>
        <v/>
      </c>
      <c r="FR205" t="str">
        <f>IF(FQ205="","",TODAY()-FQ205)</f>
        <v/>
      </c>
      <c r="FU205" t="str">
        <f>IF(FQ205="","SIN ESTADO",IF(FS205&lt;&gt;"","PAGA",IF(FR205&gt;0,"VENCIDA",IF(FR205&gt;=-5,"POR VENCER","AL DÍA"))))</f>
        <v>SIN ESTADO</v>
      </c>
      <c r="FW205" t="str">
        <f>IF(N($H205)&lt;29,"",IF(FQ205="","",FQ205+31))</f>
        <v/>
      </c>
      <c r="FX205" t="str">
        <f>IF(FW205="","",TODAY()-FW205)</f>
        <v/>
      </c>
      <c r="GA205" t="str">
        <f>IF(FW205="","SIN ESTADO",IF(FY205&lt;&gt;"","PAGA",IF(FX205&gt;0,"VENCIDA",IF(FX205&gt;=-5,"POR VENCER","AL DÍA"))))</f>
        <v>SIN ESTADO</v>
      </c>
      <c r="GC205" t="str">
        <f>IF(N($H205)&lt;30,"",IF(FW205="","",FW205+31))</f>
        <v/>
      </c>
      <c r="GD205" t="str">
        <f>IF(GC205="","",TODAY()-GC205)</f>
        <v/>
      </c>
      <c r="GG205" t="str">
        <f>IF(GC205="","SIN ESTADO",IF(GE205&lt;&gt;"","PAGA",IF(GD205&gt;0,"VENCIDA",IF(GD205&gt;=-5,"POR VENCER","AL DÍA"))))</f>
        <v>SIN ESTADO</v>
      </c>
      <c r="GI205" t="str">
        <f>IF(N($H205)&lt;31,"",IF(GC205="","",GC205+31))</f>
        <v/>
      </c>
      <c r="GJ205" t="str">
        <f>IF(GI205="","",TODAY()-GI205)</f>
        <v/>
      </c>
      <c r="GM205" t="str">
        <f>IF(GI205="","SIN ESTADO",IF(GK205&lt;&gt;"","PAGA",IF(GJ205&gt;0,"VENCIDA",IF(GJ205&gt;=-5,"POR VENCER","AL DÍA"))))</f>
        <v>SIN ESTADO</v>
      </c>
      <c r="GO205" t="str">
        <f>IF(N($H205)&lt;32,"",IF(GI205="","",GI205+31))</f>
        <v/>
      </c>
      <c r="GP205" t="str">
        <f>IF(GO205="","",TODAY()-GO205)</f>
        <v/>
      </c>
      <c r="GS205" t="str">
        <f>IF(GO205="","SIN ESTADO",IF(GQ205&lt;&gt;"","PAGA",IF(GP205&gt;0,"VENCIDA",IF(GP205&gt;=-5,"POR VENCER","AL DÍA"))))</f>
        <v>SIN ESTADO</v>
      </c>
      <c r="GU205" t="str">
        <f>IF(N($H205)&lt;33,"",IF(GO205="","",GO205+31))</f>
        <v/>
      </c>
      <c r="GV205" t="str">
        <f>IF(GU205="","",TODAY()-GU205)</f>
        <v/>
      </c>
      <c r="GY205" t="str">
        <f>IF(GU205="","SIN ESTADO",IF(GW205&lt;&gt;"","PAGA",IF(GV205&gt;0,"VENCIDA",IF(GV205&gt;=-5,"POR VENCER","AL DÍA"))))</f>
        <v>SIN ESTADO</v>
      </c>
      <c r="HA205" t="str">
        <f>IF(N($H205)&lt;34,"",IF(GU205="","",GU205+31))</f>
        <v/>
      </c>
      <c r="HB205" t="str">
        <f>IF(HA205="","",TODAY()-HA205)</f>
        <v/>
      </c>
      <c r="HE205" t="str">
        <f>IF(HA205="","SIN ESTADO",IF(HC205&lt;&gt;"","PAGA",IF(HB205&gt;0,"VENCIDA",IF(HB205&gt;=-5,"POR VENCER","AL DÍA"))))</f>
        <v>SIN ESTADO</v>
      </c>
      <c r="HG205" t="str">
        <f>IF(N($H205)&lt;35,"",IF(HA205="","",HA205+31))</f>
        <v/>
      </c>
      <c r="HH205" t="str">
        <f>IF(HG205="","",TODAY()-HG205)</f>
        <v/>
      </c>
      <c r="HK205" t="str">
        <f>IF(HG205="","SIN ESTADO",IF(HI205&lt;&gt;"","PAGA",IF(HH205&gt;0,"VENCIDA",IF(HH205&gt;=-5,"POR VENCER","AL DÍA"))))</f>
        <v>SIN ESTADO</v>
      </c>
      <c r="HM205" t="str">
        <f>IF(N($H205)&lt;36,"",IF(HG205="","",HG205+31))</f>
        <v/>
      </c>
      <c r="HN205" t="str">
        <f>IF(HM205="","",TODAY()-HM205)</f>
        <v/>
      </c>
      <c r="HQ205" t="str">
        <f>IF(HM205="","SIN ESTADO",IF(HO205&lt;&gt;"","PAGA",IF(HN205&gt;0,"VENCIDA",IF(HN205&gt;=-5,"POR VENCER","AL DÍA"))))</f>
        <v>SIN ESTADO</v>
      </c>
      <c r="HS205">
        <f>N205+T205+Z205+AF205+AL205+AR205+AX205+BD205+BJ205+BP205+BV205+CB205+CH205+CN205+CT205+CZ205+DF205+DL205+DR205+DX205+ED205+EJ205+EP205+EV205+FB205+FH205+FN205+FT205+FZ205+GF205+GL205+GR205+GX205+HD205+HJ205+HP205</f>
        <v>11000000</v>
      </c>
      <c r="HU205">
        <f>IFERROR(N($J205),0)</f>
        <v>1000000</v>
      </c>
      <c r="HW205">
        <f>SUMPRODUCT((MOD(COLUMN($M205:$HR205)-COLUMN($M205),6)=0)*ISNUMBER($M205:$HR205)*($M205:$HR205&gt;=RESUMEN!$C$26)*($M205:$HR205&lt;=RESUMEN!$C$27)*IFERROR(N($N205:$HS205),0))</f>
        <v>1000000</v>
      </c>
      <c r="HX205">
        <f>SUMPRODUCT((MOD(COLUMN($M205:$HR205)-COLUMN($M205),6)=0)*ISNUMBER($M205:$HR205)*($M205:$HR205&gt;=RESUMEN!$C$26)*($M205:$HR205&lt;=RESUMEN!$C$27))</f>
        <v>1</v>
      </c>
    </row>
    <row r="206">
      <c r="B206">
        <f>VENTAS!A205</f>
        <v>203</v>
      </c>
      <c r="C206" t="str">
        <f>VENTAS!B205</f>
        <v xml:space="preserve">LC2 - 22 - 5 </v>
      </c>
      <c r="D206" t="str">
        <f>VENTAS!C205</f>
        <v>VENDIDO</v>
      </c>
      <c r="E206">
        <f>VENTAS!D205</f>
        <v>28000000</v>
      </c>
      <c r="F206">
        <f>VENTAS!J205</f>
        <v>24000000</v>
      </c>
      <c r="G206">
        <f>VENTAS!F205</f>
        <v>45950</v>
      </c>
      <c r="H206">
        <f>VENTAS!K205</f>
        <v>24</v>
      </c>
      <c r="I206" t="str">
        <f>VENTAS!M205</f>
        <v xml:space="preserve">20 DE CADA MES </v>
      </c>
      <c r="J206">
        <f>VENTAS!L205</f>
        <v>1000000</v>
      </c>
      <c r="K206">
        <f>IF(N($H206)&lt;1,"",$G206+31)</f>
        <v>45981</v>
      </c>
      <c r="L206">
        <f>IF(K206="","",TODAY()-K206)</f>
        <v>337</v>
      </c>
      <c r="M206">
        <v>45985</v>
      </c>
      <c r="N206">
        <v>1000000</v>
      </c>
      <c r="O206" t="str">
        <f>IF(K206="","SIN ESTADO",IF(M206&lt;&gt;"","PAGA",IF(L206&gt;0,"VENCIDA",IF(L206&gt;=-5,"POR VENCER","AL DÍA"))))</f>
        <v>PAGA</v>
      </c>
      <c r="P206" t="str">
        <v>TRANSFERENCIA</v>
      </c>
      <c r="Q206">
        <f>IF(N($H206)&lt;2,"",IF(K206="","",K206+31))</f>
        <v>46012</v>
      </c>
      <c r="R206">
        <f>IF(Q206="","",TODAY()-Q206)</f>
        <v>306</v>
      </c>
      <c r="S206">
        <v>46022</v>
      </c>
      <c r="T206">
        <v>1000000</v>
      </c>
      <c r="U206" t="str">
        <f>IF(Q206="","SIN ESTADO",IF(S206&lt;&gt;"","PAGA",IF(R206&gt;0,"VENCIDA",IF(R206&gt;=-5,"POR VENCER","AL DÍA"))))</f>
        <v>PAGA</v>
      </c>
      <c r="V206" t="str">
        <v>TRANSFERENCIA</v>
      </c>
      <c r="W206">
        <f>IF(N($H206)&lt;3,"",IF(Q206="","",Q206+31))</f>
        <v>46043</v>
      </c>
      <c r="X206">
        <f>IF(W206="","",TODAY()-W206)</f>
        <v>275</v>
      </c>
      <c r="Y206">
        <v>46055</v>
      </c>
      <c r="Z206">
        <v>1000000</v>
      </c>
      <c r="AA206" t="str">
        <f>IF(W206="","SIN ESTADO",IF(Y206&lt;&gt;"","PAGA",IF(X206&gt;0,"VENCIDA",IF(X206&gt;=-5,"POR VENCER","AL DÍA"))))</f>
        <v>PAGA</v>
      </c>
      <c r="AB206" t="str">
        <v>TRANSFERENCIA</v>
      </c>
      <c r="AC206">
        <f>IF(N($H206)&lt;4,"",IF(W206="","",W206+31))</f>
        <v>46074</v>
      </c>
      <c r="AD206">
        <f>IF(AC206="","",TODAY()-AC206)</f>
        <v>244</v>
      </c>
      <c r="AE206">
        <v>46083</v>
      </c>
      <c r="AF206">
        <v>1000000</v>
      </c>
      <c r="AG206" t="str">
        <f>IF(AC206="","SIN ESTADO",IF(AE206&lt;&gt;"","PAGA",IF(AD206&gt;0,"VENCIDA",IF(AD206&gt;=-5,"POR VENCER","AL DÍA"))))</f>
        <v>PAGA</v>
      </c>
      <c r="AH206" t="str">
        <v>TRANSFERENCIA</v>
      </c>
      <c r="AI206">
        <f>IF(N($H206)&lt;5,"",IF(AC206="","",AC206+31))</f>
        <v>46105</v>
      </c>
      <c r="AJ206">
        <f>IF(AI206="","",TODAY()-AI206)</f>
        <v>213</v>
      </c>
      <c r="AK206">
        <v>46113</v>
      </c>
      <c r="AL206">
        <v>1000000</v>
      </c>
      <c r="AM206" t="str">
        <f>IF(AI206="","SIN ESTADO",IF(AK206&lt;&gt;"","PAGA",IF(AJ206&gt;0,"VENCIDA",IF(AJ206&gt;=-5,"POR VENCER","AL DÍA"))))</f>
        <v>PAGA</v>
      </c>
      <c r="AN206" t="str">
        <v>TRANSFERENCIA</v>
      </c>
      <c r="AO206">
        <f>IF(N($H206)&lt;6,"",IF(AI206="","",AI206+31))</f>
        <v>46136</v>
      </c>
      <c r="AP206">
        <f>IF(AO206="","",TODAY()-AO206)</f>
        <v>182</v>
      </c>
      <c r="AQ206">
        <v>46142</v>
      </c>
      <c r="AR206">
        <v>1000000</v>
      </c>
      <c r="AS206" t="str">
        <f>IF(AO206="","SIN ESTADO",IF(AQ206&lt;&gt;"","PAGA",IF(AP206&gt;0,"VENCIDA",IF(AP206&gt;=-5,"POR VENCER","AL DÍA"))))</f>
        <v>PAGA</v>
      </c>
      <c r="AT206" t="str">
        <v>TRANSFERENCIA</v>
      </c>
      <c r="AU206">
        <f>IF(N($H206)&lt;7,"",IF(AO206="","",AO206+31))</f>
        <v>46167</v>
      </c>
      <c r="AV206">
        <f>IF(AU206="","",TODAY()-AU206)</f>
        <v>151</v>
      </c>
      <c r="AW206">
        <v>46179</v>
      </c>
      <c r="AX206">
        <v>1000000</v>
      </c>
      <c r="AY206" t="str">
        <f>IF(AU206="","SIN ESTADO",IF(AW206&lt;&gt;"","PAGA",IF(AV206&gt;0,"VENCIDA",IF(AV206&gt;=-5,"POR VENCER","AL DÍA"))))</f>
        <v>PAGA</v>
      </c>
      <c r="AZ206" t="str">
        <v>TRANSFERENCIA</v>
      </c>
      <c r="BA206">
        <f>IF(N($H206)&lt;8,"",IF(AU206="","",AU206+31))</f>
        <v>46198</v>
      </c>
      <c r="BB206">
        <f>IF(BA206="","",TODAY()-BA206)</f>
        <v>120</v>
      </c>
      <c r="BC206">
        <v>46210</v>
      </c>
      <c r="BD206">
        <v>300000</v>
      </c>
      <c r="BE206" t="str">
        <f>IF(BA206="","SIN ESTADO",IF(BC206&lt;&gt;"","PAGA",IF(BB206&gt;0,"VENCIDA",IF(BB206&gt;=-5,"POR VENCER","AL DÍA"))))</f>
        <v>PAGA</v>
      </c>
      <c r="BF206" t="str">
        <v>TRANSFERENCIA</v>
      </c>
      <c r="BG206">
        <f>IF(N($H206)&lt;9,"",IF(BA206="","",BA206+31))</f>
        <v>46229</v>
      </c>
      <c r="BH206">
        <f>IF(BG206="","",TODAY()-BG206)</f>
        <v>89</v>
      </c>
      <c r="BI206">
        <v>46213</v>
      </c>
      <c r="BJ206">
        <v>200000</v>
      </c>
      <c r="BK206" t="str">
        <f>IF(BG206="","SIN ESTADO",IF(BI206&lt;&gt;"","PAGA",IF(BH206&gt;0,"VENCIDA",IF(BH206&gt;=-5,"POR VENCER","AL DÍA"))))</f>
        <v>PAGA</v>
      </c>
      <c r="BL206" t="str">
        <v>TRANSFERENCIA</v>
      </c>
      <c r="BM206">
        <f>IF(N($H206)&lt;10,"",IF(BG206="","",BG206+31))</f>
        <v>46260</v>
      </c>
      <c r="BN206">
        <f>IF(BM206="","",TODAY()-BM206)</f>
        <v>58</v>
      </c>
      <c r="BO206">
        <v>46244</v>
      </c>
      <c r="BP206">
        <v>750000</v>
      </c>
      <c r="BQ206" t="str">
        <f>IF(BM206="","SIN ESTADO",IF(BO206&lt;&gt;"","PAGA",IF(BN206&gt;0,"VENCIDA",IF(BN206&gt;=-5,"POR VENCER","AL DÍA"))))</f>
        <v>PAGA</v>
      </c>
      <c r="BR206" t="str">
        <v>TRANSFERENCIA</v>
      </c>
      <c r="BS206">
        <f>IF(N($H206)&lt;11,"",IF(BM206="","",BM206+31))</f>
        <v>46291</v>
      </c>
      <c r="BT206">
        <f>IF(BS206="","",TODAY()-BS206)</f>
        <v>27</v>
      </c>
      <c r="BU206">
        <v>46305</v>
      </c>
      <c r="BV206">
        <v>1000000</v>
      </c>
      <c r="BW206" t="str">
        <f>IF(BS206="","SIN ESTADO",IF(BU206&lt;&gt;"","PAGA",IF(BT206&gt;0,"VENCIDA",IF(BT206&gt;=-5,"POR VENCER","AL DÍA"))))</f>
        <v>PAGA</v>
      </c>
      <c r="BX206" t="str">
        <v>TRANSFERENCIA</v>
      </c>
      <c r="BY206">
        <f>IF(N($H206)&lt;12,"",IF(BS206="","",BS206+31))</f>
        <v>46322</v>
      </c>
      <c r="BZ206">
        <f>IF(BY206="","",TODAY()-BY206)</f>
        <v>-4</v>
      </c>
      <c r="CC206" t="str">
        <f>IF(BY206="","SIN ESTADO",IF(CA206&lt;&gt;"","PAGA",IF(BZ206&gt;0,"VENCIDA",IF(BZ206&gt;=-5,"POR VENCER","AL DÍA"))))</f>
        <v>POR VENCER</v>
      </c>
      <c r="CE206">
        <f>IF(N($H206)&lt;13,"",IF(BY206="","",BY206+31))</f>
        <v>46353</v>
      </c>
      <c r="CF206">
        <f>IF(CE206="","",TODAY()-CE206)</f>
        <v>-35</v>
      </c>
      <c r="CI206" t="str">
        <f>IF(CE206="","SIN ESTADO",IF(CG206&lt;&gt;"","PAGA",IF(CF206&gt;0,"VENCIDA",IF(CF206&gt;=-5,"POR VENCER","AL DÍA"))))</f>
        <v>AL DÍA</v>
      </c>
      <c r="CK206">
        <f>IF(N($H206)&lt;14,"",IF(CE206="","",CE206+31))</f>
        <v>46384</v>
      </c>
      <c r="CL206">
        <f>IF(CK206="","",TODAY()-CK206)</f>
        <v>-66</v>
      </c>
      <c r="CO206" t="str">
        <f>IF(CK206="","SIN ESTADO",IF(CM206&lt;&gt;"","PAGA",IF(CL206&gt;0,"VENCIDA",IF(CL206&gt;=-5,"POR VENCER","AL DÍA"))))</f>
        <v>AL DÍA</v>
      </c>
      <c r="CQ206">
        <f>IF(N($H206)&lt;15,"",IF(CK206="","",CK206+31))</f>
        <v>46415</v>
      </c>
      <c r="CR206">
        <f>IF(CQ206="","",TODAY()-CQ206)</f>
        <v>-97</v>
      </c>
      <c r="CU206" t="str">
        <f>IF(CQ206="","SIN ESTADO",IF(CS206&lt;&gt;"","PAGA",IF(CR206&gt;0,"VENCIDA",IF(CR206&gt;=-5,"POR VENCER","AL DÍA"))))</f>
        <v>AL DÍA</v>
      </c>
      <c r="CW206">
        <f>IF(N($H206)&lt;16,"",IF(CQ206="","",CQ206+31))</f>
        <v>46446</v>
      </c>
      <c r="CX206">
        <f>IF(CW206="","",TODAY()-CW206)</f>
        <v>-128</v>
      </c>
      <c r="DA206" t="str">
        <f>IF(CW206="","SIN ESTADO",IF(CY206&lt;&gt;"","PAGA",IF(CX206&gt;0,"VENCIDA",IF(CX206&gt;=-5,"POR VENCER","AL DÍA"))))</f>
        <v>AL DÍA</v>
      </c>
      <c r="DC206">
        <f>IF(N($H206)&lt;17,"",IF(CW206="","",CW206+31))</f>
        <v>46477</v>
      </c>
      <c r="DD206">
        <f>IF(DC206="","",TODAY()-DC206)</f>
        <v>-159</v>
      </c>
      <c r="DG206" t="str">
        <f>IF(DC206="","SIN ESTADO",IF(DE206&lt;&gt;"","PAGA",IF(DD206&gt;0,"VENCIDA",IF(DD206&gt;=-5,"POR VENCER","AL DÍA"))))</f>
        <v>AL DÍA</v>
      </c>
      <c r="DI206">
        <f>IF(N($H206)&lt;18,"",IF(DC206="","",DC206+31))</f>
        <v>46508</v>
      </c>
      <c r="DJ206">
        <f>IF(DI206="","",TODAY()-DI206)</f>
        <v>-190</v>
      </c>
      <c r="DM206" t="str">
        <f>IF(DI206="","SIN ESTADO",IF(DK206&lt;&gt;"","PAGA",IF(DJ206&gt;0,"VENCIDA",IF(DJ206&gt;=-5,"POR VENCER","AL DÍA"))))</f>
        <v>AL DÍA</v>
      </c>
      <c r="DO206">
        <f>IF(N($H206)&lt;19,"",IF(DI206="","",DI206+31))</f>
        <v>46539</v>
      </c>
      <c r="DP206">
        <f>IF(DO206="","",TODAY()-DO206)</f>
        <v>-221</v>
      </c>
      <c r="DS206" t="str">
        <f>IF(DO206="","SIN ESTADO",IF(DQ206&lt;&gt;"","PAGA",IF(DP206&gt;0,"VENCIDA",IF(DP206&gt;=-5,"POR VENCER","AL DÍA"))))</f>
        <v>AL DÍA</v>
      </c>
      <c r="DU206">
        <f>IF(N($H206)&lt;20,"",IF(DO206="","",DO206+31))</f>
        <v>46570</v>
      </c>
      <c r="DV206">
        <f>IF(DU206="","",TODAY()-DU206)</f>
        <v>-252</v>
      </c>
      <c r="DY206" t="str">
        <f>IF(DU206="","SIN ESTADO",IF(DW206&lt;&gt;"","PAGA",IF(DV206&gt;0,"VENCIDA",IF(DV206&gt;=-5,"POR VENCER","AL DÍA"))))</f>
        <v>AL DÍA</v>
      </c>
      <c r="EA206">
        <f>IF(N($H206)&lt;21,"",IF(DU206="","",DU206+31))</f>
        <v>46601</v>
      </c>
      <c r="EB206">
        <f>IF(EA206="","",TODAY()-EA206)</f>
        <v>-283</v>
      </c>
      <c r="EE206" t="str">
        <f>IF(EA206="","SIN ESTADO",IF(EC206&lt;&gt;"","PAGA",IF(EB206&gt;0,"VENCIDA",IF(EB206&gt;=-5,"POR VENCER","AL DÍA"))))</f>
        <v>AL DÍA</v>
      </c>
      <c r="EG206">
        <f>IF(N($H206)&lt;22,"",IF(EA206="","",EA206+31))</f>
        <v>46632</v>
      </c>
      <c r="EH206">
        <f>IF(EG206="","",TODAY()-EG206)</f>
        <v>-314</v>
      </c>
      <c r="EK206" t="str">
        <f>IF(EG206="","SIN ESTADO",IF(EI206&lt;&gt;"","PAGA",IF(EH206&gt;0,"VENCIDA",IF(EH206&gt;=-5,"POR VENCER","AL DÍA"))))</f>
        <v>AL DÍA</v>
      </c>
      <c r="EM206">
        <f>IF(N($H206)&lt;23,"",IF(EG206="","",EG206+31))</f>
        <v>46663</v>
      </c>
      <c r="EN206">
        <f>IF(EM206="","",TODAY()-EM206)</f>
        <v>-345</v>
      </c>
      <c r="EQ206" t="str">
        <f>IF(EM206="","SIN ESTADO",IF(EO206&lt;&gt;"","PAGA",IF(EN206&gt;0,"VENCIDA",IF(EN206&gt;=-5,"POR VENCER","AL DÍA"))))</f>
        <v>AL DÍA</v>
      </c>
      <c r="ES206">
        <f>IF(N($H206)&lt;24,"",IF(EM206="","",EM206+31))</f>
        <v>46694</v>
      </c>
      <c r="ET206">
        <f>IF(ES206="","",TODAY()-ES206)</f>
        <v>-376</v>
      </c>
      <c r="EW206" t="str">
        <f>IF(ES206="","SIN ESTADO",IF(EU206&lt;&gt;"","PAGA",IF(ET206&gt;0,"VENCIDA",IF(ET206&gt;=-5,"POR VENCER","AL DÍA"))))</f>
        <v>AL DÍA</v>
      </c>
      <c r="EY206" t="str">
        <f>IF(N($H206)&lt;25,"",IF(ES206="","",ES206+31))</f>
        <v/>
      </c>
      <c r="EZ206" t="str">
        <f>IF(EY206="","",TODAY()-EY206)</f>
        <v/>
      </c>
      <c r="FC206" t="str">
        <f>IF(EY206="","SIN ESTADO",IF(FA206&lt;&gt;"","PAGA",IF(EZ206&gt;0,"VENCIDA",IF(EZ206&gt;=-5,"POR VENCER","AL DÍA"))))</f>
        <v>SIN ESTADO</v>
      </c>
      <c r="FE206" t="str">
        <f>IF(N($H206)&lt;26,"",IF(EY206="","",EY206+31))</f>
        <v/>
      </c>
      <c r="FF206" t="str">
        <f>IF(FE206="","",TODAY()-FE206)</f>
        <v/>
      </c>
      <c r="FI206" t="str">
        <f>IF(FE206="","SIN ESTADO",IF(FG206&lt;&gt;"","PAGA",IF(FF206&gt;0,"VENCIDA",IF(FF206&gt;=-5,"POR VENCER","AL DÍA"))))</f>
        <v>SIN ESTADO</v>
      </c>
      <c r="FK206" t="str">
        <f>IF(N($H206)&lt;27,"",IF(FE206="","",FE206+31))</f>
        <v/>
      </c>
      <c r="FL206" t="str">
        <f>IF(FK206="","",TODAY()-FK206)</f>
        <v/>
      </c>
      <c r="FO206" t="str">
        <f>IF(FK206="","SIN ESTADO",IF(FM206&lt;&gt;"","PAGA",IF(FL206&gt;0,"VENCIDA",IF(FL206&gt;=-5,"POR VENCER","AL DÍA"))))</f>
        <v>SIN ESTADO</v>
      </c>
      <c r="FQ206" t="str">
        <f>IF(N($H206)&lt;28,"",IF(FK206="","",FK206+31))</f>
        <v/>
      </c>
      <c r="FR206" t="str">
        <f>IF(FQ206="","",TODAY()-FQ206)</f>
        <v/>
      </c>
      <c r="FU206" t="str">
        <f>IF(FQ206="","SIN ESTADO",IF(FS206&lt;&gt;"","PAGA",IF(FR206&gt;0,"VENCIDA",IF(FR206&gt;=-5,"POR VENCER","AL DÍA"))))</f>
        <v>SIN ESTADO</v>
      </c>
      <c r="FW206" t="str">
        <f>IF(N($H206)&lt;29,"",IF(FQ206="","",FQ206+31))</f>
        <v/>
      </c>
      <c r="FX206" t="str">
        <f>IF(FW206="","",TODAY()-FW206)</f>
        <v/>
      </c>
      <c r="GA206" t="str">
        <f>IF(FW206="","SIN ESTADO",IF(FY206&lt;&gt;"","PAGA",IF(FX206&gt;0,"VENCIDA",IF(FX206&gt;=-5,"POR VENCER","AL DÍA"))))</f>
        <v>SIN ESTADO</v>
      </c>
      <c r="GC206" t="str">
        <f>IF(N($H206)&lt;30,"",IF(FW206="","",FW206+31))</f>
        <v/>
      </c>
      <c r="GD206" t="str">
        <f>IF(GC206="","",TODAY()-GC206)</f>
        <v/>
      </c>
      <c r="GG206" t="str">
        <f>IF(GC206="","SIN ESTADO",IF(GE206&lt;&gt;"","PAGA",IF(GD206&gt;0,"VENCIDA",IF(GD206&gt;=-5,"POR VENCER","AL DÍA"))))</f>
        <v>SIN ESTADO</v>
      </c>
      <c r="GI206" t="str">
        <f>IF(N($H206)&lt;31,"",IF(GC206="","",GC206+31))</f>
        <v/>
      </c>
      <c r="GJ206" t="str">
        <f>IF(GI206="","",TODAY()-GI206)</f>
        <v/>
      </c>
      <c r="GM206" t="str">
        <f>IF(GI206="","SIN ESTADO",IF(GK206&lt;&gt;"","PAGA",IF(GJ206&gt;0,"VENCIDA",IF(GJ206&gt;=-5,"POR VENCER","AL DÍA"))))</f>
        <v>SIN ESTADO</v>
      </c>
      <c r="GO206" t="str">
        <f>IF(N($H206)&lt;32,"",IF(GI206="","",GI206+31))</f>
        <v/>
      </c>
      <c r="GP206" t="str">
        <f>IF(GO206="","",TODAY()-GO206)</f>
        <v/>
      </c>
      <c r="GS206" t="str">
        <f>IF(GO206="","SIN ESTADO",IF(GQ206&lt;&gt;"","PAGA",IF(GP206&gt;0,"VENCIDA",IF(GP206&gt;=-5,"POR VENCER","AL DÍA"))))</f>
        <v>SIN ESTADO</v>
      </c>
      <c r="GU206" t="str">
        <f>IF(N($H206)&lt;33,"",IF(GO206="","",GO206+31))</f>
        <v/>
      </c>
      <c r="GV206" t="str">
        <f>IF(GU206="","",TODAY()-GU206)</f>
        <v/>
      </c>
      <c r="GY206" t="str">
        <f>IF(GU206="","SIN ESTADO",IF(GW206&lt;&gt;"","PAGA",IF(GV206&gt;0,"VENCIDA",IF(GV206&gt;=-5,"POR VENCER","AL DÍA"))))</f>
        <v>SIN ESTADO</v>
      </c>
      <c r="HA206" t="str">
        <f>IF(N($H206)&lt;34,"",IF(GU206="","",GU206+31))</f>
        <v/>
      </c>
      <c r="HB206" t="str">
        <f>IF(HA206="","",TODAY()-HA206)</f>
        <v/>
      </c>
      <c r="HE206" t="str">
        <f>IF(HA206="","SIN ESTADO",IF(HC206&lt;&gt;"","PAGA",IF(HB206&gt;0,"VENCIDA",IF(HB206&gt;=-5,"POR VENCER","AL DÍA"))))</f>
        <v>SIN ESTADO</v>
      </c>
      <c r="HG206" t="str">
        <f>IF(N($H206)&lt;35,"",IF(HA206="","",HA206+31))</f>
        <v/>
      </c>
      <c r="HH206" t="str">
        <f>IF(HG206="","",TODAY()-HG206)</f>
        <v/>
      </c>
      <c r="HK206" t="str">
        <f>IF(HG206="","SIN ESTADO",IF(HI206&lt;&gt;"","PAGA",IF(HH206&gt;0,"VENCIDA",IF(HH206&gt;=-5,"POR VENCER","AL DÍA"))))</f>
        <v>SIN ESTADO</v>
      </c>
      <c r="HM206" t="str">
        <f>IF(N($H206)&lt;36,"",IF(HG206="","",HG206+31))</f>
        <v/>
      </c>
      <c r="HN206" t="str">
        <f>IF(HM206="","",TODAY()-HM206)</f>
        <v/>
      </c>
      <c r="HQ206" t="str">
        <f>IF(HM206="","SIN ESTADO",IF(HO206&lt;&gt;"","PAGA",IF(HN206&gt;0,"VENCIDA",IF(HN206&gt;=-5,"POR VENCER","AL DÍA"))))</f>
        <v>SIN ESTADO</v>
      </c>
      <c r="HS206">
        <f>N206+T206+Z206+AF206+AL206+AR206+AX206+BD206+BJ206+BP206+BV206+CB206+CH206+CN206+CT206+CZ206+DF206+DL206+DR206+DX206+ED206+EJ206+EP206+EV206+FB206+FH206+FN206+FT206+FZ206+GF206+GL206+GR206+GX206+HD206+HJ206+HP206</f>
        <v>9250000</v>
      </c>
      <c r="HU206">
        <f>IFERROR(N($J206),0)</f>
        <v>1000000</v>
      </c>
      <c r="HW206">
        <f>SUMPRODUCT((MOD(COLUMN($M206:$HR206)-COLUMN($M206),6)=0)*ISNUMBER($M206:$HR206)*($M206:$HR206&gt;=RESUMEN!$C$26)*($M206:$HR206&lt;=RESUMEN!$C$27)*IFERROR(N($N206:$HS206),0))</f>
        <v>1000000</v>
      </c>
      <c r="HX206">
        <f>SUMPRODUCT((MOD(COLUMN($M206:$HR206)-COLUMN($M206),6)=0)*ISNUMBER($M206:$HR206)*($M206:$HR206&gt;=RESUMEN!$C$26)*($M206:$HR206&lt;=RESUMEN!$C$27))</f>
        <v>1</v>
      </c>
    </row>
    <row r="207">
      <c r="B207">
        <f>VENTAS!A206</f>
        <v>204</v>
      </c>
      <c r="C207" t="str">
        <f>VENTAS!B206</f>
        <v xml:space="preserve">LC2 - 22 - 6 </v>
      </c>
      <c r="D207" t="str">
        <f>VENTAS!C206</f>
        <v>VENDIDO</v>
      </c>
      <c r="E207">
        <f>VENTAS!D206</f>
        <v>28000000</v>
      </c>
      <c r="F207">
        <f>VENTAS!J206</f>
        <v>24000000</v>
      </c>
      <c r="G207">
        <f>VENTAS!F206</f>
        <v>45922</v>
      </c>
      <c r="H207">
        <f>VENTAS!K206</f>
        <v>24</v>
      </c>
      <c r="I207" t="str">
        <f>VENTAS!M206</f>
        <v xml:space="preserve">22 DE CADA MES </v>
      </c>
      <c r="J207">
        <f>VENTAS!L206</f>
        <v>1000000</v>
      </c>
      <c r="K207">
        <f>IF(N($H207)&lt;1,"",$G207+31)</f>
        <v>45953</v>
      </c>
      <c r="L207">
        <f>IF(K207="","",TODAY()-K207)</f>
        <v>365</v>
      </c>
      <c r="M207">
        <v>45952</v>
      </c>
      <c r="N207">
        <v>1000000</v>
      </c>
      <c r="O207" t="str">
        <f>IF(K207="","SIN ESTADO",IF(M207&lt;&gt;"","PAGA",IF(L207&gt;0,"VENCIDA",IF(L207&gt;=-5,"POR VENCER","AL DÍA"))))</f>
        <v>PAGA</v>
      </c>
      <c r="P207" t="str">
        <v>TRANSFERENCIA</v>
      </c>
      <c r="Q207">
        <f>IF(N($H207)&lt;2,"",IF(K207="","",K207+31))</f>
        <v>45984</v>
      </c>
      <c r="R207">
        <f>IF(Q207="","",TODAY()-Q207)</f>
        <v>334</v>
      </c>
      <c r="S207">
        <v>45981</v>
      </c>
      <c r="T207">
        <v>1000000</v>
      </c>
      <c r="U207" t="str">
        <f>IF(Q207="","SIN ESTADO",IF(S207&lt;&gt;"","PAGA",IF(R207&gt;0,"VENCIDA",IF(R207&gt;=-5,"POR VENCER","AL DÍA"))))</f>
        <v>PAGA</v>
      </c>
      <c r="V207" t="str">
        <v>TRANSFERENCIA</v>
      </c>
      <c r="W207">
        <f>IF(N($H207)&lt;3,"",IF(Q207="","",Q207+31))</f>
        <v>46015</v>
      </c>
      <c r="X207">
        <f>IF(W207="","",TODAY()-W207)</f>
        <v>303</v>
      </c>
      <c r="Y207">
        <v>46011</v>
      </c>
      <c r="Z207">
        <v>1000000</v>
      </c>
      <c r="AA207" t="str">
        <f>IF(W207="","SIN ESTADO",IF(Y207&lt;&gt;"","PAGA",IF(X207&gt;0,"VENCIDA",IF(X207&gt;=-5,"POR VENCER","AL DÍA"))))</f>
        <v>PAGA</v>
      </c>
      <c r="AB207" t="str">
        <v>TRANSFERENCIA</v>
      </c>
      <c r="AC207">
        <f>IF(N($H207)&lt;4,"",IF(W207="","",W207+31))</f>
        <v>46046</v>
      </c>
      <c r="AD207">
        <f>IF(AC207="","",TODAY()-AC207)</f>
        <v>272</v>
      </c>
      <c r="AE207">
        <v>46045</v>
      </c>
      <c r="AF207">
        <v>1000000</v>
      </c>
      <c r="AG207" t="str">
        <f>IF(AC207="","SIN ESTADO",IF(AE207&lt;&gt;"","PAGA",IF(AD207&gt;0,"VENCIDA",IF(AD207&gt;=-5,"POR VENCER","AL DÍA"))))</f>
        <v>PAGA</v>
      </c>
      <c r="AH207" t="str">
        <v>TRANSFERENCIA</v>
      </c>
      <c r="AI207">
        <f>IF(N($H207)&lt;5,"",IF(AC207="","",AC207+31))</f>
        <v>46077</v>
      </c>
      <c r="AJ207">
        <f>IF(AI207="","",TODAY()-AI207)</f>
        <v>241</v>
      </c>
      <c r="AK207">
        <v>46076</v>
      </c>
      <c r="AL207">
        <v>1000000</v>
      </c>
      <c r="AM207" t="str">
        <f>IF(AI207="","SIN ESTADO",IF(AK207&lt;&gt;"","PAGA",IF(AJ207&gt;0,"VENCIDA",IF(AJ207&gt;=-5,"POR VENCER","AL DÍA"))))</f>
        <v>PAGA</v>
      </c>
      <c r="AN207" t="str">
        <v>TRANSFERENCIA</v>
      </c>
      <c r="AO207">
        <f>IF(N($H207)&lt;6,"",IF(AI207="","",AI207+31))</f>
        <v>46108</v>
      </c>
      <c r="AP207">
        <f>IF(AO207="","",TODAY()-AO207)</f>
        <v>210</v>
      </c>
      <c r="AQ207">
        <v>46106</v>
      </c>
      <c r="AR207">
        <v>1000000</v>
      </c>
      <c r="AS207" t="str">
        <f>IF(AO207="","SIN ESTADO",IF(AQ207&lt;&gt;"","PAGA",IF(AP207&gt;0,"VENCIDA",IF(AP207&gt;=-5,"POR VENCER","AL DÍA"))))</f>
        <v>PAGA</v>
      </c>
      <c r="AT207" t="str">
        <v>TRANSFERENCIA</v>
      </c>
      <c r="AU207">
        <f>IF(N($H207)&lt;7,"",IF(AO207="","",AO207+31))</f>
        <v>46139</v>
      </c>
      <c r="AV207">
        <f>IF(AU207="","",TODAY()-AU207)</f>
        <v>179</v>
      </c>
      <c r="AW207">
        <v>46135</v>
      </c>
      <c r="AX207">
        <v>1000000</v>
      </c>
      <c r="AY207" t="str">
        <f>IF(AU207="","SIN ESTADO",IF(AW207&lt;&gt;"","PAGA",IF(AV207&gt;0,"VENCIDA",IF(AV207&gt;=-5,"POR VENCER","AL DÍA"))))</f>
        <v>PAGA</v>
      </c>
      <c r="AZ207" t="str">
        <v>TRANSFERENCIA</v>
      </c>
      <c r="BA207">
        <f>IF(N($H207)&lt;8,"",IF(AU207="","",AU207+31))</f>
        <v>46170</v>
      </c>
      <c r="BB207">
        <f>IF(BA207="","",TODAY()-BA207)</f>
        <v>148</v>
      </c>
      <c r="BC207">
        <v>46164</v>
      </c>
      <c r="BD207">
        <v>1000000</v>
      </c>
      <c r="BE207" t="str">
        <f>IF(BA207="","SIN ESTADO",IF(BC207&lt;&gt;"","PAGA",IF(BB207&gt;0,"VENCIDA",IF(BB207&gt;=-5,"POR VENCER","AL DÍA"))))</f>
        <v>PAGA</v>
      </c>
      <c r="BF207" t="str">
        <v>TRANSFERENCIA</v>
      </c>
      <c r="BG207">
        <f>IF(N($H207)&lt;9,"",IF(BA207="","",BA207+31))</f>
        <v>46201</v>
      </c>
      <c r="BH207">
        <f>IF(BG207="","",TODAY()-BG207)</f>
        <v>117</v>
      </c>
      <c r="BI207">
        <v>46196</v>
      </c>
      <c r="BJ207">
        <v>1000000</v>
      </c>
      <c r="BK207" t="str">
        <f>IF(BG207="","SIN ESTADO",IF(BI207&lt;&gt;"","PAGA",IF(BH207&gt;0,"VENCIDA",IF(BH207&gt;=-5,"POR VENCER","AL DÍA"))))</f>
        <v>PAGA</v>
      </c>
      <c r="BL207" t="str">
        <v>TRANSFERENCIA</v>
      </c>
      <c r="BM207">
        <f>IF(N($H207)&lt;10,"",IF(BG207="","",BG207+31))</f>
        <v>46232</v>
      </c>
      <c r="BN207">
        <f>IF(BM207="","",TODAY()-BM207)</f>
        <v>86</v>
      </c>
      <c r="BO207">
        <v>46227</v>
      </c>
      <c r="BP207">
        <v>1000000</v>
      </c>
      <c r="BQ207" t="str">
        <f>IF(BM207="","SIN ESTADO",IF(BO207&lt;&gt;"","PAGA",IF(BN207&gt;0,"VENCIDA",IF(BN207&gt;=-5,"POR VENCER","AL DÍA"))))</f>
        <v>PAGA</v>
      </c>
      <c r="BR207" t="str">
        <v>TRANSFERENCIA</v>
      </c>
      <c r="BS207">
        <f>IF(N($H207)&lt;11,"",IF(BM207="","",BM207+31))</f>
        <v>46263</v>
      </c>
      <c r="BT207">
        <f>IF(BS207="","",TODAY()-BS207)</f>
        <v>55</v>
      </c>
      <c r="BU207">
        <v>46258</v>
      </c>
      <c r="BV207">
        <v>1000000</v>
      </c>
      <c r="BW207" t="str">
        <f>IF(BS207="","SIN ESTADO",IF(BU207&lt;&gt;"","PAGA",IF(BT207&gt;0,"VENCIDA",IF(BT207&gt;=-5,"POR VENCER","AL DÍA"))))</f>
        <v>PAGA</v>
      </c>
      <c r="BX207" t="str">
        <v>TRANSFERENCIA</v>
      </c>
      <c r="BY207">
        <f>IF(N($H207)&lt;12,"",IF(BS207="","",BS207+31))</f>
        <v>46294</v>
      </c>
      <c r="BZ207">
        <f>IF(BY207="","",TODAY()-BY207)</f>
        <v>24</v>
      </c>
      <c r="CA207">
        <v>46296</v>
      </c>
      <c r="CB207">
        <v>1000000</v>
      </c>
      <c r="CC207" t="str">
        <f>IF(BY207="","SIN ESTADO",IF(CA207&lt;&gt;"","PAGA",IF(BZ207&gt;0,"VENCIDA",IF(BZ207&gt;=-5,"POR VENCER","AL DÍA"))))</f>
        <v>PAGA</v>
      </c>
      <c r="CD207" t="str">
        <v>TRANSFERENCIA</v>
      </c>
      <c r="CE207">
        <f>IF(N($H207)&lt;13,"",IF(BY207="","",BY207+31))</f>
        <v>46325</v>
      </c>
      <c r="CF207">
        <f>IF(CE207="","",TODAY()-CE207)</f>
        <v>-7</v>
      </c>
      <c r="CI207" t="str">
        <f>IF(CE207="","SIN ESTADO",IF(CG207&lt;&gt;"","PAGA",IF(CF207&gt;0,"VENCIDA",IF(CF207&gt;=-5,"POR VENCER","AL DÍA"))))</f>
        <v>AL DÍA</v>
      </c>
      <c r="CK207">
        <f>IF(N($H207)&lt;14,"",IF(CE207="","",CE207+31))</f>
        <v>46356</v>
      </c>
      <c r="CL207">
        <f>IF(CK207="","",TODAY()-CK207)</f>
        <v>-38</v>
      </c>
      <c r="CO207" t="str">
        <f>IF(CK207="","SIN ESTADO",IF(CM207&lt;&gt;"","PAGA",IF(CL207&gt;0,"VENCIDA",IF(CL207&gt;=-5,"POR VENCER","AL DÍA"))))</f>
        <v>AL DÍA</v>
      </c>
      <c r="CQ207">
        <f>IF(N($H207)&lt;15,"",IF(CK207="","",CK207+31))</f>
        <v>46387</v>
      </c>
      <c r="CR207">
        <f>IF(CQ207="","",TODAY()-CQ207)</f>
        <v>-69</v>
      </c>
      <c r="CU207" t="str">
        <f>IF(CQ207="","SIN ESTADO",IF(CS207&lt;&gt;"","PAGA",IF(CR207&gt;0,"VENCIDA",IF(CR207&gt;=-5,"POR VENCER","AL DÍA"))))</f>
        <v>AL DÍA</v>
      </c>
      <c r="CW207">
        <f>IF(N($H207)&lt;16,"",IF(CQ207="","",CQ207+31))</f>
        <v>46418</v>
      </c>
      <c r="CX207">
        <f>IF(CW207="","",TODAY()-CW207)</f>
        <v>-100</v>
      </c>
      <c r="DA207" t="str">
        <f>IF(CW207="","SIN ESTADO",IF(CY207&lt;&gt;"","PAGA",IF(CX207&gt;0,"VENCIDA",IF(CX207&gt;=-5,"POR VENCER","AL DÍA"))))</f>
        <v>AL DÍA</v>
      </c>
      <c r="DC207">
        <f>IF(N($H207)&lt;17,"",IF(CW207="","",CW207+31))</f>
        <v>46449</v>
      </c>
      <c r="DD207">
        <f>IF(DC207="","",TODAY()-DC207)</f>
        <v>-131</v>
      </c>
      <c r="DG207" t="str">
        <f>IF(DC207="","SIN ESTADO",IF(DE207&lt;&gt;"","PAGA",IF(DD207&gt;0,"VENCIDA",IF(DD207&gt;=-5,"POR VENCER","AL DÍA"))))</f>
        <v>AL DÍA</v>
      </c>
      <c r="DI207">
        <f>IF(N($H207)&lt;18,"",IF(DC207="","",DC207+31))</f>
        <v>46480</v>
      </c>
      <c r="DJ207">
        <f>IF(DI207="","",TODAY()-DI207)</f>
        <v>-162</v>
      </c>
      <c r="DM207" t="str">
        <f>IF(DI207="","SIN ESTADO",IF(DK207&lt;&gt;"","PAGA",IF(DJ207&gt;0,"VENCIDA",IF(DJ207&gt;=-5,"POR VENCER","AL DÍA"))))</f>
        <v>AL DÍA</v>
      </c>
      <c r="DO207">
        <f>IF(N($H207)&lt;19,"",IF(DI207="","",DI207+31))</f>
        <v>46511</v>
      </c>
      <c r="DP207">
        <f>IF(DO207="","",TODAY()-DO207)</f>
        <v>-193</v>
      </c>
      <c r="DS207" t="str">
        <f>IF(DO207="","SIN ESTADO",IF(DQ207&lt;&gt;"","PAGA",IF(DP207&gt;0,"VENCIDA",IF(DP207&gt;=-5,"POR VENCER","AL DÍA"))))</f>
        <v>AL DÍA</v>
      </c>
      <c r="DU207">
        <f>IF(N($H207)&lt;20,"",IF(DO207="","",DO207+31))</f>
        <v>46542</v>
      </c>
      <c r="DV207">
        <f>IF(DU207="","",TODAY()-DU207)</f>
        <v>-224</v>
      </c>
      <c r="DY207" t="str">
        <f>IF(DU207="","SIN ESTADO",IF(DW207&lt;&gt;"","PAGA",IF(DV207&gt;0,"VENCIDA",IF(DV207&gt;=-5,"POR VENCER","AL DÍA"))))</f>
        <v>AL DÍA</v>
      </c>
      <c r="EA207">
        <f>IF(N($H207)&lt;21,"",IF(DU207="","",DU207+31))</f>
        <v>46573</v>
      </c>
      <c r="EB207">
        <f>IF(EA207="","",TODAY()-EA207)</f>
        <v>-255</v>
      </c>
      <c r="EE207" t="str">
        <f>IF(EA207="","SIN ESTADO",IF(EC207&lt;&gt;"","PAGA",IF(EB207&gt;0,"VENCIDA",IF(EB207&gt;=-5,"POR VENCER","AL DÍA"))))</f>
        <v>AL DÍA</v>
      </c>
      <c r="EG207">
        <f>IF(N($H207)&lt;22,"",IF(EA207="","",EA207+31))</f>
        <v>46604</v>
      </c>
      <c r="EH207">
        <f>IF(EG207="","",TODAY()-EG207)</f>
        <v>-286</v>
      </c>
      <c r="EK207" t="str">
        <f>IF(EG207="","SIN ESTADO",IF(EI207&lt;&gt;"","PAGA",IF(EH207&gt;0,"VENCIDA",IF(EH207&gt;=-5,"POR VENCER","AL DÍA"))))</f>
        <v>AL DÍA</v>
      </c>
      <c r="EM207">
        <f>IF(N($H207)&lt;23,"",IF(EG207="","",EG207+31))</f>
        <v>46635</v>
      </c>
      <c r="EN207">
        <f>IF(EM207="","",TODAY()-EM207)</f>
        <v>-317</v>
      </c>
      <c r="EQ207" t="str">
        <f>IF(EM207="","SIN ESTADO",IF(EO207&lt;&gt;"","PAGA",IF(EN207&gt;0,"VENCIDA",IF(EN207&gt;=-5,"POR VENCER","AL DÍA"))))</f>
        <v>AL DÍA</v>
      </c>
      <c r="ES207">
        <f>IF(N($H207)&lt;24,"",IF(EM207="","",EM207+31))</f>
        <v>46666</v>
      </c>
      <c r="ET207">
        <f>IF(ES207="","",TODAY()-ES207)</f>
        <v>-348</v>
      </c>
      <c r="EW207" t="str">
        <f>IF(ES207="","SIN ESTADO",IF(EU207&lt;&gt;"","PAGA",IF(ET207&gt;0,"VENCIDA",IF(ET207&gt;=-5,"POR VENCER","AL DÍA"))))</f>
        <v>AL DÍA</v>
      </c>
      <c r="EY207" t="str">
        <f>IF(N($H207)&lt;25,"",IF(ES207="","",ES207+31))</f>
        <v/>
      </c>
      <c r="EZ207" t="str">
        <f>IF(EY207="","",TODAY()-EY207)</f>
        <v/>
      </c>
      <c r="FC207" t="str">
        <f>IF(EY207="","SIN ESTADO",IF(FA207&lt;&gt;"","PAGA",IF(EZ207&gt;0,"VENCIDA",IF(EZ207&gt;=-5,"POR VENCER","AL DÍA"))))</f>
        <v>SIN ESTADO</v>
      </c>
      <c r="FE207" t="str">
        <f>IF(N($H207)&lt;26,"",IF(EY207="","",EY207+31))</f>
        <v/>
      </c>
      <c r="FF207" t="str">
        <f>IF(FE207="","",TODAY()-FE207)</f>
        <v/>
      </c>
      <c r="FI207" t="str">
        <f>IF(FE207="","SIN ESTADO",IF(FG207&lt;&gt;"","PAGA",IF(FF207&gt;0,"VENCIDA",IF(FF207&gt;=-5,"POR VENCER","AL DÍA"))))</f>
        <v>SIN ESTADO</v>
      </c>
      <c r="FK207" t="str">
        <f>IF(N($H207)&lt;27,"",IF(FE207="","",FE207+31))</f>
        <v/>
      </c>
      <c r="FL207" t="str">
        <f>IF(FK207="","",TODAY()-FK207)</f>
        <v/>
      </c>
      <c r="FO207" t="str">
        <f>IF(FK207="","SIN ESTADO",IF(FM207&lt;&gt;"","PAGA",IF(FL207&gt;0,"VENCIDA",IF(FL207&gt;=-5,"POR VENCER","AL DÍA"))))</f>
        <v>SIN ESTADO</v>
      </c>
      <c r="FQ207" t="str">
        <f>IF(N($H207)&lt;28,"",IF(FK207="","",FK207+31))</f>
        <v/>
      </c>
      <c r="FR207" t="str">
        <f>IF(FQ207="","",TODAY()-FQ207)</f>
        <v/>
      </c>
      <c r="FU207" t="str">
        <f>IF(FQ207="","SIN ESTADO",IF(FS207&lt;&gt;"","PAGA",IF(FR207&gt;0,"VENCIDA",IF(FR207&gt;=-5,"POR VENCER","AL DÍA"))))</f>
        <v>SIN ESTADO</v>
      </c>
      <c r="FW207" t="str">
        <f>IF(N($H207)&lt;29,"",IF(FQ207="","",FQ207+31))</f>
        <v/>
      </c>
      <c r="FX207" t="str">
        <f>IF(FW207="","",TODAY()-FW207)</f>
        <v/>
      </c>
      <c r="GA207" t="str">
        <f>IF(FW207="","SIN ESTADO",IF(FY207&lt;&gt;"","PAGA",IF(FX207&gt;0,"VENCIDA",IF(FX207&gt;=-5,"POR VENCER","AL DÍA"))))</f>
        <v>SIN ESTADO</v>
      </c>
      <c r="GC207" t="str">
        <f>IF(N($H207)&lt;30,"",IF(FW207="","",FW207+31))</f>
        <v/>
      </c>
      <c r="GD207" t="str">
        <f>IF(GC207="","",TODAY()-GC207)</f>
        <v/>
      </c>
      <c r="GG207" t="str">
        <f>IF(GC207="","SIN ESTADO",IF(GE207&lt;&gt;"","PAGA",IF(GD207&gt;0,"VENCIDA",IF(GD207&gt;=-5,"POR VENCER","AL DÍA"))))</f>
        <v>SIN ESTADO</v>
      </c>
      <c r="GI207" t="str">
        <f>IF(N($H207)&lt;31,"",IF(GC207="","",GC207+31))</f>
        <v/>
      </c>
      <c r="GJ207" t="str">
        <f>IF(GI207="","",TODAY()-GI207)</f>
        <v/>
      </c>
      <c r="GM207" t="str">
        <f>IF(GI207="","SIN ESTADO",IF(GK207&lt;&gt;"","PAGA",IF(GJ207&gt;0,"VENCIDA",IF(GJ207&gt;=-5,"POR VENCER","AL DÍA"))))</f>
        <v>SIN ESTADO</v>
      </c>
      <c r="GO207" t="str">
        <f>IF(N($H207)&lt;32,"",IF(GI207="","",GI207+31))</f>
        <v/>
      </c>
      <c r="GP207" t="str">
        <f>IF(GO207="","",TODAY()-GO207)</f>
        <v/>
      </c>
      <c r="GS207" t="str">
        <f>IF(GO207="","SIN ESTADO",IF(GQ207&lt;&gt;"","PAGA",IF(GP207&gt;0,"VENCIDA",IF(GP207&gt;=-5,"POR VENCER","AL DÍA"))))</f>
        <v>SIN ESTADO</v>
      </c>
      <c r="GU207" t="str">
        <f>IF(N($H207)&lt;33,"",IF(GO207="","",GO207+31))</f>
        <v/>
      </c>
      <c r="GV207" t="str">
        <f>IF(GU207="","",TODAY()-GU207)</f>
        <v/>
      </c>
      <c r="GY207" t="str">
        <f>IF(GU207="","SIN ESTADO",IF(GW207&lt;&gt;"","PAGA",IF(GV207&gt;0,"VENCIDA",IF(GV207&gt;=-5,"POR VENCER","AL DÍA"))))</f>
        <v>SIN ESTADO</v>
      </c>
      <c r="HA207" t="str">
        <f>IF(N($H207)&lt;34,"",IF(GU207="","",GU207+31))</f>
        <v/>
      </c>
      <c r="HB207" t="str">
        <f>IF(HA207="","",TODAY()-HA207)</f>
        <v/>
      </c>
      <c r="HE207" t="str">
        <f>IF(HA207="","SIN ESTADO",IF(HC207&lt;&gt;"","PAGA",IF(HB207&gt;0,"VENCIDA",IF(HB207&gt;=-5,"POR VENCER","AL DÍA"))))</f>
        <v>SIN ESTADO</v>
      </c>
      <c r="HG207" t="str">
        <f>IF(N($H207)&lt;35,"",IF(HA207="","",HA207+31))</f>
        <v/>
      </c>
      <c r="HH207" t="str">
        <f>IF(HG207="","",TODAY()-HG207)</f>
        <v/>
      </c>
      <c r="HK207" t="str">
        <f>IF(HG207="","SIN ESTADO",IF(HI207&lt;&gt;"","PAGA",IF(HH207&gt;0,"VENCIDA",IF(HH207&gt;=-5,"POR VENCER","AL DÍA"))))</f>
        <v>SIN ESTADO</v>
      </c>
      <c r="HM207" t="str">
        <f>IF(N($H207)&lt;36,"",IF(HG207="","",HG207+31))</f>
        <v/>
      </c>
      <c r="HN207" t="str">
        <f>IF(HM207="","",TODAY()-HM207)</f>
        <v/>
      </c>
      <c r="HQ207" t="str">
        <f>IF(HM207="","SIN ESTADO",IF(HO207&lt;&gt;"","PAGA",IF(HN207&gt;0,"VENCIDA",IF(HN207&gt;=-5,"POR VENCER","AL DÍA"))))</f>
        <v>SIN ESTADO</v>
      </c>
      <c r="HS207">
        <f>N207+T207+Z207+AF207+AL207+AR207+AX207+BD207+BJ207+BP207+BV207+CB207+CH207+CN207+CT207+CZ207+DF207+DL207+DR207+DX207+ED207+EJ207+EP207+EV207+FB207+FH207+FN207+FT207+FZ207+GF207+GL207+GR207+GX207+HD207+HJ207+HP207</f>
        <v>12000000</v>
      </c>
      <c r="HU207">
        <f>IFERROR(N($J207),0)</f>
        <v>1000000</v>
      </c>
      <c r="HW207">
        <f>SUMPRODUCT((MOD(COLUMN($M207:$HR207)-COLUMN($M207),6)=0)*ISNUMBER($M207:$HR207)*($M207:$HR207&gt;=RESUMEN!$C$26)*($M207:$HR207&lt;=RESUMEN!$C$27)*IFERROR(N($N207:$HS207),0))</f>
        <v>1000000</v>
      </c>
      <c r="HX207">
        <f>SUMPRODUCT((MOD(COLUMN($M207:$HR207)-COLUMN($M207),6)=0)*ISNUMBER($M207:$HR207)*($M207:$HR207&gt;=RESUMEN!$C$26)*($M207:$HR207&lt;=RESUMEN!$C$27))</f>
        <v>1</v>
      </c>
    </row>
    <row r="208">
      <c r="B208">
        <f>VENTAS!A207</f>
        <v>205</v>
      </c>
      <c r="C208" t="str">
        <f>VENTAS!B207</f>
        <v xml:space="preserve">LC2 - 22 - 7 </v>
      </c>
      <c r="D208" t="str">
        <f>VENTAS!C207</f>
        <v>VENDIDO</v>
      </c>
      <c r="E208">
        <f>VENTAS!D207</f>
        <v>37470000</v>
      </c>
      <c r="F208">
        <f>VENTAS!J207</f>
        <v>33470000</v>
      </c>
      <c r="G208">
        <f>VENTAS!F207</f>
        <v>45931</v>
      </c>
      <c r="H208">
        <f>VENTAS!K207</f>
        <v>24</v>
      </c>
      <c r="I208" t="str">
        <f>VENTAS!M207</f>
        <v xml:space="preserve">01 DE CADA MES </v>
      </c>
      <c r="J208">
        <f>VENTAS!L207</f>
        <v>1394583.3333333333</v>
      </c>
      <c r="K208">
        <f>IF(N($H208)&lt;1,"",$G208+31)</f>
        <v>45962</v>
      </c>
      <c r="L208">
        <f>IF(K208="","",TODAY()-K208)</f>
        <v>356</v>
      </c>
      <c r="M208">
        <v>45966</v>
      </c>
      <c r="N208">
        <v>1000000</v>
      </c>
      <c r="O208" t="str">
        <f>IF(K208="","SIN ESTADO",IF(M208&lt;&gt;"","PAGA",IF(L208&gt;0,"VENCIDA",IF(L208&gt;=-5,"POR VENCER","AL DÍA"))))</f>
        <v>PAGA</v>
      </c>
      <c r="P208" t="str">
        <v>TRANSFERENCIA</v>
      </c>
      <c r="Q208">
        <f>IF(N($H208)&lt;2,"",IF(K208="","",K208+31))</f>
        <v>45993</v>
      </c>
      <c r="R208">
        <f>IF(Q208="","",TODAY()-Q208)</f>
        <v>325</v>
      </c>
      <c r="S208">
        <v>45994</v>
      </c>
      <c r="T208">
        <v>1000000</v>
      </c>
      <c r="U208" t="str">
        <f>IF(Q208="","SIN ESTADO",IF(S208&lt;&gt;"","PAGA",IF(R208&gt;0,"VENCIDA",IF(R208&gt;=-5,"POR VENCER","AL DÍA"))))</f>
        <v>PAGA</v>
      </c>
      <c r="V208" t="str">
        <v>TRANSFERENCIA</v>
      </c>
      <c r="W208">
        <f>IF(N($H208)&lt;3,"",IF(Q208="","",Q208+31))</f>
        <v>46024</v>
      </c>
      <c r="X208">
        <f>IF(W208="","",TODAY()-W208)</f>
        <v>294</v>
      </c>
      <c r="Y208">
        <v>46025</v>
      </c>
      <c r="Z208">
        <v>1000000</v>
      </c>
      <c r="AA208" t="str">
        <f>IF(W208="","SIN ESTADO",IF(Y208&lt;&gt;"","PAGA",IF(X208&gt;0,"VENCIDA",IF(X208&gt;=-5,"POR VENCER","AL DÍA"))))</f>
        <v>PAGA</v>
      </c>
      <c r="AB208" t="str">
        <v>TRANSFERENCIA</v>
      </c>
      <c r="AC208">
        <f>IF(N($H208)&lt;4,"",IF(W208="","",W208+31))</f>
        <v>46055</v>
      </c>
      <c r="AD208">
        <f>IF(AC208="","",TODAY()-AC208)</f>
        <v>263</v>
      </c>
      <c r="AE208">
        <v>46054</v>
      </c>
      <c r="AF208">
        <v>1000000</v>
      </c>
      <c r="AG208" t="str">
        <f>IF(AC208="","SIN ESTADO",IF(AE208&lt;&gt;"","PAGA",IF(AD208&gt;0,"VENCIDA",IF(AD208&gt;=-5,"POR VENCER","AL DÍA"))))</f>
        <v>PAGA</v>
      </c>
      <c r="AH208" t="str">
        <v>TRANSFERENCIA</v>
      </c>
      <c r="AI208">
        <f>IF(N($H208)&lt;5,"",IF(AC208="","",AC208+31))</f>
        <v>46086</v>
      </c>
      <c r="AJ208">
        <f>IF(AI208="","",TODAY()-AI208)</f>
        <v>232</v>
      </c>
      <c r="AK208">
        <v>46097</v>
      </c>
      <c r="AL208">
        <v>1000000</v>
      </c>
      <c r="AM208" t="str">
        <f>IF(AI208="","SIN ESTADO",IF(AK208&lt;&gt;"","PAGA",IF(AJ208&gt;0,"VENCIDA",IF(AJ208&gt;=-5,"POR VENCER","AL DÍA"))))</f>
        <v>PAGA</v>
      </c>
      <c r="AN208" t="str">
        <v>TRANSFERENCIA</v>
      </c>
      <c r="AO208">
        <f>IF(N($H208)&lt;6,"",IF(AI208="","",AI208+31))</f>
        <v>46117</v>
      </c>
      <c r="AP208">
        <f>IF(AO208="","",TODAY()-AO208)</f>
        <v>201</v>
      </c>
      <c r="AQ208">
        <v>46170</v>
      </c>
      <c r="AR208">
        <v>2000000</v>
      </c>
      <c r="AS208" t="str">
        <f>IF(AO208="","SIN ESTADO",IF(AQ208&lt;&gt;"","PAGA",IF(AP208&gt;0,"VENCIDA",IF(AP208&gt;=-5,"POR VENCER","AL DÍA"))))</f>
        <v>PAGA</v>
      </c>
      <c r="AT208" t="str">
        <v>TRANSFERENCIA</v>
      </c>
      <c r="AU208">
        <f>IF(N($H208)&lt;7,"",IF(AO208="","",AO208+31))</f>
        <v>46148</v>
      </c>
      <c r="AV208">
        <f>IF(AU208="","",TODAY()-AU208)</f>
        <v>170</v>
      </c>
      <c r="AW208">
        <v>46170</v>
      </c>
      <c r="AY208" t="str">
        <f>IF(AU208="","SIN ESTADO",IF(AW208&lt;&gt;"","PAGA",IF(AV208&gt;0,"VENCIDA",IF(AV208&gt;=-5,"POR VENCER","AL DÍA"))))</f>
        <v>PAGA</v>
      </c>
      <c r="BA208">
        <f>IF(N($H208)&lt;8,"",IF(AU208="","",AU208+31))</f>
        <v>46179</v>
      </c>
      <c r="BB208">
        <f>IF(BA208="","",TODAY()-BA208)</f>
        <v>139</v>
      </c>
      <c r="BE208" t="str">
        <f>IF(BA208="","SIN ESTADO",IF(BC208&lt;&gt;"","PAGA",IF(BB208&gt;0,"VENCIDA",IF(BB208&gt;=-5,"POR VENCER","AL DÍA"))))</f>
        <v>VENCIDA</v>
      </c>
      <c r="BG208">
        <f>IF(N($H208)&lt;9,"",IF(BA208="","",BA208+31))</f>
        <v>46210</v>
      </c>
      <c r="BH208">
        <f>IF(BG208="","",TODAY()-BG208)</f>
        <v>108</v>
      </c>
      <c r="BK208" t="str">
        <f>IF(BG208="","SIN ESTADO",IF(BI208&lt;&gt;"","PAGA",IF(BH208&gt;0,"VENCIDA",IF(BH208&gt;=-5,"POR VENCER","AL DÍA"))))</f>
        <v>VENCIDA</v>
      </c>
      <c r="BM208">
        <f>IF(N($H208)&lt;10,"",IF(BG208="","",BG208+31))</f>
        <v>46241</v>
      </c>
      <c r="BN208">
        <f>IF(BM208="","",TODAY()-BM208)</f>
        <v>77</v>
      </c>
      <c r="BQ208" t="str">
        <f>IF(BM208="","SIN ESTADO",IF(BO208&lt;&gt;"","PAGA",IF(BN208&gt;0,"VENCIDA",IF(BN208&gt;=-5,"POR VENCER","AL DÍA"))))</f>
        <v>VENCIDA</v>
      </c>
      <c r="BS208">
        <f>IF(N($H208)&lt;11,"",IF(BM208="","",BM208+31))</f>
        <v>46272</v>
      </c>
      <c r="BT208">
        <f>IF(BS208="","",TODAY()-BS208)</f>
        <v>46</v>
      </c>
      <c r="BW208" t="str">
        <f>IF(BS208="","SIN ESTADO",IF(BU208&lt;&gt;"","PAGA",IF(BT208&gt;0,"VENCIDA",IF(BT208&gt;=-5,"POR VENCER","AL DÍA"))))</f>
        <v>VENCIDA</v>
      </c>
      <c r="BY208">
        <f>IF(N($H208)&lt;12,"",IF(BS208="","",BS208+31))</f>
        <v>46303</v>
      </c>
      <c r="BZ208">
        <f>IF(BY208="","",TODAY()-BY208)</f>
        <v>15</v>
      </c>
      <c r="CC208" t="str">
        <f>IF(BY208="","SIN ESTADO",IF(CA208&lt;&gt;"","PAGA",IF(BZ208&gt;0,"VENCIDA",IF(BZ208&gt;=-5,"POR VENCER","AL DÍA"))))</f>
        <v>VENCIDA</v>
      </c>
      <c r="CE208">
        <f>IF(N($H208)&lt;13,"",IF(BY208="","",BY208+31))</f>
        <v>46334</v>
      </c>
      <c r="CF208">
        <f>IF(CE208="","",TODAY()-CE208)</f>
        <v>-16</v>
      </c>
      <c r="CI208" t="str">
        <f>IF(CE208="","SIN ESTADO",IF(CG208&lt;&gt;"","PAGA",IF(CF208&gt;0,"VENCIDA",IF(CF208&gt;=-5,"POR VENCER","AL DÍA"))))</f>
        <v>AL DÍA</v>
      </c>
      <c r="CK208">
        <f>IF(N($H208)&lt;14,"",IF(CE208="","",CE208+31))</f>
        <v>46365</v>
      </c>
      <c r="CL208">
        <f>IF(CK208="","",TODAY()-CK208)</f>
        <v>-47</v>
      </c>
      <c r="CO208" t="str">
        <f>IF(CK208="","SIN ESTADO",IF(CM208&lt;&gt;"","PAGA",IF(CL208&gt;0,"VENCIDA",IF(CL208&gt;=-5,"POR VENCER","AL DÍA"))))</f>
        <v>AL DÍA</v>
      </c>
      <c r="CQ208">
        <f>IF(N($H208)&lt;15,"",IF(CK208="","",CK208+31))</f>
        <v>46396</v>
      </c>
      <c r="CR208">
        <f>IF(CQ208="","",TODAY()-CQ208)</f>
        <v>-78</v>
      </c>
      <c r="CU208" t="str">
        <f>IF(CQ208="","SIN ESTADO",IF(CS208&lt;&gt;"","PAGA",IF(CR208&gt;0,"VENCIDA",IF(CR208&gt;=-5,"POR VENCER","AL DÍA"))))</f>
        <v>AL DÍA</v>
      </c>
      <c r="CW208">
        <f>IF(N($H208)&lt;16,"",IF(CQ208="","",CQ208+31))</f>
        <v>46427</v>
      </c>
      <c r="CX208">
        <f>IF(CW208="","",TODAY()-CW208)</f>
        <v>-109</v>
      </c>
      <c r="DA208" t="str">
        <f>IF(CW208="","SIN ESTADO",IF(CY208&lt;&gt;"","PAGA",IF(CX208&gt;0,"VENCIDA",IF(CX208&gt;=-5,"POR VENCER","AL DÍA"))))</f>
        <v>AL DÍA</v>
      </c>
      <c r="DC208">
        <f>IF(N($H208)&lt;17,"",IF(CW208="","",CW208+31))</f>
        <v>46458</v>
      </c>
      <c r="DD208">
        <f>IF(DC208="","",TODAY()-DC208)</f>
        <v>-140</v>
      </c>
      <c r="DG208" t="str">
        <f>IF(DC208="","SIN ESTADO",IF(DE208&lt;&gt;"","PAGA",IF(DD208&gt;0,"VENCIDA",IF(DD208&gt;=-5,"POR VENCER","AL DÍA"))))</f>
        <v>AL DÍA</v>
      </c>
      <c r="DI208">
        <f>IF(N($H208)&lt;18,"",IF(DC208="","",DC208+31))</f>
        <v>46489</v>
      </c>
      <c r="DJ208">
        <f>IF(DI208="","",TODAY()-DI208)</f>
        <v>-171</v>
      </c>
      <c r="DM208" t="str">
        <f>IF(DI208="","SIN ESTADO",IF(DK208&lt;&gt;"","PAGA",IF(DJ208&gt;0,"VENCIDA",IF(DJ208&gt;=-5,"POR VENCER","AL DÍA"))))</f>
        <v>AL DÍA</v>
      </c>
      <c r="DO208">
        <f>IF(N($H208)&lt;19,"",IF(DI208="","",DI208+31))</f>
        <v>46520</v>
      </c>
      <c r="DP208">
        <f>IF(DO208="","",TODAY()-DO208)</f>
        <v>-202</v>
      </c>
      <c r="DS208" t="str">
        <f>IF(DO208="","SIN ESTADO",IF(DQ208&lt;&gt;"","PAGA",IF(DP208&gt;0,"VENCIDA",IF(DP208&gt;=-5,"POR VENCER","AL DÍA"))))</f>
        <v>AL DÍA</v>
      </c>
      <c r="DU208">
        <f>IF(N($H208)&lt;20,"",IF(DO208="","",DO208+31))</f>
        <v>46551</v>
      </c>
      <c r="DV208">
        <f>IF(DU208="","",TODAY()-DU208)</f>
        <v>-233</v>
      </c>
      <c r="DY208" t="str">
        <f>IF(DU208="","SIN ESTADO",IF(DW208&lt;&gt;"","PAGA",IF(DV208&gt;0,"VENCIDA",IF(DV208&gt;=-5,"POR VENCER","AL DÍA"))))</f>
        <v>AL DÍA</v>
      </c>
      <c r="EA208">
        <f>IF(N($H208)&lt;21,"",IF(DU208="","",DU208+31))</f>
        <v>46582</v>
      </c>
      <c r="EB208">
        <f>IF(EA208="","",TODAY()-EA208)</f>
        <v>-264</v>
      </c>
      <c r="EE208" t="str">
        <f>IF(EA208="","SIN ESTADO",IF(EC208&lt;&gt;"","PAGA",IF(EB208&gt;0,"VENCIDA",IF(EB208&gt;=-5,"POR VENCER","AL DÍA"))))</f>
        <v>AL DÍA</v>
      </c>
      <c r="EG208">
        <f>IF(N($H208)&lt;22,"",IF(EA208="","",EA208+31))</f>
        <v>46613</v>
      </c>
      <c r="EH208">
        <f>IF(EG208="","",TODAY()-EG208)</f>
        <v>-295</v>
      </c>
      <c r="EK208" t="str">
        <f>IF(EG208="","SIN ESTADO",IF(EI208&lt;&gt;"","PAGA",IF(EH208&gt;0,"VENCIDA",IF(EH208&gt;=-5,"POR VENCER","AL DÍA"))))</f>
        <v>AL DÍA</v>
      </c>
      <c r="EM208">
        <f>IF(N($H208)&lt;23,"",IF(EG208="","",EG208+31))</f>
        <v>46644</v>
      </c>
      <c r="EN208">
        <f>IF(EM208="","",TODAY()-EM208)</f>
        <v>-326</v>
      </c>
      <c r="EQ208" t="str">
        <f>IF(EM208="","SIN ESTADO",IF(EO208&lt;&gt;"","PAGA",IF(EN208&gt;0,"VENCIDA",IF(EN208&gt;=-5,"POR VENCER","AL DÍA"))))</f>
        <v>AL DÍA</v>
      </c>
      <c r="ES208">
        <f>IF(N($H208)&lt;24,"",IF(EM208="","",EM208+31))</f>
        <v>46675</v>
      </c>
      <c r="ET208">
        <f>IF(ES208="","",TODAY()-ES208)</f>
        <v>-357</v>
      </c>
      <c r="EW208" t="str">
        <f>IF(ES208="","SIN ESTADO",IF(EU208&lt;&gt;"","PAGA",IF(ET208&gt;0,"VENCIDA",IF(ET208&gt;=-5,"POR VENCER","AL DÍA"))))</f>
        <v>AL DÍA</v>
      </c>
      <c r="EY208" t="str">
        <f>IF(N($H208)&lt;25,"",IF(ES208="","",ES208+31))</f>
        <v/>
      </c>
      <c r="EZ208" t="str">
        <f>IF(EY208="","",TODAY()-EY208)</f>
        <v/>
      </c>
      <c r="FC208" t="str">
        <f>IF(EY208="","SIN ESTADO",IF(FA208&lt;&gt;"","PAGA",IF(EZ208&gt;0,"VENCIDA",IF(EZ208&gt;=-5,"POR VENCER","AL DÍA"))))</f>
        <v>SIN ESTADO</v>
      </c>
      <c r="FE208" t="str">
        <f>IF(N($H208)&lt;26,"",IF(EY208="","",EY208+31))</f>
        <v/>
      </c>
      <c r="FF208" t="str">
        <f>IF(FE208="","",TODAY()-FE208)</f>
        <v/>
      </c>
      <c r="FI208" t="str">
        <f>IF(FE208="","SIN ESTADO",IF(FG208&lt;&gt;"","PAGA",IF(FF208&gt;0,"VENCIDA",IF(FF208&gt;=-5,"POR VENCER","AL DÍA"))))</f>
        <v>SIN ESTADO</v>
      </c>
      <c r="FK208" t="str">
        <f>IF(N($H208)&lt;27,"",IF(FE208="","",FE208+31))</f>
        <v/>
      </c>
      <c r="FL208" t="str">
        <f>IF(FK208="","",TODAY()-FK208)</f>
        <v/>
      </c>
      <c r="FO208" t="str">
        <f>IF(FK208="","SIN ESTADO",IF(FM208&lt;&gt;"","PAGA",IF(FL208&gt;0,"VENCIDA",IF(FL208&gt;=-5,"POR VENCER","AL DÍA"))))</f>
        <v>SIN ESTADO</v>
      </c>
      <c r="FQ208" t="str">
        <f>IF(N($H208)&lt;28,"",IF(FK208="","",FK208+31))</f>
        <v/>
      </c>
      <c r="FR208" t="str">
        <f>IF(FQ208="","",TODAY()-FQ208)</f>
        <v/>
      </c>
      <c r="FU208" t="str">
        <f>IF(FQ208="","SIN ESTADO",IF(FS208&lt;&gt;"","PAGA",IF(FR208&gt;0,"VENCIDA",IF(FR208&gt;=-5,"POR VENCER","AL DÍA"))))</f>
        <v>SIN ESTADO</v>
      </c>
      <c r="FW208" t="str">
        <f>IF(N($H208)&lt;29,"",IF(FQ208="","",FQ208+31))</f>
        <v/>
      </c>
      <c r="FX208" t="str">
        <f>IF(FW208="","",TODAY()-FW208)</f>
        <v/>
      </c>
      <c r="GA208" t="str">
        <f>IF(FW208="","SIN ESTADO",IF(FY208&lt;&gt;"","PAGA",IF(FX208&gt;0,"VENCIDA",IF(FX208&gt;=-5,"POR VENCER","AL DÍA"))))</f>
        <v>SIN ESTADO</v>
      </c>
      <c r="GC208" t="str">
        <f>IF(N($H208)&lt;30,"",IF(FW208="","",FW208+31))</f>
        <v/>
      </c>
      <c r="GD208" t="str">
        <f>IF(GC208="","",TODAY()-GC208)</f>
        <v/>
      </c>
      <c r="GG208" t="str">
        <f>IF(GC208="","SIN ESTADO",IF(GE208&lt;&gt;"","PAGA",IF(GD208&gt;0,"VENCIDA",IF(GD208&gt;=-5,"POR VENCER","AL DÍA"))))</f>
        <v>SIN ESTADO</v>
      </c>
      <c r="GI208" t="str">
        <f>IF(N($H208)&lt;31,"",IF(GC208="","",GC208+31))</f>
        <v/>
      </c>
      <c r="GJ208" t="str">
        <f>IF(GI208="","",TODAY()-GI208)</f>
        <v/>
      </c>
      <c r="GM208" t="str">
        <f>IF(GI208="","SIN ESTADO",IF(GK208&lt;&gt;"","PAGA",IF(GJ208&gt;0,"VENCIDA",IF(GJ208&gt;=-5,"POR VENCER","AL DÍA"))))</f>
        <v>SIN ESTADO</v>
      </c>
      <c r="GO208" t="str">
        <f>IF(N($H208)&lt;32,"",IF(GI208="","",GI208+31))</f>
        <v/>
      </c>
      <c r="GP208" t="str">
        <f>IF(GO208="","",TODAY()-GO208)</f>
        <v/>
      </c>
      <c r="GS208" t="str">
        <f>IF(GO208="","SIN ESTADO",IF(GQ208&lt;&gt;"","PAGA",IF(GP208&gt;0,"VENCIDA",IF(GP208&gt;=-5,"POR VENCER","AL DÍA"))))</f>
        <v>SIN ESTADO</v>
      </c>
      <c r="GU208" t="str">
        <f>IF(N($H208)&lt;33,"",IF(GO208="","",GO208+31))</f>
        <v/>
      </c>
      <c r="GV208" t="str">
        <f>IF(GU208="","",TODAY()-GU208)</f>
        <v/>
      </c>
      <c r="GY208" t="str">
        <f>IF(GU208="","SIN ESTADO",IF(GW208&lt;&gt;"","PAGA",IF(GV208&gt;0,"VENCIDA",IF(GV208&gt;=-5,"POR VENCER","AL DÍA"))))</f>
        <v>SIN ESTADO</v>
      </c>
      <c r="HA208" t="str">
        <f>IF(N($H208)&lt;34,"",IF(GU208="","",GU208+31))</f>
        <v/>
      </c>
      <c r="HB208" t="str">
        <f>IF(HA208="","",TODAY()-HA208)</f>
        <v/>
      </c>
      <c r="HE208" t="str">
        <f>IF(HA208="","SIN ESTADO",IF(HC208&lt;&gt;"","PAGA",IF(HB208&gt;0,"VENCIDA",IF(HB208&gt;=-5,"POR VENCER","AL DÍA"))))</f>
        <v>SIN ESTADO</v>
      </c>
      <c r="HG208" t="str">
        <f>IF(N($H208)&lt;35,"",IF(HA208="","",HA208+31))</f>
        <v/>
      </c>
      <c r="HH208" t="str">
        <f>IF(HG208="","",TODAY()-HG208)</f>
        <v/>
      </c>
      <c r="HK208" t="str">
        <f>IF(HG208="","SIN ESTADO",IF(HI208&lt;&gt;"","PAGA",IF(HH208&gt;0,"VENCIDA",IF(HH208&gt;=-5,"POR VENCER","AL DÍA"))))</f>
        <v>SIN ESTADO</v>
      </c>
      <c r="HM208" t="str">
        <f>IF(N($H208)&lt;36,"",IF(HG208="","",HG208+31))</f>
        <v/>
      </c>
      <c r="HN208" t="str">
        <f>IF(HM208="","",TODAY()-HM208)</f>
        <v/>
      </c>
      <c r="HQ208" t="str">
        <f>IF(HM208="","SIN ESTADO",IF(HO208&lt;&gt;"","PAGA",IF(HN208&gt;0,"VENCIDA",IF(HN208&gt;=-5,"POR VENCER","AL DÍA"))))</f>
        <v>SIN ESTADO</v>
      </c>
      <c r="HS208">
        <f>N208+T208+Z208+AF208+AL208+AR208+AX208+BD208+BJ208+BP208+BV208+CB208+CH208+CN208+CT208+CZ208+DF208+DL208+DR208+DX208+ED208+EJ208+EP208+EV208+FB208+FH208+FN208+FT208+FZ208+GF208+GL208+GR208+GX208+HD208+HJ208+HP208</f>
        <v>7000000</v>
      </c>
      <c r="HU208">
        <f>IFERROR(N($J208),0)</f>
        <v>1394583.3333333333</v>
      </c>
      <c r="HW208">
        <f>SUMPRODUCT((MOD(COLUMN($M208:$HR208)-COLUMN($M208),6)=0)*ISNUMBER($M208:$HR208)*($M208:$HR208&gt;=RESUMEN!$C$26)*($M208:$HR208&lt;=RESUMEN!$C$27)*IFERROR(N($N208:$HS208),0))</f>
        <v>0</v>
      </c>
      <c r="HX208">
        <f>SUMPRODUCT((MOD(COLUMN($M208:$HR208)-COLUMN($M208),6)=0)*ISNUMBER($M208:$HR208)*($M208:$HR208&gt;=RESUMEN!$C$26)*($M208:$HR208&lt;=RESUMEN!$C$27))</f>
        <v>0</v>
      </c>
    </row>
    <row r="209">
      <c r="B209">
        <f>VENTAS!A208</f>
        <v>206</v>
      </c>
      <c r="C209" t="str">
        <f>VENTAS!B208</f>
        <v xml:space="preserve">LC2 - 23 - 1 </v>
      </c>
      <c r="D209" t="str">
        <f>VENTAS!C208</f>
        <v>VENDIDO</v>
      </c>
      <c r="E209">
        <f>VENTAS!D208</f>
        <v>46129000</v>
      </c>
      <c r="F209">
        <f>VENTAS!J208</f>
        <v>42000000</v>
      </c>
      <c r="G209">
        <f>VENTAS!F208</f>
        <v>45846</v>
      </c>
      <c r="H209">
        <f>VENTAS!K208</f>
        <v>24</v>
      </c>
      <c r="I209" t="str">
        <f>VENTAS!M208</f>
        <v xml:space="preserve">08 DE CADA MES </v>
      </c>
      <c r="J209">
        <f>VENTAS!L208</f>
        <v>1750000</v>
      </c>
      <c r="K209">
        <f>IF(N($H209)&lt;1,"",$G209+31)</f>
        <v>45877</v>
      </c>
      <c r="L209">
        <f>IF(K209="","",TODAY()-K209)</f>
        <v>441</v>
      </c>
      <c r="M209">
        <v>45894</v>
      </c>
      <c r="N209">
        <v>1750000</v>
      </c>
      <c r="O209" t="str">
        <f>IF(K209="","SIN ESTADO",IF(M209&lt;&gt;"","PAGA",IF(L209&gt;0,"VENCIDA",IF(L209&gt;=-5,"POR VENCER","AL DÍA"))))</f>
        <v>PAGA</v>
      </c>
      <c r="P209" t="str">
        <v>TRANSFERENCIA</v>
      </c>
      <c r="Q209">
        <f>IF(N($H209)&lt;2,"",IF(K209="","",K209+31))</f>
        <v>45908</v>
      </c>
      <c r="R209">
        <f>IF(Q209="","",TODAY()-Q209)</f>
        <v>410</v>
      </c>
      <c r="S209">
        <v>45901</v>
      </c>
      <c r="T209">
        <v>1750000</v>
      </c>
      <c r="U209" t="str">
        <f>IF(Q209="","SIN ESTADO",IF(S209&lt;&gt;"","PAGA",IF(R209&gt;0,"VENCIDA",IF(R209&gt;=-5,"POR VENCER","AL DÍA"))))</f>
        <v>PAGA</v>
      </c>
      <c r="V209" t="str">
        <v>TRANSFERENCIA</v>
      </c>
      <c r="W209">
        <f>IF(N($H209)&lt;3,"",IF(Q209="","",Q209+31))</f>
        <v>45939</v>
      </c>
      <c r="X209">
        <f>IF(W209="","",TODAY()-W209)</f>
        <v>379</v>
      </c>
      <c r="Y209">
        <v>45931</v>
      </c>
      <c r="Z209">
        <v>1750000</v>
      </c>
      <c r="AA209" t="str">
        <f>IF(W209="","SIN ESTADO",IF(Y209&lt;&gt;"","PAGA",IF(X209&gt;0,"VENCIDA",IF(X209&gt;=-5,"POR VENCER","AL DÍA"))))</f>
        <v>PAGA</v>
      </c>
      <c r="AB209" t="str">
        <v>TRANSFERENCIA</v>
      </c>
      <c r="AC209">
        <f>IF(N($H209)&lt;4,"",IF(W209="","",W209+31))</f>
        <v>45970</v>
      </c>
      <c r="AD209">
        <f>IF(AC209="","",TODAY()-AC209)</f>
        <v>348</v>
      </c>
      <c r="AE209">
        <v>45966</v>
      </c>
      <c r="AF209">
        <v>1750000</v>
      </c>
      <c r="AG209" t="str">
        <f>IF(AC209="","SIN ESTADO",IF(AE209&lt;&gt;"","PAGA",IF(AD209&gt;0,"VENCIDA",IF(AD209&gt;=-5,"POR VENCER","AL DÍA"))))</f>
        <v>PAGA</v>
      </c>
      <c r="AH209" t="str">
        <v>TRANSFERENCIA</v>
      </c>
      <c r="AI209">
        <f>IF(N($H209)&lt;5,"",IF(AC209="","",AC209+31))</f>
        <v>46001</v>
      </c>
      <c r="AJ209">
        <f>IF(AI209="","",TODAY()-AI209)</f>
        <v>317</v>
      </c>
      <c r="AK209">
        <v>45993</v>
      </c>
      <c r="AL209">
        <v>1750000</v>
      </c>
      <c r="AM209" t="str">
        <f>IF(AI209="","SIN ESTADO",IF(AK209&lt;&gt;"","PAGA",IF(AJ209&gt;0,"VENCIDA",IF(AJ209&gt;=-5,"POR VENCER","AL DÍA"))))</f>
        <v>PAGA</v>
      </c>
      <c r="AN209" t="str">
        <v>TRANSFERENCIA</v>
      </c>
      <c r="AO209">
        <f>IF(N($H209)&lt;6,"",IF(AI209="","",AI209+31))</f>
        <v>46032</v>
      </c>
      <c r="AP209">
        <f>IF(AO209="","",TODAY()-AO209)</f>
        <v>286</v>
      </c>
      <c r="AQ209">
        <v>46027</v>
      </c>
      <c r="AR209">
        <v>1750000</v>
      </c>
      <c r="AS209" t="str">
        <f>IF(AO209="","SIN ESTADO",IF(AQ209&lt;&gt;"","PAGA",IF(AP209&gt;0,"VENCIDA",IF(AP209&gt;=-5,"POR VENCER","AL DÍA"))))</f>
        <v>PAGA</v>
      </c>
      <c r="AT209" t="str">
        <v>TRANSFERENCIA</v>
      </c>
      <c r="AU209">
        <f>IF(N($H209)&lt;7,"",IF(AO209="","",AO209+31))</f>
        <v>46063</v>
      </c>
      <c r="AV209">
        <f>IF(AU209="","",TODAY()-AU209)</f>
        <v>255</v>
      </c>
      <c r="AW209">
        <v>46055</v>
      </c>
      <c r="AX209">
        <v>1750000</v>
      </c>
      <c r="AY209" t="str">
        <f>IF(AU209="","SIN ESTADO",IF(AW209&lt;&gt;"","PAGA",IF(AV209&gt;0,"VENCIDA",IF(AV209&gt;=-5,"POR VENCER","AL DÍA"))))</f>
        <v>PAGA</v>
      </c>
      <c r="AZ209" t="str">
        <v>TRANSFERENCIA</v>
      </c>
      <c r="BA209">
        <f>IF(N($H209)&lt;8,"",IF(AU209="","",AU209+31))</f>
        <v>46094</v>
      </c>
      <c r="BB209">
        <f>IF(BA209="","",TODAY()-BA209)</f>
        <v>224</v>
      </c>
      <c r="BC209">
        <v>46083</v>
      </c>
      <c r="BD209">
        <v>1750000</v>
      </c>
      <c r="BE209" t="str">
        <f>IF(BA209="","SIN ESTADO",IF(BC209&lt;&gt;"","PAGA",IF(BB209&gt;0,"VENCIDA",IF(BB209&gt;=-5,"POR VENCER","AL DÍA"))))</f>
        <v>PAGA</v>
      </c>
      <c r="BF209" t="str">
        <v>TRANSFERENCIA</v>
      </c>
      <c r="BG209">
        <f>IF(N($H209)&lt;9,"",IF(BA209="","",BA209+31))</f>
        <v>46125</v>
      </c>
      <c r="BH209">
        <f>IF(BG209="","",TODAY()-BG209)</f>
        <v>193</v>
      </c>
      <c r="BI209">
        <v>46119</v>
      </c>
      <c r="BJ209">
        <v>1750000</v>
      </c>
      <c r="BK209" t="str">
        <f>IF(BG209="","SIN ESTADO",IF(BI209&lt;&gt;"","PAGA",IF(BH209&gt;0,"VENCIDA",IF(BH209&gt;=-5,"POR VENCER","AL DÍA"))))</f>
        <v>PAGA</v>
      </c>
      <c r="BL209" t="str">
        <v>TRANSFERENCIA</v>
      </c>
      <c r="BM209">
        <f>IF(N($H209)&lt;10,"",IF(BG209="","",BG209+31))</f>
        <v>46156</v>
      </c>
      <c r="BN209">
        <f>IF(BM209="","",TODAY()-BM209)</f>
        <v>162</v>
      </c>
      <c r="BO209">
        <v>46146</v>
      </c>
      <c r="BP209">
        <v>1750000</v>
      </c>
      <c r="BQ209" t="str">
        <f>IF(BM209="","SIN ESTADO",IF(BO209&lt;&gt;"","PAGA",IF(BN209&gt;0,"VENCIDA",IF(BN209&gt;=-5,"POR VENCER","AL DÍA"))))</f>
        <v>PAGA</v>
      </c>
      <c r="BR209" t="str">
        <v>TRANSFERENCIA</v>
      </c>
      <c r="BS209">
        <f>IF(N($H209)&lt;11,"",IF(BM209="","",BM209+31))</f>
        <v>46187</v>
      </c>
      <c r="BT209">
        <f>IF(BS209="","",TODAY()-BS209)</f>
        <v>131</v>
      </c>
      <c r="BU209">
        <v>46177</v>
      </c>
      <c r="BV209">
        <v>1750000</v>
      </c>
      <c r="BW209" t="str">
        <f>IF(BS209="","SIN ESTADO",IF(BU209&lt;&gt;"","PAGA",IF(BT209&gt;0,"VENCIDA",IF(BT209&gt;=-5,"POR VENCER","AL DÍA"))))</f>
        <v>PAGA</v>
      </c>
      <c r="BX209" t="str">
        <v>TRANSFERENCIA</v>
      </c>
      <c r="BY209">
        <f>IF(N($H209)&lt;12,"",IF(BS209="","",BS209+31))</f>
        <v>46218</v>
      </c>
      <c r="BZ209">
        <f>IF(BY209="","",TODAY()-BY209)</f>
        <v>100</v>
      </c>
      <c r="CA209">
        <v>46205</v>
      </c>
      <c r="CB209">
        <v>1750000</v>
      </c>
      <c r="CC209" t="str">
        <f>IF(BY209="","SIN ESTADO",IF(CA209&lt;&gt;"","PAGA",IF(BZ209&gt;0,"VENCIDA",IF(BZ209&gt;=-5,"POR VENCER","AL DÍA"))))</f>
        <v>PAGA</v>
      </c>
      <c r="CD209" t="str">
        <v>TRANSFERENCIA</v>
      </c>
      <c r="CE209">
        <f>IF(N($H209)&lt;13,"",IF(BY209="","",BY209+31))</f>
        <v>46249</v>
      </c>
      <c r="CF209">
        <f>IF(CE209="","",TODAY()-CE209)</f>
        <v>69</v>
      </c>
      <c r="CG209">
        <v>46236</v>
      </c>
      <c r="CH209">
        <v>1750000</v>
      </c>
      <c r="CI209" t="str">
        <f>IF(CE209="","SIN ESTADO",IF(CG209&lt;&gt;"","PAGA",IF(CF209&gt;0,"VENCIDA",IF(CF209&gt;=-5,"POR VENCER","AL DÍA"))))</f>
        <v>PAGA</v>
      </c>
      <c r="CJ209" t="str">
        <v>TRANSFERENCIA</v>
      </c>
      <c r="CK209">
        <f>IF(N($H209)&lt;14,"",IF(CE209="","",CE209+31))</f>
        <v>46280</v>
      </c>
      <c r="CL209">
        <f>IF(CK209="","",TODAY()-CK209)</f>
        <v>38</v>
      </c>
      <c r="CM209">
        <v>46269</v>
      </c>
      <c r="CN209">
        <v>1750000</v>
      </c>
      <c r="CO209" t="str">
        <f>IF(CK209="","SIN ESTADO",IF(CM209&lt;&gt;"","PAGA",IF(CL209&gt;0,"VENCIDA",IF(CL209&gt;=-5,"POR VENCER","AL DÍA"))))</f>
        <v>PAGA</v>
      </c>
      <c r="CP209" t="str">
        <v>TRANSFERENCIA</v>
      </c>
      <c r="CQ209">
        <f>IF(N($H209)&lt;15,"",IF(CK209="","",CK209+31))</f>
        <v>46311</v>
      </c>
      <c r="CR209">
        <f>IF(CQ209="","",TODAY()-CQ209)</f>
        <v>7</v>
      </c>
      <c r="CS209">
        <v>46298</v>
      </c>
      <c r="CT209">
        <v>1750000</v>
      </c>
      <c r="CU209" t="str">
        <f>IF(CQ209="","SIN ESTADO",IF(CS209&lt;&gt;"","PAGA",IF(CR209&gt;0,"VENCIDA",IF(CR209&gt;=-5,"POR VENCER","AL DÍA"))))</f>
        <v>PAGA</v>
      </c>
      <c r="CV209" t="str">
        <v>TRANSFERENCIA</v>
      </c>
      <c r="CW209">
        <f>IF(N($H209)&lt;16,"",IF(CQ209="","",CQ209+31))</f>
        <v>46342</v>
      </c>
      <c r="CX209">
        <f>IF(CW209="","",TODAY()-CW209)</f>
        <v>-24</v>
      </c>
      <c r="DA209" t="str">
        <f>IF(CW209="","SIN ESTADO",IF(CY209&lt;&gt;"","PAGA",IF(CX209&gt;0,"VENCIDA",IF(CX209&gt;=-5,"POR VENCER","AL DÍA"))))</f>
        <v>AL DÍA</v>
      </c>
      <c r="DC209">
        <f>IF(N($H209)&lt;17,"",IF(CW209="","",CW209+31))</f>
        <v>46373</v>
      </c>
      <c r="DD209">
        <f>IF(DC209="","",TODAY()-DC209)</f>
        <v>-55</v>
      </c>
      <c r="DG209" t="str">
        <f>IF(DC209="","SIN ESTADO",IF(DE209&lt;&gt;"","PAGA",IF(DD209&gt;0,"VENCIDA",IF(DD209&gt;=-5,"POR VENCER","AL DÍA"))))</f>
        <v>AL DÍA</v>
      </c>
      <c r="DI209">
        <f>IF(N($H209)&lt;18,"",IF(DC209="","",DC209+31))</f>
        <v>46404</v>
      </c>
      <c r="DJ209">
        <f>IF(DI209="","",TODAY()-DI209)</f>
        <v>-86</v>
      </c>
      <c r="DM209" t="str">
        <f>IF(DI209="","SIN ESTADO",IF(DK209&lt;&gt;"","PAGA",IF(DJ209&gt;0,"VENCIDA",IF(DJ209&gt;=-5,"POR VENCER","AL DÍA"))))</f>
        <v>AL DÍA</v>
      </c>
      <c r="DO209">
        <f>IF(N($H209)&lt;19,"",IF(DI209="","",DI209+31))</f>
        <v>46435</v>
      </c>
      <c r="DP209">
        <f>IF(DO209="","",TODAY()-DO209)</f>
        <v>-117</v>
      </c>
      <c r="DS209" t="str">
        <f>IF(DO209="","SIN ESTADO",IF(DQ209&lt;&gt;"","PAGA",IF(DP209&gt;0,"VENCIDA",IF(DP209&gt;=-5,"POR VENCER","AL DÍA"))))</f>
        <v>AL DÍA</v>
      </c>
      <c r="DU209">
        <f>IF(N($H209)&lt;20,"",IF(DO209="","",DO209+31))</f>
        <v>46466</v>
      </c>
      <c r="DV209">
        <f>IF(DU209="","",TODAY()-DU209)</f>
        <v>-148</v>
      </c>
      <c r="DY209" t="str">
        <f>IF(DU209="","SIN ESTADO",IF(DW209&lt;&gt;"","PAGA",IF(DV209&gt;0,"VENCIDA",IF(DV209&gt;=-5,"POR VENCER","AL DÍA"))))</f>
        <v>AL DÍA</v>
      </c>
      <c r="EA209">
        <f>IF(N($H209)&lt;21,"",IF(DU209="","",DU209+31))</f>
        <v>46497</v>
      </c>
      <c r="EB209">
        <f>IF(EA209="","",TODAY()-EA209)</f>
        <v>-179</v>
      </c>
      <c r="EE209" t="str">
        <f>IF(EA209="","SIN ESTADO",IF(EC209&lt;&gt;"","PAGA",IF(EB209&gt;0,"VENCIDA",IF(EB209&gt;=-5,"POR VENCER","AL DÍA"))))</f>
        <v>AL DÍA</v>
      </c>
      <c r="EG209">
        <f>IF(N($H209)&lt;22,"",IF(EA209="","",EA209+31))</f>
        <v>46528</v>
      </c>
      <c r="EH209">
        <f>IF(EG209="","",TODAY()-EG209)</f>
        <v>-210</v>
      </c>
      <c r="EK209" t="str">
        <f>IF(EG209="","SIN ESTADO",IF(EI209&lt;&gt;"","PAGA",IF(EH209&gt;0,"VENCIDA",IF(EH209&gt;=-5,"POR VENCER","AL DÍA"))))</f>
        <v>AL DÍA</v>
      </c>
      <c r="EM209">
        <f>IF(N($H209)&lt;23,"",IF(EG209="","",EG209+31))</f>
        <v>46559</v>
      </c>
      <c r="EN209">
        <f>IF(EM209="","",TODAY()-EM209)</f>
        <v>-241</v>
      </c>
      <c r="EQ209" t="str">
        <f>IF(EM209="","SIN ESTADO",IF(EO209&lt;&gt;"","PAGA",IF(EN209&gt;0,"VENCIDA",IF(EN209&gt;=-5,"POR VENCER","AL DÍA"))))</f>
        <v>AL DÍA</v>
      </c>
      <c r="ES209">
        <f>IF(N($H209)&lt;24,"",IF(EM209="","",EM209+31))</f>
        <v>46590</v>
      </c>
      <c r="ET209">
        <f>IF(ES209="","",TODAY()-ES209)</f>
        <v>-272</v>
      </c>
      <c r="EW209" t="str">
        <f>IF(ES209="","SIN ESTADO",IF(EU209&lt;&gt;"","PAGA",IF(ET209&gt;0,"VENCIDA",IF(ET209&gt;=-5,"POR VENCER","AL DÍA"))))</f>
        <v>AL DÍA</v>
      </c>
      <c r="EY209" t="str">
        <f>IF(N($H209)&lt;25,"",IF(ES209="","",ES209+31))</f>
        <v/>
      </c>
      <c r="EZ209" t="str">
        <f>IF(EY209="","",TODAY()-EY209)</f>
        <v/>
      </c>
      <c r="FC209" t="str">
        <f>IF(EY209="","SIN ESTADO",IF(FA209&lt;&gt;"","PAGA",IF(EZ209&gt;0,"VENCIDA",IF(EZ209&gt;=-5,"POR VENCER","AL DÍA"))))</f>
        <v>SIN ESTADO</v>
      </c>
      <c r="FE209" t="str">
        <f>IF(N($H209)&lt;26,"",IF(EY209="","",EY209+31))</f>
        <v/>
      </c>
      <c r="FF209" t="str">
        <f>IF(FE209="","",TODAY()-FE209)</f>
        <v/>
      </c>
      <c r="FI209" t="str">
        <f>IF(FE209="","SIN ESTADO",IF(FG209&lt;&gt;"","PAGA",IF(FF209&gt;0,"VENCIDA",IF(FF209&gt;=-5,"POR VENCER","AL DÍA"))))</f>
        <v>SIN ESTADO</v>
      </c>
      <c r="FK209" t="str">
        <f>IF(N($H209)&lt;27,"",IF(FE209="","",FE209+31))</f>
        <v/>
      </c>
      <c r="FL209" t="str">
        <f>IF(FK209="","",TODAY()-FK209)</f>
        <v/>
      </c>
      <c r="FO209" t="str">
        <f>IF(FK209="","SIN ESTADO",IF(FM209&lt;&gt;"","PAGA",IF(FL209&gt;0,"VENCIDA",IF(FL209&gt;=-5,"POR VENCER","AL DÍA"))))</f>
        <v>SIN ESTADO</v>
      </c>
      <c r="FQ209" t="str">
        <f>IF(N($H209)&lt;28,"",IF(FK209="","",FK209+31))</f>
        <v/>
      </c>
      <c r="FR209" t="str">
        <f>IF(FQ209="","",TODAY()-FQ209)</f>
        <v/>
      </c>
      <c r="FU209" t="str">
        <f>IF(FQ209="","SIN ESTADO",IF(FS209&lt;&gt;"","PAGA",IF(FR209&gt;0,"VENCIDA",IF(FR209&gt;=-5,"POR VENCER","AL DÍA"))))</f>
        <v>SIN ESTADO</v>
      </c>
      <c r="FW209" t="str">
        <f>IF(N($H209)&lt;29,"",IF(FQ209="","",FQ209+31))</f>
        <v/>
      </c>
      <c r="FX209" t="str">
        <f>IF(FW209="","",TODAY()-FW209)</f>
        <v/>
      </c>
      <c r="GA209" t="str">
        <f>IF(FW209="","SIN ESTADO",IF(FY209&lt;&gt;"","PAGA",IF(FX209&gt;0,"VENCIDA",IF(FX209&gt;=-5,"POR VENCER","AL DÍA"))))</f>
        <v>SIN ESTADO</v>
      </c>
      <c r="GC209" t="str">
        <f>IF(N($H209)&lt;30,"",IF(FW209="","",FW209+31))</f>
        <v/>
      </c>
      <c r="GD209" t="str">
        <f>IF(GC209="","",TODAY()-GC209)</f>
        <v/>
      </c>
      <c r="GG209" t="str">
        <f>IF(GC209="","SIN ESTADO",IF(GE209&lt;&gt;"","PAGA",IF(GD209&gt;0,"VENCIDA",IF(GD209&gt;=-5,"POR VENCER","AL DÍA"))))</f>
        <v>SIN ESTADO</v>
      </c>
      <c r="GI209" t="str">
        <f>IF(N($H209)&lt;31,"",IF(GC209="","",GC209+31))</f>
        <v/>
      </c>
      <c r="GJ209" t="str">
        <f>IF(GI209="","",TODAY()-GI209)</f>
        <v/>
      </c>
      <c r="GM209" t="str">
        <f>IF(GI209="","SIN ESTADO",IF(GK209&lt;&gt;"","PAGA",IF(GJ209&gt;0,"VENCIDA",IF(GJ209&gt;=-5,"POR VENCER","AL DÍA"))))</f>
        <v>SIN ESTADO</v>
      </c>
      <c r="GO209" t="str">
        <f>IF(N($H209)&lt;32,"",IF(GI209="","",GI209+31))</f>
        <v/>
      </c>
      <c r="GP209" t="str">
        <f>IF(GO209="","",TODAY()-GO209)</f>
        <v/>
      </c>
      <c r="GS209" t="str">
        <f>IF(GO209="","SIN ESTADO",IF(GQ209&lt;&gt;"","PAGA",IF(GP209&gt;0,"VENCIDA",IF(GP209&gt;=-5,"POR VENCER","AL DÍA"))))</f>
        <v>SIN ESTADO</v>
      </c>
      <c r="GU209" t="str">
        <f>IF(N($H209)&lt;33,"",IF(GO209="","",GO209+31))</f>
        <v/>
      </c>
      <c r="GV209" t="str">
        <f>IF(GU209="","",TODAY()-GU209)</f>
        <v/>
      </c>
      <c r="GY209" t="str">
        <f>IF(GU209="","SIN ESTADO",IF(GW209&lt;&gt;"","PAGA",IF(GV209&gt;0,"VENCIDA",IF(GV209&gt;=-5,"POR VENCER","AL DÍA"))))</f>
        <v>SIN ESTADO</v>
      </c>
      <c r="HA209" t="str">
        <f>IF(N($H209)&lt;34,"",IF(GU209="","",GU209+31))</f>
        <v/>
      </c>
      <c r="HB209" t="str">
        <f>IF(HA209="","",TODAY()-HA209)</f>
        <v/>
      </c>
      <c r="HE209" t="str">
        <f>IF(HA209="","SIN ESTADO",IF(HC209&lt;&gt;"","PAGA",IF(HB209&gt;0,"VENCIDA",IF(HB209&gt;=-5,"POR VENCER","AL DÍA"))))</f>
        <v>SIN ESTADO</v>
      </c>
      <c r="HG209" t="str">
        <f>IF(N($H209)&lt;35,"",IF(HA209="","",HA209+31))</f>
        <v/>
      </c>
      <c r="HH209" t="str">
        <f>IF(HG209="","",TODAY()-HG209)</f>
        <v/>
      </c>
      <c r="HK209" t="str">
        <f>IF(HG209="","SIN ESTADO",IF(HI209&lt;&gt;"","PAGA",IF(HH209&gt;0,"VENCIDA",IF(HH209&gt;=-5,"POR VENCER","AL DÍA"))))</f>
        <v>SIN ESTADO</v>
      </c>
      <c r="HM209" t="str">
        <f>IF(N($H209)&lt;36,"",IF(HG209="","",HG209+31))</f>
        <v/>
      </c>
      <c r="HN209" t="str">
        <f>IF(HM209="","",TODAY()-HM209)</f>
        <v/>
      </c>
      <c r="HQ209" t="str">
        <f>IF(HM209="","SIN ESTADO",IF(HO209&lt;&gt;"","PAGA",IF(HN209&gt;0,"VENCIDA",IF(HN209&gt;=-5,"POR VENCER","AL DÍA"))))</f>
        <v>SIN ESTADO</v>
      </c>
      <c r="HS209">
        <f>N209+T209+Z209+AF209+AL209+AR209+AX209+BD209+BJ209+BP209+BV209+CB209+CH209+CN209+CT209+CZ209+DF209+DL209+DR209+DX209+ED209+EJ209+EP209+EV209+FB209+FH209+FN209+FT209+FZ209+GF209+GL209+GR209+GX209+HD209+HJ209+HP209</f>
        <v>26250000</v>
      </c>
      <c r="HU209">
        <f>IFERROR(N($J209),0)</f>
        <v>1750000</v>
      </c>
      <c r="HW209">
        <f>SUMPRODUCT((MOD(COLUMN($M209:$HR209)-COLUMN($M209),6)=0)*ISNUMBER($M209:$HR209)*($M209:$HR209&gt;=RESUMEN!$C$26)*($M209:$HR209&lt;=RESUMEN!$C$27)*IFERROR(N($N209:$HS209),0))</f>
        <v>1750000</v>
      </c>
      <c r="HX209">
        <f>SUMPRODUCT((MOD(COLUMN($M209:$HR209)-COLUMN($M209),6)=0)*ISNUMBER($M209:$HR209)*($M209:$HR209&gt;=RESUMEN!$C$26)*($M209:$HR209&lt;=RESUMEN!$C$27))</f>
        <v>1</v>
      </c>
    </row>
    <row r="210">
      <c r="B210">
        <f>VENTAS!A209</f>
        <v>207</v>
      </c>
      <c r="C210" t="str">
        <f>VENTAS!B209</f>
        <v xml:space="preserve">LC2 - 23 - 2 </v>
      </c>
      <c r="D210" t="str">
        <f>VENTAS!C209</f>
        <v>VENDIDO</v>
      </c>
      <c r="E210">
        <f>VENTAS!D209</f>
        <v>28000000</v>
      </c>
      <c r="F210">
        <f>VENTAS!J209</f>
        <v>24000000</v>
      </c>
      <c r="G210">
        <f>VENTAS!F209</f>
        <v>46260</v>
      </c>
      <c r="H210">
        <f>VENTAS!K209</f>
        <v>24</v>
      </c>
      <c r="I210" t="str">
        <f>VENTAS!M209</f>
        <v>30 DE CADA MES</v>
      </c>
      <c r="J210">
        <f>VENTAS!L209</f>
        <v>1000000</v>
      </c>
      <c r="K210">
        <f>IF(N($H210)&lt;1,"",$G210+31)</f>
        <v>46291</v>
      </c>
      <c r="L210">
        <f>IF(K210="","",TODAY()-K210)</f>
        <v>27</v>
      </c>
      <c r="M210">
        <v>46287</v>
      </c>
      <c r="N210">
        <v>500000</v>
      </c>
      <c r="O210" t="str">
        <f>IF(K210="","SIN ESTADO",IF(M210&lt;&gt;"","PAGA",IF(L210&gt;0,"VENCIDA",IF(L210&gt;=-5,"POR VENCER","AL DÍA"))))</f>
        <v>PAGA</v>
      </c>
      <c r="P210" t="str">
        <v>TRANSFERENCIA</v>
      </c>
      <c r="Q210">
        <f>IF(N($H210)&lt;2,"",IF(K210="","",K210+31))</f>
        <v>46322</v>
      </c>
      <c r="R210">
        <f>IF(Q210="","",TODAY()-Q210)</f>
        <v>-4</v>
      </c>
      <c r="S210">
        <v>46291</v>
      </c>
      <c r="T210">
        <v>500000</v>
      </c>
      <c r="U210" t="str">
        <f>IF(Q210="","SIN ESTADO",IF(S210&lt;&gt;"","PAGA",IF(R210&gt;0,"VENCIDA",IF(R210&gt;=-5,"POR VENCER","AL DÍA"))))</f>
        <v>PAGA</v>
      </c>
      <c r="V210" t="str">
        <v>TRANSFERENCIA</v>
      </c>
      <c r="W210">
        <f>IF(N($H210)&lt;3,"",IF(Q210="","",Q210+31))</f>
        <v>46353</v>
      </c>
      <c r="X210">
        <f>IF(W210="","",TODAY()-W210)</f>
        <v>-35</v>
      </c>
      <c r="AA210" t="str">
        <f>IF(W210="","SIN ESTADO",IF(Y210&lt;&gt;"","PAGA",IF(X210&gt;0,"VENCIDA",IF(X210&gt;=-5,"POR VENCER","AL DÍA"))))</f>
        <v>AL DÍA</v>
      </c>
      <c r="AC210">
        <f>IF(N($H210)&lt;4,"",IF(W210="","",W210+31))</f>
        <v>46384</v>
      </c>
      <c r="AD210">
        <f>IF(AC210="","",TODAY()-AC210)</f>
        <v>-66</v>
      </c>
      <c r="AG210" t="str">
        <f>IF(AC210="","SIN ESTADO",IF(AE210&lt;&gt;"","PAGA",IF(AD210&gt;0,"VENCIDA",IF(AD210&gt;=-5,"POR VENCER","AL DÍA"))))</f>
        <v>AL DÍA</v>
      </c>
      <c r="AI210">
        <f>IF(N($H210)&lt;5,"",IF(AC210="","",AC210+31))</f>
        <v>46415</v>
      </c>
      <c r="AJ210">
        <f>IF(AI210="","",TODAY()-AI210)</f>
        <v>-97</v>
      </c>
      <c r="AM210" t="str">
        <f>IF(AI210="","SIN ESTADO",IF(AK210&lt;&gt;"","PAGA",IF(AJ210&gt;0,"VENCIDA",IF(AJ210&gt;=-5,"POR VENCER","AL DÍA"))))</f>
        <v>AL DÍA</v>
      </c>
      <c r="AO210">
        <f>IF(N($H210)&lt;6,"",IF(AI210="","",AI210+31))</f>
        <v>46446</v>
      </c>
      <c r="AP210">
        <f>IF(AO210="","",TODAY()-AO210)</f>
        <v>-128</v>
      </c>
      <c r="AS210" t="str">
        <f>IF(AO210="","SIN ESTADO",IF(AQ210&lt;&gt;"","PAGA",IF(AP210&gt;0,"VENCIDA",IF(AP210&gt;=-5,"POR VENCER","AL DÍA"))))</f>
        <v>AL DÍA</v>
      </c>
      <c r="AU210">
        <f>IF(N($H210)&lt;7,"",IF(AO210="","",AO210+31))</f>
        <v>46477</v>
      </c>
      <c r="AV210">
        <f>IF(AU210="","",TODAY()-AU210)</f>
        <v>-159</v>
      </c>
      <c r="AY210" t="str">
        <f>IF(AU210="","SIN ESTADO",IF(AW210&lt;&gt;"","PAGA",IF(AV210&gt;0,"VENCIDA",IF(AV210&gt;=-5,"POR VENCER","AL DÍA"))))</f>
        <v>AL DÍA</v>
      </c>
      <c r="BA210">
        <f>IF(N($H210)&lt;8,"",IF(AU210="","",AU210+31))</f>
        <v>46508</v>
      </c>
      <c r="BB210">
        <f>IF(BA210="","",TODAY()-BA210)</f>
        <v>-190</v>
      </c>
      <c r="BE210" t="str">
        <f>IF(BA210="","SIN ESTADO",IF(BC210&lt;&gt;"","PAGA",IF(BB210&gt;0,"VENCIDA",IF(BB210&gt;=-5,"POR VENCER","AL DÍA"))))</f>
        <v>AL DÍA</v>
      </c>
      <c r="BG210">
        <f>IF(N($H210)&lt;9,"",IF(BA210="","",BA210+31))</f>
        <v>46539</v>
      </c>
      <c r="BH210">
        <f>IF(BG210="","",TODAY()-BG210)</f>
        <v>-221</v>
      </c>
      <c r="BK210" t="str">
        <f>IF(BG210="","SIN ESTADO",IF(BI210&lt;&gt;"","PAGA",IF(BH210&gt;0,"VENCIDA",IF(BH210&gt;=-5,"POR VENCER","AL DÍA"))))</f>
        <v>AL DÍA</v>
      </c>
      <c r="BM210">
        <f>IF(N($H210)&lt;10,"",IF(BG210="","",BG210+31))</f>
        <v>46570</v>
      </c>
      <c r="BN210">
        <f>IF(BM210="","",TODAY()-BM210)</f>
        <v>-252</v>
      </c>
      <c r="BQ210" t="str">
        <f>IF(BM210="","SIN ESTADO",IF(BO210&lt;&gt;"","PAGA",IF(BN210&gt;0,"VENCIDA",IF(BN210&gt;=-5,"POR VENCER","AL DÍA"))))</f>
        <v>AL DÍA</v>
      </c>
      <c r="BS210">
        <f>IF(N($H210)&lt;11,"",IF(BM210="","",BM210+31))</f>
        <v>46601</v>
      </c>
      <c r="BT210">
        <f>IF(BS210="","",TODAY()-BS210)</f>
        <v>-283</v>
      </c>
      <c r="BW210" t="str">
        <f>IF(BS210="","SIN ESTADO",IF(BU210&lt;&gt;"","PAGA",IF(BT210&gt;0,"VENCIDA",IF(BT210&gt;=-5,"POR VENCER","AL DÍA"))))</f>
        <v>AL DÍA</v>
      </c>
      <c r="BY210">
        <f>IF(N($H210)&lt;12,"",IF(BS210="","",BS210+31))</f>
        <v>46632</v>
      </c>
      <c r="BZ210">
        <f>IF(BY210="","",TODAY()-BY210)</f>
        <v>-314</v>
      </c>
      <c r="CC210" t="str">
        <f>IF(BY210="","SIN ESTADO",IF(CA210&lt;&gt;"","PAGA",IF(BZ210&gt;0,"VENCIDA",IF(BZ210&gt;=-5,"POR VENCER","AL DÍA"))))</f>
        <v>AL DÍA</v>
      </c>
      <c r="CE210">
        <f>IF(N($H210)&lt;13,"",IF(BY210="","",BY210+31))</f>
        <v>46663</v>
      </c>
      <c r="CF210">
        <f>IF(CE210="","",TODAY()-CE210)</f>
        <v>-345</v>
      </c>
      <c r="CI210" t="str">
        <f>IF(CE210="","SIN ESTADO",IF(CG210&lt;&gt;"","PAGA",IF(CF210&gt;0,"VENCIDA",IF(CF210&gt;=-5,"POR VENCER","AL DÍA"))))</f>
        <v>AL DÍA</v>
      </c>
      <c r="CK210">
        <f>IF(N($H210)&lt;14,"",IF(CE210="","",CE210+31))</f>
        <v>46694</v>
      </c>
      <c r="CL210">
        <f>IF(CK210="","",TODAY()-CK210)</f>
        <v>-376</v>
      </c>
      <c r="CO210" t="str">
        <f>IF(CK210="","SIN ESTADO",IF(CM210&lt;&gt;"","PAGA",IF(CL210&gt;0,"VENCIDA",IF(CL210&gt;=-5,"POR VENCER","AL DÍA"))))</f>
        <v>AL DÍA</v>
      </c>
      <c r="CQ210">
        <f>IF(N($H210)&lt;15,"",IF(CK210="","",CK210+31))</f>
        <v>46725</v>
      </c>
      <c r="CR210">
        <f>IF(CQ210="","",TODAY()-CQ210)</f>
        <v>-407</v>
      </c>
      <c r="CU210" t="str">
        <f>IF(CQ210="","SIN ESTADO",IF(CS210&lt;&gt;"","PAGA",IF(CR210&gt;0,"VENCIDA",IF(CR210&gt;=-5,"POR VENCER","AL DÍA"))))</f>
        <v>AL DÍA</v>
      </c>
      <c r="CW210">
        <f>IF(N($H210)&lt;16,"",IF(CQ210="","",CQ210+31))</f>
        <v>46756</v>
      </c>
      <c r="CX210">
        <f>IF(CW210="","",TODAY()-CW210)</f>
        <v>-438</v>
      </c>
      <c r="DA210" t="str">
        <f>IF(CW210="","SIN ESTADO",IF(CY210&lt;&gt;"","PAGA",IF(CX210&gt;0,"VENCIDA",IF(CX210&gt;=-5,"POR VENCER","AL DÍA"))))</f>
        <v>AL DÍA</v>
      </c>
      <c r="DC210">
        <f>IF(N($H210)&lt;17,"",IF(CW210="","",CW210+31))</f>
        <v>46787</v>
      </c>
      <c r="DD210">
        <f>IF(DC210="","",TODAY()-DC210)</f>
        <v>-469</v>
      </c>
      <c r="DG210" t="str">
        <f>IF(DC210="","SIN ESTADO",IF(DE210&lt;&gt;"","PAGA",IF(DD210&gt;0,"VENCIDA",IF(DD210&gt;=-5,"POR VENCER","AL DÍA"))))</f>
        <v>AL DÍA</v>
      </c>
      <c r="DI210">
        <f>IF(N($H210)&lt;18,"",IF(DC210="","",DC210+31))</f>
        <v>46818</v>
      </c>
      <c r="DJ210">
        <f>IF(DI210="","",TODAY()-DI210)</f>
        <v>-500</v>
      </c>
      <c r="DM210" t="str">
        <f>IF(DI210="","SIN ESTADO",IF(DK210&lt;&gt;"","PAGA",IF(DJ210&gt;0,"VENCIDA",IF(DJ210&gt;=-5,"POR VENCER","AL DÍA"))))</f>
        <v>AL DÍA</v>
      </c>
      <c r="DO210">
        <f>IF(N($H210)&lt;19,"",IF(DI210="","",DI210+31))</f>
        <v>46849</v>
      </c>
      <c r="DP210">
        <f>IF(DO210="","",TODAY()-DO210)</f>
        <v>-531</v>
      </c>
      <c r="DS210" t="str">
        <f>IF(DO210="","SIN ESTADO",IF(DQ210&lt;&gt;"","PAGA",IF(DP210&gt;0,"VENCIDA",IF(DP210&gt;=-5,"POR VENCER","AL DÍA"))))</f>
        <v>AL DÍA</v>
      </c>
      <c r="DU210">
        <f>IF(N($H210)&lt;20,"",IF(DO210="","",DO210+31))</f>
        <v>46880</v>
      </c>
      <c r="DV210">
        <f>IF(DU210="","",TODAY()-DU210)</f>
        <v>-562</v>
      </c>
      <c r="DY210" t="str">
        <f>IF(DU210="","SIN ESTADO",IF(DW210&lt;&gt;"","PAGA",IF(DV210&gt;0,"VENCIDA",IF(DV210&gt;=-5,"POR VENCER","AL DÍA"))))</f>
        <v>AL DÍA</v>
      </c>
      <c r="EA210">
        <f>IF(N($H210)&lt;21,"",IF(DU210="","",DU210+31))</f>
        <v>46911</v>
      </c>
      <c r="EB210">
        <f>IF(EA210="","",TODAY()-EA210)</f>
        <v>-593</v>
      </c>
      <c r="EE210" t="str">
        <f>IF(EA210="","SIN ESTADO",IF(EC210&lt;&gt;"","PAGA",IF(EB210&gt;0,"VENCIDA",IF(EB210&gt;=-5,"POR VENCER","AL DÍA"))))</f>
        <v>AL DÍA</v>
      </c>
      <c r="EG210">
        <f>IF(N($H210)&lt;22,"",IF(EA210="","",EA210+31))</f>
        <v>46942</v>
      </c>
      <c r="EH210">
        <f>IF(EG210="","",TODAY()-EG210)</f>
        <v>-624</v>
      </c>
      <c r="EK210" t="str">
        <f>IF(EG210="","SIN ESTADO",IF(EI210&lt;&gt;"","PAGA",IF(EH210&gt;0,"VENCIDA",IF(EH210&gt;=-5,"POR VENCER","AL DÍA"))))</f>
        <v>AL DÍA</v>
      </c>
      <c r="EM210">
        <f>IF(N($H210)&lt;23,"",IF(EG210="","",EG210+31))</f>
        <v>46973</v>
      </c>
      <c r="EN210">
        <f>IF(EM210="","",TODAY()-EM210)</f>
        <v>-655</v>
      </c>
      <c r="EQ210" t="str">
        <f>IF(EM210="","SIN ESTADO",IF(EO210&lt;&gt;"","PAGA",IF(EN210&gt;0,"VENCIDA",IF(EN210&gt;=-5,"POR VENCER","AL DÍA"))))</f>
        <v>AL DÍA</v>
      </c>
      <c r="ES210">
        <f>IF(N($H210)&lt;24,"",IF(EM210="","",EM210+31))</f>
        <v>47004</v>
      </c>
      <c r="ET210">
        <f>IF(ES210="","",TODAY()-ES210)</f>
        <v>-686</v>
      </c>
      <c r="EW210" t="str">
        <f>IF(ES210="","SIN ESTADO",IF(EU210&lt;&gt;"","PAGA",IF(ET210&gt;0,"VENCIDA",IF(ET210&gt;=-5,"POR VENCER","AL DÍA"))))</f>
        <v>AL DÍA</v>
      </c>
      <c r="EY210" t="str">
        <f>IF(N($H210)&lt;25,"",IF(ES210="","",ES210+31))</f>
        <v/>
      </c>
      <c r="EZ210" t="str">
        <f>IF(EY210="","",TODAY()-EY210)</f>
        <v/>
      </c>
      <c r="FC210" t="str">
        <f>IF(EY210="","SIN ESTADO",IF(FA210&lt;&gt;"","PAGA",IF(EZ210&gt;0,"VENCIDA",IF(EZ210&gt;=-5,"POR VENCER","AL DÍA"))))</f>
        <v>SIN ESTADO</v>
      </c>
      <c r="FE210" t="str">
        <f>IF(N($H210)&lt;26,"",IF(EY210="","",EY210+31))</f>
        <v/>
      </c>
      <c r="FF210" t="str">
        <f>IF(FE210="","",TODAY()-FE210)</f>
        <v/>
      </c>
      <c r="FI210" t="str">
        <f>IF(FE210="","SIN ESTADO",IF(FG210&lt;&gt;"","PAGA",IF(FF210&gt;0,"VENCIDA",IF(FF210&gt;=-5,"POR VENCER","AL DÍA"))))</f>
        <v>SIN ESTADO</v>
      </c>
      <c r="FK210" t="str">
        <f>IF(N($H210)&lt;27,"",IF(FE210="","",FE210+31))</f>
        <v/>
      </c>
      <c r="FL210" t="str">
        <f>IF(FK210="","",TODAY()-FK210)</f>
        <v/>
      </c>
      <c r="FO210" t="str">
        <f>IF(FK210="","SIN ESTADO",IF(FM210&lt;&gt;"","PAGA",IF(FL210&gt;0,"VENCIDA",IF(FL210&gt;=-5,"POR VENCER","AL DÍA"))))</f>
        <v>SIN ESTADO</v>
      </c>
      <c r="FQ210" t="str">
        <f>IF(N($H210)&lt;28,"",IF(FK210="","",FK210+31))</f>
        <v/>
      </c>
      <c r="FR210" t="str">
        <f>IF(FQ210="","",TODAY()-FQ210)</f>
        <v/>
      </c>
      <c r="FU210" t="str">
        <f>IF(FQ210="","SIN ESTADO",IF(FS210&lt;&gt;"","PAGA",IF(FR210&gt;0,"VENCIDA",IF(FR210&gt;=-5,"POR VENCER","AL DÍA"))))</f>
        <v>SIN ESTADO</v>
      </c>
      <c r="FW210" t="str">
        <f>IF(N($H210)&lt;29,"",IF(FQ210="","",FQ210+31))</f>
        <v/>
      </c>
      <c r="FX210" t="str">
        <f>IF(FW210="","",TODAY()-FW210)</f>
        <v/>
      </c>
      <c r="GA210" t="str">
        <f>IF(FW210="","SIN ESTADO",IF(FY210&lt;&gt;"","PAGA",IF(FX210&gt;0,"VENCIDA",IF(FX210&gt;=-5,"POR VENCER","AL DÍA"))))</f>
        <v>SIN ESTADO</v>
      </c>
      <c r="GC210" t="str">
        <f>IF(N($H210)&lt;30,"",IF(FW210="","",FW210+31))</f>
        <v/>
      </c>
      <c r="GD210" t="str">
        <f>IF(GC210="","",TODAY()-GC210)</f>
        <v/>
      </c>
      <c r="GG210" t="str">
        <f>IF(GC210="","SIN ESTADO",IF(GE210&lt;&gt;"","PAGA",IF(GD210&gt;0,"VENCIDA",IF(GD210&gt;=-5,"POR VENCER","AL DÍA"))))</f>
        <v>SIN ESTADO</v>
      </c>
      <c r="GI210" t="str">
        <f>IF(N($H210)&lt;31,"",IF(GC210="","",GC210+31))</f>
        <v/>
      </c>
      <c r="GJ210" t="str">
        <f>IF(GI210="","",TODAY()-GI210)</f>
        <v/>
      </c>
      <c r="GM210" t="str">
        <f>IF(GI210="","SIN ESTADO",IF(GK210&lt;&gt;"","PAGA",IF(GJ210&gt;0,"VENCIDA",IF(GJ210&gt;=-5,"POR VENCER","AL DÍA"))))</f>
        <v>SIN ESTADO</v>
      </c>
      <c r="GO210" t="str">
        <f>IF(N($H210)&lt;32,"",IF(GI210="","",GI210+31))</f>
        <v/>
      </c>
      <c r="GP210" t="str">
        <f>IF(GO210="","",TODAY()-GO210)</f>
        <v/>
      </c>
      <c r="GS210" t="str">
        <f>IF(GO210="","SIN ESTADO",IF(GQ210&lt;&gt;"","PAGA",IF(GP210&gt;0,"VENCIDA",IF(GP210&gt;=-5,"POR VENCER","AL DÍA"))))</f>
        <v>SIN ESTADO</v>
      </c>
      <c r="GU210" t="str">
        <f>IF(N($H210)&lt;33,"",IF(GO210="","",GO210+31))</f>
        <v/>
      </c>
      <c r="GV210" t="str">
        <f>IF(GU210="","",TODAY()-GU210)</f>
        <v/>
      </c>
      <c r="GY210" t="str">
        <f>IF(GU210="","SIN ESTADO",IF(GW210&lt;&gt;"","PAGA",IF(GV210&gt;0,"VENCIDA",IF(GV210&gt;=-5,"POR VENCER","AL DÍA"))))</f>
        <v>SIN ESTADO</v>
      </c>
      <c r="HA210" t="str">
        <f>IF(N($H210)&lt;34,"",IF(GU210="","",GU210+31))</f>
        <v/>
      </c>
      <c r="HB210" t="str">
        <f>IF(HA210="","",TODAY()-HA210)</f>
        <v/>
      </c>
      <c r="HE210" t="str">
        <f>IF(HA210="","SIN ESTADO",IF(HC210&lt;&gt;"","PAGA",IF(HB210&gt;0,"VENCIDA",IF(HB210&gt;=-5,"POR VENCER","AL DÍA"))))</f>
        <v>SIN ESTADO</v>
      </c>
      <c r="HG210" t="str">
        <f>IF(N($H210)&lt;35,"",IF(HA210="","",HA210+31))</f>
        <v/>
      </c>
      <c r="HH210" t="str">
        <f>IF(HG210="","",TODAY()-HG210)</f>
        <v/>
      </c>
      <c r="HK210" t="str">
        <f>IF(HG210="","SIN ESTADO",IF(HI210&lt;&gt;"","PAGA",IF(HH210&gt;0,"VENCIDA",IF(HH210&gt;=-5,"POR VENCER","AL DÍA"))))</f>
        <v>SIN ESTADO</v>
      </c>
      <c r="HM210" t="str">
        <f>IF(N($H210)&lt;36,"",IF(HG210="","",HG210+31))</f>
        <v/>
      </c>
      <c r="HN210" t="str">
        <f>IF(HM210="","",TODAY()-HM210)</f>
        <v/>
      </c>
      <c r="HQ210" t="str">
        <f>IF(HM210="","SIN ESTADO",IF(HO210&lt;&gt;"","PAGA",IF(HN210&gt;0,"VENCIDA",IF(HN210&gt;=-5,"POR VENCER","AL DÍA"))))</f>
        <v>SIN ESTADO</v>
      </c>
      <c r="HS210">
        <f>N210+T210+Z210+AF210+AL210+AR210+AX210+BD210+BJ210+BP210+BV210+CB210+CH210+CN210+CT210+CZ210+DF210+DL210+DR210+DX210+ED210+EJ210+EP210+EV210+FB210+FH210+FN210+FT210+FZ210+GF210+GL210+GR210+GX210+HD210+HJ210+HP210</f>
        <v>1000000</v>
      </c>
      <c r="HU210">
        <f>IFERROR(N($J210),0)</f>
        <v>1000000</v>
      </c>
      <c r="HW210">
        <f>SUMPRODUCT((MOD(COLUMN($M210:$HR210)-COLUMN($M210),6)=0)*ISNUMBER($M210:$HR210)*($M210:$HR210&gt;=RESUMEN!$C$26)*($M210:$HR210&lt;=RESUMEN!$C$27)*IFERROR(N($N210:$HS210),0))</f>
        <v>0</v>
      </c>
      <c r="HX210">
        <f>SUMPRODUCT((MOD(COLUMN($M210:$HR210)-COLUMN($M210),6)=0)*ISNUMBER($M210:$HR210)*($M210:$HR210&gt;=RESUMEN!$C$26)*($M210:$HR210&lt;=RESUMEN!$C$27))</f>
        <v>0</v>
      </c>
    </row>
    <row r="211">
      <c r="B211">
        <f>VENTAS!A210</f>
        <v>208</v>
      </c>
      <c r="C211" t="str">
        <f>VENTAS!B210</f>
        <v xml:space="preserve">LC2 - 23 - 3 </v>
      </c>
      <c r="D211" t="str">
        <f>VENTAS!C210</f>
        <v>VENDIDO</v>
      </c>
      <c r="E211">
        <f>VENTAS!D210</f>
        <v>33000000</v>
      </c>
      <c r="F211">
        <f>VENTAS!J210</f>
        <v>15000000</v>
      </c>
      <c r="G211">
        <f>VENTAS!F210</f>
        <v>46308</v>
      </c>
      <c r="H211">
        <f>VENTAS!K210</f>
        <v>24</v>
      </c>
      <c r="I211" t="str">
        <f>VENTAS!M210</f>
        <v xml:space="preserve">05 DE CADA MES </v>
      </c>
      <c r="J211">
        <f>VENTAS!L210</f>
        <v>625000</v>
      </c>
      <c r="K211">
        <f>IF(N($H211)&lt;1,"",$G211+31)</f>
        <v>46339</v>
      </c>
      <c r="L211">
        <f>IF(K211="","",TODAY()-K211)</f>
        <v>-21</v>
      </c>
      <c r="O211" t="str">
        <f>IF(K211="","SIN ESTADO",IF(M211&lt;&gt;"","PAGA",IF(L211&gt;0,"VENCIDA",IF(L211&gt;=-5,"POR VENCER","AL DÍA"))))</f>
        <v>AL DÍA</v>
      </c>
      <c r="Q211">
        <f>IF(N($H211)&lt;2,"",IF(K211="","",K211+31))</f>
        <v>46370</v>
      </c>
      <c r="R211">
        <f>IF(Q211="","",TODAY()-Q211)</f>
        <v>-52</v>
      </c>
      <c r="U211" t="str">
        <f>IF(Q211="","SIN ESTADO",IF(S211&lt;&gt;"","PAGA",IF(R211&gt;0,"VENCIDA",IF(R211&gt;=-5,"POR VENCER","AL DÍA"))))</f>
        <v>AL DÍA</v>
      </c>
      <c r="W211">
        <f>IF(N($H211)&lt;3,"",IF(Q211="","",Q211+31))</f>
        <v>46401</v>
      </c>
      <c r="X211">
        <f>IF(W211="","",TODAY()-W211)</f>
        <v>-83</v>
      </c>
      <c r="AA211" t="str">
        <f>IF(W211="","SIN ESTADO",IF(Y211&lt;&gt;"","PAGA",IF(X211&gt;0,"VENCIDA",IF(X211&gt;=-5,"POR VENCER","AL DÍA"))))</f>
        <v>AL DÍA</v>
      </c>
      <c r="AC211">
        <f>IF(N($H211)&lt;4,"",IF(W211="","",W211+31))</f>
        <v>46432</v>
      </c>
      <c r="AD211">
        <f>IF(AC211="","",TODAY()-AC211)</f>
        <v>-114</v>
      </c>
      <c r="AG211" t="str">
        <f>IF(AC211="","SIN ESTADO",IF(AE211&lt;&gt;"","PAGA",IF(AD211&gt;0,"VENCIDA",IF(AD211&gt;=-5,"POR VENCER","AL DÍA"))))</f>
        <v>AL DÍA</v>
      </c>
      <c r="AI211">
        <f>IF(N($H211)&lt;5,"",IF(AC211="","",AC211+31))</f>
        <v>46463</v>
      </c>
      <c r="AJ211">
        <f>IF(AI211="","",TODAY()-AI211)</f>
        <v>-145</v>
      </c>
      <c r="AM211" t="str">
        <f>IF(AI211="","SIN ESTADO",IF(AK211&lt;&gt;"","PAGA",IF(AJ211&gt;0,"VENCIDA",IF(AJ211&gt;=-5,"POR VENCER","AL DÍA"))))</f>
        <v>AL DÍA</v>
      </c>
      <c r="AO211">
        <f>IF(N($H211)&lt;6,"",IF(AI211="","",AI211+31))</f>
        <v>46494</v>
      </c>
      <c r="AP211">
        <f>IF(AO211="","",TODAY()-AO211)</f>
        <v>-176</v>
      </c>
      <c r="AS211" t="str">
        <f>IF(AO211="","SIN ESTADO",IF(AQ211&lt;&gt;"","PAGA",IF(AP211&gt;0,"VENCIDA",IF(AP211&gt;=-5,"POR VENCER","AL DÍA"))))</f>
        <v>AL DÍA</v>
      </c>
      <c r="AU211">
        <f>IF(N($H211)&lt;7,"",IF(AO211="","",AO211+31))</f>
        <v>46525</v>
      </c>
      <c r="AV211">
        <f>IF(AU211="","",TODAY()-AU211)</f>
        <v>-207</v>
      </c>
      <c r="AY211" t="str">
        <f>IF(AU211="","SIN ESTADO",IF(AW211&lt;&gt;"","PAGA",IF(AV211&gt;0,"VENCIDA",IF(AV211&gt;=-5,"POR VENCER","AL DÍA"))))</f>
        <v>AL DÍA</v>
      </c>
      <c r="BA211">
        <f>IF(N($H211)&lt;8,"",IF(AU211="","",AU211+31))</f>
        <v>46556</v>
      </c>
      <c r="BB211">
        <f>IF(BA211="","",TODAY()-BA211)</f>
        <v>-238</v>
      </c>
      <c r="BE211" t="str">
        <f>IF(BA211="","SIN ESTADO",IF(BC211&lt;&gt;"","PAGA",IF(BB211&gt;0,"VENCIDA",IF(BB211&gt;=-5,"POR VENCER","AL DÍA"))))</f>
        <v>AL DÍA</v>
      </c>
      <c r="BG211">
        <f>IF(N($H211)&lt;9,"",IF(BA211="","",BA211+31))</f>
        <v>46587</v>
      </c>
      <c r="BH211">
        <f>IF(BG211="","",TODAY()-BG211)</f>
        <v>-269</v>
      </c>
      <c r="BK211" t="str">
        <f>IF(BG211="","SIN ESTADO",IF(BI211&lt;&gt;"","PAGA",IF(BH211&gt;0,"VENCIDA",IF(BH211&gt;=-5,"POR VENCER","AL DÍA"))))</f>
        <v>AL DÍA</v>
      </c>
      <c r="BM211">
        <f>IF(N($H211)&lt;10,"",IF(BG211="","",BG211+31))</f>
        <v>46618</v>
      </c>
      <c r="BN211">
        <f>IF(BM211="","",TODAY()-BM211)</f>
        <v>-300</v>
      </c>
      <c r="BQ211" t="str">
        <f>IF(BM211="","SIN ESTADO",IF(BO211&lt;&gt;"","PAGA",IF(BN211&gt;0,"VENCIDA",IF(BN211&gt;=-5,"POR VENCER","AL DÍA"))))</f>
        <v>AL DÍA</v>
      </c>
      <c r="BS211">
        <f>IF(N($H211)&lt;11,"",IF(BM211="","",BM211+31))</f>
        <v>46649</v>
      </c>
      <c r="BT211">
        <f>IF(BS211="","",TODAY()-BS211)</f>
        <v>-331</v>
      </c>
      <c r="BW211" t="str">
        <f>IF(BS211="","SIN ESTADO",IF(BU211&lt;&gt;"","PAGA",IF(BT211&gt;0,"VENCIDA",IF(BT211&gt;=-5,"POR VENCER","AL DÍA"))))</f>
        <v>AL DÍA</v>
      </c>
      <c r="BY211">
        <f>IF(N($H211)&lt;12,"",IF(BS211="","",BS211+31))</f>
        <v>46680</v>
      </c>
      <c r="BZ211">
        <f>IF(BY211="","",TODAY()-BY211)</f>
        <v>-362</v>
      </c>
      <c r="CC211" t="str">
        <f>IF(BY211="","SIN ESTADO",IF(CA211&lt;&gt;"","PAGA",IF(BZ211&gt;0,"VENCIDA",IF(BZ211&gt;=-5,"POR VENCER","AL DÍA"))))</f>
        <v>AL DÍA</v>
      </c>
      <c r="CE211">
        <f>IF(N($H211)&lt;13,"",IF(BY211="","",BY211+31))</f>
        <v>46711</v>
      </c>
      <c r="CF211">
        <f>IF(CE211="","",TODAY()-CE211)</f>
        <v>-393</v>
      </c>
      <c r="CI211" t="str">
        <f>IF(CE211="","SIN ESTADO",IF(CG211&lt;&gt;"","PAGA",IF(CF211&gt;0,"VENCIDA",IF(CF211&gt;=-5,"POR VENCER","AL DÍA"))))</f>
        <v>AL DÍA</v>
      </c>
      <c r="CK211">
        <f>IF(N($H211)&lt;14,"",IF(CE211="","",CE211+31))</f>
        <v>46742</v>
      </c>
      <c r="CL211">
        <f>IF(CK211="","",TODAY()-CK211)</f>
        <v>-424</v>
      </c>
      <c r="CO211" t="str">
        <f>IF(CK211="","SIN ESTADO",IF(CM211&lt;&gt;"","PAGA",IF(CL211&gt;0,"VENCIDA",IF(CL211&gt;=-5,"POR VENCER","AL DÍA"))))</f>
        <v>AL DÍA</v>
      </c>
      <c r="CQ211">
        <f>IF(N($H211)&lt;15,"",IF(CK211="","",CK211+31))</f>
        <v>46773</v>
      </c>
      <c r="CR211">
        <f>IF(CQ211="","",TODAY()-CQ211)</f>
        <v>-455</v>
      </c>
      <c r="CU211" t="str">
        <f>IF(CQ211="","SIN ESTADO",IF(CS211&lt;&gt;"","PAGA",IF(CR211&gt;0,"VENCIDA",IF(CR211&gt;=-5,"POR VENCER","AL DÍA"))))</f>
        <v>AL DÍA</v>
      </c>
      <c r="CW211">
        <f>IF(N($H211)&lt;16,"",IF(CQ211="","",CQ211+31))</f>
        <v>46804</v>
      </c>
      <c r="CX211">
        <f>IF(CW211="","",TODAY()-CW211)</f>
        <v>-486</v>
      </c>
      <c r="DA211" t="str">
        <f>IF(CW211="","SIN ESTADO",IF(CY211&lt;&gt;"","PAGA",IF(CX211&gt;0,"VENCIDA",IF(CX211&gt;=-5,"POR VENCER","AL DÍA"))))</f>
        <v>AL DÍA</v>
      </c>
      <c r="DC211">
        <f>IF(N($H211)&lt;17,"",IF(CW211="","",CW211+31))</f>
        <v>46835</v>
      </c>
      <c r="DD211">
        <f>IF(DC211="","",TODAY()-DC211)</f>
        <v>-517</v>
      </c>
      <c r="DG211" t="str">
        <f>IF(DC211="","SIN ESTADO",IF(DE211&lt;&gt;"","PAGA",IF(DD211&gt;0,"VENCIDA",IF(DD211&gt;=-5,"POR VENCER","AL DÍA"))))</f>
        <v>AL DÍA</v>
      </c>
      <c r="DI211">
        <f>IF(N($H211)&lt;18,"",IF(DC211="","",DC211+31))</f>
        <v>46866</v>
      </c>
      <c r="DJ211">
        <f>IF(DI211="","",TODAY()-DI211)</f>
        <v>-548</v>
      </c>
      <c r="DM211" t="str">
        <f>IF(DI211="","SIN ESTADO",IF(DK211&lt;&gt;"","PAGA",IF(DJ211&gt;0,"VENCIDA",IF(DJ211&gt;=-5,"POR VENCER","AL DÍA"))))</f>
        <v>AL DÍA</v>
      </c>
      <c r="DO211">
        <f>IF(N($H211)&lt;19,"",IF(DI211="","",DI211+31))</f>
        <v>46897</v>
      </c>
      <c r="DP211">
        <f>IF(DO211="","",TODAY()-DO211)</f>
        <v>-579</v>
      </c>
      <c r="DS211" t="str">
        <f>IF(DO211="","SIN ESTADO",IF(DQ211&lt;&gt;"","PAGA",IF(DP211&gt;0,"VENCIDA",IF(DP211&gt;=-5,"POR VENCER","AL DÍA"))))</f>
        <v>AL DÍA</v>
      </c>
      <c r="DU211">
        <f>IF(N($H211)&lt;20,"",IF(DO211="","",DO211+31))</f>
        <v>46928</v>
      </c>
      <c r="DV211">
        <f>IF(DU211="","",TODAY()-DU211)</f>
        <v>-610</v>
      </c>
      <c r="DY211" t="str">
        <f>IF(DU211="","SIN ESTADO",IF(DW211&lt;&gt;"","PAGA",IF(DV211&gt;0,"VENCIDA",IF(DV211&gt;=-5,"POR VENCER","AL DÍA"))))</f>
        <v>AL DÍA</v>
      </c>
      <c r="EA211">
        <f>IF(N($H211)&lt;21,"",IF(DU211="","",DU211+31))</f>
        <v>46959</v>
      </c>
      <c r="EB211">
        <f>IF(EA211="","",TODAY()-EA211)</f>
        <v>-641</v>
      </c>
      <c r="EE211" t="str">
        <f>IF(EA211="","SIN ESTADO",IF(EC211&lt;&gt;"","PAGA",IF(EB211&gt;0,"VENCIDA",IF(EB211&gt;=-5,"POR VENCER","AL DÍA"))))</f>
        <v>AL DÍA</v>
      </c>
      <c r="EG211">
        <f>IF(N($H211)&lt;22,"",IF(EA211="","",EA211+31))</f>
        <v>46990</v>
      </c>
      <c r="EH211">
        <f>IF(EG211="","",TODAY()-EG211)</f>
        <v>-672</v>
      </c>
      <c r="EK211" t="str">
        <f>IF(EG211="","SIN ESTADO",IF(EI211&lt;&gt;"","PAGA",IF(EH211&gt;0,"VENCIDA",IF(EH211&gt;=-5,"POR VENCER","AL DÍA"))))</f>
        <v>AL DÍA</v>
      </c>
      <c r="EM211">
        <f>IF(N($H211)&lt;23,"",IF(EG211="","",EG211+31))</f>
        <v>47021</v>
      </c>
      <c r="EN211">
        <f>IF(EM211="","",TODAY()-EM211)</f>
        <v>-703</v>
      </c>
      <c r="EQ211" t="str">
        <f>IF(EM211="","SIN ESTADO",IF(EO211&lt;&gt;"","PAGA",IF(EN211&gt;0,"VENCIDA",IF(EN211&gt;=-5,"POR VENCER","AL DÍA"))))</f>
        <v>AL DÍA</v>
      </c>
      <c r="ES211">
        <f>IF(N($H211)&lt;24,"",IF(EM211="","",EM211+31))</f>
        <v>47052</v>
      </c>
      <c r="ET211">
        <f>IF(ES211="","",TODAY()-ES211)</f>
        <v>-734</v>
      </c>
      <c r="EW211" t="str">
        <f>IF(ES211="","SIN ESTADO",IF(EU211&lt;&gt;"","PAGA",IF(ET211&gt;0,"VENCIDA",IF(ET211&gt;=-5,"POR VENCER","AL DÍA"))))</f>
        <v>AL DÍA</v>
      </c>
      <c r="EY211" t="str">
        <f>IF(N($H211)&lt;25,"",IF(ES211="","",ES211+31))</f>
        <v/>
      </c>
      <c r="EZ211" t="str">
        <f>IF(EY211="","",TODAY()-EY211)</f>
        <v/>
      </c>
      <c r="FC211" t="str">
        <f>IF(EY211="","SIN ESTADO",IF(FA211&lt;&gt;"","PAGA",IF(EZ211&gt;0,"VENCIDA",IF(EZ211&gt;=-5,"POR VENCER","AL DÍA"))))</f>
        <v>SIN ESTADO</v>
      </c>
      <c r="FE211" t="str">
        <f>IF(N($H211)&lt;26,"",IF(EY211="","",EY211+31))</f>
        <v/>
      </c>
      <c r="FF211" t="str">
        <f>IF(FE211="","",TODAY()-FE211)</f>
        <v/>
      </c>
      <c r="FI211" t="str">
        <f>IF(FE211="","SIN ESTADO",IF(FG211&lt;&gt;"","PAGA",IF(FF211&gt;0,"VENCIDA",IF(FF211&gt;=-5,"POR VENCER","AL DÍA"))))</f>
        <v>SIN ESTADO</v>
      </c>
      <c r="FK211" t="str">
        <f>IF(N($H211)&lt;27,"",IF(FE211="","",FE211+31))</f>
        <v/>
      </c>
      <c r="FL211" t="str">
        <f>IF(FK211="","",TODAY()-FK211)</f>
        <v/>
      </c>
      <c r="FO211" t="str">
        <f>IF(FK211="","SIN ESTADO",IF(FM211&lt;&gt;"","PAGA",IF(FL211&gt;0,"VENCIDA",IF(FL211&gt;=-5,"POR VENCER","AL DÍA"))))</f>
        <v>SIN ESTADO</v>
      </c>
      <c r="FQ211" t="str">
        <f>IF(N($H211)&lt;28,"",IF(FK211="","",FK211+31))</f>
        <v/>
      </c>
      <c r="FR211" t="str">
        <f>IF(FQ211="","",TODAY()-FQ211)</f>
        <v/>
      </c>
      <c r="FU211" t="str">
        <f>IF(FQ211="","SIN ESTADO",IF(FS211&lt;&gt;"","PAGA",IF(FR211&gt;0,"VENCIDA",IF(FR211&gt;=-5,"POR VENCER","AL DÍA"))))</f>
        <v>SIN ESTADO</v>
      </c>
      <c r="FW211" t="str">
        <f>IF(N($H211)&lt;29,"",IF(FQ211="","",FQ211+31))</f>
        <v/>
      </c>
      <c r="FX211" t="str">
        <f>IF(FW211="","",TODAY()-FW211)</f>
        <v/>
      </c>
      <c r="GA211" t="str">
        <f>IF(FW211="","SIN ESTADO",IF(FY211&lt;&gt;"","PAGA",IF(FX211&gt;0,"VENCIDA",IF(FX211&gt;=-5,"POR VENCER","AL DÍA"))))</f>
        <v>SIN ESTADO</v>
      </c>
      <c r="GC211" t="str">
        <f>IF(N($H211)&lt;30,"",IF(FW211="","",FW211+31))</f>
        <v/>
      </c>
      <c r="GD211" t="str">
        <f>IF(GC211="","",TODAY()-GC211)</f>
        <v/>
      </c>
      <c r="GG211" t="str">
        <f>IF(GC211="","SIN ESTADO",IF(GE211&lt;&gt;"","PAGA",IF(GD211&gt;0,"VENCIDA",IF(GD211&gt;=-5,"POR VENCER","AL DÍA"))))</f>
        <v>SIN ESTADO</v>
      </c>
      <c r="GI211" t="str">
        <f>IF(N($H211)&lt;31,"",IF(GC211="","",GC211+31))</f>
        <v/>
      </c>
      <c r="GJ211" t="str">
        <f>IF(GI211="","",TODAY()-GI211)</f>
        <v/>
      </c>
      <c r="GM211" t="str">
        <f>IF(GI211="","SIN ESTADO",IF(GK211&lt;&gt;"","PAGA",IF(GJ211&gt;0,"VENCIDA",IF(GJ211&gt;=-5,"POR VENCER","AL DÍA"))))</f>
        <v>SIN ESTADO</v>
      </c>
      <c r="GO211" t="str">
        <f>IF(N($H211)&lt;32,"",IF(GI211="","",GI211+31))</f>
        <v/>
      </c>
      <c r="GP211" t="str">
        <f>IF(GO211="","",TODAY()-GO211)</f>
        <v/>
      </c>
      <c r="GS211" t="str">
        <f>IF(GO211="","SIN ESTADO",IF(GQ211&lt;&gt;"","PAGA",IF(GP211&gt;0,"VENCIDA",IF(GP211&gt;=-5,"POR VENCER","AL DÍA"))))</f>
        <v>SIN ESTADO</v>
      </c>
      <c r="GU211" t="str">
        <f>IF(N($H211)&lt;33,"",IF(GO211="","",GO211+31))</f>
        <v/>
      </c>
      <c r="GV211" t="str">
        <f>IF(GU211="","",TODAY()-GU211)</f>
        <v/>
      </c>
      <c r="GY211" t="str">
        <f>IF(GU211="","SIN ESTADO",IF(GW211&lt;&gt;"","PAGA",IF(GV211&gt;0,"VENCIDA",IF(GV211&gt;=-5,"POR VENCER","AL DÍA"))))</f>
        <v>SIN ESTADO</v>
      </c>
      <c r="HA211" t="str">
        <f>IF(N($H211)&lt;34,"",IF(GU211="","",GU211+31))</f>
        <v/>
      </c>
      <c r="HB211" t="str">
        <f>IF(HA211="","",TODAY()-HA211)</f>
        <v/>
      </c>
      <c r="HE211" t="str">
        <f>IF(HA211="","SIN ESTADO",IF(HC211&lt;&gt;"","PAGA",IF(HB211&gt;0,"VENCIDA",IF(HB211&gt;=-5,"POR VENCER","AL DÍA"))))</f>
        <v>SIN ESTADO</v>
      </c>
      <c r="HG211" t="str">
        <f>IF(N($H211)&lt;35,"",IF(HA211="","",HA211+31))</f>
        <v/>
      </c>
      <c r="HH211" t="str">
        <f>IF(HG211="","",TODAY()-HG211)</f>
        <v/>
      </c>
      <c r="HK211" t="str">
        <f>IF(HG211="","SIN ESTADO",IF(HI211&lt;&gt;"","PAGA",IF(HH211&gt;0,"VENCIDA",IF(HH211&gt;=-5,"POR VENCER","AL DÍA"))))</f>
        <v>SIN ESTADO</v>
      </c>
      <c r="HM211" t="str">
        <f>IF(N($H211)&lt;36,"",IF(HG211="","",HG211+31))</f>
        <v/>
      </c>
      <c r="HN211" t="str">
        <f>IF(HM211="","",TODAY()-HM211)</f>
        <v/>
      </c>
      <c r="HQ211" t="str">
        <f>IF(HM211="","SIN ESTADO",IF(HO211&lt;&gt;"","PAGA",IF(HN211&gt;0,"VENCIDA",IF(HN211&gt;=-5,"POR VENCER","AL DÍA"))))</f>
        <v>SIN ESTADO</v>
      </c>
      <c r="HS211">
        <f>N211+T211+Z211+AF211+AL211+AR211+AX211+BD211+BJ211+BP211+BV211+CB211+CH211+CN211+CT211+CZ211+DF211+DL211+DR211+DX211+ED211+EJ211+EP211+EV211+FB211+FH211+FN211+FT211+FZ211+GF211+GL211+GR211+GX211+HD211+HJ211+HP211</f>
        <v>0</v>
      </c>
      <c r="HU211">
        <f>IFERROR(N($J211),0)</f>
        <v>625000</v>
      </c>
      <c r="HW211">
        <f>SUMPRODUCT((MOD(COLUMN($M211:$HR211)-COLUMN($M211),6)=0)*ISNUMBER($M211:$HR211)*($M211:$HR211&gt;=RESUMEN!$C$26)*($M211:$HR211&lt;=RESUMEN!$C$27)*IFERROR(N($N211:$HS211),0))</f>
        <v>0</v>
      </c>
      <c r="HX211">
        <f>SUMPRODUCT((MOD(COLUMN($M211:$HR211)-COLUMN($M211),6)=0)*ISNUMBER($M211:$HR211)*($M211:$HR211&gt;=RESUMEN!$C$26)*($M211:$HR211&lt;=RESUMEN!$C$27))</f>
        <v>0</v>
      </c>
    </row>
    <row r="212">
      <c r="B212">
        <f>VENTAS!A211</f>
        <v>209</v>
      </c>
      <c r="C212" t="str">
        <f>VENTAS!B211</f>
        <v xml:space="preserve">LC2 - 23 - 4 </v>
      </c>
      <c r="D212" t="str">
        <f>VENTAS!C211</f>
        <v>VENDIDO</v>
      </c>
      <c r="E212">
        <f>VENTAS!D211</f>
        <v>28000000</v>
      </c>
      <c r="F212">
        <f>VENTAS!J211</f>
        <v>24000000</v>
      </c>
      <c r="G212">
        <f>VENTAS!F211</f>
        <v>45888</v>
      </c>
      <c r="H212">
        <f>VENTAS!K211</f>
        <v>24</v>
      </c>
      <c r="I212" t="str">
        <f>VENTAS!M211</f>
        <v xml:space="preserve">19 DE CADA MES </v>
      </c>
      <c r="J212">
        <f>VENTAS!L211</f>
        <v>1000000</v>
      </c>
      <c r="K212">
        <f>IF(N($H212)&lt;1,"",$G212+31)</f>
        <v>45919</v>
      </c>
      <c r="L212">
        <f>IF(K212="","",TODAY()-K212)</f>
        <v>399</v>
      </c>
      <c r="M212">
        <v>45925</v>
      </c>
      <c r="N212">
        <v>1000000</v>
      </c>
      <c r="O212" t="str">
        <f>IF(K212="","SIN ESTADO",IF(M212&lt;&gt;"","PAGA",IF(L212&gt;0,"VENCIDA",IF(L212&gt;=-5,"POR VENCER","AL DÍA"))))</f>
        <v>PAGA</v>
      </c>
      <c r="P212" t="str">
        <v>TRANSFERENCIA</v>
      </c>
      <c r="Q212">
        <f>IF(N($H212)&lt;2,"",IF(K212="","",K212+31))</f>
        <v>45950</v>
      </c>
      <c r="R212">
        <f>IF(Q212="","",TODAY()-Q212)</f>
        <v>368</v>
      </c>
      <c r="S212">
        <v>45953</v>
      </c>
      <c r="T212">
        <v>1000000</v>
      </c>
      <c r="U212" t="str">
        <f>IF(Q212="","SIN ESTADO",IF(S212&lt;&gt;"","PAGA",IF(R212&gt;0,"VENCIDA",IF(R212&gt;=-5,"POR VENCER","AL DÍA"))))</f>
        <v>PAGA</v>
      </c>
      <c r="V212" t="str">
        <v>TRANSFERENCIA</v>
      </c>
      <c r="W212">
        <f>IF(N($H212)&lt;3,"",IF(Q212="","",Q212+31))</f>
        <v>45981</v>
      </c>
      <c r="X212">
        <f>IF(W212="","",TODAY()-W212)</f>
        <v>337</v>
      </c>
      <c r="Y212">
        <v>45985</v>
      </c>
      <c r="Z212">
        <v>1000000</v>
      </c>
      <c r="AA212" t="str">
        <f>IF(W212="","SIN ESTADO",IF(Y212&lt;&gt;"","PAGA",IF(X212&gt;0,"VENCIDA",IF(X212&gt;=-5,"POR VENCER","AL DÍA"))))</f>
        <v>PAGA</v>
      </c>
      <c r="AB212" t="str">
        <v>TRANSFERENCIA</v>
      </c>
      <c r="AC212">
        <f>IF(N($H212)&lt;4,"",IF(W212="","",W212+31))</f>
        <v>46012</v>
      </c>
      <c r="AD212">
        <f>IF(AC212="","",TODAY()-AC212)</f>
        <v>306</v>
      </c>
      <c r="AE212">
        <v>46009</v>
      </c>
      <c r="AF212">
        <v>1000000</v>
      </c>
      <c r="AG212" t="str">
        <f>IF(AC212="","SIN ESTADO",IF(AE212&lt;&gt;"","PAGA",IF(AD212&gt;0,"VENCIDA",IF(AD212&gt;=-5,"POR VENCER","AL DÍA"))))</f>
        <v>PAGA</v>
      </c>
      <c r="AH212" t="str">
        <v>TRANSFERENCIA</v>
      </c>
      <c r="AI212">
        <f>IF(N($H212)&lt;5,"",IF(AC212="","",AC212+31))</f>
        <v>46043</v>
      </c>
      <c r="AJ212">
        <f>IF(AI212="","",TODAY()-AI212)</f>
        <v>275</v>
      </c>
      <c r="AK212">
        <v>45676</v>
      </c>
      <c r="AL212">
        <v>1000000</v>
      </c>
      <c r="AM212" t="str">
        <f>IF(AI212="","SIN ESTADO",IF(AK212&lt;&gt;"","PAGA",IF(AJ212&gt;0,"VENCIDA",IF(AJ212&gt;=-5,"POR VENCER","AL DÍA"))))</f>
        <v>PAGA</v>
      </c>
      <c r="AN212" t="str">
        <v>TRANSFERENCIA</v>
      </c>
      <c r="AO212">
        <f>IF(N($H212)&lt;6,"",IF(AI212="","",AI212+31))</f>
        <v>46074</v>
      </c>
      <c r="AP212">
        <f>IF(AO212="","",TODAY()-AO212)</f>
        <v>244</v>
      </c>
      <c r="AQ212">
        <v>46072</v>
      </c>
      <c r="AR212">
        <v>1000000</v>
      </c>
      <c r="AS212" t="str">
        <f>IF(AO212="","SIN ESTADO",IF(AQ212&lt;&gt;"","PAGA",IF(AP212&gt;0,"VENCIDA",IF(AP212&gt;=-5,"POR VENCER","AL DÍA"))))</f>
        <v>PAGA</v>
      </c>
      <c r="AT212" t="str">
        <v>TRANSFERENCIA</v>
      </c>
      <c r="AU212">
        <f>IF(N($H212)&lt;7,"",IF(AO212="","",AO212+31))</f>
        <v>46105</v>
      </c>
      <c r="AV212">
        <f>IF(AU212="","",TODAY()-AU212)</f>
        <v>213</v>
      </c>
      <c r="AW212">
        <v>46099</v>
      </c>
      <c r="AX212">
        <v>1000000</v>
      </c>
      <c r="AY212" t="str">
        <f>IF(AU212="","SIN ESTADO",IF(AW212&lt;&gt;"","PAGA",IF(AV212&gt;0,"VENCIDA",IF(AV212&gt;=-5,"POR VENCER","AL DÍA"))))</f>
        <v>PAGA</v>
      </c>
      <c r="AZ212" t="str">
        <v>TRANSFERENCIA</v>
      </c>
      <c r="BA212">
        <f>IF(N($H212)&lt;8,"",IF(AU212="","",AU212+31))</f>
        <v>46136</v>
      </c>
      <c r="BB212">
        <f>IF(BA212="","",TODAY()-BA212)</f>
        <v>182</v>
      </c>
      <c r="BC212">
        <v>46130</v>
      </c>
      <c r="BD212">
        <v>1000000</v>
      </c>
      <c r="BE212" t="str">
        <f>IF(BA212="","SIN ESTADO",IF(BC212&lt;&gt;"","PAGA",IF(BB212&gt;0,"VENCIDA",IF(BB212&gt;=-5,"POR VENCER","AL DÍA"))))</f>
        <v>PAGA</v>
      </c>
      <c r="BF212" t="str">
        <v>TRANSFERENCIA</v>
      </c>
      <c r="BG212">
        <f>IF(N($H212)&lt;9,"",IF(BA212="","",BA212+31))</f>
        <v>46167</v>
      </c>
      <c r="BH212">
        <f>IF(BG212="","",TODAY()-BG212)</f>
        <v>151</v>
      </c>
      <c r="BI212">
        <v>46158</v>
      </c>
      <c r="BJ212">
        <v>1000000</v>
      </c>
      <c r="BK212" t="str">
        <f>IF(BG212="","SIN ESTADO",IF(BI212&lt;&gt;"","PAGA",IF(BH212&gt;0,"VENCIDA",IF(BH212&gt;=-5,"POR VENCER","AL DÍA"))))</f>
        <v>PAGA</v>
      </c>
      <c r="BL212" t="str">
        <v>TRANSFERENCIA</v>
      </c>
      <c r="BM212">
        <f>IF(N($H212)&lt;10,"",IF(BG212="","",BG212+31))</f>
        <v>46198</v>
      </c>
      <c r="BN212">
        <f>IF(BM212="","",TODAY()-BM212)</f>
        <v>120</v>
      </c>
      <c r="BO212">
        <v>46192</v>
      </c>
      <c r="BP212">
        <v>1000000</v>
      </c>
      <c r="BQ212" t="str">
        <f>IF(BM212="","SIN ESTADO",IF(BO212&lt;&gt;"","PAGA",IF(BN212&gt;0,"VENCIDA",IF(BN212&gt;=-5,"POR VENCER","AL DÍA"))))</f>
        <v>PAGA</v>
      </c>
      <c r="BR212" t="str">
        <v>TRANSFERENCIA</v>
      </c>
      <c r="BS212">
        <f>IF(N($H212)&lt;11,"",IF(BM212="","",BM212+31))</f>
        <v>46229</v>
      </c>
      <c r="BT212">
        <f>IF(BS212="","",TODAY()-BS212)</f>
        <v>89</v>
      </c>
      <c r="BU212">
        <v>46224</v>
      </c>
      <c r="BV212">
        <v>1000000</v>
      </c>
      <c r="BW212" t="str">
        <f>IF(BS212="","SIN ESTADO",IF(BU212&lt;&gt;"","PAGA",IF(BT212&gt;0,"VENCIDA",IF(BT212&gt;=-5,"POR VENCER","AL DÍA"))))</f>
        <v>PAGA</v>
      </c>
      <c r="BX212" t="str">
        <v>TRANSFERENCIA</v>
      </c>
      <c r="BY212">
        <f>IF(N($H212)&lt;12,"",IF(BS212="","",BS212+31))</f>
        <v>46260</v>
      </c>
      <c r="BZ212">
        <f>IF(BY212="","",TODAY()-BY212)</f>
        <v>58</v>
      </c>
      <c r="CA212">
        <v>46264</v>
      </c>
      <c r="CB212">
        <v>1000000</v>
      </c>
      <c r="CC212" t="str">
        <f>IF(BY212="","SIN ESTADO",IF(CA212&lt;&gt;"","PAGA",IF(BZ212&gt;0,"VENCIDA",IF(BZ212&gt;=-5,"POR VENCER","AL DÍA"))))</f>
        <v>PAGA</v>
      </c>
      <c r="CD212" t="str">
        <v>TRANSFERENCIA</v>
      </c>
      <c r="CE212">
        <f>IF(N($H212)&lt;13,"",IF(BY212="","",BY212+31))</f>
        <v>46291</v>
      </c>
      <c r="CF212">
        <f>IF(CE212="","",TODAY()-CE212)</f>
        <v>27</v>
      </c>
      <c r="CI212" t="str">
        <f>IF(CE212="","SIN ESTADO",IF(CG212&lt;&gt;"","PAGA",IF(CF212&gt;0,"VENCIDA",IF(CF212&gt;=-5,"POR VENCER","AL DÍA"))))</f>
        <v>VENCIDA</v>
      </c>
      <c r="CK212">
        <f>IF(N($H212)&lt;14,"",IF(CE212="","",CE212+31))</f>
        <v>46322</v>
      </c>
      <c r="CL212">
        <f>IF(CK212="","",TODAY()-CK212)</f>
        <v>-4</v>
      </c>
      <c r="CO212" t="str">
        <f>IF(CK212="","SIN ESTADO",IF(CM212&lt;&gt;"","PAGA",IF(CL212&gt;0,"VENCIDA",IF(CL212&gt;=-5,"POR VENCER","AL DÍA"))))</f>
        <v>POR VENCER</v>
      </c>
      <c r="CQ212">
        <f>IF(N($H212)&lt;15,"",IF(CK212="","",CK212+31))</f>
        <v>46353</v>
      </c>
      <c r="CR212">
        <f>IF(CQ212="","",TODAY()-CQ212)</f>
        <v>-35</v>
      </c>
      <c r="CU212" t="str">
        <f>IF(CQ212="","SIN ESTADO",IF(CS212&lt;&gt;"","PAGA",IF(CR212&gt;0,"VENCIDA",IF(CR212&gt;=-5,"POR VENCER","AL DÍA"))))</f>
        <v>AL DÍA</v>
      </c>
      <c r="CW212">
        <f>IF(N($H212)&lt;16,"",IF(CQ212="","",CQ212+31))</f>
        <v>46384</v>
      </c>
      <c r="CX212">
        <f>IF(CW212="","",TODAY()-CW212)</f>
        <v>-66</v>
      </c>
      <c r="DA212" t="str">
        <f>IF(CW212="","SIN ESTADO",IF(CY212&lt;&gt;"","PAGA",IF(CX212&gt;0,"VENCIDA",IF(CX212&gt;=-5,"POR VENCER","AL DÍA"))))</f>
        <v>AL DÍA</v>
      </c>
      <c r="DC212">
        <f>IF(N($H212)&lt;17,"",IF(CW212="","",CW212+31))</f>
        <v>46415</v>
      </c>
      <c r="DD212">
        <f>IF(DC212="","",TODAY()-DC212)</f>
        <v>-97</v>
      </c>
      <c r="DG212" t="str">
        <f>IF(DC212="","SIN ESTADO",IF(DE212&lt;&gt;"","PAGA",IF(DD212&gt;0,"VENCIDA",IF(DD212&gt;=-5,"POR VENCER","AL DÍA"))))</f>
        <v>AL DÍA</v>
      </c>
      <c r="DI212">
        <f>IF(N($H212)&lt;18,"",IF(DC212="","",DC212+31))</f>
        <v>46446</v>
      </c>
      <c r="DJ212">
        <f>IF(DI212="","",TODAY()-DI212)</f>
        <v>-128</v>
      </c>
      <c r="DM212" t="str">
        <f>IF(DI212="","SIN ESTADO",IF(DK212&lt;&gt;"","PAGA",IF(DJ212&gt;0,"VENCIDA",IF(DJ212&gt;=-5,"POR VENCER","AL DÍA"))))</f>
        <v>AL DÍA</v>
      </c>
      <c r="DO212">
        <f>IF(N($H212)&lt;19,"",IF(DI212="","",DI212+31))</f>
        <v>46477</v>
      </c>
      <c r="DP212">
        <f>IF(DO212="","",TODAY()-DO212)</f>
        <v>-159</v>
      </c>
      <c r="DS212" t="str">
        <f>IF(DO212="","SIN ESTADO",IF(DQ212&lt;&gt;"","PAGA",IF(DP212&gt;0,"VENCIDA",IF(DP212&gt;=-5,"POR VENCER","AL DÍA"))))</f>
        <v>AL DÍA</v>
      </c>
      <c r="DU212">
        <f>IF(N($H212)&lt;20,"",IF(DO212="","",DO212+31))</f>
        <v>46508</v>
      </c>
      <c r="DV212">
        <f>IF(DU212="","",TODAY()-DU212)</f>
        <v>-190</v>
      </c>
      <c r="DY212" t="str">
        <f>IF(DU212="","SIN ESTADO",IF(DW212&lt;&gt;"","PAGA",IF(DV212&gt;0,"VENCIDA",IF(DV212&gt;=-5,"POR VENCER","AL DÍA"))))</f>
        <v>AL DÍA</v>
      </c>
      <c r="EA212">
        <f>IF(N($H212)&lt;21,"",IF(DU212="","",DU212+31))</f>
        <v>46539</v>
      </c>
      <c r="EB212">
        <f>IF(EA212="","",TODAY()-EA212)</f>
        <v>-221</v>
      </c>
      <c r="EE212" t="str">
        <f>IF(EA212="","SIN ESTADO",IF(EC212&lt;&gt;"","PAGA",IF(EB212&gt;0,"VENCIDA",IF(EB212&gt;=-5,"POR VENCER","AL DÍA"))))</f>
        <v>AL DÍA</v>
      </c>
      <c r="EG212">
        <f>IF(N($H212)&lt;22,"",IF(EA212="","",EA212+31))</f>
        <v>46570</v>
      </c>
      <c r="EH212">
        <f>IF(EG212="","",TODAY()-EG212)</f>
        <v>-252</v>
      </c>
      <c r="EK212" t="str">
        <f>IF(EG212="","SIN ESTADO",IF(EI212&lt;&gt;"","PAGA",IF(EH212&gt;0,"VENCIDA",IF(EH212&gt;=-5,"POR VENCER","AL DÍA"))))</f>
        <v>AL DÍA</v>
      </c>
      <c r="EM212">
        <f>IF(N($H212)&lt;23,"",IF(EG212="","",EG212+31))</f>
        <v>46601</v>
      </c>
      <c r="EN212">
        <f>IF(EM212="","",TODAY()-EM212)</f>
        <v>-283</v>
      </c>
      <c r="EQ212" t="str">
        <f>IF(EM212="","SIN ESTADO",IF(EO212&lt;&gt;"","PAGA",IF(EN212&gt;0,"VENCIDA",IF(EN212&gt;=-5,"POR VENCER","AL DÍA"))))</f>
        <v>AL DÍA</v>
      </c>
      <c r="ES212">
        <f>IF(N($H212)&lt;24,"",IF(EM212="","",EM212+31))</f>
        <v>46632</v>
      </c>
      <c r="ET212">
        <f>IF(ES212="","",TODAY()-ES212)</f>
        <v>-314</v>
      </c>
      <c r="EW212" t="str">
        <f>IF(ES212="","SIN ESTADO",IF(EU212&lt;&gt;"","PAGA",IF(ET212&gt;0,"VENCIDA",IF(ET212&gt;=-5,"POR VENCER","AL DÍA"))))</f>
        <v>AL DÍA</v>
      </c>
      <c r="EY212" t="str">
        <f>IF(N($H212)&lt;25,"",IF(ES212="","",ES212+31))</f>
        <v/>
      </c>
      <c r="EZ212" t="str">
        <f>IF(EY212="","",TODAY()-EY212)</f>
        <v/>
      </c>
      <c r="FC212" t="str">
        <f>IF(EY212="","SIN ESTADO",IF(FA212&lt;&gt;"","PAGA",IF(EZ212&gt;0,"VENCIDA",IF(EZ212&gt;=-5,"POR VENCER","AL DÍA"))))</f>
        <v>SIN ESTADO</v>
      </c>
      <c r="FE212" t="str">
        <f>IF(N($H212)&lt;26,"",IF(EY212="","",EY212+31))</f>
        <v/>
      </c>
      <c r="FF212" t="str">
        <f>IF(FE212="","",TODAY()-FE212)</f>
        <v/>
      </c>
      <c r="FI212" t="str">
        <f>IF(FE212="","SIN ESTADO",IF(FG212&lt;&gt;"","PAGA",IF(FF212&gt;0,"VENCIDA",IF(FF212&gt;=-5,"POR VENCER","AL DÍA"))))</f>
        <v>SIN ESTADO</v>
      </c>
      <c r="FK212" t="str">
        <f>IF(N($H212)&lt;27,"",IF(FE212="","",FE212+31))</f>
        <v/>
      </c>
      <c r="FL212" t="str">
        <f>IF(FK212="","",TODAY()-FK212)</f>
        <v/>
      </c>
      <c r="FO212" t="str">
        <f>IF(FK212="","SIN ESTADO",IF(FM212&lt;&gt;"","PAGA",IF(FL212&gt;0,"VENCIDA",IF(FL212&gt;=-5,"POR VENCER","AL DÍA"))))</f>
        <v>SIN ESTADO</v>
      </c>
      <c r="FQ212" t="str">
        <f>IF(N($H212)&lt;28,"",IF(FK212="","",FK212+31))</f>
        <v/>
      </c>
      <c r="FR212" t="str">
        <f>IF(FQ212="","",TODAY()-FQ212)</f>
        <v/>
      </c>
      <c r="FU212" t="str">
        <f>IF(FQ212="","SIN ESTADO",IF(FS212&lt;&gt;"","PAGA",IF(FR212&gt;0,"VENCIDA",IF(FR212&gt;=-5,"POR VENCER","AL DÍA"))))</f>
        <v>SIN ESTADO</v>
      </c>
      <c r="FW212" t="str">
        <f>IF(N($H212)&lt;29,"",IF(FQ212="","",FQ212+31))</f>
        <v/>
      </c>
      <c r="FX212" t="str">
        <f>IF(FW212="","",TODAY()-FW212)</f>
        <v/>
      </c>
      <c r="GA212" t="str">
        <f>IF(FW212="","SIN ESTADO",IF(FY212&lt;&gt;"","PAGA",IF(FX212&gt;0,"VENCIDA",IF(FX212&gt;=-5,"POR VENCER","AL DÍA"))))</f>
        <v>SIN ESTADO</v>
      </c>
      <c r="GC212" t="str">
        <f>IF(N($H212)&lt;30,"",IF(FW212="","",FW212+31))</f>
        <v/>
      </c>
      <c r="GD212" t="str">
        <f>IF(GC212="","",TODAY()-GC212)</f>
        <v/>
      </c>
      <c r="GG212" t="str">
        <f>IF(GC212="","SIN ESTADO",IF(GE212&lt;&gt;"","PAGA",IF(GD212&gt;0,"VENCIDA",IF(GD212&gt;=-5,"POR VENCER","AL DÍA"))))</f>
        <v>SIN ESTADO</v>
      </c>
      <c r="GI212" t="str">
        <f>IF(N($H212)&lt;31,"",IF(GC212="","",GC212+31))</f>
        <v/>
      </c>
      <c r="GJ212" t="str">
        <f>IF(GI212="","",TODAY()-GI212)</f>
        <v/>
      </c>
      <c r="GM212" t="str">
        <f>IF(GI212="","SIN ESTADO",IF(GK212&lt;&gt;"","PAGA",IF(GJ212&gt;0,"VENCIDA",IF(GJ212&gt;=-5,"POR VENCER","AL DÍA"))))</f>
        <v>SIN ESTADO</v>
      </c>
      <c r="GO212" t="str">
        <f>IF(N($H212)&lt;32,"",IF(GI212="","",GI212+31))</f>
        <v/>
      </c>
      <c r="GP212" t="str">
        <f>IF(GO212="","",TODAY()-GO212)</f>
        <v/>
      </c>
      <c r="GS212" t="str">
        <f>IF(GO212="","SIN ESTADO",IF(GQ212&lt;&gt;"","PAGA",IF(GP212&gt;0,"VENCIDA",IF(GP212&gt;=-5,"POR VENCER","AL DÍA"))))</f>
        <v>SIN ESTADO</v>
      </c>
      <c r="GU212" t="str">
        <f>IF(N($H212)&lt;33,"",IF(GO212="","",GO212+31))</f>
        <v/>
      </c>
      <c r="GV212" t="str">
        <f>IF(GU212="","",TODAY()-GU212)</f>
        <v/>
      </c>
      <c r="GY212" t="str">
        <f>IF(GU212="","SIN ESTADO",IF(GW212&lt;&gt;"","PAGA",IF(GV212&gt;0,"VENCIDA",IF(GV212&gt;=-5,"POR VENCER","AL DÍA"))))</f>
        <v>SIN ESTADO</v>
      </c>
      <c r="HA212" t="str">
        <f>IF(N($H212)&lt;34,"",IF(GU212="","",GU212+31))</f>
        <v/>
      </c>
      <c r="HB212" t="str">
        <f>IF(HA212="","",TODAY()-HA212)</f>
        <v/>
      </c>
      <c r="HE212" t="str">
        <f>IF(HA212="","SIN ESTADO",IF(HC212&lt;&gt;"","PAGA",IF(HB212&gt;0,"VENCIDA",IF(HB212&gt;=-5,"POR VENCER","AL DÍA"))))</f>
        <v>SIN ESTADO</v>
      </c>
      <c r="HG212" t="str">
        <f>IF(N($H212)&lt;35,"",IF(HA212="","",HA212+31))</f>
        <v/>
      </c>
      <c r="HH212" t="str">
        <f>IF(HG212="","",TODAY()-HG212)</f>
        <v/>
      </c>
      <c r="HK212" t="str">
        <f>IF(HG212="","SIN ESTADO",IF(HI212&lt;&gt;"","PAGA",IF(HH212&gt;0,"VENCIDA",IF(HH212&gt;=-5,"POR VENCER","AL DÍA"))))</f>
        <v>SIN ESTADO</v>
      </c>
      <c r="HM212" t="str">
        <f>IF(N($H212)&lt;36,"",IF(HG212="","",HG212+31))</f>
        <v/>
      </c>
      <c r="HN212" t="str">
        <f>IF(HM212="","",TODAY()-HM212)</f>
        <v/>
      </c>
      <c r="HQ212" t="str">
        <f>IF(HM212="","SIN ESTADO",IF(HO212&lt;&gt;"","PAGA",IF(HN212&gt;0,"VENCIDA",IF(HN212&gt;=-5,"POR VENCER","AL DÍA"))))</f>
        <v>SIN ESTADO</v>
      </c>
      <c r="HS212">
        <f>N212+T212+Z212+AF212+AL212+AR212+AX212+BD212+BJ212+BP212+BV212+CB212+CH212+CN212+CT212+CZ212+DF212+DL212+DR212+DX212+ED212+EJ212+EP212+EV212+FB212+FH212+FN212+FT212+FZ212+GF212+GL212+GR212+GX212+HD212+HJ212+HP212</f>
        <v>12000000</v>
      </c>
      <c r="HU212">
        <f>IFERROR(N($J212),0)</f>
        <v>1000000</v>
      </c>
      <c r="HW212">
        <f>SUMPRODUCT((MOD(COLUMN($M212:$HR212)-COLUMN($M212),6)=0)*ISNUMBER($M212:$HR212)*($M212:$HR212&gt;=RESUMEN!$C$26)*($M212:$HR212&lt;=RESUMEN!$C$27)*IFERROR(N($N212:$HS212),0))</f>
        <v>1000000</v>
      </c>
      <c r="HX212">
        <f>SUMPRODUCT((MOD(COLUMN($M212:$HR212)-COLUMN($M212),6)=0)*ISNUMBER($M212:$HR212)*($M212:$HR212&gt;=RESUMEN!$C$26)*($M212:$HR212&lt;=RESUMEN!$C$27))</f>
        <v>1</v>
      </c>
    </row>
    <row r="213">
      <c r="B213">
        <f>VENTAS!A212</f>
        <v>210</v>
      </c>
      <c r="C213" t="str">
        <f>VENTAS!B212</f>
        <v xml:space="preserve">LC2 - 23 - 5 </v>
      </c>
      <c r="D213" t="str">
        <f>VENTAS!C212</f>
        <v>VENDIDO</v>
      </c>
      <c r="E213">
        <f>VENTAS!D212</f>
        <v>28000000</v>
      </c>
      <c r="F213">
        <f>VENTAS!J212</f>
        <v>24000000</v>
      </c>
      <c r="G213">
        <f>VENTAS!F212</f>
        <v>45888</v>
      </c>
      <c r="H213">
        <f>VENTAS!K212</f>
        <v>24</v>
      </c>
      <c r="I213" t="str">
        <f>VENTAS!M212</f>
        <v xml:space="preserve">19 DE CADA MES </v>
      </c>
      <c r="J213">
        <f>VENTAS!L212</f>
        <v>1000000</v>
      </c>
      <c r="K213">
        <f>IF(N($H213)&lt;1,"",$G213+31)</f>
        <v>45919</v>
      </c>
      <c r="L213">
        <f>IF(K213="","",TODAY()-K213)</f>
        <v>399</v>
      </c>
      <c r="M213">
        <v>45925</v>
      </c>
      <c r="N213">
        <v>1000000</v>
      </c>
      <c r="O213" t="str">
        <f>IF(K213="","SIN ESTADO",IF(M213&lt;&gt;"","PAGA",IF(L213&gt;0,"VENCIDA",IF(L213&gt;=-5,"POR VENCER","AL DÍA"))))</f>
        <v>PAGA</v>
      </c>
      <c r="P213" t="str">
        <v>TRANSFERENCIA</v>
      </c>
      <c r="Q213">
        <f>IF(N($H213)&lt;2,"",IF(K213="","",K213+31))</f>
        <v>45950</v>
      </c>
      <c r="R213">
        <f>IF(Q213="","",TODAY()-Q213)</f>
        <v>368</v>
      </c>
      <c r="S213">
        <v>45953</v>
      </c>
      <c r="T213">
        <v>1000000</v>
      </c>
      <c r="U213" t="str">
        <f>IF(Q213="","SIN ESTADO",IF(S213&lt;&gt;"","PAGA",IF(R213&gt;0,"VENCIDA",IF(R213&gt;=-5,"POR VENCER","AL DÍA"))))</f>
        <v>PAGA</v>
      </c>
      <c r="V213" t="str">
        <v>TRANSFERENCIA</v>
      </c>
      <c r="W213">
        <f>IF(N($H213)&lt;3,"",IF(Q213="","",Q213+31))</f>
        <v>45981</v>
      </c>
      <c r="X213">
        <f>IF(W213="","",TODAY()-W213)</f>
        <v>337</v>
      </c>
      <c r="Y213">
        <v>45985</v>
      </c>
      <c r="Z213">
        <v>1000000</v>
      </c>
      <c r="AA213" t="str">
        <f>IF(W213="","SIN ESTADO",IF(Y213&lt;&gt;"","PAGA",IF(X213&gt;0,"VENCIDA",IF(X213&gt;=-5,"POR VENCER","AL DÍA"))))</f>
        <v>PAGA</v>
      </c>
      <c r="AB213" t="str">
        <v>TRANSFERENCIA</v>
      </c>
      <c r="AC213">
        <f>IF(N($H213)&lt;4,"",IF(W213="","",W213+31))</f>
        <v>46012</v>
      </c>
      <c r="AD213">
        <f>IF(AC213="","",TODAY()-AC213)</f>
        <v>306</v>
      </c>
      <c r="AE213">
        <v>46009</v>
      </c>
      <c r="AF213">
        <v>1000000</v>
      </c>
      <c r="AG213" t="str">
        <f>IF(AC213="","SIN ESTADO",IF(AE213&lt;&gt;"","PAGA",IF(AD213&gt;0,"VENCIDA",IF(AD213&gt;=-5,"POR VENCER","AL DÍA"))))</f>
        <v>PAGA</v>
      </c>
      <c r="AH213" t="str">
        <v>TRANSFERENCIA</v>
      </c>
      <c r="AI213">
        <f>IF(N($H213)&lt;5,"",IF(AC213="","",AC213+31))</f>
        <v>46043</v>
      </c>
      <c r="AJ213">
        <f>IF(AI213="","",TODAY()-AI213)</f>
        <v>275</v>
      </c>
      <c r="AK213">
        <v>45676</v>
      </c>
      <c r="AL213">
        <v>1000000</v>
      </c>
      <c r="AM213" t="str">
        <f>IF(AI213="","SIN ESTADO",IF(AK213&lt;&gt;"","PAGA",IF(AJ213&gt;0,"VENCIDA",IF(AJ213&gt;=-5,"POR VENCER","AL DÍA"))))</f>
        <v>PAGA</v>
      </c>
      <c r="AN213" t="str">
        <v>TRANSFERENCIA</v>
      </c>
      <c r="AO213">
        <f>IF(N($H213)&lt;6,"",IF(AI213="","",AI213+31))</f>
        <v>46074</v>
      </c>
      <c r="AP213">
        <f>IF(AO213="","",TODAY()-AO213)</f>
        <v>244</v>
      </c>
      <c r="AQ213">
        <v>46072</v>
      </c>
      <c r="AR213">
        <v>1000000</v>
      </c>
      <c r="AS213" t="str">
        <f>IF(AO213="","SIN ESTADO",IF(AQ213&lt;&gt;"","PAGA",IF(AP213&gt;0,"VENCIDA",IF(AP213&gt;=-5,"POR VENCER","AL DÍA"))))</f>
        <v>PAGA</v>
      </c>
      <c r="AT213" t="str">
        <v>TRANSFERENCIA</v>
      </c>
      <c r="AU213">
        <f>IF(N($H213)&lt;7,"",IF(AO213="","",AO213+31))</f>
        <v>46105</v>
      </c>
      <c r="AV213">
        <f>IF(AU213="","",TODAY()-AU213)</f>
        <v>213</v>
      </c>
      <c r="AW213">
        <v>46099</v>
      </c>
      <c r="AX213">
        <v>1000000</v>
      </c>
      <c r="AY213" t="str">
        <f>IF(AU213="","SIN ESTADO",IF(AW213&lt;&gt;"","PAGA",IF(AV213&gt;0,"VENCIDA",IF(AV213&gt;=-5,"POR VENCER","AL DÍA"))))</f>
        <v>PAGA</v>
      </c>
      <c r="AZ213" t="str">
        <v>TRANSFERENCIA</v>
      </c>
      <c r="BA213">
        <f>IF(N($H213)&lt;8,"",IF(AU213="","",AU213+31))</f>
        <v>46136</v>
      </c>
      <c r="BB213">
        <f>IF(BA213="","",TODAY()-BA213)</f>
        <v>182</v>
      </c>
      <c r="BC213">
        <v>46131</v>
      </c>
      <c r="BD213">
        <v>1000000</v>
      </c>
      <c r="BE213" t="str">
        <f>IF(BA213="","SIN ESTADO",IF(BC213&lt;&gt;"","PAGA",IF(BB213&gt;0,"VENCIDA",IF(BB213&gt;=-5,"POR VENCER","AL DÍA"))))</f>
        <v>PAGA</v>
      </c>
      <c r="BF213" t="str">
        <v>TRANSFERENCIA</v>
      </c>
      <c r="BG213">
        <f>IF(N($H213)&lt;9,"",IF(BA213="","",BA213+31))</f>
        <v>46167</v>
      </c>
      <c r="BH213">
        <f>IF(BG213="","",TODAY()-BG213)</f>
        <v>151</v>
      </c>
      <c r="BI213">
        <v>46158</v>
      </c>
      <c r="BJ213">
        <v>1000000</v>
      </c>
      <c r="BK213" t="str">
        <f>IF(BG213="","SIN ESTADO",IF(BI213&lt;&gt;"","PAGA",IF(BH213&gt;0,"VENCIDA",IF(BH213&gt;=-5,"POR VENCER","AL DÍA"))))</f>
        <v>PAGA</v>
      </c>
      <c r="BL213" t="str">
        <v>TRANSFERENCIA</v>
      </c>
      <c r="BM213">
        <f>IF(N($H213)&lt;10,"",IF(BG213="","",BG213+31))</f>
        <v>46198</v>
      </c>
      <c r="BN213">
        <f>IF(BM213="","",TODAY()-BM213)</f>
        <v>120</v>
      </c>
      <c r="BO213">
        <v>46192</v>
      </c>
      <c r="BP213">
        <v>1000000</v>
      </c>
      <c r="BQ213" t="str">
        <f>IF(BM213="","SIN ESTADO",IF(BO213&lt;&gt;"","PAGA",IF(BN213&gt;0,"VENCIDA",IF(BN213&gt;=-5,"POR VENCER","AL DÍA"))))</f>
        <v>PAGA</v>
      </c>
      <c r="BR213" t="str">
        <v>TRANSFERENCIA</v>
      </c>
      <c r="BS213">
        <f>IF(N($H213)&lt;11,"",IF(BM213="","",BM213+31))</f>
        <v>46229</v>
      </c>
      <c r="BT213">
        <f>IF(BS213="","",TODAY()-BS213)</f>
        <v>89</v>
      </c>
      <c r="BU213">
        <v>46224</v>
      </c>
      <c r="BV213">
        <v>1000000</v>
      </c>
      <c r="BW213" t="str">
        <f>IF(BS213="","SIN ESTADO",IF(BU213&lt;&gt;"","PAGA",IF(BT213&gt;0,"VENCIDA",IF(BT213&gt;=-5,"POR VENCER","AL DÍA"))))</f>
        <v>PAGA</v>
      </c>
      <c r="BX213" t="str">
        <v>TRANSFERENCIA</v>
      </c>
      <c r="BY213">
        <f>IF(N($H213)&lt;12,"",IF(BS213="","",BS213+31))</f>
        <v>46260</v>
      </c>
      <c r="BZ213">
        <f>IF(BY213="","",TODAY()-BY213)</f>
        <v>58</v>
      </c>
      <c r="CA213">
        <v>46264</v>
      </c>
      <c r="CB213">
        <v>1000000</v>
      </c>
      <c r="CC213" t="str">
        <f>IF(BY213="","SIN ESTADO",IF(CA213&lt;&gt;"","PAGA",IF(BZ213&gt;0,"VENCIDA",IF(BZ213&gt;=-5,"POR VENCER","AL DÍA"))))</f>
        <v>PAGA</v>
      </c>
      <c r="CD213" t="str">
        <v>TRANSFERENCIA</v>
      </c>
      <c r="CE213">
        <f>IF(N($H213)&lt;13,"",IF(BY213="","",BY213+31))</f>
        <v>46291</v>
      </c>
      <c r="CF213">
        <f>IF(CE213="","",TODAY()-CE213)</f>
        <v>27</v>
      </c>
      <c r="CI213" t="str">
        <f>IF(CE213="","SIN ESTADO",IF(CG213&lt;&gt;"","PAGA",IF(CF213&gt;0,"VENCIDA",IF(CF213&gt;=-5,"POR VENCER","AL DÍA"))))</f>
        <v>VENCIDA</v>
      </c>
      <c r="CK213">
        <f>IF(N($H213)&lt;14,"",IF(CE213="","",CE213+31))</f>
        <v>46322</v>
      </c>
      <c r="CL213">
        <f>IF(CK213="","",TODAY()-CK213)</f>
        <v>-4</v>
      </c>
      <c r="CO213" t="str">
        <f>IF(CK213="","SIN ESTADO",IF(CM213&lt;&gt;"","PAGA",IF(CL213&gt;0,"VENCIDA",IF(CL213&gt;=-5,"POR VENCER","AL DÍA"))))</f>
        <v>POR VENCER</v>
      </c>
      <c r="CQ213">
        <f>IF(N($H213)&lt;15,"",IF(CK213="","",CK213+31))</f>
        <v>46353</v>
      </c>
      <c r="CR213">
        <f>IF(CQ213="","",TODAY()-CQ213)</f>
        <v>-35</v>
      </c>
      <c r="CU213" t="str">
        <f>IF(CQ213="","SIN ESTADO",IF(CS213&lt;&gt;"","PAGA",IF(CR213&gt;0,"VENCIDA",IF(CR213&gt;=-5,"POR VENCER","AL DÍA"))))</f>
        <v>AL DÍA</v>
      </c>
      <c r="CW213">
        <f>IF(N($H213)&lt;16,"",IF(CQ213="","",CQ213+31))</f>
        <v>46384</v>
      </c>
      <c r="CX213">
        <f>IF(CW213="","",TODAY()-CW213)</f>
        <v>-66</v>
      </c>
      <c r="DA213" t="str">
        <f>IF(CW213="","SIN ESTADO",IF(CY213&lt;&gt;"","PAGA",IF(CX213&gt;0,"VENCIDA",IF(CX213&gt;=-5,"POR VENCER","AL DÍA"))))</f>
        <v>AL DÍA</v>
      </c>
      <c r="DC213">
        <f>IF(N($H213)&lt;17,"",IF(CW213="","",CW213+31))</f>
        <v>46415</v>
      </c>
      <c r="DD213">
        <f>IF(DC213="","",TODAY()-DC213)</f>
        <v>-97</v>
      </c>
      <c r="DG213" t="str">
        <f>IF(DC213="","SIN ESTADO",IF(DE213&lt;&gt;"","PAGA",IF(DD213&gt;0,"VENCIDA",IF(DD213&gt;=-5,"POR VENCER","AL DÍA"))))</f>
        <v>AL DÍA</v>
      </c>
      <c r="DI213">
        <f>IF(N($H213)&lt;18,"",IF(DC213="","",DC213+31))</f>
        <v>46446</v>
      </c>
      <c r="DJ213">
        <f>IF(DI213="","",TODAY()-DI213)</f>
        <v>-128</v>
      </c>
      <c r="DM213" t="str">
        <f>IF(DI213="","SIN ESTADO",IF(DK213&lt;&gt;"","PAGA",IF(DJ213&gt;0,"VENCIDA",IF(DJ213&gt;=-5,"POR VENCER","AL DÍA"))))</f>
        <v>AL DÍA</v>
      </c>
      <c r="DO213">
        <f>IF(N($H213)&lt;19,"",IF(DI213="","",DI213+31))</f>
        <v>46477</v>
      </c>
      <c r="DP213">
        <f>IF(DO213="","",TODAY()-DO213)</f>
        <v>-159</v>
      </c>
      <c r="DS213" t="str">
        <f>IF(DO213="","SIN ESTADO",IF(DQ213&lt;&gt;"","PAGA",IF(DP213&gt;0,"VENCIDA",IF(DP213&gt;=-5,"POR VENCER","AL DÍA"))))</f>
        <v>AL DÍA</v>
      </c>
      <c r="DU213">
        <f>IF(N($H213)&lt;20,"",IF(DO213="","",DO213+31))</f>
        <v>46508</v>
      </c>
      <c r="DV213">
        <f>IF(DU213="","",TODAY()-DU213)</f>
        <v>-190</v>
      </c>
      <c r="DY213" t="str">
        <f>IF(DU213="","SIN ESTADO",IF(DW213&lt;&gt;"","PAGA",IF(DV213&gt;0,"VENCIDA",IF(DV213&gt;=-5,"POR VENCER","AL DÍA"))))</f>
        <v>AL DÍA</v>
      </c>
      <c r="EA213">
        <f>IF(N($H213)&lt;21,"",IF(DU213="","",DU213+31))</f>
        <v>46539</v>
      </c>
      <c r="EB213">
        <f>IF(EA213="","",TODAY()-EA213)</f>
        <v>-221</v>
      </c>
      <c r="EE213" t="str">
        <f>IF(EA213="","SIN ESTADO",IF(EC213&lt;&gt;"","PAGA",IF(EB213&gt;0,"VENCIDA",IF(EB213&gt;=-5,"POR VENCER","AL DÍA"))))</f>
        <v>AL DÍA</v>
      </c>
      <c r="EG213">
        <f>IF(N($H213)&lt;22,"",IF(EA213="","",EA213+31))</f>
        <v>46570</v>
      </c>
      <c r="EH213">
        <f>IF(EG213="","",TODAY()-EG213)</f>
        <v>-252</v>
      </c>
      <c r="EK213" t="str">
        <f>IF(EG213="","SIN ESTADO",IF(EI213&lt;&gt;"","PAGA",IF(EH213&gt;0,"VENCIDA",IF(EH213&gt;=-5,"POR VENCER","AL DÍA"))))</f>
        <v>AL DÍA</v>
      </c>
      <c r="EM213">
        <f>IF(N($H213)&lt;23,"",IF(EG213="","",EG213+31))</f>
        <v>46601</v>
      </c>
      <c r="EN213">
        <f>IF(EM213="","",TODAY()-EM213)</f>
        <v>-283</v>
      </c>
      <c r="EQ213" t="str">
        <f>IF(EM213="","SIN ESTADO",IF(EO213&lt;&gt;"","PAGA",IF(EN213&gt;0,"VENCIDA",IF(EN213&gt;=-5,"POR VENCER","AL DÍA"))))</f>
        <v>AL DÍA</v>
      </c>
      <c r="ES213">
        <f>IF(N($H213)&lt;24,"",IF(EM213="","",EM213+31))</f>
        <v>46632</v>
      </c>
      <c r="ET213">
        <f>IF(ES213="","",TODAY()-ES213)</f>
        <v>-314</v>
      </c>
      <c r="EW213" t="str">
        <f>IF(ES213="","SIN ESTADO",IF(EU213&lt;&gt;"","PAGA",IF(ET213&gt;0,"VENCIDA",IF(ET213&gt;=-5,"POR VENCER","AL DÍA"))))</f>
        <v>AL DÍA</v>
      </c>
      <c r="EY213" t="str">
        <f>IF(N($H213)&lt;25,"",IF(ES213="","",ES213+31))</f>
        <v/>
      </c>
      <c r="EZ213" t="str">
        <f>IF(EY213="","",TODAY()-EY213)</f>
        <v/>
      </c>
      <c r="FC213" t="str">
        <f>IF(EY213="","SIN ESTADO",IF(FA213&lt;&gt;"","PAGA",IF(EZ213&gt;0,"VENCIDA",IF(EZ213&gt;=-5,"POR VENCER","AL DÍA"))))</f>
        <v>SIN ESTADO</v>
      </c>
      <c r="FE213" t="str">
        <f>IF(N($H213)&lt;26,"",IF(EY213="","",EY213+31))</f>
        <v/>
      </c>
      <c r="FF213" t="str">
        <f>IF(FE213="","",TODAY()-FE213)</f>
        <v/>
      </c>
      <c r="FI213" t="str">
        <f>IF(FE213="","SIN ESTADO",IF(FG213&lt;&gt;"","PAGA",IF(FF213&gt;0,"VENCIDA",IF(FF213&gt;=-5,"POR VENCER","AL DÍA"))))</f>
        <v>SIN ESTADO</v>
      </c>
      <c r="FK213" t="str">
        <f>IF(N($H213)&lt;27,"",IF(FE213="","",FE213+31))</f>
        <v/>
      </c>
      <c r="FL213" t="str">
        <f>IF(FK213="","",TODAY()-FK213)</f>
        <v/>
      </c>
      <c r="FO213" t="str">
        <f>IF(FK213="","SIN ESTADO",IF(FM213&lt;&gt;"","PAGA",IF(FL213&gt;0,"VENCIDA",IF(FL213&gt;=-5,"POR VENCER","AL DÍA"))))</f>
        <v>SIN ESTADO</v>
      </c>
      <c r="FQ213" t="str">
        <f>IF(N($H213)&lt;28,"",IF(FK213="","",FK213+31))</f>
        <v/>
      </c>
      <c r="FR213" t="str">
        <f>IF(FQ213="","",TODAY()-FQ213)</f>
        <v/>
      </c>
      <c r="FU213" t="str">
        <f>IF(FQ213="","SIN ESTADO",IF(FS213&lt;&gt;"","PAGA",IF(FR213&gt;0,"VENCIDA",IF(FR213&gt;=-5,"POR VENCER","AL DÍA"))))</f>
        <v>SIN ESTADO</v>
      </c>
      <c r="FW213" t="str">
        <f>IF(N($H213)&lt;29,"",IF(FQ213="","",FQ213+31))</f>
        <v/>
      </c>
      <c r="FX213" t="str">
        <f>IF(FW213="","",TODAY()-FW213)</f>
        <v/>
      </c>
      <c r="GA213" t="str">
        <f>IF(FW213="","SIN ESTADO",IF(FY213&lt;&gt;"","PAGA",IF(FX213&gt;0,"VENCIDA",IF(FX213&gt;=-5,"POR VENCER","AL DÍA"))))</f>
        <v>SIN ESTADO</v>
      </c>
      <c r="GC213" t="str">
        <f>IF(N($H213)&lt;30,"",IF(FW213="","",FW213+31))</f>
        <v/>
      </c>
      <c r="GD213" t="str">
        <f>IF(GC213="","",TODAY()-GC213)</f>
        <v/>
      </c>
      <c r="GG213" t="str">
        <f>IF(GC213="","SIN ESTADO",IF(GE213&lt;&gt;"","PAGA",IF(GD213&gt;0,"VENCIDA",IF(GD213&gt;=-5,"POR VENCER","AL DÍA"))))</f>
        <v>SIN ESTADO</v>
      </c>
      <c r="GI213" t="str">
        <f>IF(N($H213)&lt;31,"",IF(GC213="","",GC213+31))</f>
        <v/>
      </c>
      <c r="GJ213" t="str">
        <f>IF(GI213="","",TODAY()-GI213)</f>
        <v/>
      </c>
      <c r="GM213" t="str">
        <f>IF(GI213="","SIN ESTADO",IF(GK213&lt;&gt;"","PAGA",IF(GJ213&gt;0,"VENCIDA",IF(GJ213&gt;=-5,"POR VENCER","AL DÍA"))))</f>
        <v>SIN ESTADO</v>
      </c>
      <c r="GO213" t="str">
        <f>IF(N($H213)&lt;32,"",IF(GI213="","",GI213+31))</f>
        <v/>
      </c>
      <c r="GP213" t="str">
        <f>IF(GO213="","",TODAY()-GO213)</f>
        <v/>
      </c>
      <c r="GS213" t="str">
        <f>IF(GO213="","SIN ESTADO",IF(GQ213&lt;&gt;"","PAGA",IF(GP213&gt;0,"VENCIDA",IF(GP213&gt;=-5,"POR VENCER","AL DÍA"))))</f>
        <v>SIN ESTADO</v>
      </c>
      <c r="GU213" t="str">
        <f>IF(N($H213)&lt;33,"",IF(GO213="","",GO213+31))</f>
        <v/>
      </c>
      <c r="GV213" t="str">
        <f>IF(GU213="","",TODAY()-GU213)</f>
        <v/>
      </c>
      <c r="GY213" t="str">
        <f>IF(GU213="","SIN ESTADO",IF(GW213&lt;&gt;"","PAGA",IF(GV213&gt;0,"VENCIDA",IF(GV213&gt;=-5,"POR VENCER","AL DÍA"))))</f>
        <v>SIN ESTADO</v>
      </c>
      <c r="HA213" t="str">
        <f>IF(N($H213)&lt;34,"",IF(GU213="","",GU213+31))</f>
        <v/>
      </c>
      <c r="HB213" t="str">
        <f>IF(HA213="","",TODAY()-HA213)</f>
        <v/>
      </c>
      <c r="HE213" t="str">
        <f>IF(HA213="","SIN ESTADO",IF(HC213&lt;&gt;"","PAGA",IF(HB213&gt;0,"VENCIDA",IF(HB213&gt;=-5,"POR VENCER","AL DÍA"))))</f>
        <v>SIN ESTADO</v>
      </c>
      <c r="HG213" t="str">
        <f>IF(N($H213)&lt;35,"",IF(HA213="","",HA213+31))</f>
        <v/>
      </c>
      <c r="HH213" t="str">
        <f>IF(HG213="","",TODAY()-HG213)</f>
        <v/>
      </c>
      <c r="HK213" t="str">
        <f>IF(HG213="","SIN ESTADO",IF(HI213&lt;&gt;"","PAGA",IF(HH213&gt;0,"VENCIDA",IF(HH213&gt;=-5,"POR VENCER","AL DÍA"))))</f>
        <v>SIN ESTADO</v>
      </c>
      <c r="HM213" t="str">
        <f>IF(N($H213)&lt;36,"",IF(HG213="","",HG213+31))</f>
        <v/>
      </c>
      <c r="HN213" t="str">
        <f>IF(HM213="","",TODAY()-HM213)</f>
        <v/>
      </c>
      <c r="HQ213" t="str">
        <f>IF(HM213="","SIN ESTADO",IF(HO213&lt;&gt;"","PAGA",IF(HN213&gt;0,"VENCIDA",IF(HN213&gt;=-5,"POR VENCER","AL DÍA"))))</f>
        <v>SIN ESTADO</v>
      </c>
      <c r="HS213">
        <f>N213+T213+Z213+AF213+AL213+AR213+AX213+BD213+BJ213+BP213+BV213+CB213+CH213+CN213+CT213+CZ213+DF213+DL213+DR213+DX213+ED213+EJ213+EP213+EV213+FB213+FH213+FN213+FT213+FZ213+GF213+GL213+GR213+GX213+HD213+HJ213+HP213</f>
        <v>12000000</v>
      </c>
      <c r="HU213">
        <f>IFERROR(N($J213),0)</f>
        <v>1000000</v>
      </c>
      <c r="HW213">
        <f>SUMPRODUCT((MOD(COLUMN($M213:$HR213)-COLUMN($M213),6)=0)*ISNUMBER($M213:$HR213)*($M213:$HR213&gt;=RESUMEN!$C$26)*($M213:$HR213&lt;=RESUMEN!$C$27)*IFERROR(N($N213:$HS213),0))</f>
        <v>1000000</v>
      </c>
      <c r="HX213">
        <f>SUMPRODUCT((MOD(COLUMN($M213:$HR213)-COLUMN($M213),6)=0)*ISNUMBER($M213:$HR213)*($M213:$HR213&gt;=RESUMEN!$C$26)*($M213:$HR213&lt;=RESUMEN!$C$27))</f>
        <v>1</v>
      </c>
    </row>
    <row r="214">
      <c r="B214">
        <f>VENTAS!A213</f>
        <v>211</v>
      </c>
      <c r="C214" t="str">
        <f>VENTAS!B213</f>
        <v xml:space="preserve">LC2 - 23 - 6 </v>
      </c>
      <c r="D214" t="str">
        <f>VENTAS!C213</f>
        <v>EN NEGOCIACIÓN</v>
      </c>
      <c r="E214">
        <f>VENTAS!D213</f>
        <v>28000000</v>
      </c>
      <c r="F214">
        <f>VENTAS!J213</f>
        <v>28000000</v>
      </c>
      <c r="G214">
        <f>VENTAS!F213</f>
        <v>0</v>
      </c>
      <c r="H214">
        <f>VENTAS!K213</f>
        <v>0</v>
      </c>
      <c r="I214">
        <f>VENTAS!M213</f>
        <v>0</v>
      </c>
      <c r="J214" t="e">
        <f>VENTAS!L213</f>
        <v>#DIV/0!</v>
      </c>
      <c r="K214" t="str">
        <f>IF(N($H214)&lt;1,"",$G214+31)</f>
        <v/>
      </c>
      <c r="L214" t="str">
        <f>IF(K214="","",TODAY()-K214)</f>
        <v/>
      </c>
      <c r="O214" t="str">
        <f>IF(K214="","SIN ESTADO",IF(M214&lt;&gt;"","PAGA",IF(L214&gt;0,"VENCIDA",IF(L214&gt;=-5,"POR VENCER","AL DÍA"))))</f>
        <v>SIN ESTADO</v>
      </c>
      <c r="Q214" t="str">
        <f>IF(N($H214)&lt;2,"",IF(K214="","",K214+31))</f>
        <v/>
      </c>
      <c r="R214" t="str">
        <f>IF(Q214="","",TODAY()-Q214)</f>
        <v/>
      </c>
      <c r="U214" t="str">
        <f>IF(Q214="","SIN ESTADO",IF(S214&lt;&gt;"","PAGA",IF(R214&gt;0,"VENCIDA",IF(R214&gt;=-5,"POR VENCER","AL DÍA"))))</f>
        <v>SIN ESTADO</v>
      </c>
      <c r="W214" t="str">
        <f>IF(N($H214)&lt;3,"",IF(Q214="","",Q214+31))</f>
        <v/>
      </c>
      <c r="X214" t="str">
        <f>IF(W214="","",TODAY()-W214)</f>
        <v/>
      </c>
      <c r="AA214" t="str">
        <f>IF(W214="","SIN ESTADO",IF(Y214&lt;&gt;"","PAGA",IF(X214&gt;0,"VENCIDA",IF(X214&gt;=-5,"POR VENCER","AL DÍA"))))</f>
        <v>SIN ESTADO</v>
      </c>
      <c r="AC214" t="str">
        <f>IF(N($H214)&lt;4,"",IF(W214="","",W214+31))</f>
        <v/>
      </c>
      <c r="AD214" t="str">
        <f>IF(AC214="","",TODAY()-AC214)</f>
        <v/>
      </c>
      <c r="AG214" t="str">
        <f>IF(AC214="","SIN ESTADO",IF(AE214&lt;&gt;"","PAGA",IF(AD214&gt;0,"VENCIDA",IF(AD214&gt;=-5,"POR VENCER","AL DÍA"))))</f>
        <v>SIN ESTADO</v>
      </c>
      <c r="AI214" t="str">
        <f>IF(N($H214)&lt;5,"",IF(AC214="","",AC214+31))</f>
        <v/>
      </c>
      <c r="AJ214" t="str">
        <f>IF(AI214="","",TODAY()-AI214)</f>
        <v/>
      </c>
      <c r="AM214" t="str">
        <f>IF(AI214="","SIN ESTADO",IF(AK214&lt;&gt;"","PAGA",IF(AJ214&gt;0,"VENCIDA",IF(AJ214&gt;=-5,"POR VENCER","AL DÍA"))))</f>
        <v>SIN ESTADO</v>
      </c>
      <c r="AO214" t="str">
        <f>IF(N($H214)&lt;6,"",IF(AI214="","",AI214+31))</f>
        <v/>
      </c>
      <c r="AP214" t="str">
        <f>IF(AO214="","",TODAY()-AO214)</f>
        <v/>
      </c>
      <c r="AS214" t="str">
        <f>IF(AO214="","SIN ESTADO",IF(AQ214&lt;&gt;"","PAGA",IF(AP214&gt;0,"VENCIDA",IF(AP214&gt;=-5,"POR VENCER","AL DÍA"))))</f>
        <v>SIN ESTADO</v>
      </c>
      <c r="AU214" t="str">
        <f>IF(N($H214)&lt;7,"",IF(AO214="","",AO214+31))</f>
        <v/>
      </c>
      <c r="AV214" t="str">
        <f>IF(AU214="","",TODAY()-AU214)</f>
        <v/>
      </c>
      <c r="AY214" t="str">
        <f>IF(AU214="","SIN ESTADO",IF(AW214&lt;&gt;"","PAGA",IF(AV214&gt;0,"VENCIDA",IF(AV214&gt;=-5,"POR VENCER","AL DÍA"))))</f>
        <v>SIN ESTADO</v>
      </c>
      <c r="BA214" t="str">
        <f>IF(N($H214)&lt;8,"",IF(AU214="","",AU214+31))</f>
        <v/>
      </c>
      <c r="BB214" t="str">
        <f>IF(BA214="","",TODAY()-BA214)</f>
        <v/>
      </c>
      <c r="BE214" t="str">
        <f>IF(BA214="","SIN ESTADO",IF(BC214&lt;&gt;"","PAGA",IF(BB214&gt;0,"VENCIDA",IF(BB214&gt;=-5,"POR VENCER","AL DÍA"))))</f>
        <v>SIN ESTADO</v>
      </c>
      <c r="BG214" t="str">
        <f>IF(N($H214)&lt;9,"",IF(BA214="","",BA214+31))</f>
        <v/>
      </c>
      <c r="BH214" t="str">
        <f>IF(BG214="","",TODAY()-BG214)</f>
        <v/>
      </c>
      <c r="BK214" t="str">
        <f>IF(BG214="","SIN ESTADO",IF(BI214&lt;&gt;"","PAGA",IF(BH214&gt;0,"VENCIDA",IF(BH214&gt;=-5,"POR VENCER","AL DÍA"))))</f>
        <v>SIN ESTADO</v>
      </c>
      <c r="BM214" t="str">
        <f>IF(N($H214)&lt;10,"",IF(BG214="","",BG214+31))</f>
        <v/>
      </c>
      <c r="BN214" t="str">
        <f>IF(BM214="","",TODAY()-BM214)</f>
        <v/>
      </c>
      <c r="BQ214" t="str">
        <f>IF(BM214="","SIN ESTADO",IF(BO214&lt;&gt;"","PAGA",IF(BN214&gt;0,"VENCIDA",IF(BN214&gt;=-5,"POR VENCER","AL DÍA"))))</f>
        <v>SIN ESTADO</v>
      </c>
      <c r="BS214" t="str">
        <f>IF(N($H214)&lt;11,"",IF(BM214="","",BM214+31))</f>
        <v/>
      </c>
      <c r="BT214" t="str">
        <f>IF(BS214="","",TODAY()-BS214)</f>
        <v/>
      </c>
      <c r="BW214" t="str">
        <f>IF(BS214="","SIN ESTADO",IF(BU214&lt;&gt;"","PAGA",IF(BT214&gt;0,"VENCIDA",IF(BT214&gt;=-5,"POR VENCER","AL DÍA"))))</f>
        <v>SIN ESTADO</v>
      </c>
      <c r="BY214" t="str">
        <f>IF(N($H214)&lt;12,"",IF(BS214="","",BS214+31))</f>
        <v/>
      </c>
      <c r="BZ214" t="str">
        <f>IF(BY214="","",TODAY()-BY214)</f>
        <v/>
      </c>
      <c r="CC214" t="str">
        <f>IF(BY214="","SIN ESTADO",IF(CA214&lt;&gt;"","PAGA",IF(BZ214&gt;0,"VENCIDA",IF(BZ214&gt;=-5,"POR VENCER","AL DÍA"))))</f>
        <v>SIN ESTADO</v>
      </c>
      <c r="CE214" t="str">
        <f>IF(N($H214)&lt;13,"",IF(BY214="","",BY214+31))</f>
        <v/>
      </c>
      <c r="CF214" t="str">
        <f>IF(CE214="","",TODAY()-CE214)</f>
        <v/>
      </c>
      <c r="CI214" t="str">
        <f>IF(CE214="","SIN ESTADO",IF(CG214&lt;&gt;"","PAGA",IF(CF214&gt;0,"VENCIDA",IF(CF214&gt;=-5,"POR VENCER","AL DÍA"))))</f>
        <v>SIN ESTADO</v>
      </c>
      <c r="CK214" t="str">
        <f>IF(N($H214)&lt;14,"",IF(CE214="","",CE214+31))</f>
        <v/>
      </c>
      <c r="CL214" t="str">
        <f>IF(CK214="","",TODAY()-CK214)</f>
        <v/>
      </c>
      <c r="CO214" t="str">
        <f>IF(CK214="","SIN ESTADO",IF(CM214&lt;&gt;"","PAGA",IF(CL214&gt;0,"VENCIDA",IF(CL214&gt;=-5,"POR VENCER","AL DÍA"))))</f>
        <v>SIN ESTADO</v>
      </c>
      <c r="CQ214" t="str">
        <f>IF(N($H214)&lt;15,"",IF(CK214="","",CK214+31))</f>
        <v/>
      </c>
      <c r="CR214" t="str">
        <f>IF(CQ214="","",TODAY()-CQ214)</f>
        <v/>
      </c>
      <c r="CU214" t="str">
        <f>IF(CQ214="","SIN ESTADO",IF(CS214&lt;&gt;"","PAGA",IF(CR214&gt;0,"VENCIDA",IF(CR214&gt;=-5,"POR VENCER","AL DÍA"))))</f>
        <v>SIN ESTADO</v>
      </c>
      <c r="CW214" t="str">
        <f>IF(N($H214)&lt;16,"",IF(CQ214="","",CQ214+31))</f>
        <v/>
      </c>
      <c r="CX214" t="str">
        <f>IF(CW214="","",TODAY()-CW214)</f>
        <v/>
      </c>
      <c r="DA214" t="str">
        <f>IF(CW214="","SIN ESTADO",IF(CY214&lt;&gt;"","PAGA",IF(CX214&gt;0,"VENCIDA",IF(CX214&gt;=-5,"POR VENCER","AL DÍA"))))</f>
        <v>SIN ESTADO</v>
      </c>
      <c r="DC214" t="str">
        <f>IF(N($H214)&lt;17,"",IF(CW214="","",CW214+31))</f>
        <v/>
      </c>
      <c r="DD214" t="str">
        <f>IF(DC214="","",TODAY()-DC214)</f>
        <v/>
      </c>
      <c r="DG214" t="str">
        <f>IF(DC214="","SIN ESTADO",IF(DE214&lt;&gt;"","PAGA",IF(DD214&gt;0,"VENCIDA",IF(DD214&gt;=-5,"POR VENCER","AL DÍA"))))</f>
        <v>SIN ESTADO</v>
      </c>
      <c r="DI214" t="str">
        <f>IF(N($H214)&lt;18,"",IF(DC214="","",DC214+31))</f>
        <v/>
      </c>
      <c r="DJ214" t="str">
        <f>IF(DI214="","",TODAY()-DI214)</f>
        <v/>
      </c>
      <c r="DM214" t="str">
        <f>IF(DI214="","SIN ESTADO",IF(DK214&lt;&gt;"","PAGA",IF(DJ214&gt;0,"VENCIDA",IF(DJ214&gt;=-5,"POR VENCER","AL DÍA"))))</f>
        <v>SIN ESTADO</v>
      </c>
      <c r="DO214" t="str">
        <f>IF(N($H214)&lt;19,"",IF(DI214="","",DI214+31))</f>
        <v/>
      </c>
      <c r="DP214" t="str">
        <f>IF(DO214="","",TODAY()-DO214)</f>
        <v/>
      </c>
      <c r="DS214" t="str">
        <f>IF(DO214="","SIN ESTADO",IF(DQ214&lt;&gt;"","PAGA",IF(DP214&gt;0,"VENCIDA",IF(DP214&gt;=-5,"POR VENCER","AL DÍA"))))</f>
        <v>SIN ESTADO</v>
      </c>
      <c r="DU214" t="str">
        <f>IF(N($H214)&lt;20,"",IF(DO214="","",DO214+31))</f>
        <v/>
      </c>
      <c r="DV214" t="str">
        <f>IF(DU214="","",TODAY()-DU214)</f>
        <v/>
      </c>
      <c r="DY214" t="str">
        <f>IF(DU214="","SIN ESTADO",IF(DW214&lt;&gt;"","PAGA",IF(DV214&gt;0,"VENCIDA",IF(DV214&gt;=-5,"POR VENCER","AL DÍA"))))</f>
        <v>SIN ESTADO</v>
      </c>
      <c r="EA214" t="str">
        <f>IF(N($H214)&lt;21,"",IF(DU214="","",DU214+31))</f>
        <v/>
      </c>
      <c r="EB214" t="str">
        <f>IF(EA214="","",TODAY()-EA214)</f>
        <v/>
      </c>
      <c r="EE214" t="str">
        <f>IF(EA214="","SIN ESTADO",IF(EC214&lt;&gt;"","PAGA",IF(EB214&gt;0,"VENCIDA",IF(EB214&gt;=-5,"POR VENCER","AL DÍA"))))</f>
        <v>SIN ESTADO</v>
      </c>
      <c r="EG214" t="str">
        <f>IF(N($H214)&lt;22,"",IF(EA214="","",EA214+31))</f>
        <v/>
      </c>
      <c r="EH214" t="str">
        <f>IF(EG214="","",TODAY()-EG214)</f>
        <v/>
      </c>
      <c r="EK214" t="str">
        <f>IF(EG214="","SIN ESTADO",IF(EI214&lt;&gt;"","PAGA",IF(EH214&gt;0,"VENCIDA",IF(EH214&gt;=-5,"POR VENCER","AL DÍA"))))</f>
        <v>SIN ESTADO</v>
      </c>
      <c r="EM214" t="str">
        <f>IF(N($H214)&lt;23,"",IF(EG214="","",EG214+31))</f>
        <v/>
      </c>
      <c r="EN214" t="str">
        <f>IF(EM214="","",TODAY()-EM214)</f>
        <v/>
      </c>
      <c r="EQ214" t="str">
        <f>IF(EM214="","SIN ESTADO",IF(EO214&lt;&gt;"","PAGA",IF(EN214&gt;0,"VENCIDA",IF(EN214&gt;=-5,"POR VENCER","AL DÍA"))))</f>
        <v>SIN ESTADO</v>
      </c>
      <c r="ES214" t="str">
        <f>IF(N($H214)&lt;24,"",IF(EM214="","",EM214+31))</f>
        <v/>
      </c>
      <c r="ET214" t="str">
        <f>IF(ES214="","",TODAY()-ES214)</f>
        <v/>
      </c>
      <c r="EW214" t="str">
        <f>IF(ES214="","SIN ESTADO",IF(EU214&lt;&gt;"","PAGA",IF(ET214&gt;0,"VENCIDA",IF(ET214&gt;=-5,"POR VENCER","AL DÍA"))))</f>
        <v>SIN ESTADO</v>
      </c>
      <c r="EY214" t="str">
        <f>IF(N($H214)&lt;25,"",IF(ES214="","",ES214+31))</f>
        <v/>
      </c>
      <c r="EZ214" t="str">
        <f>IF(EY214="","",TODAY()-EY214)</f>
        <v/>
      </c>
      <c r="FC214" t="str">
        <f>IF(EY214="","SIN ESTADO",IF(FA214&lt;&gt;"","PAGA",IF(EZ214&gt;0,"VENCIDA",IF(EZ214&gt;=-5,"POR VENCER","AL DÍA"))))</f>
        <v>SIN ESTADO</v>
      </c>
      <c r="FE214" t="str">
        <f>IF(N($H214)&lt;26,"",IF(EY214="","",EY214+31))</f>
        <v/>
      </c>
      <c r="FF214" t="str">
        <f>IF(FE214="","",TODAY()-FE214)</f>
        <v/>
      </c>
      <c r="FI214" t="str">
        <f>IF(FE214="","SIN ESTADO",IF(FG214&lt;&gt;"","PAGA",IF(FF214&gt;0,"VENCIDA",IF(FF214&gt;=-5,"POR VENCER","AL DÍA"))))</f>
        <v>SIN ESTADO</v>
      </c>
      <c r="FK214" t="str">
        <f>IF(N($H214)&lt;27,"",IF(FE214="","",FE214+31))</f>
        <v/>
      </c>
      <c r="FL214" t="str">
        <f>IF(FK214="","",TODAY()-FK214)</f>
        <v/>
      </c>
      <c r="FO214" t="str">
        <f>IF(FK214="","SIN ESTADO",IF(FM214&lt;&gt;"","PAGA",IF(FL214&gt;0,"VENCIDA",IF(FL214&gt;=-5,"POR VENCER","AL DÍA"))))</f>
        <v>SIN ESTADO</v>
      </c>
      <c r="FQ214" t="str">
        <f>IF(N($H214)&lt;28,"",IF(FK214="","",FK214+31))</f>
        <v/>
      </c>
      <c r="FR214" t="str">
        <f>IF(FQ214="","",TODAY()-FQ214)</f>
        <v/>
      </c>
      <c r="FU214" t="str">
        <f>IF(FQ214="","SIN ESTADO",IF(FS214&lt;&gt;"","PAGA",IF(FR214&gt;0,"VENCIDA",IF(FR214&gt;=-5,"POR VENCER","AL DÍA"))))</f>
        <v>SIN ESTADO</v>
      </c>
      <c r="FW214" t="str">
        <f>IF(N($H214)&lt;29,"",IF(FQ214="","",FQ214+31))</f>
        <v/>
      </c>
      <c r="FX214" t="str">
        <f>IF(FW214="","",TODAY()-FW214)</f>
        <v/>
      </c>
      <c r="GA214" t="str">
        <f>IF(FW214="","SIN ESTADO",IF(FY214&lt;&gt;"","PAGA",IF(FX214&gt;0,"VENCIDA",IF(FX214&gt;=-5,"POR VENCER","AL DÍA"))))</f>
        <v>SIN ESTADO</v>
      </c>
      <c r="GC214" t="str">
        <f>IF(N($H214)&lt;30,"",IF(FW214="","",FW214+31))</f>
        <v/>
      </c>
      <c r="GD214" t="str">
        <f>IF(GC214="","",TODAY()-GC214)</f>
        <v/>
      </c>
      <c r="GG214" t="str">
        <f>IF(GC214="","SIN ESTADO",IF(GE214&lt;&gt;"","PAGA",IF(GD214&gt;0,"VENCIDA",IF(GD214&gt;=-5,"POR VENCER","AL DÍA"))))</f>
        <v>SIN ESTADO</v>
      </c>
      <c r="GI214" t="str">
        <f>IF(N($H214)&lt;31,"",IF(GC214="","",GC214+31))</f>
        <v/>
      </c>
      <c r="GJ214" t="str">
        <f>IF(GI214="","",TODAY()-GI214)</f>
        <v/>
      </c>
      <c r="GM214" t="str">
        <f>IF(GI214="","SIN ESTADO",IF(GK214&lt;&gt;"","PAGA",IF(GJ214&gt;0,"VENCIDA",IF(GJ214&gt;=-5,"POR VENCER","AL DÍA"))))</f>
        <v>SIN ESTADO</v>
      </c>
      <c r="GO214" t="str">
        <f>IF(N($H214)&lt;32,"",IF(GI214="","",GI214+31))</f>
        <v/>
      </c>
      <c r="GP214" t="str">
        <f>IF(GO214="","",TODAY()-GO214)</f>
        <v/>
      </c>
      <c r="GS214" t="str">
        <f>IF(GO214="","SIN ESTADO",IF(GQ214&lt;&gt;"","PAGA",IF(GP214&gt;0,"VENCIDA",IF(GP214&gt;=-5,"POR VENCER","AL DÍA"))))</f>
        <v>SIN ESTADO</v>
      </c>
      <c r="GU214" t="str">
        <f>IF(N($H214)&lt;33,"",IF(GO214="","",GO214+31))</f>
        <v/>
      </c>
      <c r="GV214" t="str">
        <f>IF(GU214="","",TODAY()-GU214)</f>
        <v/>
      </c>
      <c r="GY214" t="str">
        <f>IF(GU214="","SIN ESTADO",IF(GW214&lt;&gt;"","PAGA",IF(GV214&gt;0,"VENCIDA",IF(GV214&gt;=-5,"POR VENCER","AL DÍA"))))</f>
        <v>SIN ESTADO</v>
      </c>
      <c r="HA214" t="str">
        <f>IF(N($H214)&lt;34,"",IF(GU214="","",GU214+31))</f>
        <v/>
      </c>
      <c r="HB214" t="str">
        <f>IF(HA214="","",TODAY()-HA214)</f>
        <v/>
      </c>
      <c r="HE214" t="str">
        <f>IF(HA214="","SIN ESTADO",IF(HC214&lt;&gt;"","PAGA",IF(HB214&gt;0,"VENCIDA",IF(HB214&gt;=-5,"POR VENCER","AL DÍA"))))</f>
        <v>SIN ESTADO</v>
      </c>
      <c r="HG214" t="str">
        <f>IF(N($H214)&lt;35,"",IF(HA214="","",HA214+31))</f>
        <v/>
      </c>
      <c r="HH214" t="str">
        <f>IF(HG214="","",TODAY()-HG214)</f>
        <v/>
      </c>
      <c r="HK214" t="str">
        <f>IF(HG214="","SIN ESTADO",IF(HI214&lt;&gt;"","PAGA",IF(HH214&gt;0,"VENCIDA",IF(HH214&gt;=-5,"POR VENCER","AL DÍA"))))</f>
        <v>SIN ESTADO</v>
      </c>
      <c r="HM214" t="str">
        <f>IF(N($H214)&lt;36,"",IF(HG214="","",HG214+31))</f>
        <v/>
      </c>
      <c r="HN214" t="str">
        <f>IF(HM214="","",TODAY()-HM214)</f>
        <v/>
      </c>
      <c r="HQ214" t="str">
        <f>IF(HM214="","SIN ESTADO",IF(HO214&lt;&gt;"","PAGA",IF(HN214&gt;0,"VENCIDA",IF(HN214&gt;=-5,"POR VENCER","AL DÍA"))))</f>
        <v>SIN ESTADO</v>
      </c>
      <c r="HS214">
        <f>N214+T214+Z214+AF214+AL214+AR214+AX214+BD214+BJ214+BP214+BV214+CB214+CH214+CN214+CT214+CZ214+DF214+DL214+DR214+DX214+ED214+EJ214+EP214+EV214+FB214+FH214+FN214+FT214+FZ214+GF214+GL214+GR214+GX214+HD214+HJ214+HP214</f>
        <v>0</v>
      </c>
      <c r="HU214">
        <f>IFERROR(N($J214),0)</f>
        <v>0</v>
      </c>
      <c r="HW214">
        <f>SUMPRODUCT((MOD(COLUMN($M214:$HR214)-COLUMN($M214),6)=0)*ISNUMBER($M214:$HR214)*($M214:$HR214&gt;=RESUMEN!$C$26)*($M214:$HR214&lt;=RESUMEN!$C$27)*IFERROR(N($N214:$HS214),0))</f>
        <v>0</v>
      </c>
      <c r="HX214">
        <f>SUMPRODUCT((MOD(COLUMN($M214:$HR214)-COLUMN($M214),6)=0)*ISNUMBER($M214:$HR214)*($M214:$HR214&gt;=RESUMEN!$C$26)*($M214:$HR214&lt;=RESUMEN!$C$27))</f>
        <v>0</v>
      </c>
    </row>
    <row r="215">
      <c r="B215">
        <f>VENTAS!A214</f>
        <v>212</v>
      </c>
      <c r="C215" t="str">
        <v xml:space="preserve">LC2 - 23 - 7 </v>
      </c>
      <c r="D215" t="str">
        <f>VENTAS!C214</f>
        <v>NO APTO PARA VENTA</v>
      </c>
      <c r="K215" t="str">
        <f>IF(N($H215)&lt;1,"",$G215+31)</f>
        <v/>
      </c>
      <c r="L215" t="str">
        <f>IF(K215="","",TODAY()-K215)</f>
        <v/>
      </c>
      <c r="O215" t="str">
        <f>IF(K215="","SIN ESTADO",IF(M215&lt;&gt;"","PAGA",IF(L215&gt;0,"VENCIDA",IF(L215&gt;=-5,"POR VENCER","AL DÍA"))))</f>
        <v>SIN ESTADO</v>
      </c>
      <c r="Q215" t="str">
        <f>IF(N($H215)&lt;2,"",IF(K215="","",K215+31))</f>
        <v/>
      </c>
      <c r="R215" t="str">
        <f>IF(Q215="","",TODAY()-Q215)</f>
        <v/>
      </c>
      <c r="U215" t="str">
        <f>IF(Q215="","SIN ESTADO",IF(S215&lt;&gt;"","PAGA",IF(R215&gt;0,"VENCIDA",IF(R215&gt;=-5,"POR VENCER","AL DÍA"))))</f>
        <v>SIN ESTADO</v>
      </c>
      <c r="W215" t="str">
        <f>IF(N($H215)&lt;3,"",IF(Q215="","",Q215+31))</f>
        <v/>
      </c>
      <c r="X215" t="str">
        <f>IF(W215="","",TODAY()-W215)</f>
        <v/>
      </c>
      <c r="AA215" t="str">
        <f>IF(W215="","SIN ESTADO",IF(Y215&lt;&gt;"","PAGA",IF(X215&gt;0,"VENCIDA",IF(X215&gt;=-5,"POR VENCER","AL DÍA"))))</f>
        <v>SIN ESTADO</v>
      </c>
      <c r="AC215" t="str">
        <f>IF(N($H215)&lt;4,"",IF(W215="","",W215+31))</f>
        <v/>
      </c>
      <c r="AD215" t="str">
        <f>IF(AC215="","",TODAY()-AC215)</f>
        <v/>
      </c>
      <c r="AG215" t="str">
        <f>IF(AC215="","SIN ESTADO",IF(AE215&lt;&gt;"","PAGA",IF(AD215&gt;0,"VENCIDA",IF(AD215&gt;=-5,"POR VENCER","AL DÍA"))))</f>
        <v>SIN ESTADO</v>
      </c>
      <c r="AI215" t="str">
        <f>IF(N($H215)&lt;5,"",IF(AC215="","",AC215+31))</f>
        <v/>
      </c>
      <c r="AJ215" t="str">
        <f>IF(AI215="","",TODAY()-AI215)</f>
        <v/>
      </c>
      <c r="AM215" t="str">
        <f>IF(AI215="","SIN ESTADO",IF(AK215&lt;&gt;"","PAGA",IF(AJ215&gt;0,"VENCIDA",IF(AJ215&gt;=-5,"POR VENCER","AL DÍA"))))</f>
        <v>SIN ESTADO</v>
      </c>
      <c r="AO215" t="str">
        <f>IF(N($H215)&lt;6,"",IF(AI215="","",AI215+31))</f>
        <v/>
      </c>
      <c r="AP215" t="str">
        <f>IF(AO215="","",TODAY()-AO215)</f>
        <v/>
      </c>
      <c r="AS215" t="str">
        <f>IF(AO215="","SIN ESTADO",IF(AQ215&lt;&gt;"","PAGA",IF(AP215&gt;0,"VENCIDA",IF(AP215&gt;=-5,"POR VENCER","AL DÍA"))))</f>
        <v>SIN ESTADO</v>
      </c>
      <c r="AU215" t="str">
        <f>IF(N($H215)&lt;7,"",IF(AO215="","",AO215+31))</f>
        <v/>
      </c>
      <c r="AV215" t="str">
        <f>IF(AU215="","",TODAY()-AU215)</f>
        <v/>
      </c>
      <c r="AY215" t="str">
        <f>IF(AU215="","SIN ESTADO",IF(AW215&lt;&gt;"","PAGA",IF(AV215&gt;0,"VENCIDA",IF(AV215&gt;=-5,"POR VENCER","AL DÍA"))))</f>
        <v>SIN ESTADO</v>
      </c>
      <c r="BA215" t="str">
        <f>IF(N($H215)&lt;8,"",IF(AU215="","",AU215+31))</f>
        <v/>
      </c>
      <c r="BB215" t="str">
        <f>IF(BA215="","",TODAY()-BA215)</f>
        <v/>
      </c>
      <c r="BE215" t="str">
        <f>IF(BA215="","SIN ESTADO",IF(BC215&lt;&gt;"","PAGA",IF(BB215&gt;0,"VENCIDA",IF(BB215&gt;=-5,"POR VENCER","AL DÍA"))))</f>
        <v>SIN ESTADO</v>
      </c>
      <c r="BG215" t="str">
        <f>IF(N($H215)&lt;9,"",IF(BA215="","",BA215+31))</f>
        <v/>
      </c>
      <c r="BH215" t="str">
        <f>IF(BG215="","",TODAY()-BG215)</f>
        <v/>
      </c>
      <c r="BK215" t="str">
        <f>IF(BG215="","SIN ESTADO",IF(BI215&lt;&gt;"","PAGA",IF(BH215&gt;0,"VENCIDA",IF(BH215&gt;=-5,"POR VENCER","AL DÍA"))))</f>
        <v>SIN ESTADO</v>
      </c>
      <c r="BM215" t="str">
        <f>IF(N($H215)&lt;10,"",IF(BG215="","",BG215+31))</f>
        <v/>
      </c>
      <c r="BN215" t="str">
        <f>IF(BM215="","",TODAY()-BM215)</f>
        <v/>
      </c>
      <c r="BQ215" t="str">
        <f>IF(BM215="","SIN ESTADO",IF(BO215&lt;&gt;"","PAGA",IF(BN215&gt;0,"VENCIDA",IF(BN215&gt;=-5,"POR VENCER","AL DÍA"))))</f>
        <v>SIN ESTADO</v>
      </c>
      <c r="BS215" t="str">
        <f>IF(N($H215)&lt;11,"",IF(BM215="","",BM215+31))</f>
        <v/>
      </c>
      <c r="BT215" t="str">
        <f>IF(BS215="","",TODAY()-BS215)</f>
        <v/>
      </c>
      <c r="BW215" t="str">
        <f>IF(BS215="","SIN ESTADO",IF(BU215&lt;&gt;"","PAGA",IF(BT215&gt;0,"VENCIDA",IF(BT215&gt;=-5,"POR VENCER","AL DÍA"))))</f>
        <v>SIN ESTADO</v>
      </c>
      <c r="BY215" t="str">
        <f>IF(N($H215)&lt;12,"",IF(BS215="","",BS215+31))</f>
        <v/>
      </c>
      <c r="BZ215" t="str">
        <f>IF(BY215="","",TODAY()-BY215)</f>
        <v/>
      </c>
      <c r="CC215" t="str">
        <f>IF(BY215="","SIN ESTADO",IF(CA215&lt;&gt;"","PAGA",IF(BZ215&gt;0,"VENCIDA",IF(BZ215&gt;=-5,"POR VENCER","AL DÍA"))))</f>
        <v>SIN ESTADO</v>
      </c>
      <c r="CE215" t="str">
        <f>IF(N($H215)&lt;13,"",IF(BY215="","",BY215+31))</f>
        <v/>
      </c>
      <c r="CF215" t="str">
        <f>IF(CE215="","",TODAY()-CE215)</f>
        <v/>
      </c>
      <c r="CI215" t="str">
        <f>IF(CE215="","SIN ESTADO",IF(CG215&lt;&gt;"","PAGA",IF(CF215&gt;0,"VENCIDA",IF(CF215&gt;=-5,"POR VENCER","AL DÍA"))))</f>
        <v>SIN ESTADO</v>
      </c>
      <c r="CK215" t="str">
        <f>IF(N($H215)&lt;14,"",IF(CE215="","",CE215+31))</f>
        <v/>
      </c>
      <c r="CL215" t="str">
        <f>IF(CK215="","",TODAY()-CK215)</f>
        <v/>
      </c>
      <c r="CO215" t="str">
        <f>IF(CK215="","SIN ESTADO",IF(CM215&lt;&gt;"","PAGA",IF(CL215&gt;0,"VENCIDA",IF(CL215&gt;=-5,"POR VENCER","AL DÍA"))))</f>
        <v>SIN ESTADO</v>
      </c>
      <c r="CQ215" t="str">
        <f>IF(N($H215)&lt;15,"",IF(CK215="","",CK215+31))</f>
        <v/>
      </c>
      <c r="CR215" t="str">
        <f>IF(CQ215="","",TODAY()-CQ215)</f>
        <v/>
      </c>
      <c r="CU215" t="str">
        <f>IF(CQ215="","SIN ESTADO",IF(CS215&lt;&gt;"","PAGA",IF(CR215&gt;0,"VENCIDA",IF(CR215&gt;=-5,"POR VENCER","AL DÍA"))))</f>
        <v>SIN ESTADO</v>
      </c>
      <c r="CW215" t="str">
        <f>IF(N($H215)&lt;16,"",IF(CQ215="","",CQ215+31))</f>
        <v/>
      </c>
      <c r="CX215" t="str">
        <f>IF(CW215="","",TODAY()-CW215)</f>
        <v/>
      </c>
      <c r="DA215" t="str">
        <f>IF(CW215="","SIN ESTADO",IF(CY215&lt;&gt;"","PAGA",IF(CX215&gt;0,"VENCIDA",IF(CX215&gt;=-5,"POR VENCER","AL DÍA"))))</f>
        <v>SIN ESTADO</v>
      </c>
      <c r="DC215" t="str">
        <f>IF(N($H215)&lt;17,"",IF(CW215="","",CW215+31))</f>
        <v/>
      </c>
      <c r="DD215" t="str">
        <f>IF(DC215="","",TODAY()-DC215)</f>
        <v/>
      </c>
      <c r="DG215" t="str">
        <f>IF(DC215="","SIN ESTADO",IF(DE215&lt;&gt;"","PAGA",IF(DD215&gt;0,"VENCIDA",IF(DD215&gt;=-5,"POR VENCER","AL DÍA"))))</f>
        <v>SIN ESTADO</v>
      </c>
      <c r="DI215" t="str">
        <f>IF(N($H215)&lt;18,"",IF(DC215="","",DC215+31))</f>
        <v/>
      </c>
      <c r="DJ215" t="str">
        <f>IF(DI215="","",TODAY()-DI215)</f>
        <v/>
      </c>
      <c r="DM215" t="str">
        <f>IF(DI215="","SIN ESTADO",IF(DK215&lt;&gt;"","PAGA",IF(DJ215&gt;0,"VENCIDA",IF(DJ215&gt;=-5,"POR VENCER","AL DÍA"))))</f>
        <v>SIN ESTADO</v>
      </c>
      <c r="DO215" t="str">
        <f>IF(N($H215)&lt;19,"",IF(DI215="","",DI215+31))</f>
        <v/>
      </c>
      <c r="DP215" t="str">
        <f>IF(DO215="","",TODAY()-DO215)</f>
        <v/>
      </c>
      <c r="DS215" t="str">
        <f>IF(DO215="","SIN ESTADO",IF(DQ215&lt;&gt;"","PAGA",IF(DP215&gt;0,"VENCIDA",IF(DP215&gt;=-5,"POR VENCER","AL DÍA"))))</f>
        <v>SIN ESTADO</v>
      </c>
      <c r="DU215" t="str">
        <f>IF(N($H215)&lt;20,"",IF(DO215="","",DO215+31))</f>
        <v/>
      </c>
      <c r="DV215" t="str">
        <f>IF(DU215="","",TODAY()-DU215)</f>
        <v/>
      </c>
      <c r="DY215" t="str">
        <f>IF(DU215="","SIN ESTADO",IF(DW215&lt;&gt;"","PAGA",IF(DV215&gt;0,"VENCIDA",IF(DV215&gt;=-5,"POR VENCER","AL DÍA"))))</f>
        <v>SIN ESTADO</v>
      </c>
      <c r="EA215" t="str">
        <f>IF(N($H215)&lt;21,"",IF(DU215="","",DU215+31))</f>
        <v/>
      </c>
      <c r="EB215" t="str">
        <f>IF(EA215="","",TODAY()-EA215)</f>
        <v/>
      </c>
      <c r="EE215" t="str">
        <f>IF(EA215="","SIN ESTADO",IF(EC215&lt;&gt;"","PAGA",IF(EB215&gt;0,"VENCIDA",IF(EB215&gt;=-5,"POR VENCER","AL DÍA"))))</f>
        <v>SIN ESTADO</v>
      </c>
      <c r="EG215" t="str">
        <f>IF(N($H215)&lt;22,"",IF(EA215="","",EA215+31))</f>
        <v/>
      </c>
      <c r="EH215" t="str">
        <f>IF(EG215="","",TODAY()-EG215)</f>
        <v/>
      </c>
      <c r="EK215" t="str">
        <f>IF(EG215="","SIN ESTADO",IF(EI215&lt;&gt;"","PAGA",IF(EH215&gt;0,"VENCIDA",IF(EH215&gt;=-5,"POR VENCER","AL DÍA"))))</f>
        <v>SIN ESTADO</v>
      </c>
      <c r="EM215" t="str">
        <f>IF(N($H215)&lt;23,"",IF(EG215="","",EG215+31))</f>
        <v/>
      </c>
      <c r="EN215" t="str">
        <f>IF(EM215="","",TODAY()-EM215)</f>
        <v/>
      </c>
      <c r="EQ215" t="str">
        <f>IF(EM215="","SIN ESTADO",IF(EO215&lt;&gt;"","PAGA",IF(EN215&gt;0,"VENCIDA",IF(EN215&gt;=-5,"POR VENCER","AL DÍA"))))</f>
        <v>SIN ESTADO</v>
      </c>
      <c r="ES215" t="str">
        <f>IF(N($H215)&lt;24,"",IF(EM215="","",EM215+31))</f>
        <v/>
      </c>
      <c r="ET215" t="str">
        <f>IF(ES215="","",TODAY()-ES215)</f>
        <v/>
      </c>
      <c r="EW215" t="str">
        <f>IF(ES215="","SIN ESTADO",IF(EU215&lt;&gt;"","PAGA",IF(ET215&gt;0,"VENCIDA",IF(ET215&gt;=-5,"POR VENCER","AL DÍA"))))</f>
        <v>SIN ESTADO</v>
      </c>
      <c r="EY215" t="str">
        <f>IF(N($H215)&lt;25,"",IF(ES215="","",ES215+31))</f>
        <v/>
      </c>
      <c r="EZ215" t="str">
        <f>IF(EY215="","",TODAY()-EY215)</f>
        <v/>
      </c>
      <c r="FC215" t="str">
        <f>IF(EY215="","SIN ESTADO",IF(FA215&lt;&gt;"","PAGA",IF(EZ215&gt;0,"VENCIDA",IF(EZ215&gt;=-5,"POR VENCER","AL DÍA"))))</f>
        <v>SIN ESTADO</v>
      </c>
      <c r="FE215" t="str">
        <f>IF(N($H215)&lt;26,"",IF(EY215="","",EY215+31))</f>
        <v/>
      </c>
      <c r="FF215" t="str">
        <f>IF(FE215="","",TODAY()-FE215)</f>
        <v/>
      </c>
      <c r="FI215" t="str">
        <f>IF(FE215="","SIN ESTADO",IF(FG215&lt;&gt;"","PAGA",IF(FF215&gt;0,"VENCIDA",IF(FF215&gt;=-5,"POR VENCER","AL DÍA"))))</f>
        <v>SIN ESTADO</v>
      </c>
      <c r="FK215" t="str">
        <f>IF(N($H215)&lt;27,"",IF(FE215="","",FE215+31))</f>
        <v/>
      </c>
      <c r="FL215" t="str">
        <f>IF(FK215="","",TODAY()-FK215)</f>
        <v/>
      </c>
      <c r="FO215" t="str">
        <f>IF(FK215="","SIN ESTADO",IF(FM215&lt;&gt;"","PAGA",IF(FL215&gt;0,"VENCIDA",IF(FL215&gt;=-5,"POR VENCER","AL DÍA"))))</f>
        <v>SIN ESTADO</v>
      </c>
      <c r="FQ215" t="str">
        <f>IF(N($H215)&lt;28,"",IF(FK215="","",FK215+31))</f>
        <v/>
      </c>
      <c r="FR215" t="str">
        <f>IF(FQ215="","",TODAY()-FQ215)</f>
        <v/>
      </c>
      <c r="FU215" t="str">
        <f>IF(FQ215="","SIN ESTADO",IF(FS215&lt;&gt;"","PAGA",IF(FR215&gt;0,"VENCIDA",IF(FR215&gt;=-5,"POR VENCER","AL DÍA"))))</f>
        <v>SIN ESTADO</v>
      </c>
      <c r="FW215" t="str">
        <f>IF(N($H215)&lt;29,"",IF(FQ215="","",FQ215+31))</f>
        <v/>
      </c>
      <c r="FX215" t="str">
        <f>IF(FW215="","",TODAY()-FW215)</f>
        <v/>
      </c>
      <c r="GA215" t="str">
        <f>IF(FW215="","SIN ESTADO",IF(FY215&lt;&gt;"","PAGA",IF(FX215&gt;0,"VENCIDA",IF(FX215&gt;=-5,"POR VENCER","AL DÍA"))))</f>
        <v>SIN ESTADO</v>
      </c>
      <c r="GC215" t="str">
        <f>IF(N($H215)&lt;30,"",IF(FW215="","",FW215+31))</f>
        <v/>
      </c>
      <c r="GD215" t="str">
        <f>IF(GC215="","",TODAY()-GC215)</f>
        <v/>
      </c>
      <c r="GG215" t="str">
        <f>IF(GC215="","SIN ESTADO",IF(GE215&lt;&gt;"","PAGA",IF(GD215&gt;0,"VENCIDA",IF(GD215&gt;=-5,"POR VENCER","AL DÍA"))))</f>
        <v>SIN ESTADO</v>
      </c>
      <c r="GI215" t="str">
        <f>IF(N($H215)&lt;31,"",IF(GC215="","",GC215+31))</f>
        <v/>
      </c>
      <c r="GJ215" t="str">
        <f>IF(GI215="","",TODAY()-GI215)</f>
        <v/>
      </c>
      <c r="GM215" t="str">
        <f>IF(GI215="","SIN ESTADO",IF(GK215&lt;&gt;"","PAGA",IF(GJ215&gt;0,"VENCIDA",IF(GJ215&gt;=-5,"POR VENCER","AL DÍA"))))</f>
        <v>SIN ESTADO</v>
      </c>
      <c r="GO215" t="str">
        <f>IF(N($H215)&lt;32,"",IF(GI215="","",GI215+31))</f>
        <v/>
      </c>
      <c r="GP215" t="str">
        <f>IF(GO215="","",TODAY()-GO215)</f>
        <v/>
      </c>
      <c r="GS215" t="str">
        <f>IF(GO215="","SIN ESTADO",IF(GQ215&lt;&gt;"","PAGA",IF(GP215&gt;0,"VENCIDA",IF(GP215&gt;=-5,"POR VENCER","AL DÍA"))))</f>
        <v>SIN ESTADO</v>
      </c>
      <c r="GU215" t="str">
        <f>IF(N($H215)&lt;33,"",IF(GO215="","",GO215+31))</f>
        <v/>
      </c>
      <c r="GV215" t="str">
        <f>IF(GU215="","",TODAY()-GU215)</f>
        <v/>
      </c>
      <c r="GY215" t="str">
        <f>IF(GU215="","SIN ESTADO",IF(GW215&lt;&gt;"","PAGA",IF(GV215&gt;0,"VENCIDA",IF(GV215&gt;=-5,"POR VENCER","AL DÍA"))))</f>
        <v>SIN ESTADO</v>
      </c>
      <c r="HA215" t="str">
        <f>IF(N($H215)&lt;34,"",IF(GU215="","",GU215+31))</f>
        <v/>
      </c>
      <c r="HB215" t="str">
        <f>IF(HA215="","",TODAY()-HA215)</f>
        <v/>
      </c>
      <c r="HE215" t="str">
        <f>IF(HA215="","SIN ESTADO",IF(HC215&lt;&gt;"","PAGA",IF(HB215&gt;0,"VENCIDA",IF(HB215&gt;=-5,"POR VENCER","AL DÍA"))))</f>
        <v>SIN ESTADO</v>
      </c>
      <c r="HG215" t="str">
        <f>IF(N($H215)&lt;35,"",IF(HA215="","",HA215+31))</f>
        <v/>
      </c>
      <c r="HH215" t="str">
        <f>IF(HG215="","",TODAY()-HG215)</f>
        <v/>
      </c>
      <c r="HK215" t="str">
        <f>IF(HG215="","SIN ESTADO",IF(HI215&lt;&gt;"","PAGA",IF(HH215&gt;0,"VENCIDA",IF(HH215&gt;=-5,"POR VENCER","AL DÍA"))))</f>
        <v>SIN ESTADO</v>
      </c>
      <c r="HM215" t="str">
        <f>IF(N($H215)&lt;36,"",IF(HG215="","",HG215+31))</f>
        <v/>
      </c>
      <c r="HN215" t="str">
        <f>IF(HM215="","",TODAY()-HM215)</f>
        <v/>
      </c>
      <c r="HQ215" t="str">
        <f>IF(HM215="","SIN ESTADO",IF(HO215&lt;&gt;"","PAGA",IF(HN215&gt;0,"VENCIDA",IF(HN215&gt;=-5,"POR VENCER","AL DÍA"))))</f>
        <v>SIN ESTADO</v>
      </c>
      <c r="HS215">
        <f>N215+T215+Z215+AF215+AL215+AR215+AX215+BD215+BJ215+BP215+BV215+CB215+CH215+CN215+CT215+CZ215+DF215+DL215+DR215+DX215+ED215+EJ215+EP215+EV215+FB215+FH215+FN215+FT215+FZ215+GF215+GL215+GR215+GX215+HD215+HJ215+HP215</f>
        <v>0</v>
      </c>
      <c r="HU215">
        <f>IFERROR(N($J215),0)</f>
        <v>0</v>
      </c>
      <c r="HW215">
        <f>SUMPRODUCT((MOD(COLUMN($M215:$HR215)-COLUMN($M215),6)=0)*ISNUMBER($M215:$HR215)*($M215:$HR215&gt;=RESUMEN!$C$26)*($M215:$HR215&lt;=RESUMEN!$C$27)*IFERROR(N($N215:$HS215),0))</f>
        <v>0</v>
      </c>
      <c r="HX215">
        <f>SUMPRODUCT((MOD(COLUMN($M215:$HR215)-COLUMN($M215),6)=0)*ISNUMBER($M215:$HR215)*($M215:$HR215&gt;=RESUMEN!$C$26)*($M215:$HR215&lt;=RESUMEN!$C$27))</f>
        <v>0</v>
      </c>
    </row>
    <row r="216">
      <c r="B216">
        <f>VENTAS!A215</f>
        <v>213</v>
      </c>
      <c r="C216" t="str">
        <f>VENTAS!B215</f>
        <v xml:space="preserve">LC2 - 24 - 1 </v>
      </c>
      <c r="D216" t="str">
        <f>VENTAS!C215</f>
        <v>VENDIDO</v>
      </c>
      <c r="E216">
        <f>VENTAS!D215</f>
        <v>35185000</v>
      </c>
      <c r="F216">
        <f>VENTAS!J215</f>
        <v>30000000</v>
      </c>
      <c r="G216">
        <f>VENTAS!F215</f>
        <v>45846</v>
      </c>
      <c r="H216">
        <f>VENTAS!K215</f>
        <v>24</v>
      </c>
      <c r="I216" t="str">
        <f>VENTAS!M215</f>
        <v>08 DE CADA MES</v>
      </c>
      <c r="J216">
        <f>VENTAS!L215</f>
        <v>1250000</v>
      </c>
      <c r="K216">
        <f>IF(N($H216)&lt;1,"",$G216+31)</f>
        <v>45877</v>
      </c>
      <c r="L216">
        <f>IF(K216="","",TODAY()-K216)</f>
        <v>441</v>
      </c>
      <c r="M216">
        <v>45870</v>
      </c>
      <c r="N216">
        <v>1250000</v>
      </c>
      <c r="O216" t="str">
        <f>IF(K216="","SIN ESTADO",IF(M216&lt;&gt;"","PAGA",IF(L216&gt;0,"VENCIDA",IF(L216&gt;=-5,"POR VENCER","AL DÍA"))))</f>
        <v>PAGA</v>
      </c>
      <c r="P216" t="str">
        <v>TRANSFERENCIA</v>
      </c>
      <c r="Q216">
        <f>IF(N($H216)&lt;2,"",IF(K216="","",K216+31))</f>
        <v>45908</v>
      </c>
      <c r="R216">
        <f>IF(Q216="","",TODAY()-Q216)</f>
        <v>410</v>
      </c>
      <c r="S216">
        <v>45901</v>
      </c>
      <c r="T216">
        <v>1250000</v>
      </c>
      <c r="U216" t="str">
        <f>IF(Q216="","SIN ESTADO",IF(S216&lt;&gt;"","PAGA",IF(R216&gt;0,"VENCIDA",IF(R216&gt;=-5,"POR VENCER","AL DÍA"))))</f>
        <v>PAGA</v>
      </c>
      <c r="V216" t="str">
        <v>TRANSFERENCIA</v>
      </c>
      <c r="W216">
        <f>IF(N($H216)&lt;3,"",IF(Q216="","",Q216+31))</f>
        <v>45939</v>
      </c>
      <c r="X216">
        <f>IF(W216="","",TODAY()-W216)</f>
        <v>379</v>
      </c>
      <c r="Y216">
        <v>45931</v>
      </c>
      <c r="Z216">
        <v>1250000</v>
      </c>
      <c r="AA216" t="str">
        <f>IF(W216="","SIN ESTADO",IF(Y216&lt;&gt;"","PAGA",IF(X216&gt;0,"VENCIDA",IF(X216&gt;=-5,"POR VENCER","AL DÍA"))))</f>
        <v>PAGA</v>
      </c>
      <c r="AB216" t="str">
        <v>TRANSFERENCIA</v>
      </c>
      <c r="AC216">
        <f>IF(N($H216)&lt;4,"",IF(W216="","",W216+31))</f>
        <v>45970</v>
      </c>
      <c r="AD216">
        <f>IF(AC216="","",TODAY()-AC216)</f>
        <v>348</v>
      </c>
      <c r="AE216">
        <v>45966</v>
      </c>
      <c r="AF216">
        <v>1250000</v>
      </c>
      <c r="AG216" t="str">
        <f>IF(AC216="","SIN ESTADO",IF(AE216&lt;&gt;"","PAGA",IF(AD216&gt;0,"VENCIDA",IF(AD216&gt;=-5,"POR VENCER","AL DÍA"))))</f>
        <v>PAGA</v>
      </c>
      <c r="AH216" t="str">
        <v>TRANSFERENCIA</v>
      </c>
      <c r="AI216">
        <f>IF(N($H216)&lt;5,"",IF(AC216="","",AC216+31))</f>
        <v>46001</v>
      </c>
      <c r="AJ216">
        <f>IF(AI216="","",TODAY()-AI216)</f>
        <v>317</v>
      </c>
      <c r="AK216">
        <v>45993</v>
      </c>
      <c r="AL216">
        <v>1250000</v>
      </c>
      <c r="AM216" t="str">
        <f>IF(AI216="","SIN ESTADO",IF(AK216&lt;&gt;"","PAGA",IF(AJ216&gt;0,"VENCIDA",IF(AJ216&gt;=-5,"POR VENCER","AL DÍA"))))</f>
        <v>PAGA</v>
      </c>
      <c r="AN216" t="str">
        <v>TRANSFERENCIA</v>
      </c>
      <c r="AO216">
        <f>IF(N($H216)&lt;6,"",IF(AI216="","",AI216+31))</f>
        <v>46032</v>
      </c>
      <c r="AP216">
        <f>IF(AO216="","",TODAY()-AO216)</f>
        <v>286</v>
      </c>
      <c r="AQ216">
        <v>46027</v>
      </c>
      <c r="AR216">
        <v>1250000</v>
      </c>
      <c r="AS216" t="str">
        <f>IF(AO216="","SIN ESTADO",IF(AQ216&lt;&gt;"","PAGA",IF(AP216&gt;0,"VENCIDA",IF(AP216&gt;=-5,"POR VENCER","AL DÍA"))))</f>
        <v>PAGA</v>
      </c>
      <c r="AT216" t="str">
        <v>TRANSFERENCIA</v>
      </c>
      <c r="AU216">
        <f>IF(N($H216)&lt;7,"",IF(AO216="","",AO216+31))</f>
        <v>46063</v>
      </c>
      <c r="AV216">
        <f>IF(AU216="","",TODAY()-AU216)</f>
        <v>255</v>
      </c>
      <c r="AW216">
        <v>46055</v>
      </c>
      <c r="AX216">
        <v>1250000</v>
      </c>
      <c r="AY216" t="str">
        <f>IF(AU216="","SIN ESTADO",IF(AW216&lt;&gt;"","PAGA",IF(AV216&gt;0,"VENCIDA",IF(AV216&gt;=-5,"POR VENCER","AL DÍA"))))</f>
        <v>PAGA</v>
      </c>
      <c r="AZ216" t="str">
        <v>TRANSFERENCIA</v>
      </c>
      <c r="BA216">
        <f>IF(N($H216)&lt;8,"",IF(AU216="","",AU216+31))</f>
        <v>46094</v>
      </c>
      <c r="BB216">
        <f>IF(BA216="","",TODAY()-BA216)</f>
        <v>224</v>
      </c>
      <c r="BC216">
        <v>46083</v>
      </c>
      <c r="BD216">
        <v>1250000</v>
      </c>
      <c r="BE216" t="str">
        <f>IF(BA216="","SIN ESTADO",IF(BC216&lt;&gt;"","PAGA",IF(BB216&gt;0,"VENCIDA",IF(BB216&gt;=-5,"POR VENCER","AL DÍA"))))</f>
        <v>PAGA</v>
      </c>
      <c r="BF216" t="str">
        <v>TRANSFERENCIA</v>
      </c>
      <c r="BG216">
        <f>IF(N($H216)&lt;9,"",IF(BA216="","",BA216+31))</f>
        <v>46125</v>
      </c>
      <c r="BH216">
        <f>IF(BG216="","",TODAY()-BG216)</f>
        <v>193</v>
      </c>
      <c r="BI216">
        <v>46119</v>
      </c>
      <c r="BJ216">
        <v>1250000</v>
      </c>
      <c r="BK216" t="str">
        <f>IF(BG216="","SIN ESTADO",IF(BI216&lt;&gt;"","PAGA",IF(BH216&gt;0,"VENCIDA",IF(BH216&gt;=-5,"POR VENCER","AL DÍA"))))</f>
        <v>PAGA</v>
      </c>
      <c r="BL216" t="str">
        <v>TRANSFERENCIA</v>
      </c>
      <c r="BM216">
        <f>IF(N($H216)&lt;10,"",IF(BG216="","",BG216+31))</f>
        <v>46156</v>
      </c>
      <c r="BN216">
        <f>IF(BM216="","",TODAY()-BM216)</f>
        <v>162</v>
      </c>
      <c r="BO216">
        <v>46146</v>
      </c>
      <c r="BP216">
        <v>1250000</v>
      </c>
      <c r="BQ216" t="str">
        <f>IF(BM216="","SIN ESTADO",IF(BO216&lt;&gt;"","PAGA",IF(BN216&gt;0,"VENCIDA",IF(BN216&gt;=-5,"POR VENCER","AL DÍA"))))</f>
        <v>PAGA</v>
      </c>
      <c r="BR216" t="str">
        <v>TRANSFERENCIA</v>
      </c>
      <c r="BS216">
        <f>IF(N($H216)&lt;11,"",IF(BM216="","",BM216+31))</f>
        <v>46187</v>
      </c>
      <c r="BT216">
        <f>IF(BS216="","",TODAY()-BS216)</f>
        <v>131</v>
      </c>
      <c r="BU216">
        <v>46118</v>
      </c>
      <c r="BV216">
        <v>1250000</v>
      </c>
      <c r="BW216" t="str">
        <f>IF(BS216="","SIN ESTADO",IF(BU216&lt;&gt;"","PAGA",IF(BT216&gt;0,"VENCIDA",IF(BT216&gt;=-5,"POR VENCER","AL DÍA"))))</f>
        <v>PAGA</v>
      </c>
      <c r="BX216" t="str">
        <v>TRANSFERENCIA</v>
      </c>
      <c r="BY216">
        <f>IF(N($H216)&lt;12,"",IF(BS216="","",BS216+31))</f>
        <v>46218</v>
      </c>
      <c r="BZ216">
        <f>IF(BY216="","",TODAY()-BY216)</f>
        <v>100</v>
      </c>
      <c r="CA216">
        <v>46205</v>
      </c>
      <c r="CB216">
        <v>1250000</v>
      </c>
      <c r="CC216" t="str">
        <f>IF(BY216="","SIN ESTADO",IF(CA216&lt;&gt;"","PAGA",IF(BZ216&gt;0,"VENCIDA",IF(BZ216&gt;=-5,"POR VENCER","AL DÍA"))))</f>
        <v>PAGA</v>
      </c>
      <c r="CD216" t="str">
        <v>TRANSFERENCIA</v>
      </c>
      <c r="CE216">
        <f>IF(N($H216)&lt;13,"",IF(BY216="","",BY216+31))</f>
        <v>46249</v>
      </c>
      <c r="CF216">
        <f>IF(CE216="","",TODAY()-CE216)</f>
        <v>69</v>
      </c>
      <c r="CG216">
        <v>46236</v>
      </c>
      <c r="CH216">
        <v>1250000</v>
      </c>
      <c r="CI216" t="str">
        <f>IF(CE216="","SIN ESTADO",IF(CG216&lt;&gt;"","PAGA",IF(CF216&gt;0,"VENCIDA",IF(CF216&gt;=-5,"POR VENCER","AL DÍA"))))</f>
        <v>PAGA</v>
      </c>
      <c r="CJ216" t="str">
        <v>TRANSFERENCIA</v>
      </c>
      <c r="CK216">
        <f>IF(N($H216)&lt;14,"",IF(CE216="","",CE216+31))</f>
        <v>46280</v>
      </c>
      <c r="CL216">
        <f>IF(CK216="","",TODAY()-CK216)</f>
        <v>38</v>
      </c>
      <c r="CM216">
        <v>46269</v>
      </c>
      <c r="CN216">
        <v>1250000</v>
      </c>
      <c r="CO216" t="str">
        <f>IF(CK216="","SIN ESTADO",IF(CM216&lt;&gt;"","PAGA",IF(CL216&gt;0,"VENCIDA",IF(CL216&gt;=-5,"POR VENCER","AL DÍA"))))</f>
        <v>PAGA</v>
      </c>
      <c r="CP216" t="str">
        <v>TRANSFERENCIA</v>
      </c>
      <c r="CQ216">
        <f>IF(N($H216)&lt;15,"",IF(CK216="","",CK216+31))</f>
        <v>46311</v>
      </c>
      <c r="CR216">
        <f>IF(CQ216="","",TODAY()-CQ216)</f>
        <v>7</v>
      </c>
      <c r="CS216">
        <v>46298</v>
      </c>
      <c r="CT216">
        <v>1250000</v>
      </c>
      <c r="CU216" t="str">
        <f>IF(CQ216="","SIN ESTADO",IF(CS216&lt;&gt;"","PAGA",IF(CR216&gt;0,"VENCIDA",IF(CR216&gt;=-5,"POR VENCER","AL DÍA"))))</f>
        <v>PAGA</v>
      </c>
      <c r="CV216" t="str">
        <v>TRANSFERENCIA</v>
      </c>
      <c r="CW216">
        <f>IF(N($H216)&lt;16,"",IF(CQ216="","",CQ216+31))</f>
        <v>46342</v>
      </c>
      <c r="CX216">
        <f>IF(CW216="","",TODAY()-CW216)</f>
        <v>-24</v>
      </c>
      <c r="DA216" t="str">
        <f>IF(CW216="","SIN ESTADO",IF(CY216&lt;&gt;"","PAGA",IF(CX216&gt;0,"VENCIDA",IF(CX216&gt;=-5,"POR VENCER","AL DÍA"))))</f>
        <v>AL DÍA</v>
      </c>
      <c r="DC216">
        <f>IF(N($H216)&lt;17,"",IF(CW216="","",CW216+31))</f>
        <v>46373</v>
      </c>
      <c r="DD216">
        <f>IF(DC216="","",TODAY()-DC216)</f>
        <v>-55</v>
      </c>
      <c r="DG216" t="str">
        <f>IF(DC216="","SIN ESTADO",IF(DE216&lt;&gt;"","PAGA",IF(DD216&gt;0,"VENCIDA",IF(DD216&gt;=-5,"POR VENCER","AL DÍA"))))</f>
        <v>AL DÍA</v>
      </c>
      <c r="DI216">
        <f>IF(N($H216)&lt;18,"",IF(DC216="","",DC216+31))</f>
        <v>46404</v>
      </c>
      <c r="DJ216">
        <f>IF(DI216="","",TODAY()-DI216)</f>
        <v>-86</v>
      </c>
      <c r="DM216" t="str">
        <f>IF(DI216="","SIN ESTADO",IF(DK216&lt;&gt;"","PAGA",IF(DJ216&gt;0,"VENCIDA",IF(DJ216&gt;=-5,"POR VENCER","AL DÍA"))))</f>
        <v>AL DÍA</v>
      </c>
      <c r="DO216">
        <f>IF(N($H216)&lt;19,"",IF(DI216="","",DI216+31))</f>
        <v>46435</v>
      </c>
      <c r="DP216">
        <f>IF(DO216="","",TODAY()-DO216)</f>
        <v>-117</v>
      </c>
      <c r="DS216" t="str">
        <f>IF(DO216="","SIN ESTADO",IF(DQ216&lt;&gt;"","PAGA",IF(DP216&gt;0,"VENCIDA",IF(DP216&gt;=-5,"POR VENCER","AL DÍA"))))</f>
        <v>AL DÍA</v>
      </c>
      <c r="DU216">
        <f>IF(N($H216)&lt;20,"",IF(DO216="","",DO216+31))</f>
        <v>46466</v>
      </c>
      <c r="DV216">
        <f>IF(DU216="","",TODAY()-DU216)</f>
        <v>-148</v>
      </c>
      <c r="DY216" t="str">
        <f>IF(DU216="","SIN ESTADO",IF(DW216&lt;&gt;"","PAGA",IF(DV216&gt;0,"VENCIDA",IF(DV216&gt;=-5,"POR VENCER","AL DÍA"))))</f>
        <v>AL DÍA</v>
      </c>
      <c r="EA216">
        <f>IF(N($H216)&lt;21,"",IF(DU216="","",DU216+31))</f>
        <v>46497</v>
      </c>
      <c r="EB216">
        <f>IF(EA216="","",TODAY()-EA216)</f>
        <v>-179</v>
      </c>
      <c r="EE216" t="str">
        <f>IF(EA216="","SIN ESTADO",IF(EC216&lt;&gt;"","PAGA",IF(EB216&gt;0,"VENCIDA",IF(EB216&gt;=-5,"POR VENCER","AL DÍA"))))</f>
        <v>AL DÍA</v>
      </c>
      <c r="EG216">
        <f>IF(N($H216)&lt;22,"",IF(EA216="","",EA216+31))</f>
        <v>46528</v>
      </c>
      <c r="EH216">
        <f>IF(EG216="","",TODAY()-EG216)</f>
        <v>-210</v>
      </c>
      <c r="EK216" t="str">
        <f>IF(EG216="","SIN ESTADO",IF(EI216&lt;&gt;"","PAGA",IF(EH216&gt;0,"VENCIDA",IF(EH216&gt;=-5,"POR VENCER","AL DÍA"))))</f>
        <v>AL DÍA</v>
      </c>
      <c r="EM216">
        <f>IF(N($H216)&lt;23,"",IF(EG216="","",EG216+31))</f>
        <v>46559</v>
      </c>
      <c r="EN216">
        <f>IF(EM216="","",TODAY()-EM216)</f>
        <v>-241</v>
      </c>
      <c r="EQ216" t="str">
        <f>IF(EM216="","SIN ESTADO",IF(EO216&lt;&gt;"","PAGA",IF(EN216&gt;0,"VENCIDA",IF(EN216&gt;=-5,"POR VENCER","AL DÍA"))))</f>
        <v>AL DÍA</v>
      </c>
      <c r="ES216">
        <f>IF(N($H216)&lt;24,"",IF(EM216="","",EM216+31))</f>
        <v>46590</v>
      </c>
      <c r="ET216">
        <f>IF(ES216="","",TODAY()-ES216)</f>
        <v>-272</v>
      </c>
      <c r="EW216" t="str">
        <f>IF(ES216="","SIN ESTADO",IF(EU216&lt;&gt;"","PAGA",IF(ET216&gt;0,"VENCIDA",IF(ET216&gt;=-5,"POR VENCER","AL DÍA"))))</f>
        <v>AL DÍA</v>
      </c>
      <c r="EY216" t="str">
        <f>IF(N($H216)&lt;25,"",IF(ES216="","",ES216+31))</f>
        <v/>
      </c>
      <c r="EZ216" t="str">
        <f>IF(EY216="","",TODAY()-EY216)</f>
        <v/>
      </c>
      <c r="FC216" t="str">
        <f>IF(EY216="","SIN ESTADO",IF(FA216&lt;&gt;"","PAGA",IF(EZ216&gt;0,"VENCIDA",IF(EZ216&gt;=-5,"POR VENCER","AL DÍA"))))</f>
        <v>SIN ESTADO</v>
      </c>
      <c r="FE216" t="str">
        <f>IF(N($H216)&lt;26,"",IF(EY216="","",EY216+31))</f>
        <v/>
      </c>
      <c r="FF216" t="str">
        <f>IF(FE216="","",TODAY()-FE216)</f>
        <v/>
      </c>
      <c r="FI216" t="str">
        <f>IF(FE216="","SIN ESTADO",IF(FG216&lt;&gt;"","PAGA",IF(FF216&gt;0,"VENCIDA",IF(FF216&gt;=-5,"POR VENCER","AL DÍA"))))</f>
        <v>SIN ESTADO</v>
      </c>
      <c r="FK216" t="str">
        <f>IF(N($H216)&lt;27,"",IF(FE216="","",FE216+31))</f>
        <v/>
      </c>
      <c r="FL216" t="str">
        <f>IF(FK216="","",TODAY()-FK216)</f>
        <v/>
      </c>
      <c r="FO216" t="str">
        <f>IF(FK216="","SIN ESTADO",IF(FM216&lt;&gt;"","PAGA",IF(FL216&gt;0,"VENCIDA",IF(FL216&gt;=-5,"POR VENCER","AL DÍA"))))</f>
        <v>SIN ESTADO</v>
      </c>
      <c r="FQ216" t="str">
        <f>IF(N($H216)&lt;28,"",IF(FK216="","",FK216+31))</f>
        <v/>
      </c>
      <c r="FR216" t="str">
        <f>IF(FQ216="","",TODAY()-FQ216)</f>
        <v/>
      </c>
      <c r="FU216" t="str">
        <f>IF(FQ216="","SIN ESTADO",IF(FS216&lt;&gt;"","PAGA",IF(FR216&gt;0,"VENCIDA",IF(FR216&gt;=-5,"POR VENCER","AL DÍA"))))</f>
        <v>SIN ESTADO</v>
      </c>
      <c r="FW216" t="str">
        <f>IF(N($H216)&lt;29,"",IF(FQ216="","",FQ216+31))</f>
        <v/>
      </c>
      <c r="FX216" t="str">
        <f>IF(FW216="","",TODAY()-FW216)</f>
        <v/>
      </c>
      <c r="GA216" t="str">
        <f>IF(FW216="","SIN ESTADO",IF(FY216&lt;&gt;"","PAGA",IF(FX216&gt;0,"VENCIDA",IF(FX216&gt;=-5,"POR VENCER","AL DÍA"))))</f>
        <v>SIN ESTADO</v>
      </c>
      <c r="GC216" t="str">
        <f>IF(N($H216)&lt;30,"",IF(FW216="","",FW216+31))</f>
        <v/>
      </c>
      <c r="GD216" t="str">
        <f>IF(GC216="","",TODAY()-GC216)</f>
        <v/>
      </c>
      <c r="GG216" t="str">
        <f>IF(GC216="","SIN ESTADO",IF(GE216&lt;&gt;"","PAGA",IF(GD216&gt;0,"VENCIDA",IF(GD216&gt;=-5,"POR VENCER","AL DÍA"))))</f>
        <v>SIN ESTADO</v>
      </c>
      <c r="GI216" t="str">
        <f>IF(N($H216)&lt;31,"",IF(GC216="","",GC216+31))</f>
        <v/>
      </c>
      <c r="GJ216" t="str">
        <f>IF(GI216="","",TODAY()-GI216)</f>
        <v/>
      </c>
      <c r="GM216" t="str">
        <f>IF(GI216="","SIN ESTADO",IF(GK216&lt;&gt;"","PAGA",IF(GJ216&gt;0,"VENCIDA",IF(GJ216&gt;=-5,"POR VENCER","AL DÍA"))))</f>
        <v>SIN ESTADO</v>
      </c>
      <c r="GO216" t="str">
        <f>IF(N($H216)&lt;32,"",IF(GI216="","",GI216+31))</f>
        <v/>
      </c>
      <c r="GP216" t="str">
        <f>IF(GO216="","",TODAY()-GO216)</f>
        <v/>
      </c>
      <c r="GS216" t="str">
        <f>IF(GO216="","SIN ESTADO",IF(GQ216&lt;&gt;"","PAGA",IF(GP216&gt;0,"VENCIDA",IF(GP216&gt;=-5,"POR VENCER","AL DÍA"))))</f>
        <v>SIN ESTADO</v>
      </c>
      <c r="GU216" t="str">
        <f>IF(N($H216)&lt;33,"",IF(GO216="","",GO216+31))</f>
        <v/>
      </c>
      <c r="GV216" t="str">
        <f>IF(GU216="","",TODAY()-GU216)</f>
        <v/>
      </c>
      <c r="GY216" t="str">
        <f>IF(GU216="","SIN ESTADO",IF(GW216&lt;&gt;"","PAGA",IF(GV216&gt;0,"VENCIDA",IF(GV216&gt;=-5,"POR VENCER","AL DÍA"))))</f>
        <v>SIN ESTADO</v>
      </c>
      <c r="HA216" t="str">
        <f>IF(N($H216)&lt;34,"",IF(GU216="","",GU216+31))</f>
        <v/>
      </c>
      <c r="HB216" t="str">
        <f>IF(HA216="","",TODAY()-HA216)</f>
        <v/>
      </c>
      <c r="HE216" t="str">
        <f>IF(HA216="","SIN ESTADO",IF(HC216&lt;&gt;"","PAGA",IF(HB216&gt;0,"VENCIDA",IF(HB216&gt;=-5,"POR VENCER","AL DÍA"))))</f>
        <v>SIN ESTADO</v>
      </c>
      <c r="HG216" t="str">
        <f>IF(N($H216)&lt;35,"",IF(HA216="","",HA216+31))</f>
        <v/>
      </c>
      <c r="HH216" t="str">
        <f>IF(HG216="","",TODAY()-HG216)</f>
        <v/>
      </c>
      <c r="HK216" t="str">
        <f>IF(HG216="","SIN ESTADO",IF(HI216&lt;&gt;"","PAGA",IF(HH216&gt;0,"VENCIDA",IF(HH216&gt;=-5,"POR VENCER","AL DÍA"))))</f>
        <v>SIN ESTADO</v>
      </c>
      <c r="HM216" t="str">
        <f>IF(N($H216)&lt;36,"",IF(HG216="","",HG216+31))</f>
        <v/>
      </c>
      <c r="HN216" t="str">
        <f>IF(HM216="","",TODAY()-HM216)</f>
        <v/>
      </c>
      <c r="HQ216" t="str">
        <f>IF(HM216="","SIN ESTADO",IF(HO216&lt;&gt;"","PAGA",IF(HN216&gt;0,"VENCIDA",IF(HN216&gt;=-5,"POR VENCER","AL DÍA"))))</f>
        <v>SIN ESTADO</v>
      </c>
      <c r="HS216">
        <f>N216+T216+Z216+AF216+AL216+AR216+AX216+BD216+BJ216+BP216+BV216+CB216+CH216+CN216+CT216+CZ216+DF216+DL216+DR216+DX216+ED216+EJ216+EP216+EV216+FB216+FH216+FN216+FT216+FZ216+GF216+GL216+GR216+GX216+HD216+HJ216+HP216</f>
        <v>18750000</v>
      </c>
      <c r="HU216">
        <f>IFERROR(N($J216),0)</f>
        <v>1250000</v>
      </c>
      <c r="HW216">
        <f>SUMPRODUCT((MOD(COLUMN($M216:$HR216)-COLUMN($M216),6)=0)*ISNUMBER($M216:$HR216)*($M216:$HR216&gt;=RESUMEN!$C$26)*($M216:$HR216&lt;=RESUMEN!$C$27)*IFERROR(N($N216:$HS216),0))</f>
        <v>1250000</v>
      </c>
      <c r="HX216">
        <f>SUMPRODUCT((MOD(COLUMN($M216:$HR216)-COLUMN($M216),6)=0)*ISNUMBER($M216:$HR216)*($M216:$HR216&gt;=RESUMEN!$C$26)*($M216:$HR216&lt;=RESUMEN!$C$27))</f>
        <v>1</v>
      </c>
    </row>
    <row r="217">
      <c r="B217">
        <f>VENTAS!A216</f>
        <v>214</v>
      </c>
      <c r="C217" t="str">
        <f>VENTAS!B216</f>
        <v xml:space="preserve">LC2 - 24 - 2 </v>
      </c>
      <c r="D217" t="str">
        <f>VENTAS!C216</f>
        <v>VENDIDO</v>
      </c>
      <c r="E217">
        <f>VENTAS!D216</f>
        <v>30021000</v>
      </c>
      <c r="F217">
        <f>VENTAS!J216</f>
        <v>26021000</v>
      </c>
      <c r="G217">
        <f>VENTAS!F216</f>
        <v>45836</v>
      </c>
      <c r="H217">
        <f>VENTAS!K216</f>
        <v>24</v>
      </c>
      <c r="I217" t="str">
        <f>VENTAS!M216</f>
        <v xml:space="preserve">28 DE CADA MES </v>
      </c>
      <c r="J217">
        <f>VENTAS!L216</f>
        <v>1084208.3333333333</v>
      </c>
      <c r="K217">
        <f>IF(N($H217)&lt;1,"",$G217+31)</f>
        <v>45867</v>
      </c>
      <c r="L217">
        <f>IF(K217="","",TODAY()-K217)</f>
        <v>451</v>
      </c>
      <c r="M217">
        <v>45867</v>
      </c>
      <c r="N217">
        <v>1084200</v>
      </c>
      <c r="O217" t="str">
        <f>IF(K217="","SIN ESTADO",IF(M217&lt;&gt;"","PAGA",IF(L217&gt;0,"VENCIDA",IF(L217&gt;=-5,"POR VENCER","AL DÍA"))))</f>
        <v>PAGA</v>
      </c>
      <c r="P217" t="str">
        <v>TRANSFERENCIA</v>
      </c>
      <c r="Q217">
        <f>IF(N($H217)&lt;2,"",IF(K217="","",K217+31))</f>
        <v>45898</v>
      </c>
      <c r="R217">
        <f>IF(Q217="","",TODAY()-Q217)</f>
        <v>420</v>
      </c>
      <c r="S217">
        <v>45899</v>
      </c>
      <c r="T217">
        <v>1084000</v>
      </c>
      <c r="U217" t="str">
        <f>IF(Q217="","SIN ESTADO",IF(S217&lt;&gt;"","PAGA",IF(R217&gt;0,"VENCIDA",IF(R217&gt;=-5,"POR VENCER","AL DÍA"))))</f>
        <v>PAGA</v>
      </c>
      <c r="V217" t="str">
        <v>TRANSFERENCIA</v>
      </c>
      <c r="W217">
        <f>IF(N($H217)&lt;3,"",IF(Q217="","",Q217+31))</f>
        <v>45929</v>
      </c>
      <c r="X217">
        <f>IF(W217="","",TODAY()-W217)</f>
        <v>389</v>
      </c>
      <c r="Y217">
        <v>45951</v>
      </c>
      <c r="Z217">
        <v>1084000</v>
      </c>
      <c r="AA217" t="str">
        <f>IF(W217="","SIN ESTADO",IF(Y217&lt;&gt;"","PAGA",IF(X217&gt;0,"VENCIDA",IF(X217&gt;=-5,"POR VENCER","AL DÍA"))))</f>
        <v>PAGA</v>
      </c>
      <c r="AB217" t="str">
        <v>TRANSFERENCIA</v>
      </c>
      <c r="AC217">
        <f>IF(N($H217)&lt;4,"",IF(W217="","",W217+31))</f>
        <v>45960</v>
      </c>
      <c r="AD217">
        <f>IF(AC217="","",TODAY()-AC217)</f>
        <v>358</v>
      </c>
      <c r="AE217">
        <v>45979</v>
      </c>
      <c r="AF217">
        <v>1084000</v>
      </c>
      <c r="AG217" t="str">
        <f>IF(AC217="","SIN ESTADO",IF(AE217&lt;&gt;"","PAGA",IF(AD217&gt;0,"VENCIDA",IF(AD217&gt;=-5,"POR VENCER","AL DÍA"))))</f>
        <v>PAGA</v>
      </c>
      <c r="AH217" t="str">
        <v>TRANSFERENCIA</v>
      </c>
      <c r="AI217">
        <f>IF(N($H217)&lt;5,"",IF(AC217="","",AC217+31))</f>
        <v>45991</v>
      </c>
      <c r="AJ217">
        <f>IF(AI217="","",TODAY()-AI217)</f>
        <v>327</v>
      </c>
      <c r="AK217">
        <v>46293</v>
      </c>
      <c r="AL217">
        <v>3000000</v>
      </c>
      <c r="AM217" t="str">
        <f>IF(AI217="","SIN ESTADO",IF(AK217&lt;&gt;"","PAGA",IF(AJ217&gt;0,"VENCIDA",IF(AJ217&gt;=-5,"POR VENCER","AL DÍA"))))</f>
        <v>PAGA</v>
      </c>
      <c r="AN217" t="str">
        <v>TRANSFERENCIA</v>
      </c>
      <c r="AO217">
        <f>IF(N($H217)&lt;6,"",IF(AI217="","",AI217+31))</f>
        <v>46022</v>
      </c>
      <c r="AP217">
        <f>IF(AO217="","",TODAY()-AO217)</f>
        <v>296</v>
      </c>
      <c r="AQ217">
        <v>46294</v>
      </c>
      <c r="AS217" t="str">
        <f>IF(AO217="","SIN ESTADO",IF(AQ217&lt;&gt;"","PAGA",IF(AP217&gt;0,"VENCIDA",IF(AP217&gt;=-5,"POR VENCER","AL DÍA"))))</f>
        <v>PAGA</v>
      </c>
      <c r="AU217">
        <f>IF(N($H217)&lt;7,"",IF(AO217="","",AO217+31))</f>
        <v>46053</v>
      </c>
      <c r="AV217">
        <f>IF(AU217="","",TODAY()-AU217)</f>
        <v>265</v>
      </c>
      <c r="AW217">
        <v>46294</v>
      </c>
      <c r="AY217" t="str">
        <f>IF(AU217="","SIN ESTADO",IF(AW217&lt;&gt;"","PAGA",IF(AV217&gt;0,"VENCIDA",IF(AV217&gt;=-5,"POR VENCER","AL DÍA"))))</f>
        <v>PAGA</v>
      </c>
      <c r="BA217">
        <f>IF(N($H217)&lt;8,"",IF(AU217="","",AU217+31))</f>
        <v>46084</v>
      </c>
      <c r="BB217">
        <f>IF(BA217="","",TODAY()-BA217)</f>
        <v>234</v>
      </c>
      <c r="BC217">
        <v>46300</v>
      </c>
      <c r="BD217">
        <v>2000000</v>
      </c>
      <c r="BE217" t="str">
        <f>IF(BA217="","SIN ESTADO",IF(BC217&lt;&gt;"","PAGA",IF(BB217&gt;0,"VENCIDA",IF(BB217&gt;=-5,"POR VENCER","AL DÍA"))))</f>
        <v>PAGA</v>
      </c>
      <c r="BF217" t="str">
        <v>TRANSFERENCIA</v>
      </c>
      <c r="BG217">
        <f>IF(N($H217)&lt;9,"",IF(BA217="","",BA217+31))</f>
        <v>46115</v>
      </c>
      <c r="BH217">
        <f>IF(BG217="","",TODAY()-BG217)</f>
        <v>203</v>
      </c>
      <c r="BI217">
        <v>46300</v>
      </c>
      <c r="BK217" t="str">
        <f>IF(BG217="","SIN ESTADO",IF(BI217&lt;&gt;"","PAGA",IF(BH217&gt;0,"VENCIDA",IF(BH217&gt;=-5,"POR VENCER","AL DÍA"))))</f>
        <v>PAGA</v>
      </c>
      <c r="BM217">
        <f>IF(N($H217)&lt;10,"",IF(BG217="","",BG217+31))</f>
        <v>46146</v>
      </c>
      <c r="BN217">
        <f>IF(BM217="","",TODAY()-BM217)</f>
        <v>172</v>
      </c>
      <c r="BQ217" t="str">
        <f>IF(BM217="","SIN ESTADO",IF(BO217&lt;&gt;"","PAGA",IF(BN217&gt;0,"VENCIDA",IF(BN217&gt;=-5,"POR VENCER","AL DÍA"))))</f>
        <v>VENCIDA</v>
      </c>
      <c r="BS217">
        <f>IF(N($H217)&lt;11,"",IF(BM217="","",BM217+31))</f>
        <v>46177</v>
      </c>
      <c r="BT217">
        <f>IF(BS217="","",TODAY()-BS217)</f>
        <v>141</v>
      </c>
      <c r="BW217" t="str">
        <f>IF(BS217="","SIN ESTADO",IF(BU217&lt;&gt;"","PAGA",IF(BT217&gt;0,"VENCIDA",IF(BT217&gt;=-5,"POR VENCER","AL DÍA"))))</f>
        <v>VENCIDA</v>
      </c>
      <c r="BY217">
        <f>IF(N($H217)&lt;12,"",IF(BS217="","",BS217+31))</f>
        <v>46208</v>
      </c>
      <c r="BZ217">
        <f>IF(BY217="","",TODAY()-BY217)</f>
        <v>110</v>
      </c>
      <c r="CC217" t="str">
        <f>IF(BY217="","SIN ESTADO",IF(CA217&lt;&gt;"","PAGA",IF(BZ217&gt;0,"VENCIDA",IF(BZ217&gt;=-5,"POR VENCER","AL DÍA"))))</f>
        <v>VENCIDA</v>
      </c>
      <c r="CE217">
        <f>IF(N($H217)&lt;13,"",IF(BY217="","",BY217+31))</f>
        <v>46239</v>
      </c>
      <c r="CF217">
        <f>IF(CE217="","",TODAY()-CE217)</f>
        <v>79</v>
      </c>
      <c r="CI217" t="str">
        <f>IF(CE217="","SIN ESTADO",IF(CG217&lt;&gt;"","PAGA",IF(CF217&gt;0,"VENCIDA",IF(CF217&gt;=-5,"POR VENCER","AL DÍA"))))</f>
        <v>VENCIDA</v>
      </c>
      <c r="CK217">
        <f>IF(N($H217)&lt;14,"",IF(CE217="","",CE217+31))</f>
        <v>46270</v>
      </c>
      <c r="CL217">
        <f>IF(CK217="","",TODAY()-CK217)</f>
        <v>48</v>
      </c>
      <c r="CO217" t="str">
        <f>IF(CK217="","SIN ESTADO",IF(CM217&lt;&gt;"","PAGA",IF(CL217&gt;0,"VENCIDA",IF(CL217&gt;=-5,"POR VENCER","AL DÍA"))))</f>
        <v>VENCIDA</v>
      </c>
      <c r="CQ217">
        <f>IF(N($H217)&lt;15,"",IF(CK217="","",CK217+31))</f>
        <v>46301</v>
      </c>
      <c r="CR217">
        <f>IF(CQ217="","",TODAY()-CQ217)</f>
        <v>17</v>
      </c>
      <c r="CU217" t="str">
        <f>IF(CQ217="","SIN ESTADO",IF(CS217&lt;&gt;"","PAGA",IF(CR217&gt;0,"VENCIDA",IF(CR217&gt;=-5,"POR VENCER","AL DÍA"))))</f>
        <v>VENCIDA</v>
      </c>
      <c r="CW217">
        <f>IF(N($H217)&lt;16,"",IF(CQ217="","",CQ217+31))</f>
        <v>46332</v>
      </c>
      <c r="CX217">
        <f>IF(CW217="","",TODAY()-CW217)</f>
        <v>-14</v>
      </c>
      <c r="DA217" t="str">
        <f>IF(CW217="","SIN ESTADO",IF(CY217&lt;&gt;"","PAGA",IF(CX217&gt;0,"VENCIDA",IF(CX217&gt;=-5,"POR VENCER","AL DÍA"))))</f>
        <v>AL DÍA</v>
      </c>
      <c r="DC217">
        <f>IF(N($H217)&lt;17,"",IF(CW217="","",CW217+31))</f>
        <v>46363</v>
      </c>
      <c r="DD217">
        <f>IF(DC217="","",TODAY()-DC217)</f>
        <v>-45</v>
      </c>
      <c r="DG217" t="str">
        <f>IF(DC217="","SIN ESTADO",IF(DE217&lt;&gt;"","PAGA",IF(DD217&gt;0,"VENCIDA",IF(DD217&gt;=-5,"POR VENCER","AL DÍA"))))</f>
        <v>AL DÍA</v>
      </c>
      <c r="DI217">
        <f>IF(N($H217)&lt;18,"",IF(DC217="","",DC217+31))</f>
        <v>46394</v>
      </c>
      <c r="DJ217">
        <f>IF(DI217="","",TODAY()-DI217)</f>
        <v>-76</v>
      </c>
      <c r="DM217" t="str">
        <f>IF(DI217="","SIN ESTADO",IF(DK217&lt;&gt;"","PAGA",IF(DJ217&gt;0,"VENCIDA",IF(DJ217&gt;=-5,"POR VENCER","AL DÍA"))))</f>
        <v>AL DÍA</v>
      </c>
      <c r="DO217">
        <f>IF(N($H217)&lt;19,"",IF(DI217="","",DI217+31))</f>
        <v>46425</v>
      </c>
      <c r="DP217">
        <f>IF(DO217="","",TODAY()-DO217)</f>
        <v>-107</v>
      </c>
      <c r="DS217" t="str">
        <f>IF(DO217="","SIN ESTADO",IF(DQ217&lt;&gt;"","PAGA",IF(DP217&gt;0,"VENCIDA",IF(DP217&gt;=-5,"POR VENCER","AL DÍA"))))</f>
        <v>AL DÍA</v>
      </c>
      <c r="DU217">
        <f>IF(N($H217)&lt;20,"",IF(DO217="","",DO217+31))</f>
        <v>46456</v>
      </c>
      <c r="DV217">
        <f>IF(DU217="","",TODAY()-DU217)</f>
        <v>-138</v>
      </c>
      <c r="DY217" t="str">
        <f>IF(DU217="","SIN ESTADO",IF(DW217&lt;&gt;"","PAGA",IF(DV217&gt;0,"VENCIDA",IF(DV217&gt;=-5,"POR VENCER","AL DÍA"))))</f>
        <v>AL DÍA</v>
      </c>
      <c r="EA217">
        <f>IF(N($H217)&lt;21,"",IF(DU217="","",DU217+31))</f>
        <v>46487</v>
      </c>
      <c r="EB217">
        <f>IF(EA217="","",TODAY()-EA217)</f>
        <v>-169</v>
      </c>
      <c r="EE217" t="str">
        <f>IF(EA217="","SIN ESTADO",IF(EC217&lt;&gt;"","PAGA",IF(EB217&gt;0,"VENCIDA",IF(EB217&gt;=-5,"POR VENCER","AL DÍA"))))</f>
        <v>AL DÍA</v>
      </c>
      <c r="EG217">
        <f>IF(N($H217)&lt;22,"",IF(EA217="","",EA217+31))</f>
        <v>46518</v>
      </c>
      <c r="EH217">
        <f>IF(EG217="","",TODAY()-EG217)</f>
        <v>-200</v>
      </c>
      <c r="EK217" t="str">
        <f>IF(EG217="","SIN ESTADO",IF(EI217&lt;&gt;"","PAGA",IF(EH217&gt;0,"VENCIDA",IF(EH217&gt;=-5,"POR VENCER","AL DÍA"))))</f>
        <v>AL DÍA</v>
      </c>
      <c r="EM217">
        <f>IF(N($H217)&lt;23,"",IF(EG217="","",EG217+31))</f>
        <v>46549</v>
      </c>
      <c r="EN217">
        <f>IF(EM217="","",TODAY()-EM217)</f>
        <v>-231</v>
      </c>
      <c r="EQ217" t="str">
        <f>IF(EM217="","SIN ESTADO",IF(EO217&lt;&gt;"","PAGA",IF(EN217&gt;0,"VENCIDA",IF(EN217&gt;=-5,"POR VENCER","AL DÍA"))))</f>
        <v>AL DÍA</v>
      </c>
      <c r="ES217">
        <f>IF(N($H217)&lt;24,"",IF(EM217="","",EM217+31))</f>
        <v>46580</v>
      </c>
      <c r="ET217">
        <f>IF(ES217="","",TODAY()-ES217)</f>
        <v>-262</v>
      </c>
      <c r="EW217" t="str">
        <f>IF(ES217="","SIN ESTADO",IF(EU217&lt;&gt;"","PAGA",IF(ET217&gt;0,"VENCIDA",IF(ET217&gt;=-5,"POR VENCER","AL DÍA"))))</f>
        <v>AL DÍA</v>
      </c>
      <c r="EY217" t="str">
        <f>IF(N($H217)&lt;25,"",IF(ES217="","",ES217+31))</f>
        <v/>
      </c>
      <c r="EZ217" t="str">
        <f>IF(EY217="","",TODAY()-EY217)</f>
        <v/>
      </c>
      <c r="FC217" t="str">
        <f>IF(EY217="","SIN ESTADO",IF(FA217&lt;&gt;"","PAGA",IF(EZ217&gt;0,"VENCIDA",IF(EZ217&gt;=-5,"POR VENCER","AL DÍA"))))</f>
        <v>SIN ESTADO</v>
      </c>
      <c r="FE217" t="str">
        <f>IF(N($H217)&lt;26,"",IF(EY217="","",EY217+31))</f>
        <v/>
      </c>
      <c r="FF217" t="str">
        <f>IF(FE217="","",TODAY()-FE217)</f>
        <v/>
      </c>
      <c r="FI217" t="str">
        <f>IF(FE217="","SIN ESTADO",IF(FG217&lt;&gt;"","PAGA",IF(FF217&gt;0,"VENCIDA",IF(FF217&gt;=-5,"POR VENCER","AL DÍA"))))</f>
        <v>SIN ESTADO</v>
      </c>
      <c r="FK217" t="str">
        <f>IF(N($H217)&lt;27,"",IF(FE217="","",FE217+31))</f>
        <v/>
      </c>
      <c r="FL217" t="str">
        <f>IF(FK217="","",TODAY()-FK217)</f>
        <v/>
      </c>
      <c r="FO217" t="str">
        <f>IF(FK217="","SIN ESTADO",IF(FM217&lt;&gt;"","PAGA",IF(FL217&gt;0,"VENCIDA",IF(FL217&gt;=-5,"POR VENCER","AL DÍA"))))</f>
        <v>SIN ESTADO</v>
      </c>
      <c r="FQ217" t="str">
        <f>IF(N($H217)&lt;28,"",IF(FK217="","",FK217+31))</f>
        <v/>
      </c>
      <c r="FR217" t="str">
        <f>IF(FQ217="","",TODAY()-FQ217)</f>
        <v/>
      </c>
      <c r="FU217" t="str">
        <f>IF(FQ217="","SIN ESTADO",IF(FS217&lt;&gt;"","PAGA",IF(FR217&gt;0,"VENCIDA",IF(FR217&gt;=-5,"POR VENCER","AL DÍA"))))</f>
        <v>SIN ESTADO</v>
      </c>
      <c r="FW217" t="str">
        <f>IF(N($H217)&lt;29,"",IF(FQ217="","",FQ217+31))</f>
        <v/>
      </c>
      <c r="FX217" t="str">
        <f>IF(FW217="","",TODAY()-FW217)</f>
        <v/>
      </c>
      <c r="GA217" t="str">
        <f>IF(FW217="","SIN ESTADO",IF(FY217&lt;&gt;"","PAGA",IF(FX217&gt;0,"VENCIDA",IF(FX217&gt;=-5,"POR VENCER","AL DÍA"))))</f>
        <v>SIN ESTADO</v>
      </c>
      <c r="GC217" t="str">
        <f>IF(N($H217)&lt;30,"",IF(FW217="","",FW217+31))</f>
        <v/>
      </c>
      <c r="GD217" t="str">
        <f>IF(GC217="","",TODAY()-GC217)</f>
        <v/>
      </c>
      <c r="GG217" t="str">
        <f>IF(GC217="","SIN ESTADO",IF(GE217&lt;&gt;"","PAGA",IF(GD217&gt;0,"VENCIDA",IF(GD217&gt;=-5,"POR VENCER","AL DÍA"))))</f>
        <v>SIN ESTADO</v>
      </c>
      <c r="GI217" t="str">
        <f>IF(N($H217)&lt;31,"",IF(GC217="","",GC217+31))</f>
        <v/>
      </c>
      <c r="GJ217" t="str">
        <f>IF(GI217="","",TODAY()-GI217)</f>
        <v/>
      </c>
      <c r="GM217" t="str">
        <f>IF(GI217="","SIN ESTADO",IF(GK217&lt;&gt;"","PAGA",IF(GJ217&gt;0,"VENCIDA",IF(GJ217&gt;=-5,"POR VENCER","AL DÍA"))))</f>
        <v>SIN ESTADO</v>
      </c>
      <c r="GO217" t="str">
        <f>IF(N($H217)&lt;32,"",IF(GI217="","",GI217+31))</f>
        <v/>
      </c>
      <c r="GP217" t="str">
        <f>IF(GO217="","",TODAY()-GO217)</f>
        <v/>
      </c>
      <c r="GS217" t="str">
        <f>IF(GO217="","SIN ESTADO",IF(GQ217&lt;&gt;"","PAGA",IF(GP217&gt;0,"VENCIDA",IF(GP217&gt;=-5,"POR VENCER","AL DÍA"))))</f>
        <v>SIN ESTADO</v>
      </c>
      <c r="GU217" t="str">
        <f>IF(N($H217)&lt;33,"",IF(GO217="","",GO217+31))</f>
        <v/>
      </c>
      <c r="GV217" t="str">
        <f>IF(GU217="","",TODAY()-GU217)</f>
        <v/>
      </c>
      <c r="GY217" t="str">
        <f>IF(GU217="","SIN ESTADO",IF(GW217&lt;&gt;"","PAGA",IF(GV217&gt;0,"VENCIDA",IF(GV217&gt;=-5,"POR VENCER","AL DÍA"))))</f>
        <v>SIN ESTADO</v>
      </c>
      <c r="HA217" t="str">
        <f>IF(N($H217)&lt;34,"",IF(GU217="","",GU217+31))</f>
        <v/>
      </c>
      <c r="HB217" t="str">
        <f>IF(HA217="","",TODAY()-HA217)</f>
        <v/>
      </c>
      <c r="HE217" t="str">
        <f>IF(HA217="","SIN ESTADO",IF(HC217&lt;&gt;"","PAGA",IF(HB217&gt;0,"VENCIDA",IF(HB217&gt;=-5,"POR VENCER","AL DÍA"))))</f>
        <v>SIN ESTADO</v>
      </c>
      <c r="HG217" t="str">
        <f>IF(N($H217)&lt;35,"",IF(HA217="","",HA217+31))</f>
        <v/>
      </c>
      <c r="HH217" t="str">
        <f>IF(HG217="","",TODAY()-HG217)</f>
        <v/>
      </c>
      <c r="HK217" t="str">
        <f>IF(HG217="","SIN ESTADO",IF(HI217&lt;&gt;"","PAGA",IF(HH217&gt;0,"VENCIDA",IF(HH217&gt;=-5,"POR VENCER","AL DÍA"))))</f>
        <v>SIN ESTADO</v>
      </c>
      <c r="HM217" t="str">
        <f>IF(N($H217)&lt;36,"",IF(HG217="","",HG217+31))</f>
        <v/>
      </c>
      <c r="HN217" t="str">
        <f>IF(HM217="","",TODAY()-HM217)</f>
        <v/>
      </c>
      <c r="HQ217" t="str">
        <f>IF(HM217="","SIN ESTADO",IF(HO217&lt;&gt;"","PAGA",IF(HN217&gt;0,"VENCIDA",IF(HN217&gt;=-5,"POR VENCER","AL DÍA"))))</f>
        <v>SIN ESTADO</v>
      </c>
      <c r="HS217">
        <f>N217+T217+Z217+AF217+AL217+AR217+AX217+BD217+BJ217+BP217+BV217+CB217+CH217+CN217+CT217+CZ217+DF217+DL217+DR217+DX217+ED217+EJ217+EP217+EV217+FB217+FH217+FN217+FT217+FZ217+GF217+GL217+GR217+GX217+HD217+HJ217+HP217</f>
        <v>9336200</v>
      </c>
      <c r="HU217">
        <f>IFERROR(N($J217),0)</f>
        <v>1084208.3333333333</v>
      </c>
      <c r="HW217">
        <f>SUMPRODUCT((MOD(COLUMN($M217:$HR217)-COLUMN($M217),6)=0)*ISNUMBER($M217:$HR217)*($M217:$HR217&gt;=RESUMEN!$C$26)*($M217:$HR217&lt;=RESUMEN!$C$27)*IFERROR(N($N217:$HS217),0))</f>
        <v>0</v>
      </c>
      <c r="HX217">
        <f>SUMPRODUCT((MOD(COLUMN($M217:$HR217)-COLUMN($M217),6)=0)*ISNUMBER($M217:$HR217)*($M217:$HR217&gt;=RESUMEN!$C$26)*($M217:$HR217&lt;=RESUMEN!$C$27))</f>
        <v>0</v>
      </c>
    </row>
    <row r="218">
      <c r="B218">
        <f>VENTAS!A217</f>
        <v>215</v>
      </c>
      <c r="C218" t="str">
        <f>VENTAS!B217</f>
        <v xml:space="preserve">LC2 - 24 - 3 </v>
      </c>
      <c r="D218" t="str">
        <f>VENTAS!C217</f>
        <v>VENDIDO</v>
      </c>
      <c r="E218">
        <f>VENTAS!D217</f>
        <v>30256000</v>
      </c>
      <c r="F218">
        <f>VENTAS!J217</f>
        <v>26256000</v>
      </c>
      <c r="G218">
        <f>VENTAS!F217</f>
        <v>45836</v>
      </c>
      <c r="H218">
        <f>VENTAS!K217</f>
        <v>24</v>
      </c>
      <c r="I218" t="str">
        <f>VENTAS!M217</f>
        <v xml:space="preserve">28 DE CADA MES </v>
      </c>
      <c r="J218">
        <f>VENTAS!L217</f>
        <v>1094000</v>
      </c>
      <c r="K218">
        <f>IF(N($H218)&lt;1,"",$G218+31)</f>
        <v>45867</v>
      </c>
      <c r="L218">
        <f>IF(K218="","",TODAY()-K218)</f>
        <v>451</v>
      </c>
      <c r="M218">
        <v>45866</v>
      </c>
      <c r="N218">
        <v>1094000</v>
      </c>
      <c r="O218" t="str">
        <f>IF(K218="","SIN ESTADO",IF(M218&lt;&gt;"","PAGA",IF(L218&gt;0,"VENCIDA",IF(L218&gt;=-5,"POR VENCER","AL DÍA"))))</f>
        <v>PAGA</v>
      </c>
      <c r="P218" t="str">
        <v>TRANSFERENCIA</v>
      </c>
      <c r="Q218">
        <f>IF(N($H218)&lt;2,"",IF(K218="","",K218+31))</f>
        <v>45898</v>
      </c>
      <c r="R218">
        <f>IF(Q218="","",TODAY()-Q218)</f>
        <v>420</v>
      </c>
      <c r="S218">
        <v>45897</v>
      </c>
      <c r="T218">
        <v>1094000</v>
      </c>
      <c r="U218" t="str">
        <f>IF(Q218="","SIN ESTADO",IF(S218&lt;&gt;"","PAGA",IF(R218&gt;0,"VENCIDA",IF(R218&gt;=-5,"POR VENCER","AL DÍA"))))</f>
        <v>PAGA</v>
      </c>
      <c r="V218" t="str">
        <v>TRANSFERENCIA</v>
      </c>
      <c r="W218">
        <f>IF(N($H218)&lt;3,"",IF(Q218="","",Q218+31))</f>
        <v>45929</v>
      </c>
      <c r="X218">
        <f>IF(W218="","",TODAY()-W218)</f>
        <v>389</v>
      </c>
      <c r="Y218">
        <v>45929</v>
      </c>
      <c r="Z218">
        <v>1094000</v>
      </c>
      <c r="AA218" t="str">
        <f>IF(W218="","SIN ESTADO",IF(Y218&lt;&gt;"","PAGA",IF(X218&gt;0,"VENCIDA",IF(X218&gt;=-5,"POR VENCER","AL DÍA"))))</f>
        <v>PAGA</v>
      </c>
      <c r="AB218" t="str">
        <v>TRANSFERENCIA</v>
      </c>
      <c r="AC218">
        <f>IF(N($H218)&lt;4,"",IF(W218="","",W218+31))</f>
        <v>45960</v>
      </c>
      <c r="AD218">
        <f>IF(AC218="","",TODAY()-AC218)</f>
        <v>358</v>
      </c>
      <c r="AE218">
        <v>45959</v>
      </c>
      <c r="AF218">
        <v>1094000</v>
      </c>
      <c r="AG218" t="str">
        <f>IF(AC218="","SIN ESTADO",IF(AE218&lt;&gt;"","PAGA",IF(AD218&gt;0,"VENCIDA",IF(AD218&gt;=-5,"POR VENCER","AL DÍA"))))</f>
        <v>PAGA</v>
      </c>
      <c r="AH218" t="str">
        <v>TRANSFERENCIA</v>
      </c>
      <c r="AI218">
        <f>IF(N($H218)&lt;5,"",IF(AC218="","",AC218+31))</f>
        <v>45991</v>
      </c>
      <c r="AJ218">
        <f>IF(AI218="","",TODAY()-AI218)</f>
        <v>327</v>
      </c>
      <c r="AK218">
        <v>45990</v>
      </c>
      <c r="AL218">
        <v>1094000</v>
      </c>
      <c r="AM218" t="str">
        <f>IF(AI218="","SIN ESTADO",IF(AK218&lt;&gt;"","PAGA",IF(AJ218&gt;0,"VENCIDA",IF(AJ218&gt;=-5,"POR VENCER","AL DÍA"))))</f>
        <v>PAGA</v>
      </c>
      <c r="AN218" t="str">
        <v>TRANSFERENCIA</v>
      </c>
      <c r="AO218">
        <f>IF(N($H218)&lt;6,"",IF(AI218="","",AI218+31))</f>
        <v>46022</v>
      </c>
      <c r="AP218">
        <f>IF(AO218="","",TODAY()-AO218)</f>
        <v>296</v>
      </c>
      <c r="AQ218">
        <v>46019</v>
      </c>
      <c r="AR218">
        <v>1094000</v>
      </c>
      <c r="AS218" t="str">
        <f>IF(AO218="","SIN ESTADO",IF(AQ218&lt;&gt;"","PAGA",IF(AP218&gt;0,"VENCIDA",IF(AP218&gt;=-5,"POR VENCER","AL DÍA"))))</f>
        <v>PAGA</v>
      </c>
      <c r="AT218" t="str">
        <v>TRANSFERENCIA</v>
      </c>
      <c r="AU218">
        <f>IF(N($H218)&lt;7,"",IF(AO218="","",AO218+31))</f>
        <v>46053</v>
      </c>
      <c r="AV218">
        <f>IF(AU218="","",TODAY()-AU218)</f>
        <v>265</v>
      </c>
      <c r="AW218">
        <v>46053</v>
      </c>
      <c r="AX218">
        <v>1094000</v>
      </c>
      <c r="AY218" t="str">
        <f>IF(AU218="","SIN ESTADO",IF(AW218&lt;&gt;"","PAGA",IF(AV218&gt;0,"VENCIDA",IF(AV218&gt;=-5,"POR VENCER","AL DÍA"))))</f>
        <v>PAGA</v>
      </c>
      <c r="AZ218" t="str">
        <v>TRANSFERENCIA</v>
      </c>
      <c r="BA218">
        <f>IF(N($H218)&lt;8,"",IF(AU218="","",AU218+31))</f>
        <v>46084</v>
      </c>
      <c r="BB218">
        <f>IF(BA218="","",TODAY()-BA218)</f>
        <v>234</v>
      </c>
      <c r="BC218">
        <v>46084</v>
      </c>
      <c r="BD218">
        <v>1094000</v>
      </c>
      <c r="BE218" t="str">
        <f>IF(BA218="","SIN ESTADO",IF(BC218&lt;&gt;"","PAGA",IF(BB218&gt;0,"VENCIDA",IF(BB218&gt;=-5,"POR VENCER","AL DÍA"))))</f>
        <v>PAGA</v>
      </c>
      <c r="BF218" t="str">
        <v>TRANSFERENCIA</v>
      </c>
      <c r="BG218">
        <f>IF(N($H218)&lt;9,"",IF(BA218="","",BA218+31))</f>
        <v>46115</v>
      </c>
      <c r="BH218">
        <f>IF(BG218="","",TODAY()-BG218)</f>
        <v>203</v>
      </c>
      <c r="BI218">
        <v>46109</v>
      </c>
      <c r="BJ218">
        <v>1094000</v>
      </c>
      <c r="BK218" t="str">
        <f>IF(BG218="","SIN ESTADO",IF(BI218&lt;&gt;"","PAGA",IF(BH218&gt;0,"VENCIDA",IF(BH218&gt;=-5,"POR VENCER","AL DÍA"))))</f>
        <v>PAGA</v>
      </c>
      <c r="BL218" t="str">
        <v>TRANSFERENCIA</v>
      </c>
      <c r="BM218">
        <f>IF(N($H218)&lt;10,"",IF(BG218="","",BG218+31))</f>
        <v>46146</v>
      </c>
      <c r="BN218">
        <f>IF(BM218="","",TODAY()-BM218)</f>
        <v>172</v>
      </c>
      <c r="BO218">
        <v>46172</v>
      </c>
      <c r="BP218">
        <v>1094000</v>
      </c>
      <c r="BQ218" t="str">
        <f>IF(BM218="","SIN ESTADO",IF(BO218&lt;&gt;"","PAGA",IF(BN218&gt;0,"VENCIDA",IF(BN218&gt;=-5,"POR VENCER","AL DÍA"))))</f>
        <v>PAGA</v>
      </c>
      <c r="BR218" t="str">
        <v>TRANSFERENCIA</v>
      </c>
      <c r="BS218">
        <f>IF(N($H218)&lt;11,"",IF(BM218="","",BM218+31))</f>
        <v>46177</v>
      </c>
      <c r="BT218">
        <f>IF(BS218="","",TODAY()-BS218)</f>
        <v>141</v>
      </c>
      <c r="BU218">
        <v>46200</v>
      </c>
      <c r="BV218">
        <v>1094000</v>
      </c>
      <c r="BW218" t="str">
        <f>IF(BS218="","SIN ESTADO",IF(BU218&lt;&gt;"","PAGA",IF(BT218&gt;0,"VENCIDA",IF(BT218&gt;=-5,"POR VENCER","AL DÍA"))))</f>
        <v>PAGA</v>
      </c>
      <c r="BX218" t="str">
        <v>TRANSFERENCIA</v>
      </c>
      <c r="BY218">
        <f>IF(N($H218)&lt;12,"",IF(BS218="","",BS218+31))</f>
        <v>46208</v>
      </c>
      <c r="BZ218">
        <f>IF(BY218="","",TODAY()-BY218)</f>
        <v>110</v>
      </c>
      <c r="CA218">
        <v>46233</v>
      </c>
      <c r="CB218">
        <v>1094000</v>
      </c>
      <c r="CC218" t="str">
        <f>IF(BY218="","SIN ESTADO",IF(CA218&lt;&gt;"","PAGA",IF(BZ218&gt;0,"VENCIDA",IF(BZ218&gt;=-5,"POR VENCER","AL DÍA"))))</f>
        <v>PAGA</v>
      </c>
      <c r="CD218" t="str">
        <v>TRANSFERENCIA</v>
      </c>
      <c r="CE218">
        <f>IF(N($H218)&lt;13,"",IF(BY218="","",BY218+31))</f>
        <v>46239</v>
      </c>
      <c r="CF218">
        <f>IF(CE218="","",TODAY()-CE218)</f>
        <v>79</v>
      </c>
      <c r="CG218">
        <v>46264</v>
      </c>
      <c r="CH218">
        <v>1094000</v>
      </c>
      <c r="CI218" t="str">
        <f>IF(CE218="","SIN ESTADO",IF(CG218&lt;&gt;"","PAGA",IF(CF218&gt;0,"VENCIDA",IF(CF218&gt;=-5,"POR VENCER","AL DÍA"))))</f>
        <v>PAGA</v>
      </c>
      <c r="CJ218" t="str">
        <v>TRANSFERENCIA</v>
      </c>
      <c r="CK218">
        <f>IF(N($H218)&lt;14,"",IF(CE218="","",CE218+31))</f>
        <v>46270</v>
      </c>
      <c r="CL218">
        <f>IF(CK218="","",TODAY()-CK218)</f>
        <v>48</v>
      </c>
      <c r="CM218">
        <v>46297</v>
      </c>
      <c r="CN218">
        <v>1094000</v>
      </c>
      <c r="CO218" t="str">
        <f>IF(CK218="","SIN ESTADO",IF(CM218&lt;&gt;"","PAGA",IF(CL218&gt;0,"VENCIDA",IF(CL218&gt;=-5,"POR VENCER","AL DÍA"))))</f>
        <v>PAGA</v>
      </c>
      <c r="CP218" t="str">
        <v>TRANSFERENCIA</v>
      </c>
      <c r="CQ218">
        <f>IF(N($H218)&lt;15,"",IF(CK218="","",CK218+31))</f>
        <v>46301</v>
      </c>
      <c r="CR218">
        <f>IF(CQ218="","",TODAY()-CQ218)</f>
        <v>17</v>
      </c>
      <c r="CU218" t="str">
        <f>IF(CQ218="","SIN ESTADO",IF(CS218&lt;&gt;"","PAGA",IF(CR218&gt;0,"VENCIDA",IF(CR218&gt;=-5,"POR VENCER","AL DÍA"))))</f>
        <v>VENCIDA</v>
      </c>
      <c r="CW218">
        <f>IF(N($H218)&lt;16,"",IF(CQ218="","",CQ218+31))</f>
        <v>46332</v>
      </c>
      <c r="CX218">
        <f>IF(CW218="","",TODAY()-CW218)</f>
        <v>-14</v>
      </c>
      <c r="DA218" t="str">
        <f>IF(CW218="","SIN ESTADO",IF(CY218&lt;&gt;"","PAGA",IF(CX218&gt;0,"VENCIDA",IF(CX218&gt;=-5,"POR VENCER","AL DÍA"))))</f>
        <v>AL DÍA</v>
      </c>
      <c r="DC218">
        <f>IF(N($H218)&lt;17,"",IF(CW218="","",CW218+31))</f>
        <v>46363</v>
      </c>
      <c r="DD218">
        <f>IF(DC218="","",TODAY()-DC218)</f>
        <v>-45</v>
      </c>
      <c r="DG218" t="str">
        <f>IF(DC218="","SIN ESTADO",IF(DE218&lt;&gt;"","PAGA",IF(DD218&gt;0,"VENCIDA",IF(DD218&gt;=-5,"POR VENCER","AL DÍA"))))</f>
        <v>AL DÍA</v>
      </c>
      <c r="DI218">
        <f>IF(N($H218)&lt;18,"",IF(DC218="","",DC218+31))</f>
        <v>46394</v>
      </c>
      <c r="DJ218">
        <f>IF(DI218="","",TODAY()-DI218)</f>
        <v>-76</v>
      </c>
      <c r="DM218" t="str">
        <f>IF(DI218="","SIN ESTADO",IF(DK218&lt;&gt;"","PAGA",IF(DJ218&gt;0,"VENCIDA",IF(DJ218&gt;=-5,"POR VENCER","AL DÍA"))))</f>
        <v>AL DÍA</v>
      </c>
      <c r="DO218">
        <f>IF(N($H218)&lt;19,"",IF(DI218="","",DI218+31))</f>
        <v>46425</v>
      </c>
      <c r="DP218">
        <f>IF(DO218="","",TODAY()-DO218)</f>
        <v>-107</v>
      </c>
      <c r="DS218" t="str">
        <f>IF(DO218="","SIN ESTADO",IF(DQ218&lt;&gt;"","PAGA",IF(DP218&gt;0,"VENCIDA",IF(DP218&gt;=-5,"POR VENCER","AL DÍA"))))</f>
        <v>AL DÍA</v>
      </c>
      <c r="DU218">
        <f>IF(N($H218)&lt;20,"",IF(DO218="","",DO218+31))</f>
        <v>46456</v>
      </c>
      <c r="DV218">
        <f>IF(DU218="","",TODAY()-DU218)</f>
        <v>-138</v>
      </c>
      <c r="DY218" t="str">
        <f>IF(DU218="","SIN ESTADO",IF(DW218&lt;&gt;"","PAGA",IF(DV218&gt;0,"VENCIDA",IF(DV218&gt;=-5,"POR VENCER","AL DÍA"))))</f>
        <v>AL DÍA</v>
      </c>
      <c r="EA218">
        <f>IF(N($H218)&lt;21,"",IF(DU218="","",DU218+31))</f>
        <v>46487</v>
      </c>
      <c r="EB218">
        <f>IF(EA218="","",TODAY()-EA218)</f>
        <v>-169</v>
      </c>
      <c r="EE218" t="str">
        <f>IF(EA218="","SIN ESTADO",IF(EC218&lt;&gt;"","PAGA",IF(EB218&gt;0,"VENCIDA",IF(EB218&gt;=-5,"POR VENCER","AL DÍA"))))</f>
        <v>AL DÍA</v>
      </c>
      <c r="EG218">
        <f>IF(N($H218)&lt;22,"",IF(EA218="","",EA218+31))</f>
        <v>46518</v>
      </c>
      <c r="EH218">
        <f>IF(EG218="","",TODAY()-EG218)</f>
        <v>-200</v>
      </c>
      <c r="EK218" t="str">
        <f>IF(EG218="","SIN ESTADO",IF(EI218&lt;&gt;"","PAGA",IF(EH218&gt;0,"VENCIDA",IF(EH218&gt;=-5,"POR VENCER","AL DÍA"))))</f>
        <v>AL DÍA</v>
      </c>
      <c r="EM218">
        <f>IF(N($H218)&lt;23,"",IF(EG218="","",EG218+31))</f>
        <v>46549</v>
      </c>
      <c r="EN218">
        <f>IF(EM218="","",TODAY()-EM218)</f>
        <v>-231</v>
      </c>
      <c r="EQ218" t="str">
        <f>IF(EM218="","SIN ESTADO",IF(EO218&lt;&gt;"","PAGA",IF(EN218&gt;0,"VENCIDA",IF(EN218&gt;=-5,"POR VENCER","AL DÍA"))))</f>
        <v>AL DÍA</v>
      </c>
      <c r="ES218">
        <f>IF(N($H218)&lt;24,"",IF(EM218="","",EM218+31))</f>
        <v>46580</v>
      </c>
      <c r="ET218">
        <f>IF(ES218="","",TODAY()-ES218)</f>
        <v>-262</v>
      </c>
      <c r="EW218" t="str">
        <f>IF(ES218="","SIN ESTADO",IF(EU218&lt;&gt;"","PAGA",IF(ET218&gt;0,"VENCIDA",IF(ET218&gt;=-5,"POR VENCER","AL DÍA"))))</f>
        <v>AL DÍA</v>
      </c>
      <c r="EY218" t="str">
        <f>IF(N($H218)&lt;25,"",IF(ES218="","",ES218+31))</f>
        <v/>
      </c>
      <c r="EZ218" t="str">
        <f>IF(EY218="","",TODAY()-EY218)</f>
        <v/>
      </c>
      <c r="FC218" t="str">
        <f>IF(EY218="","SIN ESTADO",IF(FA218&lt;&gt;"","PAGA",IF(EZ218&gt;0,"VENCIDA",IF(EZ218&gt;=-5,"POR VENCER","AL DÍA"))))</f>
        <v>SIN ESTADO</v>
      </c>
      <c r="FE218" t="str">
        <f>IF(N($H218)&lt;26,"",IF(EY218="","",EY218+31))</f>
        <v/>
      </c>
      <c r="FF218" t="str">
        <f>IF(FE218="","",TODAY()-FE218)</f>
        <v/>
      </c>
      <c r="FI218" t="str">
        <f>IF(FE218="","SIN ESTADO",IF(FG218&lt;&gt;"","PAGA",IF(FF218&gt;0,"VENCIDA",IF(FF218&gt;=-5,"POR VENCER","AL DÍA"))))</f>
        <v>SIN ESTADO</v>
      </c>
      <c r="FK218" t="str">
        <f>IF(N($H218)&lt;27,"",IF(FE218="","",FE218+31))</f>
        <v/>
      </c>
      <c r="FL218" t="str">
        <f>IF(FK218="","",TODAY()-FK218)</f>
        <v/>
      </c>
      <c r="FO218" t="str">
        <f>IF(FK218="","SIN ESTADO",IF(FM218&lt;&gt;"","PAGA",IF(FL218&gt;0,"VENCIDA",IF(FL218&gt;=-5,"POR VENCER","AL DÍA"))))</f>
        <v>SIN ESTADO</v>
      </c>
      <c r="FQ218" t="str">
        <f>IF(N($H218)&lt;28,"",IF(FK218="","",FK218+31))</f>
        <v/>
      </c>
      <c r="FR218" t="str">
        <f>IF(FQ218="","",TODAY()-FQ218)</f>
        <v/>
      </c>
      <c r="FU218" t="str">
        <f>IF(FQ218="","SIN ESTADO",IF(FS218&lt;&gt;"","PAGA",IF(FR218&gt;0,"VENCIDA",IF(FR218&gt;=-5,"POR VENCER","AL DÍA"))))</f>
        <v>SIN ESTADO</v>
      </c>
      <c r="FW218" t="str">
        <f>IF(N($H218)&lt;29,"",IF(FQ218="","",FQ218+31))</f>
        <v/>
      </c>
      <c r="FX218" t="str">
        <f>IF(FW218="","",TODAY()-FW218)</f>
        <v/>
      </c>
      <c r="GA218" t="str">
        <f>IF(FW218="","SIN ESTADO",IF(FY218&lt;&gt;"","PAGA",IF(FX218&gt;0,"VENCIDA",IF(FX218&gt;=-5,"POR VENCER","AL DÍA"))))</f>
        <v>SIN ESTADO</v>
      </c>
      <c r="GC218" t="str">
        <f>IF(N($H218)&lt;30,"",IF(FW218="","",FW218+31))</f>
        <v/>
      </c>
      <c r="GD218" t="str">
        <f>IF(GC218="","",TODAY()-GC218)</f>
        <v/>
      </c>
      <c r="GG218" t="str">
        <f>IF(GC218="","SIN ESTADO",IF(GE218&lt;&gt;"","PAGA",IF(GD218&gt;0,"VENCIDA",IF(GD218&gt;=-5,"POR VENCER","AL DÍA"))))</f>
        <v>SIN ESTADO</v>
      </c>
      <c r="GI218" t="str">
        <f>IF(N($H218)&lt;31,"",IF(GC218="","",GC218+31))</f>
        <v/>
      </c>
      <c r="GJ218" t="str">
        <f>IF(GI218="","",TODAY()-GI218)</f>
        <v/>
      </c>
      <c r="GM218" t="str">
        <f>IF(GI218="","SIN ESTADO",IF(GK218&lt;&gt;"","PAGA",IF(GJ218&gt;0,"VENCIDA",IF(GJ218&gt;=-5,"POR VENCER","AL DÍA"))))</f>
        <v>SIN ESTADO</v>
      </c>
      <c r="GO218" t="str">
        <f>IF(N($H218)&lt;32,"",IF(GI218="","",GI218+31))</f>
        <v/>
      </c>
      <c r="GP218" t="str">
        <f>IF(GO218="","",TODAY()-GO218)</f>
        <v/>
      </c>
      <c r="GS218" t="str">
        <f>IF(GO218="","SIN ESTADO",IF(GQ218&lt;&gt;"","PAGA",IF(GP218&gt;0,"VENCIDA",IF(GP218&gt;=-5,"POR VENCER","AL DÍA"))))</f>
        <v>SIN ESTADO</v>
      </c>
      <c r="GU218" t="str">
        <f>IF(N($H218)&lt;33,"",IF(GO218="","",GO218+31))</f>
        <v/>
      </c>
      <c r="GV218" t="str">
        <f>IF(GU218="","",TODAY()-GU218)</f>
        <v/>
      </c>
      <c r="GY218" t="str">
        <f>IF(GU218="","SIN ESTADO",IF(GW218&lt;&gt;"","PAGA",IF(GV218&gt;0,"VENCIDA",IF(GV218&gt;=-5,"POR VENCER","AL DÍA"))))</f>
        <v>SIN ESTADO</v>
      </c>
      <c r="HA218" t="str">
        <f>IF(N($H218)&lt;34,"",IF(GU218="","",GU218+31))</f>
        <v/>
      </c>
      <c r="HB218" t="str">
        <f>IF(HA218="","",TODAY()-HA218)</f>
        <v/>
      </c>
      <c r="HE218" t="str">
        <f>IF(HA218="","SIN ESTADO",IF(HC218&lt;&gt;"","PAGA",IF(HB218&gt;0,"VENCIDA",IF(HB218&gt;=-5,"POR VENCER","AL DÍA"))))</f>
        <v>SIN ESTADO</v>
      </c>
      <c r="HG218" t="str">
        <f>IF(N($H218)&lt;35,"",IF(HA218="","",HA218+31))</f>
        <v/>
      </c>
      <c r="HH218" t="str">
        <f>IF(HG218="","",TODAY()-HG218)</f>
        <v/>
      </c>
      <c r="HK218" t="str">
        <f>IF(HG218="","SIN ESTADO",IF(HI218&lt;&gt;"","PAGA",IF(HH218&gt;0,"VENCIDA",IF(HH218&gt;=-5,"POR VENCER","AL DÍA"))))</f>
        <v>SIN ESTADO</v>
      </c>
      <c r="HM218" t="str">
        <f>IF(N($H218)&lt;36,"",IF(HG218="","",HG218+31))</f>
        <v/>
      </c>
      <c r="HN218" t="str">
        <f>IF(HM218="","",TODAY()-HM218)</f>
        <v/>
      </c>
      <c r="HQ218" t="str">
        <f>IF(HM218="","SIN ESTADO",IF(HO218&lt;&gt;"","PAGA",IF(HN218&gt;0,"VENCIDA",IF(HN218&gt;=-5,"POR VENCER","AL DÍA"))))</f>
        <v>SIN ESTADO</v>
      </c>
      <c r="HS218">
        <f>N218+T218+Z218+AF218+AL218+AR218+AX218+BD218+BJ218+BP218+BV218+CB218+CH218+CN218+CT218+CZ218+DF218+DL218+DR218+DX218+ED218+EJ218+EP218+EV218+FB218+FH218+FN218+FT218+FZ218+GF218+GL218+GR218+GX218+HD218+HJ218+HP218</f>
        <v>15316000</v>
      </c>
      <c r="HU218">
        <f>IFERROR(N($J218),0)</f>
        <v>1094000</v>
      </c>
      <c r="HW218">
        <f>SUMPRODUCT((MOD(COLUMN($M218:$HR218)-COLUMN($M218),6)=0)*ISNUMBER($M218:$HR218)*($M218:$HR218&gt;=RESUMEN!$C$26)*($M218:$HR218&lt;=RESUMEN!$C$27)*IFERROR(N($N218:$HS218),0))</f>
        <v>1094000</v>
      </c>
      <c r="HX218">
        <f>SUMPRODUCT((MOD(COLUMN($M218:$HR218)-COLUMN($M218),6)=0)*ISNUMBER($M218:$HR218)*($M218:$HR218&gt;=RESUMEN!$C$26)*($M218:$HR218&lt;=RESUMEN!$C$27))</f>
        <v>1</v>
      </c>
    </row>
    <row r="219">
      <c r="B219">
        <f>VENTAS!A218</f>
        <v>216</v>
      </c>
      <c r="C219" t="str">
        <f>VENTAS!B218</f>
        <v xml:space="preserve">LC2 - 24 - 4 </v>
      </c>
      <c r="D219" t="str">
        <f>VENTAS!C218</f>
        <v>VENDIDO</v>
      </c>
      <c r="E219">
        <f>VENTAS!D218</f>
        <v>32300000</v>
      </c>
      <c r="F219">
        <f>VENTAS!J218</f>
        <v>28300000</v>
      </c>
      <c r="G219">
        <f>VENTAS!F218</f>
        <v>45836</v>
      </c>
      <c r="H219">
        <f>VENTAS!K218</f>
        <v>24</v>
      </c>
      <c r="I219" t="str">
        <f>VENTAS!M218</f>
        <v xml:space="preserve">28 DE CADA MES </v>
      </c>
      <c r="J219">
        <f>VENTAS!L218</f>
        <v>1179166.6666666667</v>
      </c>
      <c r="K219">
        <f>IF(N($H219)&lt;1,"",$G219+31)</f>
        <v>45867</v>
      </c>
      <c r="L219">
        <f>IF(K219="","",TODAY()-K219)</f>
        <v>451</v>
      </c>
      <c r="M219">
        <v>45866</v>
      </c>
      <c r="N219">
        <v>1170000</v>
      </c>
      <c r="O219" t="str">
        <f>IF(K219="","SIN ESTADO",IF(M219&lt;&gt;"","PAGA",IF(L219&gt;0,"VENCIDA",IF(L219&gt;=-5,"POR VENCER","AL DÍA"))))</f>
        <v>PAGA</v>
      </c>
      <c r="P219" t="str">
        <v>TRANSFERENCIA</v>
      </c>
      <c r="Q219">
        <f>IF(N($H219)&lt;2,"",IF(K219="","",K219+31))</f>
        <v>45898</v>
      </c>
      <c r="R219">
        <f>IF(Q219="","",TODAY()-Q219)</f>
        <v>420</v>
      </c>
      <c r="S219">
        <v>45896</v>
      </c>
      <c r="T219">
        <v>1170000</v>
      </c>
      <c r="U219" t="str">
        <f>IF(Q219="","SIN ESTADO",IF(S219&lt;&gt;"","PAGA",IF(R219&gt;0,"VENCIDA",IF(R219&gt;=-5,"POR VENCER","AL DÍA"))))</f>
        <v>PAGA</v>
      </c>
      <c r="V219" t="str">
        <v>TRANSFERENCIA</v>
      </c>
      <c r="W219">
        <f>IF(N($H219)&lt;3,"",IF(Q219="","",Q219+31))</f>
        <v>45929</v>
      </c>
      <c r="X219">
        <f>IF(W219="","",TODAY()-W219)</f>
        <v>389</v>
      </c>
      <c r="Y219">
        <v>45926</v>
      </c>
      <c r="Z219">
        <v>1170000</v>
      </c>
      <c r="AA219" t="str">
        <f>IF(W219="","SIN ESTADO",IF(Y219&lt;&gt;"","PAGA",IF(X219&gt;0,"VENCIDA",IF(X219&gt;=-5,"POR VENCER","AL DÍA"))))</f>
        <v>PAGA</v>
      </c>
      <c r="AB219" t="str">
        <v>TRANSFERENCIA</v>
      </c>
      <c r="AC219">
        <f>IF(N($H219)&lt;4,"",IF(W219="","",W219+31))</f>
        <v>45960</v>
      </c>
      <c r="AD219">
        <f>IF(AC219="","",TODAY()-AC219)</f>
        <v>358</v>
      </c>
      <c r="AE219">
        <v>45957</v>
      </c>
      <c r="AF219">
        <v>1170000</v>
      </c>
      <c r="AG219" t="str">
        <f>IF(AC219="","SIN ESTADO",IF(AE219&lt;&gt;"","PAGA",IF(AD219&gt;0,"VENCIDA",IF(AD219&gt;=-5,"POR VENCER","AL DÍA"))))</f>
        <v>PAGA</v>
      </c>
      <c r="AH219" t="str">
        <v>TRANSFERENCIA</v>
      </c>
      <c r="AI219">
        <f>IF(N($H219)&lt;5,"",IF(AC219="","",AC219+31))</f>
        <v>45991</v>
      </c>
      <c r="AJ219">
        <f>IF(AI219="","",TODAY()-AI219)</f>
        <v>327</v>
      </c>
      <c r="AK219">
        <v>45992</v>
      </c>
      <c r="AL219">
        <v>1170000</v>
      </c>
      <c r="AM219" t="str">
        <f>IF(AI219="","SIN ESTADO",IF(AK219&lt;&gt;"","PAGA",IF(AJ219&gt;0,"VENCIDA",IF(AJ219&gt;=-5,"POR VENCER","AL DÍA"))))</f>
        <v>PAGA</v>
      </c>
      <c r="AN219" t="str">
        <v>TRANSFERENCIA</v>
      </c>
      <c r="AO219">
        <f>IF(N($H219)&lt;6,"",IF(AI219="","",AI219+31))</f>
        <v>46022</v>
      </c>
      <c r="AP219">
        <f>IF(AO219="","",TODAY()-AO219)</f>
        <v>296</v>
      </c>
      <c r="AQ219">
        <v>46006</v>
      </c>
      <c r="AR219">
        <v>1170000</v>
      </c>
      <c r="AS219" t="str">
        <f>IF(AO219="","SIN ESTADO",IF(AQ219&lt;&gt;"","PAGA",IF(AP219&gt;0,"VENCIDA",IF(AP219&gt;=-5,"POR VENCER","AL DÍA"))))</f>
        <v>PAGA</v>
      </c>
      <c r="AT219" t="str">
        <v>TRANSFERENCIA</v>
      </c>
      <c r="AU219">
        <f>IF(N($H219)&lt;7,"",IF(AO219="","",AO219+31))</f>
        <v>46053</v>
      </c>
      <c r="AV219">
        <f>IF(AU219="","",TODAY()-AU219)</f>
        <v>265</v>
      </c>
      <c r="AW219">
        <v>46017</v>
      </c>
      <c r="AX219">
        <v>1170000</v>
      </c>
      <c r="AY219" t="str">
        <f>IF(AU219="","SIN ESTADO",IF(AW219&lt;&gt;"","PAGA",IF(AV219&gt;0,"VENCIDA",IF(AV219&gt;=-5,"POR VENCER","AL DÍA"))))</f>
        <v>PAGA</v>
      </c>
      <c r="AZ219" t="str">
        <v>TRANSFERENCIA</v>
      </c>
      <c r="BA219">
        <f>IF(N($H219)&lt;8,"",IF(AU219="","",AU219+31))</f>
        <v>46084</v>
      </c>
      <c r="BB219">
        <f>IF(BA219="","",TODAY()-BA219)</f>
        <v>234</v>
      </c>
      <c r="BC219">
        <v>45683</v>
      </c>
      <c r="BD219">
        <v>1170000</v>
      </c>
      <c r="BE219" t="str">
        <f>IF(BA219="","SIN ESTADO",IF(BC219&lt;&gt;"","PAGA",IF(BB219&gt;0,"VENCIDA",IF(BB219&gt;=-5,"POR VENCER","AL DÍA"))))</f>
        <v>PAGA</v>
      </c>
      <c r="BF219" t="str">
        <v>TRANSFERENCIA</v>
      </c>
      <c r="BG219">
        <f>IF(N($H219)&lt;9,"",IF(BA219="","",BA219+31))</f>
        <v>46115</v>
      </c>
      <c r="BH219">
        <f>IF(BG219="","",TODAY()-BG219)</f>
        <v>203</v>
      </c>
      <c r="BI219">
        <v>46080</v>
      </c>
      <c r="BJ219">
        <v>1170000</v>
      </c>
      <c r="BK219" t="str">
        <f>IF(BG219="","SIN ESTADO",IF(BI219&lt;&gt;"","PAGA",IF(BH219&gt;0,"VENCIDA",IF(BH219&gt;=-5,"POR VENCER","AL DÍA"))))</f>
        <v>PAGA</v>
      </c>
      <c r="BL219" t="str">
        <v>TRANSFERENCIA</v>
      </c>
      <c r="BM219">
        <f>IF(N($H219)&lt;10,"",IF(BG219="","",BG219+31))</f>
        <v>46146</v>
      </c>
      <c r="BN219">
        <f>IF(BM219="","",TODAY()-BM219)</f>
        <v>172</v>
      </c>
      <c r="BO219">
        <v>46112</v>
      </c>
      <c r="BP219">
        <v>1170000</v>
      </c>
      <c r="BQ219" t="str">
        <f>IF(BM219="","SIN ESTADO",IF(BO219&lt;&gt;"","PAGA",IF(BN219&gt;0,"VENCIDA",IF(BN219&gt;=-5,"POR VENCER","AL DÍA"))))</f>
        <v>PAGA</v>
      </c>
      <c r="BR219" t="str">
        <v>TRANSFERENCIA</v>
      </c>
      <c r="BS219">
        <f>IF(N($H219)&lt;11,"",IF(BM219="","",BM219+31))</f>
        <v>46177</v>
      </c>
      <c r="BT219">
        <f>IF(BS219="","",TODAY()-BS219)</f>
        <v>141</v>
      </c>
      <c r="BU219">
        <v>46141</v>
      </c>
      <c r="BV219">
        <v>1170000</v>
      </c>
      <c r="BW219" t="str">
        <f>IF(BS219="","SIN ESTADO",IF(BU219&lt;&gt;"","PAGA",IF(BT219&gt;0,"VENCIDA",IF(BT219&gt;=-5,"POR VENCER","AL DÍA"))))</f>
        <v>PAGA</v>
      </c>
      <c r="BX219" t="str">
        <v>TRANSFERENCIA</v>
      </c>
      <c r="BY219">
        <f>IF(N($H219)&lt;12,"",IF(BS219="","",BS219+31))</f>
        <v>46208</v>
      </c>
      <c r="BZ219">
        <f>IF(BY219="","",TODAY()-BY219)</f>
        <v>110</v>
      </c>
      <c r="CA219">
        <v>46169</v>
      </c>
      <c r="CB219">
        <v>1170000</v>
      </c>
      <c r="CC219" t="str">
        <f>IF(BY219="","SIN ESTADO",IF(CA219&lt;&gt;"","PAGA",IF(BZ219&gt;0,"VENCIDA",IF(BZ219&gt;=-5,"POR VENCER","AL DÍA"))))</f>
        <v>PAGA</v>
      </c>
      <c r="CD219" t="str">
        <v>TRANSFERENCIA</v>
      </c>
      <c r="CE219">
        <f>IF(N($H219)&lt;13,"",IF(BY219="","",BY219+31))</f>
        <v>46239</v>
      </c>
      <c r="CF219">
        <f>IF(CE219="","",TODAY()-CE219)</f>
        <v>79</v>
      </c>
      <c r="CG219">
        <v>46199</v>
      </c>
      <c r="CH219">
        <v>1170000</v>
      </c>
      <c r="CI219" t="str">
        <f>IF(CE219="","SIN ESTADO",IF(CG219&lt;&gt;"","PAGA",IF(CF219&gt;0,"VENCIDA",IF(CF219&gt;=-5,"POR VENCER","AL DÍA"))))</f>
        <v>PAGA</v>
      </c>
      <c r="CJ219" t="str">
        <v>TRANSFERENCIA</v>
      </c>
      <c r="CK219">
        <f>IF(N($H219)&lt;14,"",IF(CE219="","",CE219+31))</f>
        <v>46270</v>
      </c>
      <c r="CL219">
        <f>IF(CK219="","",TODAY()-CK219)</f>
        <v>48</v>
      </c>
      <c r="CM219" t="str">
        <v>7-29-26</v>
      </c>
      <c r="CN219">
        <v>1170000</v>
      </c>
      <c r="CO219" t="str">
        <f>IF(CK219="","SIN ESTADO",IF(CM219&lt;&gt;"","PAGA",IF(CL219&gt;0,"VENCIDA",IF(CL219&gt;=-5,"POR VENCER","AL DÍA"))))</f>
        <v>PAGA</v>
      </c>
      <c r="CP219" t="str">
        <v>TRANSFERENCIA</v>
      </c>
      <c r="CQ219">
        <f>IF(N($H219)&lt;15,"",IF(CK219="","",CK219+31))</f>
        <v>46301</v>
      </c>
      <c r="CR219">
        <f>IF(CQ219="","",TODAY()-CQ219)</f>
        <v>17</v>
      </c>
      <c r="CS219">
        <v>46261</v>
      </c>
      <c r="CT219">
        <v>1170000</v>
      </c>
      <c r="CU219" t="str">
        <f>IF(CQ219="","SIN ESTADO",IF(CS219&lt;&gt;"","PAGA",IF(CR219&gt;0,"VENCIDA",IF(CR219&gt;=-5,"POR VENCER","AL DÍA"))))</f>
        <v>PAGA</v>
      </c>
      <c r="CV219" t="str">
        <v>TRANSFERENCIA</v>
      </c>
      <c r="CW219">
        <f>IF(N($H219)&lt;16,"",IF(CQ219="","",CQ219+31))</f>
        <v>46332</v>
      </c>
      <c r="CX219">
        <f>IF(CW219="","",TODAY()-CW219)</f>
        <v>-14</v>
      </c>
      <c r="CY219">
        <v>46293</v>
      </c>
      <c r="CZ219">
        <v>1170000</v>
      </c>
      <c r="DA219" t="str">
        <f>IF(CW219="","SIN ESTADO",IF(CY219&lt;&gt;"","PAGA",IF(CX219&gt;0,"VENCIDA",IF(CX219&gt;=-5,"POR VENCER","AL DÍA"))))</f>
        <v>PAGA</v>
      </c>
      <c r="DB219" t="str">
        <v>TRANSFERENCIA</v>
      </c>
      <c r="DC219">
        <f>IF(N($H219)&lt;17,"",IF(CW219="","",CW219+31))</f>
        <v>46363</v>
      </c>
      <c r="DD219">
        <f>IF(DC219="","",TODAY()-DC219)</f>
        <v>-45</v>
      </c>
      <c r="DG219" t="str">
        <f>IF(DC219="","SIN ESTADO",IF(DE219&lt;&gt;"","PAGA",IF(DD219&gt;0,"VENCIDA",IF(DD219&gt;=-5,"POR VENCER","AL DÍA"))))</f>
        <v>AL DÍA</v>
      </c>
      <c r="DI219">
        <f>IF(N($H219)&lt;18,"",IF(DC219="","",DC219+31))</f>
        <v>46394</v>
      </c>
      <c r="DJ219">
        <f>IF(DI219="","",TODAY()-DI219)</f>
        <v>-76</v>
      </c>
      <c r="DM219" t="str">
        <f>IF(DI219="","SIN ESTADO",IF(DK219&lt;&gt;"","PAGA",IF(DJ219&gt;0,"VENCIDA",IF(DJ219&gt;=-5,"POR VENCER","AL DÍA"))))</f>
        <v>AL DÍA</v>
      </c>
      <c r="DO219">
        <f>IF(N($H219)&lt;19,"",IF(DI219="","",DI219+31))</f>
        <v>46425</v>
      </c>
      <c r="DP219">
        <f>IF(DO219="","",TODAY()-DO219)</f>
        <v>-107</v>
      </c>
      <c r="DS219" t="str">
        <f>IF(DO219="","SIN ESTADO",IF(DQ219&lt;&gt;"","PAGA",IF(DP219&gt;0,"VENCIDA",IF(DP219&gt;=-5,"POR VENCER","AL DÍA"))))</f>
        <v>AL DÍA</v>
      </c>
      <c r="DU219">
        <f>IF(N($H219)&lt;20,"",IF(DO219="","",DO219+31))</f>
        <v>46456</v>
      </c>
      <c r="DV219">
        <f>IF(DU219="","",TODAY()-DU219)</f>
        <v>-138</v>
      </c>
      <c r="DY219" t="str">
        <f>IF(DU219="","SIN ESTADO",IF(DW219&lt;&gt;"","PAGA",IF(DV219&gt;0,"VENCIDA",IF(DV219&gt;=-5,"POR VENCER","AL DÍA"))))</f>
        <v>AL DÍA</v>
      </c>
      <c r="EA219">
        <f>IF(N($H219)&lt;21,"",IF(DU219="","",DU219+31))</f>
        <v>46487</v>
      </c>
      <c r="EB219">
        <f>IF(EA219="","",TODAY()-EA219)</f>
        <v>-169</v>
      </c>
      <c r="EE219" t="str">
        <f>IF(EA219="","SIN ESTADO",IF(EC219&lt;&gt;"","PAGA",IF(EB219&gt;0,"VENCIDA",IF(EB219&gt;=-5,"POR VENCER","AL DÍA"))))</f>
        <v>AL DÍA</v>
      </c>
      <c r="EG219">
        <f>IF(N($H219)&lt;22,"",IF(EA219="","",EA219+31))</f>
        <v>46518</v>
      </c>
      <c r="EH219">
        <f>IF(EG219="","",TODAY()-EG219)</f>
        <v>-200</v>
      </c>
      <c r="EK219" t="str">
        <f>IF(EG219="","SIN ESTADO",IF(EI219&lt;&gt;"","PAGA",IF(EH219&gt;0,"VENCIDA",IF(EH219&gt;=-5,"POR VENCER","AL DÍA"))))</f>
        <v>AL DÍA</v>
      </c>
      <c r="EM219">
        <f>IF(N($H219)&lt;23,"",IF(EG219="","",EG219+31))</f>
        <v>46549</v>
      </c>
      <c r="EN219">
        <f>IF(EM219="","",TODAY()-EM219)</f>
        <v>-231</v>
      </c>
      <c r="EQ219" t="str">
        <f>IF(EM219="","SIN ESTADO",IF(EO219&lt;&gt;"","PAGA",IF(EN219&gt;0,"VENCIDA",IF(EN219&gt;=-5,"POR VENCER","AL DÍA"))))</f>
        <v>AL DÍA</v>
      </c>
      <c r="ES219">
        <f>IF(N($H219)&lt;24,"",IF(EM219="","",EM219+31))</f>
        <v>46580</v>
      </c>
      <c r="ET219">
        <f>IF(ES219="","",TODAY()-ES219)</f>
        <v>-262</v>
      </c>
      <c r="EW219" t="str">
        <f>IF(ES219="","SIN ESTADO",IF(EU219&lt;&gt;"","PAGA",IF(ET219&gt;0,"VENCIDA",IF(ET219&gt;=-5,"POR VENCER","AL DÍA"))))</f>
        <v>AL DÍA</v>
      </c>
      <c r="EY219" t="str">
        <f>IF(N($H219)&lt;25,"",IF(ES219="","",ES219+31))</f>
        <v/>
      </c>
      <c r="EZ219" t="str">
        <f>IF(EY219="","",TODAY()-EY219)</f>
        <v/>
      </c>
      <c r="FC219" t="str">
        <f>IF(EY219="","SIN ESTADO",IF(FA219&lt;&gt;"","PAGA",IF(EZ219&gt;0,"VENCIDA",IF(EZ219&gt;=-5,"POR VENCER","AL DÍA"))))</f>
        <v>SIN ESTADO</v>
      </c>
      <c r="FE219" t="str">
        <f>IF(N($H219)&lt;26,"",IF(EY219="","",EY219+31))</f>
        <v/>
      </c>
      <c r="FF219" t="str">
        <f>IF(FE219="","",TODAY()-FE219)</f>
        <v/>
      </c>
      <c r="FI219" t="str">
        <f>IF(FE219="","SIN ESTADO",IF(FG219&lt;&gt;"","PAGA",IF(FF219&gt;0,"VENCIDA",IF(FF219&gt;=-5,"POR VENCER","AL DÍA"))))</f>
        <v>SIN ESTADO</v>
      </c>
      <c r="FK219" t="str">
        <f>IF(N($H219)&lt;27,"",IF(FE219="","",FE219+31))</f>
        <v/>
      </c>
      <c r="FL219" t="str">
        <f>IF(FK219="","",TODAY()-FK219)</f>
        <v/>
      </c>
      <c r="FO219" t="str">
        <f>IF(FK219="","SIN ESTADO",IF(FM219&lt;&gt;"","PAGA",IF(FL219&gt;0,"VENCIDA",IF(FL219&gt;=-5,"POR VENCER","AL DÍA"))))</f>
        <v>SIN ESTADO</v>
      </c>
      <c r="FQ219" t="str">
        <f>IF(N($H219)&lt;28,"",IF(FK219="","",FK219+31))</f>
        <v/>
      </c>
      <c r="FR219" t="str">
        <f>IF(FQ219="","",TODAY()-FQ219)</f>
        <v/>
      </c>
      <c r="FU219" t="str">
        <f>IF(FQ219="","SIN ESTADO",IF(FS219&lt;&gt;"","PAGA",IF(FR219&gt;0,"VENCIDA",IF(FR219&gt;=-5,"POR VENCER","AL DÍA"))))</f>
        <v>SIN ESTADO</v>
      </c>
      <c r="FW219" t="str">
        <f>IF(N($H219)&lt;29,"",IF(FQ219="","",FQ219+31))</f>
        <v/>
      </c>
      <c r="FX219" t="str">
        <f>IF(FW219="","",TODAY()-FW219)</f>
        <v/>
      </c>
      <c r="GA219" t="str">
        <f>IF(FW219="","SIN ESTADO",IF(FY219&lt;&gt;"","PAGA",IF(FX219&gt;0,"VENCIDA",IF(FX219&gt;=-5,"POR VENCER","AL DÍA"))))</f>
        <v>SIN ESTADO</v>
      </c>
      <c r="GC219" t="str">
        <f>IF(N($H219)&lt;30,"",IF(FW219="","",FW219+31))</f>
        <v/>
      </c>
      <c r="GD219" t="str">
        <f>IF(GC219="","",TODAY()-GC219)</f>
        <v/>
      </c>
      <c r="GG219" t="str">
        <f>IF(GC219="","SIN ESTADO",IF(GE219&lt;&gt;"","PAGA",IF(GD219&gt;0,"VENCIDA",IF(GD219&gt;=-5,"POR VENCER","AL DÍA"))))</f>
        <v>SIN ESTADO</v>
      </c>
      <c r="GI219" t="str">
        <f>IF(N($H219)&lt;31,"",IF(GC219="","",GC219+31))</f>
        <v/>
      </c>
      <c r="GJ219" t="str">
        <f>IF(GI219="","",TODAY()-GI219)</f>
        <v/>
      </c>
      <c r="GM219" t="str">
        <f>IF(GI219="","SIN ESTADO",IF(GK219&lt;&gt;"","PAGA",IF(GJ219&gt;0,"VENCIDA",IF(GJ219&gt;=-5,"POR VENCER","AL DÍA"))))</f>
        <v>SIN ESTADO</v>
      </c>
      <c r="GO219" t="str">
        <f>IF(N($H219)&lt;32,"",IF(GI219="","",GI219+31))</f>
        <v/>
      </c>
      <c r="GP219" t="str">
        <f>IF(GO219="","",TODAY()-GO219)</f>
        <v/>
      </c>
      <c r="GS219" t="str">
        <f>IF(GO219="","SIN ESTADO",IF(GQ219&lt;&gt;"","PAGA",IF(GP219&gt;0,"VENCIDA",IF(GP219&gt;=-5,"POR VENCER","AL DÍA"))))</f>
        <v>SIN ESTADO</v>
      </c>
      <c r="GU219" t="str">
        <f>IF(N($H219)&lt;33,"",IF(GO219="","",GO219+31))</f>
        <v/>
      </c>
      <c r="GV219" t="str">
        <f>IF(GU219="","",TODAY()-GU219)</f>
        <v/>
      </c>
      <c r="GY219" t="str">
        <f>IF(GU219="","SIN ESTADO",IF(GW219&lt;&gt;"","PAGA",IF(GV219&gt;0,"VENCIDA",IF(GV219&gt;=-5,"POR VENCER","AL DÍA"))))</f>
        <v>SIN ESTADO</v>
      </c>
      <c r="HA219" t="str">
        <f>IF(N($H219)&lt;34,"",IF(GU219="","",GU219+31))</f>
        <v/>
      </c>
      <c r="HB219" t="str">
        <f>IF(HA219="","",TODAY()-HA219)</f>
        <v/>
      </c>
      <c r="HE219" t="str">
        <f>IF(HA219="","SIN ESTADO",IF(HC219&lt;&gt;"","PAGA",IF(HB219&gt;0,"VENCIDA",IF(HB219&gt;=-5,"POR VENCER","AL DÍA"))))</f>
        <v>SIN ESTADO</v>
      </c>
      <c r="HG219" t="str">
        <f>IF(N($H219)&lt;35,"",IF(HA219="","",HA219+31))</f>
        <v/>
      </c>
      <c r="HH219" t="str">
        <f>IF(HG219="","",TODAY()-HG219)</f>
        <v/>
      </c>
      <c r="HK219" t="str">
        <f>IF(HG219="","SIN ESTADO",IF(HI219&lt;&gt;"","PAGA",IF(HH219&gt;0,"VENCIDA",IF(HH219&gt;=-5,"POR VENCER","AL DÍA"))))</f>
        <v>SIN ESTADO</v>
      </c>
      <c r="HM219" t="str">
        <f>IF(N($H219)&lt;36,"",IF(HG219="","",HG219+31))</f>
        <v/>
      </c>
      <c r="HN219" t="str">
        <f>IF(HM219="","",TODAY()-HM219)</f>
        <v/>
      </c>
      <c r="HQ219" t="str">
        <f>IF(HM219="","SIN ESTADO",IF(HO219&lt;&gt;"","PAGA",IF(HN219&gt;0,"VENCIDA",IF(HN219&gt;=-5,"POR VENCER","AL DÍA"))))</f>
        <v>SIN ESTADO</v>
      </c>
      <c r="HS219">
        <f>N219+T219+Z219+AF219+AL219+AR219+AX219+BD219+BJ219+BP219+BV219+CB219+CH219+CN219+CT219+CZ219+DF219+DL219+DR219+DX219+ED219+EJ219+EP219+EV219+FB219+FH219+FN219+FT219+FZ219+GF219+GL219+GR219+GX219+HD219+HJ219+HP219</f>
        <v>18720000</v>
      </c>
      <c r="HU219">
        <f>IFERROR(N($J219),0)</f>
        <v>1179166.6666666667</v>
      </c>
      <c r="HW219">
        <f>SUMPRODUCT((MOD(COLUMN($M219:$HR219)-COLUMN($M219),6)=0)*ISNUMBER($M219:$HR219)*($M219:$HR219&gt;=RESUMEN!$C$26)*($M219:$HR219&lt;=RESUMEN!$C$27)*IFERROR(N($N219:$HS219),0))</f>
        <v>1170000</v>
      </c>
      <c r="HX219">
        <f>SUMPRODUCT((MOD(COLUMN($M219:$HR219)-COLUMN($M219),6)=0)*ISNUMBER($M219:$HR219)*($M219:$HR219&gt;=RESUMEN!$C$26)*($M219:$HR219&lt;=RESUMEN!$C$27))</f>
        <v>1</v>
      </c>
    </row>
    <row r="220">
      <c r="B220">
        <f>VENTAS!A219</f>
        <v>217</v>
      </c>
      <c r="C220" t="str">
        <f>VENTAS!B219</f>
        <v xml:space="preserve">LC2 - 24 - 5 </v>
      </c>
      <c r="D220" t="str">
        <f>VENTAS!C219</f>
        <v>VENDIDO</v>
      </c>
      <c r="E220">
        <f>VENTAS!D219</f>
        <v>36735000</v>
      </c>
      <c r="F220">
        <f>VENTAS!J219</f>
        <v>32735000</v>
      </c>
      <c r="G220">
        <f>VENTAS!F219</f>
        <v>45855</v>
      </c>
      <c r="H220">
        <f>VENTAS!K219</f>
        <v>24</v>
      </c>
      <c r="I220" t="str">
        <f>VENTAS!M219</f>
        <v xml:space="preserve">17 DE CADA MES </v>
      </c>
      <c r="J220">
        <f>VENTAS!L219</f>
        <v>1363958.3333333333</v>
      </c>
      <c r="K220">
        <f>IF(N($H220)&lt;1,"",$G220+31)</f>
        <v>45886</v>
      </c>
      <c r="L220">
        <f>IF(K220="","",TODAY()-K220)</f>
        <v>432</v>
      </c>
      <c r="M220">
        <v>45866</v>
      </c>
      <c r="N220">
        <v>1363900</v>
      </c>
      <c r="O220" t="str">
        <f>IF(K220="","SIN ESTADO",IF(M220&lt;&gt;"","PAGA",IF(L220&gt;0,"VENCIDA",IF(L220&gt;=-5,"POR VENCER","AL DÍA"))))</f>
        <v>PAGA</v>
      </c>
      <c r="P220" t="str">
        <v>TRANSFERENCIA</v>
      </c>
      <c r="Q220">
        <f>IF(N($H220)&lt;2,"",IF(K220="","",K220+31))</f>
        <v>45917</v>
      </c>
      <c r="R220">
        <f>IF(Q220="","",TODAY()-Q220)</f>
        <v>401</v>
      </c>
      <c r="S220">
        <v>45896</v>
      </c>
      <c r="T220">
        <v>1363000</v>
      </c>
      <c r="U220" t="str">
        <f>IF(Q220="","SIN ESTADO",IF(S220&lt;&gt;"","PAGA",IF(R220&gt;0,"VENCIDA",IF(R220&gt;=-5,"POR VENCER","AL DÍA"))))</f>
        <v>PAGA</v>
      </c>
      <c r="V220" t="str">
        <v>TRANSFERENCIA</v>
      </c>
      <c r="W220">
        <f>IF(N($H220)&lt;3,"",IF(Q220="","",Q220+31))</f>
        <v>45948</v>
      </c>
      <c r="X220">
        <f>IF(W220="","",TODAY()-W220)</f>
        <v>370</v>
      </c>
      <c r="Y220">
        <v>45926</v>
      </c>
      <c r="Z220">
        <v>1363000</v>
      </c>
      <c r="AA220" t="str">
        <f>IF(W220="","SIN ESTADO",IF(Y220&lt;&gt;"","PAGA",IF(X220&gt;0,"VENCIDA",IF(X220&gt;=-5,"POR VENCER","AL DÍA"))))</f>
        <v>PAGA</v>
      </c>
      <c r="AB220" t="str">
        <v>TRANSFERENCIA</v>
      </c>
      <c r="AC220">
        <f>IF(N($H220)&lt;4,"",IF(W220="","",W220+31))</f>
        <v>45979</v>
      </c>
      <c r="AD220">
        <f>IF(AC220="","",TODAY()-AC220)</f>
        <v>339</v>
      </c>
      <c r="AE220">
        <v>45957</v>
      </c>
      <c r="AF220">
        <v>1363000</v>
      </c>
      <c r="AG220" t="str">
        <f>IF(AC220="","SIN ESTADO",IF(AE220&lt;&gt;"","PAGA",IF(AD220&gt;0,"VENCIDA",IF(AD220&gt;=-5,"POR VENCER","AL DÍA"))))</f>
        <v>PAGA</v>
      </c>
      <c r="AH220" t="str">
        <v>TRANSFERENCIA</v>
      </c>
      <c r="AI220">
        <f>IF(N($H220)&lt;5,"",IF(AC220="","",AC220+31))</f>
        <v>46010</v>
      </c>
      <c r="AJ220">
        <f>IF(AI220="","",TODAY()-AI220)</f>
        <v>308</v>
      </c>
      <c r="AK220">
        <v>45992</v>
      </c>
      <c r="AL220">
        <v>1363000</v>
      </c>
      <c r="AM220" t="str">
        <f>IF(AI220="","SIN ESTADO",IF(AK220&lt;&gt;"","PAGA",IF(AJ220&gt;0,"VENCIDA",IF(AJ220&gt;=-5,"POR VENCER","AL DÍA"))))</f>
        <v>PAGA</v>
      </c>
      <c r="AN220" t="str">
        <v>TRANSFERENCIA</v>
      </c>
      <c r="AO220">
        <f>IF(N($H220)&lt;6,"",IF(AI220="","",AI220+31))</f>
        <v>46041</v>
      </c>
      <c r="AP220">
        <f>IF(AO220="","",TODAY()-AO220)</f>
        <v>277</v>
      </c>
      <c r="AQ220">
        <v>46006</v>
      </c>
      <c r="AR220">
        <v>1363000</v>
      </c>
      <c r="AS220" t="str">
        <f>IF(AO220="","SIN ESTADO",IF(AQ220&lt;&gt;"","PAGA",IF(AP220&gt;0,"VENCIDA",IF(AP220&gt;=-5,"POR VENCER","AL DÍA"))))</f>
        <v>PAGA</v>
      </c>
      <c r="AT220" t="str">
        <v>TRANSFERENCIA</v>
      </c>
      <c r="AU220">
        <f>IF(N($H220)&lt;7,"",IF(AO220="","",AO220+31))</f>
        <v>46072</v>
      </c>
      <c r="AV220">
        <f>IF(AU220="","",TODAY()-AU220)</f>
        <v>246</v>
      </c>
      <c r="AW220">
        <v>46017</v>
      </c>
      <c r="AX220">
        <v>1363000</v>
      </c>
      <c r="AY220" t="str">
        <f>IF(AU220="","SIN ESTADO",IF(AW220&lt;&gt;"","PAGA",IF(AV220&gt;0,"VENCIDA",IF(AV220&gt;=-5,"POR VENCER","AL DÍA"))))</f>
        <v>PAGA</v>
      </c>
      <c r="AZ220" t="str">
        <v>TRANSFERENCIA</v>
      </c>
      <c r="BA220">
        <f>IF(N($H220)&lt;8,"",IF(AU220="","",AU220+31))</f>
        <v>46103</v>
      </c>
      <c r="BB220">
        <f>IF(BA220="","",TODAY()-BA220)</f>
        <v>215</v>
      </c>
      <c r="BC220">
        <v>46048</v>
      </c>
      <c r="BD220">
        <v>1363000</v>
      </c>
      <c r="BE220" t="str">
        <f>IF(BA220="","SIN ESTADO",IF(BC220&lt;&gt;"","PAGA",IF(BB220&gt;0,"VENCIDA",IF(BB220&gt;=-5,"POR VENCER","AL DÍA"))))</f>
        <v>PAGA</v>
      </c>
      <c r="BF220" t="str">
        <v>TRANSFERENCIA</v>
      </c>
      <c r="BG220">
        <f>IF(N($H220)&lt;9,"",IF(BA220="","",BA220+31))</f>
        <v>46134</v>
      </c>
      <c r="BH220">
        <f>IF(BG220="","",TODAY()-BG220)</f>
        <v>184</v>
      </c>
      <c r="BI220">
        <v>46080</v>
      </c>
      <c r="BJ220">
        <v>1363000</v>
      </c>
      <c r="BK220" t="str">
        <f>IF(BG220="","SIN ESTADO",IF(BI220&lt;&gt;"","PAGA",IF(BH220&gt;0,"VENCIDA",IF(BH220&gt;=-5,"POR VENCER","AL DÍA"))))</f>
        <v>PAGA</v>
      </c>
      <c r="BL220" t="str">
        <v>TRANSFERENCIA</v>
      </c>
      <c r="BM220">
        <f>IF(N($H220)&lt;10,"",IF(BG220="","",BG220+31))</f>
        <v>46165</v>
      </c>
      <c r="BN220">
        <f>IF(BM220="","",TODAY()-BM220)</f>
        <v>153</v>
      </c>
      <c r="BO220">
        <v>46112</v>
      </c>
      <c r="BP220">
        <v>1363000</v>
      </c>
      <c r="BQ220" t="str">
        <f>IF(BM220="","SIN ESTADO",IF(BO220&lt;&gt;"","PAGA",IF(BN220&gt;0,"VENCIDA",IF(BN220&gt;=-5,"POR VENCER","AL DÍA"))))</f>
        <v>PAGA</v>
      </c>
      <c r="BR220" t="str">
        <v>TRANSFERENCIA</v>
      </c>
      <c r="BS220">
        <f>IF(N($H220)&lt;11,"",IF(BM220="","",BM220+31))</f>
        <v>46196</v>
      </c>
      <c r="BT220">
        <f>IF(BS220="","",TODAY()-BS220)</f>
        <v>122</v>
      </c>
      <c r="BU220">
        <v>46141</v>
      </c>
      <c r="BV220">
        <v>1363000</v>
      </c>
      <c r="BW220" t="str">
        <f>IF(BS220="","SIN ESTADO",IF(BU220&lt;&gt;"","PAGA",IF(BT220&gt;0,"VENCIDA",IF(BT220&gt;=-5,"POR VENCER","AL DÍA"))))</f>
        <v>PAGA</v>
      </c>
      <c r="BX220" t="str">
        <v>TRANSFERENCIA</v>
      </c>
      <c r="BY220">
        <f>IF(N($H220)&lt;12,"",IF(BS220="","",BS220+31))</f>
        <v>46227</v>
      </c>
      <c r="BZ220">
        <f>IF(BY220="","",TODAY()-BY220)</f>
        <v>91</v>
      </c>
      <c r="CA220">
        <v>46170</v>
      </c>
      <c r="CB220">
        <v>1363000</v>
      </c>
      <c r="CC220" t="str">
        <f>IF(BY220="","SIN ESTADO",IF(CA220&lt;&gt;"","PAGA",IF(BZ220&gt;0,"VENCIDA",IF(BZ220&gt;=-5,"POR VENCER","AL DÍA"))))</f>
        <v>PAGA</v>
      </c>
      <c r="CD220" t="str">
        <v>TRANSFERENCIA</v>
      </c>
      <c r="CE220">
        <f>IF(N($H220)&lt;13,"",IF(BY220="","",BY220+31))</f>
        <v>46258</v>
      </c>
      <c r="CF220">
        <f>IF(CE220="","",TODAY()-CE220)</f>
        <v>60</v>
      </c>
      <c r="CG220">
        <v>46199</v>
      </c>
      <c r="CH220">
        <v>1363000</v>
      </c>
      <c r="CI220" t="str">
        <f>IF(CE220="","SIN ESTADO",IF(CG220&lt;&gt;"","PAGA",IF(CF220&gt;0,"VENCIDA",IF(CF220&gt;=-5,"POR VENCER","AL DÍA"))))</f>
        <v>PAGA</v>
      </c>
      <c r="CJ220" t="str">
        <v>TRANSFERENCIA</v>
      </c>
      <c r="CK220">
        <f>IF(N($H220)&lt;14,"",IF(CE220="","",CE220+31))</f>
        <v>46289</v>
      </c>
      <c r="CL220">
        <f>IF(CK220="","",TODAY()-CK220)</f>
        <v>29</v>
      </c>
      <c r="CM220">
        <v>46232</v>
      </c>
      <c r="CN220">
        <v>1363000</v>
      </c>
      <c r="CO220" t="str">
        <f>IF(CK220="","SIN ESTADO",IF(CM220&lt;&gt;"","PAGA",IF(CL220&gt;0,"VENCIDA",IF(CL220&gt;=-5,"POR VENCER","AL DÍA"))))</f>
        <v>PAGA</v>
      </c>
      <c r="CP220" t="str">
        <v>TRANSFERENCIA</v>
      </c>
      <c r="CQ220">
        <f>IF(N($H220)&lt;15,"",IF(CK220="","",CK220+31))</f>
        <v>46320</v>
      </c>
      <c r="CR220">
        <f>IF(CQ220="","",TODAY()-CQ220)</f>
        <v>-2</v>
      </c>
      <c r="CS220">
        <v>46261</v>
      </c>
      <c r="CT220">
        <v>1363300</v>
      </c>
      <c r="CU220" t="str">
        <f>IF(CQ220="","SIN ESTADO",IF(CS220&lt;&gt;"","PAGA",IF(CR220&gt;0,"VENCIDA",IF(CR220&gt;=-5,"POR VENCER","AL DÍA"))))</f>
        <v>PAGA</v>
      </c>
      <c r="CV220" t="str">
        <v>TRANSFERENCIA</v>
      </c>
      <c r="CW220">
        <f>IF(N($H220)&lt;16,"",IF(CQ220="","",CQ220+31))</f>
        <v>46351</v>
      </c>
      <c r="CX220">
        <f>IF(CW220="","",TODAY()-CW220)</f>
        <v>-33</v>
      </c>
      <c r="CY220">
        <v>46293</v>
      </c>
      <c r="CZ220">
        <v>1363000</v>
      </c>
      <c r="DA220" t="str">
        <f>IF(CW220="","SIN ESTADO",IF(CY220&lt;&gt;"","PAGA",IF(CX220&gt;0,"VENCIDA",IF(CX220&gt;=-5,"POR VENCER","AL DÍA"))))</f>
        <v>PAGA</v>
      </c>
      <c r="DB220" t="str">
        <v>TRANSFERENCIA</v>
      </c>
      <c r="DC220">
        <f>IF(N($H220)&lt;17,"",IF(CW220="","",CW220+31))</f>
        <v>46382</v>
      </c>
      <c r="DD220">
        <f>IF(DC220="","",TODAY()-DC220)</f>
        <v>-64</v>
      </c>
      <c r="DG220" t="str">
        <f>IF(DC220="","SIN ESTADO",IF(DE220&lt;&gt;"","PAGA",IF(DD220&gt;0,"VENCIDA",IF(DD220&gt;=-5,"POR VENCER","AL DÍA"))))</f>
        <v>AL DÍA</v>
      </c>
      <c r="DI220">
        <f>IF(N($H220)&lt;18,"",IF(DC220="","",DC220+31))</f>
        <v>46413</v>
      </c>
      <c r="DJ220">
        <f>IF(DI220="","",TODAY()-DI220)</f>
        <v>-95</v>
      </c>
      <c r="DM220" t="str">
        <f>IF(DI220="","SIN ESTADO",IF(DK220&lt;&gt;"","PAGA",IF(DJ220&gt;0,"VENCIDA",IF(DJ220&gt;=-5,"POR VENCER","AL DÍA"))))</f>
        <v>AL DÍA</v>
      </c>
      <c r="DO220">
        <f>IF(N($H220)&lt;19,"",IF(DI220="","",DI220+31))</f>
        <v>46444</v>
      </c>
      <c r="DP220">
        <f>IF(DO220="","",TODAY()-DO220)</f>
        <v>-126</v>
      </c>
      <c r="DS220" t="str">
        <f>IF(DO220="","SIN ESTADO",IF(DQ220&lt;&gt;"","PAGA",IF(DP220&gt;0,"VENCIDA",IF(DP220&gt;=-5,"POR VENCER","AL DÍA"))))</f>
        <v>AL DÍA</v>
      </c>
      <c r="DU220">
        <f>IF(N($H220)&lt;20,"",IF(DO220="","",DO220+31))</f>
        <v>46475</v>
      </c>
      <c r="DV220">
        <f>IF(DU220="","",TODAY()-DU220)</f>
        <v>-157</v>
      </c>
      <c r="DY220" t="str">
        <f>IF(DU220="","SIN ESTADO",IF(DW220&lt;&gt;"","PAGA",IF(DV220&gt;0,"VENCIDA",IF(DV220&gt;=-5,"POR VENCER","AL DÍA"))))</f>
        <v>AL DÍA</v>
      </c>
      <c r="EA220">
        <f>IF(N($H220)&lt;21,"",IF(DU220="","",DU220+31))</f>
        <v>46506</v>
      </c>
      <c r="EB220">
        <f>IF(EA220="","",TODAY()-EA220)</f>
        <v>-188</v>
      </c>
      <c r="EE220" t="str">
        <f>IF(EA220="","SIN ESTADO",IF(EC220&lt;&gt;"","PAGA",IF(EB220&gt;0,"VENCIDA",IF(EB220&gt;=-5,"POR VENCER","AL DÍA"))))</f>
        <v>AL DÍA</v>
      </c>
      <c r="EG220">
        <f>IF(N($H220)&lt;22,"",IF(EA220="","",EA220+31))</f>
        <v>46537</v>
      </c>
      <c r="EH220">
        <f>IF(EG220="","",TODAY()-EG220)</f>
        <v>-219</v>
      </c>
      <c r="EK220" t="str">
        <f>IF(EG220="","SIN ESTADO",IF(EI220&lt;&gt;"","PAGA",IF(EH220&gt;0,"VENCIDA",IF(EH220&gt;=-5,"POR VENCER","AL DÍA"))))</f>
        <v>AL DÍA</v>
      </c>
      <c r="EM220">
        <f>IF(N($H220)&lt;23,"",IF(EG220="","",EG220+31))</f>
        <v>46568</v>
      </c>
      <c r="EN220">
        <f>IF(EM220="","",TODAY()-EM220)</f>
        <v>-250</v>
      </c>
      <c r="EQ220" t="str">
        <f>IF(EM220="","SIN ESTADO",IF(EO220&lt;&gt;"","PAGA",IF(EN220&gt;0,"VENCIDA",IF(EN220&gt;=-5,"POR VENCER","AL DÍA"))))</f>
        <v>AL DÍA</v>
      </c>
      <c r="ES220">
        <f>IF(N($H220)&lt;24,"",IF(EM220="","",EM220+31))</f>
        <v>46599</v>
      </c>
      <c r="ET220">
        <f>IF(ES220="","",TODAY()-ES220)</f>
        <v>-281</v>
      </c>
      <c r="EW220" t="str">
        <f>IF(ES220="","SIN ESTADO",IF(EU220&lt;&gt;"","PAGA",IF(ET220&gt;0,"VENCIDA",IF(ET220&gt;=-5,"POR VENCER","AL DÍA"))))</f>
        <v>AL DÍA</v>
      </c>
      <c r="EY220" t="str">
        <f>IF(N($H220)&lt;25,"",IF(ES220="","",ES220+31))</f>
        <v/>
      </c>
      <c r="EZ220" t="str">
        <f>IF(EY220="","",TODAY()-EY220)</f>
        <v/>
      </c>
      <c r="FC220" t="str">
        <f>IF(EY220="","SIN ESTADO",IF(FA220&lt;&gt;"","PAGA",IF(EZ220&gt;0,"VENCIDA",IF(EZ220&gt;=-5,"POR VENCER","AL DÍA"))))</f>
        <v>SIN ESTADO</v>
      </c>
      <c r="FE220" t="str">
        <f>IF(N($H220)&lt;26,"",IF(EY220="","",EY220+31))</f>
        <v/>
      </c>
      <c r="FF220" t="str">
        <f>IF(FE220="","",TODAY()-FE220)</f>
        <v/>
      </c>
      <c r="FI220" t="str">
        <f>IF(FE220="","SIN ESTADO",IF(FG220&lt;&gt;"","PAGA",IF(FF220&gt;0,"VENCIDA",IF(FF220&gt;=-5,"POR VENCER","AL DÍA"))))</f>
        <v>SIN ESTADO</v>
      </c>
      <c r="FK220" t="str">
        <f>IF(N($H220)&lt;27,"",IF(FE220="","",FE220+31))</f>
        <v/>
      </c>
      <c r="FL220" t="str">
        <f>IF(FK220="","",TODAY()-FK220)</f>
        <v/>
      </c>
      <c r="FO220" t="str">
        <f>IF(FK220="","SIN ESTADO",IF(FM220&lt;&gt;"","PAGA",IF(FL220&gt;0,"VENCIDA",IF(FL220&gt;=-5,"POR VENCER","AL DÍA"))))</f>
        <v>SIN ESTADO</v>
      </c>
      <c r="FQ220" t="str">
        <f>IF(N($H220)&lt;28,"",IF(FK220="","",FK220+31))</f>
        <v/>
      </c>
      <c r="FR220" t="str">
        <f>IF(FQ220="","",TODAY()-FQ220)</f>
        <v/>
      </c>
      <c r="FU220" t="str">
        <f>IF(FQ220="","SIN ESTADO",IF(FS220&lt;&gt;"","PAGA",IF(FR220&gt;0,"VENCIDA",IF(FR220&gt;=-5,"POR VENCER","AL DÍA"))))</f>
        <v>SIN ESTADO</v>
      </c>
      <c r="FW220" t="str">
        <f>IF(N($H220)&lt;29,"",IF(FQ220="","",FQ220+31))</f>
        <v/>
      </c>
      <c r="FX220" t="str">
        <f>IF(FW220="","",TODAY()-FW220)</f>
        <v/>
      </c>
      <c r="GA220" t="str">
        <f>IF(FW220="","SIN ESTADO",IF(FY220&lt;&gt;"","PAGA",IF(FX220&gt;0,"VENCIDA",IF(FX220&gt;=-5,"POR VENCER","AL DÍA"))))</f>
        <v>SIN ESTADO</v>
      </c>
      <c r="GC220" t="str">
        <f>IF(N($H220)&lt;30,"",IF(FW220="","",FW220+31))</f>
        <v/>
      </c>
      <c r="GD220" t="str">
        <f>IF(GC220="","",TODAY()-GC220)</f>
        <v/>
      </c>
      <c r="GG220" t="str">
        <f>IF(GC220="","SIN ESTADO",IF(GE220&lt;&gt;"","PAGA",IF(GD220&gt;0,"VENCIDA",IF(GD220&gt;=-5,"POR VENCER","AL DÍA"))))</f>
        <v>SIN ESTADO</v>
      </c>
      <c r="GI220" t="str">
        <f>IF(N($H220)&lt;31,"",IF(GC220="","",GC220+31))</f>
        <v/>
      </c>
      <c r="GJ220" t="str">
        <f>IF(GI220="","",TODAY()-GI220)</f>
        <v/>
      </c>
      <c r="GM220" t="str">
        <f>IF(GI220="","SIN ESTADO",IF(GK220&lt;&gt;"","PAGA",IF(GJ220&gt;0,"VENCIDA",IF(GJ220&gt;=-5,"POR VENCER","AL DÍA"))))</f>
        <v>SIN ESTADO</v>
      </c>
      <c r="GO220" t="str">
        <f>IF(N($H220)&lt;32,"",IF(GI220="","",GI220+31))</f>
        <v/>
      </c>
      <c r="GP220" t="str">
        <f>IF(GO220="","",TODAY()-GO220)</f>
        <v/>
      </c>
      <c r="GS220" t="str">
        <f>IF(GO220="","SIN ESTADO",IF(GQ220&lt;&gt;"","PAGA",IF(GP220&gt;0,"VENCIDA",IF(GP220&gt;=-5,"POR VENCER","AL DÍA"))))</f>
        <v>SIN ESTADO</v>
      </c>
      <c r="GU220" t="str">
        <f>IF(N($H220)&lt;33,"",IF(GO220="","",GO220+31))</f>
        <v/>
      </c>
      <c r="GV220" t="str">
        <f>IF(GU220="","",TODAY()-GU220)</f>
        <v/>
      </c>
      <c r="GY220" t="str">
        <f>IF(GU220="","SIN ESTADO",IF(GW220&lt;&gt;"","PAGA",IF(GV220&gt;0,"VENCIDA",IF(GV220&gt;=-5,"POR VENCER","AL DÍA"))))</f>
        <v>SIN ESTADO</v>
      </c>
      <c r="HA220" t="str">
        <f>IF(N($H220)&lt;34,"",IF(GU220="","",GU220+31))</f>
        <v/>
      </c>
      <c r="HB220" t="str">
        <f>IF(HA220="","",TODAY()-HA220)</f>
        <v/>
      </c>
      <c r="HE220" t="str">
        <f>IF(HA220="","SIN ESTADO",IF(HC220&lt;&gt;"","PAGA",IF(HB220&gt;0,"VENCIDA",IF(HB220&gt;=-5,"POR VENCER","AL DÍA"))))</f>
        <v>SIN ESTADO</v>
      </c>
      <c r="HG220" t="str">
        <f>IF(N($H220)&lt;35,"",IF(HA220="","",HA220+31))</f>
        <v/>
      </c>
      <c r="HH220" t="str">
        <f>IF(HG220="","",TODAY()-HG220)</f>
        <v/>
      </c>
      <c r="HK220" t="str">
        <f>IF(HG220="","SIN ESTADO",IF(HI220&lt;&gt;"","PAGA",IF(HH220&gt;0,"VENCIDA",IF(HH220&gt;=-5,"POR VENCER","AL DÍA"))))</f>
        <v>SIN ESTADO</v>
      </c>
      <c r="HM220" t="str">
        <f>IF(N($H220)&lt;36,"",IF(HG220="","",HG220+31))</f>
        <v/>
      </c>
      <c r="HN220" t="str">
        <f>IF(HM220="","",TODAY()-HM220)</f>
        <v/>
      </c>
      <c r="HQ220" t="str">
        <f>IF(HM220="","SIN ESTADO",IF(HO220&lt;&gt;"","PAGA",IF(HN220&gt;0,"VENCIDA",IF(HN220&gt;=-5,"POR VENCER","AL DÍA"))))</f>
        <v>SIN ESTADO</v>
      </c>
      <c r="HS220">
        <f>N220+T220+Z220+AF220+AL220+AR220+AX220+BD220+BJ220+BP220+BV220+CB220+CH220+CN220+CT220+CZ220+DF220+DL220+DR220+DX220+ED220+EJ220+EP220+EV220+FB220+FH220+FN220+FT220+FZ220+GF220+GL220+GR220+GX220+HD220+HJ220+HP220</f>
        <v>21809200</v>
      </c>
      <c r="HU220">
        <f>IFERROR(N($J220),0)</f>
        <v>1363958.3333333333</v>
      </c>
      <c r="HW220">
        <f>SUMPRODUCT((MOD(COLUMN($M220:$HR220)-COLUMN($M220),6)=0)*ISNUMBER($M220:$HR220)*($M220:$HR220&gt;=RESUMEN!$C$26)*($M220:$HR220&lt;=RESUMEN!$C$27)*IFERROR(N($N220:$HS220),0))</f>
        <v>1363900</v>
      </c>
      <c r="HX220">
        <f>SUMPRODUCT((MOD(COLUMN($M220:$HR220)-COLUMN($M220),6)=0)*ISNUMBER($M220:$HR220)*($M220:$HR220&gt;=RESUMEN!$C$26)*($M220:$HR220&lt;=RESUMEN!$C$27))</f>
        <v>1</v>
      </c>
    </row>
    <row r="221">
      <c r="B221">
        <f>VENTAS!A220</f>
        <v>218</v>
      </c>
      <c r="C221" t="str">
        <f>VENTAS!B220</f>
        <v xml:space="preserve">LC2 - 24 - 6 </v>
      </c>
      <c r="D221" t="str">
        <f>VENTAS!C220</f>
        <v>DISPONIBLE</v>
      </c>
      <c r="E221">
        <f>VENTAS!D220</f>
        <v>41180000</v>
      </c>
      <c r="F221">
        <f>VENTAS!J220</f>
        <v>41180000</v>
      </c>
      <c r="G221">
        <f>VENTAS!F220</f>
        <v>0</v>
      </c>
      <c r="H221">
        <f>VENTAS!K220</f>
        <v>0</v>
      </c>
      <c r="I221">
        <f>VENTAS!M220</f>
        <v>0</v>
      </c>
      <c r="J221">
        <f>VENTAS!L220</f>
        <v>0</v>
      </c>
      <c r="K221" t="str">
        <f>IF(N($H221)&lt;1,"",$G221+31)</f>
        <v/>
      </c>
      <c r="L221" t="str">
        <f>IF(K221="","",TODAY()-K221)</f>
        <v/>
      </c>
      <c r="O221" t="str">
        <f>IF(K221="","SIN ESTADO",IF(M221&lt;&gt;"","PAGA",IF(L221&gt;0,"VENCIDA",IF(L221&gt;=-5,"POR VENCER","AL DÍA"))))</f>
        <v>SIN ESTADO</v>
      </c>
      <c r="Q221" t="str">
        <f>IF(N($H221)&lt;2,"",IF(K221="","",K221+31))</f>
        <v/>
      </c>
      <c r="R221" t="str">
        <f>IF(Q221="","",TODAY()-Q221)</f>
        <v/>
      </c>
      <c r="U221" t="str">
        <f>IF(Q221="","SIN ESTADO",IF(S221&lt;&gt;"","PAGA",IF(R221&gt;0,"VENCIDA",IF(R221&gt;=-5,"POR VENCER","AL DÍA"))))</f>
        <v>SIN ESTADO</v>
      </c>
      <c r="W221" t="str">
        <f>IF(N($H221)&lt;3,"",IF(Q221="","",Q221+31))</f>
        <v/>
      </c>
      <c r="X221" t="str">
        <f>IF(W221="","",TODAY()-W221)</f>
        <v/>
      </c>
      <c r="AA221" t="str">
        <f>IF(W221="","SIN ESTADO",IF(Y221&lt;&gt;"","PAGA",IF(X221&gt;0,"VENCIDA",IF(X221&gt;=-5,"POR VENCER","AL DÍA"))))</f>
        <v>SIN ESTADO</v>
      </c>
      <c r="AC221" t="str">
        <f>IF(N($H221)&lt;4,"",IF(W221="","",W221+31))</f>
        <v/>
      </c>
      <c r="AD221" t="str">
        <f>IF(AC221="","",TODAY()-AC221)</f>
        <v/>
      </c>
      <c r="AG221" t="str">
        <f>IF(AC221="","SIN ESTADO",IF(AE221&lt;&gt;"","PAGA",IF(AD221&gt;0,"VENCIDA",IF(AD221&gt;=-5,"POR VENCER","AL DÍA"))))</f>
        <v>SIN ESTADO</v>
      </c>
      <c r="AI221" t="str">
        <f>IF(N($H221)&lt;5,"",IF(AC221="","",AC221+31))</f>
        <v/>
      </c>
      <c r="AJ221" t="str">
        <f>IF(AI221="","",TODAY()-AI221)</f>
        <v/>
      </c>
      <c r="AM221" t="str">
        <f>IF(AI221="","SIN ESTADO",IF(AK221&lt;&gt;"","PAGA",IF(AJ221&gt;0,"VENCIDA",IF(AJ221&gt;=-5,"POR VENCER","AL DÍA"))))</f>
        <v>SIN ESTADO</v>
      </c>
      <c r="AO221" t="str">
        <f>IF(N($H221)&lt;6,"",IF(AI221="","",AI221+31))</f>
        <v/>
      </c>
      <c r="AP221" t="str">
        <f>IF(AO221="","",TODAY()-AO221)</f>
        <v/>
      </c>
      <c r="AS221" t="str">
        <f>IF(AO221="","SIN ESTADO",IF(AQ221&lt;&gt;"","PAGA",IF(AP221&gt;0,"VENCIDA",IF(AP221&gt;=-5,"POR VENCER","AL DÍA"))))</f>
        <v>SIN ESTADO</v>
      </c>
      <c r="AU221" t="str">
        <f>IF(N($H221)&lt;7,"",IF(AO221="","",AO221+31))</f>
        <v/>
      </c>
      <c r="AV221" t="str">
        <f>IF(AU221="","",TODAY()-AU221)</f>
        <v/>
      </c>
      <c r="AY221" t="str">
        <f>IF(AU221="","SIN ESTADO",IF(AW221&lt;&gt;"","PAGA",IF(AV221&gt;0,"VENCIDA",IF(AV221&gt;=-5,"POR VENCER","AL DÍA"))))</f>
        <v>SIN ESTADO</v>
      </c>
      <c r="BA221" t="str">
        <f>IF(N($H221)&lt;8,"",IF(AU221="","",AU221+31))</f>
        <v/>
      </c>
      <c r="BB221" t="str">
        <f>IF(BA221="","",TODAY()-BA221)</f>
        <v/>
      </c>
      <c r="BE221" t="str">
        <f>IF(BA221="","SIN ESTADO",IF(BC221&lt;&gt;"","PAGA",IF(BB221&gt;0,"VENCIDA",IF(BB221&gt;=-5,"POR VENCER","AL DÍA"))))</f>
        <v>SIN ESTADO</v>
      </c>
      <c r="BG221" t="str">
        <f>IF(N($H221)&lt;9,"",IF(BA221="","",BA221+31))</f>
        <v/>
      </c>
      <c r="BH221" t="str">
        <f>IF(BG221="","",TODAY()-BG221)</f>
        <v/>
      </c>
      <c r="BK221" t="str">
        <f>IF(BG221="","SIN ESTADO",IF(BI221&lt;&gt;"","PAGA",IF(BH221&gt;0,"VENCIDA",IF(BH221&gt;=-5,"POR VENCER","AL DÍA"))))</f>
        <v>SIN ESTADO</v>
      </c>
      <c r="BM221" t="str">
        <f>IF(N($H221)&lt;10,"",IF(BG221="","",BG221+31))</f>
        <v/>
      </c>
      <c r="BN221" t="str">
        <f>IF(BM221="","",TODAY()-BM221)</f>
        <v/>
      </c>
      <c r="BQ221" t="str">
        <f>IF(BM221="","SIN ESTADO",IF(BO221&lt;&gt;"","PAGA",IF(BN221&gt;0,"VENCIDA",IF(BN221&gt;=-5,"POR VENCER","AL DÍA"))))</f>
        <v>SIN ESTADO</v>
      </c>
      <c r="BS221" t="str">
        <f>IF(N($H221)&lt;11,"",IF(BM221="","",BM221+31))</f>
        <v/>
      </c>
      <c r="BT221" t="str">
        <f>IF(BS221="","",TODAY()-BS221)</f>
        <v/>
      </c>
      <c r="BW221" t="str">
        <f>IF(BS221="","SIN ESTADO",IF(BU221&lt;&gt;"","PAGA",IF(BT221&gt;0,"VENCIDA",IF(BT221&gt;=-5,"POR VENCER","AL DÍA"))))</f>
        <v>SIN ESTADO</v>
      </c>
      <c r="BY221" t="str">
        <f>IF(N($H221)&lt;12,"",IF(BS221="","",BS221+31))</f>
        <v/>
      </c>
      <c r="BZ221" t="str">
        <f>IF(BY221="","",TODAY()-BY221)</f>
        <v/>
      </c>
      <c r="CC221" t="str">
        <f>IF(BY221="","SIN ESTADO",IF(CA221&lt;&gt;"","PAGA",IF(BZ221&gt;0,"VENCIDA",IF(BZ221&gt;=-5,"POR VENCER","AL DÍA"))))</f>
        <v>SIN ESTADO</v>
      </c>
      <c r="CE221" t="str">
        <f>IF(N($H221)&lt;13,"",IF(BY221="","",BY221+31))</f>
        <v/>
      </c>
      <c r="CF221" t="str">
        <f>IF(CE221="","",TODAY()-CE221)</f>
        <v/>
      </c>
      <c r="CI221" t="str">
        <f>IF(CE221="","SIN ESTADO",IF(CG221&lt;&gt;"","PAGA",IF(CF221&gt;0,"VENCIDA",IF(CF221&gt;=-5,"POR VENCER","AL DÍA"))))</f>
        <v>SIN ESTADO</v>
      </c>
      <c r="CK221" t="str">
        <f>IF(N($H221)&lt;14,"",IF(CE221="","",CE221+31))</f>
        <v/>
      </c>
      <c r="CL221" t="str">
        <f>IF(CK221="","",TODAY()-CK221)</f>
        <v/>
      </c>
      <c r="CO221" t="str">
        <f>IF(CK221="","SIN ESTADO",IF(CM221&lt;&gt;"","PAGA",IF(CL221&gt;0,"VENCIDA",IF(CL221&gt;=-5,"POR VENCER","AL DÍA"))))</f>
        <v>SIN ESTADO</v>
      </c>
      <c r="CQ221" t="str">
        <f>IF(N($H221)&lt;15,"",IF(CK221="","",CK221+31))</f>
        <v/>
      </c>
      <c r="CR221" t="str">
        <f>IF(CQ221="","",TODAY()-CQ221)</f>
        <v/>
      </c>
      <c r="CU221" t="str">
        <f>IF(CQ221="","SIN ESTADO",IF(CS221&lt;&gt;"","PAGA",IF(CR221&gt;0,"VENCIDA",IF(CR221&gt;=-5,"POR VENCER","AL DÍA"))))</f>
        <v>SIN ESTADO</v>
      </c>
      <c r="CW221" t="str">
        <f>IF(N($H221)&lt;16,"",IF(CQ221="","",CQ221+31))</f>
        <v/>
      </c>
      <c r="CX221" t="str">
        <f>IF(CW221="","",TODAY()-CW221)</f>
        <v/>
      </c>
      <c r="DA221" t="str">
        <f>IF(CW221="","SIN ESTADO",IF(CY221&lt;&gt;"","PAGA",IF(CX221&gt;0,"VENCIDA",IF(CX221&gt;=-5,"POR VENCER","AL DÍA"))))</f>
        <v>SIN ESTADO</v>
      </c>
      <c r="DC221" t="str">
        <f>IF(N($H221)&lt;17,"",IF(CW221="","",CW221+31))</f>
        <v/>
      </c>
      <c r="DD221" t="str">
        <f>IF(DC221="","",TODAY()-DC221)</f>
        <v/>
      </c>
      <c r="DG221" t="str">
        <f>IF(DC221="","SIN ESTADO",IF(DE221&lt;&gt;"","PAGA",IF(DD221&gt;0,"VENCIDA",IF(DD221&gt;=-5,"POR VENCER","AL DÍA"))))</f>
        <v>SIN ESTADO</v>
      </c>
      <c r="DI221" t="str">
        <f>IF(N($H221)&lt;18,"",IF(DC221="","",DC221+31))</f>
        <v/>
      </c>
      <c r="DJ221" t="str">
        <f>IF(DI221="","",TODAY()-DI221)</f>
        <v/>
      </c>
      <c r="DM221" t="str">
        <f>IF(DI221="","SIN ESTADO",IF(DK221&lt;&gt;"","PAGA",IF(DJ221&gt;0,"VENCIDA",IF(DJ221&gt;=-5,"POR VENCER","AL DÍA"))))</f>
        <v>SIN ESTADO</v>
      </c>
      <c r="DO221" t="str">
        <f>IF(N($H221)&lt;19,"",IF(DI221="","",DI221+31))</f>
        <v/>
      </c>
      <c r="DP221" t="str">
        <f>IF(DO221="","",TODAY()-DO221)</f>
        <v/>
      </c>
      <c r="DS221" t="str">
        <f>IF(DO221="","SIN ESTADO",IF(DQ221&lt;&gt;"","PAGA",IF(DP221&gt;0,"VENCIDA",IF(DP221&gt;=-5,"POR VENCER","AL DÍA"))))</f>
        <v>SIN ESTADO</v>
      </c>
      <c r="DU221" t="str">
        <f>IF(N($H221)&lt;20,"",IF(DO221="","",DO221+31))</f>
        <v/>
      </c>
      <c r="DV221" t="str">
        <f>IF(DU221="","",TODAY()-DU221)</f>
        <v/>
      </c>
      <c r="DY221" t="str">
        <f>IF(DU221="","SIN ESTADO",IF(DW221&lt;&gt;"","PAGA",IF(DV221&gt;0,"VENCIDA",IF(DV221&gt;=-5,"POR VENCER","AL DÍA"))))</f>
        <v>SIN ESTADO</v>
      </c>
      <c r="EA221" t="str">
        <f>IF(N($H221)&lt;21,"",IF(DU221="","",DU221+31))</f>
        <v/>
      </c>
      <c r="EB221" t="str">
        <f>IF(EA221="","",TODAY()-EA221)</f>
        <v/>
      </c>
      <c r="EE221" t="str">
        <f>IF(EA221="","SIN ESTADO",IF(EC221&lt;&gt;"","PAGA",IF(EB221&gt;0,"VENCIDA",IF(EB221&gt;=-5,"POR VENCER","AL DÍA"))))</f>
        <v>SIN ESTADO</v>
      </c>
      <c r="EG221" t="str">
        <f>IF(N($H221)&lt;22,"",IF(EA221="","",EA221+31))</f>
        <v/>
      </c>
      <c r="EH221" t="str">
        <f>IF(EG221="","",TODAY()-EG221)</f>
        <v/>
      </c>
      <c r="EK221" t="str">
        <f>IF(EG221="","SIN ESTADO",IF(EI221&lt;&gt;"","PAGA",IF(EH221&gt;0,"VENCIDA",IF(EH221&gt;=-5,"POR VENCER","AL DÍA"))))</f>
        <v>SIN ESTADO</v>
      </c>
      <c r="EM221" t="str">
        <f>IF(N($H221)&lt;23,"",IF(EG221="","",EG221+31))</f>
        <v/>
      </c>
      <c r="EN221" t="str">
        <f>IF(EM221="","",TODAY()-EM221)</f>
        <v/>
      </c>
      <c r="EQ221" t="str">
        <f>IF(EM221="","SIN ESTADO",IF(EO221&lt;&gt;"","PAGA",IF(EN221&gt;0,"VENCIDA",IF(EN221&gt;=-5,"POR VENCER","AL DÍA"))))</f>
        <v>SIN ESTADO</v>
      </c>
      <c r="ES221" t="str">
        <f>IF(N($H221)&lt;24,"",IF(EM221="","",EM221+31))</f>
        <v/>
      </c>
      <c r="ET221" t="str">
        <f>IF(ES221="","",TODAY()-ES221)</f>
        <v/>
      </c>
      <c r="EW221" t="str">
        <f>IF(ES221="","SIN ESTADO",IF(EU221&lt;&gt;"","PAGA",IF(ET221&gt;0,"VENCIDA",IF(ET221&gt;=-5,"POR VENCER","AL DÍA"))))</f>
        <v>SIN ESTADO</v>
      </c>
      <c r="EY221" t="str">
        <f>IF(N($H221)&lt;25,"",IF(ES221="","",ES221+31))</f>
        <v/>
      </c>
      <c r="EZ221" t="str">
        <f>IF(EY221="","",TODAY()-EY221)</f>
        <v/>
      </c>
      <c r="FC221" t="str">
        <f>IF(EY221="","SIN ESTADO",IF(FA221&lt;&gt;"","PAGA",IF(EZ221&gt;0,"VENCIDA",IF(EZ221&gt;=-5,"POR VENCER","AL DÍA"))))</f>
        <v>SIN ESTADO</v>
      </c>
      <c r="FE221" t="str">
        <f>IF(N($H221)&lt;26,"",IF(EY221="","",EY221+31))</f>
        <v/>
      </c>
      <c r="FF221" t="str">
        <f>IF(FE221="","",TODAY()-FE221)</f>
        <v/>
      </c>
      <c r="FI221" t="str">
        <f>IF(FE221="","SIN ESTADO",IF(FG221&lt;&gt;"","PAGA",IF(FF221&gt;0,"VENCIDA",IF(FF221&gt;=-5,"POR VENCER","AL DÍA"))))</f>
        <v>SIN ESTADO</v>
      </c>
      <c r="FK221" t="str">
        <f>IF(N($H221)&lt;27,"",IF(FE221="","",FE221+31))</f>
        <v/>
      </c>
      <c r="FL221" t="str">
        <f>IF(FK221="","",TODAY()-FK221)</f>
        <v/>
      </c>
      <c r="FO221" t="str">
        <f>IF(FK221="","SIN ESTADO",IF(FM221&lt;&gt;"","PAGA",IF(FL221&gt;0,"VENCIDA",IF(FL221&gt;=-5,"POR VENCER","AL DÍA"))))</f>
        <v>SIN ESTADO</v>
      </c>
      <c r="FQ221" t="str">
        <f>IF(N($H221)&lt;28,"",IF(FK221="","",FK221+31))</f>
        <v/>
      </c>
      <c r="FR221" t="str">
        <f>IF(FQ221="","",TODAY()-FQ221)</f>
        <v/>
      </c>
      <c r="FU221" t="str">
        <f>IF(FQ221="","SIN ESTADO",IF(FS221&lt;&gt;"","PAGA",IF(FR221&gt;0,"VENCIDA",IF(FR221&gt;=-5,"POR VENCER","AL DÍA"))))</f>
        <v>SIN ESTADO</v>
      </c>
      <c r="FW221" t="str">
        <f>IF(N($H221)&lt;29,"",IF(FQ221="","",FQ221+31))</f>
        <v/>
      </c>
      <c r="FX221" t="str">
        <f>IF(FW221="","",TODAY()-FW221)</f>
        <v/>
      </c>
      <c r="GA221" t="str">
        <f>IF(FW221="","SIN ESTADO",IF(FY221&lt;&gt;"","PAGA",IF(FX221&gt;0,"VENCIDA",IF(FX221&gt;=-5,"POR VENCER","AL DÍA"))))</f>
        <v>SIN ESTADO</v>
      </c>
      <c r="GC221" t="str">
        <f>IF(N($H221)&lt;30,"",IF(FW221="","",FW221+31))</f>
        <v/>
      </c>
      <c r="GD221" t="str">
        <f>IF(GC221="","",TODAY()-GC221)</f>
        <v/>
      </c>
      <c r="GG221" t="str">
        <f>IF(GC221="","SIN ESTADO",IF(GE221&lt;&gt;"","PAGA",IF(GD221&gt;0,"VENCIDA",IF(GD221&gt;=-5,"POR VENCER","AL DÍA"))))</f>
        <v>SIN ESTADO</v>
      </c>
      <c r="GI221" t="str">
        <f>IF(N($H221)&lt;31,"",IF(GC221="","",GC221+31))</f>
        <v/>
      </c>
      <c r="GJ221" t="str">
        <f>IF(GI221="","",TODAY()-GI221)</f>
        <v/>
      </c>
      <c r="GM221" t="str">
        <f>IF(GI221="","SIN ESTADO",IF(GK221&lt;&gt;"","PAGA",IF(GJ221&gt;0,"VENCIDA",IF(GJ221&gt;=-5,"POR VENCER","AL DÍA"))))</f>
        <v>SIN ESTADO</v>
      </c>
      <c r="GO221" t="str">
        <f>IF(N($H221)&lt;32,"",IF(GI221="","",GI221+31))</f>
        <v/>
      </c>
      <c r="GP221" t="str">
        <f>IF(GO221="","",TODAY()-GO221)</f>
        <v/>
      </c>
      <c r="GS221" t="str">
        <f>IF(GO221="","SIN ESTADO",IF(GQ221&lt;&gt;"","PAGA",IF(GP221&gt;0,"VENCIDA",IF(GP221&gt;=-5,"POR VENCER","AL DÍA"))))</f>
        <v>SIN ESTADO</v>
      </c>
      <c r="GU221" t="str">
        <f>IF(N($H221)&lt;33,"",IF(GO221="","",GO221+31))</f>
        <v/>
      </c>
      <c r="GV221" t="str">
        <f>IF(GU221="","",TODAY()-GU221)</f>
        <v/>
      </c>
      <c r="GY221" t="str">
        <f>IF(GU221="","SIN ESTADO",IF(GW221&lt;&gt;"","PAGA",IF(GV221&gt;0,"VENCIDA",IF(GV221&gt;=-5,"POR VENCER","AL DÍA"))))</f>
        <v>SIN ESTADO</v>
      </c>
      <c r="HA221" t="str">
        <f>IF(N($H221)&lt;34,"",IF(GU221="","",GU221+31))</f>
        <v/>
      </c>
      <c r="HB221" t="str">
        <f>IF(HA221="","",TODAY()-HA221)</f>
        <v/>
      </c>
      <c r="HE221" t="str">
        <f>IF(HA221="","SIN ESTADO",IF(HC221&lt;&gt;"","PAGA",IF(HB221&gt;0,"VENCIDA",IF(HB221&gt;=-5,"POR VENCER","AL DÍA"))))</f>
        <v>SIN ESTADO</v>
      </c>
      <c r="HG221" t="str">
        <f>IF(N($H221)&lt;35,"",IF(HA221="","",HA221+31))</f>
        <v/>
      </c>
      <c r="HH221" t="str">
        <f>IF(HG221="","",TODAY()-HG221)</f>
        <v/>
      </c>
      <c r="HK221" t="str">
        <f>IF(HG221="","SIN ESTADO",IF(HI221&lt;&gt;"","PAGA",IF(HH221&gt;0,"VENCIDA",IF(HH221&gt;=-5,"POR VENCER","AL DÍA"))))</f>
        <v>SIN ESTADO</v>
      </c>
      <c r="HM221" t="str">
        <f>IF(N($H221)&lt;36,"",IF(HG221="","",HG221+31))</f>
        <v/>
      </c>
      <c r="HN221" t="str">
        <f>IF(HM221="","",TODAY()-HM221)</f>
        <v/>
      </c>
      <c r="HQ221" t="str">
        <f>IF(HM221="","SIN ESTADO",IF(HO221&lt;&gt;"","PAGA",IF(HN221&gt;0,"VENCIDA",IF(HN221&gt;=-5,"POR VENCER","AL DÍA"))))</f>
        <v>SIN ESTADO</v>
      </c>
      <c r="HS221">
        <f>N221+T221+Z221+AF221+AL221+AR221+AX221+BD221+BJ221+BP221+BV221+CB221+CH221+CN221+CT221+CZ221+DF221+DL221+DR221+DX221+ED221+EJ221+EP221+EV221+FB221+FH221+FN221+FT221+FZ221+GF221+GL221+GR221+GX221+HD221+HJ221+HP221</f>
        <v>0</v>
      </c>
      <c r="HU221">
        <f>IFERROR(N($J221),0)</f>
        <v>0</v>
      </c>
      <c r="HW221">
        <f>SUMPRODUCT((MOD(COLUMN($M221:$HR221)-COLUMN($M221),6)=0)*ISNUMBER($M221:$HR221)*($M221:$HR221&gt;=RESUMEN!$C$26)*($M221:$HR221&lt;=RESUMEN!$C$27)*IFERROR(N($N221:$HS221),0))</f>
        <v>0</v>
      </c>
      <c r="HX221">
        <f>SUMPRODUCT((MOD(COLUMN($M221:$HR221)-COLUMN($M221),6)=0)*ISNUMBER($M221:$HR221)*($M221:$HR221&gt;=RESUMEN!$C$26)*($M221:$HR221&lt;=RESUMEN!$C$27))</f>
        <v>0</v>
      </c>
    </row>
    <row r="222">
      <c r="B222">
        <f>VENTAS!A221</f>
        <v>219</v>
      </c>
      <c r="C222" t="str">
        <f>VENTAS!B221</f>
        <v xml:space="preserve">LC2 - 24 - 7 </v>
      </c>
      <c r="D222" t="str">
        <f>VENTAS!C221</f>
        <v>DISPONIBLE</v>
      </c>
      <c r="E222">
        <f>VENTAS!D221</f>
        <v>87680950</v>
      </c>
      <c r="F222">
        <f>VENTAS!J221</f>
        <v>87680950</v>
      </c>
      <c r="G222">
        <f>VENTAS!F221</f>
        <v>0</v>
      </c>
      <c r="H222">
        <f>VENTAS!K221</f>
        <v>0</v>
      </c>
      <c r="I222">
        <f>VENTAS!M221</f>
        <v>0</v>
      </c>
      <c r="J222">
        <f>VENTAS!L221</f>
        <v>0</v>
      </c>
      <c r="K222" t="str">
        <f>IF(N($H222)&lt;1,"",$G222+31)</f>
        <v/>
      </c>
      <c r="L222" t="str">
        <f>IF(K222="","",TODAY()-K222)</f>
        <v/>
      </c>
      <c r="O222" t="str">
        <f>IF(K222="","SIN ESTADO",IF(M222&lt;&gt;"","PAGA",IF(L222&gt;0,"VENCIDA",IF(L222&gt;=-5,"POR VENCER","AL DÍA"))))</f>
        <v>SIN ESTADO</v>
      </c>
      <c r="Q222" t="str">
        <f>IF(N($H222)&lt;2,"",IF(K222="","",K222+31))</f>
        <v/>
      </c>
      <c r="R222" t="str">
        <f>IF(Q222="","",TODAY()-Q222)</f>
        <v/>
      </c>
      <c r="U222" t="str">
        <f>IF(Q222="","SIN ESTADO",IF(S222&lt;&gt;"","PAGA",IF(R222&gt;0,"VENCIDA",IF(R222&gt;=-5,"POR VENCER","AL DÍA"))))</f>
        <v>SIN ESTADO</v>
      </c>
      <c r="W222" t="str">
        <f>IF(N($H222)&lt;3,"",IF(Q222="","",Q222+31))</f>
        <v/>
      </c>
      <c r="X222" t="str">
        <f>IF(W222="","",TODAY()-W222)</f>
        <v/>
      </c>
      <c r="AA222" t="str">
        <f>IF(W222="","SIN ESTADO",IF(Y222&lt;&gt;"","PAGA",IF(X222&gt;0,"VENCIDA",IF(X222&gt;=-5,"POR VENCER","AL DÍA"))))</f>
        <v>SIN ESTADO</v>
      </c>
      <c r="AC222" t="str">
        <f>IF(N($H222)&lt;4,"",IF(W222="","",W222+31))</f>
        <v/>
      </c>
      <c r="AD222" t="str">
        <f>IF(AC222="","",TODAY()-AC222)</f>
        <v/>
      </c>
      <c r="AG222" t="str">
        <f>IF(AC222="","SIN ESTADO",IF(AE222&lt;&gt;"","PAGA",IF(AD222&gt;0,"VENCIDA",IF(AD222&gt;=-5,"POR VENCER","AL DÍA"))))</f>
        <v>SIN ESTADO</v>
      </c>
      <c r="AI222" t="str">
        <f>IF(N($H222)&lt;5,"",IF(AC222="","",AC222+31))</f>
        <v/>
      </c>
      <c r="AJ222" t="str">
        <f>IF(AI222="","",TODAY()-AI222)</f>
        <v/>
      </c>
      <c r="AM222" t="str">
        <f>IF(AI222="","SIN ESTADO",IF(AK222&lt;&gt;"","PAGA",IF(AJ222&gt;0,"VENCIDA",IF(AJ222&gt;=-5,"POR VENCER","AL DÍA"))))</f>
        <v>SIN ESTADO</v>
      </c>
      <c r="AO222" t="str">
        <f>IF(N($H222)&lt;6,"",IF(AI222="","",AI222+31))</f>
        <v/>
      </c>
      <c r="AP222" t="str">
        <f>IF(AO222="","",TODAY()-AO222)</f>
        <v/>
      </c>
      <c r="AS222" t="str">
        <f>IF(AO222="","SIN ESTADO",IF(AQ222&lt;&gt;"","PAGA",IF(AP222&gt;0,"VENCIDA",IF(AP222&gt;=-5,"POR VENCER","AL DÍA"))))</f>
        <v>SIN ESTADO</v>
      </c>
      <c r="AU222" t="str">
        <f>IF(N($H222)&lt;7,"",IF(AO222="","",AO222+31))</f>
        <v/>
      </c>
      <c r="AV222" t="str">
        <f>IF(AU222="","",TODAY()-AU222)</f>
        <v/>
      </c>
      <c r="AY222" t="str">
        <f>IF(AU222="","SIN ESTADO",IF(AW222&lt;&gt;"","PAGA",IF(AV222&gt;0,"VENCIDA",IF(AV222&gt;=-5,"POR VENCER","AL DÍA"))))</f>
        <v>SIN ESTADO</v>
      </c>
      <c r="BA222" t="str">
        <f>IF(N($H222)&lt;8,"",IF(AU222="","",AU222+31))</f>
        <v/>
      </c>
      <c r="BB222" t="str">
        <f>IF(BA222="","",TODAY()-BA222)</f>
        <v/>
      </c>
      <c r="BE222" t="str">
        <f>IF(BA222="","SIN ESTADO",IF(BC222&lt;&gt;"","PAGA",IF(BB222&gt;0,"VENCIDA",IF(BB222&gt;=-5,"POR VENCER","AL DÍA"))))</f>
        <v>SIN ESTADO</v>
      </c>
      <c r="BG222" t="str">
        <f>IF(N($H222)&lt;9,"",IF(BA222="","",BA222+31))</f>
        <v/>
      </c>
      <c r="BH222" t="str">
        <f>IF(BG222="","",TODAY()-BG222)</f>
        <v/>
      </c>
      <c r="BK222" t="str">
        <f>IF(BG222="","SIN ESTADO",IF(BI222&lt;&gt;"","PAGA",IF(BH222&gt;0,"VENCIDA",IF(BH222&gt;=-5,"POR VENCER","AL DÍA"))))</f>
        <v>SIN ESTADO</v>
      </c>
      <c r="BM222" t="str">
        <f>IF(N($H222)&lt;10,"",IF(BG222="","",BG222+31))</f>
        <v/>
      </c>
      <c r="BN222" t="str">
        <f>IF(BM222="","",TODAY()-BM222)</f>
        <v/>
      </c>
      <c r="BQ222" t="str">
        <f>IF(BM222="","SIN ESTADO",IF(BO222&lt;&gt;"","PAGA",IF(BN222&gt;0,"VENCIDA",IF(BN222&gt;=-5,"POR VENCER","AL DÍA"))))</f>
        <v>SIN ESTADO</v>
      </c>
      <c r="BS222" t="str">
        <f>IF(N($H222)&lt;11,"",IF(BM222="","",BM222+31))</f>
        <v/>
      </c>
      <c r="BT222" t="str">
        <f>IF(BS222="","",TODAY()-BS222)</f>
        <v/>
      </c>
      <c r="BW222" t="str">
        <f>IF(BS222="","SIN ESTADO",IF(BU222&lt;&gt;"","PAGA",IF(BT222&gt;0,"VENCIDA",IF(BT222&gt;=-5,"POR VENCER","AL DÍA"))))</f>
        <v>SIN ESTADO</v>
      </c>
      <c r="BY222" t="str">
        <f>IF(N($H222)&lt;12,"",IF(BS222="","",BS222+31))</f>
        <v/>
      </c>
      <c r="BZ222" t="str">
        <f>IF(BY222="","",TODAY()-BY222)</f>
        <v/>
      </c>
      <c r="CC222" t="str">
        <f>IF(BY222="","SIN ESTADO",IF(CA222&lt;&gt;"","PAGA",IF(BZ222&gt;0,"VENCIDA",IF(BZ222&gt;=-5,"POR VENCER","AL DÍA"))))</f>
        <v>SIN ESTADO</v>
      </c>
      <c r="CE222" t="str">
        <f>IF(N($H222)&lt;13,"",IF(BY222="","",BY222+31))</f>
        <v/>
      </c>
      <c r="CF222" t="str">
        <f>IF(CE222="","",TODAY()-CE222)</f>
        <v/>
      </c>
      <c r="CI222" t="str">
        <f>IF(CE222="","SIN ESTADO",IF(CG222&lt;&gt;"","PAGA",IF(CF222&gt;0,"VENCIDA",IF(CF222&gt;=-5,"POR VENCER","AL DÍA"))))</f>
        <v>SIN ESTADO</v>
      </c>
      <c r="CK222" t="str">
        <f>IF(N($H222)&lt;14,"",IF(CE222="","",CE222+31))</f>
        <v/>
      </c>
      <c r="CL222" t="str">
        <f>IF(CK222="","",TODAY()-CK222)</f>
        <v/>
      </c>
      <c r="CO222" t="str">
        <f>IF(CK222="","SIN ESTADO",IF(CM222&lt;&gt;"","PAGA",IF(CL222&gt;0,"VENCIDA",IF(CL222&gt;=-5,"POR VENCER","AL DÍA"))))</f>
        <v>SIN ESTADO</v>
      </c>
      <c r="CQ222" t="str">
        <f>IF(N($H222)&lt;15,"",IF(CK222="","",CK222+31))</f>
        <v/>
      </c>
      <c r="CR222" t="str">
        <f>IF(CQ222="","",TODAY()-CQ222)</f>
        <v/>
      </c>
      <c r="CU222" t="str">
        <f>IF(CQ222="","SIN ESTADO",IF(CS222&lt;&gt;"","PAGA",IF(CR222&gt;0,"VENCIDA",IF(CR222&gt;=-5,"POR VENCER","AL DÍA"))))</f>
        <v>SIN ESTADO</v>
      </c>
      <c r="CW222" t="str">
        <f>IF(N($H222)&lt;16,"",IF(CQ222="","",CQ222+31))</f>
        <v/>
      </c>
      <c r="CX222" t="str">
        <f>IF(CW222="","",TODAY()-CW222)</f>
        <v/>
      </c>
      <c r="DA222" t="str">
        <f>IF(CW222="","SIN ESTADO",IF(CY222&lt;&gt;"","PAGA",IF(CX222&gt;0,"VENCIDA",IF(CX222&gt;=-5,"POR VENCER","AL DÍA"))))</f>
        <v>SIN ESTADO</v>
      </c>
      <c r="DC222" t="str">
        <f>IF(N($H222)&lt;17,"",IF(CW222="","",CW222+31))</f>
        <v/>
      </c>
      <c r="DD222" t="str">
        <f>IF(DC222="","",TODAY()-DC222)</f>
        <v/>
      </c>
      <c r="DG222" t="str">
        <f>IF(DC222="","SIN ESTADO",IF(DE222&lt;&gt;"","PAGA",IF(DD222&gt;0,"VENCIDA",IF(DD222&gt;=-5,"POR VENCER","AL DÍA"))))</f>
        <v>SIN ESTADO</v>
      </c>
      <c r="DI222" t="str">
        <f>IF(N($H222)&lt;18,"",IF(DC222="","",DC222+31))</f>
        <v/>
      </c>
      <c r="DJ222" t="str">
        <f>IF(DI222="","",TODAY()-DI222)</f>
        <v/>
      </c>
      <c r="DM222" t="str">
        <f>IF(DI222="","SIN ESTADO",IF(DK222&lt;&gt;"","PAGA",IF(DJ222&gt;0,"VENCIDA",IF(DJ222&gt;=-5,"POR VENCER","AL DÍA"))))</f>
        <v>SIN ESTADO</v>
      </c>
      <c r="DO222" t="str">
        <f>IF(N($H222)&lt;19,"",IF(DI222="","",DI222+31))</f>
        <v/>
      </c>
      <c r="DP222" t="str">
        <f>IF(DO222="","",TODAY()-DO222)</f>
        <v/>
      </c>
      <c r="DS222" t="str">
        <f>IF(DO222="","SIN ESTADO",IF(DQ222&lt;&gt;"","PAGA",IF(DP222&gt;0,"VENCIDA",IF(DP222&gt;=-5,"POR VENCER","AL DÍA"))))</f>
        <v>SIN ESTADO</v>
      </c>
      <c r="DU222" t="str">
        <f>IF(N($H222)&lt;20,"",IF(DO222="","",DO222+31))</f>
        <v/>
      </c>
      <c r="DV222" t="str">
        <f>IF(DU222="","",TODAY()-DU222)</f>
        <v/>
      </c>
      <c r="DY222" t="str">
        <f>IF(DU222="","SIN ESTADO",IF(DW222&lt;&gt;"","PAGA",IF(DV222&gt;0,"VENCIDA",IF(DV222&gt;=-5,"POR VENCER","AL DÍA"))))</f>
        <v>SIN ESTADO</v>
      </c>
      <c r="EA222" t="str">
        <f>IF(N($H222)&lt;21,"",IF(DU222="","",DU222+31))</f>
        <v/>
      </c>
      <c r="EB222" t="str">
        <f>IF(EA222="","",TODAY()-EA222)</f>
        <v/>
      </c>
      <c r="EE222" t="str">
        <f>IF(EA222="","SIN ESTADO",IF(EC222&lt;&gt;"","PAGA",IF(EB222&gt;0,"VENCIDA",IF(EB222&gt;=-5,"POR VENCER","AL DÍA"))))</f>
        <v>SIN ESTADO</v>
      </c>
      <c r="EG222" t="str">
        <f>IF(N($H222)&lt;22,"",IF(EA222="","",EA222+31))</f>
        <v/>
      </c>
      <c r="EH222" t="str">
        <f>IF(EG222="","",TODAY()-EG222)</f>
        <v/>
      </c>
      <c r="EK222" t="str">
        <f>IF(EG222="","SIN ESTADO",IF(EI222&lt;&gt;"","PAGA",IF(EH222&gt;0,"VENCIDA",IF(EH222&gt;=-5,"POR VENCER","AL DÍA"))))</f>
        <v>SIN ESTADO</v>
      </c>
      <c r="EM222" t="str">
        <f>IF(N($H222)&lt;23,"",IF(EG222="","",EG222+31))</f>
        <v/>
      </c>
      <c r="EN222" t="str">
        <f>IF(EM222="","",TODAY()-EM222)</f>
        <v/>
      </c>
      <c r="EQ222" t="str">
        <f>IF(EM222="","SIN ESTADO",IF(EO222&lt;&gt;"","PAGA",IF(EN222&gt;0,"VENCIDA",IF(EN222&gt;=-5,"POR VENCER","AL DÍA"))))</f>
        <v>SIN ESTADO</v>
      </c>
      <c r="ES222" t="str">
        <f>IF(N($H222)&lt;24,"",IF(EM222="","",EM222+31))</f>
        <v/>
      </c>
      <c r="ET222" t="str">
        <f>IF(ES222="","",TODAY()-ES222)</f>
        <v/>
      </c>
      <c r="EW222" t="str">
        <f>IF(ES222="","SIN ESTADO",IF(EU222&lt;&gt;"","PAGA",IF(ET222&gt;0,"VENCIDA",IF(ET222&gt;=-5,"POR VENCER","AL DÍA"))))</f>
        <v>SIN ESTADO</v>
      </c>
      <c r="EY222" t="str">
        <f>IF(N($H222)&lt;25,"",IF(ES222="","",ES222+31))</f>
        <v/>
      </c>
      <c r="EZ222" t="str">
        <f>IF(EY222="","",TODAY()-EY222)</f>
        <v/>
      </c>
      <c r="FC222" t="str">
        <f>IF(EY222="","SIN ESTADO",IF(FA222&lt;&gt;"","PAGA",IF(EZ222&gt;0,"VENCIDA",IF(EZ222&gt;=-5,"POR VENCER","AL DÍA"))))</f>
        <v>SIN ESTADO</v>
      </c>
      <c r="FE222" t="str">
        <f>IF(N($H222)&lt;26,"",IF(EY222="","",EY222+31))</f>
        <v/>
      </c>
      <c r="FF222" t="str">
        <f>IF(FE222="","",TODAY()-FE222)</f>
        <v/>
      </c>
      <c r="FI222" t="str">
        <f>IF(FE222="","SIN ESTADO",IF(FG222&lt;&gt;"","PAGA",IF(FF222&gt;0,"VENCIDA",IF(FF222&gt;=-5,"POR VENCER","AL DÍA"))))</f>
        <v>SIN ESTADO</v>
      </c>
      <c r="FK222" t="str">
        <f>IF(N($H222)&lt;27,"",IF(FE222="","",FE222+31))</f>
        <v/>
      </c>
      <c r="FL222" t="str">
        <f>IF(FK222="","",TODAY()-FK222)</f>
        <v/>
      </c>
      <c r="FO222" t="str">
        <f>IF(FK222="","SIN ESTADO",IF(FM222&lt;&gt;"","PAGA",IF(FL222&gt;0,"VENCIDA",IF(FL222&gt;=-5,"POR VENCER","AL DÍA"))))</f>
        <v>SIN ESTADO</v>
      </c>
      <c r="FQ222" t="str">
        <f>IF(N($H222)&lt;28,"",IF(FK222="","",FK222+31))</f>
        <v/>
      </c>
      <c r="FR222" t="str">
        <f>IF(FQ222="","",TODAY()-FQ222)</f>
        <v/>
      </c>
      <c r="FU222" t="str">
        <f>IF(FQ222="","SIN ESTADO",IF(FS222&lt;&gt;"","PAGA",IF(FR222&gt;0,"VENCIDA",IF(FR222&gt;=-5,"POR VENCER","AL DÍA"))))</f>
        <v>SIN ESTADO</v>
      </c>
      <c r="FW222" t="str">
        <f>IF(N($H222)&lt;29,"",IF(FQ222="","",FQ222+31))</f>
        <v/>
      </c>
      <c r="FX222" t="str">
        <f>IF(FW222="","",TODAY()-FW222)</f>
        <v/>
      </c>
      <c r="GA222" t="str">
        <f>IF(FW222="","SIN ESTADO",IF(FY222&lt;&gt;"","PAGA",IF(FX222&gt;0,"VENCIDA",IF(FX222&gt;=-5,"POR VENCER","AL DÍA"))))</f>
        <v>SIN ESTADO</v>
      </c>
      <c r="GC222" t="str">
        <f>IF(N($H222)&lt;30,"",IF(FW222="","",FW222+31))</f>
        <v/>
      </c>
      <c r="GD222" t="str">
        <f>IF(GC222="","",TODAY()-GC222)</f>
        <v/>
      </c>
      <c r="GG222" t="str">
        <f>IF(GC222="","SIN ESTADO",IF(GE222&lt;&gt;"","PAGA",IF(GD222&gt;0,"VENCIDA",IF(GD222&gt;=-5,"POR VENCER","AL DÍA"))))</f>
        <v>SIN ESTADO</v>
      </c>
      <c r="GI222" t="str">
        <f>IF(N($H222)&lt;31,"",IF(GC222="","",GC222+31))</f>
        <v/>
      </c>
      <c r="GJ222" t="str">
        <f>IF(GI222="","",TODAY()-GI222)</f>
        <v/>
      </c>
      <c r="GM222" t="str">
        <f>IF(GI222="","SIN ESTADO",IF(GK222&lt;&gt;"","PAGA",IF(GJ222&gt;0,"VENCIDA",IF(GJ222&gt;=-5,"POR VENCER","AL DÍA"))))</f>
        <v>SIN ESTADO</v>
      </c>
      <c r="GO222" t="str">
        <f>IF(N($H222)&lt;32,"",IF(GI222="","",GI222+31))</f>
        <v/>
      </c>
      <c r="GP222" t="str">
        <f>IF(GO222="","",TODAY()-GO222)</f>
        <v/>
      </c>
      <c r="GS222" t="str">
        <f>IF(GO222="","SIN ESTADO",IF(GQ222&lt;&gt;"","PAGA",IF(GP222&gt;0,"VENCIDA",IF(GP222&gt;=-5,"POR VENCER","AL DÍA"))))</f>
        <v>SIN ESTADO</v>
      </c>
      <c r="GU222" t="str">
        <f>IF(N($H222)&lt;33,"",IF(GO222="","",GO222+31))</f>
        <v/>
      </c>
      <c r="GV222" t="str">
        <f>IF(GU222="","",TODAY()-GU222)</f>
        <v/>
      </c>
      <c r="GY222" t="str">
        <f>IF(GU222="","SIN ESTADO",IF(GW222&lt;&gt;"","PAGA",IF(GV222&gt;0,"VENCIDA",IF(GV222&gt;=-5,"POR VENCER","AL DÍA"))))</f>
        <v>SIN ESTADO</v>
      </c>
      <c r="HA222" t="str">
        <f>IF(N($H222)&lt;34,"",IF(GU222="","",GU222+31))</f>
        <v/>
      </c>
      <c r="HB222" t="str">
        <f>IF(HA222="","",TODAY()-HA222)</f>
        <v/>
      </c>
      <c r="HE222" t="str">
        <f>IF(HA222="","SIN ESTADO",IF(HC222&lt;&gt;"","PAGA",IF(HB222&gt;0,"VENCIDA",IF(HB222&gt;=-5,"POR VENCER","AL DÍA"))))</f>
        <v>SIN ESTADO</v>
      </c>
      <c r="HG222" t="str">
        <f>IF(N($H222)&lt;35,"",IF(HA222="","",HA222+31))</f>
        <v/>
      </c>
      <c r="HH222" t="str">
        <f>IF(HG222="","",TODAY()-HG222)</f>
        <v/>
      </c>
      <c r="HK222" t="str">
        <f>IF(HG222="","SIN ESTADO",IF(HI222&lt;&gt;"","PAGA",IF(HH222&gt;0,"VENCIDA",IF(HH222&gt;=-5,"POR VENCER","AL DÍA"))))</f>
        <v>SIN ESTADO</v>
      </c>
      <c r="HM222" t="str">
        <f>IF(N($H222)&lt;36,"",IF(HG222="","",HG222+31))</f>
        <v/>
      </c>
      <c r="HN222" t="str">
        <f>IF(HM222="","",TODAY()-HM222)</f>
        <v/>
      </c>
      <c r="HQ222" t="str">
        <f>IF(HM222="","SIN ESTADO",IF(HO222&lt;&gt;"","PAGA",IF(HN222&gt;0,"VENCIDA",IF(HN222&gt;=-5,"POR VENCER","AL DÍA"))))</f>
        <v>SIN ESTADO</v>
      </c>
      <c r="HS222">
        <f>N222+T222+Z222+AF222+AL222+AR222+AX222+BD222+BJ222+BP222+BV222+CB222+CH222+CN222+CT222+CZ222+DF222+DL222+DR222+DX222+ED222+EJ222+EP222+EV222+FB222+FH222+FN222+FT222+FZ222+GF222+GL222+GR222+GX222+HD222+HJ222+HP222</f>
        <v>0</v>
      </c>
      <c r="HU222">
        <f>IFERROR(N($J222),0)</f>
        <v>0</v>
      </c>
      <c r="HW222">
        <f>SUMPRODUCT((MOD(COLUMN($M222:$HR222)-COLUMN($M222),6)=0)*ISNUMBER($M222:$HR222)*($M222:$HR222&gt;=RESUMEN!$C$26)*($M222:$HR222&lt;=RESUMEN!$C$27)*IFERROR(N($N222:$HS222),0))</f>
        <v>0</v>
      </c>
      <c r="HX222">
        <f>SUMPRODUCT((MOD(COLUMN($M222:$HR222)-COLUMN($M222),6)=0)*ISNUMBER($M222:$HR222)*($M222:$HR222&gt;=RESUMEN!$C$26)*($M222:$HR222&lt;=RESUMEN!$C$27))</f>
        <v>0</v>
      </c>
    </row>
    <row r="223">
      <c r="B223">
        <f>VENTAS!A222</f>
        <v>220</v>
      </c>
      <c r="C223" t="str">
        <f>VENTAS!B222</f>
        <v xml:space="preserve">LC2 - 25 - 1 </v>
      </c>
      <c r="D223" t="str">
        <f>VENTAS!C222</f>
        <v>VENDIDO</v>
      </c>
      <c r="E223">
        <f>VENTAS!D222</f>
        <v>25798000</v>
      </c>
      <c r="F223">
        <f>VENTAS!J222</f>
        <v>21798000</v>
      </c>
      <c r="G223">
        <f>VENTAS!F222</f>
        <v>45905</v>
      </c>
      <c r="H223">
        <f>VENTAS!K222</f>
        <v>24</v>
      </c>
      <c r="I223" t="str">
        <f>VENTAS!M222</f>
        <v xml:space="preserve">05 DE CADA MES </v>
      </c>
      <c r="J223">
        <f>VENTAS!L222</f>
        <v>908250</v>
      </c>
      <c r="K223">
        <f>IF(N($H223)&lt;1,"",$G223+31)</f>
        <v>45936</v>
      </c>
      <c r="L223">
        <f>IF(K223="","",TODAY()-K223)</f>
        <v>382</v>
      </c>
      <c r="M223">
        <v>45936</v>
      </c>
      <c r="N223">
        <v>908250</v>
      </c>
      <c r="O223" t="str">
        <f>IF(K223="","SIN ESTADO",IF(M223&lt;&gt;"","PAGA",IF(L223&gt;0,"VENCIDA",IF(L223&gt;=-5,"POR VENCER","AL DÍA"))))</f>
        <v>PAGA</v>
      </c>
      <c r="P223" t="str">
        <v>TRANSFERENCIA</v>
      </c>
      <c r="Q223">
        <f>IF(N($H223)&lt;2,"",IF(K223="","",K223+31))</f>
        <v>45967</v>
      </c>
      <c r="R223">
        <f>IF(Q223="","",TODAY()-Q223)</f>
        <v>351</v>
      </c>
      <c r="S223">
        <v>45968</v>
      </c>
      <c r="T223">
        <v>908250</v>
      </c>
      <c r="U223" t="str">
        <f>IF(Q223="","SIN ESTADO",IF(S223&lt;&gt;"","PAGA",IF(R223&gt;0,"VENCIDA",IF(R223&gt;=-5,"POR VENCER","AL DÍA"))))</f>
        <v>PAGA</v>
      </c>
      <c r="V223" t="str">
        <v>TRANSFERENCIA</v>
      </c>
      <c r="W223">
        <f>IF(N($H223)&lt;3,"",IF(Q223="","",Q223+31))</f>
        <v>45998</v>
      </c>
      <c r="X223">
        <f>IF(W223="","",TODAY()-W223)</f>
        <v>320</v>
      </c>
      <c r="Y223">
        <v>46019</v>
      </c>
      <c r="Z223">
        <v>908250</v>
      </c>
      <c r="AA223" t="str">
        <f>IF(W223="","SIN ESTADO",IF(Y223&lt;&gt;"","PAGA",IF(X223&gt;0,"VENCIDA",IF(X223&gt;=-5,"POR VENCER","AL DÍA"))))</f>
        <v>PAGA</v>
      </c>
      <c r="AB223" t="str">
        <v>TRANSFERENCIA</v>
      </c>
      <c r="AC223">
        <f>IF(N($H223)&lt;4,"",IF(W223="","",W223+31))</f>
        <v>46029</v>
      </c>
      <c r="AD223">
        <f>IF(AC223="","",TODAY()-AC223)</f>
        <v>289</v>
      </c>
      <c r="AE223">
        <v>46031</v>
      </c>
      <c r="AF223">
        <v>908250</v>
      </c>
      <c r="AG223" t="str">
        <f>IF(AC223="","SIN ESTADO",IF(AE223&lt;&gt;"","PAGA",IF(AD223&gt;0,"VENCIDA",IF(AD223&gt;=-5,"POR VENCER","AL DÍA"))))</f>
        <v>PAGA</v>
      </c>
      <c r="AH223" t="str">
        <v>TRANSFERENCIA</v>
      </c>
      <c r="AI223">
        <f>IF(N($H223)&lt;5,"",IF(AC223="","",AC223+31))</f>
        <v>46060</v>
      </c>
      <c r="AJ223">
        <f>IF(AI223="","",TODAY()-AI223)</f>
        <v>258</v>
      </c>
      <c r="AK223">
        <v>46056</v>
      </c>
      <c r="AL223">
        <v>908250</v>
      </c>
      <c r="AM223" t="str">
        <f>IF(AI223="","SIN ESTADO",IF(AK223&lt;&gt;"","PAGA",IF(AJ223&gt;0,"VENCIDA",IF(AJ223&gt;=-5,"POR VENCER","AL DÍA"))))</f>
        <v>PAGA</v>
      </c>
      <c r="AN223" t="str">
        <v>TRANSFERENCIA</v>
      </c>
      <c r="AO223">
        <f>IF(N($H223)&lt;6,"",IF(AI223="","",AI223+31))</f>
        <v>46091</v>
      </c>
      <c r="AP223">
        <f>IF(AO223="","",TODAY()-AO223)</f>
        <v>227</v>
      </c>
      <c r="AQ223">
        <v>46077</v>
      </c>
      <c r="AR223">
        <v>908250</v>
      </c>
      <c r="AS223" t="str">
        <f>IF(AO223="","SIN ESTADO",IF(AQ223&lt;&gt;"","PAGA",IF(AP223&gt;0,"VENCIDA",IF(AP223&gt;=-5,"POR VENCER","AL DÍA"))))</f>
        <v>PAGA</v>
      </c>
      <c r="AT223" t="str">
        <v>TRANSFERENCIA</v>
      </c>
      <c r="AU223">
        <f>IF(N($H223)&lt;7,"",IF(AO223="","",AO223+31))</f>
        <v>46122</v>
      </c>
      <c r="AV223">
        <f>IF(AU223="","",TODAY()-AU223)</f>
        <v>196</v>
      </c>
      <c r="AW223">
        <v>46118</v>
      </c>
      <c r="AX223">
        <v>908250</v>
      </c>
      <c r="AY223" t="str">
        <f>IF(AU223="","SIN ESTADO",IF(AW223&lt;&gt;"","PAGA",IF(AV223&gt;0,"VENCIDA",IF(AV223&gt;=-5,"POR VENCER","AL DÍA"))))</f>
        <v>PAGA</v>
      </c>
      <c r="AZ223" t="str">
        <v>TRANSFERENCIA</v>
      </c>
      <c r="BA223">
        <f>IF(N($H223)&lt;8,"",IF(AU223="","",AU223+31))</f>
        <v>46153</v>
      </c>
      <c r="BB223">
        <f>IF(BA223="","",TODAY()-BA223)</f>
        <v>165</v>
      </c>
      <c r="BC223">
        <v>46150</v>
      </c>
      <c r="BD223">
        <v>908250</v>
      </c>
      <c r="BE223" t="str">
        <f>IF(BA223="","SIN ESTADO",IF(BC223&lt;&gt;"","PAGA",IF(BB223&gt;0,"VENCIDA",IF(BB223&gt;=-5,"POR VENCER","AL DÍA"))))</f>
        <v>PAGA</v>
      </c>
      <c r="BF223" t="str">
        <v>TRANSFERENCIA</v>
      </c>
      <c r="BG223">
        <f>IF(N($H223)&lt;9,"",IF(BA223="","",BA223+31))</f>
        <v>46184</v>
      </c>
      <c r="BH223">
        <f>IF(BG223="","",TODAY()-BG223)</f>
        <v>134</v>
      </c>
      <c r="BI223">
        <v>46179</v>
      </c>
      <c r="BJ223">
        <v>908250</v>
      </c>
      <c r="BK223" t="str">
        <f>IF(BG223="","SIN ESTADO",IF(BI223&lt;&gt;"","PAGA",IF(BH223&gt;0,"VENCIDA",IF(BH223&gt;=-5,"POR VENCER","AL DÍA"))))</f>
        <v>PAGA</v>
      </c>
      <c r="BL223" t="str">
        <v>TRANSFERENCIA</v>
      </c>
      <c r="BM223">
        <f>IF(N($H223)&lt;10,"",IF(BG223="","",BG223+31))</f>
        <v>46215</v>
      </c>
      <c r="BN223">
        <f>IF(BM223="","",TODAY()-BM223)</f>
        <v>103</v>
      </c>
      <c r="BO223">
        <v>46210</v>
      </c>
      <c r="BP223">
        <v>908250</v>
      </c>
      <c r="BQ223" t="str">
        <f>IF(BM223="","SIN ESTADO",IF(BO223&lt;&gt;"","PAGA",IF(BN223&gt;0,"VENCIDA",IF(BN223&gt;=-5,"POR VENCER","AL DÍA"))))</f>
        <v>PAGA</v>
      </c>
      <c r="BR223" t="str">
        <v>TRANSFERENCIA</v>
      </c>
      <c r="BS223">
        <f>IF(N($H223)&lt;11,"",IF(BM223="","",BM223+31))</f>
        <v>46246</v>
      </c>
      <c r="BT223">
        <f>IF(BS223="","",TODAY()-BS223)</f>
        <v>72</v>
      </c>
      <c r="BU223">
        <v>46240</v>
      </c>
      <c r="BV223">
        <v>908250</v>
      </c>
      <c r="BW223" t="str">
        <f>IF(BS223="","SIN ESTADO",IF(BU223&lt;&gt;"","PAGA",IF(BT223&gt;0,"VENCIDA",IF(BT223&gt;=-5,"POR VENCER","AL DÍA"))))</f>
        <v>PAGA</v>
      </c>
      <c r="BX223" t="str">
        <v>TRANSFERENCIA</v>
      </c>
      <c r="BY223">
        <f>IF(N($H223)&lt;12,"",IF(BS223="","",BS223+31))</f>
        <v>46277</v>
      </c>
      <c r="BZ223">
        <f>IF(BY223="","",TODAY()-BY223)</f>
        <v>41</v>
      </c>
      <c r="CA223">
        <v>46272</v>
      </c>
      <c r="CB223">
        <v>908250</v>
      </c>
      <c r="CC223" t="str">
        <f>IF(BY223="","SIN ESTADO",IF(CA223&lt;&gt;"","PAGA",IF(BZ223&gt;0,"VENCIDA",IF(BZ223&gt;=-5,"POR VENCER","AL DÍA"))))</f>
        <v>PAGA</v>
      </c>
      <c r="CD223" t="str">
        <v>TRANSFERENCIA</v>
      </c>
      <c r="CE223">
        <f>IF(N($H223)&lt;13,"",IF(BY223="","",BY223+31))</f>
        <v>46308</v>
      </c>
      <c r="CF223">
        <f>IF(CE223="","",TODAY()-CE223)</f>
        <v>10</v>
      </c>
      <c r="CG223">
        <v>46308</v>
      </c>
      <c r="CH223">
        <v>908250</v>
      </c>
      <c r="CI223" t="str">
        <f>IF(CE223="","SIN ESTADO",IF(CG223&lt;&gt;"","PAGA",IF(CF223&gt;0,"VENCIDA",IF(CF223&gt;=-5,"POR VENCER","AL DÍA"))))</f>
        <v>PAGA</v>
      </c>
      <c r="CJ223" t="str">
        <v>TRANSFERENCIA</v>
      </c>
      <c r="CK223">
        <f>IF(N($H223)&lt;14,"",IF(CE223="","",CE223+31))</f>
        <v>46339</v>
      </c>
      <c r="CL223">
        <f>IF(CK223="","",TODAY()-CK223)</f>
        <v>-21</v>
      </c>
      <c r="CO223" t="str">
        <f>IF(CK223="","SIN ESTADO",IF(CM223&lt;&gt;"","PAGA",IF(CL223&gt;0,"VENCIDA",IF(CL223&gt;=-5,"POR VENCER","AL DÍA"))))</f>
        <v>AL DÍA</v>
      </c>
      <c r="CQ223">
        <f>IF(N($H223)&lt;15,"",IF(CK223="","",CK223+31))</f>
        <v>46370</v>
      </c>
      <c r="CR223">
        <f>IF(CQ223="","",TODAY()-CQ223)</f>
        <v>-52</v>
      </c>
      <c r="CU223" t="str">
        <f>IF(CQ223="","SIN ESTADO",IF(CS223&lt;&gt;"","PAGA",IF(CR223&gt;0,"VENCIDA",IF(CR223&gt;=-5,"POR VENCER","AL DÍA"))))</f>
        <v>AL DÍA</v>
      </c>
      <c r="CW223">
        <f>IF(N($H223)&lt;16,"",IF(CQ223="","",CQ223+31))</f>
        <v>46401</v>
      </c>
      <c r="CX223">
        <f>IF(CW223="","",TODAY()-CW223)</f>
        <v>-83</v>
      </c>
      <c r="DA223" t="str">
        <f>IF(CW223="","SIN ESTADO",IF(CY223&lt;&gt;"","PAGA",IF(CX223&gt;0,"VENCIDA",IF(CX223&gt;=-5,"POR VENCER","AL DÍA"))))</f>
        <v>AL DÍA</v>
      </c>
      <c r="DC223">
        <f>IF(N($H223)&lt;17,"",IF(CW223="","",CW223+31))</f>
        <v>46432</v>
      </c>
      <c r="DD223">
        <f>IF(DC223="","",TODAY()-DC223)</f>
        <v>-114</v>
      </c>
      <c r="DG223" t="str">
        <f>IF(DC223="","SIN ESTADO",IF(DE223&lt;&gt;"","PAGA",IF(DD223&gt;0,"VENCIDA",IF(DD223&gt;=-5,"POR VENCER","AL DÍA"))))</f>
        <v>AL DÍA</v>
      </c>
      <c r="DI223">
        <f>IF(N($H223)&lt;18,"",IF(DC223="","",DC223+31))</f>
        <v>46463</v>
      </c>
      <c r="DJ223">
        <f>IF(DI223="","",TODAY()-DI223)</f>
        <v>-145</v>
      </c>
      <c r="DM223" t="str">
        <f>IF(DI223="","SIN ESTADO",IF(DK223&lt;&gt;"","PAGA",IF(DJ223&gt;0,"VENCIDA",IF(DJ223&gt;=-5,"POR VENCER","AL DÍA"))))</f>
        <v>AL DÍA</v>
      </c>
      <c r="DO223">
        <f>IF(N($H223)&lt;19,"",IF(DI223="","",DI223+31))</f>
        <v>46494</v>
      </c>
      <c r="DP223">
        <f>IF(DO223="","",TODAY()-DO223)</f>
        <v>-176</v>
      </c>
      <c r="DS223" t="str">
        <f>IF(DO223="","SIN ESTADO",IF(DQ223&lt;&gt;"","PAGA",IF(DP223&gt;0,"VENCIDA",IF(DP223&gt;=-5,"POR VENCER","AL DÍA"))))</f>
        <v>AL DÍA</v>
      </c>
      <c r="DU223">
        <f>IF(N($H223)&lt;20,"",IF(DO223="","",DO223+31))</f>
        <v>46525</v>
      </c>
      <c r="DV223">
        <f>IF(DU223="","",TODAY()-DU223)</f>
        <v>-207</v>
      </c>
      <c r="DY223" t="str">
        <f>IF(DU223="","SIN ESTADO",IF(DW223&lt;&gt;"","PAGA",IF(DV223&gt;0,"VENCIDA",IF(DV223&gt;=-5,"POR VENCER","AL DÍA"))))</f>
        <v>AL DÍA</v>
      </c>
      <c r="EA223">
        <f>IF(N($H223)&lt;21,"",IF(DU223="","",DU223+31))</f>
        <v>46556</v>
      </c>
      <c r="EB223">
        <f>IF(EA223="","",TODAY()-EA223)</f>
        <v>-238</v>
      </c>
      <c r="EE223" t="str">
        <f>IF(EA223="","SIN ESTADO",IF(EC223&lt;&gt;"","PAGA",IF(EB223&gt;0,"VENCIDA",IF(EB223&gt;=-5,"POR VENCER","AL DÍA"))))</f>
        <v>AL DÍA</v>
      </c>
      <c r="EG223">
        <f>IF(N($H223)&lt;22,"",IF(EA223="","",EA223+31))</f>
        <v>46587</v>
      </c>
      <c r="EH223">
        <f>IF(EG223="","",TODAY()-EG223)</f>
        <v>-269</v>
      </c>
      <c r="EK223" t="str">
        <f>IF(EG223="","SIN ESTADO",IF(EI223&lt;&gt;"","PAGA",IF(EH223&gt;0,"VENCIDA",IF(EH223&gt;=-5,"POR VENCER","AL DÍA"))))</f>
        <v>AL DÍA</v>
      </c>
      <c r="EM223">
        <f>IF(N($H223)&lt;23,"",IF(EG223="","",EG223+31))</f>
        <v>46618</v>
      </c>
      <c r="EN223">
        <f>IF(EM223="","",TODAY()-EM223)</f>
        <v>-300</v>
      </c>
      <c r="EQ223" t="str">
        <f>IF(EM223="","SIN ESTADO",IF(EO223&lt;&gt;"","PAGA",IF(EN223&gt;0,"VENCIDA",IF(EN223&gt;=-5,"POR VENCER","AL DÍA"))))</f>
        <v>AL DÍA</v>
      </c>
      <c r="ES223">
        <f>IF(N($H223)&lt;24,"",IF(EM223="","",EM223+31))</f>
        <v>46649</v>
      </c>
      <c r="ET223">
        <f>IF(ES223="","",TODAY()-ES223)</f>
        <v>-331</v>
      </c>
      <c r="EW223" t="str">
        <f>IF(ES223="","SIN ESTADO",IF(EU223&lt;&gt;"","PAGA",IF(ET223&gt;0,"VENCIDA",IF(ET223&gt;=-5,"POR VENCER","AL DÍA"))))</f>
        <v>AL DÍA</v>
      </c>
      <c r="EY223" t="str">
        <f>IF(N($H223)&lt;25,"",IF(ES223="","",ES223+31))</f>
        <v/>
      </c>
      <c r="EZ223" t="str">
        <f>IF(EY223="","",TODAY()-EY223)</f>
        <v/>
      </c>
      <c r="FC223" t="str">
        <f>IF(EY223="","SIN ESTADO",IF(FA223&lt;&gt;"","PAGA",IF(EZ223&gt;0,"VENCIDA",IF(EZ223&gt;=-5,"POR VENCER","AL DÍA"))))</f>
        <v>SIN ESTADO</v>
      </c>
      <c r="FE223" t="str">
        <f>IF(N($H223)&lt;26,"",IF(EY223="","",EY223+31))</f>
        <v/>
      </c>
      <c r="FF223" t="str">
        <f>IF(FE223="","",TODAY()-FE223)</f>
        <v/>
      </c>
      <c r="FI223" t="str">
        <f>IF(FE223="","SIN ESTADO",IF(FG223&lt;&gt;"","PAGA",IF(FF223&gt;0,"VENCIDA",IF(FF223&gt;=-5,"POR VENCER","AL DÍA"))))</f>
        <v>SIN ESTADO</v>
      </c>
      <c r="FK223" t="str">
        <f>IF(N($H223)&lt;27,"",IF(FE223="","",FE223+31))</f>
        <v/>
      </c>
      <c r="FL223" t="str">
        <f>IF(FK223="","",TODAY()-FK223)</f>
        <v/>
      </c>
      <c r="FO223" t="str">
        <f>IF(FK223="","SIN ESTADO",IF(FM223&lt;&gt;"","PAGA",IF(FL223&gt;0,"VENCIDA",IF(FL223&gt;=-5,"POR VENCER","AL DÍA"))))</f>
        <v>SIN ESTADO</v>
      </c>
      <c r="FQ223" t="str">
        <f>IF(N($H223)&lt;28,"",IF(FK223="","",FK223+31))</f>
        <v/>
      </c>
      <c r="FR223" t="str">
        <f>IF(FQ223="","",TODAY()-FQ223)</f>
        <v/>
      </c>
      <c r="FU223" t="str">
        <f>IF(FQ223="","SIN ESTADO",IF(FS223&lt;&gt;"","PAGA",IF(FR223&gt;0,"VENCIDA",IF(FR223&gt;=-5,"POR VENCER","AL DÍA"))))</f>
        <v>SIN ESTADO</v>
      </c>
      <c r="FW223" t="str">
        <f>IF(N($H223)&lt;29,"",IF(FQ223="","",FQ223+31))</f>
        <v/>
      </c>
      <c r="FX223" t="str">
        <f>IF(FW223="","",TODAY()-FW223)</f>
        <v/>
      </c>
      <c r="GA223" t="str">
        <f>IF(FW223="","SIN ESTADO",IF(FY223&lt;&gt;"","PAGA",IF(FX223&gt;0,"VENCIDA",IF(FX223&gt;=-5,"POR VENCER","AL DÍA"))))</f>
        <v>SIN ESTADO</v>
      </c>
      <c r="GC223" t="str">
        <f>IF(N($H223)&lt;30,"",IF(FW223="","",FW223+31))</f>
        <v/>
      </c>
      <c r="GD223" t="str">
        <f>IF(GC223="","",TODAY()-GC223)</f>
        <v/>
      </c>
      <c r="GG223" t="str">
        <f>IF(GC223="","SIN ESTADO",IF(GE223&lt;&gt;"","PAGA",IF(GD223&gt;0,"VENCIDA",IF(GD223&gt;=-5,"POR VENCER","AL DÍA"))))</f>
        <v>SIN ESTADO</v>
      </c>
      <c r="GI223" t="str">
        <f>IF(N($H223)&lt;31,"",IF(GC223="","",GC223+31))</f>
        <v/>
      </c>
      <c r="GJ223" t="str">
        <f>IF(GI223="","",TODAY()-GI223)</f>
        <v/>
      </c>
      <c r="GM223" t="str">
        <f>IF(GI223="","SIN ESTADO",IF(GK223&lt;&gt;"","PAGA",IF(GJ223&gt;0,"VENCIDA",IF(GJ223&gt;=-5,"POR VENCER","AL DÍA"))))</f>
        <v>SIN ESTADO</v>
      </c>
      <c r="GO223" t="str">
        <f>IF(N($H223)&lt;32,"",IF(GI223="","",GI223+31))</f>
        <v/>
      </c>
      <c r="GP223" t="str">
        <f>IF(GO223="","",TODAY()-GO223)</f>
        <v/>
      </c>
      <c r="GS223" t="str">
        <f>IF(GO223="","SIN ESTADO",IF(GQ223&lt;&gt;"","PAGA",IF(GP223&gt;0,"VENCIDA",IF(GP223&gt;=-5,"POR VENCER","AL DÍA"))))</f>
        <v>SIN ESTADO</v>
      </c>
      <c r="GU223" t="str">
        <f>IF(N($H223)&lt;33,"",IF(GO223="","",GO223+31))</f>
        <v/>
      </c>
      <c r="GV223" t="str">
        <f>IF(GU223="","",TODAY()-GU223)</f>
        <v/>
      </c>
      <c r="GY223" t="str">
        <f>IF(GU223="","SIN ESTADO",IF(GW223&lt;&gt;"","PAGA",IF(GV223&gt;0,"VENCIDA",IF(GV223&gt;=-5,"POR VENCER","AL DÍA"))))</f>
        <v>SIN ESTADO</v>
      </c>
      <c r="HA223" t="str">
        <f>IF(N($H223)&lt;34,"",IF(GU223="","",GU223+31))</f>
        <v/>
      </c>
      <c r="HB223" t="str">
        <f>IF(HA223="","",TODAY()-HA223)</f>
        <v/>
      </c>
      <c r="HE223" t="str">
        <f>IF(HA223="","SIN ESTADO",IF(HC223&lt;&gt;"","PAGA",IF(HB223&gt;0,"VENCIDA",IF(HB223&gt;=-5,"POR VENCER","AL DÍA"))))</f>
        <v>SIN ESTADO</v>
      </c>
      <c r="HG223" t="str">
        <f>IF(N($H223)&lt;35,"",IF(HA223="","",HA223+31))</f>
        <v/>
      </c>
      <c r="HH223" t="str">
        <f>IF(HG223="","",TODAY()-HG223)</f>
        <v/>
      </c>
      <c r="HK223" t="str">
        <f>IF(HG223="","SIN ESTADO",IF(HI223&lt;&gt;"","PAGA",IF(HH223&gt;0,"VENCIDA",IF(HH223&gt;=-5,"POR VENCER","AL DÍA"))))</f>
        <v>SIN ESTADO</v>
      </c>
      <c r="HM223" t="str">
        <f>IF(N($H223)&lt;36,"",IF(HG223="","",HG223+31))</f>
        <v/>
      </c>
      <c r="HN223" t="str">
        <f>IF(HM223="","",TODAY()-HM223)</f>
        <v/>
      </c>
      <c r="HQ223" t="str">
        <f>IF(HM223="","SIN ESTADO",IF(HO223&lt;&gt;"","PAGA",IF(HN223&gt;0,"VENCIDA",IF(HN223&gt;=-5,"POR VENCER","AL DÍA"))))</f>
        <v>SIN ESTADO</v>
      </c>
      <c r="HS223">
        <f>N223+T223+Z223+AF223+AL223+AR223+AX223+BD223+BJ223+BP223+BV223+CB223+CH223+CN223+CT223+CZ223+DF223+DL223+DR223+DX223+ED223+EJ223+EP223+EV223+FB223+FH223+FN223+FT223+FZ223+GF223+GL223+GR223+GX223+HD223+HJ223+HP223</f>
        <v>11807250</v>
      </c>
      <c r="HU223">
        <f>IFERROR(N($J223),0)</f>
        <v>908250</v>
      </c>
      <c r="HW223">
        <f>SUMPRODUCT((MOD(COLUMN($M223:$HR223)-COLUMN($M223),6)=0)*ISNUMBER($M223:$HR223)*($M223:$HR223&gt;=RESUMEN!$C$26)*($M223:$HR223&lt;=RESUMEN!$C$27)*IFERROR(N($N223:$HS223),0))</f>
        <v>908250</v>
      </c>
      <c r="HX223">
        <f>SUMPRODUCT((MOD(COLUMN($M223:$HR223)-COLUMN($M223),6)=0)*ISNUMBER($M223:$HR223)*($M223:$HR223&gt;=RESUMEN!$C$26)*($M223:$HR223&lt;=RESUMEN!$C$27))</f>
        <v>1</v>
      </c>
    </row>
    <row r="224">
      <c r="B224">
        <f>VENTAS!A223</f>
        <v>221</v>
      </c>
      <c r="C224" t="str">
        <f>VENTAS!B223</f>
        <v xml:space="preserve">LC2 - 25 - 2 </v>
      </c>
      <c r="D224" t="str">
        <f>VENTAS!C223</f>
        <v>VENDIDO</v>
      </c>
      <c r="E224">
        <f>VENTAS!D223</f>
        <v>28000000</v>
      </c>
      <c r="F224">
        <f>VENTAS!J223</f>
        <v>24000000</v>
      </c>
      <c r="G224">
        <f>VENTAS!F223</f>
        <v>46063</v>
      </c>
      <c r="H224">
        <f>VENTAS!K223</f>
        <v>24</v>
      </c>
      <c r="I224" t="str">
        <f>VENTAS!M223</f>
        <v xml:space="preserve">10 DE CADA MES </v>
      </c>
      <c r="J224">
        <f>VENTAS!L223</f>
        <v>1000000</v>
      </c>
      <c r="K224">
        <f>IF(N($H224)&lt;1,"",$G224+31)</f>
        <v>46094</v>
      </c>
      <c r="L224">
        <f>IF(K224="","",TODAY()-K224)</f>
        <v>224</v>
      </c>
      <c r="M224">
        <v>46089</v>
      </c>
      <c r="N224">
        <v>1000000</v>
      </c>
      <c r="O224" t="str">
        <f>IF(K224="","SIN ESTADO",IF(M224&lt;&gt;"","PAGA",IF(L224&gt;0,"VENCIDA",IF(L224&gt;=-5,"POR VENCER","AL DÍA"))))</f>
        <v>PAGA</v>
      </c>
      <c r="P224" t="str">
        <v>TRANSFERENCIA</v>
      </c>
      <c r="Q224">
        <f>IF(N($H224)&lt;2,"",IF(K224="","",K224+31))</f>
        <v>46125</v>
      </c>
      <c r="R224">
        <f>IF(Q224="","",TODAY()-Q224)</f>
        <v>193</v>
      </c>
      <c r="S224">
        <v>46124</v>
      </c>
      <c r="T224">
        <v>1000000</v>
      </c>
      <c r="U224" t="str">
        <f>IF(Q224="","SIN ESTADO",IF(S224&lt;&gt;"","PAGA",IF(R224&gt;0,"VENCIDA",IF(R224&gt;=-5,"POR VENCER","AL DÍA"))))</f>
        <v>PAGA</v>
      </c>
      <c r="V224" t="str">
        <v>TRANSFERENCIA</v>
      </c>
      <c r="W224">
        <f>IF(N($H224)&lt;3,"",IF(Q224="","",Q224+31))</f>
        <v>46156</v>
      </c>
      <c r="X224">
        <f>IF(W224="","",TODAY()-W224)</f>
        <v>162</v>
      </c>
      <c r="Y224">
        <v>46150</v>
      </c>
      <c r="Z224">
        <v>1000000</v>
      </c>
      <c r="AA224" t="str">
        <f>IF(W224="","SIN ESTADO",IF(Y224&lt;&gt;"","PAGA",IF(X224&gt;0,"VENCIDA",IF(X224&gt;=-5,"POR VENCER","AL DÍA"))))</f>
        <v>PAGA</v>
      </c>
      <c r="AB224" t="str">
        <v>TRANSFERENCIA</v>
      </c>
      <c r="AC224">
        <f>IF(N($H224)&lt;4,"",IF(W224="","",W224+31))</f>
        <v>46187</v>
      </c>
      <c r="AD224">
        <f>IF(AC224="","",TODAY()-AC224)</f>
        <v>131</v>
      </c>
      <c r="AE224">
        <v>46178</v>
      </c>
      <c r="AF224">
        <v>1000000</v>
      </c>
      <c r="AG224" t="str">
        <f>IF(AC224="","SIN ESTADO",IF(AE224&lt;&gt;"","PAGA",IF(AD224&gt;0,"VENCIDA",IF(AD224&gt;=-5,"POR VENCER","AL DÍA"))))</f>
        <v>PAGA</v>
      </c>
      <c r="AH224" t="str">
        <v>TRANSFERENCIA</v>
      </c>
      <c r="AI224">
        <f>IF(N($H224)&lt;5,"",IF(AC224="","",AC224+31))</f>
        <v>46218</v>
      </c>
      <c r="AJ224">
        <f>IF(AI224="","",TODAY()-AI224)</f>
        <v>100</v>
      </c>
      <c r="AK224">
        <v>46206</v>
      </c>
      <c r="AL224">
        <v>1000000</v>
      </c>
      <c r="AM224" t="str">
        <f>IF(AI224="","SIN ESTADO",IF(AK224&lt;&gt;"","PAGA",IF(AJ224&gt;0,"VENCIDA",IF(AJ224&gt;=-5,"POR VENCER","AL DÍA"))))</f>
        <v>PAGA</v>
      </c>
      <c r="AN224" t="str">
        <v>TRANSFERENCIA</v>
      </c>
      <c r="AO224">
        <f>IF(N($H224)&lt;6,"",IF(AI224="","",AI224+31))</f>
        <v>46249</v>
      </c>
      <c r="AP224">
        <f>IF(AO224="","",TODAY()-AO224)</f>
        <v>69</v>
      </c>
      <c r="AQ224">
        <v>46239</v>
      </c>
      <c r="AR224">
        <v>1000000</v>
      </c>
      <c r="AS224" t="str">
        <f>IF(AO224="","SIN ESTADO",IF(AQ224&lt;&gt;"","PAGA",IF(AP224&gt;0,"VENCIDA",IF(AP224&gt;=-5,"POR VENCER","AL DÍA"))))</f>
        <v>PAGA</v>
      </c>
      <c r="AT224" t="str">
        <v>TRANSFERENCIA</v>
      </c>
      <c r="AU224">
        <f>IF(N($H224)&lt;7,"",IF(AO224="","",AO224+31))</f>
        <v>46280</v>
      </c>
      <c r="AV224">
        <f>IF(AU224="","",TODAY()-AU224)</f>
        <v>38</v>
      </c>
      <c r="AW224">
        <v>46269</v>
      </c>
      <c r="AX224">
        <v>1000000</v>
      </c>
      <c r="AY224" t="str">
        <f>IF(AU224="","SIN ESTADO",IF(AW224&lt;&gt;"","PAGA",IF(AV224&gt;0,"VENCIDA",IF(AV224&gt;=-5,"POR VENCER","AL DÍA"))))</f>
        <v>PAGA</v>
      </c>
      <c r="AZ224" t="str">
        <v>TRANSFERENCIA</v>
      </c>
      <c r="BA224">
        <f>IF(N($H224)&lt;8,"",IF(AU224="","",AU224+31))</f>
        <v>46311</v>
      </c>
      <c r="BB224">
        <f>IF(BA224="","",TODAY()-BA224)</f>
        <v>7</v>
      </c>
      <c r="BC224">
        <v>46299</v>
      </c>
      <c r="BD224">
        <v>1000000</v>
      </c>
      <c r="BE224" t="str">
        <f>IF(BA224="","SIN ESTADO",IF(BC224&lt;&gt;"","PAGA",IF(BB224&gt;0,"VENCIDA",IF(BB224&gt;=-5,"POR VENCER","AL DÍA"))))</f>
        <v>PAGA</v>
      </c>
      <c r="BF224" t="str">
        <v>TRANSFERENCIA</v>
      </c>
      <c r="BG224">
        <f>IF(N($H224)&lt;9,"",IF(BA224="","",BA224+31))</f>
        <v>46342</v>
      </c>
      <c r="BH224">
        <f>IF(BG224="","",TODAY()-BG224)</f>
        <v>-24</v>
      </c>
      <c r="BK224" t="str">
        <f>IF(BG224="","SIN ESTADO",IF(BI224&lt;&gt;"","PAGA",IF(BH224&gt;0,"VENCIDA",IF(BH224&gt;=-5,"POR VENCER","AL DÍA"))))</f>
        <v>AL DÍA</v>
      </c>
      <c r="BM224">
        <f>IF(N($H224)&lt;10,"",IF(BG224="","",BG224+31))</f>
        <v>46373</v>
      </c>
      <c r="BN224">
        <f>IF(BM224="","",TODAY()-BM224)</f>
        <v>-55</v>
      </c>
      <c r="BQ224" t="str">
        <f>IF(BM224="","SIN ESTADO",IF(BO224&lt;&gt;"","PAGA",IF(BN224&gt;0,"VENCIDA",IF(BN224&gt;=-5,"POR VENCER","AL DÍA"))))</f>
        <v>AL DÍA</v>
      </c>
      <c r="BS224">
        <f>IF(N($H224)&lt;11,"",IF(BM224="","",BM224+31))</f>
        <v>46404</v>
      </c>
      <c r="BT224">
        <f>IF(BS224="","",TODAY()-BS224)</f>
        <v>-86</v>
      </c>
      <c r="BW224" t="str">
        <f>IF(BS224="","SIN ESTADO",IF(BU224&lt;&gt;"","PAGA",IF(BT224&gt;0,"VENCIDA",IF(BT224&gt;=-5,"POR VENCER","AL DÍA"))))</f>
        <v>AL DÍA</v>
      </c>
      <c r="BY224">
        <f>IF(N($H224)&lt;12,"",IF(BS224="","",BS224+31))</f>
        <v>46435</v>
      </c>
      <c r="BZ224">
        <f>IF(BY224="","",TODAY()-BY224)</f>
        <v>-117</v>
      </c>
      <c r="CC224" t="str">
        <f>IF(BY224="","SIN ESTADO",IF(CA224&lt;&gt;"","PAGA",IF(BZ224&gt;0,"VENCIDA",IF(BZ224&gt;=-5,"POR VENCER","AL DÍA"))))</f>
        <v>AL DÍA</v>
      </c>
      <c r="CE224">
        <f>IF(N($H224)&lt;13,"",IF(BY224="","",BY224+31))</f>
        <v>46466</v>
      </c>
      <c r="CF224">
        <f>IF(CE224="","",TODAY()-CE224)</f>
        <v>-148</v>
      </c>
      <c r="CI224" t="str">
        <f>IF(CE224="","SIN ESTADO",IF(CG224&lt;&gt;"","PAGA",IF(CF224&gt;0,"VENCIDA",IF(CF224&gt;=-5,"POR VENCER","AL DÍA"))))</f>
        <v>AL DÍA</v>
      </c>
      <c r="CK224">
        <f>IF(N($H224)&lt;14,"",IF(CE224="","",CE224+31))</f>
        <v>46497</v>
      </c>
      <c r="CL224">
        <f>IF(CK224="","",TODAY()-CK224)</f>
        <v>-179</v>
      </c>
      <c r="CO224" t="str">
        <f>IF(CK224="","SIN ESTADO",IF(CM224&lt;&gt;"","PAGA",IF(CL224&gt;0,"VENCIDA",IF(CL224&gt;=-5,"POR VENCER","AL DÍA"))))</f>
        <v>AL DÍA</v>
      </c>
      <c r="CQ224">
        <f>IF(N($H224)&lt;15,"",IF(CK224="","",CK224+31))</f>
        <v>46528</v>
      </c>
      <c r="CR224">
        <f>IF(CQ224="","",TODAY()-CQ224)</f>
        <v>-210</v>
      </c>
      <c r="CU224" t="str">
        <f>IF(CQ224="","SIN ESTADO",IF(CS224&lt;&gt;"","PAGA",IF(CR224&gt;0,"VENCIDA",IF(CR224&gt;=-5,"POR VENCER","AL DÍA"))))</f>
        <v>AL DÍA</v>
      </c>
      <c r="CW224">
        <f>IF(N($H224)&lt;16,"",IF(CQ224="","",CQ224+31))</f>
        <v>46559</v>
      </c>
      <c r="CX224">
        <f>IF(CW224="","",TODAY()-CW224)</f>
        <v>-241</v>
      </c>
      <c r="DA224" t="str">
        <f>IF(CW224="","SIN ESTADO",IF(CY224&lt;&gt;"","PAGA",IF(CX224&gt;0,"VENCIDA",IF(CX224&gt;=-5,"POR VENCER","AL DÍA"))))</f>
        <v>AL DÍA</v>
      </c>
      <c r="DC224">
        <f>IF(N($H224)&lt;17,"",IF(CW224="","",CW224+31))</f>
        <v>46590</v>
      </c>
      <c r="DD224">
        <f>IF(DC224="","",TODAY()-DC224)</f>
        <v>-272</v>
      </c>
      <c r="DG224" t="str">
        <f>IF(DC224="","SIN ESTADO",IF(DE224&lt;&gt;"","PAGA",IF(DD224&gt;0,"VENCIDA",IF(DD224&gt;=-5,"POR VENCER","AL DÍA"))))</f>
        <v>AL DÍA</v>
      </c>
      <c r="DI224">
        <f>IF(N($H224)&lt;18,"",IF(DC224="","",DC224+31))</f>
        <v>46621</v>
      </c>
      <c r="DJ224">
        <f>IF(DI224="","",TODAY()-DI224)</f>
        <v>-303</v>
      </c>
      <c r="DM224" t="str">
        <f>IF(DI224="","SIN ESTADO",IF(DK224&lt;&gt;"","PAGA",IF(DJ224&gt;0,"VENCIDA",IF(DJ224&gt;=-5,"POR VENCER","AL DÍA"))))</f>
        <v>AL DÍA</v>
      </c>
      <c r="DO224">
        <f>IF(N($H224)&lt;19,"",IF(DI224="","",DI224+31))</f>
        <v>46652</v>
      </c>
      <c r="DP224">
        <f>IF(DO224="","",TODAY()-DO224)</f>
        <v>-334</v>
      </c>
      <c r="DS224" t="str">
        <f>IF(DO224="","SIN ESTADO",IF(DQ224&lt;&gt;"","PAGA",IF(DP224&gt;0,"VENCIDA",IF(DP224&gt;=-5,"POR VENCER","AL DÍA"))))</f>
        <v>AL DÍA</v>
      </c>
      <c r="DU224">
        <f>IF(N($H224)&lt;20,"",IF(DO224="","",DO224+31))</f>
        <v>46683</v>
      </c>
      <c r="DV224">
        <f>IF(DU224="","",TODAY()-DU224)</f>
        <v>-365</v>
      </c>
      <c r="DY224" t="str">
        <f>IF(DU224="","SIN ESTADO",IF(DW224&lt;&gt;"","PAGA",IF(DV224&gt;0,"VENCIDA",IF(DV224&gt;=-5,"POR VENCER","AL DÍA"))))</f>
        <v>AL DÍA</v>
      </c>
      <c r="EA224">
        <f>IF(N($H224)&lt;21,"",IF(DU224="","",DU224+31))</f>
        <v>46714</v>
      </c>
      <c r="EB224">
        <f>IF(EA224="","",TODAY()-EA224)</f>
        <v>-396</v>
      </c>
      <c r="EE224" t="str">
        <f>IF(EA224="","SIN ESTADO",IF(EC224&lt;&gt;"","PAGA",IF(EB224&gt;0,"VENCIDA",IF(EB224&gt;=-5,"POR VENCER","AL DÍA"))))</f>
        <v>AL DÍA</v>
      </c>
      <c r="EG224">
        <f>IF(N($H224)&lt;22,"",IF(EA224="","",EA224+31))</f>
        <v>46745</v>
      </c>
      <c r="EH224">
        <f>IF(EG224="","",TODAY()-EG224)</f>
        <v>-427</v>
      </c>
      <c r="EK224" t="str">
        <f>IF(EG224="","SIN ESTADO",IF(EI224&lt;&gt;"","PAGA",IF(EH224&gt;0,"VENCIDA",IF(EH224&gt;=-5,"POR VENCER","AL DÍA"))))</f>
        <v>AL DÍA</v>
      </c>
      <c r="EM224">
        <f>IF(N($H224)&lt;23,"",IF(EG224="","",EG224+31))</f>
        <v>46776</v>
      </c>
      <c r="EN224">
        <f>IF(EM224="","",TODAY()-EM224)</f>
        <v>-458</v>
      </c>
      <c r="EQ224" t="str">
        <f>IF(EM224="","SIN ESTADO",IF(EO224&lt;&gt;"","PAGA",IF(EN224&gt;0,"VENCIDA",IF(EN224&gt;=-5,"POR VENCER","AL DÍA"))))</f>
        <v>AL DÍA</v>
      </c>
      <c r="ES224">
        <f>IF(N($H224)&lt;24,"",IF(EM224="","",EM224+31))</f>
        <v>46807</v>
      </c>
      <c r="ET224">
        <f>IF(ES224="","",TODAY()-ES224)</f>
        <v>-489</v>
      </c>
      <c r="EW224" t="str">
        <f>IF(ES224="","SIN ESTADO",IF(EU224&lt;&gt;"","PAGA",IF(ET224&gt;0,"VENCIDA",IF(ET224&gt;=-5,"POR VENCER","AL DÍA"))))</f>
        <v>AL DÍA</v>
      </c>
      <c r="EY224" t="str">
        <f>IF(N($H224)&lt;25,"",IF(ES224="","",ES224+31))</f>
        <v/>
      </c>
      <c r="EZ224" t="str">
        <f>IF(EY224="","",TODAY()-EY224)</f>
        <v/>
      </c>
      <c r="FC224" t="str">
        <f>IF(EY224="","SIN ESTADO",IF(FA224&lt;&gt;"","PAGA",IF(EZ224&gt;0,"VENCIDA",IF(EZ224&gt;=-5,"POR VENCER","AL DÍA"))))</f>
        <v>SIN ESTADO</v>
      </c>
      <c r="FE224" t="str">
        <f>IF(N($H224)&lt;26,"",IF(EY224="","",EY224+31))</f>
        <v/>
      </c>
      <c r="FF224" t="str">
        <f>IF(FE224="","",TODAY()-FE224)</f>
        <v/>
      </c>
      <c r="FI224" t="str">
        <f>IF(FE224="","SIN ESTADO",IF(FG224&lt;&gt;"","PAGA",IF(FF224&gt;0,"VENCIDA",IF(FF224&gt;=-5,"POR VENCER","AL DÍA"))))</f>
        <v>SIN ESTADO</v>
      </c>
      <c r="FK224" t="str">
        <f>IF(N($H224)&lt;27,"",IF(FE224="","",FE224+31))</f>
        <v/>
      </c>
      <c r="FL224" t="str">
        <f>IF(FK224="","",TODAY()-FK224)</f>
        <v/>
      </c>
      <c r="FO224" t="str">
        <f>IF(FK224="","SIN ESTADO",IF(FM224&lt;&gt;"","PAGA",IF(FL224&gt;0,"VENCIDA",IF(FL224&gt;=-5,"POR VENCER","AL DÍA"))))</f>
        <v>SIN ESTADO</v>
      </c>
      <c r="FQ224" t="str">
        <f>IF(N($H224)&lt;28,"",IF(FK224="","",FK224+31))</f>
        <v/>
      </c>
      <c r="FR224" t="str">
        <f>IF(FQ224="","",TODAY()-FQ224)</f>
        <v/>
      </c>
      <c r="FU224" t="str">
        <f>IF(FQ224="","SIN ESTADO",IF(FS224&lt;&gt;"","PAGA",IF(FR224&gt;0,"VENCIDA",IF(FR224&gt;=-5,"POR VENCER","AL DÍA"))))</f>
        <v>SIN ESTADO</v>
      </c>
      <c r="FW224" t="str">
        <f>IF(N($H224)&lt;29,"",IF(FQ224="","",FQ224+31))</f>
        <v/>
      </c>
      <c r="FX224" t="str">
        <f>IF(FW224="","",TODAY()-FW224)</f>
        <v/>
      </c>
      <c r="GA224" t="str">
        <f>IF(FW224="","SIN ESTADO",IF(FY224&lt;&gt;"","PAGA",IF(FX224&gt;0,"VENCIDA",IF(FX224&gt;=-5,"POR VENCER","AL DÍA"))))</f>
        <v>SIN ESTADO</v>
      </c>
      <c r="GC224" t="str">
        <f>IF(N($H224)&lt;30,"",IF(FW224="","",FW224+31))</f>
        <v/>
      </c>
      <c r="GD224" t="str">
        <f>IF(GC224="","",TODAY()-GC224)</f>
        <v/>
      </c>
      <c r="GG224" t="str">
        <f>IF(GC224="","SIN ESTADO",IF(GE224&lt;&gt;"","PAGA",IF(GD224&gt;0,"VENCIDA",IF(GD224&gt;=-5,"POR VENCER","AL DÍA"))))</f>
        <v>SIN ESTADO</v>
      </c>
      <c r="GI224" t="str">
        <f>IF(N($H224)&lt;31,"",IF(GC224="","",GC224+31))</f>
        <v/>
      </c>
      <c r="GJ224" t="str">
        <f>IF(GI224="","",TODAY()-GI224)</f>
        <v/>
      </c>
      <c r="GM224" t="str">
        <f>IF(GI224="","SIN ESTADO",IF(GK224&lt;&gt;"","PAGA",IF(GJ224&gt;0,"VENCIDA",IF(GJ224&gt;=-5,"POR VENCER","AL DÍA"))))</f>
        <v>SIN ESTADO</v>
      </c>
      <c r="GO224" t="str">
        <f>IF(N($H224)&lt;32,"",IF(GI224="","",GI224+31))</f>
        <v/>
      </c>
      <c r="GP224" t="str">
        <f>IF(GO224="","",TODAY()-GO224)</f>
        <v/>
      </c>
      <c r="GS224" t="str">
        <f>IF(GO224="","SIN ESTADO",IF(GQ224&lt;&gt;"","PAGA",IF(GP224&gt;0,"VENCIDA",IF(GP224&gt;=-5,"POR VENCER","AL DÍA"))))</f>
        <v>SIN ESTADO</v>
      </c>
      <c r="GU224" t="str">
        <f>IF(N($H224)&lt;33,"",IF(GO224="","",GO224+31))</f>
        <v/>
      </c>
      <c r="GV224" t="str">
        <f>IF(GU224="","",TODAY()-GU224)</f>
        <v/>
      </c>
      <c r="GY224" t="str">
        <f>IF(GU224="","SIN ESTADO",IF(GW224&lt;&gt;"","PAGA",IF(GV224&gt;0,"VENCIDA",IF(GV224&gt;=-5,"POR VENCER","AL DÍA"))))</f>
        <v>SIN ESTADO</v>
      </c>
      <c r="HA224" t="str">
        <f>IF(N($H224)&lt;34,"",IF(GU224="","",GU224+31))</f>
        <v/>
      </c>
      <c r="HB224" t="str">
        <f>IF(HA224="","",TODAY()-HA224)</f>
        <v/>
      </c>
      <c r="HE224" t="str">
        <f>IF(HA224="","SIN ESTADO",IF(HC224&lt;&gt;"","PAGA",IF(HB224&gt;0,"VENCIDA",IF(HB224&gt;=-5,"POR VENCER","AL DÍA"))))</f>
        <v>SIN ESTADO</v>
      </c>
      <c r="HG224" t="str">
        <f>IF(N($H224)&lt;35,"",IF(HA224="","",HA224+31))</f>
        <v/>
      </c>
      <c r="HH224" t="str">
        <f>IF(HG224="","",TODAY()-HG224)</f>
        <v/>
      </c>
      <c r="HK224" t="str">
        <f>IF(HG224="","SIN ESTADO",IF(HI224&lt;&gt;"","PAGA",IF(HH224&gt;0,"VENCIDA",IF(HH224&gt;=-5,"POR VENCER","AL DÍA"))))</f>
        <v>SIN ESTADO</v>
      </c>
      <c r="HM224" t="str">
        <f>IF(N($H224)&lt;36,"",IF(HG224="","",HG224+31))</f>
        <v/>
      </c>
      <c r="HN224" t="str">
        <f>IF(HM224="","",TODAY()-HM224)</f>
        <v/>
      </c>
      <c r="HQ224" t="str">
        <f>IF(HM224="","SIN ESTADO",IF(HO224&lt;&gt;"","PAGA",IF(HN224&gt;0,"VENCIDA",IF(HN224&gt;=-5,"POR VENCER","AL DÍA"))))</f>
        <v>SIN ESTADO</v>
      </c>
      <c r="HS224">
        <f>N224+T224+Z224+AF224+AL224+AR224+AX224+BD224+BJ224+BP224+BV224+CB224+CH224+CN224+CT224+CZ224+DF224+DL224+DR224+DX224+ED224+EJ224+EP224+EV224+FB224+FH224+FN224+FT224+FZ224+GF224+GL224+GR224+GX224+HD224+HJ224+HP224</f>
        <v>8000000</v>
      </c>
      <c r="HU224">
        <f>IFERROR(N($J224),0)</f>
        <v>1000000</v>
      </c>
      <c r="HW224">
        <f>SUMPRODUCT((MOD(COLUMN($M224:$HR224)-COLUMN($M224),6)=0)*ISNUMBER($M224:$HR224)*($M224:$HR224&gt;=RESUMEN!$C$26)*($M224:$HR224&lt;=RESUMEN!$C$27)*IFERROR(N($N224:$HS224),0))</f>
        <v>1000000</v>
      </c>
      <c r="HX224">
        <f>SUMPRODUCT((MOD(COLUMN($M224:$HR224)-COLUMN($M224),6)=0)*ISNUMBER($M224:$HR224)*($M224:$HR224&gt;=RESUMEN!$C$26)*($M224:$HR224&lt;=RESUMEN!$C$27))</f>
        <v>1</v>
      </c>
    </row>
    <row r="225">
      <c r="B225">
        <f>VENTAS!A224</f>
        <v>222</v>
      </c>
      <c r="C225" t="str">
        <f>VENTAS!B224</f>
        <v xml:space="preserve">LC2 - 25 - 3 </v>
      </c>
      <c r="D225" t="str">
        <f>VENTAS!C224</f>
        <v>VENDIDO</v>
      </c>
      <c r="E225">
        <f>VENTAS!D224</f>
        <v>28000000</v>
      </c>
      <c r="F225">
        <f>VENTAS!J224</f>
        <v>22000000</v>
      </c>
      <c r="G225">
        <f>VENTAS!F224</f>
        <v>45890</v>
      </c>
      <c r="H225">
        <f>VENTAS!K224</f>
        <v>24</v>
      </c>
      <c r="I225" t="str">
        <f>VENTAS!M224</f>
        <v xml:space="preserve">21 DE CADA MES </v>
      </c>
      <c r="J225">
        <f>VENTAS!L224</f>
        <v>916666.6666666666</v>
      </c>
      <c r="K225">
        <f>IF(N($H225)&lt;1,"",$G225+31)</f>
        <v>45921</v>
      </c>
      <c r="L225">
        <f>IF(K225="","",TODAY()-K225)</f>
        <v>397</v>
      </c>
      <c r="M225">
        <v>45909</v>
      </c>
      <c r="N225">
        <v>1000000</v>
      </c>
      <c r="O225" t="str">
        <f>IF(K225="","SIN ESTADO",IF(M225&lt;&gt;"","PAGA",IF(L225&gt;0,"VENCIDA",IF(L225&gt;=-5,"POR VENCER","AL DÍA"))))</f>
        <v>PAGA</v>
      </c>
      <c r="P225" t="str">
        <v>TRANSFERENCIA</v>
      </c>
      <c r="Q225">
        <f>IF(N($H225)&lt;2,"",IF(K225="","",K225+31))</f>
        <v>45952</v>
      </c>
      <c r="R225">
        <f>IF(Q225="","",TODAY()-Q225)</f>
        <v>366</v>
      </c>
      <c r="S225">
        <v>45909</v>
      </c>
      <c r="T225">
        <v>1000000</v>
      </c>
      <c r="U225" t="str">
        <f>IF(Q225="","SIN ESTADO",IF(S225&lt;&gt;"","PAGA",IF(R225&gt;0,"VENCIDA",IF(R225&gt;=-5,"POR VENCER","AL DÍA"))))</f>
        <v>PAGA</v>
      </c>
      <c r="V225" t="str">
        <v>TRANSFERENCIA</v>
      </c>
      <c r="W225">
        <f>IF(N($H225)&lt;3,"",IF(Q225="","",Q225+31))</f>
        <v>45983</v>
      </c>
      <c r="X225">
        <f>IF(W225="","",TODAY()-W225)</f>
        <v>335</v>
      </c>
      <c r="Y225">
        <v>45909</v>
      </c>
      <c r="Z225">
        <v>1000000</v>
      </c>
      <c r="AA225" t="str">
        <f>IF(W225="","SIN ESTADO",IF(Y225&lt;&gt;"","PAGA",IF(X225&gt;0,"VENCIDA",IF(X225&gt;=-5,"POR VENCER","AL DÍA"))))</f>
        <v>PAGA</v>
      </c>
      <c r="AB225" t="str">
        <v>TRANSFERENCIA</v>
      </c>
      <c r="AC225">
        <f>IF(N($H225)&lt;4,"",IF(W225="","",W225+31))</f>
        <v>46014</v>
      </c>
      <c r="AD225">
        <f>IF(AC225="","",TODAY()-AC225)</f>
        <v>304</v>
      </c>
      <c r="AE225">
        <v>45667</v>
      </c>
      <c r="AF225">
        <v>1000000</v>
      </c>
      <c r="AG225" t="str">
        <f>IF(AC225="","SIN ESTADO",IF(AE225&lt;&gt;"","PAGA",IF(AD225&gt;0,"VENCIDA",IF(AD225&gt;=-5,"POR VENCER","AL DÍA"))))</f>
        <v>PAGA</v>
      </c>
      <c r="AH225" t="str">
        <v>TRANSFERENCIA</v>
      </c>
      <c r="AI225">
        <f>IF(N($H225)&lt;5,"",IF(AC225="","",AC225+31))</f>
        <v>46045</v>
      </c>
      <c r="AJ225">
        <f>IF(AI225="","",TODAY()-AI225)</f>
        <v>273</v>
      </c>
      <c r="AK225">
        <v>46077</v>
      </c>
      <c r="AL225">
        <v>1000000</v>
      </c>
      <c r="AM225" t="str">
        <f>IF(AI225="","SIN ESTADO",IF(AK225&lt;&gt;"","PAGA",IF(AJ225&gt;0,"VENCIDA",IF(AJ225&gt;=-5,"POR VENCER","AL DÍA"))))</f>
        <v>PAGA</v>
      </c>
      <c r="AN225" t="str">
        <v>TRANSFERENCIA</v>
      </c>
      <c r="AO225">
        <f>IF(N($H225)&lt;6,"",IF(AI225="","",AI225+31))</f>
        <v>46076</v>
      </c>
      <c r="AP225">
        <f>IF(AO225="","",TODAY()-AO225)</f>
        <v>242</v>
      </c>
      <c r="AQ225">
        <v>46118</v>
      </c>
      <c r="AR225">
        <v>1000000</v>
      </c>
      <c r="AS225" t="str">
        <f>IF(AO225="","SIN ESTADO",IF(AQ225&lt;&gt;"","PAGA",IF(AP225&gt;0,"VENCIDA",IF(AP225&gt;=-5,"POR VENCER","AL DÍA"))))</f>
        <v>PAGA</v>
      </c>
      <c r="AT225" t="str">
        <v>TRANSFERENCIA</v>
      </c>
      <c r="AU225">
        <f>IF(N($H225)&lt;7,"",IF(AO225="","",AO225+31))</f>
        <v>46107</v>
      </c>
      <c r="AV225">
        <f>IF(AU225="","",TODAY()-AU225)</f>
        <v>211</v>
      </c>
      <c r="AW225">
        <v>46237</v>
      </c>
      <c r="AX225">
        <v>3000000</v>
      </c>
      <c r="AY225" t="str">
        <f>IF(AU225="","SIN ESTADO",IF(AW225&lt;&gt;"","PAGA",IF(AV225&gt;0,"VENCIDA",IF(AV225&gt;=-5,"POR VENCER","AL DÍA"))))</f>
        <v>PAGA</v>
      </c>
      <c r="AZ225" t="str">
        <v>TRANSFERENCIA</v>
      </c>
      <c r="BA225">
        <f>IF(N($H225)&lt;8,"",IF(AU225="","",AU225+31))</f>
        <v>46138</v>
      </c>
      <c r="BB225">
        <f>IF(BA225="","",TODAY()-BA225)</f>
        <v>180</v>
      </c>
      <c r="BE225" t="str">
        <f>IF(BA225="","SIN ESTADO",IF(BC225&lt;&gt;"","PAGA",IF(BB225&gt;0,"VENCIDA",IF(BB225&gt;=-5,"POR VENCER","AL DÍA"))))</f>
        <v>VENCIDA</v>
      </c>
      <c r="BG225">
        <f>IF(N($H225)&lt;9,"",IF(BA225="","",BA225+31))</f>
        <v>46169</v>
      </c>
      <c r="BH225">
        <f>IF(BG225="","",TODAY()-BG225)</f>
        <v>149</v>
      </c>
      <c r="BK225" t="str">
        <f>IF(BG225="","SIN ESTADO",IF(BI225&lt;&gt;"","PAGA",IF(BH225&gt;0,"VENCIDA",IF(BH225&gt;=-5,"POR VENCER","AL DÍA"))))</f>
        <v>VENCIDA</v>
      </c>
      <c r="BM225">
        <f>IF(N($H225)&lt;10,"",IF(BG225="","",BG225+31))</f>
        <v>46200</v>
      </c>
      <c r="BN225">
        <f>IF(BM225="","",TODAY()-BM225)</f>
        <v>118</v>
      </c>
      <c r="BQ225" t="str">
        <f>IF(BM225="","SIN ESTADO",IF(BO225&lt;&gt;"","PAGA",IF(BN225&gt;0,"VENCIDA",IF(BN225&gt;=-5,"POR VENCER","AL DÍA"))))</f>
        <v>VENCIDA</v>
      </c>
      <c r="BS225">
        <f>IF(N($H225)&lt;11,"",IF(BM225="","",BM225+31))</f>
        <v>46231</v>
      </c>
      <c r="BT225">
        <f>IF(BS225="","",TODAY()-BS225)</f>
        <v>87</v>
      </c>
      <c r="BW225" t="str">
        <f>IF(BS225="","SIN ESTADO",IF(BU225&lt;&gt;"","PAGA",IF(BT225&gt;0,"VENCIDA",IF(BT225&gt;=-5,"POR VENCER","AL DÍA"))))</f>
        <v>VENCIDA</v>
      </c>
      <c r="BY225">
        <f>IF(N($H225)&lt;12,"",IF(BS225="","",BS225+31))</f>
        <v>46262</v>
      </c>
      <c r="BZ225">
        <f>IF(BY225="","",TODAY()-BY225)</f>
        <v>56</v>
      </c>
      <c r="CC225" t="str">
        <f>IF(BY225="","SIN ESTADO",IF(CA225&lt;&gt;"","PAGA",IF(BZ225&gt;0,"VENCIDA",IF(BZ225&gt;=-5,"POR VENCER","AL DÍA"))))</f>
        <v>VENCIDA</v>
      </c>
      <c r="CE225">
        <f>IF(N($H225)&lt;13,"",IF(BY225="","",BY225+31))</f>
        <v>46293</v>
      </c>
      <c r="CF225">
        <f>IF(CE225="","",TODAY()-CE225)</f>
        <v>25</v>
      </c>
      <c r="CI225" t="str">
        <f>IF(CE225="","SIN ESTADO",IF(CG225&lt;&gt;"","PAGA",IF(CF225&gt;0,"VENCIDA",IF(CF225&gt;=-5,"POR VENCER","AL DÍA"))))</f>
        <v>VENCIDA</v>
      </c>
      <c r="CK225">
        <f>IF(N($H225)&lt;14,"",IF(CE225="","",CE225+31))</f>
        <v>46324</v>
      </c>
      <c r="CL225">
        <f>IF(CK225="","",TODAY()-CK225)</f>
        <v>-6</v>
      </c>
      <c r="CO225" t="str">
        <f>IF(CK225="","SIN ESTADO",IF(CM225&lt;&gt;"","PAGA",IF(CL225&gt;0,"VENCIDA",IF(CL225&gt;=-5,"POR VENCER","AL DÍA"))))</f>
        <v>AL DÍA</v>
      </c>
      <c r="CQ225">
        <f>IF(N($H225)&lt;15,"",IF(CK225="","",CK225+31))</f>
        <v>46355</v>
      </c>
      <c r="CR225">
        <f>IF(CQ225="","",TODAY()-CQ225)</f>
        <v>-37</v>
      </c>
      <c r="CU225" t="str">
        <f>IF(CQ225="","SIN ESTADO",IF(CS225&lt;&gt;"","PAGA",IF(CR225&gt;0,"VENCIDA",IF(CR225&gt;=-5,"POR VENCER","AL DÍA"))))</f>
        <v>AL DÍA</v>
      </c>
      <c r="CW225">
        <f>IF(N($H225)&lt;16,"",IF(CQ225="","",CQ225+31))</f>
        <v>46386</v>
      </c>
      <c r="CX225">
        <f>IF(CW225="","",TODAY()-CW225)</f>
        <v>-68</v>
      </c>
      <c r="DA225" t="str">
        <f>IF(CW225="","SIN ESTADO",IF(CY225&lt;&gt;"","PAGA",IF(CX225&gt;0,"VENCIDA",IF(CX225&gt;=-5,"POR VENCER","AL DÍA"))))</f>
        <v>AL DÍA</v>
      </c>
      <c r="DC225">
        <f>IF(N($H225)&lt;17,"",IF(CW225="","",CW225+31))</f>
        <v>46417</v>
      </c>
      <c r="DD225">
        <f>IF(DC225="","",TODAY()-DC225)</f>
        <v>-99</v>
      </c>
      <c r="DG225" t="str">
        <f>IF(DC225="","SIN ESTADO",IF(DE225&lt;&gt;"","PAGA",IF(DD225&gt;0,"VENCIDA",IF(DD225&gt;=-5,"POR VENCER","AL DÍA"))))</f>
        <v>AL DÍA</v>
      </c>
      <c r="DI225">
        <f>IF(N($H225)&lt;18,"",IF(DC225="","",DC225+31))</f>
        <v>46448</v>
      </c>
      <c r="DJ225">
        <f>IF(DI225="","",TODAY()-DI225)</f>
        <v>-130</v>
      </c>
      <c r="DM225" t="str">
        <f>IF(DI225="","SIN ESTADO",IF(DK225&lt;&gt;"","PAGA",IF(DJ225&gt;0,"VENCIDA",IF(DJ225&gt;=-5,"POR VENCER","AL DÍA"))))</f>
        <v>AL DÍA</v>
      </c>
      <c r="DO225">
        <f>IF(N($H225)&lt;19,"",IF(DI225="","",DI225+31))</f>
        <v>46479</v>
      </c>
      <c r="DP225">
        <f>IF(DO225="","",TODAY()-DO225)</f>
        <v>-161</v>
      </c>
      <c r="DS225" t="str">
        <f>IF(DO225="","SIN ESTADO",IF(DQ225&lt;&gt;"","PAGA",IF(DP225&gt;0,"VENCIDA",IF(DP225&gt;=-5,"POR VENCER","AL DÍA"))))</f>
        <v>AL DÍA</v>
      </c>
      <c r="DU225">
        <f>IF(N($H225)&lt;20,"",IF(DO225="","",DO225+31))</f>
        <v>46510</v>
      </c>
      <c r="DV225">
        <f>IF(DU225="","",TODAY()-DU225)</f>
        <v>-192</v>
      </c>
      <c r="DY225" t="str">
        <f>IF(DU225="","SIN ESTADO",IF(DW225&lt;&gt;"","PAGA",IF(DV225&gt;0,"VENCIDA",IF(DV225&gt;=-5,"POR VENCER","AL DÍA"))))</f>
        <v>AL DÍA</v>
      </c>
      <c r="EA225">
        <f>IF(N($H225)&lt;21,"",IF(DU225="","",DU225+31))</f>
        <v>46541</v>
      </c>
      <c r="EB225">
        <f>IF(EA225="","",TODAY()-EA225)</f>
        <v>-223</v>
      </c>
      <c r="EE225" t="str">
        <f>IF(EA225="","SIN ESTADO",IF(EC225&lt;&gt;"","PAGA",IF(EB225&gt;0,"VENCIDA",IF(EB225&gt;=-5,"POR VENCER","AL DÍA"))))</f>
        <v>AL DÍA</v>
      </c>
      <c r="EG225">
        <f>IF(N($H225)&lt;22,"",IF(EA225="","",EA225+31))</f>
        <v>46572</v>
      </c>
      <c r="EH225">
        <f>IF(EG225="","",TODAY()-EG225)</f>
        <v>-254</v>
      </c>
      <c r="EK225" t="str">
        <f>IF(EG225="","SIN ESTADO",IF(EI225&lt;&gt;"","PAGA",IF(EH225&gt;0,"VENCIDA",IF(EH225&gt;=-5,"POR VENCER","AL DÍA"))))</f>
        <v>AL DÍA</v>
      </c>
      <c r="EM225">
        <f>IF(N($H225)&lt;23,"",IF(EG225="","",EG225+31))</f>
        <v>46603</v>
      </c>
      <c r="EN225">
        <f>IF(EM225="","",TODAY()-EM225)</f>
        <v>-285</v>
      </c>
      <c r="EQ225" t="str">
        <f>IF(EM225="","SIN ESTADO",IF(EO225&lt;&gt;"","PAGA",IF(EN225&gt;0,"VENCIDA",IF(EN225&gt;=-5,"POR VENCER","AL DÍA"))))</f>
        <v>AL DÍA</v>
      </c>
      <c r="ES225">
        <f>IF(N($H225)&lt;24,"",IF(EM225="","",EM225+31))</f>
        <v>46634</v>
      </c>
      <c r="ET225">
        <f>IF(ES225="","",TODAY()-ES225)</f>
        <v>-316</v>
      </c>
      <c r="EW225" t="str">
        <f>IF(ES225="","SIN ESTADO",IF(EU225&lt;&gt;"","PAGA",IF(ET225&gt;0,"VENCIDA",IF(ET225&gt;=-5,"POR VENCER","AL DÍA"))))</f>
        <v>AL DÍA</v>
      </c>
      <c r="EY225" t="str">
        <f>IF(N($H225)&lt;25,"",IF(ES225="","",ES225+31))</f>
        <v/>
      </c>
      <c r="EZ225" t="str">
        <f>IF(EY225="","",TODAY()-EY225)</f>
        <v/>
      </c>
      <c r="FC225" t="str">
        <f>IF(EY225="","SIN ESTADO",IF(FA225&lt;&gt;"","PAGA",IF(EZ225&gt;0,"VENCIDA",IF(EZ225&gt;=-5,"POR VENCER","AL DÍA"))))</f>
        <v>SIN ESTADO</v>
      </c>
      <c r="FE225" t="str">
        <f>IF(N($H225)&lt;26,"",IF(EY225="","",EY225+31))</f>
        <v/>
      </c>
      <c r="FF225" t="str">
        <f>IF(FE225="","",TODAY()-FE225)</f>
        <v/>
      </c>
      <c r="FI225" t="str">
        <f>IF(FE225="","SIN ESTADO",IF(FG225&lt;&gt;"","PAGA",IF(FF225&gt;0,"VENCIDA",IF(FF225&gt;=-5,"POR VENCER","AL DÍA"))))</f>
        <v>SIN ESTADO</v>
      </c>
      <c r="FK225" t="str">
        <f>IF(N($H225)&lt;27,"",IF(FE225="","",FE225+31))</f>
        <v/>
      </c>
      <c r="FL225" t="str">
        <f>IF(FK225="","",TODAY()-FK225)</f>
        <v/>
      </c>
      <c r="FO225" t="str">
        <f>IF(FK225="","SIN ESTADO",IF(FM225&lt;&gt;"","PAGA",IF(FL225&gt;0,"VENCIDA",IF(FL225&gt;=-5,"POR VENCER","AL DÍA"))))</f>
        <v>SIN ESTADO</v>
      </c>
      <c r="FQ225" t="str">
        <f>IF(N($H225)&lt;28,"",IF(FK225="","",FK225+31))</f>
        <v/>
      </c>
      <c r="FR225" t="str">
        <f>IF(FQ225="","",TODAY()-FQ225)</f>
        <v/>
      </c>
      <c r="FU225" t="str">
        <f>IF(FQ225="","SIN ESTADO",IF(FS225&lt;&gt;"","PAGA",IF(FR225&gt;0,"VENCIDA",IF(FR225&gt;=-5,"POR VENCER","AL DÍA"))))</f>
        <v>SIN ESTADO</v>
      </c>
      <c r="FW225" t="str">
        <f>IF(N($H225)&lt;29,"",IF(FQ225="","",FQ225+31))</f>
        <v/>
      </c>
      <c r="FX225" t="str">
        <f>IF(FW225="","",TODAY()-FW225)</f>
        <v/>
      </c>
      <c r="GA225" t="str">
        <f>IF(FW225="","SIN ESTADO",IF(FY225&lt;&gt;"","PAGA",IF(FX225&gt;0,"VENCIDA",IF(FX225&gt;=-5,"POR VENCER","AL DÍA"))))</f>
        <v>SIN ESTADO</v>
      </c>
      <c r="GC225" t="str">
        <f>IF(N($H225)&lt;30,"",IF(FW225="","",FW225+31))</f>
        <v/>
      </c>
      <c r="GD225" t="str">
        <f>IF(GC225="","",TODAY()-GC225)</f>
        <v/>
      </c>
      <c r="GG225" t="str">
        <f>IF(GC225="","SIN ESTADO",IF(GE225&lt;&gt;"","PAGA",IF(GD225&gt;0,"VENCIDA",IF(GD225&gt;=-5,"POR VENCER","AL DÍA"))))</f>
        <v>SIN ESTADO</v>
      </c>
      <c r="GI225" t="str">
        <f>IF(N($H225)&lt;31,"",IF(GC225="","",GC225+31))</f>
        <v/>
      </c>
      <c r="GJ225" t="str">
        <f>IF(GI225="","",TODAY()-GI225)</f>
        <v/>
      </c>
      <c r="GM225" t="str">
        <f>IF(GI225="","SIN ESTADO",IF(GK225&lt;&gt;"","PAGA",IF(GJ225&gt;0,"VENCIDA",IF(GJ225&gt;=-5,"POR VENCER","AL DÍA"))))</f>
        <v>SIN ESTADO</v>
      </c>
      <c r="GO225" t="str">
        <f>IF(N($H225)&lt;32,"",IF(GI225="","",GI225+31))</f>
        <v/>
      </c>
      <c r="GP225" t="str">
        <f>IF(GO225="","",TODAY()-GO225)</f>
        <v/>
      </c>
      <c r="GS225" t="str">
        <f>IF(GO225="","SIN ESTADO",IF(GQ225&lt;&gt;"","PAGA",IF(GP225&gt;0,"VENCIDA",IF(GP225&gt;=-5,"POR VENCER","AL DÍA"))))</f>
        <v>SIN ESTADO</v>
      </c>
      <c r="GU225" t="str">
        <f>IF(N($H225)&lt;33,"",IF(GO225="","",GO225+31))</f>
        <v/>
      </c>
      <c r="GV225" t="str">
        <f>IF(GU225="","",TODAY()-GU225)</f>
        <v/>
      </c>
      <c r="GY225" t="str">
        <f>IF(GU225="","SIN ESTADO",IF(GW225&lt;&gt;"","PAGA",IF(GV225&gt;0,"VENCIDA",IF(GV225&gt;=-5,"POR VENCER","AL DÍA"))))</f>
        <v>SIN ESTADO</v>
      </c>
      <c r="HA225" t="str">
        <f>IF(N($H225)&lt;34,"",IF(GU225="","",GU225+31))</f>
        <v/>
      </c>
      <c r="HB225" t="str">
        <f>IF(HA225="","",TODAY()-HA225)</f>
        <v/>
      </c>
      <c r="HE225" t="str">
        <f>IF(HA225="","SIN ESTADO",IF(HC225&lt;&gt;"","PAGA",IF(HB225&gt;0,"VENCIDA",IF(HB225&gt;=-5,"POR VENCER","AL DÍA"))))</f>
        <v>SIN ESTADO</v>
      </c>
      <c r="HG225" t="str">
        <f>IF(N($H225)&lt;35,"",IF(HA225="","",HA225+31))</f>
        <v/>
      </c>
      <c r="HH225" t="str">
        <f>IF(HG225="","",TODAY()-HG225)</f>
        <v/>
      </c>
      <c r="HK225" t="str">
        <f>IF(HG225="","SIN ESTADO",IF(HI225&lt;&gt;"","PAGA",IF(HH225&gt;0,"VENCIDA",IF(HH225&gt;=-5,"POR VENCER","AL DÍA"))))</f>
        <v>SIN ESTADO</v>
      </c>
      <c r="HM225" t="str">
        <f>IF(N($H225)&lt;36,"",IF(HG225="","",HG225+31))</f>
        <v/>
      </c>
      <c r="HN225" t="str">
        <f>IF(HM225="","",TODAY()-HM225)</f>
        <v/>
      </c>
      <c r="HQ225" t="str">
        <f>IF(HM225="","SIN ESTADO",IF(HO225&lt;&gt;"","PAGA",IF(HN225&gt;0,"VENCIDA",IF(HN225&gt;=-5,"POR VENCER","AL DÍA"))))</f>
        <v>SIN ESTADO</v>
      </c>
      <c r="HS225">
        <f>N225+T225+Z225+AF225+AL225+AR225+AX225+BD225+BJ225+BP225+BV225+CB225+CH225+CN225+CT225+CZ225+DF225+DL225+DR225+DX225+ED225+EJ225+EP225+EV225+FB225+FH225+FN225+FT225+FZ225+GF225+GL225+GR225+GX225+HD225+HJ225+HP225</f>
        <v>9000000</v>
      </c>
      <c r="HU225">
        <f>IFERROR(N($J225),0)</f>
        <v>916666.6666666666</v>
      </c>
      <c r="HW225">
        <f>SUMPRODUCT((MOD(COLUMN($M225:$HR225)-COLUMN($M225),6)=0)*ISNUMBER($M225:$HR225)*($M225:$HR225&gt;=RESUMEN!$C$26)*($M225:$HR225&lt;=RESUMEN!$C$27)*IFERROR(N($N225:$HS225),0))</f>
        <v>1000000</v>
      </c>
      <c r="HX225">
        <f>SUMPRODUCT((MOD(COLUMN($M225:$HR225)-COLUMN($M225),6)=0)*ISNUMBER($M225:$HR225)*($M225:$HR225&gt;=RESUMEN!$C$26)*($M225:$HR225&lt;=RESUMEN!$C$27))</f>
        <v>1</v>
      </c>
    </row>
    <row r="226">
      <c r="B226">
        <f>VENTAS!A225</f>
        <v>223</v>
      </c>
      <c r="C226" t="str">
        <f>VENTAS!B225</f>
        <v xml:space="preserve">LC2 - 25 - 4 </v>
      </c>
      <c r="D226" t="str">
        <f>VENTAS!C225</f>
        <v>VENDIDO</v>
      </c>
      <c r="E226">
        <f>VENTAS!D225</f>
        <v>28000000</v>
      </c>
      <c r="F226">
        <f>VENTAS!J225</f>
        <v>22000000</v>
      </c>
      <c r="G226">
        <f>VENTAS!F225</f>
        <v>45890</v>
      </c>
      <c r="H226">
        <f>VENTAS!K225</f>
        <v>24</v>
      </c>
      <c r="I226" t="str">
        <f>VENTAS!M225</f>
        <v xml:space="preserve">21 DE CADA MES </v>
      </c>
      <c r="J226">
        <f>VENTAS!L225</f>
        <v>916666.6666666666</v>
      </c>
      <c r="K226">
        <f>IF(N($H226)&lt;1,"",$G226+31)</f>
        <v>45921</v>
      </c>
      <c r="L226">
        <f>IF(K226="","",TODAY()-K226)</f>
        <v>397</v>
      </c>
      <c r="M226">
        <v>45921</v>
      </c>
      <c r="N226">
        <v>1000000</v>
      </c>
      <c r="O226" t="str">
        <f>IF(K226="","SIN ESTADO",IF(M226&lt;&gt;"","PAGA",IF(L226&gt;0,"VENCIDA",IF(L226&gt;=-5,"POR VENCER","AL DÍA"))))</f>
        <v>PAGA</v>
      </c>
      <c r="P226" t="str">
        <v>TRANSFERENCIA</v>
      </c>
      <c r="Q226">
        <f>IF(N($H226)&lt;2,"",IF(K226="","",K226+31))</f>
        <v>45952</v>
      </c>
      <c r="R226">
        <f>IF(Q226="","",TODAY()-Q226)</f>
        <v>366</v>
      </c>
      <c r="S226">
        <v>45951</v>
      </c>
      <c r="T226">
        <v>1000000</v>
      </c>
      <c r="U226" t="str">
        <f>IF(Q226="","SIN ESTADO",IF(S226&lt;&gt;"","PAGA",IF(R226&gt;0,"VENCIDA",IF(R226&gt;=-5,"POR VENCER","AL DÍA"))))</f>
        <v>PAGA</v>
      </c>
      <c r="V226" t="str">
        <v>TRANSFERENCIA</v>
      </c>
      <c r="W226">
        <f>IF(N($H226)&lt;3,"",IF(Q226="","",Q226+31))</f>
        <v>45983</v>
      </c>
      <c r="X226">
        <f>IF(W226="","",TODAY()-W226)</f>
        <v>335</v>
      </c>
      <c r="Y226">
        <v>45981</v>
      </c>
      <c r="Z226">
        <v>1000000</v>
      </c>
      <c r="AA226" t="str">
        <f>IF(W226="","SIN ESTADO",IF(Y226&lt;&gt;"","PAGA",IF(X226&gt;0,"VENCIDA",IF(X226&gt;=-5,"POR VENCER","AL DÍA"))))</f>
        <v>PAGA</v>
      </c>
      <c r="AB226" t="str">
        <v>TRANSFERENCIA</v>
      </c>
      <c r="AC226">
        <f>IF(N($H226)&lt;4,"",IF(W226="","",W226+31))</f>
        <v>46014</v>
      </c>
      <c r="AD226">
        <f>IF(AC226="","",TODAY()-AC226)</f>
        <v>304</v>
      </c>
      <c r="AE226">
        <v>46032</v>
      </c>
      <c r="AF226">
        <v>1000000</v>
      </c>
      <c r="AG226" t="str">
        <f>IF(AC226="","SIN ESTADO",IF(AE226&lt;&gt;"","PAGA",IF(AD226&gt;0,"VENCIDA",IF(AD226&gt;=-5,"POR VENCER","AL DÍA"))))</f>
        <v>PAGA</v>
      </c>
      <c r="AH226" t="str">
        <v>TRANSFERENCIA</v>
      </c>
      <c r="AI226">
        <f>IF(N($H226)&lt;5,"",IF(AC226="","",AC226+31))</f>
        <v>46045</v>
      </c>
      <c r="AJ226">
        <f>IF(AI226="","",TODAY()-AI226)</f>
        <v>273</v>
      </c>
      <c r="AK226">
        <v>46077</v>
      </c>
      <c r="AL226">
        <v>1000000</v>
      </c>
      <c r="AM226" t="str">
        <f>IF(AI226="","SIN ESTADO",IF(AK226&lt;&gt;"","PAGA",IF(AJ226&gt;0,"VENCIDA",IF(AJ226&gt;=-5,"POR VENCER","AL DÍA"))))</f>
        <v>PAGA</v>
      </c>
      <c r="AN226" t="str">
        <v>TRANSFERENCIA</v>
      </c>
      <c r="AO226">
        <f>IF(N($H226)&lt;6,"",IF(AI226="","",AI226+31))</f>
        <v>46076</v>
      </c>
      <c r="AP226">
        <f>IF(AO226="","",TODAY()-AO226)</f>
        <v>242</v>
      </c>
      <c r="AQ226">
        <v>46096</v>
      </c>
      <c r="AR226">
        <v>1000000</v>
      </c>
      <c r="AS226" t="str">
        <f>IF(AO226="","SIN ESTADO",IF(AQ226&lt;&gt;"","PAGA",IF(AP226&gt;0,"VENCIDA",IF(AP226&gt;=-5,"POR VENCER","AL DÍA"))))</f>
        <v>PAGA</v>
      </c>
      <c r="AT226" t="str">
        <v>TRANSFERENCIA</v>
      </c>
      <c r="AU226">
        <f>IF(N($H226)&lt;7,"",IF(AO226="","",AO226+31))</f>
        <v>46107</v>
      </c>
      <c r="AV226">
        <f>IF(AU226="","",TODAY()-AU226)</f>
        <v>211</v>
      </c>
      <c r="AW226">
        <v>46108</v>
      </c>
      <c r="AX226">
        <v>1000000</v>
      </c>
      <c r="AY226" t="str">
        <f>IF(AU226="","SIN ESTADO",IF(AW226&lt;&gt;"","PAGA",IF(AV226&gt;0,"VENCIDA",IF(AV226&gt;=-5,"POR VENCER","AL DÍA"))))</f>
        <v>PAGA</v>
      </c>
      <c r="AZ226" t="str">
        <v>TRANSFERENCIA</v>
      </c>
      <c r="BA226">
        <f>IF(N($H226)&lt;8,"",IF(AU226="","",AU226+31))</f>
        <v>46138</v>
      </c>
      <c r="BB226">
        <f>IF(BA226="","",TODAY()-BA226)</f>
        <v>180</v>
      </c>
      <c r="BC226">
        <v>46129</v>
      </c>
      <c r="BD226">
        <v>1000000</v>
      </c>
      <c r="BE226" t="str">
        <f>IF(BA226="","SIN ESTADO",IF(BC226&lt;&gt;"","PAGA",IF(BB226&gt;0,"VENCIDA",IF(BB226&gt;=-5,"POR VENCER","AL DÍA"))))</f>
        <v>PAGA</v>
      </c>
      <c r="BF226" t="str">
        <v>TRANSFERENCIA</v>
      </c>
      <c r="BG226">
        <f>IF(N($H226)&lt;9,"",IF(BA226="","",BA226+31))</f>
        <v>46169</v>
      </c>
      <c r="BH226">
        <f>IF(BG226="","",TODAY()-BG226)</f>
        <v>149</v>
      </c>
      <c r="BI226">
        <v>46155</v>
      </c>
      <c r="BJ226">
        <v>1000000</v>
      </c>
      <c r="BK226" t="str">
        <f>IF(BG226="","SIN ESTADO",IF(BI226&lt;&gt;"","PAGA",IF(BH226&gt;0,"VENCIDA",IF(BH226&gt;=-5,"POR VENCER","AL DÍA"))))</f>
        <v>PAGA</v>
      </c>
      <c r="BL226" t="str">
        <v>TRANSFERENCIA</v>
      </c>
      <c r="BM226">
        <f>IF(N($H226)&lt;10,"",IF(BG226="","",BG226+31))</f>
        <v>46200</v>
      </c>
      <c r="BN226">
        <f>IF(BM226="","",TODAY()-BM226)</f>
        <v>118</v>
      </c>
      <c r="BO226">
        <v>46177</v>
      </c>
      <c r="BP226">
        <v>1000000</v>
      </c>
      <c r="BQ226" t="str">
        <f>IF(BM226="","SIN ESTADO",IF(BO226&lt;&gt;"","PAGA",IF(BN226&gt;0,"VENCIDA",IF(BN226&gt;=-5,"POR VENCER","AL DÍA"))))</f>
        <v>PAGA</v>
      </c>
      <c r="BR226" t="str">
        <v>TRANSFERENCIA</v>
      </c>
      <c r="BS226">
        <f>IF(N($H226)&lt;11,"",IF(BM226="","",BM226+31))</f>
        <v>46231</v>
      </c>
      <c r="BT226">
        <f>IF(BS226="","",TODAY()-BS226)</f>
        <v>87</v>
      </c>
      <c r="BU226">
        <v>46148</v>
      </c>
      <c r="BV226">
        <v>4000000</v>
      </c>
      <c r="BW226" t="str">
        <f>IF(BS226="","SIN ESTADO",IF(BU226&lt;&gt;"","PAGA",IF(BT226&gt;0,"VENCIDA",IF(BT226&gt;=-5,"POR VENCER","AL DÍA"))))</f>
        <v>PAGA</v>
      </c>
      <c r="BX226" t="str">
        <v>TRANSFERENCIA</v>
      </c>
      <c r="BY226">
        <f>IF(N($H226)&lt;12,"",IF(BS226="","",BS226+31))</f>
        <v>46262</v>
      </c>
      <c r="BZ226">
        <f>IF(BY226="","",TODAY()-BY226)</f>
        <v>56</v>
      </c>
      <c r="CA226">
        <v>46178</v>
      </c>
      <c r="CC226" t="str">
        <f>IF(BY226="","SIN ESTADO",IF(CA226&lt;&gt;"","PAGA",IF(BZ226&gt;0,"VENCIDA",IF(BZ226&gt;=-5,"POR VENCER","AL DÍA"))))</f>
        <v>PAGA</v>
      </c>
      <c r="CE226">
        <f>IF(N($H226)&lt;13,"",IF(BY226="","",BY226+31))</f>
        <v>46293</v>
      </c>
      <c r="CF226">
        <f>IF(CE226="","",TODAY()-CE226)</f>
        <v>25</v>
      </c>
      <c r="CG226">
        <v>46178</v>
      </c>
      <c r="CI226" t="str">
        <f>IF(CE226="","SIN ESTADO",IF(CG226&lt;&gt;"","PAGA",IF(CF226&gt;0,"VENCIDA",IF(CF226&gt;=-5,"POR VENCER","AL DÍA"))))</f>
        <v>PAGA</v>
      </c>
      <c r="CK226">
        <f>IF(N($H226)&lt;14,"",IF(CE226="","",CE226+31))</f>
        <v>46324</v>
      </c>
      <c r="CL226">
        <f>IF(CK226="","",TODAY()-CK226)</f>
        <v>-6</v>
      </c>
      <c r="CM226">
        <v>46178</v>
      </c>
      <c r="CO226" t="str">
        <f>IF(CK226="","SIN ESTADO",IF(CM226&lt;&gt;"","PAGA",IF(CL226&gt;0,"VENCIDA",IF(CL226&gt;=-5,"POR VENCER","AL DÍA"))))</f>
        <v>PAGA</v>
      </c>
      <c r="CQ226">
        <f>IF(N($H226)&lt;15,"",IF(CK226="","",CK226+31))</f>
        <v>46355</v>
      </c>
      <c r="CR226">
        <f>IF(CQ226="","",TODAY()-CQ226)</f>
        <v>-37</v>
      </c>
      <c r="CU226" t="str">
        <f>IF(CQ226="","SIN ESTADO",IF(CS226&lt;&gt;"","PAGA",IF(CR226&gt;0,"VENCIDA",IF(CR226&gt;=-5,"POR VENCER","AL DÍA"))))</f>
        <v>AL DÍA</v>
      </c>
      <c r="CW226">
        <f>IF(N($H226)&lt;16,"",IF(CQ226="","",CQ226+31))</f>
        <v>46386</v>
      </c>
      <c r="CX226">
        <f>IF(CW226="","",TODAY()-CW226)</f>
        <v>-68</v>
      </c>
      <c r="DA226" t="str">
        <f>IF(CW226="","SIN ESTADO",IF(CY226&lt;&gt;"","PAGA",IF(CX226&gt;0,"VENCIDA",IF(CX226&gt;=-5,"POR VENCER","AL DÍA"))))</f>
        <v>AL DÍA</v>
      </c>
      <c r="DC226">
        <f>IF(N($H226)&lt;17,"",IF(CW226="","",CW226+31))</f>
        <v>46417</v>
      </c>
      <c r="DD226">
        <f>IF(DC226="","",TODAY()-DC226)</f>
        <v>-99</v>
      </c>
      <c r="DG226" t="str">
        <f>IF(DC226="","SIN ESTADO",IF(DE226&lt;&gt;"","PAGA",IF(DD226&gt;0,"VENCIDA",IF(DD226&gt;=-5,"POR VENCER","AL DÍA"))))</f>
        <v>AL DÍA</v>
      </c>
      <c r="DI226">
        <f>IF(N($H226)&lt;18,"",IF(DC226="","",DC226+31))</f>
        <v>46448</v>
      </c>
      <c r="DJ226">
        <f>IF(DI226="","",TODAY()-DI226)</f>
        <v>-130</v>
      </c>
      <c r="DM226" t="str">
        <f>IF(DI226="","SIN ESTADO",IF(DK226&lt;&gt;"","PAGA",IF(DJ226&gt;0,"VENCIDA",IF(DJ226&gt;=-5,"POR VENCER","AL DÍA"))))</f>
        <v>AL DÍA</v>
      </c>
      <c r="DO226">
        <f>IF(N($H226)&lt;19,"",IF(DI226="","",DI226+31))</f>
        <v>46479</v>
      </c>
      <c r="DP226">
        <f>IF(DO226="","",TODAY()-DO226)</f>
        <v>-161</v>
      </c>
      <c r="DS226" t="str">
        <f>IF(DO226="","SIN ESTADO",IF(DQ226&lt;&gt;"","PAGA",IF(DP226&gt;0,"VENCIDA",IF(DP226&gt;=-5,"POR VENCER","AL DÍA"))))</f>
        <v>AL DÍA</v>
      </c>
      <c r="DU226">
        <f>IF(N($H226)&lt;20,"",IF(DO226="","",DO226+31))</f>
        <v>46510</v>
      </c>
      <c r="DV226">
        <f>IF(DU226="","",TODAY()-DU226)</f>
        <v>-192</v>
      </c>
      <c r="DY226" t="str">
        <f>IF(DU226="","SIN ESTADO",IF(DW226&lt;&gt;"","PAGA",IF(DV226&gt;0,"VENCIDA",IF(DV226&gt;=-5,"POR VENCER","AL DÍA"))))</f>
        <v>AL DÍA</v>
      </c>
      <c r="EA226">
        <f>IF(N($H226)&lt;21,"",IF(DU226="","",DU226+31))</f>
        <v>46541</v>
      </c>
      <c r="EB226">
        <f>IF(EA226="","",TODAY()-EA226)</f>
        <v>-223</v>
      </c>
      <c r="EE226" t="str">
        <f>IF(EA226="","SIN ESTADO",IF(EC226&lt;&gt;"","PAGA",IF(EB226&gt;0,"VENCIDA",IF(EB226&gt;=-5,"POR VENCER","AL DÍA"))))</f>
        <v>AL DÍA</v>
      </c>
      <c r="EG226">
        <f>IF(N($H226)&lt;22,"",IF(EA226="","",EA226+31))</f>
        <v>46572</v>
      </c>
      <c r="EH226">
        <f>IF(EG226="","",TODAY()-EG226)</f>
        <v>-254</v>
      </c>
      <c r="EK226" t="str">
        <f>IF(EG226="","SIN ESTADO",IF(EI226&lt;&gt;"","PAGA",IF(EH226&gt;0,"VENCIDA",IF(EH226&gt;=-5,"POR VENCER","AL DÍA"))))</f>
        <v>AL DÍA</v>
      </c>
      <c r="EM226">
        <f>IF(N($H226)&lt;23,"",IF(EG226="","",EG226+31))</f>
        <v>46603</v>
      </c>
      <c r="EN226">
        <f>IF(EM226="","",TODAY()-EM226)</f>
        <v>-285</v>
      </c>
      <c r="EQ226" t="str">
        <f>IF(EM226="","SIN ESTADO",IF(EO226&lt;&gt;"","PAGA",IF(EN226&gt;0,"VENCIDA",IF(EN226&gt;=-5,"POR VENCER","AL DÍA"))))</f>
        <v>AL DÍA</v>
      </c>
      <c r="ES226">
        <f>IF(N($H226)&lt;24,"",IF(EM226="","",EM226+31))</f>
        <v>46634</v>
      </c>
      <c r="ET226">
        <f>IF(ES226="","",TODAY()-ES226)</f>
        <v>-316</v>
      </c>
      <c r="EW226" t="str">
        <f>IF(ES226="","SIN ESTADO",IF(EU226&lt;&gt;"","PAGA",IF(ET226&gt;0,"VENCIDA",IF(ET226&gt;=-5,"POR VENCER","AL DÍA"))))</f>
        <v>AL DÍA</v>
      </c>
      <c r="EY226" t="str">
        <f>IF(N($H226)&lt;25,"",IF(ES226="","",ES226+31))</f>
        <v/>
      </c>
      <c r="EZ226" t="str">
        <f>IF(EY226="","",TODAY()-EY226)</f>
        <v/>
      </c>
      <c r="FC226" t="str">
        <f>IF(EY226="","SIN ESTADO",IF(FA226&lt;&gt;"","PAGA",IF(EZ226&gt;0,"VENCIDA",IF(EZ226&gt;=-5,"POR VENCER","AL DÍA"))))</f>
        <v>SIN ESTADO</v>
      </c>
      <c r="FE226" t="str">
        <f>IF(N($H226)&lt;26,"",IF(EY226="","",EY226+31))</f>
        <v/>
      </c>
      <c r="FF226" t="str">
        <f>IF(FE226="","",TODAY()-FE226)</f>
        <v/>
      </c>
      <c r="FI226" t="str">
        <f>IF(FE226="","SIN ESTADO",IF(FG226&lt;&gt;"","PAGA",IF(FF226&gt;0,"VENCIDA",IF(FF226&gt;=-5,"POR VENCER","AL DÍA"))))</f>
        <v>SIN ESTADO</v>
      </c>
      <c r="FK226" t="str">
        <f>IF(N($H226)&lt;27,"",IF(FE226="","",FE226+31))</f>
        <v/>
      </c>
      <c r="FL226" t="str">
        <f>IF(FK226="","",TODAY()-FK226)</f>
        <v/>
      </c>
      <c r="FO226" t="str">
        <f>IF(FK226="","SIN ESTADO",IF(FM226&lt;&gt;"","PAGA",IF(FL226&gt;0,"VENCIDA",IF(FL226&gt;=-5,"POR VENCER","AL DÍA"))))</f>
        <v>SIN ESTADO</v>
      </c>
      <c r="FQ226" t="str">
        <f>IF(N($H226)&lt;28,"",IF(FK226="","",FK226+31))</f>
        <v/>
      </c>
      <c r="FR226" t="str">
        <f>IF(FQ226="","",TODAY()-FQ226)</f>
        <v/>
      </c>
      <c r="FU226" t="str">
        <f>IF(FQ226="","SIN ESTADO",IF(FS226&lt;&gt;"","PAGA",IF(FR226&gt;0,"VENCIDA",IF(FR226&gt;=-5,"POR VENCER","AL DÍA"))))</f>
        <v>SIN ESTADO</v>
      </c>
      <c r="FW226" t="str">
        <f>IF(N($H226)&lt;29,"",IF(FQ226="","",FQ226+31))</f>
        <v/>
      </c>
      <c r="FX226" t="str">
        <f>IF(FW226="","",TODAY()-FW226)</f>
        <v/>
      </c>
      <c r="GA226" t="str">
        <f>IF(FW226="","SIN ESTADO",IF(FY226&lt;&gt;"","PAGA",IF(FX226&gt;0,"VENCIDA",IF(FX226&gt;=-5,"POR VENCER","AL DÍA"))))</f>
        <v>SIN ESTADO</v>
      </c>
      <c r="GC226" t="str">
        <f>IF(N($H226)&lt;30,"",IF(FW226="","",FW226+31))</f>
        <v/>
      </c>
      <c r="GD226" t="str">
        <f>IF(GC226="","",TODAY()-GC226)</f>
        <v/>
      </c>
      <c r="GG226" t="str">
        <f>IF(GC226="","SIN ESTADO",IF(GE226&lt;&gt;"","PAGA",IF(GD226&gt;0,"VENCIDA",IF(GD226&gt;=-5,"POR VENCER","AL DÍA"))))</f>
        <v>SIN ESTADO</v>
      </c>
      <c r="GI226" t="str">
        <f>IF(N($H226)&lt;31,"",IF(GC226="","",GC226+31))</f>
        <v/>
      </c>
      <c r="GJ226" t="str">
        <f>IF(GI226="","",TODAY()-GI226)</f>
        <v/>
      </c>
      <c r="GM226" t="str">
        <f>IF(GI226="","SIN ESTADO",IF(GK226&lt;&gt;"","PAGA",IF(GJ226&gt;0,"VENCIDA",IF(GJ226&gt;=-5,"POR VENCER","AL DÍA"))))</f>
        <v>SIN ESTADO</v>
      </c>
      <c r="GO226" t="str">
        <f>IF(N($H226)&lt;32,"",IF(GI226="","",GI226+31))</f>
        <v/>
      </c>
      <c r="GP226" t="str">
        <f>IF(GO226="","",TODAY()-GO226)</f>
        <v/>
      </c>
      <c r="GS226" t="str">
        <f>IF(GO226="","SIN ESTADO",IF(GQ226&lt;&gt;"","PAGA",IF(GP226&gt;0,"VENCIDA",IF(GP226&gt;=-5,"POR VENCER","AL DÍA"))))</f>
        <v>SIN ESTADO</v>
      </c>
      <c r="GU226" t="str">
        <f>IF(N($H226)&lt;33,"",IF(GO226="","",GO226+31))</f>
        <v/>
      </c>
      <c r="GV226" t="str">
        <f>IF(GU226="","",TODAY()-GU226)</f>
        <v/>
      </c>
      <c r="GY226" t="str">
        <f>IF(GU226="","SIN ESTADO",IF(GW226&lt;&gt;"","PAGA",IF(GV226&gt;0,"VENCIDA",IF(GV226&gt;=-5,"POR VENCER","AL DÍA"))))</f>
        <v>SIN ESTADO</v>
      </c>
      <c r="HA226" t="str">
        <f>IF(N($H226)&lt;34,"",IF(GU226="","",GU226+31))</f>
        <v/>
      </c>
      <c r="HB226" t="str">
        <f>IF(HA226="","",TODAY()-HA226)</f>
        <v/>
      </c>
      <c r="HE226" t="str">
        <f>IF(HA226="","SIN ESTADO",IF(HC226&lt;&gt;"","PAGA",IF(HB226&gt;0,"VENCIDA",IF(HB226&gt;=-5,"POR VENCER","AL DÍA"))))</f>
        <v>SIN ESTADO</v>
      </c>
      <c r="HG226" t="str">
        <f>IF(N($H226)&lt;35,"",IF(HA226="","",HA226+31))</f>
        <v/>
      </c>
      <c r="HH226" t="str">
        <f>IF(HG226="","",TODAY()-HG226)</f>
        <v/>
      </c>
      <c r="HK226" t="str">
        <f>IF(HG226="","SIN ESTADO",IF(HI226&lt;&gt;"","PAGA",IF(HH226&gt;0,"VENCIDA",IF(HH226&gt;=-5,"POR VENCER","AL DÍA"))))</f>
        <v>SIN ESTADO</v>
      </c>
      <c r="HM226" t="str">
        <f>IF(N($H226)&lt;36,"",IF(HG226="","",HG226+31))</f>
        <v/>
      </c>
      <c r="HN226" t="str">
        <f>IF(HM226="","",TODAY()-HM226)</f>
        <v/>
      </c>
      <c r="HQ226" t="str">
        <f>IF(HM226="","SIN ESTADO",IF(HO226&lt;&gt;"","PAGA",IF(HN226&gt;0,"VENCIDA",IF(HN226&gt;=-5,"POR VENCER","AL DÍA"))))</f>
        <v>SIN ESTADO</v>
      </c>
      <c r="HS226">
        <f>N226+T226+Z226+AF226+AL226+AR226+AX226+BD226+BJ226+BP226+BV226+CB226+CH226+CN226+CT226+CZ226+DF226+DL226+DR226+DX226+ED226+EJ226+EP226+EV226+FB226+FH226+FN226+FT226+FZ226+GF226+GL226+GR226+GX226+HD226+HJ226+HP226</f>
        <v>14000000</v>
      </c>
      <c r="HU226">
        <f>IFERROR(N($J226),0)</f>
        <v>916666.6666666666</v>
      </c>
      <c r="HW226">
        <f>SUMPRODUCT((MOD(COLUMN($M226:$HR226)-COLUMN($M226),6)=0)*ISNUMBER($M226:$HR226)*($M226:$HR226&gt;=RESUMEN!$C$26)*($M226:$HR226&lt;=RESUMEN!$C$27)*IFERROR(N($N226:$HS226),0))</f>
        <v>0</v>
      </c>
      <c r="HX226">
        <f>SUMPRODUCT((MOD(COLUMN($M226:$HR226)-COLUMN($M226),6)=0)*ISNUMBER($M226:$HR226)*($M226:$HR226&gt;=RESUMEN!$C$26)*($M226:$HR226&lt;=RESUMEN!$C$27))</f>
        <v>0</v>
      </c>
    </row>
    <row r="227">
      <c r="A227" t="str">
        <v xml:space="preserve"> </v>
      </c>
      <c r="B227">
        <f>VENTAS!A226</f>
        <v>224</v>
      </c>
      <c r="C227" t="str">
        <f>VENTAS!B226</f>
        <v xml:space="preserve">LC2 - 25 - 5 </v>
      </c>
      <c r="D227" t="str">
        <f>VENTAS!C226</f>
        <v>VENDIDO</v>
      </c>
      <c r="E227">
        <f>VENTAS!D226</f>
        <v>28000000</v>
      </c>
      <c r="F227">
        <f>VENTAS!J226</f>
        <v>24000000</v>
      </c>
      <c r="G227">
        <f>VENTAS!F226</f>
        <v>45921</v>
      </c>
      <c r="H227">
        <f>VENTAS!K226</f>
        <v>24</v>
      </c>
      <c r="I227" t="str">
        <f>VENTAS!M226</f>
        <v xml:space="preserve">21 DE CADA MES </v>
      </c>
      <c r="J227">
        <f>VENTAS!L226</f>
        <v>1000000</v>
      </c>
      <c r="K227">
        <f>IF(N($H227)&lt;1,"",$G227+31)</f>
        <v>45952</v>
      </c>
      <c r="L227">
        <f>IF(K227="","",TODAY()-K227)</f>
        <v>366</v>
      </c>
      <c r="M227">
        <v>45945</v>
      </c>
      <c r="N227">
        <v>1000000</v>
      </c>
      <c r="O227" t="str">
        <f>IF(K227="","SIN ESTADO",IF(M227&lt;&gt;"","PAGA",IF(L227&gt;0,"VENCIDA",IF(L227&gt;=-5,"POR VENCER","AL DÍA"))))</f>
        <v>PAGA</v>
      </c>
      <c r="P227" t="str">
        <v>TRANSFERENCIA</v>
      </c>
      <c r="Q227">
        <f>IF(N($H227)&lt;2,"",IF(K227="","",K227+31))</f>
        <v>45983</v>
      </c>
      <c r="R227">
        <f>IF(Q227="","",TODAY()-Q227)</f>
        <v>335</v>
      </c>
      <c r="S227">
        <v>45967</v>
      </c>
      <c r="T227">
        <v>1000000</v>
      </c>
      <c r="U227" t="str">
        <f>IF(Q227="","SIN ESTADO",IF(S227&lt;&gt;"","PAGA",IF(R227&gt;0,"VENCIDA",IF(R227&gt;=-5,"POR VENCER","AL DÍA"))))</f>
        <v>PAGA</v>
      </c>
      <c r="V227" t="str">
        <v>TRANSFERENCIA</v>
      </c>
      <c r="W227">
        <f>IF(N($H227)&lt;3,"",IF(Q227="","",Q227+31))</f>
        <v>46014</v>
      </c>
      <c r="X227">
        <f>IF(W227="","",TODAY()-W227)</f>
        <v>304</v>
      </c>
      <c r="Y227">
        <v>46000</v>
      </c>
      <c r="Z227">
        <v>1000000</v>
      </c>
      <c r="AA227" t="str">
        <f>IF(W227="","SIN ESTADO",IF(Y227&lt;&gt;"","PAGA",IF(X227&gt;0,"VENCIDA",IF(X227&gt;=-5,"POR VENCER","AL DÍA"))))</f>
        <v>PAGA</v>
      </c>
      <c r="AB227" t="str">
        <v>TRANSFERENCIA</v>
      </c>
      <c r="AC227">
        <f>IF(N($H227)&lt;4,"",IF(W227="","",W227+31))</f>
        <v>46045</v>
      </c>
      <c r="AD227">
        <f>IF(AC227="","",TODAY()-AC227)</f>
        <v>273</v>
      </c>
      <c r="AE227">
        <v>45662</v>
      </c>
      <c r="AF227">
        <v>1000000</v>
      </c>
      <c r="AG227" t="str">
        <f>IF(AC227="","SIN ESTADO",IF(AE227&lt;&gt;"","PAGA",IF(AD227&gt;0,"VENCIDA",IF(AD227&gt;=-5,"POR VENCER","AL DÍA"))))</f>
        <v>PAGA</v>
      </c>
      <c r="AH227" t="str">
        <v>TRANSFERENCIA</v>
      </c>
      <c r="AI227">
        <f>IF(N($H227)&lt;5,"",IF(AC227="","",AC227+31))</f>
        <v>46076</v>
      </c>
      <c r="AJ227">
        <f>IF(AI227="","",TODAY()-AI227)</f>
        <v>242</v>
      </c>
      <c r="AK227">
        <v>46058</v>
      </c>
      <c r="AL227">
        <v>1000000</v>
      </c>
      <c r="AM227" t="str">
        <f>IF(AI227="","SIN ESTADO",IF(AK227&lt;&gt;"","PAGA",IF(AJ227&gt;0,"VENCIDA",IF(AJ227&gt;=-5,"POR VENCER","AL DÍA"))))</f>
        <v>PAGA</v>
      </c>
      <c r="AN227" t="str">
        <v>TRANSFERENCIA</v>
      </c>
      <c r="AO227">
        <f>IF(N($H227)&lt;6,"",IF(AI227="","",AI227+31))</f>
        <v>46107</v>
      </c>
      <c r="AP227">
        <f>IF(AO227="","",TODAY()-AO227)</f>
        <v>211</v>
      </c>
      <c r="AQ227">
        <v>46093</v>
      </c>
      <c r="AR227">
        <v>1000000</v>
      </c>
      <c r="AS227" t="str">
        <f>IF(AO227="","SIN ESTADO",IF(AQ227&lt;&gt;"","PAGA",IF(AP227&gt;0,"VENCIDA",IF(AP227&gt;=-5,"POR VENCER","AL DÍA"))))</f>
        <v>PAGA</v>
      </c>
      <c r="AT227" t="str">
        <v>TRANSFERENCIA</v>
      </c>
      <c r="AU227">
        <f>IF(N($H227)&lt;7,"",IF(AO227="","",AO227+31))</f>
        <v>46138</v>
      </c>
      <c r="AV227">
        <f>IF(AU227="","",TODAY()-AU227)</f>
        <v>180</v>
      </c>
      <c r="AW227">
        <v>46127</v>
      </c>
      <c r="AX227">
        <v>1000000</v>
      </c>
      <c r="AY227" t="str">
        <f>IF(AU227="","SIN ESTADO",IF(AW227&lt;&gt;"","PAGA",IF(AV227&gt;0,"VENCIDA",IF(AV227&gt;=-5,"POR VENCER","AL DÍA"))))</f>
        <v>PAGA</v>
      </c>
      <c r="AZ227" t="str">
        <v>TRANSFERENCIA</v>
      </c>
      <c r="BA227">
        <f>IF(N($H227)&lt;8,"",IF(AU227="","",AU227+31))</f>
        <v>46169</v>
      </c>
      <c r="BB227">
        <f>IF(BA227="","",TODAY()-BA227)</f>
        <v>149</v>
      </c>
      <c r="BC227">
        <v>46161</v>
      </c>
      <c r="BD227">
        <v>1000000</v>
      </c>
      <c r="BE227" t="str">
        <f>IF(BA227="","SIN ESTADO",IF(BC227&lt;&gt;"","PAGA",IF(BB227&gt;0,"VENCIDA",IF(BB227&gt;=-5,"POR VENCER","AL DÍA"))))</f>
        <v>PAGA</v>
      </c>
      <c r="BF227" t="str">
        <v>TRANSFERENCIA</v>
      </c>
      <c r="BG227">
        <f>IF(N($H227)&lt;9,"",IF(BA227="","",BA227+31))</f>
        <v>46200</v>
      </c>
      <c r="BH227">
        <f>IF(BG227="","",TODAY()-BG227)</f>
        <v>118</v>
      </c>
      <c r="BI227">
        <v>46193</v>
      </c>
      <c r="BJ227">
        <v>1000000</v>
      </c>
      <c r="BK227" t="str">
        <f>IF(BG227="","SIN ESTADO",IF(BI227&lt;&gt;"","PAGA",IF(BH227&gt;0,"VENCIDA",IF(BH227&gt;=-5,"POR VENCER","AL DÍA"))))</f>
        <v>PAGA</v>
      </c>
      <c r="BL227" t="str">
        <v>TRANSFERENCIA</v>
      </c>
      <c r="BM227">
        <f>IF(N($H227)&lt;10,"",IF(BG227="","",BG227+31))</f>
        <v>46231</v>
      </c>
      <c r="BN227">
        <f>IF(BM227="","",TODAY()-BM227)</f>
        <v>87</v>
      </c>
      <c r="BO227">
        <v>46225</v>
      </c>
      <c r="BP227">
        <v>1000000</v>
      </c>
      <c r="BQ227" t="str">
        <f>IF(BM227="","SIN ESTADO",IF(BO227&lt;&gt;"","PAGA",IF(BN227&gt;0,"VENCIDA",IF(BN227&gt;=-5,"POR VENCER","AL DÍA"))))</f>
        <v>PAGA</v>
      </c>
      <c r="BR227" t="str">
        <v>TRANSFERENCIA</v>
      </c>
      <c r="BS227">
        <f>IF(N($H227)&lt;11,"",IF(BM227="","",BM227+31))</f>
        <v>46262</v>
      </c>
      <c r="BT227">
        <f>IF(BS227="","",TODAY()-BS227)</f>
        <v>56</v>
      </c>
      <c r="BU227">
        <v>46254</v>
      </c>
      <c r="BV227">
        <v>1000000</v>
      </c>
      <c r="BW227" t="str">
        <f>IF(BS227="","SIN ESTADO",IF(BU227&lt;&gt;"","PAGA",IF(BT227&gt;0,"VENCIDA",IF(BT227&gt;=-5,"POR VENCER","AL DÍA"))))</f>
        <v>PAGA</v>
      </c>
      <c r="BX227" t="str">
        <v>TRANSFERENCIA</v>
      </c>
      <c r="BY227">
        <f>IF(N($H227)&lt;12,"",IF(BS227="","",BS227+31))</f>
        <v>46293</v>
      </c>
      <c r="BZ227">
        <f>IF(BY227="","",TODAY()-BY227)</f>
        <v>25</v>
      </c>
      <c r="CA227">
        <v>46286</v>
      </c>
      <c r="CB227">
        <v>1000000</v>
      </c>
      <c r="CC227" t="str">
        <f>IF(BY227="","SIN ESTADO",IF(CA227&lt;&gt;"","PAGA",IF(BZ227&gt;0,"VENCIDA",IF(BZ227&gt;=-5,"POR VENCER","AL DÍA"))))</f>
        <v>PAGA</v>
      </c>
      <c r="CD227" t="str">
        <v>TRANSFERENCIA</v>
      </c>
      <c r="CE227">
        <f>IF(N($H227)&lt;13,"",IF(BY227="","",BY227+31))</f>
        <v>46324</v>
      </c>
      <c r="CF227">
        <f>IF(CE227="","",TODAY()-CE227)</f>
        <v>-6</v>
      </c>
      <c r="CG227">
        <v>46315</v>
      </c>
      <c r="CH227">
        <v>1000000</v>
      </c>
      <c r="CI227" t="str">
        <f>IF(CE227="","SIN ESTADO",IF(CG227&lt;&gt;"","PAGA",IF(CF227&gt;0,"VENCIDA",IF(CF227&gt;=-5,"POR VENCER","AL DÍA"))))</f>
        <v>PAGA</v>
      </c>
      <c r="CJ227" t="str">
        <v>TRANSFERENCIA</v>
      </c>
      <c r="CK227">
        <f>IF(N($H227)&lt;14,"",IF(CE227="","",CE227+31))</f>
        <v>46355</v>
      </c>
      <c r="CL227">
        <f>IF(CK227="","",TODAY()-CK227)</f>
        <v>-37</v>
      </c>
      <c r="CO227" t="str">
        <f>IF(CK227="","SIN ESTADO",IF(CM227&lt;&gt;"","PAGA",IF(CL227&gt;0,"VENCIDA",IF(CL227&gt;=-5,"POR VENCER","AL DÍA"))))</f>
        <v>AL DÍA</v>
      </c>
      <c r="CQ227">
        <f>IF(N($H227)&lt;15,"",IF(CK227="","",CK227+31))</f>
        <v>46386</v>
      </c>
      <c r="CR227">
        <f>IF(CQ227="","",TODAY()-CQ227)</f>
        <v>-68</v>
      </c>
      <c r="CU227" t="str">
        <f>IF(CQ227="","SIN ESTADO",IF(CS227&lt;&gt;"","PAGA",IF(CR227&gt;0,"VENCIDA",IF(CR227&gt;=-5,"POR VENCER","AL DÍA"))))</f>
        <v>AL DÍA</v>
      </c>
      <c r="CW227">
        <f>IF(N($H227)&lt;16,"",IF(CQ227="","",CQ227+31))</f>
        <v>46417</v>
      </c>
      <c r="CX227">
        <f>IF(CW227="","",TODAY()-CW227)</f>
        <v>-99</v>
      </c>
      <c r="DA227" t="str">
        <f>IF(CW227="","SIN ESTADO",IF(CY227&lt;&gt;"","PAGA",IF(CX227&gt;0,"VENCIDA",IF(CX227&gt;=-5,"POR VENCER","AL DÍA"))))</f>
        <v>AL DÍA</v>
      </c>
      <c r="DC227">
        <f>IF(N($H227)&lt;17,"",IF(CW227="","",CW227+31))</f>
        <v>46448</v>
      </c>
      <c r="DD227">
        <f>IF(DC227="","",TODAY()-DC227)</f>
        <v>-130</v>
      </c>
      <c r="DG227" t="str">
        <f>IF(DC227="","SIN ESTADO",IF(DE227&lt;&gt;"","PAGA",IF(DD227&gt;0,"VENCIDA",IF(DD227&gt;=-5,"POR VENCER","AL DÍA"))))</f>
        <v>AL DÍA</v>
      </c>
      <c r="DI227">
        <f>IF(N($H227)&lt;18,"",IF(DC227="","",DC227+31))</f>
        <v>46479</v>
      </c>
      <c r="DJ227">
        <f>IF(DI227="","",TODAY()-DI227)</f>
        <v>-161</v>
      </c>
      <c r="DM227" t="str">
        <f>IF(DI227="","SIN ESTADO",IF(DK227&lt;&gt;"","PAGA",IF(DJ227&gt;0,"VENCIDA",IF(DJ227&gt;=-5,"POR VENCER","AL DÍA"))))</f>
        <v>AL DÍA</v>
      </c>
      <c r="DO227">
        <f>IF(N($H227)&lt;19,"",IF(DI227="","",DI227+31))</f>
        <v>46510</v>
      </c>
      <c r="DP227">
        <f>IF(DO227="","",TODAY()-DO227)</f>
        <v>-192</v>
      </c>
      <c r="DS227" t="str">
        <f>IF(DO227="","SIN ESTADO",IF(DQ227&lt;&gt;"","PAGA",IF(DP227&gt;0,"VENCIDA",IF(DP227&gt;=-5,"POR VENCER","AL DÍA"))))</f>
        <v>AL DÍA</v>
      </c>
      <c r="DU227">
        <f>IF(N($H227)&lt;20,"",IF(DO227="","",DO227+31))</f>
        <v>46541</v>
      </c>
      <c r="DV227">
        <f>IF(DU227="","",TODAY()-DU227)</f>
        <v>-223</v>
      </c>
      <c r="DY227" t="str">
        <f>IF(DU227="","SIN ESTADO",IF(DW227&lt;&gt;"","PAGA",IF(DV227&gt;0,"VENCIDA",IF(DV227&gt;=-5,"POR VENCER","AL DÍA"))))</f>
        <v>AL DÍA</v>
      </c>
      <c r="EA227">
        <f>IF(N($H227)&lt;21,"",IF(DU227="","",DU227+31))</f>
        <v>46572</v>
      </c>
      <c r="EB227">
        <f>IF(EA227="","",TODAY()-EA227)</f>
        <v>-254</v>
      </c>
      <c r="EE227" t="str">
        <f>IF(EA227="","SIN ESTADO",IF(EC227&lt;&gt;"","PAGA",IF(EB227&gt;0,"VENCIDA",IF(EB227&gt;=-5,"POR VENCER","AL DÍA"))))</f>
        <v>AL DÍA</v>
      </c>
      <c r="EG227">
        <f>IF(N($H227)&lt;22,"",IF(EA227="","",EA227+31))</f>
        <v>46603</v>
      </c>
      <c r="EH227">
        <f>IF(EG227="","",TODAY()-EG227)</f>
        <v>-285</v>
      </c>
      <c r="EK227" t="str">
        <f>IF(EG227="","SIN ESTADO",IF(EI227&lt;&gt;"","PAGA",IF(EH227&gt;0,"VENCIDA",IF(EH227&gt;=-5,"POR VENCER","AL DÍA"))))</f>
        <v>AL DÍA</v>
      </c>
      <c r="EM227">
        <f>IF(N($H227)&lt;23,"",IF(EG227="","",EG227+31))</f>
        <v>46634</v>
      </c>
      <c r="EN227">
        <f>IF(EM227="","",TODAY()-EM227)</f>
        <v>-316</v>
      </c>
      <c r="EQ227" t="str">
        <f>IF(EM227="","SIN ESTADO",IF(EO227&lt;&gt;"","PAGA",IF(EN227&gt;0,"VENCIDA",IF(EN227&gt;=-5,"POR VENCER","AL DÍA"))))</f>
        <v>AL DÍA</v>
      </c>
      <c r="ES227">
        <f>IF(N($H227)&lt;24,"",IF(EM227="","",EM227+31))</f>
        <v>46665</v>
      </c>
      <c r="ET227">
        <f>IF(ES227="","",TODAY()-ES227)</f>
        <v>-347</v>
      </c>
      <c r="EW227" t="str">
        <f>IF(ES227="","SIN ESTADO",IF(EU227&lt;&gt;"","PAGA",IF(ET227&gt;0,"VENCIDA",IF(ET227&gt;=-5,"POR VENCER","AL DÍA"))))</f>
        <v>AL DÍA</v>
      </c>
      <c r="EY227" t="str">
        <f>IF(N($H227)&lt;25,"",IF(ES227="","",ES227+31))</f>
        <v/>
      </c>
      <c r="EZ227" t="str">
        <f>IF(EY227="","",TODAY()-EY227)</f>
        <v/>
      </c>
      <c r="FC227" t="str">
        <f>IF(EY227="","SIN ESTADO",IF(FA227&lt;&gt;"","PAGA",IF(EZ227&gt;0,"VENCIDA",IF(EZ227&gt;=-5,"POR VENCER","AL DÍA"))))</f>
        <v>SIN ESTADO</v>
      </c>
      <c r="FE227" t="str">
        <f>IF(N($H227)&lt;26,"",IF(EY227="","",EY227+31))</f>
        <v/>
      </c>
      <c r="FF227" t="str">
        <f>IF(FE227="","",TODAY()-FE227)</f>
        <v/>
      </c>
      <c r="FI227" t="str">
        <f>IF(FE227="","SIN ESTADO",IF(FG227&lt;&gt;"","PAGA",IF(FF227&gt;0,"VENCIDA",IF(FF227&gt;=-5,"POR VENCER","AL DÍA"))))</f>
        <v>SIN ESTADO</v>
      </c>
      <c r="FK227" t="str">
        <f>IF(N($H227)&lt;27,"",IF(FE227="","",FE227+31))</f>
        <v/>
      </c>
      <c r="FL227" t="str">
        <f>IF(FK227="","",TODAY()-FK227)</f>
        <v/>
      </c>
      <c r="FO227" t="str">
        <f>IF(FK227="","SIN ESTADO",IF(FM227&lt;&gt;"","PAGA",IF(FL227&gt;0,"VENCIDA",IF(FL227&gt;=-5,"POR VENCER","AL DÍA"))))</f>
        <v>SIN ESTADO</v>
      </c>
      <c r="FQ227" t="str">
        <f>IF(N($H227)&lt;28,"",IF(FK227="","",FK227+31))</f>
        <v/>
      </c>
      <c r="FR227" t="str">
        <f>IF(FQ227="","",TODAY()-FQ227)</f>
        <v/>
      </c>
      <c r="FU227" t="str">
        <f>IF(FQ227="","SIN ESTADO",IF(FS227&lt;&gt;"","PAGA",IF(FR227&gt;0,"VENCIDA",IF(FR227&gt;=-5,"POR VENCER","AL DÍA"))))</f>
        <v>SIN ESTADO</v>
      </c>
      <c r="FW227" t="str">
        <f>IF(N($H227)&lt;29,"",IF(FQ227="","",FQ227+31))</f>
        <v/>
      </c>
      <c r="FX227" t="str">
        <f>IF(FW227="","",TODAY()-FW227)</f>
        <v/>
      </c>
      <c r="GA227" t="str">
        <f>IF(FW227="","SIN ESTADO",IF(FY227&lt;&gt;"","PAGA",IF(FX227&gt;0,"VENCIDA",IF(FX227&gt;=-5,"POR VENCER","AL DÍA"))))</f>
        <v>SIN ESTADO</v>
      </c>
      <c r="GC227" t="str">
        <f>IF(N($H227)&lt;30,"",IF(FW227="","",FW227+31))</f>
        <v/>
      </c>
      <c r="GD227" t="str">
        <f>IF(GC227="","",TODAY()-GC227)</f>
        <v/>
      </c>
      <c r="GG227" t="str">
        <f>IF(GC227="","SIN ESTADO",IF(GE227&lt;&gt;"","PAGA",IF(GD227&gt;0,"VENCIDA",IF(GD227&gt;=-5,"POR VENCER","AL DÍA"))))</f>
        <v>SIN ESTADO</v>
      </c>
      <c r="GI227" t="str">
        <f>IF(N($H227)&lt;31,"",IF(GC227="","",GC227+31))</f>
        <v/>
      </c>
      <c r="GJ227" t="str">
        <f>IF(GI227="","",TODAY()-GI227)</f>
        <v/>
      </c>
      <c r="GM227" t="str">
        <f>IF(GI227="","SIN ESTADO",IF(GK227&lt;&gt;"","PAGA",IF(GJ227&gt;0,"VENCIDA",IF(GJ227&gt;=-5,"POR VENCER","AL DÍA"))))</f>
        <v>SIN ESTADO</v>
      </c>
      <c r="GO227" t="str">
        <f>IF(N($H227)&lt;32,"",IF(GI227="","",GI227+31))</f>
        <v/>
      </c>
      <c r="GP227" t="str">
        <f>IF(GO227="","",TODAY()-GO227)</f>
        <v/>
      </c>
      <c r="GS227" t="str">
        <f>IF(GO227="","SIN ESTADO",IF(GQ227&lt;&gt;"","PAGA",IF(GP227&gt;0,"VENCIDA",IF(GP227&gt;=-5,"POR VENCER","AL DÍA"))))</f>
        <v>SIN ESTADO</v>
      </c>
      <c r="GU227" t="str">
        <f>IF(N($H227)&lt;33,"",IF(GO227="","",GO227+31))</f>
        <v/>
      </c>
      <c r="GV227" t="str">
        <f>IF(GU227="","",TODAY()-GU227)</f>
        <v/>
      </c>
      <c r="GY227" t="str">
        <f>IF(GU227="","SIN ESTADO",IF(GW227&lt;&gt;"","PAGA",IF(GV227&gt;0,"VENCIDA",IF(GV227&gt;=-5,"POR VENCER","AL DÍA"))))</f>
        <v>SIN ESTADO</v>
      </c>
      <c r="HA227" t="str">
        <f>IF(N($H227)&lt;34,"",IF(GU227="","",GU227+31))</f>
        <v/>
      </c>
      <c r="HB227" t="str">
        <f>IF(HA227="","",TODAY()-HA227)</f>
        <v/>
      </c>
      <c r="HE227" t="str">
        <f>IF(HA227="","SIN ESTADO",IF(HC227&lt;&gt;"","PAGA",IF(HB227&gt;0,"VENCIDA",IF(HB227&gt;=-5,"POR VENCER","AL DÍA"))))</f>
        <v>SIN ESTADO</v>
      </c>
      <c r="HG227" t="str">
        <f>IF(N($H227)&lt;35,"",IF(HA227="","",HA227+31))</f>
        <v/>
      </c>
      <c r="HH227" t="str">
        <f>IF(HG227="","",TODAY()-HG227)</f>
        <v/>
      </c>
      <c r="HK227" t="str">
        <f>IF(HG227="","SIN ESTADO",IF(HI227&lt;&gt;"","PAGA",IF(HH227&gt;0,"VENCIDA",IF(HH227&gt;=-5,"POR VENCER","AL DÍA"))))</f>
        <v>SIN ESTADO</v>
      </c>
      <c r="HM227" t="str">
        <f>IF(N($H227)&lt;36,"",IF(HG227="","",HG227+31))</f>
        <v/>
      </c>
      <c r="HN227" t="str">
        <f>IF(HM227="","",TODAY()-HM227)</f>
        <v/>
      </c>
      <c r="HQ227" t="str">
        <f>IF(HM227="","SIN ESTADO",IF(HO227&lt;&gt;"","PAGA",IF(HN227&gt;0,"VENCIDA",IF(HN227&gt;=-5,"POR VENCER","AL DÍA"))))</f>
        <v>SIN ESTADO</v>
      </c>
      <c r="HS227">
        <f>N227+T227+Z227+AF227+AL227+AR227+AX227+BD227+BJ227+BP227+BV227+CB227+CH227+CN227+CT227+CZ227+DF227+DL227+DR227+DX227+ED227+EJ227+EP227+EV227+FB227+FH227+FN227+FT227+FZ227+GF227+GL227+GR227+GX227+HD227+HJ227+HP227</f>
        <v>13000000</v>
      </c>
      <c r="HU227">
        <f>IFERROR(N($J227),0)</f>
        <v>1000000</v>
      </c>
      <c r="HW227">
        <f>SUMPRODUCT((MOD(COLUMN($M227:$HR227)-COLUMN($M227),6)=0)*ISNUMBER($M227:$HR227)*($M227:$HR227&gt;=RESUMEN!$C$26)*($M227:$HR227&lt;=RESUMEN!$C$27)*IFERROR(N($N227:$HS227),0))</f>
        <v>1000000</v>
      </c>
      <c r="HX227">
        <f>SUMPRODUCT((MOD(COLUMN($M227:$HR227)-COLUMN($M227),6)=0)*ISNUMBER($M227:$HR227)*($M227:$HR227&gt;=RESUMEN!$C$26)*($M227:$HR227&lt;=RESUMEN!$C$27))</f>
        <v>1</v>
      </c>
    </row>
    <row r="228">
      <c r="B228">
        <f>VENTAS!A227</f>
        <v>225</v>
      </c>
      <c r="C228" t="str">
        <f>VENTAS!B227</f>
        <v xml:space="preserve">LC2 - 25 - 6 </v>
      </c>
      <c r="D228" t="str">
        <f>VENTAS!C227</f>
        <v>VENDIDO</v>
      </c>
      <c r="E228">
        <f>VENTAS!D227</f>
        <v>28000000</v>
      </c>
      <c r="F228">
        <f>VENTAS!J227</f>
        <v>24000000</v>
      </c>
      <c r="G228">
        <f>VENTAS!F227</f>
        <v>45925</v>
      </c>
      <c r="H228">
        <f>VENTAS!K227</f>
        <v>24</v>
      </c>
      <c r="I228" t="str">
        <f>VENTAS!M227</f>
        <v xml:space="preserve">25 DE CADA MES </v>
      </c>
      <c r="J228">
        <f>VENTAS!L227</f>
        <v>1000000</v>
      </c>
      <c r="K228">
        <f>IF(N($H228)&lt;1,"",$G228+31)</f>
        <v>45956</v>
      </c>
      <c r="L228">
        <f>IF(K228="","",TODAY()-K228)</f>
        <v>362</v>
      </c>
      <c r="M228">
        <v>45922</v>
      </c>
      <c r="N228">
        <v>1000000</v>
      </c>
      <c r="O228" t="str">
        <f>IF(K228="","SIN ESTADO",IF(M228&lt;&gt;"","PAGA",IF(L228&gt;0,"VENCIDA",IF(L228&gt;=-5,"POR VENCER","AL DÍA"))))</f>
        <v>PAGA</v>
      </c>
      <c r="P228" t="str">
        <v>TRANSFERENCIA</v>
      </c>
      <c r="Q228">
        <f>IF(N($H228)&lt;2,"",IF(K228="","",K228+31))</f>
        <v>45987</v>
      </c>
      <c r="R228">
        <f>IF(Q228="","",TODAY()-Q228)</f>
        <v>331</v>
      </c>
      <c r="S228">
        <v>45967</v>
      </c>
      <c r="T228">
        <v>1000000</v>
      </c>
      <c r="U228" t="str">
        <f>IF(Q228="","SIN ESTADO",IF(S228&lt;&gt;"","PAGA",IF(R228&gt;0,"VENCIDA",IF(R228&gt;=-5,"POR VENCER","AL DÍA"))))</f>
        <v>PAGA</v>
      </c>
      <c r="V228" t="str">
        <v>TRANSFERENCIA</v>
      </c>
      <c r="W228">
        <f>IF(N($H228)&lt;3,"",IF(Q228="","",Q228+31))</f>
        <v>46018</v>
      </c>
      <c r="X228">
        <f>IF(W228="","",TODAY()-W228)</f>
        <v>300</v>
      </c>
      <c r="Y228">
        <v>46013</v>
      </c>
      <c r="Z228">
        <v>1000000</v>
      </c>
      <c r="AA228" t="str">
        <f>IF(W228="","SIN ESTADO",IF(Y228&lt;&gt;"","PAGA",IF(X228&gt;0,"VENCIDA",IF(X228&gt;=-5,"POR VENCER","AL DÍA"))))</f>
        <v>PAGA</v>
      </c>
      <c r="AB228" t="str">
        <v>TRANSFERENCIA</v>
      </c>
      <c r="AC228">
        <f>IF(N($H228)&lt;4,"",IF(W228="","",W228+31))</f>
        <v>46049</v>
      </c>
      <c r="AD228">
        <f>IF(AC228="","",TODAY()-AC228)</f>
        <v>269</v>
      </c>
      <c r="AE228">
        <v>46018</v>
      </c>
      <c r="AF228">
        <v>1000000</v>
      </c>
      <c r="AG228" t="str">
        <f>IF(AC228="","SIN ESTADO",IF(AE228&lt;&gt;"","PAGA",IF(AD228&gt;0,"VENCIDA",IF(AD228&gt;=-5,"POR VENCER","AL DÍA"))))</f>
        <v>PAGA</v>
      </c>
      <c r="AH228" t="str">
        <v>TRANSFERENCIA</v>
      </c>
      <c r="AI228">
        <f>IF(N($H228)&lt;5,"",IF(AC228="","",AC228+31))</f>
        <v>46080</v>
      </c>
      <c r="AJ228">
        <f>IF(AI228="","",TODAY()-AI228)</f>
        <v>238</v>
      </c>
      <c r="AK228">
        <v>46093</v>
      </c>
      <c r="AL228">
        <v>770000</v>
      </c>
      <c r="AM228" t="str">
        <f>IF(AI228="","SIN ESTADO",IF(AK228&lt;&gt;"","PAGA",IF(AJ228&gt;0,"VENCIDA",IF(AJ228&gt;=-5,"POR VENCER","AL DÍA"))))</f>
        <v>PAGA</v>
      </c>
      <c r="AN228" t="str">
        <v>TRANSFERENCIA</v>
      </c>
      <c r="AO228">
        <f>IF(N($H228)&lt;6,"",IF(AI228="","",AI228+31))</f>
        <v>46111</v>
      </c>
      <c r="AP228">
        <f>IF(AO228="","",TODAY()-AO228)</f>
        <v>207</v>
      </c>
      <c r="AQ228">
        <v>46104</v>
      </c>
      <c r="AR228">
        <v>230000</v>
      </c>
      <c r="AS228" t="str">
        <f>IF(AO228="","SIN ESTADO",IF(AQ228&lt;&gt;"","PAGA",IF(AP228&gt;0,"VENCIDA",IF(AP228&gt;=-5,"POR VENCER","AL DÍA"))))</f>
        <v>PAGA</v>
      </c>
      <c r="AT228" t="str">
        <v>TRANSFERENCIA</v>
      </c>
      <c r="AU228">
        <f>IF(N($H228)&lt;7,"",IF(AO228="","",AO228+31))</f>
        <v>46142</v>
      </c>
      <c r="AV228">
        <f>IF(AU228="","",TODAY()-AU228)</f>
        <v>176</v>
      </c>
      <c r="AW228">
        <v>46112</v>
      </c>
      <c r="AX228">
        <v>500000</v>
      </c>
      <c r="AY228" t="str">
        <f>IF(AU228="","SIN ESTADO",IF(AW228&lt;&gt;"","PAGA",IF(AV228&gt;0,"VENCIDA",IF(AV228&gt;=-5,"POR VENCER","AL DÍA"))))</f>
        <v>PAGA</v>
      </c>
      <c r="AZ228" t="str">
        <v>TRANSFERENCIA</v>
      </c>
      <c r="BA228">
        <f>IF(N($H228)&lt;8,"",IF(AU228="","",AU228+31))</f>
        <v>46173</v>
      </c>
      <c r="BB228">
        <f>IF(BA228="","",TODAY()-BA228)</f>
        <v>145</v>
      </c>
      <c r="BC228">
        <v>46114</v>
      </c>
      <c r="BD228">
        <v>500000</v>
      </c>
      <c r="BE228" t="str">
        <f>IF(BA228="","SIN ESTADO",IF(BC228&lt;&gt;"","PAGA",IF(BB228&gt;0,"VENCIDA",IF(BB228&gt;=-5,"POR VENCER","AL DÍA"))))</f>
        <v>PAGA</v>
      </c>
      <c r="BF228" t="str">
        <v>TRANSFERENCIA</v>
      </c>
      <c r="BG228">
        <f>IF(N($H228)&lt;9,"",IF(BA228="","",BA228+31))</f>
        <v>46204</v>
      </c>
      <c r="BH228">
        <f>IF(BG228="","",TODAY()-BG228)</f>
        <v>114</v>
      </c>
      <c r="BI228">
        <v>46126</v>
      </c>
      <c r="BJ228">
        <v>500000</v>
      </c>
      <c r="BK228" t="str">
        <f>IF(BG228="","SIN ESTADO",IF(BI228&lt;&gt;"","PAGA",IF(BH228&gt;0,"VENCIDA",IF(BH228&gt;=-5,"POR VENCER","AL DÍA"))))</f>
        <v>PAGA</v>
      </c>
      <c r="BL228" t="str">
        <v>TRANSFERENCIA</v>
      </c>
      <c r="BM228">
        <f>IF(N($H228)&lt;10,"",IF(BG228="","",BG228+31))</f>
        <v>46235</v>
      </c>
      <c r="BN228">
        <f>IF(BM228="","",TODAY()-BM228)</f>
        <v>83</v>
      </c>
      <c r="BO228">
        <v>46164</v>
      </c>
      <c r="BP228">
        <v>500000</v>
      </c>
      <c r="BQ228" t="str">
        <f>IF(BM228="","SIN ESTADO",IF(BO228&lt;&gt;"","PAGA",IF(BN228&gt;0,"VENCIDA",IF(BN228&gt;=-5,"POR VENCER","AL DÍA"))))</f>
        <v>PAGA</v>
      </c>
      <c r="BR228" t="str">
        <v>TRANSFERENCIA</v>
      </c>
      <c r="BS228">
        <f>IF(N($H228)&lt;11,"",IF(BM228="","",BM228+31))</f>
        <v>46266</v>
      </c>
      <c r="BT228">
        <f>IF(BS228="","",TODAY()-BS228)</f>
        <v>52</v>
      </c>
      <c r="BU228">
        <v>46176</v>
      </c>
      <c r="BV228">
        <v>500000</v>
      </c>
      <c r="BW228" t="str">
        <f>IF(BS228="","SIN ESTADO",IF(BU228&lt;&gt;"","PAGA",IF(BT228&gt;0,"VENCIDA",IF(BT228&gt;=-5,"POR VENCER","AL DÍA"))))</f>
        <v>PAGA</v>
      </c>
      <c r="BX228" t="str">
        <v>TRANSFERENCIA</v>
      </c>
      <c r="BY228">
        <f>IF(N($H228)&lt;12,"",IF(BS228="","",BS228+31))</f>
        <v>46297</v>
      </c>
      <c r="BZ228">
        <f>IF(BY228="","",TODAY()-BY228)</f>
        <v>21</v>
      </c>
      <c r="CA228">
        <v>46177</v>
      </c>
      <c r="CB228">
        <v>500000</v>
      </c>
      <c r="CC228" t="str">
        <f>IF(BY228="","SIN ESTADO",IF(CA228&lt;&gt;"","PAGA",IF(BZ228&gt;0,"VENCIDA",IF(BZ228&gt;=-5,"POR VENCER","AL DÍA"))))</f>
        <v>PAGA</v>
      </c>
      <c r="CD228" t="str">
        <v>TRANSFERENCIA</v>
      </c>
      <c r="CE228">
        <f>IF(N($H228)&lt;13,"",IF(BY228="","",BY228+31))</f>
        <v>46328</v>
      </c>
      <c r="CF228">
        <f>IF(CE228="","",TODAY()-CE228)</f>
        <v>-10</v>
      </c>
      <c r="CG228">
        <v>46290</v>
      </c>
      <c r="CH228">
        <v>140000</v>
      </c>
      <c r="CI228" t="str">
        <f>IF(CE228="","SIN ESTADO",IF(CG228&lt;&gt;"","PAGA",IF(CF228&gt;0,"VENCIDA",IF(CF228&gt;=-5,"POR VENCER","AL DÍA"))))</f>
        <v>PAGA</v>
      </c>
      <c r="CJ228" t="str">
        <v>TRANSFERENCIA</v>
      </c>
      <c r="CK228">
        <f>IF(N($H228)&lt;14,"",IF(CE228="","",CE228+31))</f>
        <v>46359</v>
      </c>
      <c r="CL228">
        <f>IF(CK228="","",TODAY()-CK228)</f>
        <v>-41</v>
      </c>
      <c r="CM228">
        <v>46288</v>
      </c>
      <c r="CN228">
        <v>350000</v>
      </c>
      <c r="CO228" t="str">
        <f>IF(CK228="","SIN ESTADO",IF(CM228&lt;&gt;"","PAGA",IF(CL228&gt;0,"VENCIDA",IF(CL228&gt;=-5,"POR VENCER","AL DÍA"))))</f>
        <v>PAGA</v>
      </c>
      <c r="CP228" t="str">
        <v>TRANSFERENCIA</v>
      </c>
      <c r="CQ228">
        <f>IF(N($H228)&lt;15,"",IF(CK228="","",CK228+31))</f>
        <v>46390</v>
      </c>
      <c r="CR228">
        <f>IF(CQ228="","",TODAY()-CQ228)</f>
        <v>-72</v>
      </c>
      <c r="CU228" t="str">
        <f>IF(CQ228="","SIN ESTADO",IF(CS228&lt;&gt;"","PAGA",IF(CR228&gt;0,"VENCIDA",IF(CR228&gt;=-5,"POR VENCER","AL DÍA"))))</f>
        <v>AL DÍA</v>
      </c>
      <c r="CW228">
        <f>IF(N($H228)&lt;16,"",IF(CQ228="","",CQ228+31))</f>
        <v>46421</v>
      </c>
      <c r="CX228">
        <f>IF(CW228="","",TODAY()-CW228)</f>
        <v>-103</v>
      </c>
      <c r="DA228" t="str">
        <f>IF(CW228="","SIN ESTADO",IF(CY228&lt;&gt;"","PAGA",IF(CX228&gt;0,"VENCIDA",IF(CX228&gt;=-5,"POR VENCER","AL DÍA"))))</f>
        <v>AL DÍA</v>
      </c>
      <c r="DC228">
        <f>IF(N($H228)&lt;17,"",IF(CW228="","",CW228+31))</f>
        <v>46452</v>
      </c>
      <c r="DD228">
        <f>IF(DC228="","",TODAY()-DC228)</f>
        <v>-134</v>
      </c>
      <c r="DG228" t="str">
        <f>IF(DC228="","SIN ESTADO",IF(DE228&lt;&gt;"","PAGA",IF(DD228&gt;0,"VENCIDA",IF(DD228&gt;=-5,"POR VENCER","AL DÍA"))))</f>
        <v>AL DÍA</v>
      </c>
      <c r="DI228">
        <f>IF(N($H228)&lt;18,"",IF(DC228="","",DC228+31))</f>
        <v>46483</v>
      </c>
      <c r="DJ228">
        <f>IF(DI228="","",TODAY()-DI228)</f>
        <v>-165</v>
      </c>
      <c r="DM228" t="str">
        <f>IF(DI228="","SIN ESTADO",IF(DK228&lt;&gt;"","PAGA",IF(DJ228&gt;0,"VENCIDA",IF(DJ228&gt;=-5,"POR VENCER","AL DÍA"))))</f>
        <v>AL DÍA</v>
      </c>
      <c r="DO228">
        <f>IF(N($H228)&lt;19,"",IF(DI228="","",DI228+31))</f>
        <v>46514</v>
      </c>
      <c r="DP228">
        <f>IF(DO228="","",TODAY()-DO228)</f>
        <v>-196</v>
      </c>
      <c r="DS228" t="str">
        <f>IF(DO228="","SIN ESTADO",IF(DQ228&lt;&gt;"","PAGA",IF(DP228&gt;0,"VENCIDA",IF(DP228&gt;=-5,"POR VENCER","AL DÍA"))))</f>
        <v>AL DÍA</v>
      </c>
      <c r="DU228">
        <f>IF(N($H228)&lt;20,"",IF(DO228="","",DO228+31))</f>
        <v>46545</v>
      </c>
      <c r="DV228">
        <f>IF(DU228="","",TODAY()-DU228)</f>
        <v>-227</v>
      </c>
      <c r="DY228" t="str">
        <f>IF(DU228="","SIN ESTADO",IF(DW228&lt;&gt;"","PAGA",IF(DV228&gt;0,"VENCIDA",IF(DV228&gt;=-5,"POR VENCER","AL DÍA"))))</f>
        <v>AL DÍA</v>
      </c>
      <c r="EA228">
        <f>IF(N($H228)&lt;21,"",IF(DU228="","",DU228+31))</f>
        <v>46576</v>
      </c>
      <c r="EB228">
        <f>IF(EA228="","",TODAY()-EA228)</f>
        <v>-258</v>
      </c>
      <c r="EE228" t="str">
        <f>IF(EA228="","SIN ESTADO",IF(EC228&lt;&gt;"","PAGA",IF(EB228&gt;0,"VENCIDA",IF(EB228&gt;=-5,"POR VENCER","AL DÍA"))))</f>
        <v>AL DÍA</v>
      </c>
      <c r="EG228">
        <f>IF(N($H228)&lt;22,"",IF(EA228="","",EA228+31))</f>
        <v>46607</v>
      </c>
      <c r="EH228">
        <f>IF(EG228="","",TODAY()-EG228)</f>
        <v>-289</v>
      </c>
      <c r="EK228" t="str">
        <f>IF(EG228="","SIN ESTADO",IF(EI228&lt;&gt;"","PAGA",IF(EH228&gt;0,"VENCIDA",IF(EH228&gt;=-5,"POR VENCER","AL DÍA"))))</f>
        <v>AL DÍA</v>
      </c>
      <c r="EM228">
        <f>IF(N($H228)&lt;23,"",IF(EG228="","",EG228+31))</f>
        <v>46638</v>
      </c>
      <c r="EN228">
        <f>IF(EM228="","",TODAY()-EM228)</f>
        <v>-320</v>
      </c>
      <c r="EQ228" t="str">
        <f>IF(EM228="","SIN ESTADO",IF(EO228&lt;&gt;"","PAGA",IF(EN228&gt;0,"VENCIDA",IF(EN228&gt;=-5,"POR VENCER","AL DÍA"))))</f>
        <v>AL DÍA</v>
      </c>
      <c r="ES228">
        <f>IF(N($H228)&lt;24,"",IF(EM228="","",EM228+31))</f>
        <v>46669</v>
      </c>
      <c r="ET228">
        <f>IF(ES228="","",TODAY()-ES228)</f>
        <v>-351</v>
      </c>
      <c r="EW228" t="str">
        <f>IF(ES228="","SIN ESTADO",IF(EU228&lt;&gt;"","PAGA",IF(ET228&gt;0,"VENCIDA",IF(ET228&gt;=-5,"POR VENCER","AL DÍA"))))</f>
        <v>AL DÍA</v>
      </c>
      <c r="EY228" t="str">
        <f>IF(N($H228)&lt;25,"",IF(ES228="","",ES228+31))</f>
        <v/>
      </c>
      <c r="EZ228" t="str">
        <f>IF(EY228="","",TODAY()-EY228)</f>
        <v/>
      </c>
      <c r="FC228" t="str">
        <f>IF(EY228="","SIN ESTADO",IF(FA228&lt;&gt;"","PAGA",IF(EZ228&gt;0,"VENCIDA",IF(EZ228&gt;=-5,"POR VENCER","AL DÍA"))))</f>
        <v>SIN ESTADO</v>
      </c>
      <c r="FE228" t="str">
        <f>IF(N($H228)&lt;26,"",IF(EY228="","",EY228+31))</f>
        <v/>
      </c>
      <c r="FF228" t="str">
        <f>IF(FE228="","",TODAY()-FE228)</f>
        <v/>
      </c>
      <c r="FI228" t="str">
        <f>IF(FE228="","SIN ESTADO",IF(FG228&lt;&gt;"","PAGA",IF(FF228&gt;0,"VENCIDA",IF(FF228&gt;=-5,"POR VENCER","AL DÍA"))))</f>
        <v>SIN ESTADO</v>
      </c>
      <c r="FK228" t="str">
        <f>IF(N($H228)&lt;27,"",IF(FE228="","",FE228+31))</f>
        <v/>
      </c>
      <c r="FL228" t="str">
        <f>IF(FK228="","",TODAY()-FK228)</f>
        <v/>
      </c>
      <c r="FO228" t="str">
        <f>IF(FK228="","SIN ESTADO",IF(FM228&lt;&gt;"","PAGA",IF(FL228&gt;0,"VENCIDA",IF(FL228&gt;=-5,"POR VENCER","AL DÍA"))))</f>
        <v>SIN ESTADO</v>
      </c>
      <c r="FQ228" t="str">
        <f>IF(N($H228)&lt;28,"",IF(FK228="","",FK228+31))</f>
        <v/>
      </c>
      <c r="FR228" t="str">
        <f>IF(FQ228="","",TODAY()-FQ228)</f>
        <v/>
      </c>
      <c r="FU228" t="str">
        <f>IF(FQ228="","SIN ESTADO",IF(FS228&lt;&gt;"","PAGA",IF(FR228&gt;0,"VENCIDA",IF(FR228&gt;=-5,"POR VENCER","AL DÍA"))))</f>
        <v>SIN ESTADO</v>
      </c>
      <c r="FW228" t="str">
        <f>IF(N($H228)&lt;29,"",IF(FQ228="","",FQ228+31))</f>
        <v/>
      </c>
      <c r="FX228" t="str">
        <f>IF(FW228="","",TODAY()-FW228)</f>
        <v/>
      </c>
      <c r="GA228" t="str">
        <f>IF(FW228="","SIN ESTADO",IF(FY228&lt;&gt;"","PAGA",IF(FX228&gt;0,"VENCIDA",IF(FX228&gt;=-5,"POR VENCER","AL DÍA"))))</f>
        <v>SIN ESTADO</v>
      </c>
      <c r="GC228" t="str">
        <f>IF(N($H228)&lt;30,"",IF(FW228="","",FW228+31))</f>
        <v/>
      </c>
      <c r="GD228" t="str">
        <f>IF(GC228="","",TODAY()-GC228)</f>
        <v/>
      </c>
      <c r="GG228" t="str">
        <f>IF(GC228="","SIN ESTADO",IF(GE228&lt;&gt;"","PAGA",IF(GD228&gt;0,"VENCIDA",IF(GD228&gt;=-5,"POR VENCER","AL DÍA"))))</f>
        <v>SIN ESTADO</v>
      </c>
      <c r="GI228" t="str">
        <f>IF(N($H228)&lt;31,"",IF(GC228="","",GC228+31))</f>
        <v/>
      </c>
      <c r="GJ228" t="str">
        <f>IF(GI228="","",TODAY()-GI228)</f>
        <v/>
      </c>
      <c r="GM228" t="str">
        <f>IF(GI228="","SIN ESTADO",IF(GK228&lt;&gt;"","PAGA",IF(GJ228&gt;0,"VENCIDA",IF(GJ228&gt;=-5,"POR VENCER","AL DÍA"))))</f>
        <v>SIN ESTADO</v>
      </c>
      <c r="GO228" t="str">
        <f>IF(N($H228)&lt;32,"",IF(GI228="","",GI228+31))</f>
        <v/>
      </c>
      <c r="GP228" t="str">
        <f>IF(GO228="","",TODAY()-GO228)</f>
        <v/>
      </c>
      <c r="GS228" t="str">
        <f>IF(GO228="","SIN ESTADO",IF(GQ228&lt;&gt;"","PAGA",IF(GP228&gt;0,"VENCIDA",IF(GP228&gt;=-5,"POR VENCER","AL DÍA"))))</f>
        <v>SIN ESTADO</v>
      </c>
      <c r="GU228" t="str">
        <f>IF(N($H228)&lt;33,"",IF(GO228="","",GO228+31))</f>
        <v/>
      </c>
      <c r="GV228" t="str">
        <f>IF(GU228="","",TODAY()-GU228)</f>
        <v/>
      </c>
      <c r="GY228" t="str">
        <f>IF(GU228="","SIN ESTADO",IF(GW228&lt;&gt;"","PAGA",IF(GV228&gt;0,"VENCIDA",IF(GV228&gt;=-5,"POR VENCER","AL DÍA"))))</f>
        <v>SIN ESTADO</v>
      </c>
      <c r="HA228" t="str">
        <f>IF(N($H228)&lt;34,"",IF(GU228="","",GU228+31))</f>
        <v/>
      </c>
      <c r="HB228" t="str">
        <f>IF(HA228="","",TODAY()-HA228)</f>
        <v/>
      </c>
      <c r="HE228" t="str">
        <f>IF(HA228="","SIN ESTADO",IF(HC228&lt;&gt;"","PAGA",IF(HB228&gt;0,"VENCIDA",IF(HB228&gt;=-5,"POR VENCER","AL DÍA"))))</f>
        <v>SIN ESTADO</v>
      </c>
      <c r="HG228" t="str">
        <f>IF(N($H228)&lt;35,"",IF(HA228="","",HA228+31))</f>
        <v/>
      </c>
      <c r="HH228" t="str">
        <f>IF(HG228="","",TODAY()-HG228)</f>
        <v/>
      </c>
      <c r="HK228" t="str">
        <f>IF(HG228="","SIN ESTADO",IF(HI228&lt;&gt;"","PAGA",IF(HH228&gt;0,"VENCIDA",IF(HH228&gt;=-5,"POR VENCER","AL DÍA"))))</f>
        <v>SIN ESTADO</v>
      </c>
      <c r="HM228" t="str">
        <f>IF(N($H228)&lt;36,"",IF(HG228="","",HG228+31))</f>
        <v/>
      </c>
      <c r="HN228" t="str">
        <f>IF(HM228="","",TODAY()-HM228)</f>
        <v/>
      </c>
      <c r="HQ228" t="str">
        <f>IF(HM228="","SIN ESTADO",IF(HO228&lt;&gt;"","PAGA",IF(HN228&gt;0,"VENCIDA",IF(HN228&gt;=-5,"POR VENCER","AL DÍA"))))</f>
        <v>SIN ESTADO</v>
      </c>
      <c r="HS228">
        <f>N228+T228+Z228+AF228+AL228+AR228+AX228+BD228+BJ228+BP228+BV228+CB228+CH228+CN228+CT228+CZ228+DF228+DL228+DR228+DX228+ED228+EJ228+EP228+EV228+FB228+FH228+FN228+FT228+FZ228+GF228+GL228+GR228+GX228+HD228+HJ228+HP228</f>
        <v>8490000</v>
      </c>
      <c r="HU228">
        <f>IFERROR(N($J228),0)</f>
        <v>1000000</v>
      </c>
      <c r="HW228">
        <f>SUMPRODUCT((MOD(COLUMN($M228:$HR228)-COLUMN($M228),6)=0)*ISNUMBER($M228:$HR228)*($M228:$HR228&gt;=RESUMEN!$C$26)*($M228:$HR228&lt;=RESUMEN!$C$27)*IFERROR(N($N228:$HS228),0))</f>
        <v>0</v>
      </c>
      <c r="HX228">
        <f>SUMPRODUCT((MOD(COLUMN($M228:$HR228)-COLUMN($M228),6)=0)*ISNUMBER($M228:$HR228)*($M228:$HR228&gt;=RESUMEN!$C$26)*($M228:$HR228&lt;=RESUMEN!$C$27))</f>
        <v>0</v>
      </c>
    </row>
    <row r="229">
      <c r="B229">
        <f>VENTAS!A228</f>
        <v>226</v>
      </c>
      <c r="C229" t="str">
        <f>VENTAS!B228</f>
        <v xml:space="preserve">LC2 - 25 - 7 </v>
      </c>
      <c r="D229" t="str">
        <f>VENTAS!C228</f>
        <v>VENDIDO</v>
      </c>
      <c r="E229">
        <f>VENTAS!D228</f>
        <v>33000000</v>
      </c>
      <c r="F229">
        <f>VENTAS!J228</f>
        <v>29000000</v>
      </c>
      <c r="G229">
        <f>VENTAS!F228</f>
        <v>45917</v>
      </c>
      <c r="H229">
        <f>VENTAS!K228</f>
        <v>24</v>
      </c>
      <c r="I229" t="str">
        <f>VENTAS!M228</f>
        <v xml:space="preserve">17 DE CADA MES </v>
      </c>
      <c r="J229">
        <f>VENTAS!L228</f>
        <v>1208333.3333333333</v>
      </c>
      <c r="K229">
        <f>IF(N($H229)&lt;1,"",$G229+31)</f>
        <v>45948</v>
      </c>
      <c r="L229">
        <f>IF(K229="","",TODAY()-K229)</f>
        <v>370</v>
      </c>
      <c r="M229">
        <v>45947</v>
      </c>
      <c r="N229">
        <v>4000000</v>
      </c>
      <c r="O229" t="str">
        <f>IF(K229="","SIN ESTADO",IF(M229&lt;&gt;"","PAGA",IF(L229&gt;0,"VENCIDA",IF(L229&gt;=-5,"POR VENCER","AL DÍA"))))</f>
        <v>PAGA</v>
      </c>
      <c r="P229" t="str">
        <v>TRANSFERENCIA</v>
      </c>
      <c r="Q229">
        <f>IF(N($H229)&lt;2,"",IF(K229="","",K229+31))</f>
        <v>45979</v>
      </c>
      <c r="R229">
        <f>IF(Q229="","",TODAY()-Q229)</f>
        <v>339</v>
      </c>
      <c r="S229">
        <v>46319</v>
      </c>
      <c r="T229">
        <v>5000000</v>
      </c>
      <c r="U229" t="str">
        <f>IF(Q229="","SIN ESTADO",IF(S229&lt;&gt;"","PAGA",IF(R229&gt;0,"VENCIDA",IF(R229&gt;=-5,"POR VENCER","AL DÍA"))))</f>
        <v>PAGA</v>
      </c>
      <c r="V229" t="str">
        <v>TRANSFERENCIA</v>
      </c>
      <c r="W229">
        <f>IF(N($H229)&lt;3,"",IF(Q229="","",Q229+31))</f>
        <v>46010</v>
      </c>
      <c r="X229">
        <f>IF(W229="","",TODAY()-W229)</f>
        <v>308</v>
      </c>
      <c r="Y229">
        <v>46351</v>
      </c>
      <c r="Z229">
        <v>5000000</v>
      </c>
      <c r="AA229" t="str">
        <f>IF(W229="","SIN ESTADO",IF(Y229&lt;&gt;"","PAGA",IF(X229&gt;0,"VENCIDA",IF(X229&gt;=-5,"POR VENCER","AL DÍA"))))</f>
        <v>PAGA</v>
      </c>
      <c r="AB229" t="str">
        <v>TRANSFERENCIA</v>
      </c>
      <c r="AC229">
        <f>IF(N($H229)&lt;4,"",IF(W229="","",W229+31))</f>
        <v>46041</v>
      </c>
      <c r="AD229">
        <f>IF(AC229="","",TODAY()-AC229)</f>
        <v>277</v>
      </c>
      <c r="AE229">
        <v>46374</v>
      </c>
      <c r="AF229">
        <v>3000000</v>
      </c>
      <c r="AG229" t="str">
        <f>IF(AC229="","SIN ESTADO",IF(AE229&lt;&gt;"","PAGA",IF(AD229&gt;0,"VENCIDA",IF(AD229&gt;=-5,"POR VENCER","AL DÍA"))))</f>
        <v>PAGA</v>
      </c>
      <c r="AH229" t="str">
        <v>TRANSFERENCIA</v>
      </c>
      <c r="AI229">
        <f>IF(N($H229)&lt;5,"",IF(AC229="","",AC229+31))</f>
        <v>46072</v>
      </c>
      <c r="AJ229">
        <f>IF(AI229="","",TODAY()-AI229)</f>
        <v>246</v>
      </c>
      <c r="AK229">
        <v>46047</v>
      </c>
      <c r="AL229">
        <v>2000000</v>
      </c>
      <c r="AM229" t="str">
        <f>IF(AI229="","SIN ESTADO",IF(AK229&lt;&gt;"","PAGA",IF(AJ229&gt;0,"VENCIDA",IF(AJ229&gt;=-5,"POR VENCER","AL DÍA"))))</f>
        <v>PAGA</v>
      </c>
      <c r="AN229" t="str">
        <v>TRANSFERENCIA</v>
      </c>
      <c r="AO229">
        <f>IF(N($H229)&lt;6,"",IF(AI229="","",AI229+31))</f>
        <v>46103</v>
      </c>
      <c r="AP229">
        <f>IF(AO229="","",TODAY()-AO229)</f>
        <v>215</v>
      </c>
      <c r="AQ229">
        <v>46100</v>
      </c>
      <c r="AR229">
        <v>3000000</v>
      </c>
      <c r="AS229" t="str">
        <f>IF(AO229="","SIN ESTADO",IF(AQ229&lt;&gt;"","PAGA",IF(AP229&gt;0,"VENCIDA",IF(AP229&gt;=-5,"POR VENCER","AL DÍA"))))</f>
        <v>PAGA</v>
      </c>
      <c r="AT229" t="str">
        <v>TRANSFERENCIA</v>
      </c>
      <c r="AU229">
        <f>IF(N($H229)&lt;7,"",IF(AO229="","",AO229+31))</f>
        <v>46134</v>
      </c>
      <c r="AV229">
        <f>IF(AU229="","",TODAY()-AU229)</f>
        <v>184</v>
      </c>
      <c r="AW229">
        <v>46154</v>
      </c>
      <c r="AX229">
        <v>3000000</v>
      </c>
      <c r="AY229" t="str">
        <f>IF(AU229="","SIN ESTADO",IF(AW229&lt;&gt;"","PAGA",IF(AV229&gt;0,"VENCIDA",IF(AV229&gt;=-5,"POR VENCER","AL DÍA"))))</f>
        <v>PAGA</v>
      </c>
      <c r="AZ229" t="str">
        <v>TRANSFERENCIA</v>
      </c>
      <c r="BA229">
        <f>IF(N($H229)&lt;8,"",IF(AU229="","",AU229+31))</f>
        <v>46165</v>
      </c>
      <c r="BB229">
        <f>IF(BA229="","",TODAY()-BA229)</f>
        <v>153</v>
      </c>
      <c r="BC229">
        <v>46160</v>
      </c>
      <c r="BD229">
        <v>2000000</v>
      </c>
      <c r="BE229" t="str">
        <f>IF(BA229="","SIN ESTADO",IF(BC229&lt;&gt;"","PAGA",IF(BB229&gt;0,"VENCIDA",IF(BB229&gt;=-5,"POR VENCER","AL DÍA"))))</f>
        <v>PAGA</v>
      </c>
      <c r="BF229" t="str">
        <v>TRANSFERENCIA</v>
      </c>
      <c r="BG229">
        <f>IF(N($H229)&lt;9,"",IF(BA229="","",BA229+31))</f>
        <v>46196</v>
      </c>
      <c r="BH229">
        <f>IF(BG229="","",TODAY()-BG229)</f>
        <v>122</v>
      </c>
      <c r="BK229" t="str">
        <f>IF(BG229="","SIN ESTADO",IF(BI229&lt;&gt;"","PAGA",IF(BH229&gt;0,"VENCIDA",IF(BH229&gt;=-5,"POR VENCER","AL DÍA"))))</f>
        <v>VENCIDA</v>
      </c>
      <c r="BL229" t="str">
        <v>TRANSFERENCIA</v>
      </c>
      <c r="BM229">
        <f>IF(N($H229)&lt;10,"",IF(BG229="","",BG229+31))</f>
        <v>46227</v>
      </c>
      <c r="BN229">
        <f>IF(BM229="","",TODAY()-BM229)</f>
        <v>91</v>
      </c>
      <c r="BQ229" t="str">
        <f>IF(BM229="","SIN ESTADO",IF(BO229&lt;&gt;"","PAGA",IF(BN229&gt;0,"VENCIDA",IF(BN229&gt;=-5,"POR VENCER","AL DÍA"))))</f>
        <v>VENCIDA</v>
      </c>
      <c r="BR229" t="str">
        <v>TRANSFERENCIA</v>
      </c>
      <c r="BS229">
        <f>IF(N($H229)&lt;11,"",IF(BM229="","",BM229+31))</f>
        <v>46258</v>
      </c>
      <c r="BT229">
        <f>IF(BS229="","",TODAY()-BS229)</f>
        <v>60</v>
      </c>
      <c r="BW229" t="str">
        <f>IF(BS229="","SIN ESTADO",IF(BU229&lt;&gt;"","PAGA",IF(BT229&gt;0,"VENCIDA",IF(BT229&gt;=-5,"POR VENCER","AL DÍA"))))</f>
        <v>VENCIDA</v>
      </c>
      <c r="BX229" t="str">
        <v>TRANSFERENCIA</v>
      </c>
      <c r="BY229">
        <f>IF(N($H229)&lt;12,"",IF(BS229="","",BS229+31))</f>
        <v>46289</v>
      </c>
      <c r="BZ229">
        <f>IF(BY229="","",TODAY()-BY229)</f>
        <v>29</v>
      </c>
      <c r="CC229" t="str">
        <f>IF(BY229="","SIN ESTADO",IF(CA229&lt;&gt;"","PAGA",IF(BZ229&gt;0,"VENCIDA",IF(BZ229&gt;=-5,"POR VENCER","AL DÍA"))))</f>
        <v>VENCIDA</v>
      </c>
      <c r="CD229" t="str">
        <v>TRANSFERENCIA</v>
      </c>
      <c r="CE229">
        <f>IF(N($H229)&lt;13,"",IF(BY229="","",BY229+31))</f>
        <v>46320</v>
      </c>
      <c r="CF229">
        <f>IF(CE229="","",TODAY()-CE229)</f>
        <v>-2</v>
      </c>
      <c r="CI229" t="str">
        <f>IF(CE229="","SIN ESTADO",IF(CG229&lt;&gt;"","PAGA",IF(CF229&gt;0,"VENCIDA",IF(CF229&gt;=-5,"POR VENCER","AL DÍA"))))</f>
        <v>POR VENCER</v>
      </c>
      <c r="CK229">
        <f>IF(N($H229)&lt;14,"",IF(CE229="","",CE229+31))</f>
        <v>46351</v>
      </c>
      <c r="CL229">
        <f>IF(CK229="","",TODAY()-CK229)</f>
        <v>-33</v>
      </c>
      <c r="CO229" t="str">
        <f>IF(CK229="","SIN ESTADO",IF(CM229&lt;&gt;"","PAGA",IF(CL229&gt;0,"VENCIDA",IF(CL229&gt;=-5,"POR VENCER","AL DÍA"))))</f>
        <v>AL DÍA</v>
      </c>
      <c r="CQ229">
        <f>IF(N($H229)&lt;15,"",IF(CK229="","",CK229+31))</f>
        <v>46382</v>
      </c>
      <c r="CR229">
        <f>IF(CQ229="","",TODAY()-CQ229)</f>
        <v>-64</v>
      </c>
      <c r="CU229" t="str">
        <f>IF(CQ229="","SIN ESTADO",IF(CS229&lt;&gt;"","PAGA",IF(CR229&gt;0,"VENCIDA",IF(CR229&gt;=-5,"POR VENCER","AL DÍA"))))</f>
        <v>AL DÍA</v>
      </c>
      <c r="CW229">
        <f>IF(N($H229)&lt;16,"",IF(CQ229="","",CQ229+31))</f>
        <v>46413</v>
      </c>
      <c r="CX229">
        <f>IF(CW229="","",TODAY()-CW229)</f>
        <v>-95</v>
      </c>
      <c r="DA229" t="str">
        <f>IF(CW229="","SIN ESTADO",IF(CY229&lt;&gt;"","PAGA",IF(CX229&gt;0,"VENCIDA",IF(CX229&gt;=-5,"POR VENCER","AL DÍA"))))</f>
        <v>AL DÍA</v>
      </c>
      <c r="DC229">
        <f>IF(N($H229)&lt;17,"",IF(CW229="","",CW229+31))</f>
        <v>46444</v>
      </c>
      <c r="DD229">
        <f>IF(DC229="","",TODAY()-DC229)</f>
        <v>-126</v>
      </c>
      <c r="DG229" t="str">
        <f>IF(DC229="","SIN ESTADO",IF(DE229&lt;&gt;"","PAGA",IF(DD229&gt;0,"VENCIDA",IF(DD229&gt;=-5,"POR VENCER","AL DÍA"))))</f>
        <v>AL DÍA</v>
      </c>
      <c r="DI229">
        <f>IF(N($H229)&lt;18,"",IF(DC229="","",DC229+31))</f>
        <v>46475</v>
      </c>
      <c r="DJ229">
        <f>IF(DI229="","",TODAY()-DI229)</f>
        <v>-157</v>
      </c>
      <c r="DM229" t="str">
        <f>IF(DI229="","SIN ESTADO",IF(DK229&lt;&gt;"","PAGA",IF(DJ229&gt;0,"VENCIDA",IF(DJ229&gt;=-5,"POR VENCER","AL DÍA"))))</f>
        <v>AL DÍA</v>
      </c>
      <c r="DO229">
        <f>IF(N($H229)&lt;19,"",IF(DI229="","",DI229+31))</f>
        <v>46506</v>
      </c>
      <c r="DP229">
        <f>IF(DO229="","",TODAY()-DO229)</f>
        <v>-188</v>
      </c>
      <c r="DS229" t="str">
        <f>IF(DO229="","SIN ESTADO",IF(DQ229&lt;&gt;"","PAGA",IF(DP229&gt;0,"VENCIDA",IF(DP229&gt;=-5,"POR VENCER","AL DÍA"))))</f>
        <v>AL DÍA</v>
      </c>
      <c r="DU229">
        <f>IF(N($H229)&lt;20,"",IF(DO229="","",DO229+31))</f>
        <v>46537</v>
      </c>
      <c r="DV229">
        <f>IF(DU229="","",TODAY()-DU229)</f>
        <v>-219</v>
      </c>
      <c r="DY229" t="str">
        <f>IF(DU229="","SIN ESTADO",IF(DW229&lt;&gt;"","PAGA",IF(DV229&gt;0,"VENCIDA",IF(DV229&gt;=-5,"POR VENCER","AL DÍA"))))</f>
        <v>AL DÍA</v>
      </c>
      <c r="EA229">
        <f>IF(N($H229)&lt;21,"",IF(DU229="","",DU229+31))</f>
        <v>46568</v>
      </c>
      <c r="EB229">
        <f>IF(EA229="","",TODAY()-EA229)</f>
        <v>-250</v>
      </c>
      <c r="EE229" t="str">
        <f>IF(EA229="","SIN ESTADO",IF(EC229&lt;&gt;"","PAGA",IF(EB229&gt;0,"VENCIDA",IF(EB229&gt;=-5,"POR VENCER","AL DÍA"))))</f>
        <v>AL DÍA</v>
      </c>
      <c r="EG229">
        <f>IF(N($H229)&lt;22,"",IF(EA229="","",EA229+31))</f>
        <v>46599</v>
      </c>
      <c r="EH229">
        <f>IF(EG229="","",TODAY()-EG229)</f>
        <v>-281</v>
      </c>
      <c r="EK229" t="str">
        <f>IF(EG229="","SIN ESTADO",IF(EI229&lt;&gt;"","PAGA",IF(EH229&gt;0,"VENCIDA",IF(EH229&gt;=-5,"POR VENCER","AL DÍA"))))</f>
        <v>AL DÍA</v>
      </c>
      <c r="EM229">
        <f>IF(N($H229)&lt;23,"",IF(EG229="","",EG229+31))</f>
        <v>46630</v>
      </c>
      <c r="EN229">
        <f>IF(EM229="","",TODAY()-EM229)</f>
        <v>-312</v>
      </c>
      <c r="EQ229" t="str">
        <f>IF(EM229="","SIN ESTADO",IF(EO229&lt;&gt;"","PAGA",IF(EN229&gt;0,"VENCIDA",IF(EN229&gt;=-5,"POR VENCER","AL DÍA"))))</f>
        <v>AL DÍA</v>
      </c>
      <c r="ES229">
        <f>IF(N($H229)&lt;24,"",IF(EM229="","",EM229+31))</f>
        <v>46661</v>
      </c>
      <c r="ET229">
        <f>IF(ES229="","",TODAY()-ES229)</f>
        <v>-343</v>
      </c>
      <c r="EW229" t="str">
        <f>IF(ES229="","SIN ESTADO",IF(EU229&lt;&gt;"","PAGA",IF(ET229&gt;0,"VENCIDA",IF(ET229&gt;=-5,"POR VENCER","AL DÍA"))))</f>
        <v>AL DÍA</v>
      </c>
      <c r="EY229" t="str">
        <f>IF(N($H229)&lt;25,"",IF(ES229="","",ES229+31))</f>
        <v/>
      </c>
      <c r="EZ229" t="str">
        <f>IF(EY229="","",TODAY()-EY229)</f>
        <v/>
      </c>
      <c r="FC229" t="str">
        <f>IF(EY229="","SIN ESTADO",IF(FA229&lt;&gt;"","PAGA",IF(EZ229&gt;0,"VENCIDA",IF(EZ229&gt;=-5,"POR VENCER","AL DÍA"))))</f>
        <v>SIN ESTADO</v>
      </c>
      <c r="FE229" t="str">
        <f>IF(N($H229)&lt;26,"",IF(EY229="","",EY229+31))</f>
        <v/>
      </c>
      <c r="FF229" t="str">
        <f>IF(FE229="","",TODAY()-FE229)</f>
        <v/>
      </c>
      <c r="FI229" t="str">
        <f>IF(FE229="","SIN ESTADO",IF(FG229&lt;&gt;"","PAGA",IF(FF229&gt;0,"VENCIDA",IF(FF229&gt;=-5,"POR VENCER","AL DÍA"))))</f>
        <v>SIN ESTADO</v>
      </c>
      <c r="FK229" t="str">
        <f>IF(N($H229)&lt;27,"",IF(FE229="","",FE229+31))</f>
        <v/>
      </c>
      <c r="FL229" t="str">
        <f>IF(FK229="","",TODAY()-FK229)</f>
        <v/>
      </c>
      <c r="FO229" t="str">
        <f>IF(FK229="","SIN ESTADO",IF(FM229&lt;&gt;"","PAGA",IF(FL229&gt;0,"VENCIDA",IF(FL229&gt;=-5,"POR VENCER","AL DÍA"))))</f>
        <v>SIN ESTADO</v>
      </c>
      <c r="FQ229" t="str">
        <f>IF(N($H229)&lt;28,"",IF(FK229="","",FK229+31))</f>
        <v/>
      </c>
      <c r="FR229" t="str">
        <f>IF(FQ229="","",TODAY()-FQ229)</f>
        <v/>
      </c>
      <c r="FU229" t="str">
        <f>IF(FQ229="","SIN ESTADO",IF(FS229&lt;&gt;"","PAGA",IF(FR229&gt;0,"VENCIDA",IF(FR229&gt;=-5,"POR VENCER","AL DÍA"))))</f>
        <v>SIN ESTADO</v>
      </c>
      <c r="FW229" t="str">
        <f>IF(N($H229)&lt;29,"",IF(FQ229="","",FQ229+31))</f>
        <v/>
      </c>
      <c r="FX229" t="str">
        <f>IF(FW229="","",TODAY()-FW229)</f>
        <v/>
      </c>
      <c r="GA229" t="str">
        <f>IF(FW229="","SIN ESTADO",IF(FY229&lt;&gt;"","PAGA",IF(FX229&gt;0,"VENCIDA",IF(FX229&gt;=-5,"POR VENCER","AL DÍA"))))</f>
        <v>SIN ESTADO</v>
      </c>
      <c r="GC229" t="str">
        <f>IF(N($H229)&lt;30,"",IF(FW229="","",FW229+31))</f>
        <v/>
      </c>
      <c r="GD229" t="str">
        <f>IF(GC229="","",TODAY()-GC229)</f>
        <v/>
      </c>
      <c r="GG229" t="str">
        <f>IF(GC229="","SIN ESTADO",IF(GE229&lt;&gt;"","PAGA",IF(GD229&gt;0,"VENCIDA",IF(GD229&gt;=-5,"POR VENCER","AL DÍA"))))</f>
        <v>SIN ESTADO</v>
      </c>
      <c r="GI229" t="str">
        <f>IF(N($H229)&lt;31,"",IF(GC229="","",GC229+31))</f>
        <v/>
      </c>
      <c r="GJ229" t="str">
        <f>IF(GI229="","",TODAY()-GI229)</f>
        <v/>
      </c>
      <c r="GM229" t="str">
        <f>IF(GI229="","SIN ESTADO",IF(GK229&lt;&gt;"","PAGA",IF(GJ229&gt;0,"VENCIDA",IF(GJ229&gt;=-5,"POR VENCER","AL DÍA"))))</f>
        <v>SIN ESTADO</v>
      </c>
      <c r="GO229" t="str">
        <f>IF(N($H229)&lt;32,"",IF(GI229="","",GI229+31))</f>
        <v/>
      </c>
      <c r="GP229" t="str">
        <f>IF(GO229="","",TODAY()-GO229)</f>
        <v/>
      </c>
      <c r="GS229" t="str">
        <f>IF(GO229="","SIN ESTADO",IF(GQ229&lt;&gt;"","PAGA",IF(GP229&gt;0,"VENCIDA",IF(GP229&gt;=-5,"POR VENCER","AL DÍA"))))</f>
        <v>SIN ESTADO</v>
      </c>
      <c r="GU229" t="str">
        <f>IF(N($H229)&lt;33,"",IF(GO229="","",GO229+31))</f>
        <v/>
      </c>
      <c r="GV229" t="str">
        <f>IF(GU229="","",TODAY()-GU229)</f>
        <v/>
      </c>
      <c r="GY229" t="str">
        <f>IF(GU229="","SIN ESTADO",IF(GW229&lt;&gt;"","PAGA",IF(GV229&gt;0,"VENCIDA",IF(GV229&gt;=-5,"POR VENCER","AL DÍA"))))</f>
        <v>SIN ESTADO</v>
      </c>
      <c r="HA229" t="str">
        <f>IF(N($H229)&lt;34,"",IF(GU229="","",GU229+31))</f>
        <v/>
      </c>
      <c r="HB229" t="str">
        <f>IF(HA229="","",TODAY()-HA229)</f>
        <v/>
      </c>
      <c r="HE229" t="str">
        <f>IF(HA229="","SIN ESTADO",IF(HC229&lt;&gt;"","PAGA",IF(HB229&gt;0,"VENCIDA",IF(HB229&gt;=-5,"POR VENCER","AL DÍA"))))</f>
        <v>SIN ESTADO</v>
      </c>
      <c r="HG229" t="str">
        <f>IF(N($H229)&lt;35,"",IF(HA229="","",HA229+31))</f>
        <v/>
      </c>
      <c r="HH229" t="str">
        <f>IF(HG229="","",TODAY()-HG229)</f>
        <v/>
      </c>
      <c r="HK229" t="str">
        <f>IF(HG229="","SIN ESTADO",IF(HI229&lt;&gt;"","PAGA",IF(HH229&gt;0,"VENCIDA",IF(HH229&gt;=-5,"POR VENCER","AL DÍA"))))</f>
        <v>SIN ESTADO</v>
      </c>
      <c r="HM229" t="str">
        <f>IF(N($H229)&lt;36,"",IF(HG229="","",HG229+31))</f>
        <v/>
      </c>
      <c r="HN229" t="str">
        <f>IF(HM229="","",TODAY()-HM229)</f>
        <v/>
      </c>
      <c r="HQ229" t="str">
        <f>IF(HM229="","SIN ESTADO",IF(HO229&lt;&gt;"","PAGA",IF(HN229&gt;0,"VENCIDA",IF(HN229&gt;=-5,"POR VENCER","AL DÍA"))))</f>
        <v>SIN ESTADO</v>
      </c>
      <c r="HS229">
        <f>N229+T229+Z229+AF229+AL229+AR229+AX229+BD229+BJ229+BP229+BV229+CB229+CH229+CN229+CT229+CZ229+DF229+DL229+DR229+DX229+ED229+EJ229+EP229+EV229+FB229+FH229+FN229+FT229+FZ229+GF229+GL229+GR229+GX229+HD229+HJ229+HP229</f>
        <v>27000000</v>
      </c>
      <c r="HU229">
        <f>IFERROR(N($J229),0)</f>
        <v>1208333.3333333333</v>
      </c>
      <c r="HW229">
        <f>SUMPRODUCT((MOD(COLUMN($M229:$HR229)-COLUMN($M229),6)=0)*ISNUMBER($M229:$HR229)*($M229:$HR229&gt;=RESUMEN!$C$26)*($M229:$HR229&lt;=RESUMEN!$C$27)*IFERROR(N($N229:$HS229),0))</f>
        <v>0</v>
      </c>
      <c r="HX229">
        <f>SUMPRODUCT((MOD(COLUMN($M229:$HR229)-COLUMN($M229),6)=0)*ISNUMBER($M229:$HR229)*($M229:$HR229&gt;=RESUMEN!$C$26)*($M229:$HR229&lt;=RESUMEN!$C$27))</f>
        <v>0</v>
      </c>
    </row>
    <row r="230">
      <c r="B230">
        <f>VENTAS!A229</f>
        <v>227</v>
      </c>
      <c r="C230" t="str">
        <f>VENTAS!B229</f>
        <v xml:space="preserve">LC2 - 25 - 8 </v>
      </c>
      <c r="D230" t="str">
        <f>VENTAS!C229</f>
        <v>VENDIDO</v>
      </c>
      <c r="E230">
        <f>VENTAS!D229</f>
        <v>33000000</v>
      </c>
      <c r="F230">
        <f>VENTAS!J229</f>
        <v>29000000</v>
      </c>
      <c r="G230">
        <f>VENTAS!F229</f>
        <v>45842</v>
      </c>
      <c r="H230">
        <f>VENTAS!K229</f>
        <v>24</v>
      </c>
      <c r="I230" t="str">
        <f>VENTAS!M229</f>
        <v xml:space="preserve">04 DE CADA MES </v>
      </c>
      <c r="J230">
        <f>VENTAS!L229</f>
        <v>1208333.3333333333</v>
      </c>
      <c r="K230">
        <f>IF(N($H230)&lt;1,"",$G230+31)</f>
        <v>45873</v>
      </c>
      <c r="L230">
        <f>IF(K230="","",TODAY()-K230)</f>
        <v>445</v>
      </c>
      <c r="M230">
        <v>45895</v>
      </c>
      <c r="N230">
        <v>1208300</v>
      </c>
      <c r="O230" t="str">
        <f>IF(K230="","SIN ESTADO",IF(M230&lt;&gt;"","PAGA",IF(L230&gt;0,"VENCIDA",IF(L230&gt;=-5,"POR VENCER","AL DÍA"))))</f>
        <v>PAGA</v>
      </c>
      <c r="P230" t="str">
        <v>TRANSFERENCIA</v>
      </c>
      <c r="Q230">
        <f>IF(N($H230)&lt;2,"",IF(K230="","",K230+31))</f>
        <v>45904</v>
      </c>
      <c r="R230">
        <f>IF(Q230="","",TODAY()-Q230)</f>
        <v>414</v>
      </c>
      <c r="S230">
        <v>45929</v>
      </c>
      <c r="T230">
        <v>1208300</v>
      </c>
      <c r="U230" t="str">
        <f>IF(Q230="","SIN ESTADO",IF(S230&lt;&gt;"","PAGA",IF(R230&gt;0,"VENCIDA",IF(R230&gt;=-5,"POR VENCER","AL DÍA"))))</f>
        <v>PAGA</v>
      </c>
      <c r="V230" t="str">
        <v>TRANSFERENCIA</v>
      </c>
      <c r="W230">
        <f>IF(N($H230)&lt;3,"",IF(Q230="","",Q230+31))</f>
        <v>45935</v>
      </c>
      <c r="X230">
        <f>IF(W230="","",TODAY()-W230)</f>
        <v>383</v>
      </c>
      <c r="Y230">
        <v>45960</v>
      </c>
      <c r="Z230">
        <v>1208300</v>
      </c>
      <c r="AA230" t="str">
        <f>IF(W230="","SIN ESTADO",IF(Y230&lt;&gt;"","PAGA",IF(X230&gt;0,"VENCIDA",IF(X230&gt;=-5,"POR VENCER","AL DÍA"))))</f>
        <v>PAGA</v>
      </c>
      <c r="AB230" t="str">
        <v>TRANSFERENCIA</v>
      </c>
      <c r="AC230">
        <f>IF(N($H230)&lt;4,"",IF(W230="","",W230+31))</f>
        <v>45966</v>
      </c>
      <c r="AD230">
        <f>IF(AC230="","",TODAY()-AC230)</f>
        <v>352</v>
      </c>
      <c r="AE230">
        <v>45989</v>
      </c>
      <c r="AF230">
        <v>1208300</v>
      </c>
      <c r="AG230" t="str">
        <f>IF(AC230="","SIN ESTADO",IF(AE230&lt;&gt;"","PAGA",IF(AD230&gt;0,"VENCIDA",IF(AD230&gt;=-5,"POR VENCER","AL DÍA"))))</f>
        <v>PAGA</v>
      </c>
      <c r="AH230" t="str">
        <v>TRANSFERENCIA</v>
      </c>
      <c r="AI230">
        <f>IF(N($H230)&lt;5,"",IF(AC230="","",AC230+31))</f>
        <v>45997</v>
      </c>
      <c r="AJ230">
        <f>IF(AI230="","",TODAY()-AI230)</f>
        <v>321</v>
      </c>
      <c r="AK230">
        <v>46020</v>
      </c>
      <c r="AL230">
        <v>1208300</v>
      </c>
      <c r="AM230" t="str">
        <f>IF(AI230="","SIN ESTADO",IF(AK230&lt;&gt;"","PAGA",IF(AJ230&gt;0,"VENCIDA",IF(AJ230&gt;=-5,"POR VENCER","AL DÍA"))))</f>
        <v>PAGA</v>
      </c>
      <c r="AN230" t="str">
        <v>TRANSFERENCIA</v>
      </c>
      <c r="AO230">
        <f>IF(N($H230)&lt;6,"",IF(AI230="","",AI230+31))</f>
        <v>46028</v>
      </c>
      <c r="AP230">
        <f>IF(AO230="","",TODAY()-AO230)</f>
        <v>290</v>
      </c>
      <c r="AQ230">
        <v>46052</v>
      </c>
      <c r="AR230">
        <v>1208300</v>
      </c>
      <c r="AS230" t="str">
        <f>IF(AO230="","SIN ESTADO",IF(AQ230&lt;&gt;"","PAGA",IF(AP230&gt;0,"VENCIDA",IF(AP230&gt;=-5,"POR VENCER","AL DÍA"))))</f>
        <v>PAGA</v>
      </c>
      <c r="AT230" t="str">
        <v>TRANSFERENCIA</v>
      </c>
      <c r="AU230">
        <f>IF(N($H230)&lt;7,"",IF(AO230="","",AO230+31))</f>
        <v>46059</v>
      </c>
      <c r="AV230">
        <f>IF(AU230="","",TODAY()-AU230)</f>
        <v>259</v>
      </c>
      <c r="AW230">
        <v>46080</v>
      </c>
      <c r="AX230">
        <v>1208300</v>
      </c>
      <c r="AY230" t="str">
        <f>IF(AU230="","SIN ESTADO",IF(AW230&lt;&gt;"","PAGA",IF(AV230&gt;0,"VENCIDA",IF(AV230&gt;=-5,"POR VENCER","AL DÍA"))))</f>
        <v>PAGA</v>
      </c>
      <c r="AZ230" t="str">
        <v>TRANSFERENCIA</v>
      </c>
      <c r="BA230">
        <f>IF(N($H230)&lt;8,"",IF(AU230="","",AU230+31))</f>
        <v>46090</v>
      </c>
      <c r="BB230">
        <f>IF(BA230="","",TODAY()-BA230)</f>
        <v>228</v>
      </c>
      <c r="BC230">
        <v>46106</v>
      </c>
      <c r="BD230">
        <v>9000000</v>
      </c>
      <c r="BE230" t="str">
        <f>IF(BA230="","SIN ESTADO",IF(BC230&lt;&gt;"","PAGA",IF(BB230&gt;0,"VENCIDA",IF(BB230&gt;=-5,"POR VENCER","AL DÍA"))))</f>
        <v>PAGA</v>
      </c>
      <c r="BF230" t="str">
        <v>TRANSFERENCIA</v>
      </c>
      <c r="BG230">
        <f>IF(N($H230)&lt;9,"",IF(BA230="","",BA230+31))</f>
        <v>46121</v>
      </c>
      <c r="BH230">
        <f>IF(BG230="","",TODAY()-BG230)</f>
        <v>197</v>
      </c>
      <c r="BI230">
        <v>46112</v>
      </c>
      <c r="BJ230">
        <v>1500000</v>
      </c>
      <c r="BK230" t="str">
        <f>IF(BG230="","SIN ESTADO",IF(BI230&lt;&gt;"","PAGA",IF(BH230&gt;0,"VENCIDA",IF(BH230&gt;=-5,"POR VENCER","AL DÍA"))))</f>
        <v>PAGA</v>
      </c>
      <c r="BL230" t="str">
        <v>TRANSFERENCIA</v>
      </c>
      <c r="BM230">
        <f>IF(N($H230)&lt;10,"",IF(BG230="","",BG230+31))</f>
        <v>46152</v>
      </c>
      <c r="BN230">
        <f>IF(BM230="","",TODAY()-BM230)</f>
        <v>166</v>
      </c>
      <c r="BO230">
        <v>46147</v>
      </c>
      <c r="BP230">
        <v>1500000</v>
      </c>
      <c r="BQ230" t="str">
        <f>IF(BM230="","SIN ESTADO",IF(BO230&lt;&gt;"","PAGA",IF(BN230&gt;0,"VENCIDA",IF(BN230&gt;=-5,"POR VENCER","AL DÍA"))))</f>
        <v>PAGA</v>
      </c>
      <c r="BR230" t="str">
        <v>TRANSFERENCIA</v>
      </c>
      <c r="BS230">
        <f>IF(N($H230)&lt;11,"",IF(BM230="","",BM230+31))</f>
        <v>46183</v>
      </c>
      <c r="BT230">
        <f>IF(BS230="","",TODAY()-BS230)</f>
        <v>135</v>
      </c>
      <c r="BU230">
        <v>46176</v>
      </c>
      <c r="BV230">
        <v>1300000</v>
      </c>
      <c r="BW230" t="str">
        <f>IF(BS230="","SIN ESTADO",IF(BU230&lt;&gt;"","PAGA",IF(BT230&gt;0,"VENCIDA",IF(BT230&gt;=-5,"POR VENCER","AL DÍA"))))</f>
        <v>PAGA</v>
      </c>
      <c r="BX230" t="str">
        <v>TRANSFERENCIA</v>
      </c>
      <c r="BY230">
        <f>IF(N($H230)&lt;12,"",IF(BS230="","",BS230+31))</f>
        <v>46214</v>
      </c>
      <c r="BZ230">
        <f>IF(BY230="","",TODAY()-BY230)</f>
        <v>104</v>
      </c>
      <c r="CC230" t="str">
        <f>IF(BY230="","SIN ESTADO",IF(CA230&lt;&gt;"","PAGA",IF(BZ230&gt;0,"VENCIDA",IF(BZ230&gt;=-5,"POR VENCER","AL DÍA"))))</f>
        <v>VENCIDA</v>
      </c>
      <c r="CE230">
        <f>IF(N($H230)&lt;13,"",IF(BY230="","",BY230+31))</f>
        <v>46245</v>
      </c>
      <c r="CF230">
        <f>IF(CE230="","",TODAY()-CE230)</f>
        <v>73</v>
      </c>
      <c r="CI230" t="str">
        <f>IF(CE230="","SIN ESTADO",IF(CG230&lt;&gt;"","PAGA",IF(CF230&gt;0,"VENCIDA",IF(CF230&gt;=-5,"POR VENCER","AL DÍA"))))</f>
        <v>VENCIDA</v>
      </c>
      <c r="CK230">
        <f>IF(N($H230)&lt;14,"",IF(CE230="","",CE230+31))</f>
        <v>46276</v>
      </c>
      <c r="CL230">
        <f>IF(CK230="","",TODAY()-CK230)</f>
        <v>42</v>
      </c>
      <c r="CO230" t="str">
        <f>IF(CK230="","SIN ESTADO",IF(CM230&lt;&gt;"","PAGA",IF(CL230&gt;0,"VENCIDA",IF(CL230&gt;=-5,"POR VENCER","AL DÍA"))))</f>
        <v>VENCIDA</v>
      </c>
      <c r="CQ230">
        <f>IF(N($H230)&lt;15,"",IF(CK230="","",CK230+31))</f>
        <v>46307</v>
      </c>
      <c r="CR230">
        <f>IF(CQ230="","",TODAY()-CQ230)</f>
        <v>11</v>
      </c>
      <c r="CU230" t="str">
        <f>IF(CQ230="","SIN ESTADO",IF(CS230&lt;&gt;"","PAGA",IF(CR230&gt;0,"VENCIDA",IF(CR230&gt;=-5,"POR VENCER","AL DÍA"))))</f>
        <v>VENCIDA</v>
      </c>
      <c r="CW230">
        <f>IF(N($H230)&lt;16,"",IF(CQ230="","",CQ230+31))</f>
        <v>46338</v>
      </c>
      <c r="CX230">
        <f>IF(CW230="","",TODAY()-CW230)</f>
        <v>-20</v>
      </c>
      <c r="DA230" t="str">
        <f>IF(CW230="","SIN ESTADO",IF(CY230&lt;&gt;"","PAGA",IF(CX230&gt;0,"VENCIDA",IF(CX230&gt;=-5,"POR VENCER","AL DÍA"))))</f>
        <v>AL DÍA</v>
      </c>
      <c r="DC230">
        <f>IF(N($H230)&lt;17,"",IF(CW230="","",CW230+31))</f>
        <v>46369</v>
      </c>
      <c r="DD230">
        <f>IF(DC230="","",TODAY()-DC230)</f>
        <v>-51</v>
      </c>
      <c r="DG230" t="str">
        <f>IF(DC230="","SIN ESTADO",IF(DE230&lt;&gt;"","PAGA",IF(DD230&gt;0,"VENCIDA",IF(DD230&gt;=-5,"POR VENCER","AL DÍA"))))</f>
        <v>AL DÍA</v>
      </c>
      <c r="DI230">
        <f>IF(N($H230)&lt;18,"",IF(DC230="","",DC230+31))</f>
        <v>46400</v>
      </c>
      <c r="DJ230">
        <f>IF(DI230="","",TODAY()-DI230)</f>
        <v>-82</v>
      </c>
      <c r="DM230" t="str">
        <f>IF(DI230="","SIN ESTADO",IF(DK230&lt;&gt;"","PAGA",IF(DJ230&gt;0,"VENCIDA",IF(DJ230&gt;=-5,"POR VENCER","AL DÍA"))))</f>
        <v>AL DÍA</v>
      </c>
      <c r="DO230">
        <f>IF(N($H230)&lt;19,"",IF(DI230="","",DI230+31))</f>
        <v>46431</v>
      </c>
      <c r="DP230">
        <f>IF(DO230="","",TODAY()-DO230)</f>
        <v>-113</v>
      </c>
      <c r="DS230" t="str">
        <f>IF(DO230="","SIN ESTADO",IF(DQ230&lt;&gt;"","PAGA",IF(DP230&gt;0,"VENCIDA",IF(DP230&gt;=-5,"POR VENCER","AL DÍA"))))</f>
        <v>AL DÍA</v>
      </c>
      <c r="DU230">
        <f>IF(N($H230)&lt;20,"",IF(DO230="","",DO230+31))</f>
        <v>46462</v>
      </c>
      <c r="DV230">
        <f>IF(DU230="","",TODAY()-DU230)</f>
        <v>-144</v>
      </c>
      <c r="DY230" t="str">
        <f>IF(DU230="","SIN ESTADO",IF(DW230&lt;&gt;"","PAGA",IF(DV230&gt;0,"VENCIDA",IF(DV230&gt;=-5,"POR VENCER","AL DÍA"))))</f>
        <v>AL DÍA</v>
      </c>
      <c r="EA230">
        <f>IF(N($H230)&lt;21,"",IF(DU230="","",DU230+31))</f>
        <v>46493</v>
      </c>
      <c r="EB230">
        <f>IF(EA230="","",TODAY()-EA230)</f>
        <v>-175</v>
      </c>
      <c r="EE230" t="str">
        <f>IF(EA230="","SIN ESTADO",IF(EC230&lt;&gt;"","PAGA",IF(EB230&gt;0,"VENCIDA",IF(EB230&gt;=-5,"POR VENCER","AL DÍA"))))</f>
        <v>AL DÍA</v>
      </c>
      <c r="EG230">
        <f>IF(N($H230)&lt;22,"",IF(EA230="","",EA230+31))</f>
        <v>46524</v>
      </c>
      <c r="EH230">
        <f>IF(EG230="","",TODAY()-EG230)</f>
        <v>-206</v>
      </c>
      <c r="EK230" t="str">
        <f>IF(EG230="","SIN ESTADO",IF(EI230&lt;&gt;"","PAGA",IF(EH230&gt;0,"VENCIDA",IF(EH230&gt;=-5,"POR VENCER","AL DÍA"))))</f>
        <v>AL DÍA</v>
      </c>
      <c r="EM230">
        <f>IF(N($H230)&lt;23,"",IF(EG230="","",EG230+31))</f>
        <v>46555</v>
      </c>
      <c r="EN230">
        <f>IF(EM230="","",TODAY()-EM230)</f>
        <v>-237</v>
      </c>
      <c r="EQ230" t="str">
        <f>IF(EM230="","SIN ESTADO",IF(EO230&lt;&gt;"","PAGA",IF(EN230&gt;0,"VENCIDA",IF(EN230&gt;=-5,"POR VENCER","AL DÍA"))))</f>
        <v>AL DÍA</v>
      </c>
      <c r="ES230">
        <f>IF(N($H230)&lt;24,"",IF(EM230="","",EM230+31))</f>
        <v>46586</v>
      </c>
      <c r="ET230">
        <f>IF(ES230="","",TODAY()-ES230)</f>
        <v>-268</v>
      </c>
      <c r="EW230" t="str">
        <f>IF(ES230="","SIN ESTADO",IF(EU230&lt;&gt;"","PAGA",IF(ET230&gt;0,"VENCIDA",IF(ET230&gt;=-5,"POR VENCER","AL DÍA"))))</f>
        <v>AL DÍA</v>
      </c>
      <c r="EY230" t="str">
        <f>IF(N($H230)&lt;25,"",IF(ES230="","",ES230+31))</f>
        <v/>
      </c>
      <c r="EZ230" t="str">
        <f>IF(EY230="","",TODAY()-EY230)</f>
        <v/>
      </c>
      <c r="FC230" t="str">
        <f>IF(EY230="","SIN ESTADO",IF(FA230&lt;&gt;"","PAGA",IF(EZ230&gt;0,"VENCIDA",IF(EZ230&gt;=-5,"POR VENCER","AL DÍA"))))</f>
        <v>SIN ESTADO</v>
      </c>
      <c r="FE230" t="str">
        <f>IF(N($H230)&lt;26,"",IF(EY230="","",EY230+31))</f>
        <v/>
      </c>
      <c r="FF230" t="str">
        <f>IF(FE230="","",TODAY()-FE230)</f>
        <v/>
      </c>
      <c r="FI230" t="str">
        <f>IF(FE230="","SIN ESTADO",IF(FG230&lt;&gt;"","PAGA",IF(FF230&gt;0,"VENCIDA",IF(FF230&gt;=-5,"POR VENCER","AL DÍA"))))</f>
        <v>SIN ESTADO</v>
      </c>
      <c r="FK230" t="str">
        <f>IF(N($H230)&lt;27,"",IF(FE230="","",FE230+31))</f>
        <v/>
      </c>
      <c r="FL230" t="str">
        <f>IF(FK230="","",TODAY()-FK230)</f>
        <v/>
      </c>
      <c r="FO230" t="str">
        <f>IF(FK230="","SIN ESTADO",IF(FM230&lt;&gt;"","PAGA",IF(FL230&gt;0,"VENCIDA",IF(FL230&gt;=-5,"POR VENCER","AL DÍA"))))</f>
        <v>SIN ESTADO</v>
      </c>
      <c r="FQ230" t="str">
        <f>IF(N($H230)&lt;28,"",IF(FK230="","",FK230+31))</f>
        <v/>
      </c>
      <c r="FR230" t="str">
        <f>IF(FQ230="","",TODAY()-FQ230)</f>
        <v/>
      </c>
      <c r="FU230" t="str">
        <f>IF(FQ230="","SIN ESTADO",IF(FS230&lt;&gt;"","PAGA",IF(FR230&gt;0,"VENCIDA",IF(FR230&gt;=-5,"POR VENCER","AL DÍA"))))</f>
        <v>SIN ESTADO</v>
      </c>
      <c r="FW230" t="str">
        <f>IF(N($H230)&lt;29,"",IF(FQ230="","",FQ230+31))</f>
        <v/>
      </c>
      <c r="FX230" t="str">
        <f>IF(FW230="","",TODAY()-FW230)</f>
        <v/>
      </c>
      <c r="GA230" t="str">
        <f>IF(FW230="","SIN ESTADO",IF(FY230&lt;&gt;"","PAGA",IF(FX230&gt;0,"VENCIDA",IF(FX230&gt;=-5,"POR VENCER","AL DÍA"))))</f>
        <v>SIN ESTADO</v>
      </c>
      <c r="GC230" t="str">
        <f>IF(N($H230)&lt;30,"",IF(FW230="","",FW230+31))</f>
        <v/>
      </c>
      <c r="GD230" t="str">
        <f>IF(GC230="","",TODAY()-GC230)</f>
        <v/>
      </c>
      <c r="GG230" t="str">
        <f>IF(GC230="","SIN ESTADO",IF(GE230&lt;&gt;"","PAGA",IF(GD230&gt;0,"VENCIDA",IF(GD230&gt;=-5,"POR VENCER","AL DÍA"))))</f>
        <v>SIN ESTADO</v>
      </c>
      <c r="GI230" t="str">
        <f>IF(N($H230)&lt;31,"",IF(GC230="","",GC230+31))</f>
        <v/>
      </c>
      <c r="GJ230" t="str">
        <f>IF(GI230="","",TODAY()-GI230)</f>
        <v/>
      </c>
      <c r="GM230" t="str">
        <f>IF(GI230="","SIN ESTADO",IF(GK230&lt;&gt;"","PAGA",IF(GJ230&gt;0,"VENCIDA",IF(GJ230&gt;=-5,"POR VENCER","AL DÍA"))))</f>
        <v>SIN ESTADO</v>
      </c>
      <c r="GO230" t="str">
        <f>IF(N($H230)&lt;32,"",IF(GI230="","",GI230+31))</f>
        <v/>
      </c>
      <c r="GP230" t="str">
        <f>IF(GO230="","",TODAY()-GO230)</f>
        <v/>
      </c>
      <c r="GS230" t="str">
        <f>IF(GO230="","SIN ESTADO",IF(GQ230&lt;&gt;"","PAGA",IF(GP230&gt;0,"VENCIDA",IF(GP230&gt;=-5,"POR VENCER","AL DÍA"))))</f>
        <v>SIN ESTADO</v>
      </c>
      <c r="GU230" t="str">
        <f>IF(N($H230)&lt;33,"",IF(GO230="","",GO230+31))</f>
        <v/>
      </c>
      <c r="GV230" t="str">
        <f>IF(GU230="","",TODAY()-GU230)</f>
        <v/>
      </c>
      <c r="GY230" t="str">
        <f>IF(GU230="","SIN ESTADO",IF(GW230&lt;&gt;"","PAGA",IF(GV230&gt;0,"VENCIDA",IF(GV230&gt;=-5,"POR VENCER","AL DÍA"))))</f>
        <v>SIN ESTADO</v>
      </c>
      <c r="HA230" t="str">
        <f>IF(N($H230)&lt;34,"",IF(GU230="","",GU230+31))</f>
        <v/>
      </c>
      <c r="HB230" t="str">
        <f>IF(HA230="","",TODAY()-HA230)</f>
        <v/>
      </c>
      <c r="HE230" t="str">
        <f>IF(HA230="","SIN ESTADO",IF(HC230&lt;&gt;"","PAGA",IF(HB230&gt;0,"VENCIDA",IF(HB230&gt;=-5,"POR VENCER","AL DÍA"))))</f>
        <v>SIN ESTADO</v>
      </c>
      <c r="HG230" t="str">
        <f>IF(N($H230)&lt;35,"",IF(HA230="","",HA230+31))</f>
        <v/>
      </c>
      <c r="HH230" t="str">
        <f>IF(HG230="","",TODAY()-HG230)</f>
        <v/>
      </c>
      <c r="HK230" t="str">
        <f>IF(HG230="","SIN ESTADO",IF(HI230&lt;&gt;"","PAGA",IF(HH230&gt;0,"VENCIDA",IF(HH230&gt;=-5,"POR VENCER","AL DÍA"))))</f>
        <v>SIN ESTADO</v>
      </c>
      <c r="HM230" t="str">
        <f>IF(N($H230)&lt;36,"",IF(HG230="","",HG230+31))</f>
        <v/>
      </c>
      <c r="HN230" t="str">
        <f>IF(HM230="","",TODAY()-HM230)</f>
        <v/>
      </c>
      <c r="HQ230" t="str">
        <f>IF(HM230="","SIN ESTADO",IF(HO230&lt;&gt;"","PAGA",IF(HN230&gt;0,"VENCIDA",IF(HN230&gt;=-5,"POR VENCER","AL DÍA"))))</f>
        <v>SIN ESTADO</v>
      </c>
      <c r="HS230">
        <f>N230+T230+Z230+AF230+AL230+AR230+AX230+BD230+BJ230+BP230+BV230+CB230+CH230+CN230+CT230+CZ230+DF230+DL230+DR230+DX230+ED230+EJ230+EP230+EV230+FB230+FH230+FN230+FT230+FZ230+GF230+GL230+GR230+GX230+HD230+HJ230+HP230</f>
        <v>21758100</v>
      </c>
      <c r="HU230">
        <f>IFERROR(N($J230),0)</f>
        <v>1208333.3333333333</v>
      </c>
      <c r="HW230">
        <f>SUMPRODUCT((MOD(COLUMN($M230:$HR230)-COLUMN($M230),6)=0)*ISNUMBER($M230:$HR230)*($M230:$HR230&gt;=RESUMEN!$C$26)*($M230:$HR230&lt;=RESUMEN!$C$27)*IFERROR(N($N230:$HS230),0))</f>
        <v>0</v>
      </c>
      <c r="HX230">
        <f>SUMPRODUCT((MOD(COLUMN($M230:$HR230)-COLUMN($M230),6)=0)*ISNUMBER($M230:$HR230)*($M230:$HR230&gt;=RESUMEN!$C$26)*($M230:$HR230&lt;=RESUMEN!$C$27))</f>
        <v>0</v>
      </c>
    </row>
    <row r="231">
      <c r="B231">
        <f>VENTAS!A230</f>
        <v>228</v>
      </c>
      <c r="C231" t="str">
        <f>VENTAS!B230</f>
        <v xml:space="preserve">LC2 - 25 - 9 </v>
      </c>
      <c r="D231" t="str">
        <f>VENTAS!C230</f>
        <v>VENDIDO</v>
      </c>
      <c r="E231">
        <f>VENTAS!D230</f>
        <v>28000000</v>
      </c>
      <c r="F231">
        <f>VENTAS!J230</f>
        <v>24000000</v>
      </c>
      <c r="G231">
        <f>VENTAS!F230</f>
        <v>45864</v>
      </c>
      <c r="H231">
        <f>VENTAS!K230</f>
        <v>24</v>
      </c>
      <c r="I231" t="str">
        <f>VENTAS!M230</f>
        <v xml:space="preserve">26 DE CADA MES </v>
      </c>
      <c r="J231">
        <f>VENTAS!L230</f>
        <v>1000000</v>
      </c>
      <c r="K231">
        <f>IF(N($H231)&lt;1,"",$G231+31)</f>
        <v>45895</v>
      </c>
      <c r="L231">
        <f>IF(K231="","",TODAY()-K231)</f>
        <v>423</v>
      </c>
      <c r="M231">
        <v>45901</v>
      </c>
      <c r="N231">
        <v>1000000</v>
      </c>
      <c r="O231" t="str">
        <f>IF(K231="","SIN ESTADO",IF(M231&lt;&gt;"","PAGA",IF(L231&gt;0,"VENCIDA",IF(L231&gt;=-5,"POR VENCER","AL DÍA"))))</f>
        <v>PAGA</v>
      </c>
      <c r="P231" t="str">
        <v>TRANSFERENCIA</v>
      </c>
      <c r="Q231">
        <f>IF(N($H231)&lt;2,"",IF(K231="","",K231+31))</f>
        <v>45926</v>
      </c>
      <c r="R231">
        <f>IF(Q231="","",TODAY()-Q231)</f>
        <v>392</v>
      </c>
      <c r="S231">
        <v>45931</v>
      </c>
      <c r="T231">
        <v>1000000</v>
      </c>
      <c r="U231" t="str">
        <f>IF(Q231="","SIN ESTADO",IF(S231&lt;&gt;"","PAGA",IF(R231&gt;0,"VENCIDA",IF(R231&gt;=-5,"POR VENCER","AL DÍA"))))</f>
        <v>PAGA</v>
      </c>
      <c r="V231" t="str">
        <v>TRANSFERENCIA</v>
      </c>
      <c r="W231">
        <f>IF(N($H231)&lt;3,"",IF(Q231="","",Q231+31))</f>
        <v>45957</v>
      </c>
      <c r="X231">
        <f>IF(W231="","",TODAY()-W231)</f>
        <v>361</v>
      </c>
      <c r="Y231">
        <v>45965</v>
      </c>
      <c r="Z231">
        <v>1000000</v>
      </c>
      <c r="AA231" t="str">
        <f>IF(W231="","SIN ESTADO",IF(Y231&lt;&gt;"","PAGA",IF(X231&gt;0,"VENCIDA",IF(X231&gt;=-5,"POR VENCER","AL DÍA"))))</f>
        <v>PAGA</v>
      </c>
      <c r="AB231" t="str">
        <v>TRANSFERENCIA</v>
      </c>
      <c r="AC231">
        <f>IF(N($H231)&lt;4,"",IF(W231="","",W231+31))</f>
        <v>45988</v>
      </c>
      <c r="AD231">
        <f>IF(AC231="","",TODAY()-AC231)</f>
        <v>330</v>
      </c>
      <c r="AE231">
        <v>45998</v>
      </c>
      <c r="AF231">
        <v>1000000</v>
      </c>
      <c r="AG231" t="str">
        <f>IF(AC231="","SIN ESTADO",IF(AE231&lt;&gt;"","PAGA",IF(AD231&gt;0,"VENCIDA",IF(AD231&gt;=-5,"POR VENCER","AL DÍA"))))</f>
        <v>PAGA</v>
      </c>
      <c r="AH231" t="str">
        <v>TRANSFERENCIA</v>
      </c>
      <c r="AI231">
        <f>IF(N($H231)&lt;5,"",IF(AC231="","",AC231+31))</f>
        <v>46019</v>
      </c>
      <c r="AJ231">
        <f>IF(AI231="","",TODAY()-AI231)</f>
        <v>299</v>
      </c>
      <c r="AK231">
        <v>46027</v>
      </c>
      <c r="AL231">
        <v>1000000</v>
      </c>
      <c r="AM231" t="str">
        <f>IF(AI231="","SIN ESTADO",IF(AK231&lt;&gt;"","PAGA",IF(AJ231&gt;0,"VENCIDA",IF(AJ231&gt;=-5,"POR VENCER","AL DÍA"))))</f>
        <v>PAGA</v>
      </c>
      <c r="AN231" t="str">
        <v>TRANSFERENCIA</v>
      </c>
      <c r="AO231">
        <f>IF(N($H231)&lt;6,"",IF(AI231="","",AI231+31))</f>
        <v>46050</v>
      </c>
      <c r="AP231">
        <f>IF(AO231="","",TODAY()-AO231)</f>
        <v>268</v>
      </c>
      <c r="AQ231">
        <v>46057</v>
      </c>
      <c r="AR231">
        <v>1000000</v>
      </c>
      <c r="AS231" t="str">
        <f>IF(AO231="","SIN ESTADO",IF(AQ231&lt;&gt;"","PAGA",IF(AP231&gt;0,"VENCIDA",IF(AP231&gt;=-5,"POR VENCER","AL DÍA"))))</f>
        <v>PAGA</v>
      </c>
      <c r="AT231" t="str">
        <v>TRANSFERENCIA</v>
      </c>
      <c r="AU231">
        <f>IF(N($H231)&lt;7,"",IF(AO231="","",AO231+31))</f>
        <v>46081</v>
      </c>
      <c r="AV231">
        <f>IF(AU231="","",TODAY()-AU231)</f>
        <v>237</v>
      </c>
      <c r="AW231">
        <v>46084</v>
      </c>
      <c r="AX231">
        <v>1000000</v>
      </c>
      <c r="AY231" t="str">
        <f>IF(AU231="","SIN ESTADO",IF(AW231&lt;&gt;"","PAGA",IF(AV231&gt;0,"VENCIDA",IF(AV231&gt;=-5,"POR VENCER","AL DÍA"))))</f>
        <v>PAGA</v>
      </c>
      <c r="AZ231" t="str">
        <v>TRANSFERENCIA</v>
      </c>
      <c r="BA231">
        <f>IF(N($H231)&lt;8,"",IF(AU231="","",AU231+31))</f>
        <v>46112</v>
      </c>
      <c r="BB231">
        <f>IF(BA231="","",TODAY()-BA231)</f>
        <v>206</v>
      </c>
      <c r="BC231">
        <v>46116</v>
      </c>
      <c r="BD231">
        <v>1000000</v>
      </c>
      <c r="BE231" t="str">
        <f>IF(BA231="","SIN ESTADO",IF(BC231&lt;&gt;"","PAGA",IF(BB231&gt;0,"VENCIDA",IF(BB231&gt;=-5,"POR VENCER","AL DÍA"))))</f>
        <v>PAGA</v>
      </c>
      <c r="BF231" t="str">
        <v>TRANSFERENCIA</v>
      </c>
      <c r="BG231">
        <f>IF(N($H231)&lt;9,"",IF(BA231="","",BA231+31))</f>
        <v>46143</v>
      </c>
      <c r="BH231">
        <f>IF(BG231="","",TODAY()-BG231)</f>
        <v>175</v>
      </c>
      <c r="BI231">
        <v>46146</v>
      </c>
      <c r="BJ231">
        <v>1000000</v>
      </c>
      <c r="BK231" t="str">
        <f>IF(BG231="","SIN ESTADO",IF(BI231&lt;&gt;"","PAGA",IF(BH231&gt;0,"VENCIDA",IF(BH231&gt;=-5,"POR VENCER","AL DÍA"))))</f>
        <v>PAGA</v>
      </c>
      <c r="BL231" t="str">
        <v>TRANSFERENCIA</v>
      </c>
      <c r="BM231">
        <f>IF(N($H231)&lt;10,"",IF(BG231="","",BG231+31))</f>
        <v>46174</v>
      </c>
      <c r="BN231">
        <f>IF(BM231="","",TODAY()-BM231)</f>
        <v>144</v>
      </c>
      <c r="BO231">
        <v>46177</v>
      </c>
      <c r="BP231">
        <v>1000000</v>
      </c>
      <c r="BQ231" t="str">
        <f>IF(BM231="","SIN ESTADO",IF(BO231&lt;&gt;"","PAGA",IF(BN231&gt;0,"VENCIDA",IF(BN231&gt;=-5,"POR VENCER","AL DÍA"))))</f>
        <v>PAGA</v>
      </c>
      <c r="BR231" t="str">
        <v>TRANSFERENCIA</v>
      </c>
      <c r="BS231">
        <f>IF(N($H231)&lt;11,"",IF(BM231="","",BM231+31))</f>
        <v>46205</v>
      </c>
      <c r="BT231">
        <f>IF(BS231="","",TODAY()-BS231)</f>
        <v>113</v>
      </c>
      <c r="BU231">
        <v>46210</v>
      </c>
      <c r="BV231">
        <v>1000000</v>
      </c>
      <c r="BW231" t="str">
        <f>IF(BS231="","SIN ESTADO",IF(BU231&lt;&gt;"","PAGA",IF(BT231&gt;0,"VENCIDA",IF(BT231&gt;=-5,"POR VENCER","AL DÍA"))))</f>
        <v>PAGA</v>
      </c>
      <c r="BX231" t="str">
        <v>TRANSFERENCIA</v>
      </c>
      <c r="BY231">
        <f>IF(N($H231)&lt;12,"",IF(BS231="","",BS231+31))</f>
        <v>46236</v>
      </c>
      <c r="BZ231">
        <f>IF(BY231="","",TODAY()-BY231)</f>
        <v>82</v>
      </c>
      <c r="CA231">
        <v>46237</v>
      </c>
      <c r="CB231">
        <v>1000000</v>
      </c>
      <c r="CC231" t="str">
        <f>IF(BY231="","SIN ESTADO",IF(CA231&lt;&gt;"","PAGA",IF(BZ231&gt;0,"VENCIDA",IF(BZ231&gt;=-5,"POR VENCER","AL DÍA"))))</f>
        <v>PAGA</v>
      </c>
      <c r="CD231" t="str">
        <v>TRANSFERENCIA</v>
      </c>
      <c r="CE231">
        <f>IF(N($H231)&lt;13,"",IF(BY231="","",BY231+31))</f>
        <v>46267</v>
      </c>
      <c r="CF231">
        <f>IF(CE231="","",TODAY()-CE231)</f>
        <v>51</v>
      </c>
      <c r="CG231">
        <v>46269</v>
      </c>
      <c r="CH231">
        <v>1000000</v>
      </c>
      <c r="CI231" t="str">
        <f>IF(CE231="","SIN ESTADO",IF(CG231&lt;&gt;"","PAGA",IF(CF231&gt;0,"VENCIDA",IF(CF231&gt;=-5,"POR VENCER","AL DÍA"))))</f>
        <v>PAGA</v>
      </c>
      <c r="CJ231" t="str">
        <v>TRANSFERENCIA</v>
      </c>
      <c r="CK231">
        <f>IF(N($H231)&lt;14,"",IF(CE231="","",CE231+31))</f>
        <v>46298</v>
      </c>
      <c r="CL231">
        <f>IF(CK231="","",TODAY()-CK231)</f>
        <v>20</v>
      </c>
      <c r="CM231">
        <v>46300</v>
      </c>
      <c r="CN231">
        <v>1000000</v>
      </c>
      <c r="CO231" t="str">
        <f>IF(CK231="","SIN ESTADO",IF(CM231&lt;&gt;"","PAGA",IF(CL231&gt;0,"VENCIDA",IF(CL231&gt;=-5,"POR VENCER","AL DÍA"))))</f>
        <v>PAGA</v>
      </c>
      <c r="CP231" t="str">
        <v>TRANSFERENCIA</v>
      </c>
      <c r="CQ231">
        <f>IF(N($H231)&lt;15,"",IF(CK231="","",CK231+31))</f>
        <v>46329</v>
      </c>
      <c r="CR231">
        <f>IF(CQ231="","",TODAY()-CQ231)</f>
        <v>-11</v>
      </c>
      <c r="CU231" t="str">
        <f>IF(CQ231="","SIN ESTADO",IF(CS231&lt;&gt;"","PAGA",IF(CR231&gt;0,"VENCIDA",IF(CR231&gt;=-5,"POR VENCER","AL DÍA"))))</f>
        <v>AL DÍA</v>
      </c>
      <c r="CW231">
        <f>IF(N($H231)&lt;16,"",IF(CQ231="","",CQ231+31))</f>
        <v>46360</v>
      </c>
      <c r="CX231">
        <f>IF(CW231="","",TODAY()-CW231)</f>
        <v>-42</v>
      </c>
      <c r="DA231" t="str">
        <f>IF(CW231="","SIN ESTADO",IF(CY231&lt;&gt;"","PAGA",IF(CX231&gt;0,"VENCIDA",IF(CX231&gt;=-5,"POR VENCER","AL DÍA"))))</f>
        <v>AL DÍA</v>
      </c>
      <c r="DC231">
        <f>IF(N($H231)&lt;17,"",IF(CW231="","",CW231+31))</f>
        <v>46391</v>
      </c>
      <c r="DD231">
        <f>IF(DC231="","",TODAY()-DC231)</f>
        <v>-73</v>
      </c>
      <c r="DG231" t="str">
        <f>IF(DC231="","SIN ESTADO",IF(DE231&lt;&gt;"","PAGA",IF(DD231&gt;0,"VENCIDA",IF(DD231&gt;=-5,"POR VENCER","AL DÍA"))))</f>
        <v>AL DÍA</v>
      </c>
      <c r="DI231">
        <f>IF(N($H231)&lt;18,"",IF(DC231="","",DC231+31))</f>
        <v>46422</v>
      </c>
      <c r="DJ231">
        <f>IF(DI231="","",TODAY()-DI231)</f>
        <v>-104</v>
      </c>
      <c r="DM231" t="str">
        <f>IF(DI231="","SIN ESTADO",IF(DK231&lt;&gt;"","PAGA",IF(DJ231&gt;0,"VENCIDA",IF(DJ231&gt;=-5,"POR VENCER","AL DÍA"))))</f>
        <v>AL DÍA</v>
      </c>
      <c r="DO231">
        <f>IF(N($H231)&lt;19,"",IF(DI231="","",DI231+31))</f>
        <v>46453</v>
      </c>
      <c r="DP231">
        <f>IF(DO231="","",TODAY()-DO231)</f>
        <v>-135</v>
      </c>
      <c r="DS231" t="str">
        <f>IF(DO231="","SIN ESTADO",IF(DQ231&lt;&gt;"","PAGA",IF(DP231&gt;0,"VENCIDA",IF(DP231&gt;=-5,"POR VENCER","AL DÍA"))))</f>
        <v>AL DÍA</v>
      </c>
      <c r="DU231">
        <f>IF(N($H231)&lt;20,"",IF(DO231="","",DO231+31))</f>
        <v>46484</v>
      </c>
      <c r="DV231">
        <f>IF(DU231="","",TODAY()-DU231)</f>
        <v>-166</v>
      </c>
      <c r="DY231" t="str">
        <f>IF(DU231="","SIN ESTADO",IF(DW231&lt;&gt;"","PAGA",IF(DV231&gt;0,"VENCIDA",IF(DV231&gt;=-5,"POR VENCER","AL DÍA"))))</f>
        <v>AL DÍA</v>
      </c>
      <c r="EA231">
        <f>IF(N($H231)&lt;21,"",IF(DU231="","",DU231+31))</f>
        <v>46515</v>
      </c>
      <c r="EB231">
        <f>IF(EA231="","",TODAY()-EA231)</f>
        <v>-197</v>
      </c>
      <c r="EE231" t="str">
        <f>IF(EA231="","SIN ESTADO",IF(EC231&lt;&gt;"","PAGA",IF(EB231&gt;0,"VENCIDA",IF(EB231&gt;=-5,"POR VENCER","AL DÍA"))))</f>
        <v>AL DÍA</v>
      </c>
      <c r="EG231">
        <f>IF(N($H231)&lt;22,"",IF(EA231="","",EA231+31))</f>
        <v>46546</v>
      </c>
      <c r="EH231">
        <f>IF(EG231="","",TODAY()-EG231)</f>
        <v>-228</v>
      </c>
      <c r="EK231" t="str">
        <f>IF(EG231="","SIN ESTADO",IF(EI231&lt;&gt;"","PAGA",IF(EH231&gt;0,"VENCIDA",IF(EH231&gt;=-5,"POR VENCER","AL DÍA"))))</f>
        <v>AL DÍA</v>
      </c>
      <c r="EM231">
        <f>IF(N($H231)&lt;23,"",IF(EG231="","",EG231+31))</f>
        <v>46577</v>
      </c>
      <c r="EN231">
        <f>IF(EM231="","",TODAY()-EM231)</f>
        <v>-259</v>
      </c>
      <c r="EQ231" t="str">
        <f>IF(EM231="","SIN ESTADO",IF(EO231&lt;&gt;"","PAGA",IF(EN231&gt;0,"VENCIDA",IF(EN231&gt;=-5,"POR VENCER","AL DÍA"))))</f>
        <v>AL DÍA</v>
      </c>
      <c r="ES231">
        <f>IF(N($H231)&lt;24,"",IF(EM231="","",EM231+31))</f>
        <v>46608</v>
      </c>
      <c r="ET231">
        <f>IF(ES231="","",TODAY()-ES231)</f>
        <v>-290</v>
      </c>
      <c r="EW231" t="str">
        <f>IF(ES231="","SIN ESTADO",IF(EU231&lt;&gt;"","PAGA",IF(ET231&gt;0,"VENCIDA",IF(ET231&gt;=-5,"POR VENCER","AL DÍA"))))</f>
        <v>AL DÍA</v>
      </c>
      <c r="EY231" t="str">
        <f>IF(N($H231)&lt;25,"",IF(ES231="","",ES231+31))</f>
        <v/>
      </c>
      <c r="EZ231" t="str">
        <f>IF(EY231="","",TODAY()-EY231)</f>
        <v/>
      </c>
      <c r="FC231" t="str">
        <f>IF(EY231="","SIN ESTADO",IF(FA231&lt;&gt;"","PAGA",IF(EZ231&gt;0,"VENCIDA",IF(EZ231&gt;=-5,"POR VENCER","AL DÍA"))))</f>
        <v>SIN ESTADO</v>
      </c>
      <c r="FE231" t="str">
        <f>IF(N($H231)&lt;26,"",IF(EY231="","",EY231+31))</f>
        <v/>
      </c>
      <c r="FF231" t="str">
        <f>IF(FE231="","",TODAY()-FE231)</f>
        <v/>
      </c>
      <c r="FI231" t="str">
        <f>IF(FE231="","SIN ESTADO",IF(FG231&lt;&gt;"","PAGA",IF(FF231&gt;0,"VENCIDA",IF(FF231&gt;=-5,"POR VENCER","AL DÍA"))))</f>
        <v>SIN ESTADO</v>
      </c>
      <c r="FK231" t="str">
        <f>IF(N($H231)&lt;27,"",IF(FE231="","",FE231+31))</f>
        <v/>
      </c>
      <c r="FL231" t="str">
        <f>IF(FK231="","",TODAY()-FK231)</f>
        <v/>
      </c>
      <c r="FO231" t="str">
        <f>IF(FK231="","SIN ESTADO",IF(FM231&lt;&gt;"","PAGA",IF(FL231&gt;0,"VENCIDA",IF(FL231&gt;=-5,"POR VENCER","AL DÍA"))))</f>
        <v>SIN ESTADO</v>
      </c>
      <c r="FQ231" t="str">
        <f>IF(N($H231)&lt;28,"",IF(FK231="","",FK231+31))</f>
        <v/>
      </c>
      <c r="FR231" t="str">
        <f>IF(FQ231="","",TODAY()-FQ231)</f>
        <v/>
      </c>
      <c r="FU231" t="str">
        <f>IF(FQ231="","SIN ESTADO",IF(FS231&lt;&gt;"","PAGA",IF(FR231&gt;0,"VENCIDA",IF(FR231&gt;=-5,"POR VENCER","AL DÍA"))))</f>
        <v>SIN ESTADO</v>
      </c>
      <c r="FW231" t="str">
        <f>IF(N($H231)&lt;29,"",IF(FQ231="","",FQ231+31))</f>
        <v/>
      </c>
      <c r="FX231" t="str">
        <f>IF(FW231="","",TODAY()-FW231)</f>
        <v/>
      </c>
      <c r="GA231" t="str">
        <f>IF(FW231="","SIN ESTADO",IF(FY231&lt;&gt;"","PAGA",IF(FX231&gt;0,"VENCIDA",IF(FX231&gt;=-5,"POR VENCER","AL DÍA"))))</f>
        <v>SIN ESTADO</v>
      </c>
      <c r="GC231" t="str">
        <f>IF(N($H231)&lt;30,"",IF(FW231="","",FW231+31))</f>
        <v/>
      </c>
      <c r="GD231" t="str">
        <f>IF(GC231="","",TODAY()-GC231)</f>
        <v/>
      </c>
      <c r="GG231" t="str">
        <f>IF(GC231="","SIN ESTADO",IF(GE231&lt;&gt;"","PAGA",IF(GD231&gt;0,"VENCIDA",IF(GD231&gt;=-5,"POR VENCER","AL DÍA"))))</f>
        <v>SIN ESTADO</v>
      </c>
      <c r="GI231" t="str">
        <f>IF(N($H231)&lt;31,"",IF(GC231="","",GC231+31))</f>
        <v/>
      </c>
      <c r="GJ231" t="str">
        <f>IF(GI231="","",TODAY()-GI231)</f>
        <v/>
      </c>
      <c r="GM231" t="str">
        <f>IF(GI231="","SIN ESTADO",IF(GK231&lt;&gt;"","PAGA",IF(GJ231&gt;0,"VENCIDA",IF(GJ231&gt;=-5,"POR VENCER","AL DÍA"))))</f>
        <v>SIN ESTADO</v>
      </c>
      <c r="GO231" t="str">
        <f>IF(N($H231)&lt;32,"",IF(GI231="","",GI231+31))</f>
        <v/>
      </c>
      <c r="GP231" t="str">
        <f>IF(GO231="","",TODAY()-GO231)</f>
        <v/>
      </c>
      <c r="GS231" t="str">
        <f>IF(GO231="","SIN ESTADO",IF(GQ231&lt;&gt;"","PAGA",IF(GP231&gt;0,"VENCIDA",IF(GP231&gt;=-5,"POR VENCER","AL DÍA"))))</f>
        <v>SIN ESTADO</v>
      </c>
      <c r="GU231" t="str">
        <f>IF(N($H231)&lt;33,"",IF(GO231="","",GO231+31))</f>
        <v/>
      </c>
      <c r="GV231" t="str">
        <f>IF(GU231="","",TODAY()-GU231)</f>
        <v/>
      </c>
      <c r="GY231" t="str">
        <f>IF(GU231="","SIN ESTADO",IF(GW231&lt;&gt;"","PAGA",IF(GV231&gt;0,"VENCIDA",IF(GV231&gt;=-5,"POR VENCER","AL DÍA"))))</f>
        <v>SIN ESTADO</v>
      </c>
      <c r="HA231" t="str">
        <f>IF(N($H231)&lt;34,"",IF(GU231="","",GU231+31))</f>
        <v/>
      </c>
      <c r="HB231" t="str">
        <f>IF(HA231="","",TODAY()-HA231)</f>
        <v/>
      </c>
      <c r="HE231" t="str">
        <f>IF(HA231="","SIN ESTADO",IF(HC231&lt;&gt;"","PAGA",IF(HB231&gt;0,"VENCIDA",IF(HB231&gt;=-5,"POR VENCER","AL DÍA"))))</f>
        <v>SIN ESTADO</v>
      </c>
      <c r="HG231" t="str">
        <f>IF(N($H231)&lt;35,"",IF(HA231="","",HA231+31))</f>
        <v/>
      </c>
      <c r="HH231" t="str">
        <f>IF(HG231="","",TODAY()-HG231)</f>
        <v/>
      </c>
      <c r="HK231" t="str">
        <f>IF(HG231="","SIN ESTADO",IF(HI231&lt;&gt;"","PAGA",IF(HH231&gt;0,"VENCIDA",IF(HH231&gt;=-5,"POR VENCER","AL DÍA"))))</f>
        <v>SIN ESTADO</v>
      </c>
      <c r="HM231" t="str">
        <f>IF(N($H231)&lt;36,"",IF(HG231="","",HG231+31))</f>
        <v/>
      </c>
      <c r="HN231" t="str">
        <f>IF(HM231="","",TODAY()-HM231)</f>
        <v/>
      </c>
      <c r="HQ231" t="str">
        <f>IF(HM231="","SIN ESTADO",IF(HO231&lt;&gt;"","PAGA",IF(HN231&gt;0,"VENCIDA",IF(HN231&gt;=-5,"POR VENCER","AL DÍA"))))</f>
        <v>SIN ESTADO</v>
      </c>
      <c r="HS231">
        <f>N231+T231+Z231+AF231+AL231+AR231+AX231+BD231+BJ231+BP231+BV231+CB231+CH231+CN231+CT231+CZ231+DF231+DL231+DR231+DX231+ED231+EJ231+EP231+EV231+FB231+FH231+FN231+FT231+FZ231+GF231+GL231+GR231+GX231+HD231+HJ231+HP231</f>
        <v>14000000</v>
      </c>
      <c r="HU231">
        <f>IFERROR(N($J231),0)</f>
        <v>1000000</v>
      </c>
      <c r="HW231">
        <f>SUMPRODUCT((MOD(COLUMN($M231:$HR231)-COLUMN($M231),6)=0)*ISNUMBER($M231:$HR231)*($M231:$HR231&gt;=RESUMEN!$C$26)*($M231:$HR231&lt;=RESUMEN!$C$27)*IFERROR(N($N231:$HS231),0))</f>
        <v>1000000</v>
      </c>
      <c r="HX231">
        <f>SUMPRODUCT((MOD(COLUMN($M231:$HR231)-COLUMN($M231),6)=0)*ISNUMBER($M231:$HR231)*($M231:$HR231&gt;=RESUMEN!$C$26)*($M231:$HR231&lt;=RESUMEN!$C$27))</f>
        <v>1</v>
      </c>
    </row>
    <row r="232">
      <c r="B232">
        <f>VENTAS!A231</f>
        <v>229</v>
      </c>
      <c r="C232" t="str">
        <f>VENTAS!B231</f>
        <v xml:space="preserve">LC2 - 25 - 10 </v>
      </c>
      <c r="D232" t="str">
        <f>VENTAS!C231</f>
        <v>VENDIDO</v>
      </c>
      <c r="E232">
        <f>VENTAS!D231</f>
        <v>28000000</v>
      </c>
      <c r="F232">
        <f>VENTAS!J231</f>
        <v>24000000</v>
      </c>
      <c r="G232">
        <f>VENTAS!F231</f>
        <v>45855</v>
      </c>
      <c r="H232">
        <f>VENTAS!K231</f>
        <v>24</v>
      </c>
      <c r="I232" t="str">
        <f>VENTAS!M231</f>
        <v xml:space="preserve">17 DE CADA MES </v>
      </c>
      <c r="J232">
        <f>VENTAS!L231</f>
        <v>1000000</v>
      </c>
      <c r="K232">
        <f>IF(N($H232)&lt;1,"",$G232+31)</f>
        <v>45886</v>
      </c>
      <c r="L232">
        <f>IF(K232="","",TODAY()-K232)</f>
        <v>432</v>
      </c>
      <c r="M232">
        <v>45888</v>
      </c>
      <c r="N232">
        <v>1000000</v>
      </c>
      <c r="O232" t="str">
        <f>IF(K232="","SIN ESTADO",IF(M232&lt;&gt;"","PAGA",IF(L232&gt;0,"VENCIDA",IF(L232&gt;=-5,"POR VENCER","AL DÍA"))))</f>
        <v>PAGA</v>
      </c>
      <c r="P232" t="str">
        <v>TRANSFERENCIA</v>
      </c>
      <c r="Q232">
        <f>IF(N($H232)&lt;2,"",IF(K232="","",K232+31))</f>
        <v>45917</v>
      </c>
      <c r="R232">
        <f>IF(Q232="","",TODAY()-Q232)</f>
        <v>401</v>
      </c>
      <c r="S232">
        <v>45917</v>
      </c>
      <c r="T232">
        <v>1000000</v>
      </c>
      <c r="U232" t="str">
        <f>IF(Q232="","SIN ESTADO",IF(S232&lt;&gt;"","PAGA",IF(R232&gt;0,"VENCIDA",IF(R232&gt;=-5,"POR VENCER","AL DÍA"))))</f>
        <v>PAGA</v>
      </c>
      <c r="V232" t="str">
        <v>TRANSFERENCIA</v>
      </c>
      <c r="W232">
        <f>IF(N($H232)&lt;3,"",IF(Q232="","",Q232+31))</f>
        <v>45948</v>
      </c>
      <c r="X232">
        <f>IF(W232="","",TODAY()-W232)</f>
        <v>370</v>
      </c>
      <c r="Y232">
        <v>45947</v>
      </c>
      <c r="Z232">
        <v>1000000</v>
      </c>
      <c r="AA232" t="str">
        <f>IF(W232="","SIN ESTADO",IF(Y232&lt;&gt;"","PAGA",IF(X232&gt;0,"VENCIDA",IF(X232&gt;=-5,"POR VENCER","AL DÍA"))))</f>
        <v>PAGA</v>
      </c>
      <c r="AB232" t="str">
        <v>TRANSFERENCIA</v>
      </c>
      <c r="AC232">
        <f>IF(N($H232)&lt;4,"",IF(W232="","",W232+31))</f>
        <v>45979</v>
      </c>
      <c r="AD232">
        <f>IF(AC232="","",TODAY()-AC232)</f>
        <v>339</v>
      </c>
      <c r="AE232">
        <v>45978</v>
      </c>
      <c r="AF232">
        <v>1000000</v>
      </c>
      <c r="AG232" t="str">
        <f>IF(AC232="","SIN ESTADO",IF(AE232&lt;&gt;"","PAGA",IF(AD232&gt;0,"VENCIDA",IF(AD232&gt;=-5,"POR VENCER","AL DÍA"))))</f>
        <v>PAGA</v>
      </c>
      <c r="AH232" t="str">
        <v>TRANSFERENCIA</v>
      </c>
      <c r="AI232">
        <f>IF(N($H232)&lt;5,"",IF(AC232="","",AC232+31))</f>
        <v>46010</v>
      </c>
      <c r="AJ232">
        <f>IF(AI232="","",TODAY()-AI232)</f>
        <v>308</v>
      </c>
      <c r="AK232">
        <v>46008</v>
      </c>
      <c r="AL232">
        <v>1000000</v>
      </c>
      <c r="AM232" t="str">
        <f>IF(AI232="","SIN ESTADO",IF(AK232&lt;&gt;"","PAGA",IF(AJ232&gt;0,"VENCIDA",IF(AJ232&gt;=-5,"POR VENCER","AL DÍA"))))</f>
        <v>PAGA</v>
      </c>
      <c r="AN232" t="str">
        <v>TRANSFERENCIA</v>
      </c>
      <c r="AO232">
        <f>IF(N($H232)&lt;6,"",IF(AI232="","",AI232+31))</f>
        <v>46041</v>
      </c>
      <c r="AP232">
        <f>IF(AO232="","",TODAY()-AO232)</f>
        <v>277</v>
      </c>
      <c r="AQ232">
        <v>46039</v>
      </c>
      <c r="AR232">
        <v>1000000</v>
      </c>
      <c r="AS232" t="str">
        <f>IF(AO232="","SIN ESTADO",IF(AQ232&lt;&gt;"","PAGA",IF(AP232&gt;0,"VENCIDA",IF(AP232&gt;=-5,"POR VENCER","AL DÍA"))))</f>
        <v>PAGA</v>
      </c>
      <c r="AT232" t="str">
        <v>TRANSFERENCIA</v>
      </c>
      <c r="AU232">
        <f>IF(N($H232)&lt;7,"",IF(AO232="","",AO232+31))</f>
        <v>46072</v>
      </c>
      <c r="AV232">
        <f>IF(AU232="","",TODAY()-AU232)</f>
        <v>246</v>
      </c>
      <c r="AW232">
        <v>46070</v>
      </c>
      <c r="AX232">
        <v>1000000</v>
      </c>
      <c r="AY232" t="str">
        <f>IF(AU232="","SIN ESTADO",IF(AW232&lt;&gt;"","PAGA",IF(AV232&gt;0,"VENCIDA",IF(AV232&gt;=-5,"POR VENCER","AL DÍA"))))</f>
        <v>PAGA</v>
      </c>
      <c r="AZ232" t="str">
        <v>TRANSFERENCIA</v>
      </c>
      <c r="BA232">
        <f>IF(N($H232)&lt;8,"",IF(AU232="","",AU232+31))</f>
        <v>46103</v>
      </c>
      <c r="BB232">
        <f>IF(BA232="","",TODAY()-BA232)</f>
        <v>215</v>
      </c>
      <c r="BC232">
        <v>46098</v>
      </c>
      <c r="BD232">
        <v>1000000</v>
      </c>
      <c r="BE232" t="str">
        <f>IF(BA232="","SIN ESTADO",IF(BC232&lt;&gt;"","PAGA",IF(BB232&gt;0,"VENCIDA",IF(BB232&gt;=-5,"POR VENCER","AL DÍA"))))</f>
        <v>PAGA</v>
      </c>
      <c r="BF232" t="str">
        <v>TRANSFERENCIA</v>
      </c>
      <c r="BG232">
        <f>IF(N($H232)&lt;9,"",IF(BA232="","",BA232+31))</f>
        <v>46134</v>
      </c>
      <c r="BH232">
        <f>IF(BG232="","",TODAY()-BG232)</f>
        <v>184</v>
      </c>
      <c r="BI232">
        <v>46129</v>
      </c>
      <c r="BJ232">
        <v>1000000</v>
      </c>
      <c r="BK232" t="str">
        <f>IF(BG232="","SIN ESTADO",IF(BI232&lt;&gt;"","PAGA",IF(BH232&gt;0,"VENCIDA",IF(BH232&gt;=-5,"POR VENCER","AL DÍA"))))</f>
        <v>PAGA</v>
      </c>
      <c r="BL232" t="str">
        <v>TRANSFERENCIA</v>
      </c>
      <c r="BM232">
        <f>IF(N($H232)&lt;10,"",IF(BG232="","",BG232+31))</f>
        <v>46165</v>
      </c>
      <c r="BN232">
        <f>IF(BM232="","",TODAY()-BM232)</f>
        <v>153</v>
      </c>
      <c r="BO232">
        <v>46159</v>
      </c>
      <c r="BP232">
        <v>1000000</v>
      </c>
      <c r="BQ232" t="str">
        <f>IF(BM232="","SIN ESTADO",IF(BO232&lt;&gt;"","PAGA",IF(BN232&gt;0,"VENCIDA",IF(BN232&gt;=-5,"POR VENCER","AL DÍA"))))</f>
        <v>PAGA</v>
      </c>
      <c r="BR232" t="str">
        <v>TRANSFERENCIA</v>
      </c>
      <c r="BS232">
        <f>IF(N($H232)&lt;11,"",IF(BM232="","",BM232+31))</f>
        <v>46196</v>
      </c>
      <c r="BT232">
        <f>IF(BS232="","",TODAY()-BS232)</f>
        <v>122</v>
      </c>
      <c r="BU232">
        <v>46190</v>
      </c>
      <c r="BV232">
        <v>1000000</v>
      </c>
      <c r="BW232" t="str">
        <f>IF(BS232="","SIN ESTADO",IF(BU232&lt;&gt;"","PAGA",IF(BT232&gt;0,"VENCIDA",IF(BT232&gt;=-5,"POR VENCER","AL DÍA"))))</f>
        <v>PAGA</v>
      </c>
      <c r="BX232" t="str">
        <v>TRANSFERENCIA</v>
      </c>
      <c r="BY232">
        <f>IF(N($H232)&lt;12,"",IF(BS232="","",BS232+31))</f>
        <v>46227</v>
      </c>
      <c r="BZ232">
        <f>IF(BY232="","",TODAY()-BY232)</f>
        <v>91</v>
      </c>
      <c r="CA232">
        <v>46220</v>
      </c>
      <c r="CB232">
        <v>1000000</v>
      </c>
      <c r="CC232" t="str">
        <f>IF(BY232="","SIN ESTADO",IF(CA232&lt;&gt;"","PAGA",IF(BZ232&gt;0,"VENCIDA",IF(BZ232&gt;=-5,"POR VENCER","AL DÍA"))))</f>
        <v>PAGA</v>
      </c>
      <c r="CD232" t="str">
        <v>TRANSFERENCIA</v>
      </c>
      <c r="CE232">
        <f>IF(N($H232)&lt;13,"",IF(BY232="","",BY232+31))</f>
        <v>46258</v>
      </c>
      <c r="CF232">
        <f>IF(CE232="","",TODAY()-CE232)</f>
        <v>60</v>
      </c>
      <c r="CG232">
        <v>46251</v>
      </c>
      <c r="CH232">
        <v>1000000</v>
      </c>
      <c r="CI232" t="str">
        <f>IF(CE232="","SIN ESTADO",IF(CG232&lt;&gt;"","PAGA",IF(CF232&gt;0,"VENCIDA",IF(CF232&gt;=-5,"POR VENCER","AL DÍA"))))</f>
        <v>PAGA</v>
      </c>
      <c r="CJ232" t="str">
        <v>TRANSFERENCIA</v>
      </c>
      <c r="CK232">
        <f>IF(N($H232)&lt;14,"",IF(CE232="","",CE232+31))</f>
        <v>46289</v>
      </c>
      <c r="CL232">
        <f>IF(CK232="","",TODAY()-CK232)</f>
        <v>29</v>
      </c>
      <c r="CM232">
        <v>46282</v>
      </c>
      <c r="CN232">
        <v>1000000</v>
      </c>
      <c r="CO232" t="str">
        <f>IF(CK232="","SIN ESTADO",IF(CM232&lt;&gt;"","PAGA",IF(CL232&gt;0,"VENCIDA",IF(CL232&gt;=-5,"POR VENCER","AL DÍA"))))</f>
        <v>PAGA</v>
      </c>
      <c r="CP232" t="str">
        <v>TRANSFERENCIA</v>
      </c>
      <c r="CQ232">
        <f>IF(N($H232)&lt;15,"",IF(CK232="","",CK232+31))</f>
        <v>46320</v>
      </c>
      <c r="CR232">
        <f>IF(CQ232="","",TODAY()-CQ232)</f>
        <v>-2</v>
      </c>
      <c r="CU232" t="str">
        <f>IF(CQ232="","SIN ESTADO",IF(CS232&lt;&gt;"","PAGA",IF(CR232&gt;0,"VENCIDA",IF(CR232&gt;=-5,"POR VENCER","AL DÍA"))))</f>
        <v>POR VENCER</v>
      </c>
      <c r="CW232">
        <f>IF(N($H232)&lt;16,"",IF(CQ232="","",CQ232+31))</f>
        <v>46351</v>
      </c>
      <c r="CX232">
        <f>IF(CW232="","",TODAY()-CW232)</f>
        <v>-33</v>
      </c>
      <c r="DA232" t="str">
        <f>IF(CW232="","SIN ESTADO",IF(CY232&lt;&gt;"","PAGA",IF(CX232&gt;0,"VENCIDA",IF(CX232&gt;=-5,"POR VENCER","AL DÍA"))))</f>
        <v>AL DÍA</v>
      </c>
      <c r="DC232">
        <f>IF(N($H232)&lt;17,"",IF(CW232="","",CW232+31))</f>
        <v>46382</v>
      </c>
      <c r="DD232">
        <f>IF(DC232="","",TODAY()-DC232)</f>
        <v>-64</v>
      </c>
      <c r="DG232" t="str">
        <f>IF(DC232="","SIN ESTADO",IF(DE232&lt;&gt;"","PAGA",IF(DD232&gt;0,"VENCIDA",IF(DD232&gt;=-5,"POR VENCER","AL DÍA"))))</f>
        <v>AL DÍA</v>
      </c>
      <c r="DI232">
        <f>IF(N($H232)&lt;18,"",IF(DC232="","",DC232+31))</f>
        <v>46413</v>
      </c>
      <c r="DJ232">
        <f>IF(DI232="","",TODAY()-DI232)</f>
        <v>-95</v>
      </c>
      <c r="DM232" t="str">
        <f>IF(DI232="","SIN ESTADO",IF(DK232&lt;&gt;"","PAGA",IF(DJ232&gt;0,"VENCIDA",IF(DJ232&gt;=-5,"POR VENCER","AL DÍA"))))</f>
        <v>AL DÍA</v>
      </c>
      <c r="DO232">
        <f>IF(N($H232)&lt;19,"",IF(DI232="","",DI232+31))</f>
        <v>46444</v>
      </c>
      <c r="DP232">
        <f>IF(DO232="","",TODAY()-DO232)</f>
        <v>-126</v>
      </c>
      <c r="DS232" t="str">
        <f>IF(DO232="","SIN ESTADO",IF(DQ232&lt;&gt;"","PAGA",IF(DP232&gt;0,"VENCIDA",IF(DP232&gt;=-5,"POR VENCER","AL DÍA"))))</f>
        <v>AL DÍA</v>
      </c>
      <c r="DU232">
        <f>IF(N($H232)&lt;20,"",IF(DO232="","",DO232+31))</f>
        <v>46475</v>
      </c>
      <c r="DV232">
        <f>IF(DU232="","",TODAY()-DU232)</f>
        <v>-157</v>
      </c>
      <c r="DY232" t="str">
        <f>IF(DU232="","SIN ESTADO",IF(DW232&lt;&gt;"","PAGA",IF(DV232&gt;0,"VENCIDA",IF(DV232&gt;=-5,"POR VENCER","AL DÍA"))))</f>
        <v>AL DÍA</v>
      </c>
      <c r="EA232">
        <f>IF(N($H232)&lt;21,"",IF(DU232="","",DU232+31))</f>
        <v>46506</v>
      </c>
      <c r="EB232">
        <f>IF(EA232="","",TODAY()-EA232)</f>
        <v>-188</v>
      </c>
      <c r="EE232" t="str">
        <f>IF(EA232="","SIN ESTADO",IF(EC232&lt;&gt;"","PAGA",IF(EB232&gt;0,"VENCIDA",IF(EB232&gt;=-5,"POR VENCER","AL DÍA"))))</f>
        <v>AL DÍA</v>
      </c>
      <c r="EG232">
        <f>IF(N($H232)&lt;22,"",IF(EA232="","",EA232+31))</f>
        <v>46537</v>
      </c>
      <c r="EH232">
        <f>IF(EG232="","",TODAY()-EG232)</f>
        <v>-219</v>
      </c>
      <c r="EK232" t="str">
        <f>IF(EG232="","SIN ESTADO",IF(EI232&lt;&gt;"","PAGA",IF(EH232&gt;0,"VENCIDA",IF(EH232&gt;=-5,"POR VENCER","AL DÍA"))))</f>
        <v>AL DÍA</v>
      </c>
      <c r="EM232">
        <f>IF(N($H232)&lt;23,"",IF(EG232="","",EG232+31))</f>
        <v>46568</v>
      </c>
      <c r="EN232">
        <f>IF(EM232="","",TODAY()-EM232)</f>
        <v>-250</v>
      </c>
      <c r="EQ232" t="str">
        <f>IF(EM232="","SIN ESTADO",IF(EO232&lt;&gt;"","PAGA",IF(EN232&gt;0,"VENCIDA",IF(EN232&gt;=-5,"POR VENCER","AL DÍA"))))</f>
        <v>AL DÍA</v>
      </c>
      <c r="ES232">
        <f>IF(N($H232)&lt;24,"",IF(EM232="","",EM232+31))</f>
        <v>46599</v>
      </c>
      <c r="ET232">
        <f>IF(ES232="","",TODAY()-ES232)</f>
        <v>-281</v>
      </c>
      <c r="EW232" t="str">
        <f>IF(ES232="","SIN ESTADO",IF(EU232&lt;&gt;"","PAGA",IF(ET232&gt;0,"VENCIDA",IF(ET232&gt;=-5,"POR VENCER","AL DÍA"))))</f>
        <v>AL DÍA</v>
      </c>
      <c r="EY232" t="str">
        <f>IF(N($H232)&lt;25,"",IF(ES232="","",ES232+31))</f>
        <v/>
      </c>
      <c r="EZ232" t="str">
        <f>IF(EY232="","",TODAY()-EY232)</f>
        <v/>
      </c>
      <c r="FC232" t="str">
        <f>IF(EY232="","SIN ESTADO",IF(FA232&lt;&gt;"","PAGA",IF(EZ232&gt;0,"VENCIDA",IF(EZ232&gt;=-5,"POR VENCER","AL DÍA"))))</f>
        <v>SIN ESTADO</v>
      </c>
      <c r="FE232" t="str">
        <f>IF(N($H232)&lt;26,"",IF(EY232="","",EY232+31))</f>
        <v/>
      </c>
      <c r="FF232" t="str">
        <f>IF(FE232="","",TODAY()-FE232)</f>
        <v/>
      </c>
      <c r="FI232" t="str">
        <f>IF(FE232="","SIN ESTADO",IF(FG232&lt;&gt;"","PAGA",IF(FF232&gt;0,"VENCIDA",IF(FF232&gt;=-5,"POR VENCER","AL DÍA"))))</f>
        <v>SIN ESTADO</v>
      </c>
      <c r="FK232" t="str">
        <f>IF(N($H232)&lt;27,"",IF(FE232="","",FE232+31))</f>
        <v/>
      </c>
      <c r="FL232" t="str">
        <f>IF(FK232="","",TODAY()-FK232)</f>
        <v/>
      </c>
      <c r="FO232" t="str">
        <f>IF(FK232="","SIN ESTADO",IF(FM232&lt;&gt;"","PAGA",IF(FL232&gt;0,"VENCIDA",IF(FL232&gt;=-5,"POR VENCER","AL DÍA"))))</f>
        <v>SIN ESTADO</v>
      </c>
      <c r="FQ232" t="str">
        <f>IF(N($H232)&lt;28,"",IF(FK232="","",FK232+31))</f>
        <v/>
      </c>
      <c r="FR232" t="str">
        <f>IF(FQ232="","",TODAY()-FQ232)</f>
        <v/>
      </c>
      <c r="FU232" t="str">
        <f>IF(FQ232="","SIN ESTADO",IF(FS232&lt;&gt;"","PAGA",IF(FR232&gt;0,"VENCIDA",IF(FR232&gt;=-5,"POR VENCER","AL DÍA"))))</f>
        <v>SIN ESTADO</v>
      </c>
      <c r="FW232" t="str">
        <f>IF(N($H232)&lt;29,"",IF(FQ232="","",FQ232+31))</f>
        <v/>
      </c>
      <c r="FX232" t="str">
        <f>IF(FW232="","",TODAY()-FW232)</f>
        <v/>
      </c>
      <c r="GA232" t="str">
        <f>IF(FW232="","SIN ESTADO",IF(FY232&lt;&gt;"","PAGA",IF(FX232&gt;0,"VENCIDA",IF(FX232&gt;=-5,"POR VENCER","AL DÍA"))))</f>
        <v>SIN ESTADO</v>
      </c>
      <c r="GC232" t="str">
        <f>IF(N($H232)&lt;30,"",IF(FW232="","",FW232+31))</f>
        <v/>
      </c>
      <c r="GD232" t="str">
        <f>IF(GC232="","",TODAY()-GC232)</f>
        <v/>
      </c>
      <c r="GG232" t="str">
        <f>IF(GC232="","SIN ESTADO",IF(GE232&lt;&gt;"","PAGA",IF(GD232&gt;0,"VENCIDA",IF(GD232&gt;=-5,"POR VENCER","AL DÍA"))))</f>
        <v>SIN ESTADO</v>
      </c>
      <c r="GI232" t="str">
        <f>IF(N($H232)&lt;31,"",IF(GC232="","",GC232+31))</f>
        <v/>
      </c>
      <c r="GJ232" t="str">
        <f>IF(GI232="","",TODAY()-GI232)</f>
        <v/>
      </c>
      <c r="GM232" t="str">
        <f>IF(GI232="","SIN ESTADO",IF(GK232&lt;&gt;"","PAGA",IF(GJ232&gt;0,"VENCIDA",IF(GJ232&gt;=-5,"POR VENCER","AL DÍA"))))</f>
        <v>SIN ESTADO</v>
      </c>
      <c r="GO232" t="str">
        <f>IF(N($H232)&lt;32,"",IF(GI232="","",GI232+31))</f>
        <v/>
      </c>
      <c r="GP232" t="str">
        <f>IF(GO232="","",TODAY()-GO232)</f>
        <v/>
      </c>
      <c r="GS232" t="str">
        <f>IF(GO232="","SIN ESTADO",IF(GQ232&lt;&gt;"","PAGA",IF(GP232&gt;0,"VENCIDA",IF(GP232&gt;=-5,"POR VENCER","AL DÍA"))))</f>
        <v>SIN ESTADO</v>
      </c>
      <c r="GU232" t="str">
        <f>IF(N($H232)&lt;33,"",IF(GO232="","",GO232+31))</f>
        <v/>
      </c>
      <c r="GV232" t="str">
        <f>IF(GU232="","",TODAY()-GU232)</f>
        <v/>
      </c>
      <c r="GY232" t="str">
        <f>IF(GU232="","SIN ESTADO",IF(GW232&lt;&gt;"","PAGA",IF(GV232&gt;0,"VENCIDA",IF(GV232&gt;=-5,"POR VENCER","AL DÍA"))))</f>
        <v>SIN ESTADO</v>
      </c>
      <c r="HA232" t="str">
        <f>IF(N($H232)&lt;34,"",IF(GU232="","",GU232+31))</f>
        <v/>
      </c>
      <c r="HB232" t="str">
        <f>IF(HA232="","",TODAY()-HA232)</f>
        <v/>
      </c>
      <c r="HE232" t="str">
        <f>IF(HA232="","SIN ESTADO",IF(HC232&lt;&gt;"","PAGA",IF(HB232&gt;0,"VENCIDA",IF(HB232&gt;=-5,"POR VENCER","AL DÍA"))))</f>
        <v>SIN ESTADO</v>
      </c>
      <c r="HG232" t="str">
        <f>IF(N($H232)&lt;35,"",IF(HA232="","",HA232+31))</f>
        <v/>
      </c>
      <c r="HH232" t="str">
        <f>IF(HG232="","",TODAY()-HG232)</f>
        <v/>
      </c>
      <c r="HK232" t="str">
        <f>IF(HG232="","SIN ESTADO",IF(HI232&lt;&gt;"","PAGA",IF(HH232&gt;0,"VENCIDA",IF(HH232&gt;=-5,"POR VENCER","AL DÍA"))))</f>
        <v>SIN ESTADO</v>
      </c>
      <c r="HM232" t="str">
        <f>IF(N($H232)&lt;36,"",IF(HG232="","",HG232+31))</f>
        <v/>
      </c>
      <c r="HN232" t="str">
        <f>IF(HM232="","",TODAY()-HM232)</f>
        <v/>
      </c>
      <c r="HQ232" t="str">
        <f>IF(HM232="","SIN ESTADO",IF(HO232&lt;&gt;"","PAGA",IF(HN232&gt;0,"VENCIDA",IF(HN232&gt;=-5,"POR VENCER","AL DÍA"))))</f>
        <v>SIN ESTADO</v>
      </c>
      <c r="HS232">
        <f>N232+T232+Z232+AF232+AL232+AR232+AX232+BD232+BJ232+BP232+BV232+CB232+CH232+CN232+CT232+CZ232+DF232+DL232+DR232+DX232+ED232+EJ232+EP232+EV232+FB232+FH232+FN232+FT232+FZ232+GF232+GL232+GR232+GX232+HD232+HJ232+HP232</f>
        <v>14000000</v>
      </c>
      <c r="HU232">
        <f>IFERROR(N($J232),0)</f>
        <v>1000000</v>
      </c>
      <c r="HW232">
        <f>SUMPRODUCT((MOD(COLUMN($M232:$HR232)-COLUMN($M232),6)=0)*ISNUMBER($M232:$HR232)*($M232:$HR232&gt;=RESUMEN!$C$26)*($M232:$HR232&lt;=RESUMEN!$C$27)*IFERROR(N($N232:$HS232),0))</f>
        <v>1000000</v>
      </c>
      <c r="HX232">
        <f>SUMPRODUCT((MOD(COLUMN($M232:$HR232)-COLUMN($M232),6)=0)*ISNUMBER($M232:$HR232)*($M232:$HR232&gt;=RESUMEN!$C$26)*($M232:$HR232&lt;=RESUMEN!$C$27))</f>
        <v>1</v>
      </c>
    </row>
    <row r="233">
      <c r="B233">
        <f>VENTAS!A232</f>
        <v>230</v>
      </c>
      <c r="C233" t="str">
        <f>VENTAS!B232</f>
        <v xml:space="preserve">LC2 - 25 - 11 </v>
      </c>
      <c r="D233" t="str">
        <f>VENTAS!C232</f>
        <v>VENDIDO</v>
      </c>
      <c r="E233">
        <f>VENTAS!D232</f>
        <v>28000000</v>
      </c>
      <c r="F233">
        <f>VENTAS!J232</f>
        <v>21620000</v>
      </c>
      <c r="G233">
        <f>VENTAS!F232</f>
        <v>45853</v>
      </c>
      <c r="H233">
        <f>VENTAS!K232</f>
        <v>24</v>
      </c>
      <c r="I233" t="str">
        <f>VENTAS!M232</f>
        <v xml:space="preserve">15 DE CADA MES </v>
      </c>
      <c r="J233">
        <f>VENTAS!L232</f>
        <v>900833.3333333334</v>
      </c>
      <c r="K233">
        <f>IF(N($H233)&lt;1,"",$G233+31)</f>
        <v>45884</v>
      </c>
      <c r="L233">
        <f>IF(K233="","",TODAY()-K233)</f>
        <v>434</v>
      </c>
      <c r="M233">
        <v>45884</v>
      </c>
      <c r="N233">
        <v>900800</v>
      </c>
      <c r="O233" t="str">
        <f>IF(K233="","SIN ESTADO",IF(M233&lt;&gt;"","PAGA",IF(L233&gt;0,"VENCIDA",IF(L233&gt;=-5,"POR VENCER","AL DÍA"))))</f>
        <v>PAGA</v>
      </c>
      <c r="P233" t="str">
        <v>TRANSFERENCIA</v>
      </c>
      <c r="Q233">
        <f>IF(N($H233)&lt;2,"",IF(K233="","",K233+31))</f>
        <v>45915</v>
      </c>
      <c r="R233">
        <f>IF(Q233="","",TODAY()-Q233)</f>
        <v>403</v>
      </c>
      <c r="S233">
        <v>45908</v>
      </c>
      <c r="T233">
        <v>900800</v>
      </c>
      <c r="U233" t="str">
        <f>IF(Q233="","SIN ESTADO",IF(S233&lt;&gt;"","PAGA",IF(R233&gt;0,"VENCIDA",IF(R233&gt;=-5,"POR VENCER","AL DÍA"))))</f>
        <v>PAGA</v>
      </c>
      <c r="V233" t="str">
        <v>TRANSFERENCIA</v>
      </c>
      <c r="W233">
        <f>IF(N($H233)&lt;3,"",IF(Q233="","",Q233+31))</f>
        <v>45946</v>
      </c>
      <c r="X233">
        <f>IF(W233="","",TODAY()-W233)</f>
        <v>372</v>
      </c>
      <c r="Y233">
        <v>45940</v>
      </c>
      <c r="Z233">
        <v>900800</v>
      </c>
      <c r="AA233" t="str">
        <f>IF(W233="","SIN ESTADO",IF(Y233&lt;&gt;"","PAGA",IF(X233&gt;0,"VENCIDA",IF(X233&gt;=-5,"POR VENCER","AL DÍA"))))</f>
        <v>PAGA</v>
      </c>
      <c r="AB233" t="str">
        <v>TRANSFERENCIA</v>
      </c>
      <c r="AC233">
        <f>IF(N($H233)&lt;4,"",IF(W233="","",W233+31))</f>
        <v>45977</v>
      </c>
      <c r="AD233">
        <f>IF(AC233="","",TODAY()-AC233)</f>
        <v>341</v>
      </c>
      <c r="AE233">
        <v>45971</v>
      </c>
      <c r="AF233">
        <v>900800</v>
      </c>
      <c r="AG233" t="str">
        <f>IF(AC233="","SIN ESTADO",IF(AE233&lt;&gt;"","PAGA",IF(AD233&gt;0,"VENCIDA",IF(AD233&gt;=-5,"POR VENCER","AL DÍA"))))</f>
        <v>PAGA</v>
      </c>
      <c r="AH233" t="str">
        <v>TRANSFERENCIA</v>
      </c>
      <c r="AI233">
        <f>IF(N($H233)&lt;5,"",IF(AC233="","",AC233+31))</f>
        <v>46008</v>
      </c>
      <c r="AJ233">
        <f>IF(AI233="","",TODAY()-AI233)</f>
        <v>310</v>
      </c>
      <c r="AK233">
        <v>46006</v>
      </c>
      <c r="AL233">
        <v>900800</v>
      </c>
      <c r="AM233" t="str">
        <f>IF(AI233="","SIN ESTADO",IF(AK233&lt;&gt;"","PAGA",IF(AJ233&gt;0,"VENCIDA",IF(AJ233&gt;=-5,"POR VENCER","AL DÍA"))))</f>
        <v>PAGA</v>
      </c>
      <c r="AN233" t="str">
        <v>TRANSFERENCIA</v>
      </c>
      <c r="AO233">
        <f>IF(N($H233)&lt;6,"",IF(AI233="","",AI233+31))</f>
        <v>46039</v>
      </c>
      <c r="AP233">
        <f>IF(AO233="","",TODAY()-AO233)</f>
        <v>279</v>
      </c>
      <c r="AQ233">
        <v>45659</v>
      </c>
      <c r="AR233">
        <v>900800</v>
      </c>
      <c r="AS233" t="str">
        <f>IF(AO233="","SIN ESTADO",IF(AQ233&lt;&gt;"","PAGA",IF(AP233&gt;0,"VENCIDA",IF(AP233&gt;=-5,"POR VENCER","AL DÍA"))))</f>
        <v>PAGA</v>
      </c>
      <c r="AT233" t="str">
        <v>TRANSFERENCIA</v>
      </c>
      <c r="AU233">
        <f>IF(N($H233)&lt;7,"",IF(AO233="","",AO233+31))</f>
        <v>46070</v>
      </c>
      <c r="AV233">
        <f>IF(AU233="","",TODAY()-AU233)</f>
        <v>248</v>
      </c>
      <c r="AW233">
        <v>46056</v>
      </c>
      <c r="AX233">
        <v>900800</v>
      </c>
      <c r="AY233" t="str">
        <f>IF(AU233="","SIN ESTADO",IF(AW233&lt;&gt;"","PAGA",IF(AV233&gt;0,"VENCIDA",IF(AV233&gt;=-5,"POR VENCER","AL DÍA"))))</f>
        <v>PAGA</v>
      </c>
      <c r="AZ233" t="str">
        <v>TRANSFERENCIA</v>
      </c>
      <c r="BA233">
        <f>IF(N($H233)&lt;8,"",IF(AU233="","",AU233+31))</f>
        <v>46101</v>
      </c>
      <c r="BB233">
        <f>IF(BA233="","",TODAY()-BA233)</f>
        <v>217</v>
      </c>
      <c r="BC233">
        <v>46091</v>
      </c>
      <c r="BD233">
        <v>900800</v>
      </c>
      <c r="BE233" t="str">
        <f>IF(BA233="","SIN ESTADO",IF(BC233&lt;&gt;"","PAGA",IF(BB233&gt;0,"VENCIDA",IF(BB233&gt;=-5,"POR VENCER","AL DÍA"))))</f>
        <v>PAGA</v>
      </c>
      <c r="BF233" t="str">
        <v>TRANSFERENCIA</v>
      </c>
      <c r="BG233">
        <f>IF(N($H233)&lt;9,"",IF(BA233="","",BA233+31))</f>
        <v>46132</v>
      </c>
      <c r="BH233">
        <f>IF(BG233="","",TODAY()-BG233)</f>
        <v>186</v>
      </c>
      <c r="BI233">
        <v>46123</v>
      </c>
      <c r="BJ233">
        <v>900800</v>
      </c>
      <c r="BK233" t="str">
        <f>IF(BG233="","SIN ESTADO",IF(BI233&lt;&gt;"","PAGA",IF(BH233&gt;0,"VENCIDA",IF(BH233&gt;=-5,"POR VENCER","AL DÍA"))))</f>
        <v>PAGA</v>
      </c>
      <c r="BL233" t="str">
        <v>TRANSFERENCIA</v>
      </c>
      <c r="BM233">
        <f>IF(N($H233)&lt;10,"",IF(BG233="","",BG233+31))</f>
        <v>46163</v>
      </c>
      <c r="BN233">
        <f>IF(BM233="","",TODAY()-BM233)</f>
        <v>155</v>
      </c>
      <c r="BO233">
        <v>46156</v>
      </c>
      <c r="BP233">
        <v>904400</v>
      </c>
      <c r="BQ233" t="str">
        <f>IF(BM233="","SIN ESTADO",IF(BO233&lt;&gt;"","PAGA",IF(BN233&gt;0,"VENCIDA",IF(BN233&gt;=-5,"POR VENCER","AL DÍA"))))</f>
        <v>PAGA</v>
      </c>
      <c r="BR233" t="str">
        <v>TRANSFERENCIA</v>
      </c>
      <c r="BS233">
        <f>IF(N($H233)&lt;11,"",IF(BM233="","",BM233+31))</f>
        <v>46194</v>
      </c>
      <c r="BT233">
        <f>IF(BS233="","",TODAY()-BS233)</f>
        <v>124</v>
      </c>
      <c r="BU233">
        <v>46180</v>
      </c>
      <c r="BV233">
        <v>900800</v>
      </c>
      <c r="BW233" t="str">
        <f>IF(BS233="","SIN ESTADO",IF(BU233&lt;&gt;"","PAGA",IF(BT233&gt;0,"VENCIDA",IF(BT233&gt;=-5,"POR VENCER","AL DÍA"))))</f>
        <v>PAGA</v>
      </c>
      <c r="BX233" t="str">
        <v>TRANSFERENCIA</v>
      </c>
      <c r="BY233">
        <f>IF(N($H233)&lt;12,"",IF(BS233="","",BS233+31))</f>
        <v>46225</v>
      </c>
      <c r="BZ233">
        <f>IF(BY233="","",TODAY()-BY233)</f>
        <v>93</v>
      </c>
      <c r="CA233">
        <v>46214</v>
      </c>
      <c r="CB233">
        <v>900800</v>
      </c>
      <c r="CC233" t="str">
        <f>IF(BY233="","SIN ESTADO",IF(CA233&lt;&gt;"","PAGA",IF(BZ233&gt;0,"VENCIDA",IF(BZ233&gt;=-5,"POR VENCER","AL DÍA"))))</f>
        <v>PAGA</v>
      </c>
      <c r="CD233" t="str">
        <v>TRANSFERENCIA</v>
      </c>
      <c r="CE233">
        <f>IF(N($H233)&lt;13,"",IF(BY233="","",BY233+31))</f>
        <v>46256</v>
      </c>
      <c r="CF233">
        <f>IF(CE233="","",TODAY()-CE233)</f>
        <v>62</v>
      </c>
      <c r="CG233">
        <v>46245</v>
      </c>
      <c r="CH233">
        <v>900800</v>
      </c>
      <c r="CI233" t="str">
        <f>IF(CE233="","SIN ESTADO",IF(CG233&lt;&gt;"","PAGA",IF(CF233&gt;0,"VENCIDA",IF(CF233&gt;=-5,"POR VENCER","AL DÍA"))))</f>
        <v>PAGA</v>
      </c>
      <c r="CJ233" t="str">
        <v>TRANSFERENCIA</v>
      </c>
      <c r="CK233">
        <f>IF(N($H233)&lt;14,"",IF(CE233="","",CE233+31))</f>
        <v>46287</v>
      </c>
      <c r="CL233">
        <f>IF(CK233="","",TODAY()-CK233)</f>
        <v>31</v>
      </c>
      <c r="CM233">
        <v>46279</v>
      </c>
      <c r="CN233">
        <v>900800</v>
      </c>
      <c r="CO233" t="str">
        <f>IF(CK233="","SIN ESTADO",IF(CM233&lt;&gt;"","PAGA",IF(CL233&gt;0,"VENCIDA",IF(CL233&gt;=-5,"POR VENCER","AL DÍA"))))</f>
        <v>PAGA</v>
      </c>
      <c r="CP233" t="str">
        <v>TRANSFERENCIA</v>
      </c>
      <c r="CQ233">
        <f>IF(N($H233)&lt;15,"",IF(CK233="","",CK233+31))</f>
        <v>46318</v>
      </c>
      <c r="CR233">
        <f>IF(CQ233="","",TODAY()-CQ233)</f>
        <v>0</v>
      </c>
      <c r="CS233">
        <v>46297</v>
      </c>
      <c r="CT233">
        <v>900800</v>
      </c>
      <c r="CU233" t="str">
        <f>IF(CQ233="","SIN ESTADO",IF(CS233&lt;&gt;"","PAGA",IF(CR233&gt;0,"VENCIDA",IF(CR233&gt;=-5,"POR VENCER","AL DÍA"))))</f>
        <v>PAGA</v>
      </c>
      <c r="CV233" t="str">
        <v>TRANSFERENCIA</v>
      </c>
      <c r="CW233">
        <f>IF(N($H233)&lt;16,"",IF(CQ233="","",CQ233+31))</f>
        <v>46349</v>
      </c>
      <c r="CX233">
        <f>IF(CW233="","",TODAY()-CW233)</f>
        <v>-31</v>
      </c>
      <c r="DA233" t="str">
        <f>IF(CW233="","SIN ESTADO",IF(CY233&lt;&gt;"","PAGA",IF(CX233&gt;0,"VENCIDA",IF(CX233&gt;=-5,"POR VENCER","AL DÍA"))))</f>
        <v>AL DÍA</v>
      </c>
      <c r="DC233">
        <f>IF(N($H233)&lt;17,"",IF(CW233="","",CW233+31))</f>
        <v>46380</v>
      </c>
      <c r="DD233">
        <f>IF(DC233="","",TODAY()-DC233)</f>
        <v>-62</v>
      </c>
      <c r="DG233" t="str">
        <f>IF(DC233="","SIN ESTADO",IF(DE233&lt;&gt;"","PAGA",IF(DD233&gt;0,"VENCIDA",IF(DD233&gt;=-5,"POR VENCER","AL DÍA"))))</f>
        <v>AL DÍA</v>
      </c>
      <c r="DI233">
        <f>IF(N($H233)&lt;18,"",IF(DC233="","",DC233+31))</f>
        <v>46411</v>
      </c>
      <c r="DJ233">
        <f>IF(DI233="","",TODAY()-DI233)</f>
        <v>-93</v>
      </c>
      <c r="DM233" t="str">
        <f>IF(DI233="","SIN ESTADO",IF(DK233&lt;&gt;"","PAGA",IF(DJ233&gt;0,"VENCIDA",IF(DJ233&gt;=-5,"POR VENCER","AL DÍA"))))</f>
        <v>AL DÍA</v>
      </c>
      <c r="DO233">
        <f>IF(N($H233)&lt;19,"",IF(DI233="","",DI233+31))</f>
        <v>46442</v>
      </c>
      <c r="DP233">
        <f>IF(DO233="","",TODAY()-DO233)</f>
        <v>-124</v>
      </c>
      <c r="DS233" t="str">
        <f>IF(DO233="","SIN ESTADO",IF(DQ233&lt;&gt;"","PAGA",IF(DP233&gt;0,"VENCIDA",IF(DP233&gt;=-5,"POR VENCER","AL DÍA"))))</f>
        <v>AL DÍA</v>
      </c>
      <c r="DU233">
        <f>IF(N($H233)&lt;20,"",IF(DO233="","",DO233+31))</f>
        <v>46473</v>
      </c>
      <c r="DV233">
        <f>IF(DU233="","",TODAY()-DU233)</f>
        <v>-155</v>
      </c>
      <c r="DY233" t="str">
        <f>IF(DU233="","SIN ESTADO",IF(DW233&lt;&gt;"","PAGA",IF(DV233&gt;0,"VENCIDA",IF(DV233&gt;=-5,"POR VENCER","AL DÍA"))))</f>
        <v>AL DÍA</v>
      </c>
      <c r="EA233">
        <f>IF(N($H233)&lt;21,"",IF(DU233="","",DU233+31))</f>
        <v>46504</v>
      </c>
      <c r="EB233">
        <f>IF(EA233="","",TODAY()-EA233)</f>
        <v>-186</v>
      </c>
      <c r="EE233" t="str">
        <f>IF(EA233="","SIN ESTADO",IF(EC233&lt;&gt;"","PAGA",IF(EB233&gt;0,"VENCIDA",IF(EB233&gt;=-5,"POR VENCER","AL DÍA"))))</f>
        <v>AL DÍA</v>
      </c>
      <c r="EG233">
        <f>IF(N($H233)&lt;22,"",IF(EA233="","",EA233+31))</f>
        <v>46535</v>
      </c>
      <c r="EH233">
        <f>IF(EG233="","",TODAY()-EG233)</f>
        <v>-217</v>
      </c>
      <c r="EK233" t="str">
        <f>IF(EG233="","SIN ESTADO",IF(EI233&lt;&gt;"","PAGA",IF(EH233&gt;0,"VENCIDA",IF(EH233&gt;=-5,"POR VENCER","AL DÍA"))))</f>
        <v>AL DÍA</v>
      </c>
      <c r="EM233">
        <f>IF(N($H233)&lt;23,"",IF(EG233="","",EG233+31))</f>
        <v>46566</v>
      </c>
      <c r="EN233">
        <f>IF(EM233="","",TODAY()-EM233)</f>
        <v>-248</v>
      </c>
      <c r="EQ233" t="str">
        <f>IF(EM233="","SIN ESTADO",IF(EO233&lt;&gt;"","PAGA",IF(EN233&gt;0,"VENCIDA",IF(EN233&gt;=-5,"POR VENCER","AL DÍA"))))</f>
        <v>AL DÍA</v>
      </c>
      <c r="ES233">
        <f>IF(N($H233)&lt;24,"",IF(EM233="","",EM233+31))</f>
        <v>46597</v>
      </c>
      <c r="ET233">
        <f>IF(ES233="","",TODAY()-ES233)</f>
        <v>-279</v>
      </c>
      <c r="EW233" t="str">
        <f>IF(ES233="","SIN ESTADO",IF(EU233&lt;&gt;"","PAGA",IF(ET233&gt;0,"VENCIDA",IF(ET233&gt;=-5,"POR VENCER","AL DÍA"))))</f>
        <v>AL DÍA</v>
      </c>
      <c r="EY233" t="str">
        <f>IF(N($H233)&lt;25,"",IF(ES233="","",ES233+31))</f>
        <v/>
      </c>
      <c r="EZ233" t="str">
        <f>IF(EY233="","",TODAY()-EY233)</f>
        <v/>
      </c>
      <c r="FC233" t="str">
        <f>IF(EY233="","SIN ESTADO",IF(FA233&lt;&gt;"","PAGA",IF(EZ233&gt;0,"VENCIDA",IF(EZ233&gt;=-5,"POR VENCER","AL DÍA"))))</f>
        <v>SIN ESTADO</v>
      </c>
      <c r="FE233" t="str">
        <f>IF(N($H233)&lt;26,"",IF(EY233="","",EY233+31))</f>
        <v/>
      </c>
      <c r="FF233" t="str">
        <f>IF(FE233="","",TODAY()-FE233)</f>
        <v/>
      </c>
      <c r="FI233" t="str">
        <f>IF(FE233="","SIN ESTADO",IF(FG233&lt;&gt;"","PAGA",IF(FF233&gt;0,"VENCIDA",IF(FF233&gt;=-5,"POR VENCER","AL DÍA"))))</f>
        <v>SIN ESTADO</v>
      </c>
      <c r="FK233" t="str">
        <f>IF(N($H233)&lt;27,"",IF(FE233="","",FE233+31))</f>
        <v/>
      </c>
      <c r="FL233" t="str">
        <f>IF(FK233="","",TODAY()-FK233)</f>
        <v/>
      </c>
      <c r="FO233" t="str">
        <f>IF(FK233="","SIN ESTADO",IF(FM233&lt;&gt;"","PAGA",IF(FL233&gt;0,"VENCIDA",IF(FL233&gt;=-5,"POR VENCER","AL DÍA"))))</f>
        <v>SIN ESTADO</v>
      </c>
      <c r="FQ233" t="str">
        <f>IF(N($H233)&lt;28,"",IF(FK233="","",FK233+31))</f>
        <v/>
      </c>
      <c r="FR233" t="str">
        <f>IF(FQ233="","",TODAY()-FQ233)</f>
        <v/>
      </c>
      <c r="FU233" t="str">
        <f>IF(FQ233="","SIN ESTADO",IF(FS233&lt;&gt;"","PAGA",IF(FR233&gt;0,"VENCIDA",IF(FR233&gt;=-5,"POR VENCER","AL DÍA"))))</f>
        <v>SIN ESTADO</v>
      </c>
      <c r="FW233" t="str">
        <f>IF(N($H233)&lt;29,"",IF(FQ233="","",FQ233+31))</f>
        <v/>
      </c>
      <c r="FX233" t="str">
        <f>IF(FW233="","",TODAY()-FW233)</f>
        <v/>
      </c>
      <c r="GA233" t="str">
        <f>IF(FW233="","SIN ESTADO",IF(FY233&lt;&gt;"","PAGA",IF(FX233&gt;0,"VENCIDA",IF(FX233&gt;=-5,"POR VENCER","AL DÍA"))))</f>
        <v>SIN ESTADO</v>
      </c>
      <c r="GC233" t="str">
        <f>IF(N($H233)&lt;30,"",IF(FW233="","",FW233+31))</f>
        <v/>
      </c>
      <c r="GD233" t="str">
        <f>IF(GC233="","",TODAY()-GC233)</f>
        <v/>
      </c>
      <c r="GG233" t="str">
        <f>IF(GC233="","SIN ESTADO",IF(GE233&lt;&gt;"","PAGA",IF(GD233&gt;0,"VENCIDA",IF(GD233&gt;=-5,"POR VENCER","AL DÍA"))))</f>
        <v>SIN ESTADO</v>
      </c>
      <c r="GI233" t="str">
        <f>IF(N($H233)&lt;31,"",IF(GC233="","",GC233+31))</f>
        <v/>
      </c>
      <c r="GJ233" t="str">
        <f>IF(GI233="","",TODAY()-GI233)</f>
        <v/>
      </c>
      <c r="GM233" t="str">
        <f>IF(GI233="","SIN ESTADO",IF(GK233&lt;&gt;"","PAGA",IF(GJ233&gt;0,"VENCIDA",IF(GJ233&gt;=-5,"POR VENCER","AL DÍA"))))</f>
        <v>SIN ESTADO</v>
      </c>
      <c r="GO233" t="str">
        <f>IF(N($H233)&lt;32,"",IF(GI233="","",GI233+31))</f>
        <v/>
      </c>
      <c r="GP233" t="str">
        <f>IF(GO233="","",TODAY()-GO233)</f>
        <v/>
      </c>
      <c r="GS233" t="str">
        <f>IF(GO233="","SIN ESTADO",IF(GQ233&lt;&gt;"","PAGA",IF(GP233&gt;0,"VENCIDA",IF(GP233&gt;=-5,"POR VENCER","AL DÍA"))))</f>
        <v>SIN ESTADO</v>
      </c>
      <c r="GU233" t="str">
        <f>IF(N($H233)&lt;33,"",IF(GO233="","",GO233+31))</f>
        <v/>
      </c>
      <c r="GV233" t="str">
        <f>IF(GU233="","",TODAY()-GU233)</f>
        <v/>
      </c>
      <c r="GY233" t="str">
        <f>IF(GU233="","SIN ESTADO",IF(GW233&lt;&gt;"","PAGA",IF(GV233&gt;0,"VENCIDA",IF(GV233&gt;=-5,"POR VENCER","AL DÍA"))))</f>
        <v>SIN ESTADO</v>
      </c>
      <c r="HA233" t="str">
        <f>IF(N($H233)&lt;34,"",IF(GU233="","",GU233+31))</f>
        <v/>
      </c>
      <c r="HB233" t="str">
        <f>IF(HA233="","",TODAY()-HA233)</f>
        <v/>
      </c>
      <c r="HE233" t="str">
        <f>IF(HA233="","SIN ESTADO",IF(HC233&lt;&gt;"","PAGA",IF(HB233&gt;0,"VENCIDA",IF(HB233&gt;=-5,"POR VENCER","AL DÍA"))))</f>
        <v>SIN ESTADO</v>
      </c>
      <c r="HG233" t="str">
        <f>IF(N($H233)&lt;35,"",IF(HA233="","",HA233+31))</f>
        <v/>
      </c>
      <c r="HH233" t="str">
        <f>IF(HG233="","",TODAY()-HG233)</f>
        <v/>
      </c>
      <c r="HK233" t="str">
        <f>IF(HG233="","SIN ESTADO",IF(HI233&lt;&gt;"","PAGA",IF(HH233&gt;0,"VENCIDA",IF(HH233&gt;=-5,"POR VENCER","AL DÍA"))))</f>
        <v>SIN ESTADO</v>
      </c>
      <c r="HM233" t="str">
        <f>IF(N($H233)&lt;36,"",IF(HG233="","",HG233+31))</f>
        <v/>
      </c>
      <c r="HN233" t="str">
        <f>IF(HM233="","",TODAY()-HM233)</f>
        <v/>
      </c>
      <c r="HQ233" t="str">
        <f>IF(HM233="","SIN ESTADO",IF(HO233&lt;&gt;"","PAGA",IF(HN233&gt;0,"VENCIDA",IF(HN233&gt;=-5,"POR VENCER","AL DÍA"))))</f>
        <v>SIN ESTADO</v>
      </c>
      <c r="HS233">
        <f>N233+T233+Z233+AF233+AL233+AR233+AX233+BD233+BJ233+BP233+BV233+CB233+CH233+CN233+CT233+CZ233+DF233+DL233+DR233+DX233+ED233+EJ233+EP233+EV233+FB233+FH233+FN233+FT233+FZ233+GF233+GL233+GR233+GX233+HD233+HJ233+HP233</f>
        <v>13515600</v>
      </c>
      <c r="HU233">
        <f>IFERROR(N($J233),0)</f>
        <v>900833.3333333334</v>
      </c>
      <c r="HW233">
        <f>SUMPRODUCT((MOD(COLUMN($M233:$HR233)-COLUMN($M233),6)=0)*ISNUMBER($M233:$HR233)*($M233:$HR233&gt;=RESUMEN!$C$26)*($M233:$HR233&lt;=RESUMEN!$C$27)*IFERROR(N($N233:$HS233),0))</f>
        <v>900800</v>
      </c>
      <c r="HX233">
        <f>SUMPRODUCT((MOD(COLUMN($M233:$HR233)-COLUMN($M233),6)=0)*ISNUMBER($M233:$HR233)*($M233:$HR233&gt;=RESUMEN!$C$26)*($M233:$HR233&lt;=RESUMEN!$C$27))</f>
        <v>1</v>
      </c>
    </row>
    <row r="234">
      <c r="B234">
        <f>VENTAS!A233</f>
        <v>231</v>
      </c>
      <c r="C234" t="str">
        <f>VENTAS!B233</f>
        <v xml:space="preserve">LC2 - 25 - 12 </v>
      </c>
      <c r="D234" t="str">
        <f>VENTAS!C233</f>
        <v>VENDIDO</v>
      </c>
      <c r="E234">
        <f>VENTAS!D233</f>
        <v>28000000</v>
      </c>
      <c r="F234">
        <f>VENTAS!J233</f>
        <v>24000000</v>
      </c>
      <c r="G234">
        <f>VENTAS!F233</f>
        <v>46231</v>
      </c>
      <c r="H234">
        <f>VENTAS!K233</f>
        <v>24</v>
      </c>
      <c r="I234" t="str">
        <f>VENTAS!M233</f>
        <v>17 DE CADA MES</v>
      </c>
      <c r="J234">
        <f>VENTAS!L233</f>
        <v>1000000</v>
      </c>
      <c r="K234">
        <f>IF(N($H234)&lt;1,"",$G234+31)</f>
        <v>46262</v>
      </c>
      <c r="L234">
        <f>IF(K234="","",TODAY()-K234)</f>
        <v>56</v>
      </c>
      <c r="M234">
        <v>46263</v>
      </c>
      <c r="N234">
        <v>500000</v>
      </c>
      <c r="O234" t="str">
        <f>IF(K234="","SIN ESTADO",IF(M234&lt;&gt;"","PAGA",IF(L234&gt;0,"VENCIDA",IF(L234&gt;=-5,"POR VENCER","AL DÍA"))))</f>
        <v>PAGA</v>
      </c>
      <c r="P234" t="str">
        <v>TRANSFERENCIA</v>
      </c>
      <c r="Q234">
        <f>IF(N($H234)&lt;2,"",IF(K234="","",K234+31))</f>
        <v>46293</v>
      </c>
      <c r="R234">
        <f>IF(Q234="","",TODAY()-Q234)</f>
        <v>25</v>
      </c>
      <c r="U234" t="str">
        <f>IF(Q234="","SIN ESTADO",IF(S234&lt;&gt;"","PAGA",IF(R234&gt;0,"VENCIDA",IF(R234&gt;=-5,"POR VENCER","AL DÍA"))))</f>
        <v>VENCIDA</v>
      </c>
      <c r="W234">
        <f>IF(N($H234)&lt;3,"",IF(Q234="","",Q234+31))</f>
        <v>46324</v>
      </c>
      <c r="X234">
        <f>IF(W234="","",TODAY()-W234)</f>
        <v>-6</v>
      </c>
      <c r="AA234" t="str">
        <f>IF(W234="","SIN ESTADO",IF(Y234&lt;&gt;"","PAGA",IF(X234&gt;0,"VENCIDA",IF(X234&gt;=-5,"POR VENCER","AL DÍA"))))</f>
        <v>AL DÍA</v>
      </c>
      <c r="AC234">
        <f>IF(N($H234)&lt;4,"",IF(W234="","",W234+31))</f>
        <v>46355</v>
      </c>
      <c r="AD234">
        <f>IF(AC234="","",TODAY()-AC234)</f>
        <v>-37</v>
      </c>
      <c r="AG234" t="str">
        <f>IF(AC234="","SIN ESTADO",IF(AE234&lt;&gt;"","PAGA",IF(AD234&gt;0,"VENCIDA",IF(AD234&gt;=-5,"POR VENCER","AL DÍA"))))</f>
        <v>AL DÍA</v>
      </c>
      <c r="AI234">
        <f>IF(N($H234)&lt;5,"",IF(AC234="","",AC234+31))</f>
        <v>46386</v>
      </c>
      <c r="AJ234">
        <f>IF(AI234="","",TODAY()-AI234)</f>
        <v>-68</v>
      </c>
      <c r="AM234" t="str">
        <f>IF(AI234="","SIN ESTADO",IF(AK234&lt;&gt;"","PAGA",IF(AJ234&gt;0,"VENCIDA",IF(AJ234&gt;=-5,"POR VENCER","AL DÍA"))))</f>
        <v>AL DÍA</v>
      </c>
      <c r="AO234">
        <f>IF(N($H234)&lt;6,"",IF(AI234="","",AI234+31))</f>
        <v>46417</v>
      </c>
      <c r="AP234">
        <f>IF(AO234="","",TODAY()-AO234)</f>
        <v>-99</v>
      </c>
      <c r="AS234" t="str">
        <f>IF(AO234="","SIN ESTADO",IF(AQ234&lt;&gt;"","PAGA",IF(AP234&gt;0,"VENCIDA",IF(AP234&gt;=-5,"POR VENCER","AL DÍA"))))</f>
        <v>AL DÍA</v>
      </c>
      <c r="AU234">
        <f>IF(N($H234)&lt;7,"",IF(AO234="","",AO234+31))</f>
        <v>46448</v>
      </c>
      <c r="AV234">
        <f>IF(AU234="","",TODAY()-AU234)</f>
        <v>-130</v>
      </c>
      <c r="AY234" t="str">
        <f>IF(AU234="","SIN ESTADO",IF(AW234&lt;&gt;"","PAGA",IF(AV234&gt;0,"VENCIDA",IF(AV234&gt;=-5,"POR VENCER","AL DÍA"))))</f>
        <v>AL DÍA</v>
      </c>
      <c r="BA234">
        <f>IF(N($H234)&lt;8,"",IF(AU234="","",AU234+31))</f>
        <v>46479</v>
      </c>
      <c r="BB234">
        <f>IF(BA234="","",TODAY()-BA234)</f>
        <v>-161</v>
      </c>
      <c r="BE234" t="str">
        <f>IF(BA234="","SIN ESTADO",IF(BC234&lt;&gt;"","PAGA",IF(BB234&gt;0,"VENCIDA",IF(BB234&gt;=-5,"POR VENCER","AL DÍA"))))</f>
        <v>AL DÍA</v>
      </c>
      <c r="BG234">
        <f>IF(N($H234)&lt;9,"",IF(BA234="","",BA234+31))</f>
        <v>46510</v>
      </c>
      <c r="BH234">
        <f>IF(BG234="","",TODAY()-BG234)</f>
        <v>-192</v>
      </c>
      <c r="BK234" t="str">
        <f>IF(BG234="","SIN ESTADO",IF(BI234&lt;&gt;"","PAGA",IF(BH234&gt;0,"VENCIDA",IF(BH234&gt;=-5,"POR VENCER","AL DÍA"))))</f>
        <v>AL DÍA</v>
      </c>
      <c r="BM234">
        <f>IF(N($H234)&lt;10,"",IF(BG234="","",BG234+31))</f>
        <v>46541</v>
      </c>
      <c r="BN234">
        <f>IF(BM234="","",TODAY()-BM234)</f>
        <v>-223</v>
      </c>
      <c r="BQ234" t="str">
        <f>IF(BM234="","SIN ESTADO",IF(BO234&lt;&gt;"","PAGA",IF(BN234&gt;0,"VENCIDA",IF(BN234&gt;=-5,"POR VENCER","AL DÍA"))))</f>
        <v>AL DÍA</v>
      </c>
      <c r="BS234">
        <f>IF(N($H234)&lt;11,"",IF(BM234="","",BM234+31))</f>
        <v>46572</v>
      </c>
      <c r="BT234">
        <f>IF(BS234="","",TODAY()-BS234)</f>
        <v>-254</v>
      </c>
      <c r="BW234" t="str">
        <f>IF(BS234="","SIN ESTADO",IF(BU234&lt;&gt;"","PAGA",IF(BT234&gt;0,"VENCIDA",IF(BT234&gt;=-5,"POR VENCER","AL DÍA"))))</f>
        <v>AL DÍA</v>
      </c>
      <c r="BY234">
        <f>IF(N($H234)&lt;12,"",IF(BS234="","",BS234+31))</f>
        <v>46603</v>
      </c>
      <c r="BZ234">
        <f>IF(BY234="","",TODAY()-BY234)</f>
        <v>-285</v>
      </c>
      <c r="CC234" t="str">
        <f>IF(BY234="","SIN ESTADO",IF(CA234&lt;&gt;"","PAGA",IF(BZ234&gt;0,"VENCIDA",IF(BZ234&gt;=-5,"POR VENCER","AL DÍA"))))</f>
        <v>AL DÍA</v>
      </c>
      <c r="CE234">
        <f>IF(N($H234)&lt;13,"",IF(BY234="","",BY234+31))</f>
        <v>46634</v>
      </c>
      <c r="CF234">
        <f>IF(CE234="","",TODAY()-CE234)</f>
        <v>-316</v>
      </c>
      <c r="CI234" t="str">
        <f>IF(CE234="","SIN ESTADO",IF(CG234&lt;&gt;"","PAGA",IF(CF234&gt;0,"VENCIDA",IF(CF234&gt;=-5,"POR VENCER","AL DÍA"))))</f>
        <v>AL DÍA</v>
      </c>
      <c r="CK234">
        <f>IF(N($H234)&lt;14,"",IF(CE234="","",CE234+31))</f>
        <v>46665</v>
      </c>
      <c r="CL234">
        <f>IF(CK234="","",TODAY()-CK234)</f>
        <v>-347</v>
      </c>
      <c r="CO234" t="str">
        <f>IF(CK234="","SIN ESTADO",IF(CM234&lt;&gt;"","PAGA",IF(CL234&gt;0,"VENCIDA",IF(CL234&gt;=-5,"POR VENCER","AL DÍA"))))</f>
        <v>AL DÍA</v>
      </c>
      <c r="CQ234">
        <f>IF(N($H234)&lt;15,"",IF(CK234="","",CK234+31))</f>
        <v>46696</v>
      </c>
      <c r="CR234">
        <f>IF(CQ234="","",TODAY()-CQ234)</f>
        <v>-378</v>
      </c>
      <c r="CU234" t="str">
        <f>IF(CQ234="","SIN ESTADO",IF(CS234&lt;&gt;"","PAGA",IF(CR234&gt;0,"VENCIDA",IF(CR234&gt;=-5,"POR VENCER","AL DÍA"))))</f>
        <v>AL DÍA</v>
      </c>
      <c r="CW234">
        <f>IF(N($H234)&lt;16,"",IF(CQ234="","",CQ234+31))</f>
        <v>46727</v>
      </c>
      <c r="CX234">
        <f>IF(CW234="","",TODAY()-CW234)</f>
        <v>-409</v>
      </c>
      <c r="DA234" t="str">
        <f>IF(CW234="","SIN ESTADO",IF(CY234&lt;&gt;"","PAGA",IF(CX234&gt;0,"VENCIDA",IF(CX234&gt;=-5,"POR VENCER","AL DÍA"))))</f>
        <v>AL DÍA</v>
      </c>
      <c r="DC234">
        <f>IF(N($H234)&lt;17,"",IF(CW234="","",CW234+31))</f>
        <v>46758</v>
      </c>
      <c r="DD234">
        <f>IF(DC234="","",TODAY()-DC234)</f>
        <v>-440</v>
      </c>
      <c r="DG234" t="str">
        <f>IF(DC234="","SIN ESTADO",IF(DE234&lt;&gt;"","PAGA",IF(DD234&gt;0,"VENCIDA",IF(DD234&gt;=-5,"POR VENCER","AL DÍA"))))</f>
        <v>AL DÍA</v>
      </c>
      <c r="DI234">
        <f>IF(N($H234)&lt;18,"",IF(DC234="","",DC234+31))</f>
        <v>46789</v>
      </c>
      <c r="DJ234">
        <f>IF(DI234="","",TODAY()-DI234)</f>
        <v>-471</v>
      </c>
      <c r="DM234" t="str">
        <f>IF(DI234="","SIN ESTADO",IF(DK234&lt;&gt;"","PAGA",IF(DJ234&gt;0,"VENCIDA",IF(DJ234&gt;=-5,"POR VENCER","AL DÍA"))))</f>
        <v>AL DÍA</v>
      </c>
      <c r="DO234">
        <f>IF(N($H234)&lt;19,"",IF(DI234="","",DI234+31))</f>
        <v>46820</v>
      </c>
      <c r="DP234">
        <f>IF(DO234="","",TODAY()-DO234)</f>
        <v>-502</v>
      </c>
      <c r="DS234" t="str">
        <f>IF(DO234="","SIN ESTADO",IF(DQ234&lt;&gt;"","PAGA",IF(DP234&gt;0,"VENCIDA",IF(DP234&gt;=-5,"POR VENCER","AL DÍA"))))</f>
        <v>AL DÍA</v>
      </c>
      <c r="DU234">
        <f>IF(N($H234)&lt;20,"",IF(DO234="","",DO234+31))</f>
        <v>46851</v>
      </c>
      <c r="DV234">
        <f>IF(DU234="","",TODAY()-DU234)</f>
        <v>-533</v>
      </c>
      <c r="DY234" t="str">
        <f>IF(DU234="","SIN ESTADO",IF(DW234&lt;&gt;"","PAGA",IF(DV234&gt;0,"VENCIDA",IF(DV234&gt;=-5,"POR VENCER","AL DÍA"))))</f>
        <v>AL DÍA</v>
      </c>
      <c r="EA234">
        <f>IF(N($H234)&lt;21,"",IF(DU234="","",DU234+31))</f>
        <v>46882</v>
      </c>
      <c r="EB234">
        <f>IF(EA234="","",TODAY()-EA234)</f>
        <v>-564</v>
      </c>
      <c r="EE234" t="str">
        <f>IF(EA234="","SIN ESTADO",IF(EC234&lt;&gt;"","PAGA",IF(EB234&gt;0,"VENCIDA",IF(EB234&gt;=-5,"POR VENCER","AL DÍA"))))</f>
        <v>AL DÍA</v>
      </c>
      <c r="EG234">
        <f>IF(N($H234)&lt;22,"",IF(EA234="","",EA234+31))</f>
        <v>46913</v>
      </c>
      <c r="EH234">
        <f>IF(EG234="","",TODAY()-EG234)</f>
        <v>-595</v>
      </c>
      <c r="EK234" t="str">
        <f>IF(EG234="","SIN ESTADO",IF(EI234&lt;&gt;"","PAGA",IF(EH234&gt;0,"VENCIDA",IF(EH234&gt;=-5,"POR VENCER","AL DÍA"))))</f>
        <v>AL DÍA</v>
      </c>
      <c r="EM234">
        <f>IF(N($H234)&lt;23,"",IF(EG234="","",EG234+31))</f>
        <v>46944</v>
      </c>
      <c r="EN234">
        <f>IF(EM234="","",TODAY()-EM234)</f>
        <v>-626</v>
      </c>
      <c r="EQ234" t="str">
        <f>IF(EM234="","SIN ESTADO",IF(EO234&lt;&gt;"","PAGA",IF(EN234&gt;0,"VENCIDA",IF(EN234&gt;=-5,"POR VENCER","AL DÍA"))))</f>
        <v>AL DÍA</v>
      </c>
      <c r="ES234">
        <f>IF(N($H234)&lt;24,"",IF(EM234="","",EM234+31))</f>
        <v>46975</v>
      </c>
      <c r="ET234">
        <f>IF(ES234="","",TODAY()-ES234)</f>
        <v>-657</v>
      </c>
      <c r="EW234" t="str">
        <f>IF(ES234="","SIN ESTADO",IF(EU234&lt;&gt;"","PAGA",IF(ET234&gt;0,"VENCIDA",IF(ET234&gt;=-5,"POR VENCER","AL DÍA"))))</f>
        <v>AL DÍA</v>
      </c>
      <c r="EY234" t="str">
        <f>IF(N($H234)&lt;25,"",IF(ES234="","",ES234+31))</f>
        <v/>
      </c>
      <c r="EZ234" t="str">
        <f>IF(EY234="","",TODAY()-EY234)</f>
        <v/>
      </c>
      <c r="FC234" t="str">
        <f>IF(EY234="","SIN ESTADO",IF(FA234&lt;&gt;"","PAGA",IF(EZ234&gt;0,"VENCIDA",IF(EZ234&gt;=-5,"POR VENCER","AL DÍA"))))</f>
        <v>SIN ESTADO</v>
      </c>
      <c r="FE234" t="str">
        <f>IF(N($H234)&lt;26,"",IF(EY234="","",EY234+31))</f>
        <v/>
      </c>
      <c r="FF234" t="str">
        <f>IF(FE234="","",TODAY()-FE234)</f>
        <v/>
      </c>
      <c r="FI234" t="str">
        <f>IF(FE234="","SIN ESTADO",IF(FG234&lt;&gt;"","PAGA",IF(FF234&gt;0,"VENCIDA",IF(FF234&gt;=-5,"POR VENCER","AL DÍA"))))</f>
        <v>SIN ESTADO</v>
      </c>
      <c r="FK234" t="str">
        <f>IF(N($H234)&lt;27,"",IF(FE234="","",FE234+31))</f>
        <v/>
      </c>
      <c r="FL234" t="str">
        <f>IF(FK234="","",TODAY()-FK234)</f>
        <v/>
      </c>
      <c r="FO234" t="str">
        <f>IF(FK234="","SIN ESTADO",IF(FM234&lt;&gt;"","PAGA",IF(FL234&gt;0,"VENCIDA",IF(FL234&gt;=-5,"POR VENCER","AL DÍA"))))</f>
        <v>SIN ESTADO</v>
      </c>
      <c r="FQ234" t="str">
        <f>IF(N($H234)&lt;28,"",IF(FK234="","",FK234+31))</f>
        <v/>
      </c>
      <c r="FR234" t="str">
        <f>IF(FQ234="","",TODAY()-FQ234)</f>
        <v/>
      </c>
      <c r="FU234" t="str">
        <f>IF(FQ234="","SIN ESTADO",IF(FS234&lt;&gt;"","PAGA",IF(FR234&gt;0,"VENCIDA",IF(FR234&gt;=-5,"POR VENCER","AL DÍA"))))</f>
        <v>SIN ESTADO</v>
      </c>
      <c r="FW234" t="str">
        <f>IF(N($H234)&lt;29,"",IF(FQ234="","",FQ234+31))</f>
        <v/>
      </c>
      <c r="FX234" t="str">
        <f>IF(FW234="","",TODAY()-FW234)</f>
        <v/>
      </c>
      <c r="GA234" t="str">
        <f>IF(FW234="","SIN ESTADO",IF(FY234&lt;&gt;"","PAGA",IF(FX234&gt;0,"VENCIDA",IF(FX234&gt;=-5,"POR VENCER","AL DÍA"))))</f>
        <v>SIN ESTADO</v>
      </c>
      <c r="GC234" t="str">
        <f>IF(N($H234)&lt;30,"",IF(FW234="","",FW234+31))</f>
        <v/>
      </c>
      <c r="GD234" t="str">
        <f>IF(GC234="","",TODAY()-GC234)</f>
        <v/>
      </c>
      <c r="GG234" t="str">
        <f>IF(GC234="","SIN ESTADO",IF(GE234&lt;&gt;"","PAGA",IF(GD234&gt;0,"VENCIDA",IF(GD234&gt;=-5,"POR VENCER","AL DÍA"))))</f>
        <v>SIN ESTADO</v>
      </c>
      <c r="GI234" t="str">
        <f>IF(N($H234)&lt;31,"",IF(GC234="","",GC234+31))</f>
        <v/>
      </c>
      <c r="GJ234" t="str">
        <f>IF(GI234="","",TODAY()-GI234)</f>
        <v/>
      </c>
      <c r="GM234" t="str">
        <f>IF(GI234="","SIN ESTADO",IF(GK234&lt;&gt;"","PAGA",IF(GJ234&gt;0,"VENCIDA",IF(GJ234&gt;=-5,"POR VENCER","AL DÍA"))))</f>
        <v>SIN ESTADO</v>
      </c>
      <c r="GO234" t="str">
        <f>IF(N($H234)&lt;32,"",IF(GI234="","",GI234+31))</f>
        <v/>
      </c>
      <c r="GP234" t="str">
        <f>IF(GO234="","",TODAY()-GO234)</f>
        <v/>
      </c>
      <c r="GS234" t="str">
        <f>IF(GO234="","SIN ESTADO",IF(GQ234&lt;&gt;"","PAGA",IF(GP234&gt;0,"VENCIDA",IF(GP234&gt;=-5,"POR VENCER","AL DÍA"))))</f>
        <v>SIN ESTADO</v>
      </c>
      <c r="GU234" t="str">
        <f>IF(N($H234)&lt;33,"",IF(GO234="","",GO234+31))</f>
        <v/>
      </c>
      <c r="GV234" t="str">
        <f>IF(GU234="","",TODAY()-GU234)</f>
        <v/>
      </c>
      <c r="GY234" t="str">
        <f>IF(GU234="","SIN ESTADO",IF(GW234&lt;&gt;"","PAGA",IF(GV234&gt;0,"VENCIDA",IF(GV234&gt;=-5,"POR VENCER","AL DÍA"))))</f>
        <v>SIN ESTADO</v>
      </c>
      <c r="HA234" t="str">
        <f>IF(N($H234)&lt;34,"",IF(GU234="","",GU234+31))</f>
        <v/>
      </c>
      <c r="HB234" t="str">
        <f>IF(HA234="","",TODAY()-HA234)</f>
        <v/>
      </c>
      <c r="HE234" t="str">
        <f>IF(HA234="","SIN ESTADO",IF(HC234&lt;&gt;"","PAGA",IF(HB234&gt;0,"VENCIDA",IF(HB234&gt;=-5,"POR VENCER","AL DÍA"))))</f>
        <v>SIN ESTADO</v>
      </c>
      <c r="HG234" t="str">
        <f>IF(N($H234)&lt;35,"",IF(HA234="","",HA234+31))</f>
        <v/>
      </c>
      <c r="HH234" t="str">
        <f>IF(HG234="","",TODAY()-HG234)</f>
        <v/>
      </c>
      <c r="HK234" t="str">
        <f>IF(HG234="","SIN ESTADO",IF(HI234&lt;&gt;"","PAGA",IF(HH234&gt;0,"VENCIDA",IF(HH234&gt;=-5,"POR VENCER","AL DÍA"))))</f>
        <v>SIN ESTADO</v>
      </c>
      <c r="HM234" t="str">
        <f>IF(N($H234)&lt;36,"",IF(HG234="","",HG234+31))</f>
        <v/>
      </c>
      <c r="HN234" t="str">
        <f>IF(HM234="","",TODAY()-HM234)</f>
        <v/>
      </c>
      <c r="HQ234" t="str">
        <f>IF(HM234="","SIN ESTADO",IF(HO234&lt;&gt;"","PAGA",IF(HN234&gt;0,"VENCIDA",IF(HN234&gt;=-5,"POR VENCER","AL DÍA"))))</f>
        <v>SIN ESTADO</v>
      </c>
      <c r="HS234">
        <f>N234+T234+Z234+AF234+AL234+AR234+AX234+BD234+BJ234+BP234+BV234+CB234+CH234+CN234+CT234+CZ234+DF234+DL234+DR234+DX234+ED234+EJ234+EP234+EV234+FB234+FH234+FN234+FT234+FZ234+GF234+GL234+GR234+GX234+HD234+HJ234+HP234</f>
        <v>500000</v>
      </c>
      <c r="HU234">
        <f>IFERROR(N($J234),0)</f>
        <v>1000000</v>
      </c>
      <c r="HW234">
        <f>SUMPRODUCT((MOD(COLUMN($M234:$HR234)-COLUMN($M234),6)=0)*ISNUMBER($M234:$HR234)*($M234:$HR234&gt;=RESUMEN!$C$26)*($M234:$HR234&lt;=RESUMEN!$C$27)*IFERROR(N($N234:$HS234),0))</f>
        <v>500000</v>
      </c>
      <c r="HX234">
        <f>SUMPRODUCT((MOD(COLUMN($M234:$HR234)-COLUMN($M234),6)=0)*ISNUMBER($M234:$HR234)*($M234:$HR234&gt;=RESUMEN!$C$26)*($M234:$HR234&lt;=RESUMEN!$C$27))</f>
        <v>1</v>
      </c>
    </row>
    <row r="235">
      <c r="A235">
        <v>46306</v>
      </c>
      <c r="B235">
        <f>VENTAS!A234</f>
        <v>232</v>
      </c>
      <c r="C235" t="str">
        <f>VENTAS!B234</f>
        <v xml:space="preserve">LC2 - 25 - 13 </v>
      </c>
      <c r="D235" t="str">
        <f>VENTAS!C234</f>
        <v>VENDIDO</v>
      </c>
      <c r="E235">
        <f>VENTAS!D234</f>
        <v>28000000</v>
      </c>
      <c r="F235">
        <f>VENTAS!J234</f>
        <v>24000000</v>
      </c>
      <c r="G235">
        <f>VENTAS!F234</f>
        <v>45917</v>
      </c>
      <c r="H235">
        <f>VENTAS!K234</f>
        <v>24</v>
      </c>
      <c r="I235" t="str">
        <f>VENTAS!M234</f>
        <v xml:space="preserve">17 DE CADA MES </v>
      </c>
      <c r="J235">
        <f>VENTAS!L234</f>
        <v>1000000</v>
      </c>
      <c r="K235">
        <f>IF(N($H235)&lt;1,"",$G235+31)</f>
        <v>45948</v>
      </c>
      <c r="L235">
        <f>IF(K235="","",TODAY()-K235)</f>
        <v>370</v>
      </c>
      <c r="M235">
        <v>45971</v>
      </c>
      <c r="N235">
        <v>1000000</v>
      </c>
      <c r="O235" t="str">
        <f>IF(K235="","SIN ESTADO",IF(M235&lt;&gt;"","PAGA",IF(L235&gt;0,"VENCIDA",IF(L235&gt;=-5,"POR VENCER","AL DÍA"))))</f>
        <v>PAGA</v>
      </c>
      <c r="P235" t="str">
        <v>TRANSFERENCIA</v>
      </c>
      <c r="Q235">
        <f>IF(N($H235)&lt;2,"",IF(K235="","",K235+31))</f>
        <v>45979</v>
      </c>
      <c r="R235">
        <f>IF(Q235="","",TODAY()-Q235)</f>
        <v>339</v>
      </c>
      <c r="S235">
        <v>45996</v>
      </c>
      <c r="T235">
        <v>1000000</v>
      </c>
      <c r="U235" t="str">
        <f>IF(Q235="","SIN ESTADO",IF(S235&lt;&gt;"","PAGA",IF(R235&gt;0,"VENCIDA",IF(R235&gt;=-5,"POR VENCER","AL DÍA"))))</f>
        <v>PAGA</v>
      </c>
      <c r="V235" t="str">
        <v>TRANSFERENCIA</v>
      </c>
      <c r="W235">
        <f>IF(N($H235)&lt;3,"",IF(Q235="","",Q235+31))</f>
        <v>46010</v>
      </c>
      <c r="X235">
        <f>IF(W235="","",TODAY()-W235)</f>
        <v>308</v>
      </c>
      <c r="Y235">
        <v>46068</v>
      </c>
      <c r="Z235">
        <v>1000000</v>
      </c>
      <c r="AA235" t="str">
        <f>IF(W235="","SIN ESTADO",IF(Y235&lt;&gt;"","PAGA",IF(X235&gt;0,"VENCIDA",IF(X235&gt;=-5,"POR VENCER","AL DÍA"))))</f>
        <v>PAGA</v>
      </c>
      <c r="AB235" t="str">
        <v>TRANSFERENCIA</v>
      </c>
      <c r="AC235">
        <f>IF(N($H235)&lt;4,"",IF(W235="","",W235+31))</f>
        <v>46041</v>
      </c>
      <c r="AD235">
        <f>IF(AC235="","",TODAY()-AC235)</f>
        <v>277</v>
      </c>
      <c r="AE235">
        <v>46090</v>
      </c>
      <c r="AF235">
        <v>1000000</v>
      </c>
      <c r="AG235" t="str">
        <f>IF(AC235="","SIN ESTADO",IF(AE235&lt;&gt;"","PAGA",IF(AD235&gt;0,"VENCIDA",IF(AD235&gt;=-5,"POR VENCER","AL DÍA"))))</f>
        <v>PAGA</v>
      </c>
      <c r="AH235" t="str">
        <v>TRANSFERENCIA</v>
      </c>
      <c r="AI235">
        <f>IF(N($H235)&lt;5,"",IF(AC235="","",AC235+31))</f>
        <v>46072</v>
      </c>
      <c r="AJ235">
        <f>IF(AI235="","",TODAY()-AI235)</f>
        <v>246</v>
      </c>
      <c r="AK235">
        <v>46125</v>
      </c>
      <c r="AL235">
        <v>1000000</v>
      </c>
      <c r="AM235" t="str">
        <f>IF(AI235="","SIN ESTADO",IF(AK235&lt;&gt;"","PAGA",IF(AJ235&gt;0,"VENCIDA",IF(AJ235&gt;=-5,"POR VENCER","AL DÍA"))))</f>
        <v>PAGA</v>
      </c>
      <c r="AN235" t="str">
        <v>TRANSFERENCIA</v>
      </c>
      <c r="AO235">
        <f>IF(N($H235)&lt;6,"",IF(AI235="","",AI235+31))</f>
        <v>46103</v>
      </c>
      <c r="AP235">
        <f>IF(AO235="","",TODAY()-AO235)</f>
        <v>215</v>
      </c>
      <c r="AQ235">
        <v>46186</v>
      </c>
      <c r="AR235">
        <v>1000000</v>
      </c>
      <c r="AS235" t="str">
        <f>IF(AO235="","SIN ESTADO",IF(AQ235&lt;&gt;"","PAGA",IF(AP235&gt;0,"VENCIDA",IF(AP235&gt;=-5,"POR VENCER","AL DÍA"))))</f>
        <v>PAGA</v>
      </c>
      <c r="AT235" t="str">
        <v>TRANSFERENCIA</v>
      </c>
      <c r="AU235">
        <f>IF(N($H235)&lt;7,"",IF(AO235="","",AO235+31))</f>
        <v>46134</v>
      </c>
      <c r="AV235">
        <f>IF(AU235="","",TODAY()-AU235)</f>
        <v>184</v>
      </c>
      <c r="AW235">
        <v>46241</v>
      </c>
      <c r="AX235">
        <v>1000000</v>
      </c>
      <c r="AY235" t="str">
        <f>IF(AU235="","SIN ESTADO",IF(AW235&lt;&gt;"","PAGA",IF(AV235&gt;0,"VENCIDA",IF(AV235&gt;=-5,"POR VENCER","AL DÍA"))))</f>
        <v>PAGA</v>
      </c>
      <c r="AZ235" t="str">
        <v>TRANSFERENCIA</v>
      </c>
      <c r="BA235">
        <f>IF(N($H235)&lt;8,"",IF(AU235="","",AU235+31))</f>
        <v>46165</v>
      </c>
      <c r="BB235">
        <f>IF(BA235="","",TODAY()-BA235)</f>
        <v>153</v>
      </c>
      <c r="BC235">
        <v>46306</v>
      </c>
      <c r="BD235">
        <v>1000000</v>
      </c>
      <c r="BE235" t="str">
        <f>IF(BA235="","SIN ESTADO",IF(BC235&lt;&gt;"","PAGA",IF(BB235&gt;0,"VENCIDA",IF(BB235&gt;=-5,"POR VENCER","AL DÍA"))))</f>
        <v>PAGA</v>
      </c>
      <c r="BF235" t="str">
        <v>TRANSFERENCIA</v>
      </c>
      <c r="BG235">
        <f>IF(N($H235)&lt;9,"",IF(BA235="","",BA235+31))</f>
        <v>46196</v>
      </c>
      <c r="BH235">
        <f>IF(BG235="","",TODAY()-BG235)</f>
        <v>122</v>
      </c>
      <c r="BK235" t="str">
        <f>IF(BG235="","SIN ESTADO",IF(BI235&lt;&gt;"","PAGA",IF(BH235&gt;0,"VENCIDA",IF(BH235&gt;=-5,"POR VENCER","AL DÍA"))))</f>
        <v>VENCIDA</v>
      </c>
      <c r="BM235">
        <f>IF(N($H235)&lt;10,"",IF(BG235="","",BG235+31))</f>
        <v>46227</v>
      </c>
      <c r="BN235">
        <f>IF(BM235="","",TODAY()-BM235)</f>
        <v>91</v>
      </c>
      <c r="BQ235" t="str">
        <f>IF(BM235="","SIN ESTADO",IF(BO235&lt;&gt;"","PAGA",IF(BN235&gt;0,"VENCIDA",IF(BN235&gt;=-5,"POR VENCER","AL DÍA"))))</f>
        <v>VENCIDA</v>
      </c>
      <c r="BS235">
        <f>IF(N($H235)&lt;11,"",IF(BM235="","",BM235+31))</f>
        <v>46258</v>
      </c>
      <c r="BT235">
        <f>IF(BS235="","",TODAY()-BS235)</f>
        <v>60</v>
      </c>
      <c r="BW235" t="str">
        <f>IF(BS235="","SIN ESTADO",IF(BU235&lt;&gt;"","PAGA",IF(BT235&gt;0,"VENCIDA",IF(BT235&gt;=-5,"POR VENCER","AL DÍA"))))</f>
        <v>VENCIDA</v>
      </c>
      <c r="BY235">
        <f>IF(N($H235)&lt;12,"",IF(BS235="","",BS235+31))</f>
        <v>46289</v>
      </c>
      <c r="BZ235">
        <f>IF(BY235="","",TODAY()-BY235)</f>
        <v>29</v>
      </c>
      <c r="CC235" t="str">
        <f>IF(BY235="","SIN ESTADO",IF(CA235&lt;&gt;"","PAGA",IF(BZ235&gt;0,"VENCIDA",IF(BZ235&gt;=-5,"POR VENCER","AL DÍA"))))</f>
        <v>VENCIDA</v>
      </c>
      <c r="CE235">
        <f>IF(N($H235)&lt;13,"",IF(BY235="","",BY235+31))</f>
        <v>46320</v>
      </c>
      <c r="CF235">
        <f>IF(CE235="","",TODAY()-CE235)</f>
        <v>-2</v>
      </c>
      <c r="CI235" t="str">
        <f>IF(CE235="","SIN ESTADO",IF(CG235&lt;&gt;"","PAGA",IF(CF235&gt;0,"VENCIDA",IF(CF235&gt;=-5,"POR VENCER","AL DÍA"))))</f>
        <v>POR VENCER</v>
      </c>
      <c r="CK235">
        <f>IF(N($H235)&lt;14,"",IF(CE235="","",CE235+31))</f>
        <v>46351</v>
      </c>
      <c r="CL235">
        <f>IF(CK235="","",TODAY()-CK235)</f>
        <v>-33</v>
      </c>
      <c r="CO235" t="str">
        <f>IF(CK235="","SIN ESTADO",IF(CM235&lt;&gt;"","PAGA",IF(CL235&gt;0,"VENCIDA",IF(CL235&gt;=-5,"POR VENCER","AL DÍA"))))</f>
        <v>AL DÍA</v>
      </c>
      <c r="CQ235">
        <f>IF(N($H235)&lt;15,"",IF(CK235="","",CK235+31))</f>
        <v>46382</v>
      </c>
      <c r="CR235">
        <f>IF(CQ235="","",TODAY()-CQ235)</f>
        <v>-64</v>
      </c>
      <c r="CU235" t="str">
        <f>IF(CQ235="","SIN ESTADO",IF(CS235&lt;&gt;"","PAGA",IF(CR235&gt;0,"VENCIDA",IF(CR235&gt;=-5,"POR VENCER","AL DÍA"))))</f>
        <v>AL DÍA</v>
      </c>
      <c r="CW235">
        <f>IF(N($H235)&lt;16,"",IF(CQ235="","",CQ235+31))</f>
        <v>46413</v>
      </c>
      <c r="CX235">
        <f>IF(CW235="","",TODAY()-CW235)</f>
        <v>-95</v>
      </c>
      <c r="DA235" t="str">
        <f>IF(CW235="","SIN ESTADO",IF(CY235&lt;&gt;"","PAGA",IF(CX235&gt;0,"VENCIDA",IF(CX235&gt;=-5,"POR VENCER","AL DÍA"))))</f>
        <v>AL DÍA</v>
      </c>
      <c r="DC235">
        <f>IF(N($H235)&lt;17,"",IF(CW235="","",CW235+31))</f>
        <v>46444</v>
      </c>
      <c r="DD235">
        <f>IF(DC235="","",TODAY()-DC235)</f>
        <v>-126</v>
      </c>
      <c r="DG235" t="str">
        <f>IF(DC235="","SIN ESTADO",IF(DE235&lt;&gt;"","PAGA",IF(DD235&gt;0,"VENCIDA",IF(DD235&gt;=-5,"POR VENCER","AL DÍA"))))</f>
        <v>AL DÍA</v>
      </c>
      <c r="DI235">
        <f>IF(N($H235)&lt;18,"",IF(DC235="","",DC235+31))</f>
        <v>46475</v>
      </c>
      <c r="DJ235">
        <f>IF(DI235="","",TODAY()-DI235)</f>
        <v>-157</v>
      </c>
      <c r="DM235" t="str">
        <f>IF(DI235="","SIN ESTADO",IF(DK235&lt;&gt;"","PAGA",IF(DJ235&gt;0,"VENCIDA",IF(DJ235&gt;=-5,"POR VENCER","AL DÍA"))))</f>
        <v>AL DÍA</v>
      </c>
      <c r="DO235">
        <f>IF(N($H235)&lt;19,"",IF(DI235="","",DI235+31))</f>
        <v>46506</v>
      </c>
      <c r="DP235">
        <f>IF(DO235="","",TODAY()-DO235)</f>
        <v>-188</v>
      </c>
      <c r="DS235" t="str">
        <f>IF(DO235="","SIN ESTADO",IF(DQ235&lt;&gt;"","PAGA",IF(DP235&gt;0,"VENCIDA",IF(DP235&gt;=-5,"POR VENCER","AL DÍA"))))</f>
        <v>AL DÍA</v>
      </c>
      <c r="DU235">
        <f>IF(N($H235)&lt;20,"",IF(DO235="","",DO235+31))</f>
        <v>46537</v>
      </c>
      <c r="DV235">
        <f>IF(DU235="","",TODAY()-DU235)</f>
        <v>-219</v>
      </c>
      <c r="DY235" t="str">
        <f>IF(DU235="","SIN ESTADO",IF(DW235&lt;&gt;"","PAGA",IF(DV235&gt;0,"VENCIDA",IF(DV235&gt;=-5,"POR VENCER","AL DÍA"))))</f>
        <v>AL DÍA</v>
      </c>
      <c r="EA235">
        <f>IF(N($H235)&lt;21,"",IF(DU235="","",DU235+31))</f>
        <v>46568</v>
      </c>
      <c r="EB235">
        <f>IF(EA235="","",TODAY()-EA235)</f>
        <v>-250</v>
      </c>
      <c r="EE235" t="str">
        <f>IF(EA235="","SIN ESTADO",IF(EC235&lt;&gt;"","PAGA",IF(EB235&gt;0,"VENCIDA",IF(EB235&gt;=-5,"POR VENCER","AL DÍA"))))</f>
        <v>AL DÍA</v>
      </c>
      <c r="EG235">
        <f>IF(N($H235)&lt;22,"",IF(EA235="","",EA235+31))</f>
        <v>46599</v>
      </c>
      <c r="EH235">
        <f>IF(EG235="","",TODAY()-EG235)</f>
        <v>-281</v>
      </c>
      <c r="EK235" t="str">
        <f>IF(EG235="","SIN ESTADO",IF(EI235&lt;&gt;"","PAGA",IF(EH235&gt;0,"VENCIDA",IF(EH235&gt;=-5,"POR VENCER","AL DÍA"))))</f>
        <v>AL DÍA</v>
      </c>
      <c r="EM235">
        <f>IF(N($H235)&lt;23,"",IF(EG235="","",EG235+31))</f>
        <v>46630</v>
      </c>
      <c r="EN235">
        <f>IF(EM235="","",TODAY()-EM235)</f>
        <v>-312</v>
      </c>
      <c r="EQ235" t="str">
        <f>IF(EM235="","SIN ESTADO",IF(EO235&lt;&gt;"","PAGA",IF(EN235&gt;0,"VENCIDA",IF(EN235&gt;=-5,"POR VENCER","AL DÍA"))))</f>
        <v>AL DÍA</v>
      </c>
      <c r="ES235">
        <f>IF(N($H235)&lt;24,"",IF(EM235="","",EM235+31))</f>
        <v>46661</v>
      </c>
      <c r="ET235">
        <f>IF(ES235="","",TODAY()-ES235)</f>
        <v>-343</v>
      </c>
      <c r="EW235" t="str">
        <f>IF(ES235="","SIN ESTADO",IF(EU235&lt;&gt;"","PAGA",IF(ET235&gt;0,"VENCIDA",IF(ET235&gt;=-5,"POR VENCER","AL DÍA"))))</f>
        <v>AL DÍA</v>
      </c>
      <c r="EY235" t="str">
        <f>IF(N($H235)&lt;25,"",IF(ES235="","",ES235+31))</f>
        <v/>
      </c>
      <c r="EZ235" t="str">
        <f>IF(EY235="","",TODAY()-EY235)</f>
        <v/>
      </c>
      <c r="FC235" t="str">
        <f>IF(EY235="","SIN ESTADO",IF(FA235&lt;&gt;"","PAGA",IF(EZ235&gt;0,"VENCIDA",IF(EZ235&gt;=-5,"POR VENCER","AL DÍA"))))</f>
        <v>SIN ESTADO</v>
      </c>
      <c r="FE235" t="str">
        <f>IF(N($H235)&lt;26,"",IF(EY235="","",EY235+31))</f>
        <v/>
      </c>
      <c r="FF235" t="str">
        <f>IF(FE235="","",TODAY()-FE235)</f>
        <v/>
      </c>
      <c r="FI235" t="str">
        <f>IF(FE235="","SIN ESTADO",IF(FG235&lt;&gt;"","PAGA",IF(FF235&gt;0,"VENCIDA",IF(FF235&gt;=-5,"POR VENCER","AL DÍA"))))</f>
        <v>SIN ESTADO</v>
      </c>
      <c r="FK235" t="str">
        <f>IF(N($H235)&lt;27,"",IF(FE235="","",FE235+31))</f>
        <v/>
      </c>
      <c r="FL235" t="str">
        <f>IF(FK235="","",TODAY()-FK235)</f>
        <v/>
      </c>
      <c r="FO235" t="str">
        <f>IF(FK235="","SIN ESTADO",IF(FM235&lt;&gt;"","PAGA",IF(FL235&gt;0,"VENCIDA",IF(FL235&gt;=-5,"POR VENCER","AL DÍA"))))</f>
        <v>SIN ESTADO</v>
      </c>
      <c r="FQ235" t="str">
        <f>IF(N($H235)&lt;28,"",IF(FK235="","",FK235+31))</f>
        <v/>
      </c>
      <c r="FR235" t="str">
        <f>IF(FQ235="","",TODAY()-FQ235)</f>
        <v/>
      </c>
      <c r="FU235" t="str">
        <f>IF(FQ235="","SIN ESTADO",IF(FS235&lt;&gt;"","PAGA",IF(FR235&gt;0,"VENCIDA",IF(FR235&gt;=-5,"POR VENCER","AL DÍA"))))</f>
        <v>SIN ESTADO</v>
      </c>
      <c r="FW235" t="str">
        <f>IF(N($H235)&lt;29,"",IF(FQ235="","",FQ235+31))</f>
        <v/>
      </c>
      <c r="FX235" t="str">
        <f>IF(FW235="","",TODAY()-FW235)</f>
        <v/>
      </c>
      <c r="GA235" t="str">
        <f>IF(FW235="","SIN ESTADO",IF(FY235&lt;&gt;"","PAGA",IF(FX235&gt;0,"VENCIDA",IF(FX235&gt;=-5,"POR VENCER","AL DÍA"))))</f>
        <v>SIN ESTADO</v>
      </c>
      <c r="GC235" t="str">
        <f>IF(N($H235)&lt;30,"",IF(FW235="","",FW235+31))</f>
        <v/>
      </c>
      <c r="GD235" t="str">
        <f>IF(GC235="","",TODAY()-GC235)</f>
        <v/>
      </c>
      <c r="GG235" t="str">
        <f>IF(GC235="","SIN ESTADO",IF(GE235&lt;&gt;"","PAGA",IF(GD235&gt;0,"VENCIDA",IF(GD235&gt;=-5,"POR VENCER","AL DÍA"))))</f>
        <v>SIN ESTADO</v>
      </c>
      <c r="GI235" t="str">
        <f>IF(N($H235)&lt;31,"",IF(GC235="","",GC235+31))</f>
        <v/>
      </c>
      <c r="GJ235" t="str">
        <f>IF(GI235="","",TODAY()-GI235)</f>
        <v/>
      </c>
      <c r="GM235" t="str">
        <f>IF(GI235="","SIN ESTADO",IF(GK235&lt;&gt;"","PAGA",IF(GJ235&gt;0,"VENCIDA",IF(GJ235&gt;=-5,"POR VENCER","AL DÍA"))))</f>
        <v>SIN ESTADO</v>
      </c>
      <c r="GO235" t="str">
        <f>IF(N($H235)&lt;32,"",IF(GI235="","",GI235+31))</f>
        <v/>
      </c>
      <c r="GP235" t="str">
        <f>IF(GO235="","",TODAY()-GO235)</f>
        <v/>
      </c>
      <c r="GS235" t="str">
        <f>IF(GO235="","SIN ESTADO",IF(GQ235&lt;&gt;"","PAGA",IF(GP235&gt;0,"VENCIDA",IF(GP235&gt;=-5,"POR VENCER","AL DÍA"))))</f>
        <v>SIN ESTADO</v>
      </c>
      <c r="GU235" t="str">
        <f>IF(N($H235)&lt;33,"",IF(GO235="","",GO235+31))</f>
        <v/>
      </c>
      <c r="GV235" t="str">
        <f>IF(GU235="","",TODAY()-GU235)</f>
        <v/>
      </c>
      <c r="GY235" t="str">
        <f>IF(GU235="","SIN ESTADO",IF(GW235&lt;&gt;"","PAGA",IF(GV235&gt;0,"VENCIDA",IF(GV235&gt;=-5,"POR VENCER","AL DÍA"))))</f>
        <v>SIN ESTADO</v>
      </c>
      <c r="HA235" t="str">
        <f>IF(N($H235)&lt;34,"",IF(GU235="","",GU235+31))</f>
        <v/>
      </c>
      <c r="HB235" t="str">
        <f>IF(HA235="","",TODAY()-HA235)</f>
        <v/>
      </c>
      <c r="HE235" t="str">
        <f>IF(HA235="","SIN ESTADO",IF(HC235&lt;&gt;"","PAGA",IF(HB235&gt;0,"VENCIDA",IF(HB235&gt;=-5,"POR VENCER","AL DÍA"))))</f>
        <v>SIN ESTADO</v>
      </c>
      <c r="HG235" t="str">
        <f>IF(N($H235)&lt;35,"",IF(HA235="","",HA235+31))</f>
        <v/>
      </c>
      <c r="HH235" t="str">
        <f>IF(HG235="","",TODAY()-HG235)</f>
        <v/>
      </c>
      <c r="HK235" t="str">
        <f>IF(HG235="","SIN ESTADO",IF(HI235&lt;&gt;"","PAGA",IF(HH235&gt;0,"VENCIDA",IF(HH235&gt;=-5,"POR VENCER","AL DÍA"))))</f>
        <v>SIN ESTADO</v>
      </c>
      <c r="HM235" t="str">
        <f>IF(N($H235)&lt;36,"",IF(HG235="","",HG235+31))</f>
        <v/>
      </c>
      <c r="HN235" t="str">
        <f>IF(HM235="","",TODAY()-HM235)</f>
        <v/>
      </c>
      <c r="HQ235" t="str">
        <f>IF(HM235="","SIN ESTADO",IF(HO235&lt;&gt;"","PAGA",IF(HN235&gt;0,"VENCIDA",IF(HN235&gt;=-5,"POR VENCER","AL DÍA"))))</f>
        <v>SIN ESTADO</v>
      </c>
      <c r="HS235">
        <f>N235+T235+Z235+AF235+AL235+AR235+AX235+BD235+BJ235+BP235+BV235+CB235+CH235+CN235+CT235+CZ235+DF235+DL235+DR235+DX235+ED235+EJ235+EP235+EV235+FB235+FH235+FN235+FT235+FZ235+GF235+GL235+GR235+GX235+HD235+HJ235+HP235</f>
        <v>8000000</v>
      </c>
      <c r="HU235">
        <f>IFERROR(N($J235),0)</f>
        <v>1000000</v>
      </c>
      <c r="HW235">
        <f>SUMPRODUCT((MOD(COLUMN($M235:$HR235)-COLUMN($M235),6)=0)*ISNUMBER($M235:$HR235)*($M235:$HR235&gt;=RESUMEN!$C$26)*($M235:$HR235&lt;=RESUMEN!$C$27)*IFERROR(N($N235:$HS235),0))</f>
        <v>1000000</v>
      </c>
      <c r="HX235">
        <f>SUMPRODUCT((MOD(COLUMN($M235:$HR235)-COLUMN($M235),6)=0)*ISNUMBER($M235:$HR235)*($M235:$HR235&gt;=RESUMEN!$C$26)*($M235:$HR235&lt;=RESUMEN!$C$27))</f>
        <v>1</v>
      </c>
    </row>
    <row r="236">
      <c r="B236">
        <f>VENTAS!A235</f>
        <v>233</v>
      </c>
      <c r="C236" t="str">
        <f>VENTAS!B235</f>
        <v xml:space="preserve">LC2 - 25 - 14 </v>
      </c>
      <c r="D236" t="str">
        <f>VENTAS!C235</f>
        <v>VENDIDO</v>
      </c>
      <c r="E236">
        <f>VENTAS!D235</f>
        <v>32057000</v>
      </c>
      <c r="F236">
        <f>VENTAS!J235</f>
        <v>32057000</v>
      </c>
      <c r="G236">
        <f>VENTAS!F235</f>
        <v>0</v>
      </c>
      <c r="H236">
        <f>VENTAS!K235</f>
        <v>0</v>
      </c>
      <c r="I236">
        <f>VENTAS!M235</f>
        <v>0</v>
      </c>
      <c r="J236">
        <f>VENTAS!L235</f>
        <v>0</v>
      </c>
      <c r="K236" t="str">
        <f>IF(N($H236)&lt;1,"",$G236+31)</f>
        <v/>
      </c>
      <c r="L236" t="str">
        <f>IF(K236="","",TODAY()-K236)</f>
        <v/>
      </c>
      <c r="O236" t="str">
        <f>IF(K236="","SIN ESTADO",IF(M236&lt;&gt;"","PAGA",IF(L236&gt;0,"VENCIDA",IF(L236&gt;=-5,"POR VENCER","AL DÍA"))))</f>
        <v>SIN ESTADO</v>
      </c>
      <c r="Q236" t="str">
        <f>IF(N($H236)&lt;2,"",IF(K236="","",K236+31))</f>
        <v/>
      </c>
      <c r="R236" t="str">
        <f>IF(Q236="","",TODAY()-Q236)</f>
        <v/>
      </c>
      <c r="U236" t="str">
        <f>IF(Q236="","SIN ESTADO",IF(S236&lt;&gt;"","PAGA",IF(R236&gt;0,"VENCIDA",IF(R236&gt;=-5,"POR VENCER","AL DÍA"))))</f>
        <v>SIN ESTADO</v>
      </c>
      <c r="W236" t="str">
        <f>IF(N($H236)&lt;3,"",IF(Q236="","",Q236+31))</f>
        <v/>
      </c>
      <c r="X236" t="str">
        <f>IF(W236="","",TODAY()-W236)</f>
        <v/>
      </c>
      <c r="AA236" t="str">
        <f>IF(W236="","SIN ESTADO",IF(Y236&lt;&gt;"","PAGA",IF(X236&gt;0,"VENCIDA",IF(X236&gt;=-5,"POR VENCER","AL DÍA"))))</f>
        <v>SIN ESTADO</v>
      </c>
      <c r="AC236" t="str">
        <f>IF(N($H236)&lt;4,"",IF(W236="","",W236+31))</f>
        <v/>
      </c>
      <c r="AD236" t="str">
        <f>IF(AC236="","",TODAY()-AC236)</f>
        <v/>
      </c>
      <c r="AG236" t="str">
        <f>IF(AC236="","SIN ESTADO",IF(AE236&lt;&gt;"","PAGA",IF(AD236&gt;0,"VENCIDA",IF(AD236&gt;=-5,"POR VENCER","AL DÍA"))))</f>
        <v>SIN ESTADO</v>
      </c>
      <c r="AI236" t="str">
        <f>IF(N($H236)&lt;5,"",IF(AC236="","",AC236+31))</f>
        <v/>
      </c>
      <c r="AJ236" t="str">
        <f>IF(AI236="","",TODAY()-AI236)</f>
        <v/>
      </c>
      <c r="AM236" t="str">
        <f>IF(AI236="","SIN ESTADO",IF(AK236&lt;&gt;"","PAGA",IF(AJ236&gt;0,"VENCIDA",IF(AJ236&gt;=-5,"POR VENCER","AL DÍA"))))</f>
        <v>SIN ESTADO</v>
      </c>
      <c r="AO236" t="str">
        <f>IF(N($H236)&lt;6,"",IF(AI236="","",AI236+31))</f>
        <v/>
      </c>
      <c r="AP236" t="str">
        <f>IF(AO236="","",TODAY()-AO236)</f>
        <v/>
      </c>
      <c r="AS236" t="str">
        <f>IF(AO236="","SIN ESTADO",IF(AQ236&lt;&gt;"","PAGA",IF(AP236&gt;0,"VENCIDA",IF(AP236&gt;=-5,"POR VENCER","AL DÍA"))))</f>
        <v>SIN ESTADO</v>
      </c>
      <c r="AU236" t="str">
        <f>IF(N($H236)&lt;7,"",IF(AO236="","",AO236+31))</f>
        <v/>
      </c>
      <c r="AV236" t="str">
        <f>IF(AU236="","",TODAY()-AU236)</f>
        <v/>
      </c>
      <c r="AY236" t="str">
        <f>IF(AU236="","SIN ESTADO",IF(AW236&lt;&gt;"","PAGA",IF(AV236&gt;0,"VENCIDA",IF(AV236&gt;=-5,"POR VENCER","AL DÍA"))))</f>
        <v>SIN ESTADO</v>
      </c>
      <c r="BA236" t="str">
        <f>IF(N($H236)&lt;8,"",IF(AU236="","",AU236+31))</f>
        <v/>
      </c>
      <c r="BB236" t="str">
        <f>IF(BA236="","",TODAY()-BA236)</f>
        <v/>
      </c>
      <c r="BE236" t="str">
        <f>IF(BA236="","SIN ESTADO",IF(BC236&lt;&gt;"","PAGA",IF(BB236&gt;0,"VENCIDA",IF(BB236&gt;=-5,"POR VENCER","AL DÍA"))))</f>
        <v>SIN ESTADO</v>
      </c>
      <c r="BG236" t="str">
        <f>IF(N($H236)&lt;9,"",IF(BA236="","",BA236+31))</f>
        <v/>
      </c>
      <c r="BH236" t="str">
        <f>IF(BG236="","",TODAY()-BG236)</f>
        <v/>
      </c>
      <c r="BK236" t="str">
        <f>IF(BG236="","SIN ESTADO",IF(BI236&lt;&gt;"","PAGA",IF(BH236&gt;0,"VENCIDA",IF(BH236&gt;=-5,"POR VENCER","AL DÍA"))))</f>
        <v>SIN ESTADO</v>
      </c>
      <c r="BM236" t="str">
        <f>IF(N($H236)&lt;10,"",IF(BG236="","",BG236+31))</f>
        <v/>
      </c>
      <c r="BN236" t="str">
        <f>IF(BM236="","",TODAY()-BM236)</f>
        <v/>
      </c>
      <c r="BQ236" t="str">
        <f>IF(BM236="","SIN ESTADO",IF(BO236&lt;&gt;"","PAGA",IF(BN236&gt;0,"VENCIDA",IF(BN236&gt;=-5,"POR VENCER","AL DÍA"))))</f>
        <v>SIN ESTADO</v>
      </c>
      <c r="BS236" t="str">
        <f>IF(N($H236)&lt;11,"",IF(BM236="","",BM236+31))</f>
        <v/>
      </c>
      <c r="BT236" t="str">
        <f>IF(BS236="","",TODAY()-BS236)</f>
        <v/>
      </c>
      <c r="BW236" t="str">
        <f>IF(BS236="","SIN ESTADO",IF(BU236&lt;&gt;"","PAGA",IF(BT236&gt;0,"VENCIDA",IF(BT236&gt;=-5,"POR VENCER","AL DÍA"))))</f>
        <v>SIN ESTADO</v>
      </c>
      <c r="BY236" t="str">
        <f>IF(N($H236)&lt;12,"",IF(BS236="","",BS236+31))</f>
        <v/>
      </c>
      <c r="BZ236" t="str">
        <f>IF(BY236="","",TODAY()-BY236)</f>
        <v/>
      </c>
      <c r="CC236" t="str">
        <f>IF(BY236="","SIN ESTADO",IF(CA236&lt;&gt;"","PAGA",IF(BZ236&gt;0,"VENCIDA",IF(BZ236&gt;=-5,"POR VENCER","AL DÍA"))))</f>
        <v>SIN ESTADO</v>
      </c>
      <c r="CE236" t="str">
        <f>IF(N($H236)&lt;13,"",IF(BY236="","",BY236+31))</f>
        <v/>
      </c>
      <c r="CF236" t="str">
        <f>IF(CE236="","",TODAY()-CE236)</f>
        <v/>
      </c>
      <c r="CI236" t="str">
        <f>IF(CE236="","SIN ESTADO",IF(CG236&lt;&gt;"","PAGA",IF(CF236&gt;0,"VENCIDA",IF(CF236&gt;=-5,"POR VENCER","AL DÍA"))))</f>
        <v>SIN ESTADO</v>
      </c>
      <c r="CK236" t="str">
        <f>IF(N($H236)&lt;14,"",IF(CE236="","",CE236+31))</f>
        <v/>
      </c>
      <c r="CL236" t="str">
        <f>IF(CK236="","",TODAY()-CK236)</f>
        <v/>
      </c>
      <c r="CO236" t="str">
        <f>IF(CK236="","SIN ESTADO",IF(CM236&lt;&gt;"","PAGA",IF(CL236&gt;0,"VENCIDA",IF(CL236&gt;=-5,"POR VENCER","AL DÍA"))))</f>
        <v>SIN ESTADO</v>
      </c>
      <c r="CQ236" t="str">
        <f>IF(N($H236)&lt;15,"",IF(CK236="","",CK236+31))</f>
        <v/>
      </c>
      <c r="CR236" t="str">
        <f>IF(CQ236="","",TODAY()-CQ236)</f>
        <v/>
      </c>
      <c r="CU236" t="str">
        <f>IF(CQ236="","SIN ESTADO",IF(CS236&lt;&gt;"","PAGA",IF(CR236&gt;0,"VENCIDA",IF(CR236&gt;=-5,"POR VENCER","AL DÍA"))))</f>
        <v>SIN ESTADO</v>
      </c>
      <c r="CW236" t="str">
        <f>IF(N($H236)&lt;16,"",IF(CQ236="","",CQ236+31))</f>
        <v/>
      </c>
      <c r="CX236" t="str">
        <f>IF(CW236="","",TODAY()-CW236)</f>
        <v/>
      </c>
      <c r="DA236" t="str">
        <f>IF(CW236="","SIN ESTADO",IF(CY236&lt;&gt;"","PAGA",IF(CX236&gt;0,"VENCIDA",IF(CX236&gt;=-5,"POR VENCER","AL DÍA"))))</f>
        <v>SIN ESTADO</v>
      </c>
      <c r="DC236" t="str">
        <f>IF(N($H236)&lt;17,"",IF(CW236="","",CW236+31))</f>
        <v/>
      </c>
      <c r="DD236" t="str">
        <f>IF(DC236="","",TODAY()-DC236)</f>
        <v/>
      </c>
      <c r="DG236" t="str">
        <f>IF(DC236="","SIN ESTADO",IF(DE236&lt;&gt;"","PAGA",IF(DD236&gt;0,"VENCIDA",IF(DD236&gt;=-5,"POR VENCER","AL DÍA"))))</f>
        <v>SIN ESTADO</v>
      </c>
      <c r="DI236" t="str">
        <f>IF(N($H236)&lt;18,"",IF(DC236="","",DC236+31))</f>
        <v/>
      </c>
      <c r="DJ236" t="str">
        <f>IF(DI236="","",TODAY()-DI236)</f>
        <v/>
      </c>
      <c r="DM236" t="str">
        <f>IF(DI236="","SIN ESTADO",IF(DK236&lt;&gt;"","PAGA",IF(DJ236&gt;0,"VENCIDA",IF(DJ236&gt;=-5,"POR VENCER","AL DÍA"))))</f>
        <v>SIN ESTADO</v>
      </c>
      <c r="DO236" t="str">
        <f>IF(N($H236)&lt;19,"",IF(DI236="","",DI236+31))</f>
        <v/>
      </c>
      <c r="DP236" t="str">
        <f>IF(DO236="","",TODAY()-DO236)</f>
        <v/>
      </c>
      <c r="DS236" t="str">
        <f>IF(DO236="","SIN ESTADO",IF(DQ236&lt;&gt;"","PAGA",IF(DP236&gt;0,"VENCIDA",IF(DP236&gt;=-5,"POR VENCER","AL DÍA"))))</f>
        <v>SIN ESTADO</v>
      </c>
      <c r="DU236" t="str">
        <f>IF(N($H236)&lt;20,"",IF(DO236="","",DO236+31))</f>
        <v/>
      </c>
      <c r="DV236" t="str">
        <f>IF(DU236="","",TODAY()-DU236)</f>
        <v/>
      </c>
      <c r="DY236" t="str">
        <f>IF(DU236="","SIN ESTADO",IF(DW236&lt;&gt;"","PAGA",IF(DV236&gt;0,"VENCIDA",IF(DV236&gt;=-5,"POR VENCER","AL DÍA"))))</f>
        <v>SIN ESTADO</v>
      </c>
      <c r="EA236" t="str">
        <f>IF(N($H236)&lt;21,"",IF(DU236="","",DU236+31))</f>
        <v/>
      </c>
      <c r="EB236" t="str">
        <f>IF(EA236="","",TODAY()-EA236)</f>
        <v/>
      </c>
      <c r="EE236" t="str">
        <f>IF(EA236="","SIN ESTADO",IF(EC236&lt;&gt;"","PAGA",IF(EB236&gt;0,"VENCIDA",IF(EB236&gt;=-5,"POR VENCER","AL DÍA"))))</f>
        <v>SIN ESTADO</v>
      </c>
      <c r="EG236" t="str">
        <f>IF(N($H236)&lt;22,"",IF(EA236="","",EA236+31))</f>
        <v/>
      </c>
      <c r="EH236" t="str">
        <f>IF(EG236="","",TODAY()-EG236)</f>
        <v/>
      </c>
      <c r="EK236" t="str">
        <f>IF(EG236="","SIN ESTADO",IF(EI236&lt;&gt;"","PAGA",IF(EH236&gt;0,"VENCIDA",IF(EH236&gt;=-5,"POR VENCER","AL DÍA"))))</f>
        <v>SIN ESTADO</v>
      </c>
      <c r="EM236" t="str">
        <f>IF(N($H236)&lt;23,"",IF(EG236="","",EG236+31))</f>
        <v/>
      </c>
      <c r="EN236" t="str">
        <f>IF(EM236="","",TODAY()-EM236)</f>
        <v/>
      </c>
      <c r="EQ236" t="str">
        <f>IF(EM236="","SIN ESTADO",IF(EO236&lt;&gt;"","PAGA",IF(EN236&gt;0,"VENCIDA",IF(EN236&gt;=-5,"POR VENCER","AL DÍA"))))</f>
        <v>SIN ESTADO</v>
      </c>
      <c r="ES236" t="str">
        <f>IF(N($H236)&lt;24,"",IF(EM236="","",EM236+31))</f>
        <v/>
      </c>
      <c r="ET236" t="str">
        <f>IF(ES236="","",TODAY()-ES236)</f>
        <v/>
      </c>
      <c r="EW236" t="str">
        <f>IF(ES236="","SIN ESTADO",IF(EU236&lt;&gt;"","PAGA",IF(ET236&gt;0,"VENCIDA",IF(ET236&gt;=-5,"POR VENCER","AL DÍA"))))</f>
        <v>SIN ESTADO</v>
      </c>
      <c r="EY236" t="str">
        <f>IF(N($H236)&lt;25,"",IF(ES236="","",ES236+31))</f>
        <v/>
      </c>
      <c r="EZ236" t="str">
        <f>IF(EY236="","",TODAY()-EY236)</f>
        <v/>
      </c>
      <c r="FC236" t="str">
        <f>IF(EY236="","SIN ESTADO",IF(FA236&lt;&gt;"","PAGA",IF(EZ236&gt;0,"VENCIDA",IF(EZ236&gt;=-5,"POR VENCER","AL DÍA"))))</f>
        <v>SIN ESTADO</v>
      </c>
      <c r="FE236" t="str">
        <f>IF(N($H236)&lt;26,"",IF(EY236="","",EY236+31))</f>
        <v/>
      </c>
      <c r="FF236" t="str">
        <f>IF(FE236="","",TODAY()-FE236)</f>
        <v/>
      </c>
      <c r="FI236" t="str">
        <f>IF(FE236="","SIN ESTADO",IF(FG236&lt;&gt;"","PAGA",IF(FF236&gt;0,"VENCIDA",IF(FF236&gt;=-5,"POR VENCER","AL DÍA"))))</f>
        <v>SIN ESTADO</v>
      </c>
      <c r="FK236" t="str">
        <f>IF(N($H236)&lt;27,"",IF(FE236="","",FE236+31))</f>
        <v/>
      </c>
      <c r="FL236" t="str">
        <f>IF(FK236="","",TODAY()-FK236)</f>
        <v/>
      </c>
      <c r="FO236" t="str">
        <f>IF(FK236="","SIN ESTADO",IF(FM236&lt;&gt;"","PAGA",IF(FL236&gt;0,"VENCIDA",IF(FL236&gt;=-5,"POR VENCER","AL DÍA"))))</f>
        <v>SIN ESTADO</v>
      </c>
      <c r="FQ236" t="str">
        <f>IF(N($H236)&lt;28,"",IF(FK236="","",FK236+31))</f>
        <v/>
      </c>
      <c r="FR236" t="str">
        <f>IF(FQ236="","",TODAY()-FQ236)</f>
        <v/>
      </c>
      <c r="FU236" t="str">
        <f>IF(FQ236="","SIN ESTADO",IF(FS236&lt;&gt;"","PAGA",IF(FR236&gt;0,"VENCIDA",IF(FR236&gt;=-5,"POR VENCER","AL DÍA"))))</f>
        <v>SIN ESTADO</v>
      </c>
      <c r="FW236" t="str">
        <f>IF(N($H236)&lt;29,"",IF(FQ236="","",FQ236+31))</f>
        <v/>
      </c>
      <c r="FX236" t="str">
        <f>IF(FW236="","",TODAY()-FW236)</f>
        <v/>
      </c>
      <c r="GA236" t="str">
        <f>IF(FW236="","SIN ESTADO",IF(FY236&lt;&gt;"","PAGA",IF(FX236&gt;0,"VENCIDA",IF(FX236&gt;=-5,"POR VENCER","AL DÍA"))))</f>
        <v>SIN ESTADO</v>
      </c>
      <c r="GC236" t="str">
        <f>IF(N($H236)&lt;30,"",IF(FW236="","",FW236+31))</f>
        <v/>
      </c>
      <c r="GD236" t="str">
        <f>IF(GC236="","",TODAY()-GC236)</f>
        <v/>
      </c>
      <c r="GG236" t="str">
        <f>IF(GC236="","SIN ESTADO",IF(GE236&lt;&gt;"","PAGA",IF(GD236&gt;0,"VENCIDA",IF(GD236&gt;=-5,"POR VENCER","AL DÍA"))))</f>
        <v>SIN ESTADO</v>
      </c>
      <c r="GI236" t="str">
        <f>IF(N($H236)&lt;31,"",IF(GC236="","",GC236+31))</f>
        <v/>
      </c>
      <c r="GJ236" t="str">
        <f>IF(GI236="","",TODAY()-GI236)</f>
        <v/>
      </c>
      <c r="GM236" t="str">
        <f>IF(GI236="","SIN ESTADO",IF(GK236&lt;&gt;"","PAGA",IF(GJ236&gt;0,"VENCIDA",IF(GJ236&gt;=-5,"POR VENCER","AL DÍA"))))</f>
        <v>SIN ESTADO</v>
      </c>
      <c r="GO236" t="str">
        <f>IF(N($H236)&lt;32,"",IF(GI236="","",GI236+31))</f>
        <v/>
      </c>
      <c r="GP236" t="str">
        <f>IF(GO236="","",TODAY()-GO236)</f>
        <v/>
      </c>
      <c r="GS236" t="str">
        <f>IF(GO236="","SIN ESTADO",IF(GQ236&lt;&gt;"","PAGA",IF(GP236&gt;0,"VENCIDA",IF(GP236&gt;=-5,"POR VENCER","AL DÍA"))))</f>
        <v>SIN ESTADO</v>
      </c>
      <c r="GU236" t="str">
        <f>IF(N($H236)&lt;33,"",IF(GO236="","",GO236+31))</f>
        <v/>
      </c>
      <c r="GV236" t="str">
        <f>IF(GU236="","",TODAY()-GU236)</f>
        <v/>
      </c>
      <c r="GY236" t="str">
        <f>IF(GU236="","SIN ESTADO",IF(GW236&lt;&gt;"","PAGA",IF(GV236&gt;0,"VENCIDA",IF(GV236&gt;=-5,"POR VENCER","AL DÍA"))))</f>
        <v>SIN ESTADO</v>
      </c>
      <c r="HA236" t="str">
        <f>IF(N($H236)&lt;34,"",IF(GU236="","",GU236+31))</f>
        <v/>
      </c>
      <c r="HB236" t="str">
        <f>IF(HA236="","",TODAY()-HA236)</f>
        <v/>
      </c>
      <c r="HE236" t="str">
        <f>IF(HA236="","SIN ESTADO",IF(HC236&lt;&gt;"","PAGA",IF(HB236&gt;0,"VENCIDA",IF(HB236&gt;=-5,"POR VENCER","AL DÍA"))))</f>
        <v>SIN ESTADO</v>
      </c>
      <c r="HG236" t="str">
        <f>IF(N($H236)&lt;35,"",IF(HA236="","",HA236+31))</f>
        <v/>
      </c>
      <c r="HH236" t="str">
        <f>IF(HG236="","",TODAY()-HG236)</f>
        <v/>
      </c>
      <c r="HK236" t="str">
        <f>IF(HG236="","SIN ESTADO",IF(HI236&lt;&gt;"","PAGA",IF(HH236&gt;0,"VENCIDA",IF(HH236&gt;=-5,"POR VENCER","AL DÍA"))))</f>
        <v>SIN ESTADO</v>
      </c>
      <c r="HM236" t="str">
        <f>IF(N($H236)&lt;36,"",IF(HG236="","",HG236+31))</f>
        <v/>
      </c>
      <c r="HN236" t="str">
        <f>IF(HM236="","",TODAY()-HM236)</f>
        <v/>
      </c>
      <c r="HQ236" t="str">
        <f>IF(HM236="","SIN ESTADO",IF(HO236&lt;&gt;"","PAGA",IF(HN236&gt;0,"VENCIDA",IF(HN236&gt;=-5,"POR VENCER","AL DÍA"))))</f>
        <v>SIN ESTADO</v>
      </c>
      <c r="HS236">
        <f>N236+T236+Z236+AF236+AL236+AR236+AX236+BD236+BJ236+BP236+BV236+CB236+CH236+CN236+CT236+CZ236+DF236+DL236+DR236+DX236+ED236+EJ236+EP236+EV236+FB236+FH236+FN236+FT236+FZ236+GF236+GL236+GR236+GX236+HD236+HJ236+HP236</f>
        <v>0</v>
      </c>
      <c r="HU236">
        <f>IFERROR(N($J236),0)</f>
        <v>0</v>
      </c>
      <c r="HW236">
        <f>SUMPRODUCT((MOD(COLUMN($M236:$HR236)-COLUMN($M236),6)=0)*ISNUMBER($M236:$HR236)*($M236:$HR236&gt;=RESUMEN!$C$26)*($M236:$HR236&lt;=RESUMEN!$C$27)*IFERROR(N($N236:$HS236),0))</f>
        <v>0</v>
      </c>
      <c r="HX236">
        <f>SUMPRODUCT((MOD(COLUMN($M236:$HR236)-COLUMN($M236),6)=0)*ISNUMBER($M236:$HR236)*($M236:$HR236&gt;=RESUMEN!$C$26)*($M236:$HR236&lt;=RESUMEN!$C$27))</f>
        <v>0</v>
      </c>
    </row>
    <row r="237">
      <c r="B237">
        <f>VENTAS!A236</f>
        <v>234</v>
      </c>
      <c r="C237" t="str">
        <f>VENTAS!B236</f>
        <v xml:space="preserve">LC2 - 26 - 1 </v>
      </c>
      <c r="D237" t="str">
        <f>VENTAS!C236</f>
        <v>VENDIDO</v>
      </c>
      <c r="E237">
        <f>VENTAS!D236</f>
        <v>33000000</v>
      </c>
      <c r="F237">
        <f>VENTAS!J236</f>
        <v>29000000</v>
      </c>
      <c r="G237">
        <f>VENTAS!F236</f>
        <v>45856</v>
      </c>
      <c r="H237">
        <f>VENTAS!K236</f>
        <v>24</v>
      </c>
      <c r="I237" t="str">
        <f>VENTAS!M236</f>
        <v xml:space="preserve">18 DE CADA MES </v>
      </c>
      <c r="J237">
        <f>VENTAS!L236</f>
        <v>1208333.3333333333</v>
      </c>
      <c r="K237">
        <f>IF(N($H237)&lt;1,"",$G237+31)</f>
        <v>45887</v>
      </c>
      <c r="L237">
        <f>IF(K237="","",TODAY()-K237)</f>
        <v>431</v>
      </c>
      <c r="M237">
        <v>45899</v>
      </c>
      <c r="N237">
        <v>1200000</v>
      </c>
      <c r="O237" t="str">
        <f>IF(K237="","SIN ESTADO",IF(M237&lt;&gt;"","PAGA",IF(L237&gt;0,"VENCIDA",IF(L237&gt;=-5,"POR VENCER","AL DÍA"))))</f>
        <v>PAGA</v>
      </c>
      <c r="P237" t="str">
        <v>TRANSFERENCIA</v>
      </c>
      <c r="Q237">
        <f>IF(N($H237)&lt;2,"",IF(K237="","",K237+31))</f>
        <v>45918</v>
      </c>
      <c r="R237">
        <f>IF(Q237="","",TODAY()-Q237)</f>
        <v>400</v>
      </c>
      <c r="S237">
        <v>45930</v>
      </c>
      <c r="T237">
        <v>1200000</v>
      </c>
      <c r="U237" t="str">
        <f>IF(Q237="","SIN ESTADO",IF(S237&lt;&gt;"","PAGA",IF(R237&gt;0,"VENCIDA",IF(R237&gt;=-5,"POR VENCER","AL DÍA"))))</f>
        <v>PAGA</v>
      </c>
      <c r="V237" t="str">
        <v>TRANSFERENCIA</v>
      </c>
      <c r="W237">
        <f>IF(N($H237)&lt;3,"",IF(Q237="","",Q237+31))</f>
        <v>45949</v>
      </c>
      <c r="X237">
        <f>IF(W237="","",TODAY()-W237)</f>
        <v>369</v>
      </c>
      <c r="Y237">
        <v>45955</v>
      </c>
      <c r="Z237">
        <v>1216000</v>
      </c>
      <c r="AA237" t="str">
        <f>IF(W237="","SIN ESTADO",IF(Y237&lt;&gt;"","PAGA",IF(X237&gt;0,"VENCIDA",IF(X237&gt;=-5,"POR VENCER","AL DÍA"))))</f>
        <v>PAGA</v>
      </c>
      <c r="AB237" t="str">
        <v>TRANSFERENCIA</v>
      </c>
      <c r="AC237">
        <f>IF(N($H237)&lt;4,"",IF(W237="","",W237+31))</f>
        <v>45980</v>
      </c>
      <c r="AD237">
        <f>IF(AC237="","",TODAY()-AC237)</f>
        <v>338</v>
      </c>
      <c r="AE237">
        <v>45964</v>
      </c>
      <c r="AF237">
        <v>1208000</v>
      </c>
      <c r="AG237" t="str">
        <f>IF(AC237="","SIN ESTADO",IF(AE237&lt;&gt;"","PAGA",IF(AD237&gt;0,"VENCIDA",IF(AD237&gt;=-5,"POR VENCER","AL DÍA"))))</f>
        <v>PAGA</v>
      </c>
      <c r="AH237" t="str">
        <v>TRANSFERENCIA</v>
      </c>
      <c r="AI237">
        <f>IF(N($H237)&lt;5,"",IF(AC237="","",AC237+31))</f>
        <v>46011</v>
      </c>
      <c r="AJ237">
        <f>IF(AI237="","",TODAY()-AI237)</f>
        <v>307</v>
      </c>
      <c r="AK237">
        <v>45996</v>
      </c>
      <c r="AL237">
        <v>1208000</v>
      </c>
      <c r="AM237" t="str">
        <f>IF(AI237="","SIN ESTADO",IF(AK237&lt;&gt;"","PAGA",IF(AJ237&gt;0,"VENCIDA",IF(AJ237&gt;=-5,"POR VENCER","AL DÍA"))))</f>
        <v>PAGA</v>
      </c>
      <c r="AN237" t="str">
        <v>TRANSFERENCIA</v>
      </c>
      <c r="AO237">
        <f>IF(N($H237)&lt;6,"",IF(AI237="","",AI237+31))</f>
        <v>46042</v>
      </c>
      <c r="AP237">
        <f>IF(AO237="","",TODAY()-AO237)</f>
        <v>276</v>
      </c>
      <c r="AQ237">
        <v>46022</v>
      </c>
      <c r="AR237">
        <v>1208000</v>
      </c>
      <c r="AS237" t="str">
        <f>IF(AO237="","SIN ESTADO",IF(AQ237&lt;&gt;"","PAGA",IF(AP237&gt;0,"VENCIDA",IF(AP237&gt;=-5,"POR VENCER","AL DÍA"))))</f>
        <v>PAGA</v>
      </c>
      <c r="AT237" t="str">
        <v>TRANSFERENCIA</v>
      </c>
      <c r="AU237">
        <f>IF(N($H237)&lt;7,"",IF(AO237="","",AO237+31))</f>
        <v>46073</v>
      </c>
      <c r="AV237">
        <f>IF(AU237="","",TODAY()-AU237)</f>
        <v>245</v>
      </c>
      <c r="AW237">
        <v>46059</v>
      </c>
      <c r="AX237">
        <v>1208000</v>
      </c>
      <c r="AY237" t="str">
        <f>IF(AU237="","SIN ESTADO",IF(AW237&lt;&gt;"","PAGA",IF(AV237&gt;0,"VENCIDA",IF(AV237&gt;=-5,"POR VENCER","AL DÍA"))))</f>
        <v>PAGA</v>
      </c>
      <c r="AZ237" t="str">
        <v>TRANSFERENCIA</v>
      </c>
      <c r="BA237">
        <f>IF(N($H237)&lt;8,"",IF(AU237="","",AU237+31))</f>
        <v>46104</v>
      </c>
      <c r="BB237">
        <f>IF(BA237="","",TODAY()-BA237)</f>
        <v>214</v>
      </c>
      <c r="BC237">
        <v>46086</v>
      </c>
      <c r="BD237">
        <v>1208000</v>
      </c>
      <c r="BE237" t="str">
        <f>IF(BA237="","SIN ESTADO",IF(BC237&lt;&gt;"","PAGA",IF(BB237&gt;0,"VENCIDA",IF(BB237&gt;=-5,"POR VENCER","AL DÍA"))))</f>
        <v>PAGA</v>
      </c>
      <c r="BF237" t="str">
        <v>TRANSFERENCIA</v>
      </c>
      <c r="BG237">
        <f>IF(N($H237)&lt;9,"",IF(BA237="","",BA237+31))</f>
        <v>46135</v>
      </c>
      <c r="BH237">
        <f>IF(BG237="","",TODAY()-BG237)</f>
        <v>183</v>
      </c>
      <c r="BI237">
        <v>46116</v>
      </c>
      <c r="BJ237">
        <v>1208000</v>
      </c>
      <c r="BK237" t="str">
        <f>IF(BG237="","SIN ESTADO",IF(BI237&lt;&gt;"","PAGA",IF(BH237&gt;0,"VENCIDA",IF(BH237&gt;=-5,"POR VENCER","AL DÍA"))))</f>
        <v>PAGA</v>
      </c>
      <c r="BL237" t="str">
        <v>TRANSFERENCIA</v>
      </c>
      <c r="BM237">
        <f>IF(N($H237)&lt;10,"",IF(BG237="","",BG237+31))</f>
        <v>46166</v>
      </c>
      <c r="BN237">
        <f>IF(BM237="","",TODAY()-BM237)</f>
        <v>152</v>
      </c>
      <c r="BO237">
        <v>46148</v>
      </c>
      <c r="BP237">
        <v>1208000</v>
      </c>
      <c r="BQ237" t="str">
        <f>IF(BM237="","SIN ESTADO",IF(BO237&lt;&gt;"","PAGA",IF(BN237&gt;0,"VENCIDA",IF(BN237&gt;=-5,"POR VENCER","AL DÍA"))))</f>
        <v>PAGA</v>
      </c>
      <c r="BR237" t="str">
        <v>TRANSFERENCIA</v>
      </c>
      <c r="BS237">
        <f>IF(N($H237)&lt;11,"",IF(BM237="","",BM237+31))</f>
        <v>46197</v>
      </c>
      <c r="BT237">
        <f>IF(BS237="","",TODAY()-BS237)</f>
        <v>121</v>
      </c>
      <c r="BU237">
        <v>46176</v>
      </c>
      <c r="BV237">
        <v>1208000</v>
      </c>
      <c r="BW237" t="str">
        <f>IF(BS237="","SIN ESTADO",IF(BU237&lt;&gt;"","PAGA",IF(BT237&gt;0,"VENCIDA",IF(BT237&gt;=-5,"POR VENCER","AL DÍA"))))</f>
        <v>PAGA</v>
      </c>
      <c r="BX237" t="str">
        <v>TRANSFERENCIA</v>
      </c>
      <c r="BY237">
        <f>IF(N($H237)&lt;12,"",IF(BS237="","",BS237+31))</f>
        <v>46228</v>
      </c>
      <c r="BZ237">
        <f>IF(BY237="","",TODAY()-BY237)</f>
        <v>90</v>
      </c>
      <c r="CA237">
        <v>46209</v>
      </c>
      <c r="CB237">
        <v>1208000</v>
      </c>
      <c r="CC237" t="str">
        <f>IF(BY237="","SIN ESTADO",IF(CA237&lt;&gt;"","PAGA",IF(BZ237&gt;0,"VENCIDA",IF(BZ237&gt;=-5,"POR VENCER","AL DÍA"))))</f>
        <v>PAGA</v>
      </c>
      <c r="CD237" t="str">
        <v>TRANSFERENCIA</v>
      </c>
      <c r="CE237">
        <f>IF(N($H237)&lt;13,"",IF(BY237="","",BY237+31))</f>
        <v>46259</v>
      </c>
      <c r="CF237">
        <f>IF(CE237="","",TODAY()-CE237)</f>
        <v>59</v>
      </c>
      <c r="CG237">
        <v>46237</v>
      </c>
      <c r="CH237">
        <v>1208000</v>
      </c>
      <c r="CI237" t="str">
        <f>IF(CE237="","SIN ESTADO",IF(CG237&lt;&gt;"","PAGA",IF(CF237&gt;0,"VENCIDA",IF(CF237&gt;=-5,"POR VENCER","AL DÍA"))))</f>
        <v>PAGA</v>
      </c>
      <c r="CJ237" t="str">
        <v>TRANSFERENCIA</v>
      </c>
      <c r="CK237">
        <f>IF(N($H237)&lt;14,"",IF(CE237="","",CE237+31))</f>
        <v>46290</v>
      </c>
      <c r="CL237">
        <f>IF(CK237="","",TODAY()-CK237)</f>
        <v>28</v>
      </c>
      <c r="CM237">
        <v>46265</v>
      </c>
      <c r="CN237">
        <v>1208000</v>
      </c>
      <c r="CO237" t="str">
        <f>IF(CK237="","SIN ESTADO",IF(CM237&lt;&gt;"","PAGA",IF(CL237&gt;0,"VENCIDA",IF(CL237&gt;=-5,"POR VENCER","AL DÍA"))))</f>
        <v>PAGA</v>
      </c>
      <c r="CP237" t="str">
        <v>TRANSFERENCIA</v>
      </c>
      <c r="CQ237">
        <f>IF(N($H237)&lt;15,"",IF(CK237="","",CK237+31))</f>
        <v>46321</v>
      </c>
      <c r="CR237">
        <f>IF(CQ237="","",TODAY()-CQ237)</f>
        <v>-3</v>
      </c>
      <c r="CS237">
        <v>46296</v>
      </c>
      <c r="CT237">
        <v>1208000</v>
      </c>
      <c r="CU237" t="str">
        <f>IF(CQ237="","SIN ESTADO",IF(CS237&lt;&gt;"","PAGA",IF(CR237&gt;0,"VENCIDA",IF(CR237&gt;=-5,"POR VENCER","AL DÍA"))))</f>
        <v>PAGA</v>
      </c>
      <c r="CV237" t="str">
        <v>TRANSFERENCIA</v>
      </c>
      <c r="CW237">
        <f>IF(N($H237)&lt;16,"",IF(CQ237="","",CQ237+31))</f>
        <v>46352</v>
      </c>
      <c r="CX237">
        <f>IF(CW237="","",TODAY()-CW237)</f>
        <v>-34</v>
      </c>
      <c r="DA237" t="str">
        <f>IF(CW237="","SIN ESTADO",IF(CY237&lt;&gt;"","PAGA",IF(CX237&gt;0,"VENCIDA",IF(CX237&gt;=-5,"POR VENCER","AL DÍA"))))</f>
        <v>AL DÍA</v>
      </c>
      <c r="DC237">
        <f>IF(N($H237)&lt;17,"",IF(CW237="","",CW237+31))</f>
        <v>46383</v>
      </c>
      <c r="DD237">
        <f>IF(DC237="","",TODAY()-DC237)</f>
        <v>-65</v>
      </c>
      <c r="DG237" t="str">
        <f>IF(DC237="","SIN ESTADO",IF(DE237&lt;&gt;"","PAGA",IF(DD237&gt;0,"VENCIDA",IF(DD237&gt;=-5,"POR VENCER","AL DÍA"))))</f>
        <v>AL DÍA</v>
      </c>
      <c r="DI237">
        <f>IF(N($H237)&lt;18,"",IF(DC237="","",DC237+31))</f>
        <v>46414</v>
      </c>
      <c r="DJ237">
        <f>IF(DI237="","",TODAY()-DI237)</f>
        <v>-96</v>
      </c>
      <c r="DM237" t="str">
        <f>IF(DI237="","SIN ESTADO",IF(DK237&lt;&gt;"","PAGA",IF(DJ237&gt;0,"VENCIDA",IF(DJ237&gt;=-5,"POR VENCER","AL DÍA"))))</f>
        <v>AL DÍA</v>
      </c>
      <c r="DO237">
        <f>IF(N($H237)&lt;19,"",IF(DI237="","",DI237+31))</f>
        <v>46445</v>
      </c>
      <c r="DP237">
        <f>IF(DO237="","",TODAY()-DO237)</f>
        <v>-127</v>
      </c>
      <c r="DS237" t="str">
        <f>IF(DO237="","SIN ESTADO",IF(DQ237&lt;&gt;"","PAGA",IF(DP237&gt;0,"VENCIDA",IF(DP237&gt;=-5,"POR VENCER","AL DÍA"))))</f>
        <v>AL DÍA</v>
      </c>
      <c r="DU237">
        <f>IF(N($H237)&lt;20,"",IF(DO237="","",DO237+31))</f>
        <v>46476</v>
      </c>
      <c r="DV237">
        <f>IF(DU237="","",TODAY()-DU237)</f>
        <v>-158</v>
      </c>
      <c r="DY237" t="str">
        <f>IF(DU237="","SIN ESTADO",IF(DW237&lt;&gt;"","PAGA",IF(DV237&gt;0,"VENCIDA",IF(DV237&gt;=-5,"POR VENCER","AL DÍA"))))</f>
        <v>AL DÍA</v>
      </c>
      <c r="EA237">
        <f>IF(N($H237)&lt;21,"",IF(DU237="","",DU237+31))</f>
        <v>46507</v>
      </c>
      <c r="EB237">
        <f>IF(EA237="","",TODAY()-EA237)</f>
        <v>-189</v>
      </c>
      <c r="EE237" t="str">
        <f>IF(EA237="","SIN ESTADO",IF(EC237&lt;&gt;"","PAGA",IF(EB237&gt;0,"VENCIDA",IF(EB237&gt;=-5,"POR VENCER","AL DÍA"))))</f>
        <v>AL DÍA</v>
      </c>
      <c r="EG237">
        <f>IF(N($H237)&lt;22,"",IF(EA237="","",EA237+31))</f>
        <v>46538</v>
      </c>
      <c r="EH237">
        <f>IF(EG237="","",TODAY()-EG237)</f>
        <v>-220</v>
      </c>
      <c r="EK237" t="str">
        <f>IF(EG237="","SIN ESTADO",IF(EI237&lt;&gt;"","PAGA",IF(EH237&gt;0,"VENCIDA",IF(EH237&gt;=-5,"POR VENCER","AL DÍA"))))</f>
        <v>AL DÍA</v>
      </c>
      <c r="EM237">
        <f>IF(N($H237)&lt;23,"",IF(EG237="","",EG237+31))</f>
        <v>46569</v>
      </c>
      <c r="EN237">
        <f>IF(EM237="","",TODAY()-EM237)</f>
        <v>-251</v>
      </c>
      <c r="EQ237" t="str">
        <f>IF(EM237="","SIN ESTADO",IF(EO237&lt;&gt;"","PAGA",IF(EN237&gt;0,"VENCIDA",IF(EN237&gt;=-5,"POR VENCER","AL DÍA"))))</f>
        <v>AL DÍA</v>
      </c>
      <c r="ES237">
        <f>IF(N($H237)&lt;24,"",IF(EM237="","",EM237+31))</f>
        <v>46600</v>
      </c>
      <c r="ET237">
        <f>IF(ES237="","",TODAY()-ES237)</f>
        <v>-282</v>
      </c>
      <c r="EW237" t="str">
        <f>IF(ES237="","SIN ESTADO",IF(EU237&lt;&gt;"","PAGA",IF(ET237&gt;0,"VENCIDA",IF(ET237&gt;=-5,"POR VENCER","AL DÍA"))))</f>
        <v>AL DÍA</v>
      </c>
      <c r="EY237" t="str">
        <f>IF(N($H237)&lt;25,"",IF(ES237="","",ES237+31))</f>
        <v/>
      </c>
      <c r="EZ237" t="str">
        <f>IF(EY237="","",TODAY()-EY237)</f>
        <v/>
      </c>
      <c r="FC237" t="str">
        <f>IF(EY237="","SIN ESTADO",IF(FA237&lt;&gt;"","PAGA",IF(EZ237&gt;0,"VENCIDA",IF(EZ237&gt;=-5,"POR VENCER","AL DÍA"))))</f>
        <v>SIN ESTADO</v>
      </c>
      <c r="FE237" t="str">
        <f>IF(N($H237)&lt;26,"",IF(EY237="","",EY237+31))</f>
        <v/>
      </c>
      <c r="FF237" t="str">
        <f>IF(FE237="","",TODAY()-FE237)</f>
        <v/>
      </c>
      <c r="FI237" t="str">
        <f>IF(FE237="","SIN ESTADO",IF(FG237&lt;&gt;"","PAGA",IF(FF237&gt;0,"VENCIDA",IF(FF237&gt;=-5,"POR VENCER","AL DÍA"))))</f>
        <v>SIN ESTADO</v>
      </c>
      <c r="FK237" t="str">
        <f>IF(N($H237)&lt;27,"",IF(FE237="","",FE237+31))</f>
        <v/>
      </c>
      <c r="FL237" t="str">
        <f>IF(FK237="","",TODAY()-FK237)</f>
        <v/>
      </c>
      <c r="FO237" t="str">
        <f>IF(FK237="","SIN ESTADO",IF(FM237&lt;&gt;"","PAGA",IF(FL237&gt;0,"VENCIDA",IF(FL237&gt;=-5,"POR VENCER","AL DÍA"))))</f>
        <v>SIN ESTADO</v>
      </c>
      <c r="FQ237" t="str">
        <f>IF(N($H237)&lt;28,"",IF(FK237="","",FK237+31))</f>
        <v/>
      </c>
      <c r="FR237" t="str">
        <f>IF(FQ237="","",TODAY()-FQ237)</f>
        <v/>
      </c>
      <c r="FU237" t="str">
        <f>IF(FQ237="","SIN ESTADO",IF(FS237&lt;&gt;"","PAGA",IF(FR237&gt;0,"VENCIDA",IF(FR237&gt;=-5,"POR VENCER","AL DÍA"))))</f>
        <v>SIN ESTADO</v>
      </c>
      <c r="FW237" t="str">
        <f>IF(N($H237)&lt;29,"",IF(FQ237="","",FQ237+31))</f>
        <v/>
      </c>
      <c r="FX237" t="str">
        <f>IF(FW237="","",TODAY()-FW237)</f>
        <v/>
      </c>
      <c r="GA237" t="str">
        <f>IF(FW237="","SIN ESTADO",IF(FY237&lt;&gt;"","PAGA",IF(FX237&gt;0,"VENCIDA",IF(FX237&gt;=-5,"POR VENCER","AL DÍA"))))</f>
        <v>SIN ESTADO</v>
      </c>
      <c r="GC237" t="str">
        <f>IF(N($H237)&lt;30,"",IF(FW237="","",FW237+31))</f>
        <v/>
      </c>
      <c r="GD237" t="str">
        <f>IF(GC237="","",TODAY()-GC237)</f>
        <v/>
      </c>
      <c r="GG237" t="str">
        <f>IF(GC237="","SIN ESTADO",IF(GE237&lt;&gt;"","PAGA",IF(GD237&gt;0,"VENCIDA",IF(GD237&gt;=-5,"POR VENCER","AL DÍA"))))</f>
        <v>SIN ESTADO</v>
      </c>
      <c r="GI237" t="str">
        <f>IF(N($H237)&lt;31,"",IF(GC237="","",GC237+31))</f>
        <v/>
      </c>
      <c r="GJ237" t="str">
        <f>IF(GI237="","",TODAY()-GI237)</f>
        <v/>
      </c>
      <c r="GM237" t="str">
        <f>IF(GI237="","SIN ESTADO",IF(GK237&lt;&gt;"","PAGA",IF(GJ237&gt;0,"VENCIDA",IF(GJ237&gt;=-5,"POR VENCER","AL DÍA"))))</f>
        <v>SIN ESTADO</v>
      </c>
      <c r="GO237" t="str">
        <f>IF(N($H237)&lt;32,"",IF(GI237="","",GI237+31))</f>
        <v/>
      </c>
      <c r="GP237" t="str">
        <f>IF(GO237="","",TODAY()-GO237)</f>
        <v/>
      </c>
      <c r="GS237" t="str">
        <f>IF(GO237="","SIN ESTADO",IF(GQ237&lt;&gt;"","PAGA",IF(GP237&gt;0,"VENCIDA",IF(GP237&gt;=-5,"POR VENCER","AL DÍA"))))</f>
        <v>SIN ESTADO</v>
      </c>
      <c r="GU237" t="str">
        <f>IF(N($H237)&lt;33,"",IF(GO237="","",GO237+31))</f>
        <v/>
      </c>
      <c r="GV237" t="str">
        <f>IF(GU237="","",TODAY()-GU237)</f>
        <v/>
      </c>
      <c r="GY237" t="str">
        <f>IF(GU237="","SIN ESTADO",IF(GW237&lt;&gt;"","PAGA",IF(GV237&gt;0,"VENCIDA",IF(GV237&gt;=-5,"POR VENCER","AL DÍA"))))</f>
        <v>SIN ESTADO</v>
      </c>
      <c r="HA237" t="str">
        <f>IF(N($H237)&lt;34,"",IF(GU237="","",GU237+31))</f>
        <v/>
      </c>
      <c r="HB237" t="str">
        <f>IF(HA237="","",TODAY()-HA237)</f>
        <v/>
      </c>
      <c r="HE237" t="str">
        <f>IF(HA237="","SIN ESTADO",IF(HC237&lt;&gt;"","PAGA",IF(HB237&gt;0,"VENCIDA",IF(HB237&gt;=-5,"POR VENCER","AL DÍA"))))</f>
        <v>SIN ESTADO</v>
      </c>
      <c r="HG237" t="str">
        <f>IF(N($H237)&lt;35,"",IF(HA237="","",HA237+31))</f>
        <v/>
      </c>
      <c r="HH237" t="str">
        <f>IF(HG237="","",TODAY()-HG237)</f>
        <v/>
      </c>
      <c r="HK237" t="str">
        <f>IF(HG237="","SIN ESTADO",IF(HI237&lt;&gt;"","PAGA",IF(HH237&gt;0,"VENCIDA",IF(HH237&gt;=-5,"POR VENCER","AL DÍA"))))</f>
        <v>SIN ESTADO</v>
      </c>
      <c r="HM237" t="str">
        <f>IF(N($H237)&lt;36,"",IF(HG237="","",HG237+31))</f>
        <v/>
      </c>
      <c r="HN237" t="str">
        <f>IF(HM237="","",TODAY()-HM237)</f>
        <v/>
      </c>
      <c r="HQ237" t="str">
        <f>IF(HM237="","SIN ESTADO",IF(HO237&lt;&gt;"","PAGA",IF(HN237&gt;0,"VENCIDA",IF(HN237&gt;=-5,"POR VENCER","AL DÍA"))))</f>
        <v>SIN ESTADO</v>
      </c>
      <c r="HS237">
        <f>N237+T237+Z237+AF237+AL237+AR237+AX237+BD237+BJ237+BP237+BV237+CB237+CH237+CN237+CT237+CZ237+DF237+DL237+DR237+DX237+ED237+EJ237+EP237+EV237+FB237+FH237+FN237+FT237+FZ237+GF237+GL237+GR237+GX237+HD237+HJ237+HP237</f>
        <v>18112000</v>
      </c>
      <c r="HU237">
        <f>IFERROR(N($J237),0)</f>
        <v>1208333.3333333333</v>
      </c>
      <c r="HW237">
        <f>SUMPRODUCT((MOD(COLUMN($M237:$HR237)-COLUMN($M237),6)=0)*ISNUMBER($M237:$HR237)*($M237:$HR237&gt;=RESUMEN!$C$26)*($M237:$HR237&lt;=RESUMEN!$C$27)*IFERROR(N($N237:$HS237),0))</f>
        <v>2400000</v>
      </c>
      <c r="HX237">
        <f>SUMPRODUCT((MOD(COLUMN($M237:$HR237)-COLUMN($M237),6)=0)*ISNUMBER($M237:$HR237)*($M237:$HR237&gt;=RESUMEN!$C$26)*($M237:$HR237&lt;=RESUMEN!$C$27))</f>
        <v>2</v>
      </c>
    </row>
    <row r="238">
      <c r="B238">
        <f>VENTAS!A237</f>
        <v>235</v>
      </c>
      <c r="C238" t="str">
        <f>VENTAS!B237</f>
        <v xml:space="preserve">LC2 - 26 - 2 </v>
      </c>
      <c r="D238" t="str">
        <f>VENTAS!C237</f>
        <v>EN NEGOCIACIÓN</v>
      </c>
      <c r="E238">
        <f>VENTAS!D237</f>
        <v>28000000</v>
      </c>
      <c r="F238">
        <f>VENTAS!J237</f>
        <v>28000000</v>
      </c>
      <c r="G238">
        <f>VENTAS!F237</f>
        <v>0</v>
      </c>
      <c r="H238">
        <f>VENTAS!K237</f>
        <v>0</v>
      </c>
      <c r="I238">
        <f>VENTAS!M237</f>
        <v>0</v>
      </c>
      <c r="J238" t="e">
        <f>VENTAS!L237</f>
        <v>#DIV/0!</v>
      </c>
      <c r="K238" t="str">
        <f>IF(N($H238)&lt;1,"",$G238+31)</f>
        <v/>
      </c>
      <c r="L238" t="str">
        <f>IF(K238="","",TODAY()-K238)</f>
        <v/>
      </c>
      <c r="O238" t="str">
        <f>IF(K238="","SIN ESTADO",IF(M238&lt;&gt;"","PAGA",IF(L238&gt;0,"VENCIDA",IF(L238&gt;=-5,"POR VENCER","AL DÍA"))))</f>
        <v>SIN ESTADO</v>
      </c>
      <c r="Q238" t="str">
        <f>IF(N($H238)&lt;2,"",IF(K238="","",K238+31))</f>
        <v/>
      </c>
      <c r="R238" t="str">
        <f>IF(Q238="","",TODAY()-Q238)</f>
        <v/>
      </c>
      <c r="U238" t="str">
        <f>IF(Q238="","SIN ESTADO",IF(S238&lt;&gt;"","PAGA",IF(R238&gt;0,"VENCIDA",IF(R238&gt;=-5,"POR VENCER","AL DÍA"))))</f>
        <v>SIN ESTADO</v>
      </c>
      <c r="W238" t="str">
        <f>IF(N($H238)&lt;3,"",IF(Q238="","",Q238+31))</f>
        <v/>
      </c>
      <c r="X238" t="str">
        <f>IF(W238="","",TODAY()-W238)</f>
        <v/>
      </c>
      <c r="AA238" t="str">
        <f>IF(W238="","SIN ESTADO",IF(Y238&lt;&gt;"","PAGA",IF(X238&gt;0,"VENCIDA",IF(X238&gt;=-5,"POR VENCER","AL DÍA"))))</f>
        <v>SIN ESTADO</v>
      </c>
      <c r="AC238" t="str">
        <f>IF(N($H238)&lt;4,"",IF(W238="","",W238+31))</f>
        <v/>
      </c>
      <c r="AD238" t="str">
        <f>IF(AC238="","",TODAY()-AC238)</f>
        <v/>
      </c>
      <c r="AG238" t="str">
        <f>IF(AC238="","SIN ESTADO",IF(AE238&lt;&gt;"","PAGA",IF(AD238&gt;0,"VENCIDA",IF(AD238&gt;=-5,"POR VENCER","AL DÍA"))))</f>
        <v>SIN ESTADO</v>
      </c>
      <c r="AI238" t="str">
        <f>IF(N($H238)&lt;5,"",IF(AC238="","",AC238+31))</f>
        <v/>
      </c>
      <c r="AJ238" t="str">
        <f>IF(AI238="","",TODAY()-AI238)</f>
        <v/>
      </c>
      <c r="AM238" t="str">
        <f>IF(AI238="","SIN ESTADO",IF(AK238&lt;&gt;"","PAGA",IF(AJ238&gt;0,"VENCIDA",IF(AJ238&gt;=-5,"POR VENCER","AL DÍA"))))</f>
        <v>SIN ESTADO</v>
      </c>
      <c r="AO238" t="str">
        <f>IF(N($H238)&lt;6,"",IF(AI238="","",AI238+31))</f>
        <v/>
      </c>
      <c r="AP238" t="str">
        <f>IF(AO238="","",TODAY()-AO238)</f>
        <v/>
      </c>
      <c r="AS238" t="str">
        <f>IF(AO238="","SIN ESTADO",IF(AQ238&lt;&gt;"","PAGA",IF(AP238&gt;0,"VENCIDA",IF(AP238&gt;=-5,"POR VENCER","AL DÍA"))))</f>
        <v>SIN ESTADO</v>
      </c>
      <c r="AU238" t="str">
        <f>IF(N($H238)&lt;7,"",IF(AO238="","",AO238+31))</f>
        <v/>
      </c>
      <c r="AV238" t="str">
        <f>IF(AU238="","",TODAY()-AU238)</f>
        <v/>
      </c>
      <c r="AY238" t="str">
        <f>IF(AU238="","SIN ESTADO",IF(AW238&lt;&gt;"","PAGA",IF(AV238&gt;0,"VENCIDA",IF(AV238&gt;=-5,"POR VENCER","AL DÍA"))))</f>
        <v>SIN ESTADO</v>
      </c>
      <c r="BA238" t="str">
        <f>IF(N($H238)&lt;8,"",IF(AU238="","",AU238+31))</f>
        <v/>
      </c>
      <c r="BB238" t="str">
        <f>IF(BA238="","",TODAY()-BA238)</f>
        <v/>
      </c>
      <c r="BE238" t="str">
        <f>IF(BA238="","SIN ESTADO",IF(BC238&lt;&gt;"","PAGA",IF(BB238&gt;0,"VENCIDA",IF(BB238&gt;=-5,"POR VENCER","AL DÍA"))))</f>
        <v>SIN ESTADO</v>
      </c>
      <c r="BG238" t="str">
        <f>IF(N($H238)&lt;9,"",IF(BA238="","",BA238+31))</f>
        <v/>
      </c>
      <c r="BH238" t="str">
        <f>IF(BG238="","",TODAY()-BG238)</f>
        <v/>
      </c>
      <c r="BK238" t="str">
        <f>IF(BG238="","SIN ESTADO",IF(BI238&lt;&gt;"","PAGA",IF(BH238&gt;0,"VENCIDA",IF(BH238&gt;=-5,"POR VENCER","AL DÍA"))))</f>
        <v>SIN ESTADO</v>
      </c>
      <c r="BM238" t="str">
        <f>IF(N($H238)&lt;10,"",IF(BG238="","",BG238+31))</f>
        <v/>
      </c>
      <c r="BN238" t="str">
        <f>IF(BM238="","",TODAY()-BM238)</f>
        <v/>
      </c>
      <c r="BQ238" t="str">
        <f>IF(BM238="","SIN ESTADO",IF(BO238&lt;&gt;"","PAGA",IF(BN238&gt;0,"VENCIDA",IF(BN238&gt;=-5,"POR VENCER","AL DÍA"))))</f>
        <v>SIN ESTADO</v>
      </c>
      <c r="BS238" t="str">
        <f>IF(N($H238)&lt;11,"",IF(BM238="","",BM238+31))</f>
        <v/>
      </c>
      <c r="BT238" t="str">
        <f>IF(BS238="","",TODAY()-BS238)</f>
        <v/>
      </c>
      <c r="BW238" t="str">
        <f>IF(BS238="","SIN ESTADO",IF(BU238&lt;&gt;"","PAGA",IF(BT238&gt;0,"VENCIDA",IF(BT238&gt;=-5,"POR VENCER","AL DÍA"))))</f>
        <v>SIN ESTADO</v>
      </c>
      <c r="BY238" t="str">
        <f>IF(N($H238)&lt;12,"",IF(BS238="","",BS238+31))</f>
        <v/>
      </c>
      <c r="BZ238" t="str">
        <f>IF(BY238="","",TODAY()-BY238)</f>
        <v/>
      </c>
      <c r="CC238" t="str">
        <f>IF(BY238="","SIN ESTADO",IF(CA238&lt;&gt;"","PAGA",IF(BZ238&gt;0,"VENCIDA",IF(BZ238&gt;=-5,"POR VENCER","AL DÍA"))))</f>
        <v>SIN ESTADO</v>
      </c>
      <c r="CE238" t="str">
        <f>IF(N($H238)&lt;13,"",IF(BY238="","",BY238+31))</f>
        <v/>
      </c>
      <c r="CF238" t="str">
        <f>IF(CE238="","",TODAY()-CE238)</f>
        <v/>
      </c>
      <c r="CI238" t="str">
        <f>IF(CE238="","SIN ESTADO",IF(CG238&lt;&gt;"","PAGA",IF(CF238&gt;0,"VENCIDA",IF(CF238&gt;=-5,"POR VENCER","AL DÍA"))))</f>
        <v>SIN ESTADO</v>
      </c>
      <c r="CK238" t="str">
        <f>IF(N($H238)&lt;14,"",IF(CE238="","",CE238+31))</f>
        <v/>
      </c>
      <c r="CL238" t="str">
        <f>IF(CK238="","",TODAY()-CK238)</f>
        <v/>
      </c>
      <c r="CO238" t="str">
        <f>IF(CK238="","SIN ESTADO",IF(CM238&lt;&gt;"","PAGA",IF(CL238&gt;0,"VENCIDA",IF(CL238&gt;=-5,"POR VENCER","AL DÍA"))))</f>
        <v>SIN ESTADO</v>
      </c>
      <c r="CQ238" t="str">
        <f>IF(N($H238)&lt;15,"",IF(CK238="","",CK238+31))</f>
        <v/>
      </c>
      <c r="CR238" t="str">
        <f>IF(CQ238="","",TODAY()-CQ238)</f>
        <v/>
      </c>
      <c r="CU238" t="str">
        <f>IF(CQ238="","SIN ESTADO",IF(CS238&lt;&gt;"","PAGA",IF(CR238&gt;0,"VENCIDA",IF(CR238&gt;=-5,"POR VENCER","AL DÍA"))))</f>
        <v>SIN ESTADO</v>
      </c>
      <c r="CW238" t="str">
        <f>IF(N($H238)&lt;16,"",IF(CQ238="","",CQ238+31))</f>
        <v/>
      </c>
      <c r="CX238" t="str">
        <f>IF(CW238="","",TODAY()-CW238)</f>
        <v/>
      </c>
      <c r="DA238" t="str">
        <f>IF(CW238="","SIN ESTADO",IF(CY238&lt;&gt;"","PAGA",IF(CX238&gt;0,"VENCIDA",IF(CX238&gt;=-5,"POR VENCER","AL DÍA"))))</f>
        <v>SIN ESTADO</v>
      </c>
      <c r="DC238" t="str">
        <f>IF(N($H238)&lt;17,"",IF(CW238="","",CW238+31))</f>
        <v/>
      </c>
      <c r="DD238" t="str">
        <f>IF(DC238="","",TODAY()-DC238)</f>
        <v/>
      </c>
      <c r="DG238" t="str">
        <f>IF(DC238="","SIN ESTADO",IF(DE238&lt;&gt;"","PAGA",IF(DD238&gt;0,"VENCIDA",IF(DD238&gt;=-5,"POR VENCER","AL DÍA"))))</f>
        <v>SIN ESTADO</v>
      </c>
      <c r="DI238" t="str">
        <f>IF(N($H238)&lt;18,"",IF(DC238="","",DC238+31))</f>
        <v/>
      </c>
      <c r="DJ238" t="str">
        <f>IF(DI238="","",TODAY()-DI238)</f>
        <v/>
      </c>
      <c r="DM238" t="str">
        <f>IF(DI238="","SIN ESTADO",IF(DK238&lt;&gt;"","PAGA",IF(DJ238&gt;0,"VENCIDA",IF(DJ238&gt;=-5,"POR VENCER","AL DÍA"))))</f>
        <v>SIN ESTADO</v>
      </c>
      <c r="DO238" t="str">
        <f>IF(N($H238)&lt;19,"",IF(DI238="","",DI238+31))</f>
        <v/>
      </c>
      <c r="DP238" t="str">
        <f>IF(DO238="","",TODAY()-DO238)</f>
        <v/>
      </c>
      <c r="DS238" t="str">
        <f>IF(DO238="","SIN ESTADO",IF(DQ238&lt;&gt;"","PAGA",IF(DP238&gt;0,"VENCIDA",IF(DP238&gt;=-5,"POR VENCER","AL DÍA"))))</f>
        <v>SIN ESTADO</v>
      </c>
      <c r="DU238" t="str">
        <f>IF(N($H238)&lt;20,"",IF(DO238="","",DO238+31))</f>
        <v/>
      </c>
      <c r="DV238" t="str">
        <f>IF(DU238="","",TODAY()-DU238)</f>
        <v/>
      </c>
      <c r="DY238" t="str">
        <f>IF(DU238="","SIN ESTADO",IF(DW238&lt;&gt;"","PAGA",IF(DV238&gt;0,"VENCIDA",IF(DV238&gt;=-5,"POR VENCER","AL DÍA"))))</f>
        <v>SIN ESTADO</v>
      </c>
      <c r="EA238" t="str">
        <f>IF(N($H238)&lt;21,"",IF(DU238="","",DU238+31))</f>
        <v/>
      </c>
      <c r="EB238" t="str">
        <f>IF(EA238="","",TODAY()-EA238)</f>
        <v/>
      </c>
      <c r="EE238" t="str">
        <f>IF(EA238="","SIN ESTADO",IF(EC238&lt;&gt;"","PAGA",IF(EB238&gt;0,"VENCIDA",IF(EB238&gt;=-5,"POR VENCER","AL DÍA"))))</f>
        <v>SIN ESTADO</v>
      </c>
      <c r="EG238" t="str">
        <f>IF(N($H238)&lt;22,"",IF(EA238="","",EA238+31))</f>
        <v/>
      </c>
      <c r="EH238" t="str">
        <f>IF(EG238="","",TODAY()-EG238)</f>
        <v/>
      </c>
      <c r="EK238" t="str">
        <f>IF(EG238="","SIN ESTADO",IF(EI238&lt;&gt;"","PAGA",IF(EH238&gt;0,"VENCIDA",IF(EH238&gt;=-5,"POR VENCER","AL DÍA"))))</f>
        <v>SIN ESTADO</v>
      </c>
      <c r="EM238" t="str">
        <f>IF(N($H238)&lt;23,"",IF(EG238="","",EG238+31))</f>
        <v/>
      </c>
      <c r="EN238" t="str">
        <f>IF(EM238="","",TODAY()-EM238)</f>
        <v/>
      </c>
      <c r="EQ238" t="str">
        <f>IF(EM238="","SIN ESTADO",IF(EO238&lt;&gt;"","PAGA",IF(EN238&gt;0,"VENCIDA",IF(EN238&gt;=-5,"POR VENCER","AL DÍA"))))</f>
        <v>SIN ESTADO</v>
      </c>
      <c r="ES238" t="str">
        <f>IF(N($H238)&lt;24,"",IF(EM238="","",EM238+31))</f>
        <v/>
      </c>
      <c r="ET238" t="str">
        <f>IF(ES238="","",TODAY()-ES238)</f>
        <v/>
      </c>
      <c r="EW238" t="str">
        <f>IF(ES238="","SIN ESTADO",IF(EU238&lt;&gt;"","PAGA",IF(ET238&gt;0,"VENCIDA",IF(ET238&gt;=-5,"POR VENCER","AL DÍA"))))</f>
        <v>SIN ESTADO</v>
      </c>
      <c r="EY238" t="str">
        <f>IF(N($H238)&lt;25,"",IF(ES238="","",ES238+31))</f>
        <v/>
      </c>
      <c r="EZ238" t="str">
        <f>IF(EY238="","",TODAY()-EY238)</f>
        <v/>
      </c>
      <c r="FC238" t="str">
        <f>IF(EY238="","SIN ESTADO",IF(FA238&lt;&gt;"","PAGA",IF(EZ238&gt;0,"VENCIDA",IF(EZ238&gt;=-5,"POR VENCER","AL DÍA"))))</f>
        <v>SIN ESTADO</v>
      </c>
      <c r="FE238" t="str">
        <f>IF(N($H238)&lt;26,"",IF(EY238="","",EY238+31))</f>
        <v/>
      </c>
      <c r="FF238" t="str">
        <f>IF(FE238="","",TODAY()-FE238)</f>
        <v/>
      </c>
      <c r="FI238" t="str">
        <f>IF(FE238="","SIN ESTADO",IF(FG238&lt;&gt;"","PAGA",IF(FF238&gt;0,"VENCIDA",IF(FF238&gt;=-5,"POR VENCER","AL DÍA"))))</f>
        <v>SIN ESTADO</v>
      </c>
      <c r="FK238" t="str">
        <f>IF(N($H238)&lt;27,"",IF(FE238="","",FE238+31))</f>
        <v/>
      </c>
      <c r="FL238" t="str">
        <f>IF(FK238="","",TODAY()-FK238)</f>
        <v/>
      </c>
      <c r="FO238" t="str">
        <f>IF(FK238="","SIN ESTADO",IF(FM238&lt;&gt;"","PAGA",IF(FL238&gt;0,"VENCIDA",IF(FL238&gt;=-5,"POR VENCER","AL DÍA"))))</f>
        <v>SIN ESTADO</v>
      </c>
      <c r="FQ238" t="str">
        <f>IF(N($H238)&lt;28,"",IF(FK238="","",FK238+31))</f>
        <v/>
      </c>
      <c r="FR238" t="str">
        <f>IF(FQ238="","",TODAY()-FQ238)</f>
        <v/>
      </c>
      <c r="FU238" t="str">
        <f>IF(FQ238="","SIN ESTADO",IF(FS238&lt;&gt;"","PAGA",IF(FR238&gt;0,"VENCIDA",IF(FR238&gt;=-5,"POR VENCER","AL DÍA"))))</f>
        <v>SIN ESTADO</v>
      </c>
      <c r="FW238" t="str">
        <f>IF(N($H238)&lt;29,"",IF(FQ238="","",FQ238+31))</f>
        <v/>
      </c>
      <c r="FX238" t="str">
        <f>IF(FW238="","",TODAY()-FW238)</f>
        <v/>
      </c>
      <c r="GA238" t="str">
        <f>IF(FW238="","SIN ESTADO",IF(FY238&lt;&gt;"","PAGA",IF(FX238&gt;0,"VENCIDA",IF(FX238&gt;=-5,"POR VENCER","AL DÍA"))))</f>
        <v>SIN ESTADO</v>
      </c>
      <c r="GC238" t="str">
        <f>IF(N($H238)&lt;30,"",IF(FW238="","",FW238+31))</f>
        <v/>
      </c>
      <c r="GD238" t="str">
        <f>IF(GC238="","",TODAY()-GC238)</f>
        <v/>
      </c>
      <c r="GG238" t="str">
        <f>IF(GC238="","SIN ESTADO",IF(GE238&lt;&gt;"","PAGA",IF(GD238&gt;0,"VENCIDA",IF(GD238&gt;=-5,"POR VENCER","AL DÍA"))))</f>
        <v>SIN ESTADO</v>
      </c>
      <c r="GI238" t="str">
        <f>IF(N($H238)&lt;31,"",IF(GC238="","",GC238+31))</f>
        <v/>
      </c>
      <c r="GJ238" t="str">
        <f>IF(GI238="","",TODAY()-GI238)</f>
        <v/>
      </c>
      <c r="GM238" t="str">
        <f>IF(GI238="","SIN ESTADO",IF(GK238&lt;&gt;"","PAGA",IF(GJ238&gt;0,"VENCIDA",IF(GJ238&gt;=-5,"POR VENCER","AL DÍA"))))</f>
        <v>SIN ESTADO</v>
      </c>
      <c r="GO238" t="str">
        <f>IF(N($H238)&lt;32,"",IF(GI238="","",GI238+31))</f>
        <v/>
      </c>
      <c r="GP238" t="str">
        <f>IF(GO238="","",TODAY()-GO238)</f>
        <v/>
      </c>
      <c r="GS238" t="str">
        <f>IF(GO238="","SIN ESTADO",IF(GQ238&lt;&gt;"","PAGA",IF(GP238&gt;0,"VENCIDA",IF(GP238&gt;=-5,"POR VENCER","AL DÍA"))))</f>
        <v>SIN ESTADO</v>
      </c>
      <c r="GU238" t="str">
        <f>IF(N($H238)&lt;33,"",IF(GO238="","",GO238+31))</f>
        <v/>
      </c>
      <c r="GV238" t="str">
        <f>IF(GU238="","",TODAY()-GU238)</f>
        <v/>
      </c>
      <c r="GY238" t="str">
        <f>IF(GU238="","SIN ESTADO",IF(GW238&lt;&gt;"","PAGA",IF(GV238&gt;0,"VENCIDA",IF(GV238&gt;=-5,"POR VENCER","AL DÍA"))))</f>
        <v>SIN ESTADO</v>
      </c>
      <c r="HA238" t="str">
        <f>IF(N($H238)&lt;34,"",IF(GU238="","",GU238+31))</f>
        <v/>
      </c>
      <c r="HB238" t="str">
        <f>IF(HA238="","",TODAY()-HA238)</f>
        <v/>
      </c>
      <c r="HE238" t="str">
        <f>IF(HA238="","SIN ESTADO",IF(HC238&lt;&gt;"","PAGA",IF(HB238&gt;0,"VENCIDA",IF(HB238&gt;=-5,"POR VENCER","AL DÍA"))))</f>
        <v>SIN ESTADO</v>
      </c>
      <c r="HG238" t="str">
        <f>IF(N($H238)&lt;35,"",IF(HA238="","",HA238+31))</f>
        <v/>
      </c>
      <c r="HH238" t="str">
        <f>IF(HG238="","",TODAY()-HG238)</f>
        <v/>
      </c>
      <c r="HK238" t="str">
        <f>IF(HG238="","SIN ESTADO",IF(HI238&lt;&gt;"","PAGA",IF(HH238&gt;0,"VENCIDA",IF(HH238&gt;=-5,"POR VENCER","AL DÍA"))))</f>
        <v>SIN ESTADO</v>
      </c>
      <c r="HM238" t="str">
        <f>IF(N($H238)&lt;36,"",IF(HG238="","",HG238+31))</f>
        <v/>
      </c>
      <c r="HN238" t="str">
        <f>IF(HM238="","",TODAY()-HM238)</f>
        <v/>
      </c>
      <c r="HQ238" t="str">
        <f>IF(HM238="","SIN ESTADO",IF(HO238&lt;&gt;"","PAGA",IF(HN238&gt;0,"VENCIDA",IF(HN238&gt;=-5,"POR VENCER","AL DÍA"))))</f>
        <v>SIN ESTADO</v>
      </c>
      <c r="HS238">
        <f>N238+T238+Z238+AF238+AL238+AR238+AX238+BD238+BJ238+BP238+BV238+CB238+CH238+CN238+CT238+CZ238+DF238+DL238+DR238+DX238+ED238+EJ238+EP238+EV238+FB238+FH238+FN238+FT238+FZ238+GF238+GL238+GR238+GX238+HD238+HJ238+HP238</f>
        <v>0</v>
      </c>
      <c r="HU238">
        <f>IFERROR(N($J238),0)</f>
        <v>0</v>
      </c>
      <c r="HW238">
        <f>SUMPRODUCT((MOD(COLUMN($M238:$HR238)-COLUMN($M238),6)=0)*ISNUMBER($M238:$HR238)*($M238:$HR238&gt;=RESUMEN!$C$26)*($M238:$HR238&lt;=RESUMEN!$C$27)*IFERROR(N($N238:$HS238),0))</f>
        <v>0</v>
      </c>
      <c r="HX238">
        <f>SUMPRODUCT((MOD(COLUMN($M238:$HR238)-COLUMN($M238),6)=0)*ISNUMBER($M238:$HR238)*($M238:$HR238&gt;=RESUMEN!$C$26)*($M238:$HR238&lt;=RESUMEN!$C$27))</f>
        <v>0</v>
      </c>
    </row>
    <row r="239">
      <c r="B239">
        <f>VENTAS!A238</f>
        <v>236</v>
      </c>
      <c r="C239" t="str">
        <f>VENTAS!B238</f>
        <v xml:space="preserve">LC2 - 26 - 3 </v>
      </c>
      <c r="D239" t="str">
        <f>VENTAS!C238</f>
        <v>VENDIDO</v>
      </c>
      <c r="E239">
        <f>VENTAS!D238</f>
        <v>28000000</v>
      </c>
      <c r="F239">
        <f>VENTAS!J238</f>
        <v>23500000</v>
      </c>
      <c r="G239">
        <f>VENTAS!F238</f>
        <v>45922</v>
      </c>
      <c r="H239">
        <f>VENTAS!K238</f>
        <v>24</v>
      </c>
      <c r="I239" t="str">
        <f>VENTAS!M238</f>
        <v xml:space="preserve">22 DE CADA MES </v>
      </c>
      <c r="J239">
        <f>VENTAS!L238</f>
        <v>979166.6666666666</v>
      </c>
      <c r="K239">
        <f>IF(N($H239)&lt;1,"",$G239+31)</f>
        <v>45953</v>
      </c>
      <c r="L239">
        <f>IF(K239="","",TODAY()-K239)</f>
        <v>365</v>
      </c>
      <c r="M239">
        <v>45952</v>
      </c>
      <c r="N239">
        <v>1000000</v>
      </c>
      <c r="O239" t="str">
        <f>IF(K239="","SIN ESTADO",IF(M239&lt;&gt;"","PAGA",IF(L239&gt;0,"VENCIDA",IF(L239&gt;=-5,"POR VENCER","AL DÍA"))))</f>
        <v>PAGA</v>
      </c>
      <c r="P239" t="str">
        <v>TRANSFERENCIA</v>
      </c>
      <c r="Q239">
        <f>IF(N($H239)&lt;2,"",IF(K239="","",K239+31))</f>
        <v>45984</v>
      </c>
      <c r="R239">
        <f>IF(Q239="","",TODAY()-Q239)</f>
        <v>334</v>
      </c>
      <c r="S239">
        <v>45952</v>
      </c>
      <c r="T239">
        <v>1000000</v>
      </c>
      <c r="U239" t="str">
        <f>IF(Q239="","SIN ESTADO",IF(S239&lt;&gt;"","PAGA",IF(R239&gt;0,"VENCIDA",IF(R239&gt;=-5,"POR VENCER","AL DÍA"))))</f>
        <v>PAGA</v>
      </c>
      <c r="V239" t="str">
        <v>TRANSFERENCIA</v>
      </c>
      <c r="W239">
        <f>IF(N($H239)&lt;3,"",IF(Q239="","",Q239+31))</f>
        <v>46015</v>
      </c>
      <c r="X239">
        <f>IF(W239="","",TODAY()-W239)</f>
        <v>303</v>
      </c>
      <c r="Y239">
        <v>45952</v>
      </c>
      <c r="Z239">
        <v>1000000</v>
      </c>
      <c r="AA239" t="str">
        <f>IF(W239="","SIN ESTADO",IF(Y239&lt;&gt;"","PAGA",IF(X239&gt;0,"VENCIDA",IF(X239&gt;=-5,"POR VENCER","AL DÍA"))))</f>
        <v>PAGA</v>
      </c>
      <c r="AB239" t="str">
        <v>TRANSFERENCIA</v>
      </c>
      <c r="AC239">
        <f>IF(N($H239)&lt;4,"",IF(W239="","",W239+31))</f>
        <v>46046</v>
      </c>
      <c r="AD239">
        <f>IF(AC239="","",TODAY()-AC239)</f>
        <v>272</v>
      </c>
      <c r="AE239">
        <v>45952</v>
      </c>
      <c r="AF239">
        <v>1000000</v>
      </c>
      <c r="AG239" t="str">
        <f>IF(AC239="","SIN ESTADO",IF(AE239&lt;&gt;"","PAGA",IF(AD239&gt;0,"VENCIDA",IF(AD239&gt;=-5,"POR VENCER","AL DÍA"))))</f>
        <v>PAGA</v>
      </c>
      <c r="AH239" t="str">
        <v>TRANSFERENCIA</v>
      </c>
      <c r="AI239">
        <f>IF(N($H239)&lt;5,"",IF(AC239="","",AC239+31))</f>
        <v>46077</v>
      </c>
      <c r="AJ239">
        <f>IF(AI239="","",TODAY()-AI239)</f>
        <v>241</v>
      </c>
      <c r="AK239">
        <v>45986</v>
      </c>
      <c r="AL239">
        <v>1500000</v>
      </c>
      <c r="AM239" t="str">
        <f>IF(AI239="","SIN ESTADO",IF(AK239&lt;&gt;"","PAGA",IF(AJ239&gt;0,"VENCIDA",IF(AJ239&gt;=-5,"POR VENCER","AL DÍA"))))</f>
        <v>PAGA</v>
      </c>
      <c r="AN239" t="str">
        <v>TRANSFERENCIA</v>
      </c>
      <c r="AO239">
        <f>IF(N($H239)&lt;6,"",IF(AI239="","",AI239+31))</f>
        <v>46108</v>
      </c>
      <c r="AP239">
        <f>IF(AO239="","",TODAY()-AO239)</f>
        <v>210</v>
      </c>
      <c r="AQ239">
        <v>46020</v>
      </c>
      <c r="AR239">
        <v>1500000</v>
      </c>
      <c r="AS239" t="str">
        <f>IF(AO239="","SIN ESTADO",IF(AQ239&lt;&gt;"","PAGA",IF(AP239&gt;0,"VENCIDA",IF(AP239&gt;=-5,"POR VENCER","AL DÍA"))))</f>
        <v>PAGA</v>
      </c>
      <c r="AT239" t="str">
        <v>TRANSFERENCIA</v>
      </c>
      <c r="AU239">
        <f>IF(N($H239)&lt;7,"",IF(AO239="","",AO239+31))</f>
        <v>46139</v>
      </c>
      <c r="AV239">
        <f>IF(AU239="","",TODAY()-AU239)</f>
        <v>179</v>
      </c>
      <c r="AW239">
        <v>46166</v>
      </c>
      <c r="AX239">
        <v>1000000</v>
      </c>
      <c r="AY239" t="str">
        <f>IF(AU239="","SIN ESTADO",IF(AW239&lt;&gt;"","PAGA",IF(AV239&gt;0,"VENCIDA",IF(AV239&gt;=-5,"POR VENCER","AL DÍA"))))</f>
        <v>PAGA</v>
      </c>
      <c r="AZ239" t="str">
        <v>TRANSFERENCIA</v>
      </c>
      <c r="BA239">
        <f>IF(N($H239)&lt;8,"",IF(AU239="","",AU239+31))</f>
        <v>46170</v>
      </c>
      <c r="BB239">
        <f>IF(BA239="","",TODAY()-BA239)</f>
        <v>148</v>
      </c>
      <c r="BC239">
        <v>46166</v>
      </c>
      <c r="BD239">
        <v>1000000</v>
      </c>
      <c r="BE239" t="str">
        <f>IF(BA239="","SIN ESTADO",IF(BC239&lt;&gt;"","PAGA",IF(BB239&gt;0,"VENCIDA",IF(BB239&gt;=-5,"POR VENCER","AL DÍA"))))</f>
        <v>PAGA</v>
      </c>
      <c r="BF239" t="str">
        <v>TRANSFERENCIA</v>
      </c>
      <c r="BG239">
        <f>IF(N($H239)&lt;9,"",IF(BA239="","",BA239+31))</f>
        <v>46201</v>
      </c>
      <c r="BH239">
        <f>IF(BG239="","",TODAY()-BG239)</f>
        <v>117</v>
      </c>
      <c r="BI239">
        <v>46166</v>
      </c>
      <c r="BJ239">
        <v>1000000</v>
      </c>
      <c r="BK239" t="str">
        <f>IF(BG239="","SIN ESTADO",IF(BI239&lt;&gt;"","PAGA",IF(BH239&gt;0,"VENCIDA",IF(BH239&gt;=-5,"POR VENCER","AL DÍA"))))</f>
        <v>PAGA</v>
      </c>
      <c r="BL239" t="str">
        <v>TRANSFERENCIA</v>
      </c>
      <c r="BM239">
        <f>IF(N($H239)&lt;10,"",IF(BG239="","",BG239+31))</f>
        <v>46232</v>
      </c>
      <c r="BN239">
        <f>IF(BM239="","",TODAY()-BM239)</f>
        <v>86</v>
      </c>
      <c r="BO239">
        <v>46166</v>
      </c>
      <c r="BP239">
        <v>1000000</v>
      </c>
      <c r="BQ239" t="str">
        <f>IF(BM239="","SIN ESTADO",IF(BO239&lt;&gt;"","PAGA",IF(BN239&gt;0,"VENCIDA",IF(BN239&gt;=-5,"POR VENCER","AL DÍA"))))</f>
        <v>PAGA</v>
      </c>
      <c r="BR239" t="str">
        <v>TRANSFERENCIA</v>
      </c>
      <c r="BS239">
        <f>IF(N($H239)&lt;11,"",IF(BM239="","",BM239+31))</f>
        <v>46263</v>
      </c>
      <c r="BT239">
        <f>IF(BS239="","",TODAY()-BS239)</f>
        <v>55</v>
      </c>
      <c r="BU239">
        <v>46166</v>
      </c>
      <c r="BV239">
        <v>1000000</v>
      </c>
      <c r="BW239" t="str">
        <f>IF(BS239="","SIN ESTADO",IF(BU239&lt;&gt;"","PAGA",IF(BT239&gt;0,"VENCIDA",IF(BT239&gt;=-5,"POR VENCER","AL DÍA"))))</f>
        <v>PAGA</v>
      </c>
      <c r="BX239" t="str">
        <v>TRANSFERENCIA</v>
      </c>
      <c r="BY239">
        <f>IF(N($H239)&lt;12,"",IF(BS239="","",BS239+31))</f>
        <v>46294</v>
      </c>
      <c r="BZ239">
        <f>IF(BY239="","",TODAY()-BY239)</f>
        <v>24</v>
      </c>
      <c r="CA239">
        <v>46293</v>
      </c>
      <c r="CB239">
        <v>1000000</v>
      </c>
      <c r="CC239" t="str">
        <f>IF(BY239="","SIN ESTADO",IF(CA239&lt;&gt;"","PAGA",IF(BZ239&gt;0,"VENCIDA",IF(BZ239&gt;=-5,"POR VENCER","AL DÍA"))))</f>
        <v>PAGA</v>
      </c>
      <c r="CD239" t="str">
        <v>TRANSFERENCIA</v>
      </c>
      <c r="CE239">
        <f>IF(N($H239)&lt;13,"",IF(BY239="","",BY239+31))</f>
        <v>46325</v>
      </c>
      <c r="CF239">
        <f>IF(CE239="","",TODAY()-CE239)</f>
        <v>-7</v>
      </c>
      <c r="CI239" t="str">
        <f>IF(CE239="","SIN ESTADO",IF(CG239&lt;&gt;"","PAGA",IF(CF239&gt;0,"VENCIDA",IF(CF239&gt;=-5,"POR VENCER","AL DÍA"))))</f>
        <v>AL DÍA</v>
      </c>
      <c r="CK239">
        <f>IF(N($H239)&lt;14,"",IF(CE239="","",CE239+31))</f>
        <v>46356</v>
      </c>
      <c r="CL239">
        <f>IF(CK239="","",TODAY()-CK239)</f>
        <v>-38</v>
      </c>
      <c r="CO239" t="str">
        <f>IF(CK239="","SIN ESTADO",IF(CM239&lt;&gt;"","PAGA",IF(CL239&gt;0,"VENCIDA",IF(CL239&gt;=-5,"POR VENCER","AL DÍA"))))</f>
        <v>AL DÍA</v>
      </c>
      <c r="CQ239">
        <f>IF(N($H239)&lt;15,"",IF(CK239="","",CK239+31))</f>
        <v>46387</v>
      </c>
      <c r="CR239">
        <f>IF(CQ239="","",TODAY()-CQ239)</f>
        <v>-69</v>
      </c>
      <c r="CU239" t="str">
        <f>IF(CQ239="","SIN ESTADO",IF(CS239&lt;&gt;"","PAGA",IF(CR239&gt;0,"VENCIDA",IF(CR239&gt;=-5,"POR VENCER","AL DÍA"))))</f>
        <v>AL DÍA</v>
      </c>
      <c r="CW239">
        <f>IF(N($H239)&lt;16,"",IF(CQ239="","",CQ239+31))</f>
        <v>46418</v>
      </c>
      <c r="CX239">
        <f>IF(CW239="","",TODAY()-CW239)</f>
        <v>-100</v>
      </c>
      <c r="DA239" t="str">
        <f>IF(CW239="","SIN ESTADO",IF(CY239&lt;&gt;"","PAGA",IF(CX239&gt;0,"VENCIDA",IF(CX239&gt;=-5,"POR VENCER","AL DÍA"))))</f>
        <v>AL DÍA</v>
      </c>
      <c r="DC239">
        <f>IF(N($H239)&lt;17,"",IF(CW239="","",CW239+31))</f>
        <v>46449</v>
      </c>
      <c r="DD239">
        <f>IF(DC239="","",TODAY()-DC239)</f>
        <v>-131</v>
      </c>
      <c r="DG239" t="str">
        <f>IF(DC239="","SIN ESTADO",IF(DE239&lt;&gt;"","PAGA",IF(DD239&gt;0,"VENCIDA",IF(DD239&gt;=-5,"POR VENCER","AL DÍA"))))</f>
        <v>AL DÍA</v>
      </c>
      <c r="DI239">
        <f>IF(N($H239)&lt;18,"",IF(DC239="","",DC239+31))</f>
        <v>46480</v>
      </c>
      <c r="DJ239">
        <f>IF(DI239="","",TODAY()-DI239)</f>
        <v>-162</v>
      </c>
      <c r="DM239" t="str">
        <f>IF(DI239="","SIN ESTADO",IF(DK239&lt;&gt;"","PAGA",IF(DJ239&gt;0,"VENCIDA",IF(DJ239&gt;=-5,"POR VENCER","AL DÍA"))))</f>
        <v>AL DÍA</v>
      </c>
      <c r="DO239">
        <f>IF(N($H239)&lt;19,"",IF(DI239="","",DI239+31))</f>
        <v>46511</v>
      </c>
      <c r="DP239">
        <f>IF(DO239="","",TODAY()-DO239)</f>
        <v>-193</v>
      </c>
      <c r="DS239" t="str">
        <f>IF(DO239="","SIN ESTADO",IF(DQ239&lt;&gt;"","PAGA",IF(DP239&gt;0,"VENCIDA",IF(DP239&gt;=-5,"POR VENCER","AL DÍA"))))</f>
        <v>AL DÍA</v>
      </c>
      <c r="DU239">
        <f>IF(N($H239)&lt;20,"",IF(DO239="","",DO239+31))</f>
        <v>46542</v>
      </c>
      <c r="DV239">
        <f>IF(DU239="","",TODAY()-DU239)</f>
        <v>-224</v>
      </c>
      <c r="DY239" t="str">
        <f>IF(DU239="","SIN ESTADO",IF(DW239&lt;&gt;"","PAGA",IF(DV239&gt;0,"VENCIDA",IF(DV239&gt;=-5,"POR VENCER","AL DÍA"))))</f>
        <v>AL DÍA</v>
      </c>
      <c r="EA239">
        <f>IF(N($H239)&lt;21,"",IF(DU239="","",DU239+31))</f>
        <v>46573</v>
      </c>
      <c r="EB239">
        <f>IF(EA239="","",TODAY()-EA239)</f>
        <v>-255</v>
      </c>
      <c r="EE239" t="str">
        <f>IF(EA239="","SIN ESTADO",IF(EC239&lt;&gt;"","PAGA",IF(EB239&gt;0,"VENCIDA",IF(EB239&gt;=-5,"POR VENCER","AL DÍA"))))</f>
        <v>AL DÍA</v>
      </c>
      <c r="EG239">
        <f>IF(N($H239)&lt;22,"",IF(EA239="","",EA239+31))</f>
        <v>46604</v>
      </c>
      <c r="EH239">
        <f>IF(EG239="","",TODAY()-EG239)</f>
        <v>-286</v>
      </c>
      <c r="EK239" t="str">
        <f>IF(EG239="","SIN ESTADO",IF(EI239&lt;&gt;"","PAGA",IF(EH239&gt;0,"VENCIDA",IF(EH239&gt;=-5,"POR VENCER","AL DÍA"))))</f>
        <v>AL DÍA</v>
      </c>
      <c r="EM239">
        <f>IF(N($H239)&lt;23,"",IF(EG239="","",EG239+31))</f>
        <v>46635</v>
      </c>
      <c r="EN239">
        <f>IF(EM239="","",TODAY()-EM239)</f>
        <v>-317</v>
      </c>
      <c r="EQ239" t="str">
        <f>IF(EM239="","SIN ESTADO",IF(EO239&lt;&gt;"","PAGA",IF(EN239&gt;0,"VENCIDA",IF(EN239&gt;=-5,"POR VENCER","AL DÍA"))))</f>
        <v>AL DÍA</v>
      </c>
      <c r="ES239">
        <f>IF(N($H239)&lt;24,"",IF(EM239="","",EM239+31))</f>
        <v>46666</v>
      </c>
      <c r="ET239">
        <f>IF(ES239="","",TODAY()-ES239)</f>
        <v>-348</v>
      </c>
      <c r="EW239" t="str">
        <f>IF(ES239="","SIN ESTADO",IF(EU239&lt;&gt;"","PAGA",IF(ET239&gt;0,"VENCIDA",IF(ET239&gt;=-5,"POR VENCER","AL DÍA"))))</f>
        <v>AL DÍA</v>
      </c>
      <c r="EY239" t="str">
        <f>IF(N($H239)&lt;25,"",IF(ES239="","",ES239+31))</f>
        <v/>
      </c>
      <c r="EZ239" t="str">
        <f>IF(EY239="","",TODAY()-EY239)</f>
        <v/>
      </c>
      <c r="FC239" t="str">
        <f>IF(EY239="","SIN ESTADO",IF(FA239&lt;&gt;"","PAGA",IF(EZ239&gt;0,"VENCIDA",IF(EZ239&gt;=-5,"POR VENCER","AL DÍA"))))</f>
        <v>SIN ESTADO</v>
      </c>
      <c r="FE239" t="str">
        <f>IF(N($H239)&lt;26,"",IF(EY239="","",EY239+31))</f>
        <v/>
      </c>
      <c r="FF239" t="str">
        <f>IF(FE239="","",TODAY()-FE239)</f>
        <v/>
      </c>
      <c r="FI239" t="str">
        <f>IF(FE239="","SIN ESTADO",IF(FG239&lt;&gt;"","PAGA",IF(FF239&gt;0,"VENCIDA",IF(FF239&gt;=-5,"POR VENCER","AL DÍA"))))</f>
        <v>SIN ESTADO</v>
      </c>
      <c r="FK239" t="str">
        <f>IF(N($H239)&lt;27,"",IF(FE239="","",FE239+31))</f>
        <v/>
      </c>
      <c r="FL239" t="str">
        <f>IF(FK239="","",TODAY()-FK239)</f>
        <v/>
      </c>
      <c r="FO239" t="str">
        <f>IF(FK239="","SIN ESTADO",IF(FM239&lt;&gt;"","PAGA",IF(FL239&gt;0,"VENCIDA",IF(FL239&gt;=-5,"POR VENCER","AL DÍA"))))</f>
        <v>SIN ESTADO</v>
      </c>
      <c r="FQ239" t="str">
        <f>IF(N($H239)&lt;28,"",IF(FK239="","",FK239+31))</f>
        <v/>
      </c>
      <c r="FR239" t="str">
        <f>IF(FQ239="","",TODAY()-FQ239)</f>
        <v/>
      </c>
      <c r="FU239" t="str">
        <f>IF(FQ239="","SIN ESTADO",IF(FS239&lt;&gt;"","PAGA",IF(FR239&gt;0,"VENCIDA",IF(FR239&gt;=-5,"POR VENCER","AL DÍA"))))</f>
        <v>SIN ESTADO</v>
      </c>
      <c r="FW239" t="str">
        <f>IF(N($H239)&lt;29,"",IF(FQ239="","",FQ239+31))</f>
        <v/>
      </c>
      <c r="FX239" t="str">
        <f>IF(FW239="","",TODAY()-FW239)</f>
        <v/>
      </c>
      <c r="GA239" t="str">
        <f>IF(FW239="","SIN ESTADO",IF(FY239&lt;&gt;"","PAGA",IF(FX239&gt;0,"VENCIDA",IF(FX239&gt;=-5,"POR VENCER","AL DÍA"))))</f>
        <v>SIN ESTADO</v>
      </c>
      <c r="GC239" t="str">
        <f>IF(N($H239)&lt;30,"",IF(FW239="","",FW239+31))</f>
        <v/>
      </c>
      <c r="GD239" t="str">
        <f>IF(GC239="","",TODAY()-GC239)</f>
        <v/>
      </c>
      <c r="GG239" t="str">
        <f>IF(GC239="","SIN ESTADO",IF(GE239&lt;&gt;"","PAGA",IF(GD239&gt;0,"VENCIDA",IF(GD239&gt;=-5,"POR VENCER","AL DÍA"))))</f>
        <v>SIN ESTADO</v>
      </c>
      <c r="GI239" t="str">
        <f>IF(N($H239)&lt;31,"",IF(GC239="","",GC239+31))</f>
        <v/>
      </c>
      <c r="GJ239" t="str">
        <f>IF(GI239="","",TODAY()-GI239)</f>
        <v/>
      </c>
      <c r="GM239" t="str">
        <f>IF(GI239="","SIN ESTADO",IF(GK239&lt;&gt;"","PAGA",IF(GJ239&gt;0,"VENCIDA",IF(GJ239&gt;=-5,"POR VENCER","AL DÍA"))))</f>
        <v>SIN ESTADO</v>
      </c>
      <c r="GO239" t="str">
        <f>IF(N($H239)&lt;32,"",IF(GI239="","",GI239+31))</f>
        <v/>
      </c>
      <c r="GP239" t="str">
        <f>IF(GO239="","",TODAY()-GO239)</f>
        <v/>
      </c>
      <c r="GS239" t="str">
        <f>IF(GO239="","SIN ESTADO",IF(GQ239&lt;&gt;"","PAGA",IF(GP239&gt;0,"VENCIDA",IF(GP239&gt;=-5,"POR VENCER","AL DÍA"))))</f>
        <v>SIN ESTADO</v>
      </c>
      <c r="GU239" t="str">
        <f>IF(N($H239)&lt;33,"",IF(GO239="","",GO239+31))</f>
        <v/>
      </c>
      <c r="GV239" t="str">
        <f>IF(GU239="","",TODAY()-GU239)</f>
        <v/>
      </c>
      <c r="GY239" t="str">
        <f>IF(GU239="","SIN ESTADO",IF(GW239&lt;&gt;"","PAGA",IF(GV239&gt;0,"VENCIDA",IF(GV239&gt;=-5,"POR VENCER","AL DÍA"))))</f>
        <v>SIN ESTADO</v>
      </c>
      <c r="HA239" t="str">
        <f>IF(N($H239)&lt;34,"",IF(GU239="","",GU239+31))</f>
        <v/>
      </c>
      <c r="HB239" t="str">
        <f>IF(HA239="","",TODAY()-HA239)</f>
        <v/>
      </c>
      <c r="HE239" t="str">
        <f>IF(HA239="","SIN ESTADO",IF(HC239&lt;&gt;"","PAGA",IF(HB239&gt;0,"VENCIDA",IF(HB239&gt;=-5,"POR VENCER","AL DÍA"))))</f>
        <v>SIN ESTADO</v>
      </c>
      <c r="HG239" t="str">
        <f>IF(N($H239)&lt;35,"",IF(HA239="","",HA239+31))</f>
        <v/>
      </c>
      <c r="HH239" t="str">
        <f>IF(HG239="","",TODAY()-HG239)</f>
        <v/>
      </c>
      <c r="HK239" t="str">
        <f>IF(HG239="","SIN ESTADO",IF(HI239&lt;&gt;"","PAGA",IF(HH239&gt;0,"VENCIDA",IF(HH239&gt;=-5,"POR VENCER","AL DÍA"))))</f>
        <v>SIN ESTADO</v>
      </c>
      <c r="HM239" t="str">
        <f>IF(N($H239)&lt;36,"",IF(HG239="","",HG239+31))</f>
        <v/>
      </c>
      <c r="HN239" t="str">
        <f>IF(HM239="","",TODAY()-HM239)</f>
        <v/>
      </c>
      <c r="HQ239" t="str">
        <f>IF(HM239="","SIN ESTADO",IF(HO239&lt;&gt;"","PAGA",IF(HN239&gt;0,"VENCIDA",IF(HN239&gt;=-5,"POR VENCER","AL DÍA"))))</f>
        <v>SIN ESTADO</v>
      </c>
      <c r="HS239">
        <f>N239+T239+Z239+AF239+AL239+AR239+AX239+BD239+BJ239+BP239+BV239+CB239+CH239+CN239+CT239+CZ239+DF239+DL239+DR239+DX239+ED239+EJ239+EP239+EV239+FB239+FH239+FN239+FT239+FZ239+GF239+GL239+GR239+GX239+HD239+HJ239+HP239</f>
        <v>13000000</v>
      </c>
      <c r="HU239">
        <f>IFERROR(N($J239),0)</f>
        <v>979166.6666666666</v>
      </c>
      <c r="HW239">
        <f>SUMPRODUCT((MOD(COLUMN($M239:$HR239)-COLUMN($M239),6)=0)*ISNUMBER($M239:$HR239)*($M239:$HR239&gt;=RESUMEN!$C$26)*($M239:$HR239&lt;=RESUMEN!$C$27)*IFERROR(N($N239:$HS239),0))</f>
        <v>0</v>
      </c>
      <c r="HX239">
        <f>SUMPRODUCT((MOD(COLUMN($M239:$HR239)-COLUMN($M239),6)=0)*ISNUMBER($M239:$HR239)*($M239:$HR239&gt;=RESUMEN!$C$26)*($M239:$HR239&lt;=RESUMEN!$C$27))</f>
        <v>0</v>
      </c>
    </row>
    <row r="240">
      <c r="B240">
        <f>VENTAS!A239</f>
        <v>237</v>
      </c>
      <c r="C240" t="str">
        <f>VENTAS!B239</f>
        <v xml:space="preserve">LC2 - 26 - 4 </v>
      </c>
      <c r="D240" t="str">
        <f>VENTAS!C239</f>
        <v>VENDIDO</v>
      </c>
      <c r="E240">
        <f>VENTAS!D239</f>
        <v>28000000</v>
      </c>
      <c r="F240">
        <f>VENTAS!J239</f>
        <v>23500000</v>
      </c>
      <c r="G240">
        <f>VENTAS!F239</f>
        <v>45962</v>
      </c>
      <c r="H240">
        <f>VENTAS!K239</f>
        <v>24</v>
      </c>
      <c r="I240" t="str">
        <f>VENTAS!M239</f>
        <v xml:space="preserve">01 DE CADA MES </v>
      </c>
      <c r="J240">
        <f>VENTAS!L239</f>
        <v>979166.6666666666</v>
      </c>
      <c r="K240">
        <f>IF(N($H240)&lt;1,"",$G240+31)</f>
        <v>45993</v>
      </c>
      <c r="L240">
        <f>IF(K240="","",TODAY()-K240)</f>
        <v>325</v>
      </c>
      <c r="M240">
        <v>45990</v>
      </c>
      <c r="N240">
        <v>1000000</v>
      </c>
      <c r="O240" t="str">
        <f>IF(K240="","SIN ESTADO",IF(M240&lt;&gt;"","PAGA",IF(L240&gt;0,"VENCIDA",IF(L240&gt;=-5,"POR VENCER","AL DÍA"))))</f>
        <v>PAGA</v>
      </c>
      <c r="P240" t="str">
        <v>TRANSFERENCIA</v>
      </c>
      <c r="Q240">
        <f>IF(N($H240)&lt;2,"",IF(K240="","",K240+31))</f>
        <v>46024</v>
      </c>
      <c r="R240">
        <f>IF(Q240="","",TODAY()-Q240)</f>
        <v>294</v>
      </c>
      <c r="S240">
        <v>46021</v>
      </c>
      <c r="T240">
        <v>1000000</v>
      </c>
      <c r="U240" t="str">
        <f>IF(Q240="","SIN ESTADO",IF(S240&lt;&gt;"","PAGA",IF(R240&gt;0,"VENCIDA",IF(R240&gt;=-5,"POR VENCER","AL DÍA"))))</f>
        <v>PAGA</v>
      </c>
      <c r="V240" t="str">
        <v>TRANSFERENCIA</v>
      </c>
      <c r="W240">
        <f>IF(N($H240)&lt;3,"",IF(Q240="","",Q240+31))</f>
        <v>46055</v>
      </c>
      <c r="X240">
        <f>IF(W240="","",TODAY()-W240)</f>
        <v>263</v>
      </c>
      <c r="Y240">
        <v>46053</v>
      </c>
      <c r="Z240">
        <v>1000000</v>
      </c>
      <c r="AA240" t="str">
        <f>IF(W240="","SIN ESTADO",IF(Y240&lt;&gt;"","PAGA",IF(X240&gt;0,"VENCIDA",IF(X240&gt;=-5,"POR VENCER","AL DÍA"))))</f>
        <v>PAGA</v>
      </c>
      <c r="AB240" t="str">
        <v>TRANSFERENCIA</v>
      </c>
      <c r="AC240">
        <f>IF(N($H240)&lt;4,"",IF(W240="","",W240+31))</f>
        <v>46086</v>
      </c>
      <c r="AD240">
        <f>IF(AC240="","",TODAY()-AC240)</f>
        <v>232</v>
      </c>
      <c r="AE240">
        <v>46085</v>
      </c>
      <c r="AF240">
        <v>500000</v>
      </c>
      <c r="AG240" t="str">
        <f>IF(AC240="","SIN ESTADO",IF(AE240&lt;&gt;"","PAGA",IF(AD240&gt;0,"VENCIDA",IF(AD240&gt;=-5,"POR VENCER","AL DÍA"))))</f>
        <v>PAGA</v>
      </c>
      <c r="AH240" t="str">
        <v>TRANSFERENCIA</v>
      </c>
      <c r="AI240">
        <f>IF(N($H240)&lt;5,"",IF(AC240="","",AC240+31))</f>
        <v>46117</v>
      </c>
      <c r="AJ240">
        <f>IF(AI240="","",TODAY()-AI240)</f>
        <v>201</v>
      </c>
      <c r="AK240">
        <v>46156</v>
      </c>
      <c r="AL240">
        <v>1000000</v>
      </c>
      <c r="AM240" t="str">
        <f>IF(AI240="","SIN ESTADO",IF(AK240&lt;&gt;"","PAGA",IF(AJ240&gt;0,"VENCIDA",IF(AJ240&gt;=-5,"POR VENCER","AL DÍA"))))</f>
        <v>PAGA</v>
      </c>
      <c r="AN240" t="str">
        <v>TRANSFERENCIA</v>
      </c>
      <c r="AO240">
        <f>IF(N($H240)&lt;6,"",IF(AI240="","",AI240+31))</f>
        <v>46148</v>
      </c>
      <c r="AP240">
        <f>IF(AO240="","",TODAY()-AO240)</f>
        <v>170</v>
      </c>
      <c r="AQ240">
        <v>46213</v>
      </c>
      <c r="AR240">
        <v>1000000</v>
      </c>
      <c r="AS240" t="str">
        <f>IF(AO240="","SIN ESTADO",IF(AQ240&lt;&gt;"","PAGA",IF(AP240&gt;0,"VENCIDA",IF(AP240&gt;=-5,"POR VENCER","AL DÍA"))))</f>
        <v>PAGA</v>
      </c>
      <c r="AT240" t="str">
        <v>TRANSFERENCIA</v>
      </c>
      <c r="AU240">
        <f>IF(N($H240)&lt;7,"",IF(AO240="","",AO240+31))</f>
        <v>46179</v>
      </c>
      <c r="AV240">
        <f>IF(AU240="","",TODAY()-AU240)</f>
        <v>139</v>
      </c>
      <c r="AW240">
        <v>46246</v>
      </c>
      <c r="AX240">
        <v>1000000</v>
      </c>
      <c r="AY240" t="str">
        <f>IF(AU240="","SIN ESTADO",IF(AW240&lt;&gt;"","PAGA",IF(AV240&gt;0,"VENCIDA",IF(AV240&gt;=-5,"POR VENCER","AL DÍA"))))</f>
        <v>PAGA</v>
      </c>
      <c r="AZ240" t="str">
        <v>TRANSFERENCIA</v>
      </c>
      <c r="BA240">
        <f>IF(N($H240)&lt;8,"",IF(AU240="","",AU240+31))</f>
        <v>46210</v>
      </c>
      <c r="BB240">
        <f>IF(BA240="","",TODAY()-BA240)</f>
        <v>108</v>
      </c>
      <c r="BE240" t="str">
        <f>IF(BA240="","SIN ESTADO",IF(BC240&lt;&gt;"","PAGA",IF(BB240&gt;0,"VENCIDA",IF(BB240&gt;=-5,"POR VENCER","AL DÍA"))))</f>
        <v>VENCIDA</v>
      </c>
      <c r="BG240">
        <f>IF(N($H240)&lt;9,"",IF(BA240="","",BA240+31))</f>
        <v>46241</v>
      </c>
      <c r="BH240">
        <f>IF(BG240="","",TODAY()-BG240)</f>
        <v>77</v>
      </c>
      <c r="BK240" t="str">
        <f>IF(BG240="","SIN ESTADO",IF(BI240&lt;&gt;"","PAGA",IF(BH240&gt;0,"VENCIDA",IF(BH240&gt;=-5,"POR VENCER","AL DÍA"))))</f>
        <v>VENCIDA</v>
      </c>
      <c r="BM240">
        <f>IF(N($H240)&lt;10,"",IF(BG240="","",BG240+31))</f>
        <v>46272</v>
      </c>
      <c r="BN240">
        <f>IF(BM240="","",TODAY()-BM240)</f>
        <v>46</v>
      </c>
      <c r="BQ240" t="str">
        <f>IF(BM240="","SIN ESTADO",IF(BO240&lt;&gt;"","PAGA",IF(BN240&gt;0,"VENCIDA",IF(BN240&gt;=-5,"POR VENCER","AL DÍA"))))</f>
        <v>VENCIDA</v>
      </c>
      <c r="BS240">
        <f>IF(N($H240)&lt;11,"",IF(BM240="","",BM240+31))</f>
        <v>46303</v>
      </c>
      <c r="BT240">
        <f>IF(BS240="","",TODAY()-BS240)</f>
        <v>15</v>
      </c>
      <c r="BW240" t="str">
        <f>IF(BS240="","SIN ESTADO",IF(BU240&lt;&gt;"","PAGA",IF(BT240&gt;0,"VENCIDA",IF(BT240&gt;=-5,"POR VENCER","AL DÍA"))))</f>
        <v>VENCIDA</v>
      </c>
      <c r="BY240">
        <f>IF(N($H240)&lt;12,"",IF(BS240="","",BS240+31))</f>
        <v>46334</v>
      </c>
      <c r="BZ240">
        <f>IF(BY240="","",TODAY()-BY240)</f>
        <v>-16</v>
      </c>
      <c r="CC240" t="str">
        <f>IF(BY240="","SIN ESTADO",IF(CA240&lt;&gt;"","PAGA",IF(BZ240&gt;0,"VENCIDA",IF(BZ240&gt;=-5,"POR VENCER","AL DÍA"))))</f>
        <v>AL DÍA</v>
      </c>
      <c r="CE240">
        <f>IF(N($H240)&lt;13,"",IF(BY240="","",BY240+31))</f>
        <v>46365</v>
      </c>
      <c r="CF240">
        <f>IF(CE240="","",TODAY()-CE240)</f>
        <v>-47</v>
      </c>
      <c r="CI240" t="str">
        <f>IF(CE240="","SIN ESTADO",IF(CG240&lt;&gt;"","PAGA",IF(CF240&gt;0,"VENCIDA",IF(CF240&gt;=-5,"POR VENCER","AL DÍA"))))</f>
        <v>AL DÍA</v>
      </c>
      <c r="CK240">
        <f>IF(N($H240)&lt;14,"",IF(CE240="","",CE240+31))</f>
        <v>46396</v>
      </c>
      <c r="CL240">
        <f>IF(CK240="","",TODAY()-CK240)</f>
        <v>-78</v>
      </c>
      <c r="CO240" t="str">
        <f>IF(CK240="","SIN ESTADO",IF(CM240&lt;&gt;"","PAGA",IF(CL240&gt;0,"VENCIDA",IF(CL240&gt;=-5,"POR VENCER","AL DÍA"))))</f>
        <v>AL DÍA</v>
      </c>
      <c r="CQ240">
        <f>IF(N($H240)&lt;15,"",IF(CK240="","",CK240+31))</f>
        <v>46427</v>
      </c>
      <c r="CR240">
        <f>IF(CQ240="","",TODAY()-CQ240)</f>
        <v>-109</v>
      </c>
      <c r="CU240" t="str">
        <f>IF(CQ240="","SIN ESTADO",IF(CS240&lt;&gt;"","PAGA",IF(CR240&gt;0,"VENCIDA",IF(CR240&gt;=-5,"POR VENCER","AL DÍA"))))</f>
        <v>AL DÍA</v>
      </c>
      <c r="CW240">
        <f>IF(N($H240)&lt;16,"",IF(CQ240="","",CQ240+31))</f>
        <v>46458</v>
      </c>
      <c r="CX240">
        <f>IF(CW240="","",TODAY()-CW240)</f>
        <v>-140</v>
      </c>
      <c r="DA240" t="str">
        <f>IF(CW240="","SIN ESTADO",IF(CY240&lt;&gt;"","PAGA",IF(CX240&gt;0,"VENCIDA",IF(CX240&gt;=-5,"POR VENCER","AL DÍA"))))</f>
        <v>AL DÍA</v>
      </c>
      <c r="DC240">
        <f>IF(N($H240)&lt;17,"",IF(CW240="","",CW240+31))</f>
        <v>46489</v>
      </c>
      <c r="DD240">
        <f>IF(DC240="","",TODAY()-DC240)</f>
        <v>-171</v>
      </c>
      <c r="DG240" t="str">
        <f>IF(DC240="","SIN ESTADO",IF(DE240&lt;&gt;"","PAGA",IF(DD240&gt;0,"VENCIDA",IF(DD240&gt;=-5,"POR VENCER","AL DÍA"))))</f>
        <v>AL DÍA</v>
      </c>
      <c r="DI240">
        <f>IF(N($H240)&lt;18,"",IF(DC240="","",DC240+31))</f>
        <v>46520</v>
      </c>
      <c r="DJ240">
        <f>IF(DI240="","",TODAY()-DI240)</f>
        <v>-202</v>
      </c>
      <c r="DM240" t="str">
        <f>IF(DI240="","SIN ESTADO",IF(DK240&lt;&gt;"","PAGA",IF(DJ240&gt;0,"VENCIDA",IF(DJ240&gt;=-5,"POR VENCER","AL DÍA"))))</f>
        <v>AL DÍA</v>
      </c>
      <c r="DO240">
        <f>IF(N($H240)&lt;19,"",IF(DI240="","",DI240+31))</f>
        <v>46551</v>
      </c>
      <c r="DP240">
        <f>IF(DO240="","",TODAY()-DO240)</f>
        <v>-233</v>
      </c>
      <c r="DS240" t="str">
        <f>IF(DO240="","SIN ESTADO",IF(DQ240&lt;&gt;"","PAGA",IF(DP240&gt;0,"VENCIDA",IF(DP240&gt;=-5,"POR VENCER","AL DÍA"))))</f>
        <v>AL DÍA</v>
      </c>
      <c r="DU240">
        <f>IF(N($H240)&lt;20,"",IF(DO240="","",DO240+31))</f>
        <v>46582</v>
      </c>
      <c r="DV240">
        <f>IF(DU240="","",TODAY()-DU240)</f>
        <v>-264</v>
      </c>
      <c r="DY240" t="str">
        <f>IF(DU240="","SIN ESTADO",IF(DW240&lt;&gt;"","PAGA",IF(DV240&gt;0,"VENCIDA",IF(DV240&gt;=-5,"POR VENCER","AL DÍA"))))</f>
        <v>AL DÍA</v>
      </c>
      <c r="EA240">
        <f>IF(N($H240)&lt;21,"",IF(DU240="","",DU240+31))</f>
        <v>46613</v>
      </c>
      <c r="EB240">
        <f>IF(EA240="","",TODAY()-EA240)</f>
        <v>-295</v>
      </c>
      <c r="EE240" t="str">
        <f>IF(EA240="","SIN ESTADO",IF(EC240&lt;&gt;"","PAGA",IF(EB240&gt;0,"VENCIDA",IF(EB240&gt;=-5,"POR VENCER","AL DÍA"))))</f>
        <v>AL DÍA</v>
      </c>
      <c r="EG240">
        <f>IF(N($H240)&lt;22,"",IF(EA240="","",EA240+31))</f>
        <v>46644</v>
      </c>
      <c r="EH240">
        <f>IF(EG240="","",TODAY()-EG240)</f>
        <v>-326</v>
      </c>
      <c r="EK240" t="str">
        <f>IF(EG240="","SIN ESTADO",IF(EI240&lt;&gt;"","PAGA",IF(EH240&gt;0,"VENCIDA",IF(EH240&gt;=-5,"POR VENCER","AL DÍA"))))</f>
        <v>AL DÍA</v>
      </c>
      <c r="EM240">
        <f>IF(N($H240)&lt;23,"",IF(EG240="","",EG240+31))</f>
        <v>46675</v>
      </c>
      <c r="EN240">
        <f>IF(EM240="","",TODAY()-EM240)</f>
        <v>-357</v>
      </c>
      <c r="EQ240" t="str">
        <f>IF(EM240="","SIN ESTADO",IF(EO240&lt;&gt;"","PAGA",IF(EN240&gt;0,"VENCIDA",IF(EN240&gt;=-5,"POR VENCER","AL DÍA"))))</f>
        <v>AL DÍA</v>
      </c>
      <c r="ES240">
        <f>IF(N($H240)&lt;24,"",IF(EM240="","",EM240+31))</f>
        <v>46706</v>
      </c>
      <c r="ET240">
        <f>IF(ES240="","",TODAY()-ES240)</f>
        <v>-388</v>
      </c>
      <c r="EW240" t="str">
        <f>IF(ES240="","SIN ESTADO",IF(EU240&lt;&gt;"","PAGA",IF(ET240&gt;0,"VENCIDA",IF(ET240&gt;=-5,"POR VENCER","AL DÍA"))))</f>
        <v>AL DÍA</v>
      </c>
      <c r="EY240" t="str">
        <f>IF(N($H240)&lt;25,"",IF(ES240="","",ES240+31))</f>
        <v/>
      </c>
      <c r="EZ240" t="str">
        <f>IF(EY240="","",TODAY()-EY240)</f>
        <v/>
      </c>
      <c r="FC240" t="str">
        <f>IF(EY240="","SIN ESTADO",IF(FA240&lt;&gt;"","PAGA",IF(EZ240&gt;0,"VENCIDA",IF(EZ240&gt;=-5,"POR VENCER","AL DÍA"))))</f>
        <v>SIN ESTADO</v>
      </c>
      <c r="FE240" t="str">
        <f>IF(N($H240)&lt;26,"",IF(EY240="","",EY240+31))</f>
        <v/>
      </c>
      <c r="FF240" t="str">
        <f>IF(FE240="","",TODAY()-FE240)</f>
        <v/>
      </c>
      <c r="FI240" t="str">
        <f>IF(FE240="","SIN ESTADO",IF(FG240&lt;&gt;"","PAGA",IF(FF240&gt;0,"VENCIDA",IF(FF240&gt;=-5,"POR VENCER","AL DÍA"))))</f>
        <v>SIN ESTADO</v>
      </c>
      <c r="FK240" t="str">
        <f>IF(N($H240)&lt;27,"",IF(FE240="","",FE240+31))</f>
        <v/>
      </c>
      <c r="FL240" t="str">
        <f>IF(FK240="","",TODAY()-FK240)</f>
        <v/>
      </c>
      <c r="FO240" t="str">
        <f>IF(FK240="","SIN ESTADO",IF(FM240&lt;&gt;"","PAGA",IF(FL240&gt;0,"VENCIDA",IF(FL240&gt;=-5,"POR VENCER","AL DÍA"))))</f>
        <v>SIN ESTADO</v>
      </c>
      <c r="FQ240" t="str">
        <f>IF(N($H240)&lt;28,"",IF(FK240="","",FK240+31))</f>
        <v/>
      </c>
      <c r="FR240" t="str">
        <f>IF(FQ240="","",TODAY()-FQ240)</f>
        <v/>
      </c>
      <c r="FU240" t="str">
        <f>IF(FQ240="","SIN ESTADO",IF(FS240&lt;&gt;"","PAGA",IF(FR240&gt;0,"VENCIDA",IF(FR240&gt;=-5,"POR VENCER","AL DÍA"))))</f>
        <v>SIN ESTADO</v>
      </c>
      <c r="FW240" t="str">
        <f>IF(N($H240)&lt;29,"",IF(FQ240="","",FQ240+31))</f>
        <v/>
      </c>
      <c r="FX240" t="str">
        <f>IF(FW240="","",TODAY()-FW240)</f>
        <v/>
      </c>
      <c r="GA240" t="str">
        <f>IF(FW240="","SIN ESTADO",IF(FY240&lt;&gt;"","PAGA",IF(FX240&gt;0,"VENCIDA",IF(FX240&gt;=-5,"POR VENCER","AL DÍA"))))</f>
        <v>SIN ESTADO</v>
      </c>
      <c r="GC240" t="str">
        <f>IF(N($H240)&lt;30,"",IF(FW240="","",FW240+31))</f>
        <v/>
      </c>
      <c r="GD240" t="str">
        <f>IF(GC240="","",TODAY()-GC240)</f>
        <v/>
      </c>
      <c r="GG240" t="str">
        <f>IF(GC240="","SIN ESTADO",IF(GE240&lt;&gt;"","PAGA",IF(GD240&gt;0,"VENCIDA",IF(GD240&gt;=-5,"POR VENCER","AL DÍA"))))</f>
        <v>SIN ESTADO</v>
      </c>
      <c r="GI240" t="str">
        <f>IF(N($H240)&lt;31,"",IF(GC240="","",GC240+31))</f>
        <v/>
      </c>
      <c r="GJ240" t="str">
        <f>IF(GI240="","",TODAY()-GI240)</f>
        <v/>
      </c>
      <c r="GM240" t="str">
        <f>IF(GI240="","SIN ESTADO",IF(GK240&lt;&gt;"","PAGA",IF(GJ240&gt;0,"VENCIDA",IF(GJ240&gt;=-5,"POR VENCER","AL DÍA"))))</f>
        <v>SIN ESTADO</v>
      </c>
      <c r="GO240" t="str">
        <f>IF(N($H240)&lt;32,"",IF(GI240="","",GI240+31))</f>
        <v/>
      </c>
      <c r="GP240" t="str">
        <f>IF(GO240="","",TODAY()-GO240)</f>
        <v/>
      </c>
      <c r="GS240" t="str">
        <f>IF(GO240="","SIN ESTADO",IF(GQ240&lt;&gt;"","PAGA",IF(GP240&gt;0,"VENCIDA",IF(GP240&gt;=-5,"POR VENCER","AL DÍA"))))</f>
        <v>SIN ESTADO</v>
      </c>
      <c r="GU240" t="str">
        <f>IF(N($H240)&lt;33,"",IF(GO240="","",GO240+31))</f>
        <v/>
      </c>
      <c r="GV240" t="str">
        <f>IF(GU240="","",TODAY()-GU240)</f>
        <v/>
      </c>
      <c r="GY240" t="str">
        <f>IF(GU240="","SIN ESTADO",IF(GW240&lt;&gt;"","PAGA",IF(GV240&gt;0,"VENCIDA",IF(GV240&gt;=-5,"POR VENCER","AL DÍA"))))</f>
        <v>SIN ESTADO</v>
      </c>
      <c r="HA240" t="str">
        <f>IF(N($H240)&lt;34,"",IF(GU240="","",GU240+31))</f>
        <v/>
      </c>
      <c r="HB240" t="str">
        <f>IF(HA240="","",TODAY()-HA240)</f>
        <v/>
      </c>
      <c r="HE240" t="str">
        <f>IF(HA240="","SIN ESTADO",IF(HC240&lt;&gt;"","PAGA",IF(HB240&gt;0,"VENCIDA",IF(HB240&gt;=-5,"POR VENCER","AL DÍA"))))</f>
        <v>SIN ESTADO</v>
      </c>
      <c r="HG240" t="str">
        <f>IF(N($H240)&lt;35,"",IF(HA240="","",HA240+31))</f>
        <v/>
      </c>
      <c r="HH240" t="str">
        <f>IF(HG240="","",TODAY()-HG240)</f>
        <v/>
      </c>
      <c r="HK240" t="str">
        <f>IF(HG240="","SIN ESTADO",IF(HI240&lt;&gt;"","PAGA",IF(HH240&gt;0,"VENCIDA",IF(HH240&gt;=-5,"POR VENCER","AL DÍA"))))</f>
        <v>SIN ESTADO</v>
      </c>
      <c r="HM240" t="str">
        <f>IF(N($H240)&lt;36,"",IF(HG240="","",HG240+31))</f>
        <v/>
      </c>
      <c r="HN240" t="str">
        <f>IF(HM240="","",TODAY()-HM240)</f>
        <v/>
      </c>
      <c r="HQ240" t="str">
        <f>IF(HM240="","SIN ESTADO",IF(HO240&lt;&gt;"","PAGA",IF(HN240&gt;0,"VENCIDA",IF(HN240&gt;=-5,"POR VENCER","AL DÍA"))))</f>
        <v>SIN ESTADO</v>
      </c>
      <c r="HS240">
        <f>N240+T240+Z240+AF240+AL240+AR240+AX240+BD240+BJ240+BP240+BV240+CB240+CH240+CN240+CT240+CZ240+DF240+DL240+DR240+DX240+ED240+EJ240+EP240+EV240+FB240+FH240+FN240+FT240+FZ240+GF240+GL240+GR240+GX240+HD240+HJ240+HP240</f>
        <v>6500000</v>
      </c>
      <c r="HU240">
        <f>IFERROR(N($J240),0)</f>
        <v>979166.6666666666</v>
      </c>
      <c r="HW240">
        <f>SUMPRODUCT((MOD(COLUMN($M240:$HR240)-COLUMN($M240),6)=0)*ISNUMBER($M240:$HR240)*($M240:$HR240&gt;=RESUMEN!$C$26)*($M240:$HR240&lt;=RESUMEN!$C$27)*IFERROR(N($N240:$HS240),0))</f>
        <v>1000000</v>
      </c>
      <c r="HX240">
        <f>SUMPRODUCT((MOD(COLUMN($M240:$HR240)-COLUMN($M240),6)=0)*ISNUMBER($M240:$HR240)*($M240:$HR240&gt;=RESUMEN!$C$26)*($M240:$HR240&lt;=RESUMEN!$C$27))</f>
        <v>1</v>
      </c>
    </row>
    <row r="241">
      <c r="B241">
        <f>VENTAS!A240</f>
        <v>238</v>
      </c>
      <c r="C241" t="str">
        <f>VENTAS!B240</f>
        <v xml:space="preserve">LC2 - 26 - 5 </v>
      </c>
      <c r="D241" t="str">
        <f>VENTAS!C240</f>
        <v>VENDIDO</v>
      </c>
      <c r="E241">
        <f>VENTAS!D240</f>
        <v>28000000</v>
      </c>
      <c r="F241">
        <f>VENTAS!J240</f>
        <v>24000000</v>
      </c>
      <c r="G241">
        <f>VENTAS!F240</f>
        <v>46006</v>
      </c>
      <c r="H241">
        <f>VENTAS!K240</f>
        <v>24</v>
      </c>
      <c r="I241" t="str">
        <f>VENTAS!M240</f>
        <v xml:space="preserve">15 DE CADA MES </v>
      </c>
      <c r="J241">
        <f>VENTAS!L240</f>
        <v>1000000</v>
      </c>
      <c r="K241">
        <f>IF(N($H241)&lt;1,"",$G241+31)</f>
        <v>46037</v>
      </c>
      <c r="L241">
        <f>IF(K241="","",TODAY()-K241)</f>
        <v>281</v>
      </c>
      <c r="M241">
        <v>45672</v>
      </c>
      <c r="N241">
        <v>1000000</v>
      </c>
      <c r="O241" t="str">
        <f>IF(K241="","SIN ESTADO",IF(M241&lt;&gt;"","PAGA",IF(L241&gt;0,"VENCIDA",IF(L241&gt;=-5,"POR VENCER","AL DÍA"))))</f>
        <v>PAGA</v>
      </c>
      <c r="P241" t="str">
        <v>TRANSFERENCIA</v>
      </c>
      <c r="Q241">
        <f>IF(N($H241)&lt;2,"",IF(K241="","",K241+31))</f>
        <v>46068</v>
      </c>
      <c r="R241">
        <f>IF(Q241="","",TODAY()-Q241)</f>
        <v>250</v>
      </c>
      <c r="S241">
        <v>46070</v>
      </c>
      <c r="T241">
        <v>1000000</v>
      </c>
      <c r="U241" t="str">
        <f>IF(Q241="","SIN ESTADO",IF(S241&lt;&gt;"","PAGA",IF(R241&gt;0,"VENCIDA",IF(R241&gt;=-5,"POR VENCER","AL DÍA"))))</f>
        <v>PAGA</v>
      </c>
      <c r="V241" t="str">
        <v>TRANSFERENCIA</v>
      </c>
      <c r="W241">
        <f>IF(N($H241)&lt;3,"",IF(Q241="","",Q241+31))</f>
        <v>46099</v>
      </c>
      <c r="X241">
        <f>IF(W241="","",TODAY()-W241)</f>
        <v>219</v>
      </c>
      <c r="Y241">
        <v>46091</v>
      </c>
      <c r="Z241">
        <v>1000000</v>
      </c>
      <c r="AA241" t="str">
        <f>IF(W241="","SIN ESTADO",IF(Y241&lt;&gt;"","PAGA",IF(X241&gt;0,"VENCIDA",IF(X241&gt;=-5,"POR VENCER","AL DÍA"))))</f>
        <v>PAGA</v>
      </c>
      <c r="AB241" t="str">
        <v>TRANSFERENCIA</v>
      </c>
      <c r="AC241">
        <f>IF(N($H241)&lt;4,"",IF(W241="","",W241+31))</f>
        <v>46130</v>
      </c>
      <c r="AD241">
        <f>IF(AC241="","",TODAY()-AC241)</f>
        <v>188</v>
      </c>
      <c r="AE241">
        <v>46129</v>
      </c>
      <c r="AF241">
        <v>1000000</v>
      </c>
      <c r="AG241" t="str">
        <f>IF(AC241="","SIN ESTADO",IF(AE241&lt;&gt;"","PAGA",IF(AD241&gt;0,"VENCIDA",IF(AD241&gt;=-5,"POR VENCER","AL DÍA"))))</f>
        <v>PAGA</v>
      </c>
      <c r="AH241" t="str">
        <v>TRANSFERENCIA</v>
      </c>
      <c r="AI241">
        <f>IF(N($H241)&lt;5,"",IF(AC241="","",AC241+31))</f>
        <v>46161</v>
      </c>
      <c r="AJ241">
        <f>IF(AI241="","",TODAY()-AI241)</f>
        <v>157</v>
      </c>
      <c r="AK241">
        <v>46159</v>
      </c>
      <c r="AL241">
        <v>1000000</v>
      </c>
      <c r="AM241" t="str">
        <f>IF(AI241="","SIN ESTADO",IF(AK241&lt;&gt;"","PAGA",IF(AJ241&gt;0,"VENCIDA",IF(AJ241&gt;=-5,"POR VENCER","AL DÍA"))))</f>
        <v>PAGA</v>
      </c>
      <c r="AN241" t="str">
        <v>TRANSFERENCIA</v>
      </c>
      <c r="AO241">
        <f>IF(N($H241)&lt;6,"",IF(AI241="","",AI241+31))</f>
        <v>46192</v>
      </c>
      <c r="AP241">
        <f>IF(AO241="","",TODAY()-AO241)</f>
        <v>126</v>
      </c>
      <c r="AQ241">
        <v>46163</v>
      </c>
      <c r="AR241">
        <v>1000000</v>
      </c>
      <c r="AS241" t="str">
        <f>IF(AO241="","SIN ESTADO",IF(AQ241&lt;&gt;"","PAGA",IF(AP241&gt;0,"VENCIDA",IF(AP241&gt;=-5,"POR VENCER","AL DÍA"))))</f>
        <v>PAGA</v>
      </c>
      <c r="AT241" t="str">
        <v>TRANSFERENCIA</v>
      </c>
      <c r="AU241">
        <f>IF(N($H241)&lt;7,"",IF(AO241="","",AO241+31))</f>
        <v>46223</v>
      </c>
      <c r="AV241">
        <f>IF(AU241="","",TODAY()-AU241)</f>
        <v>95</v>
      </c>
      <c r="AW241">
        <v>46192</v>
      </c>
      <c r="AX241">
        <v>1000000</v>
      </c>
      <c r="AY241" t="str">
        <f>IF(AU241="","SIN ESTADO",IF(AW241&lt;&gt;"","PAGA",IF(AV241&gt;0,"VENCIDA",IF(AV241&gt;=-5,"POR VENCER","AL DÍA"))))</f>
        <v>PAGA</v>
      </c>
      <c r="AZ241" t="str">
        <v>TRANSFERENCIA</v>
      </c>
      <c r="BA241">
        <f>IF(N($H241)&lt;8,"",IF(AU241="","",AU241+31))</f>
        <v>46254</v>
      </c>
      <c r="BB241">
        <f>IF(BA241="","",TODAY()-BA241)</f>
        <v>64</v>
      </c>
      <c r="BC241">
        <v>46213</v>
      </c>
      <c r="BD241">
        <v>1000000</v>
      </c>
      <c r="BE241" t="str">
        <f>IF(BA241="","SIN ESTADO",IF(BC241&lt;&gt;"","PAGA",IF(BB241&gt;0,"VENCIDA",IF(BB241&gt;=-5,"POR VENCER","AL DÍA"))))</f>
        <v>PAGA</v>
      </c>
      <c r="BF241" t="str">
        <v>TRANSFERENCIA</v>
      </c>
      <c r="BG241">
        <f>IF(N($H241)&lt;9,"",IF(BA241="","",BA241+31))</f>
        <v>46285</v>
      </c>
      <c r="BH241">
        <f>IF(BG241="","",TODAY()-BG241)</f>
        <v>33</v>
      </c>
      <c r="BI241">
        <v>46254</v>
      </c>
      <c r="BJ241">
        <v>1000000</v>
      </c>
      <c r="BK241" t="str">
        <f>IF(BG241="","SIN ESTADO",IF(BI241&lt;&gt;"","PAGA",IF(BH241&gt;0,"VENCIDA",IF(BH241&gt;=-5,"POR VENCER","AL DÍA"))))</f>
        <v>PAGA</v>
      </c>
      <c r="BL241" t="str">
        <v>TRANSFERENCIA</v>
      </c>
      <c r="BM241">
        <f>IF(N($H241)&lt;10,"",IF(BG241="","",BG241+31))</f>
        <v>46316</v>
      </c>
      <c r="BN241">
        <f>IF(BM241="","",TODAY()-BM241)</f>
        <v>2</v>
      </c>
      <c r="BO241">
        <v>46287</v>
      </c>
      <c r="BP241">
        <v>1000000</v>
      </c>
      <c r="BQ241" t="str">
        <f>IF(BM241="","SIN ESTADO",IF(BO241&lt;&gt;"","PAGA",IF(BN241&gt;0,"VENCIDA",IF(BN241&gt;=-5,"POR VENCER","AL DÍA"))))</f>
        <v>PAGA</v>
      </c>
      <c r="BR241" t="str">
        <v>TRANSFERENCIA</v>
      </c>
      <c r="BS241">
        <f>IF(N($H241)&lt;11,"",IF(BM241="","",BM241+31))</f>
        <v>46347</v>
      </c>
      <c r="BT241">
        <f>IF(BS241="","",TODAY()-BS241)</f>
        <v>-29</v>
      </c>
      <c r="BW241" t="str">
        <f>IF(BS241="","SIN ESTADO",IF(BU241&lt;&gt;"","PAGA",IF(BT241&gt;0,"VENCIDA",IF(BT241&gt;=-5,"POR VENCER","AL DÍA"))))</f>
        <v>AL DÍA</v>
      </c>
      <c r="BY241">
        <f>IF(N($H241)&lt;12,"",IF(BS241="","",BS241+31))</f>
        <v>46378</v>
      </c>
      <c r="BZ241">
        <f>IF(BY241="","",TODAY()-BY241)</f>
        <v>-60</v>
      </c>
      <c r="CC241" t="str">
        <f>IF(BY241="","SIN ESTADO",IF(CA241&lt;&gt;"","PAGA",IF(BZ241&gt;0,"VENCIDA",IF(BZ241&gt;=-5,"POR VENCER","AL DÍA"))))</f>
        <v>AL DÍA</v>
      </c>
      <c r="CE241">
        <f>IF(N($H241)&lt;13,"",IF(BY241="","",BY241+31))</f>
        <v>46409</v>
      </c>
      <c r="CF241">
        <f>IF(CE241="","",TODAY()-CE241)</f>
        <v>-91</v>
      </c>
      <c r="CI241" t="str">
        <f>IF(CE241="","SIN ESTADO",IF(CG241&lt;&gt;"","PAGA",IF(CF241&gt;0,"VENCIDA",IF(CF241&gt;=-5,"POR VENCER","AL DÍA"))))</f>
        <v>AL DÍA</v>
      </c>
      <c r="CK241">
        <f>IF(N($H241)&lt;14,"",IF(CE241="","",CE241+31))</f>
        <v>46440</v>
      </c>
      <c r="CL241">
        <f>IF(CK241="","",TODAY()-CK241)</f>
        <v>-122</v>
      </c>
      <c r="CO241" t="str">
        <f>IF(CK241="","SIN ESTADO",IF(CM241&lt;&gt;"","PAGA",IF(CL241&gt;0,"VENCIDA",IF(CL241&gt;=-5,"POR VENCER","AL DÍA"))))</f>
        <v>AL DÍA</v>
      </c>
      <c r="CQ241">
        <f>IF(N($H241)&lt;15,"",IF(CK241="","",CK241+31))</f>
        <v>46471</v>
      </c>
      <c r="CR241">
        <f>IF(CQ241="","",TODAY()-CQ241)</f>
        <v>-153</v>
      </c>
      <c r="CU241" t="str">
        <f>IF(CQ241="","SIN ESTADO",IF(CS241&lt;&gt;"","PAGA",IF(CR241&gt;0,"VENCIDA",IF(CR241&gt;=-5,"POR VENCER","AL DÍA"))))</f>
        <v>AL DÍA</v>
      </c>
      <c r="CW241">
        <f>IF(N($H241)&lt;16,"",IF(CQ241="","",CQ241+31))</f>
        <v>46502</v>
      </c>
      <c r="CX241">
        <f>IF(CW241="","",TODAY()-CW241)</f>
        <v>-184</v>
      </c>
      <c r="DA241" t="str">
        <f>IF(CW241="","SIN ESTADO",IF(CY241&lt;&gt;"","PAGA",IF(CX241&gt;0,"VENCIDA",IF(CX241&gt;=-5,"POR VENCER","AL DÍA"))))</f>
        <v>AL DÍA</v>
      </c>
      <c r="DC241">
        <f>IF(N($H241)&lt;17,"",IF(CW241="","",CW241+31))</f>
        <v>46533</v>
      </c>
      <c r="DD241">
        <f>IF(DC241="","",TODAY()-DC241)</f>
        <v>-215</v>
      </c>
      <c r="DG241" t="str">
        <f>IF(DC241="","SIN ESTADO",IF(DE241&lt;&gt;"","PAGA",IF(DD241&gt;0,"VENCIDA",IF(DD241&gt;=-5,"POR VENCER","AL DÍA"))))</f>
        <v>AL DÍA</v>
      </c>
      <c r="DI241">
        <f>IF(N($H241)&lt;18,"",IF(DC241="","",DC241+31))</f>
        <v>46564</v>
      </c>
      <c r="DJ241">
        <f>IF(DI241="","",TODAY()-DI241)</f>
        <v>-246</v>
      </c>
      <c r="DM241" t="str">
        <f>IF(DI241="","SIN ESTADO",IF(DK241&lt;&gt;"","PAGA",IF(DJ241&gt;0,"VENCIDA",IF(DJ241&gt;=-5,"POR VENCER","AL DÍA"))))</f>
        <v>AL DÍA</v>
      </c>
      <c r="DO241">
        <f>IF(N($H241)&lt;19,"",IF(DI241="","",DI241+31))</f>
        <v>46595</v>
      </c>
      <c r="DP241">
        <f>IF(DO241="","",TODAY()-DO241)</f>
        <v>-277</v>
      </c>
      <c r="DS241" t="str">
        <f>IF(DO241="","SIN ESTADO",IF(DQ241&lt;&gt;"","PAGA",IF(DP241&gt;0,"VENCIDA",IF(DP241&gt;=-5,"POR VENCER","AL DÍA"))))</f>
        <v>AL DÍA</v>
      </c>
      <c r="DU241">
        <f>IF(N($H241)&lt;20,"",IF(DO241="","",DO241+31))</f>
        <v>46626</v>
      </c>
      <c r="DV241">
        <f>IF(DU241="","",TODAY()-DU241)</f>
        <v>-308</v>
      </c>
      <c r="DY241" t="str">
        <f>IF(DU241="","SIN ESTADO",IF(DW241&lt;&gt;"","PAGA",IF(DV241&gt;0,"VENCIDA",IF(DV241&gt;=-5,"POR VENCER","AL DÍA"))))</f>
        <v>AL DÍA</v>
      </c>
      <c r="EA241">
        <f>IF(N($H241)&lt;21,"",IF(DU241="","",DU241+31))</f>
        <v>46657</v>
      </c>
      <c r="EB241">
        <f>IF(EA241="","",TODAY()-EA241)</f>
        <v>-339</v>
      </c>
      <c r="EE241" t="str">
        <f>IF(EA241="","SIN ESTADO",IF(EC241&lt;&gt;"","PAGA",IF(EB241&gt;0,"VENCIDA",IF(EB241&gt;=-5,"POR VENCER","AL DÍA"))))</f>
        <v>AL DÍA</v>
      </c>
      <c r="EG241">
        <f>IF(N($H241)&lt;22,"",IF(EA241="","",EA241+31))</f>
        <v>46688</v>
      </c>
      <c r="EH241">
        <f>IF(EG241="","",TODAY()-EG241)</f>
        <v>-370</v>
      </c>
      <c r="EK241" t="str">
        <f>IF(EG241="","SIN ESTADO",IF(EI241&lt;&gt;"","PAGA",IF(EH241&gt;0,"VENCIDA",IF(EH241&gt;=-5,"POR VENCER","AL DÍA"))))</f>
        <v>AL DÍA</v>
      </c>
      <c r="EM241">
        <f>IF(N($H241)&lt;23,"",IF(EG241="","",EG241+31))</f>
        <v>46719</v>
      </c>
      <c r="EN241">
        <f>IF(EM241="","",TODAY()-EM241)</f>
        <v>-401</v>
      </c>
      <c r="EQ241" t="str">
        <f>IF(EM241="","SIN ESTADO",IF(EO241&lt;&gt;"","PAGA",IF(EN241&gt;0,"VENCIDA",IF(EN241&gt;=-5,"POR VENCER","AL DÍA"))))</f>
        <v>AL DÍA</v>
      </c>
      <c r="ES241">
        <f>IF(N($H241)&lt;24,"",IF(EM241="","",EM241+31))</f>
        <v>46750</v>
      </c>
      <c r="ET241">
        <f>IF(ES241="","",TODAY()-ES241)</f>
        <v>-432</v>
      </c>
      <c r="EW241" t="str">
        <f>IF(ES241="","SIN ESTADO",IF(EU241&lt;&gt;"","PAGA",IF(ET241&gt;0,"VENCIDA",IF(ET241&gt;=-5,"POR VENCER","AL DÍA"))))</f>
        <v>AL DÍA</v>
      </c>
      <c r="EY241" t="str">
        <f>IF(N($H241)&lt;25,"",IF(ES241="","",ES241+31))</f>
        <v/>
      </c>
      <c r="EZ241" t="str">
        <f>IF(EY241="","",TODAY()-EY241)</f>
        <v/>
      </c>
      <c r="FC241" t="str">
        <f>IF(EY241="","SIN ESTADO",IF(FA241&lt;&gt;"","PAGA",IF(EZ241&gt;0,"VENCIDA",IF(EZ241&gt;=-5,"POR VENCER","AL DÍA"))))</f>
        <v>SIN ESTADO</v>
      </c>
      <c r="FE241" t="str">
        <f>IF(N($H241)&lt;26,"",IF(EY241="","",EY241+31))</f>
        <v/>
      </c>
      <c r="FF241" t="str">
        <f>IF(FE241="","",TODAY()-FE241)</f>
        <v/>
      </c>
      <c r="FI241" t="str">
        <f>IF(FE241="","SIN ESTADO",IF(FG241&lt;&gt;"","PAGA",IF(FF241&gt;0,"VENCIDA",IF(FF241&gt;=-5,"POR VENCER","AL DÍA"))))</f>
        <v>SIN ESTADO</v>
      </c>
      <c r="FK241" t="str">
        <f>IF(N($H241)&lt;27,"",IF(FE241="","",FE241+31))</f>
        <v/>
      </c>
      <c r="FL241" t="str">
        <f>IF(FK241="","",TODAY()-FK241)</f>
        <v/>
      </c>
      <c r="FO241" t="str">
        <f>IF(FK241="","SIN ESTADO",IF(FM241&lt;&gt;"","PAGA",IF(FL241&gt;0,"VENCIDA",IF(FL241&gt;=-5,"POR VENCER","AL DÍA"))))</f>
        <v>SIN ESTADO</v>
      </c>
      <c r="FQ241" t="str">
        <f>IF(N($H241)&lt;28,"",IF(FK241="","",FK241+31))</f>
        <v/>
      </c>
      <c r="FR241" t="str">
        <f>IF(FQ241="","",TODAY()-FQ241)</f>
        <v/>
      </c>
      <c r="FU241" t="str">
        <f>IF(FQ241="","SIN ESTADO",IF(FS241&lt;&gt;"","PAGA",IF(FR241&gt;0,"VENCIDA",IF(FR241&gt;=-5,"POR VENCER","AL DÍA"))))</f>
        <v>SIN ESTADO</v>
      </c>
      <c r="FW241" t="str">
        <f>IF(N($H241)&lt;29,"",IF(FQ241="","",FQ241+31))</f>
        <v/>
      </c>
      <c r="FX241" t="str">
        <f>IF(FW241="","",TODAY()-FW241)</f>
        <v/>
      </c>
      <c r="GA241" t="str">
        <f>IF(FW241="","SIN ESTADO",IF(FY241&lt;&gt;"","PAGA",IF(FX241&gt;0,"VENCIDA",IF(FX241&gt;=-5,"POR VENCER","AL DÍA"))))</f>
        <v>SIN ESTADO</v>
      </c>
      <c r="GC241" t="str">
        <f>IF(N($H241)&lt;30,"",IF(FW241="","",FW241+31))</f>
        <v/>
      </c>
      <c r="GD241" t="str">
        <f>IF(GC241="","",TODAY()-GC241)</f>
        <v/>
      </c>
      <c r="GG241" t="str">
        <f>IF(GC241="","SIN ESTADO",IF(GE241&lt;&gt;"","PAGA",IF(GD241&gt;0,"VENCIDA",IF(GD241&gt;=-5,"POR VENCER","AL DÍA"))))</f>
        <v>SIN ESTADO</v>
      </c>
      <c r="GI241" t="str">
        <f>IF(N($H241)&lt;31,"",IF(GC241="","",GC241+31))</f>
        <v/>
      </c>
      <c r="GJ241" t="str">
        <f>IF(GI241="","",TODAY()-GI241)</f>
        <v/>
      </c>
      <c r="GM241" t="str">
        <f>IF(GI241="","SIN ESTADO",IF(GK241&lt;&gt;"","PAGA",IF(GJ241&gt;0,"VENCIDA",IF(GJ241&gt;=-5,"POR VENCER","AL DÍA"))))</f>
        <v>SIN ESTADO</v>
      </c>
      <c r="GO241" t="str">
        <f>IF(N($H241)&lt;32,"",IF(GI241="","",GI241+31))</f>
        <v/>
      </c>
      <c r="GP241" t="str">
        <f>IF(GO241="","",TODAY()-GO241)</f>
        <v/>
      </c>
      <c r="GS241" t="str">
        <f>IF(GO241="","SIN ESTADO",IF(GQ241&lt;&gt;"","PAGA",IF(GP241&gt;0,"VENCIDA",IF(GP241&gt;=-5,"POR VENCER","AL DÍA"))))</f>
        <v>SIN ESTADO</v>
      </c>
      <c r="GU241" t="str">
        <f>IF(N($H241)&lt;33,"",IF(GO241="","",GO241+31))</f>
        <v/>
      </c>
      <c r="GV241" t="str">
        <f>IF(GU241="","",TODAY()-GU241)</f>
        <v/>
      </c>
      <c r="GY241" t="str">
        <f>IF(GU241="","SIN ESTADO",IF(GW241&lt;&gt;"","PAGA",IF(GV241&gt;0,"VENCIDA",IF(GV241&gt;=-5,"POR VENCER","AL DÍA"))))</f>
        <v>SIN ESTADO</v>
      </c>
      <c r="HA241" t="str">
        <f>IF(N($H241)&lt;34,"",IF(GU241="","",GU241+31))</f>
        <v/>
      </c>
      <c r="HB241" t="str">
        <f>IF(HA241="","",TODAY()-HA241)</f>
        <v/>
      </c>
      <c r="HE241" t="str">
        <f>IF(HA241="","SIN ESTADO",IF(HC241&lt;&gt;"","PAGA",IF(HB241&gt;0,"VENCIDA",IF(HB241&gt;=-5,"POR VENCER","AL DÍA"))))</f>
        <v>SIN ESTADO</v>
      </c>
      <c r="HG241" t="str">
        <f>IF(N($H241)&lt;35,"",IF(HA241="","",HA241+31))</f>
        <v/>
      </c>
      <c r="HH241" t="str">
        <f>IF(HG241="","",TODAY()-HG241)</f>
        <v/>
      </c>
      <c r="HK241" t="str">
        <f>IF(HG241="","SIN ESTADO",IF(HI241&lt;&gt;"","PAGA",IF(HH241&gt;0,"VENCIDA",IF(HH241&gt;=-5,"POR VENCER","AL DÍA"))))</f>
        <v>SIN ESTADO</v>
      </c>
      <c r="HM241" t="str">
        <f>IF(N($H241)&lt;36,"",IF(HG241="","",HG241+31))</f>
        <v/>
      </c>
      <c r="HN241" t="str">
        <f>IF(HM241="","",TODAY()-HM241)</f>
        <v/>
      </c>
      <c r="HQ241" t="str">
        <f>IF(HM241="","SIN ESTADO",IF(HO241&lt;&gt;"","PAGA",IF(HN241&gt;0,"VENCIDA",IF(HN241&gt;=-5,"POR VENCER","AL DÍA"))))</f>
        <v>SIN ESTADO</v>
      </c>
      <c r="HS241">
        <f>N241+T241+Z241+AF241+AL241+AR241+AX241+BD241+BJ241+BP241+BV241+CB241+CH241+CN241+CT241+CZ241+DF241+DL241+DR241+DX241+ED241+EJ241+EP241+EV241+FB241+FH241+FN241+FT241+FZ241+GF241+GL241+GR241+GX241+HD241+HJ241+HP241</f>
        <v>10000000</v>
      </c>
      <c r="HU241">
        <f>IFERROR(N($J241),0)</f>
        <v>1000000</v>
      </c>
      <c r="HW241">
        <f>SUMPRODUCT((MOD(COLUMN($M241:$HR241)-COLUMN($M241),6)=0)*ISNUMBER($M241:$HR241)*($M241:$HR241&gt;=RESUMEN!$C$26)*($M241:$HR241&lt;=RESUMEN!$C$27)*IFERROR(N($N241:$HS241),0))</f>
        <v>1000000</v>
      </c>
      <c r="HX241">
        <f>SUMPRODUCT((MOD(COLUMN($M241:$HR241)-COLUMN($M241),6)=0)*ISNUMBER($M241:$HR241)*($M241:$HR241&gt;=RESUMEN!$C$26)*($M241:$HR241&lt;=RESUMEN!$C$27))</f>
        <v>1</v>
      </c>
    </row>
    <row r="242">
      <c r="B242">
        <f>VENTAS!A241</f>
        <v>239</v>
      </c>
      <c r="C242" t="str">
        <f>VENTAS!B241</f>
        <v xml:space="preserve">LC2 - 26 - 6 </v>
      </c>
      <c r="D242" t="str">
        <f>VENTAS!C241</f>
        <v>VENDIDO</v>
      </c>
      <c r="E242">
        <f>VENTAS!D241</f>
        <v>41694000</v>
      </c>
      <c r="F242">
        <f>VENTAS!J241</f>
        <v>37694000</v>
      </c>
      <c r="G242">
        <f>VENTAS!F241</f>
        <v>46226</v>
      </c>
      <c r="H242">
        <f>VENTAS!K241</f>
        <v>24</v>
      </c>
      <c r="I242" t="str">
        <f>VENTAS!M241</f>
        <v>23 DE CADA MES</v>
      </c>
      <c r="J242">
        <f>VENTAS!L241</f>
        <v>1570583.3333333333</v>
      </c>
      <c r="K242">
        <f>IF(N($H242)&lt;1,"",$G242+31)</f>
        <v>46257</v>
      </c>
      <c r="L242">
        <f>IF(K242="","",TODAY()-K242)</f>
        <v>61</v>
      </c>
      <c r="M242">
        <v>46275</v>
      </c>
      <c r="N242">
        <v>1570000</v>
      </c>
      <c r="O242" t="str">
        <f>IF(K242="","SIN ESTADO",IF(M242&lt;&gt;"","PAGA",IF(L242&gt;0,"VENCIDA",IF(L242&gt;=-5,"POR VENCER","AL DÍA"))))</f>
        <v>PAGA</v>
      </c>
      <c r="P242" t="str">
        <v>TRANSFERENCIA</v>
      </c>
      <c r="Q242">
        <f>IF(N($H242)&lt;2,"",IF(K242="","",K242+31))</f>
        <v>46288</v>
      </c>
      <c r="R242">
        <f>IF(Q242="","",TODAY()-Q242)</f>
        <v>30</v>
      </c>
      <c r="U242" t="str">
        <f>IF(Q242="","SIN ESTADO",IF(S242&lt;&gt;"","PAGA",IF(R242&gt;0,"VENCIDA",IF(R242&gt;=-5,"POR VENCER","AL DÍA"))))</f>
        <v>VENCIDA</v>
      </c>
      <c r="W242">
        <f>IF(N($H242)&lt;3,"",IF(Q242="","",Q242+31))</f>
        <v>46319</v>
      </c>
      <c r="X242">
        <f>IF(W242="","",TODAY()-W242)</f>
        <v>-1</v>
      </c>
      <c r="AA242" t="str">
        <f>IF(W242="","SIN ESTADO",IF(Y242&lt;&gt;"","PAGA",IF(X242&gt;0,"VENCIDA",IF(X242&gt;=-5,"POR VENCER","AL DÍA"))))</f>
        <v>POR VENCER</v>
      </c>
      <c r="AC242">
        <f>IF(N($H242)&lt;4,"",IF(W242="","",W242+31))</f>
        <v>46350</v>
      </c>
      <c r="AD242">
        <f>IF(AC242="","",TODAY()-AC242)</f>
        <v>-32</v>
      </c>
      <c r="AG242" t="str">
        <f>IF(AC242="","SIN ESTADO",IF(AE242&lt;&gt;"","PAGA",IF(AD242&gt;0,"VENCIDA",IF(AD242&gt;=-5,"POR VENCER","AL DÍA"))))</f>
        <v>AL DÍA</v>
      </c>
      <c r="AI242">
        <f>IF(N($H242)&lt;5,"",IF(AC242="","",AC242+31))</f>
        <v>46381</v>
      </c>
      <c r="AJ242">
        <f>IF(AI242="","",TODAY()-AI242)</f>
        <v>-63</v>
      </c>
      <c r="AM242" t="str">
        <f>IF(AI242="","SIN ESTADO",IF(AK242&lt;&gt;"","PAGA",IF(AJ242&gt;0,"VENCIDA",IF(AJ242&gt;=-5,"POR VENCER","AL DÍA"))))</f>
        <v>AL DÍA</v>
      </c>
      <c r="AO242">
        <f>IF(N($H242)&lt;6,"",IF(AI242="","",AI242+31))</f>
        <v>46412</v>
      </c>
      <c r="AP242">
        <f>IF(AO242="","",TODAY()-AO242)</f>
        <v>-94</v>
      </c>
      <c r="AS242" t="str">
        <f>IF(AO242="","SIN ESTADO",IF(AQ242&lt;&gt;"","PAGA",IF(AP242&gt;0,"VENCIDA",IF(AP242&gt;=-5,"POR VENCER","AL DÍA"))))</f>
        <v>AL DÍA</v>
      </c>
      <c r="AU242">
        <f>IF(N($H242)&lt;7,"",IF(AO242="","",AO242+31))</f>
        <v>46443</v>
      </c>
      <c r="AV242">
        <f>IF(AU242="","",TODAY()-AU242)</f>
        <v>-125</v>
      </c>
      <c r="AY242" t="str">
        <f>IF(AU242="","SIN ESTADO",IF(AW242&lt;&gt;"","PAGA",IF(AV242&gt;0,"VENCIDA",IF(AV242&gt;=-5,"POR VENCER","AL DÍA"))))</f>
        <v>AL DÍA</v>
      </c>
      <c r="BA242">
        <f>IF(N($H242)&lt;8,"",IF(AU242="","",AU242+31))</f>
        <v>46474</v>
      </c>
      <c r="BB242">
        <f>IF(BA242="","",TODAY()-BA242)</f>
        <v>-156</v>
      </c>
      <c r="BE242" t="str">
        <f>IF(BA242="","SIN ESTADO",IF(BC242&lt;&gt;"","PAGA",IF(BB242&gt;0,"VENCIDA",IF(BB242&gt;=-5,"POR VENCER","AL DÍA"))))</f>
        <v>AL DÍA</v>
      </c>
      <c r="BG242">
        <f>IF(N($H242)&lt;9,"",IF(BA242="","",BA242+31))</f>
        <v>46505</v>
      </c>
      <c r="BH242">
        <f>IF(BG242="","",TODAY()-BG242)</f>
        <v>-187</v>
      </c>
      <c r="BK242" t="str">
        <f>IF(BG242="","SIN ESTADO",IF(BI242&lt;&gt;"","PAGA",IF(BH242&gt;0,"VENCIDA",IF(BH242&gt;=-5,"POR VENCER","AL DÍA"))))</f>
        <v>AL DÍA</v>
      </c>
      <c r="BM242">
        <f>IF(N($H242)&lt;10,"",IF(BG242="","",BG242+31))</f>
        <v>46536</v>
      </c>
      <c r="BN242">
        <f>IF(BM242="","",TODAY()-BM242)</f>
        <v>-218</v>
      </c>
      <c r="BQ242" t="str">
        <f>IF(BM242="","SIN ESTADO",IF(BO242&lt;&gt;"","PAGA",IF(BN242&gt;0,"VENCIDA",IF(BN242&gt;=-5,"POR VENCER","AL DÍA"))))</f>
        <v>AL DÍA</v>
      </c>
      <c r="BS242">
        <f>IF(N($H242)&lt;11,"",IF(BM242="","",BM242+31))</f>
        <v>46567</v>
      </c>
      <c r="BT242">
        <f>IF(BS242="","",TODAY()-BS242)</f>
        <v>-249</v>
      </c>
      <c r="BW242" t="str">
        <f>IF(BS242="","SIN ESTADO",IF(BU242&lt;&gt;"","PAGA",IF(BT242&gt;0,"VENCIDA",IF(BT242&gt;=-5,"POR VENCER","AL DÍA"))))</f>
        <v>AL DÍA</v>
      </c>
      <c r="BY242">
        <f>IF(N($H242)&lt;12,"",IF(BS242="","",BS242+31))</f>
        <v>46598</v>
      </c>
      <c r="BZ242">
        <f>IF(BY242="","",TODAY()-BY242)</f>
        <v>-280</v>
      </c>
      <c r="CC242" t="str">
        <f>IF(BY242="","SIN ESTADO",IF(CA242&lt;&gt;"","PAGA",IF(BZ242&gt;0,"VENCIDA",IF(BZ242&gt;=-5,"POR VENCER","AL DÍA"))))</f>
        <v>AL DÍA</v>
      </c>
      <c r="CE242">
        <f>IF(N($H242)&lt;13,"",IF(BY242="","",BY242+31))</f>
        <v>46629</v>
      </c>
      <c r="CF242">
        <f>IF(CE242="","",TODAY()-CE242)</f>
        <v>-311</v>
      </c>
      <c r="CI242" t="str">
        <f>IF(CE242="","SIN ESTADO",IF(CG242&lt;&gt;"","PAGA",IF(CF242&gt;0,"VENCIDA",IF(CF242&gt;=-5,"POR VENCER","AL DÍA"))))</f>
        <v>AL DÍA</v>
      </c>
      <c r="CK242">
        <f>IF(N($H242)&lt;14,"",IF(CE242="","",CE242+31))</f>
        <v>46660</v>
      </c>
      <c r="CL242">
        <f>IF(CK242="","",TODAY()-CK242)</f>
        <v>-342</v>
      </c>
      <c r="CO242" t="str">
        <f>IF(CK242="","SIN ESTADO",IF(CM242&lt;&gt;"","PAGA",IF(CL242&gt;0,"VENCIDA",IF(CL242&gt;=-5,"POR VENCER","AL DÍA"))))</f>
        <v>AL DÍA</v>
      </c>
      <c r="CQ242">
        <f>IF(N($H242)&lt;15,"",IF(CK242="","",CK242+31))</f>
        <v>46691</v>
      </c>
      <c r="CR242">
        <f>IF(CQ242="","",TODAY()-CQ242)</f>
        <v>-373</v>
      </c>
      <c r="CU242" t="str">
        <f>IF(CQ242="","SIN ESTADO",IF(CS242&lt;&gt;"","PAGA",IF(CR242&gt;0,"VENCIDA",IF(CR242&gt;=-5,"POR VENCER","AL DÍA"))))</f>
        <v>AL DÍA</v>
      </c>
      <c r="CW242">
        <f>IF(N($H242)&lt;16,"",IF(CQ242="","",CQ242+31))</f>
        <v>46722</v>
      </c>
      <c r="CX242">
        <f>IF(CW242="","",TODAY()-CW242)</f>
        <v>-404</v>
      </c>
      <c r="DA242" t="str">
        <f>IF(CW242="","SIN ESTADO",IF(CY242&lt;&gt;"","PAGA",IF(CX242&gt;0,"VENCIDA",IF(CX242&gt;=-5,"POR VENCER","AL DÍA"))))</f>
        <v>AL DÍA</v>
      </c>
      <c r="DC242">
        <f>IF(N($H242)&lt;17,"",IF(CW242="","",CW242+31))</f>
        <v>46753</v>
      </c>
      <c r="DD242">
        <f>IF(DC242="","",TODAY()-DC242)</f>
        <v>-435</v>
      </c>
      <c r="DG242" t="str">
        <f>IF(DC242="","SIN ESTADO",IF(DE242&lt;&gt;"","PAGA",IF(DD242&gt;0,"VENCIDA",IF(DD242&gt;=-5,"POR VENCER","AL DÍA"))))</f>
        <v>AL DÍA</v>
      </c>
      <c r="DI242">
        <f>IF(N($H242)&lt;18,"",IF(DC242="","",DC242+31))</f>
        <v>46784</v>
      </c>
      <c r="DJ242">
        <f>IF(DI242="","",TODAY()-DI242)</f>
        <v>-466</v>
      </c>
      <c r="DM242" t="str">
        <f>IF(DI242="","SIN ESTADO",IF(DK242&lt;&gt;"","PAGA",IF(DJ242&gt;0,"VENCIDA",IF(DJ242&gt;=-5,"POR VENCER","AL DÍA"))))</f>
        <v>AL DÍA</v>
      </c>
      <c r="DO242">
        <f>IF(N($H242)&lt;19,"",IF(DI242="","",DI242+31))</f>
        <v>46815</v>
      </c>
      <c r="DP242">
        <f>IF(DO242="","",TODAY()-DO242)</f>
        <v>-497</v>
      </c>
      <c r="DS242" t="str">
        <f>IF(DO242="","SIN ESTADO",IF(DQ242&lt;&gt;"","PAGA",IF(DP242&gt;0,"VENCIDA",IF(DP242&gt;=-5,"POR VENCER","AL DÍA"))))</f>
        <v>AL DÍA</v>
      </c>
      <c r="DU242">
        <f>IF(N($H242)&lt;20,"",IF(DO242="","",DO242+31))</f>
        <v>46846</v>
      </c>
      <c r="DV242">
        <f>IF(DU242="","",TODAY()-DU242)</f>
        <v>-528</v>
      </c>
      <c r="DY242" t="str">
        <f>IF(DU242="","SIN ESTADO",IF(DW242&lt;&gt;"","PAGA",IF(DV242&gt;0,"VENCIDA",IF(DV242&gt;=-5,"POR VENCER","AL DÍA"))))</f>
        <v>AL DÍA</v>
      </c>
      <c r="EA242">
        <f>IF(N($H242)&lt;21,"",IF(DU242="","",DU242+31))</f>
        <v>46877</v>
      </c>
      <c r="EB242">
        <f>IF(EA242="","",TODAY()-EA242)</f>
        <v>-559</v>
      </c>
      <c r="EE242" t="str">
        <f>IF(EA242="","SIN ESTADO",IF(EC242&lt;&gt;"","PAGA",IF(EB242&gt;0,"VENCIDA",IF(EB242&gt;=-5,"POR VENCER","AL DÍA"))))</f>
        <v>AL DÍA</v>
      </c>
      <c r="EG242">
        <f>IF(N($H242)&lt;22,"",IF(EA242="","",EA242+31))</f>
        <v>46908</v>
      </c>
      <c r="EH242">
        <f>IF(EG242="","",TODAY()-EG242)</f>
        <v>-590</v>
      </c>
      <c r="EK242" t="str">
        <f>IF(EG242="","SIN ESTADO",IF(EI242&lt;&gt;"","PAGA",IF(EH242&gt;0,"VENCIDA",IF(EH242&gt;=-5,"POR VENCER","AL DÍA"))))</f>
        <v>AL DÍA</v>
      </c>
      <c r="EM242">
        <f>IF(N($H242)&lt;23,"",IF(EG242="","",EG242+31))</f>
        <v>46939</v>
      </c>
      <c r="EN242">
        <f>IF(EM242="","",TODAY()-EM242)</f>
        <v>-621</v>
      </c>
      <c r="EQ242" t="str">
        <f>IF(EM242="","SIN ESTADO",IF(EO242&lt;&gt;"","PAGA",IF(EN242&gt;0,"VENCIDA",IF(EN242&gt;=-5,"POR VENCER","AL DÍA"))))</f>
        <v>AL DÍA</v>
      </c>
      <c r="ES242">
        <f>IF(N($H242)&lt;24,"",IF(EM242="","",EM242+31))</f>
        <v>46970</v>
      </c>
      <c r="ET242">
        <f>IF(ES242="","",TODAY()-ES242)</f>
        <v>-652</v>
      </c>
      <c r="EW242" t="str">
        <f>IF(ES242="","SIN ESTADO",IF(EU242&lt;&gt;"","PAGA",IF(ET242&gt;0,"VENCIDA",IF(ET242&gt;=-5,"POR VENCER","AL DÍA"))))</f>
        <v>AL DÍA</v>
      </c>
      <c r="EY242" t="str">
        <f>IF(N($H242)&lt;25,"",IF(ES242="","",ES242+31))</f>
        <v/>
      </c>
      <c r="EZ242" t="str">
        <f>IF(EY242="","",TODAY()-EY242)</f>
        <v/>
      </c>
      <c r="FC242" t="str">
        <f>IF(EY242="","SIN ESTADO",IF(FA242&lt;&gt;"","PAGA",IF(EZ242&gt;0,"VENCIDA",IF(EZ242&gt;=-5,"POR VENCER","AL DÍA"))))</f>
        <v>SIN ESTADO</v>
      </c>
      <c r="FE242" t="str">
        <f>IF(N($H242)&lt;26,"",IF(EY242="","",EY242+31))</f>
        <v/>
      </c>
      <c r="FF242" t="str">
        <f>IF(FE242="","",TODAY()-FE242)</f>
        <v/>
      </c>
      <c r="FI242" t="str">
        <f>IF(FE242="","SIN ESTADO",IF(FG242&lt;&gt;"","PAGA",IF(FF242&gt;0,"VENCIDA",IF(FF242&gt;=-5,"POR VENCER","AL DÍA"))))</f>
        <v>SIN ESTADO</v>
      </c>
      <c r="FK242" t="str">
        <f>IF(N($H242)&lt;27,"",IF(FE242="","",FE242+31))</f>
        <v/>
      </c>
      <c r="FL242" t="str">
        <f>IF(FK242="","",TODAY()-FK242)</f>
        <v/>
      </c>
      <c r="FO242" t="str">
        <f>IF(FK242="","SIN ESTADO",IF(FM242&lt;&gt;"","PAGA",IF(FL242&gt;0,"VENCIDA",IF(FL242&gt;=-5,"POR VENCER","AL DÍA"))))</f>
        <v>SIN ESTADO</v>
      </c>
      <c r="FQ242" t="str">
        <f>IF(N($H242)&lt;28,"",IF(FK242="","",FK242+31))</f>
        <v/>
      </c>
      <c r="FR242" t="str">
        <f>IF(FQ242="","",TODAY()-FQ242)</f>
        <v/>
      </c>
      <c r="FU242" t="str">
        <f>IF(FQ242="","SIN ESTADO",IF(FS242&lt;&gt;"","PAGA",IF(FR242&gt;0,"VENCIDA",IF(FR242&gt;=-5,"POR VENCER","AL DÍA"))))</f>
        <v>SIN ESTADO</v>
      </c>
      <c r="FW242" t="str">
        <f>IF(N($H242)&lt;29,"",IF(FQ242="","",FQ242+31))</f>
        <v/>
      </c>
      <c r="FX242" t="str">
        <f>IF(FW242="","",TODAY()-FW242)</f>
        <v/>
      </c>
      <c r="GA242" t="str">
        <f>IF(FW242="","SIN ESTADO",IF(FY242&lt;&gt;"","PAGA",IF(FX242&gt;0,"VENCIDA",IF(FX242&gt;=-5,"POR VENCER","AL DÍA"))))</f>
        <v>SIN ESTADO</v>
      </c>
      <c r="GC242" t="str">
        <f>IF(N($H242)&lt;30,"",IF(FW242="","",FW242+31))</f>
        <v/>
      </c>
      <c r="GD242" t="str">
        <f>IF(GC242="","",TODAY()-GC242)</f>
        <v/>
      </c>
      <c r="GG242" t="str">
        <f>IF(GC242="","SIN ESTADO",IF(GE242&lt;&gt;"","PAGA",IF(GD242&gt;0,"VENCIDA",IF(GD242&gt;=-5,"POR VENCER","AL DÍA"))))</f>
        <v>SIN ESTADO</v>
      </c>
      <c r="GI242" t="str">
        <f>IF(N($H242)&lt;31,"",IF(GC242="","",GC242+31))</f>
        <v/>
      </c>
      <c r="GJ242" t="str">
        <f>IF(GI242="","",TODAY()-GI242)</f>
        <v/>
      </c>
      <c r="GM242" t="str">
        <f>IF(GI242="","SIN ESTADO",IF(GK242&lt;&gt;"","PAGA",IF(GJ242&gt;0,"VENCIDA",IF(GJ242&gt;=-5,"POR VENCER","AL DÍA"))))</f>
        <v>SIN ESTADO</v>
      </c>
      <c r="GO242" t="str">
        <f>IF(N($H242)&lt;32,"",IF(GI242="","",GI242+31))</f>
        <v/>
      </c>
      <c r="GP242" t="str">
        <f>IF(GO242="","",TODAY()-GO242)</f>
        <v/>
      </c>
      <c r="GS242" t="str">
        <f>IF(GO242="","SIN ESTADO",IF(GQ242&lt;&gt;"","PAGA",IF(GP242&gt;0,"VENCIDA",IF(GP242&gt;=-5,"POR VENCER","AL DÍA"))))</f>
        <v>SIN ESTADO</v>
      </c>
      <c r="GU242" t="str">
        <f>IF(N($H242)&lt;33,"",IF(GO242="","",GO242+31))</f>
        <v/>
      </c>
      <c r="GV242" t="str">
        <f>IF(GU242="","",TODAY()-GU242)</f>
        <v/>
      </c>
      <c r="GY242" t="str">
        <f>IF(GU242="","SIN ESTADO",IF(GW242&lt;&gt;"","PAGA",IF(GV242&gt;0,"VENCIDA",IF(GV242&gt;=-5,"POR VENCER","AL DÍA"))))</f>
        <v>SIN ESTADO</v>
      </c>
      <c r="HA242" t="str">
        <f>IF(N($H242)&lt;34,"",IF(GU242="","",GU242+31))</f>
        <v/>
      </c>
      <c r="HB242" t="str">
        <f>IF(HA242="","",TODAY()-HA242)</f>
        <v/>
      </c>
      <c r="HE242" t="str">
        <f>IF(HA242="","SIN ESTADO",IF(HC242&lt;&gt;"","PAGA",IF(HB242&gt;0,"VENCIDA",IF(HB242&gt;=-5,"POR VENCER","AL DÍA"))))</f>
        <v>SIN ESTADO</v>
      </c>
      <c r="HG242" t="str">
        <f>IF(N($H242)&lt;35,"",IF(HA242="","",HA242+31))</f>
        <v/>
      </c>
      <c r="HH242" t="str">
        <f>IF(HG242="","",TODAY()-HG242)</f>
        <v/>
      </c>
      <c r="HK242" t="str">
        <f>IF(HG242="","SIN ESTADO",IF(HI242&lt;&gt;"","PAGA",IF(HH242&gt;0,"VENCIDA",IF(HH242&gt;=-5,"POR VENCER","AL DÍA"))))</f>
        <v>SIN ESTADO</v>
      </c>
      <c r="HM242" t="str">
        <f>IF(N($H242)&lt;36,"",IF(HG242="","",HG242+31))</f>
        <v/>
      </c>
      <c r="HN242" t="str">
        <f>IF(HM242="","",TODAY()-HM242)</f>
        <v/>
      </c>
      <c r="HQ242" t="str">
        <f>IF(HM242="","SIN ESTADO",IF(HO242&lt;&gt;"","PAGA",IF(HN242&gt;0,"VENCIDA",IF(HN242&gt;=-5,"POR VENCER","AL DÍA"))))</f>
        <v>SIN ESTADO</v>
      </c>
      <c r="HS242">
        <f>N242+T242+Z242+AF242+AL242+AR242+AX242+BD242+BJ242+BP242+BV242+CB242+CH242+CN242+CT242+CZ242+DF242+DL242+DR242+DX242+ED242+EJ242+EP242+EV242+FB242+FH242+FN242+FT242+FZ242+GF242+GL242+GR242+GX242+HD242+HJ242+HP242</f>
        <v>1570000</v>
      </c>
      <c r="HU242">
        <f>IFERROR(N($J242),0)</f>
        <v>1570583.3333333333</v>
      </c>
      <c r="HW242">
        <f>SUMPRODUCT((MOD(COLUMN($M242:$HR242)-COLUMN($M242),6)=0)*ISNUMBER($M242:$HR242)*($M242:$HR242&gt;=RESUMEN!$C$26)*($M242:$HR242&lt;=RESUMEN!$C$27)*IFERROR(N($N242:$HS242),0))</f>
        <v>0</v>
      </c>
      <c r="HX242">
        <f>SUMPRODUCT((MOD(COLUMN($M242:$HR242)-COLUMN($M242),6)=0)*ISNUMBER($M242:$HR242)*($M242:$HR242&gt;=RESUMEN!$C$26)*($M242:$HR242&lt;=RESUMEN!$C$27))</f>
        <v>0</v>
      </c>
    </row>
    <row r="243">
      <c r="B243">
        <f>VENTAS!A242</f>
        <v>240</v>
      </c>
      <c r="C243" t="str">
        <f>VENTAS!B242</f>
        <v xml:space="preserve">LC2 - 26 - 7 </v>
      </c>
      <c r="D243" t="str">
        <f>VENTAS!C242</f>
        <v>VENDIDO</v>
      </c>
      <c r="E243">
        <f>VENTAS!D242</f>
        <v>45303000</v>
      </c>
      <c r="F243">
        <f>VENTAS!J242</f>
        <v>43303000</v>
      </c>
      <c r="G243">
        <f>VENTAS!F242</f>
        <v>46029</v>
      </c>
      <c r="H243">
        <f>VENTAS!K242</f>
        <v>24</v>
      </c>
      <c r="I243" t="str">
        <f>VENTAS!M242</f>
        <v xml:space="preserve">07 DE CADA MES </v>
      </c>
      <c r="J243">
        <f>VENTAS!L242</f>
        <v>1804291.6666666667</v>
      </c>
      <c r="K243">
        <f>IF(N($H243)&lt;1,"",$G243+31)</f>
        <v>46060</v>
      </c>
      <c r="L243">
        <f>IF(K243="","",TODAY()-K243)</f>
        <v>258</v>
      </c>
      <c r="M243">
        <v>46164</v>
      </c>
      <c r="N243">
        <v>1804200</v>
      </c>
      <c r="O243" t="str">
        <f>IF(K243="","SIN ESTADO",IF(M243&lt;&gt;"","PAGA",IF(L243&gt;0,"VENCIDA",IF(L243&gt;=-5,"POR VENCER","AL DÍA"))))</f>
        <v>PAGA</v>
      </c>
      <c r="P243" t="str">
        <v>TRANSFERENCIA</v>
      </c>
      <c r="Q243">
        <f>IF(N($H243)&lt;2,"",IF(K243="","",K243+31))</f>
        <v>46091</v>
      </c>
      <c r="R243">
        <f>IF(Q243="","",TODAY()-Q243)</f>
        <v>227</v>
      </c>
      <c r="S243">
        <v>46164</v>
      </c>
      <c r="T243">
        <v>1804200</v>
      </c>
      <c r="U243" t="str">
        <f>IF(Q243="","SIN ESTADO",IF(S243&lt;&gt;"","PAGA",IF(R243&gt;0,"VENCIDA",IF(R243&gt;=-5,"POR VENCER","AL DÍA"))))</f>
        <v>PAGA</v>
      </c>
      <c r="V243" t="str">
        <v>TRANSFERENCIA</v>
      </c>
      <c r="W243">
        <f>IF(N($H243)&lt;3,"",IF(Q243="","",Q243+31))</f>
        <v>46122</v>
      </c>
      <c r="X243">
        <f>IF(W243="","",TODAY()-W243)</f>
        <v>196</v>
      </c>
      <c r="Y243">
        <v>46164</v>
      </c>
      <c r="Z243">
        <v>1804200</v>
      </c>
      <c r="AA243" t="str">
        <f>IF(W243="","SIN ESTADO",IF(Y243&lt;&gt;"","PAGA",IF(X243&gt;0,"VENCIDA",IF(X243&gt;=-5,"POR VENCER","AL DÍA"))))</f>
        <v>PAGA</v>
      </c>
      <c r="AB243" t="str">
        <v>TRANSFERENCIA</v>
      </c>
      <c r="AC243">
        <f>IF(N($H243)&lt;4,"",IF(W243="","",W243+31))</f>
        <v>46153</v>
      </c>
      <c r="AD243">
        <f>IF(AC243="","",TODAY()-AC243)</f>
        <v>165</v>
      </c>
      <c r="AE243">
        <v>46164</v>
      </c>
      <c r="AF243">
        <v>1804200</v>
      </c>
      <c r="AG243" t="str">
        <f>IF(AC243="","SIN ESTADO",IF(AE243&lt;&gt;"","PAGA",IF(AD243&gt;0,"VENCIDA",IF(AD243&gt;=-5,"POR VENCER","AL DÍA"))))</f>
        <v>PAGA</v>
      </c>
      <c r="AH243" t="str">
        <v>TRANSFERENCIA</v>
      </c>
      <c r="AI243">
        <f>IF(N($H243)&lt;5,"",IF(AC243="","",AC243+31))</f>
        <v>46184</v>
      </c>
      <c r="AJ243">
        <f>IF(AI243="","",TODAY()-AI243)</f>
        <v>134</v>
      </c>
      <c r="AM243" t="str">
        <f>IF(AI243="","SIN ESTADO",IF(AK243&lt;&gt;"","PAGA",IF(AJ243&gt;0,"VENCIDA",IF(AJ243&gt;=-5,"POR VENCER","AL DÍA"))))</f>
        <v>VENCIDA</v>
      </c>
      <c r="AO243">
        <f>IF(N($H243)&lt;6,"",IF(AI243="","",AI243+31))</f>
        <v>46215</v>
      </c>
      <c r="AP243">
        <f>IF(AO243="","",TODAY()-AO243)</f>
        <v>103</v>
      </c>
      <c r="AS243" t="str">
        <f>IF(AO243="","SIN ESTADO",IF(AQ243&lt;&gt;"","PAGA",IF(AP243&gt;0,"VENCIDA",IF(AP243&gt;=-5,"POR VENCER","AL DÍA"))))</f>
        <v>VENCIDA</v>
      </c>
      <c r="AU243">
        <f>IF(N($H243)&lt;7,"",IF(AO243="","",AO243+31))</f>
        <v>46246</v>
      </c>
      <c r="AV243">
        <f>IF(AU243="","",TODAY()-AU243)</f>
        <v>72</v>
      </c>
      <c r="AY243" t="str">
        <f>IF(AU243="","SIN ESTADO",IF(AW243&lt;&gt;"","PAGA",IF(AV243&gt;0,"VENCIDA",IF(AV243&gt;=-5,"POR VENCER","AL DÍA"))))</f>
        <v>VENCIDA</v>
      </c>
      <c r="BA243">
        <f>IF(N($H243)&lt;8,"",IF(AU243="","",AU243+31))</f>
        <v>46277</v>
      </c>
      <c r="BB243">
        <f>IF(BA243="","",TODAY()-BA243)</f>
        <v>41</v>
      </c>
      <c r="BE243" t="str">
        <f>IF(BA243="","SIN ESTADO",IF(BC243&lt;&gt;"","PAGA",IF(BB243&gt;0,"VENCIDA",IF(BB243&gt;=-5,"POR VENCER","AL DÍA"))))</f>
        <v>VENCIDA</v>
      </c>
      <c r="BG243">
        <f>IF(N($H243)&lt;9,"",IF(BA243="","",BA243+31))</f>
        <v>46308</v>
      </c>
      <c r="BH243">
        <f>IF(BG243="","",TODAY()-BG243)</f>
        <v>10</v>
      </c>
      <c r="BK243" t="str">
        <f>IF(BG243="","SIN ESTADO",IF(BI243&lt;&gt;"","PAGA",IF(BH243&gt;0,"VENCIDA",IF(BH243&gt;=-5,"POR VENCER","AL DÍA"))))</f>
        <v>VENCIDA</v>
      </c>
      <c r="BM243">
        <f>IF(N($H243)&lt;10,"",IF(BG243="","",BG243+31))</f>
        <v>46339</v>
      </c>
      <c r="BN243">
        <f>IF(BM243="","",TODAY()-BM243)</f>
        <v>-21</v>
      </c>
      <c r="BQ243" t="str">
        <f>IF(BM243="","SIN ESTADO",IF(BO243&lt;&gt;"","PAGA",IF(BN243&gt;0,"VENCIDA",IF(BN243&gt;=-5,"POR VENCER","AL DÍA"))))</f>
        <v>AL DÍA</v>
      </c>
      <c r="BS243">
        <f>IF(N($H243)&lt;11,"",IF(BM243="","",BM243+31))</f>
        <v>46370</v>
      </c>
      <c r="BT243">
        <f>IF(BS243="","",TODAY()-BS243)</f>
        <v>-52</v>
      </c>
      <c r="BW243" t="str">
        <f>IF(BS243="","SIN ESTADO",IF(BU243&lt;&gt;"","PAGA",IF(BT243&gt;0,"VENCIDA",IF(BT243&gt;=-5,"POR VENCER","AL DÍA"))))</f>
        <v>AL DÍA</v>
      </c>
      <c r="BY243">
        <f>IF(N($H243)&lt;12,"",IF(BS243="","",BS243+31))</f>
        <v>46401</v>
      </c>
      <c r="BZ243">
        <f>IF(BY243="","",TODAY()-BY243)</f>
        <v>-83</v>
      </c>
      <c r="CC243" t="str">
        <f>IF(BY243="","SIN ESTADO",IF(CA243&lt;&gt;"","PAGA",IF(BZ243&gt;0,"VENCIDA",IF(BZ243&gt;=-5,"POR VENCER","AL DÍA"))))</f>
        <v>AL DÍA</v>
      </c>
      <c r="CE243">
        <f>IF(N($H243)&lt;13,"",IF(BY243="","",BY243+31))</f>
        <v>46432</v>
      </c>
      <c r="CF243">
        <f>IF(CE243="","",TODAY()-CE243)</f>
        <v>-114</v>
      </c>
      <c r="CI243" t="str">
        <f>IF(CE243="","SIN ESTADO",IF(CG243&lt;&gt;"","PAGA",IF(CF243&gt;0,"VENCIDA",IF(CF243&gt;=-5,"POR VENCER","AL DÍA"))))</f>
        <v>AL DÍA</v>
      </c>
      <c r="CK243">
        <f>IF(N($H243)&lt;14,"",IF(CE243="","",CE243+31))</f>
        <v>46463</v>
      </c>
      <c r="CL243">
        <f>IF(CK243="","",TODAY()-CK243)</f>
        <v>-145</v>
      </c>
      <c r="CO243" t="str">
        <f>IF(CK243="","SIN ESTADO",IF(CM243&lt;&gt;"","PAGA",IF(CL243&gt;0,"VENCIDA",IF(CL243&gt;=-5,"POR VENCER","AL DÍA"))))</f>
        <v>AL DÍA</v>
      </c>
      <c r="CQ243">
        <f>IF(N($H243)&lt;15,"",IF(CK243="","",CK243+31))</f>
        <v>46494</v>
      </c>
      <c r="CR243">
        <f>IF(CQ243="","",TODAY()-CQ243)</f>
        <v>-176</v>
      </c>
      <c r="CU243" t="str">
        <f>IF(CQ243="","SIN ESTADO",IF(CS243&lt;&gt;"","PAGA",IF(CR243&gt;0,"VENCIDA",IF(CR243&gt;=-5,"POR VENCER","AL DÍA"))))</f>
        <v>AL DÍA</v>
      </c>
      <c r="CW243">
        <f>IF(N($H243)&lt;16,"",IF(CQ243="","",CQ243+31))</f>
        <v>46525</v>
      </c>
      <c r="CX243">
        <f>IF(CW243="","",TODAY()-CW243)</f>
        <v>-207</v>
      </c>
      <c r="DA243" t="str">
        <f>IF(CW243="","SIN ESTADO",IF(CY243&lt;&gt;"","PAGA",IF(CX243&gt;0,"VENCIDA",IF(CX243&gt;=-5,"POR VENCER","AL DÍA"))))</f>
        <v>AL DÍA</v>
      </c>
      <c r="DC243">
        <f>IF(N($H243)&lt;17,"",IF(CW243="","",CW243+31))</f>
        <v>46556</v>
      </c>
      <c r="DD243">
        <f>IF(DC243="","",TODAY()-DC243)</f>
        <v>-238</v>
      </c>
      <c r="DG243" t="str">
        <f>IF(DC243="","SIN ESTADO",IF(DE243&lt;&gt;"","PAGA",IF(DD243&gt;0,"VENCIDA",IF(DD243&gt;=-5,"POR VENCER","AL DÍA"))))</f>
        <v>AL DÍA</v>
      </c>
      <c r="DI243">
        <f>IF(N($H243)&lt;18,"",IF(DC243="","",DC243+31))</f>
        <v>46587</v>
      </c>
      <c r="DJ243">
        <f>IF(DI243="","",TODAY()-DI243)</f>
        <v>-269</v>
      </c>
      <c r="DM243" t="str">
        <f>IF(DI243="","SIN ESTADO",IF(DK243&lt;&gt;"","PAGA",IF(DJ243&gt;0,"VENCIDA",IF(DJ243&gt;=-5,"POR VENCER","AL DÍA"))))</f>
        <v>AL DÍA</v>
      </c>
      <c r="DO243">
        <f>IF(N($H243)&lt;19,"",IF(DI243="","",DI243+31))</f>
        <v>46618</v>
      </c>
      <c r="DP243">
        <f>IF(DO243="","",TODAY()-DO243)</f>
        <v>-300</v>
      </c>
      <c r="DS243" t="str">
        <f>IF(DO243="","SIN ESTADO",IF(DQ243&lt;&gt;"","PAGA",IF(DP243&gt;0,"VENCIDA",IF(DP243&gt;=-5,"POR VENCER","AL DÍA"))))</f>
        <v>AL DÍA</v>
      </c>
      <c r="DU243">
        <f>IF(N($H243)&lt;20,"",IF(DO243="","",DO243+31))</f>
        <v>46649</v>
      </c>
      <c r="DV243">
        <f>IF(DU243="","",TODAY()-DU243)</f>
        <v>-331</v>
      </c>
      <c r="DY243" t="str">
        <f>IF(DU243="","SIN ESTADO",IF(DW243&lt;&gt;"","PAGA",IF(DV243&gt;0,"VENCIDA",IF(DV243&gt;=-5,"POR VENCER","AL DÍA"))))</f>
        <v>AL DÍA</v>
      </c>
      <c r="EA243">
        <f>IF(N($H243)&lt;21,"",IF(DU243="","",DU243+31))</f>
        <v>46680</v>
      </c>
      <c r="EB243">
        <f>IF(EA243="","",TODAY()-EA243)</f>
        <v>-362</v>
      </c>
      <c r="EE243" t="str">
        <f>IF(EA243="","SIN ESTADO",IF(EC243&lt;&gt;"","PAGA",IF(EB243&gt;0,"VENCIDA",IF(EB243&gt;=-5,"POR VENCER","AL DÍA"))))</f>
        <v>AL DÍA</v>
      </c>
      <c r="EG243">
        <f>IF(N($H243)&lt;22,"",IF(EA243="","",EA243+31))</f>
        <v>46711</v>
      </c>
      <c r="EH243">
        <f>IF(EG243="","",TODAY()-EG243)</f>
        <v>-393</v>
      </c>
      <c r="EK243" t="str">
        <f>IF(EG243="","SIN ESTADO",IF(EI243&lt;&gt;"","PAGA",IF(EH243&gt;0,"VENCIDA",IF(EH243&gt;=-5,"POR VENCER","AL DÍA"))))</f>
        <v>AL DÍA</v>
      </c>
      <c r="EM243">
        <f>IF(N($H243)&lt;23,"",IF(EG243="","",EG243+31))</f>
        <v>46742</v>
      </c>
      <c r="EN243">
        <f>IF(EM243="","",TODAY()-EM243)</f>
        <v>-424</v>
      </c>
      <c r="EQ243" t="str">
        <f>IF(EM243="","SIN ESTADO",IF(EO243&lt;&gt;"","PAGA",IF(EN243&gt;0,"VENCIDA",IF(EN243&gt;=-5,"POR VENCER","AL DÍA"))))</f>
        <v>AL DÍA</v>
      </c>
      <c r="ES243">
        <f>IF(N($H243)&lt;24,"",IF(EM243="","",EM243+31))</f>
        <v>46773</v>
      </c>
      <c r="ET243">
        <f>IF(ES243="","",TODAY()-ES243)</f>
        <v>-455</v>
      </c>
      <c r="EW243" t="str">
        <f>IF(ES243="","SIN ESTADO",IF(EU243&lt;&gt;"","PAGA",IF(ET243&gt;0,"VENCIDA",IF(ET243&gt;=-5,"POR VENCER","AL DÍA"))))</f>
        <v>AL DÍA</v>
      </c>
      <c r="EY243" t="str">
        <f>IF(N($H243)&lt;25,"",IF(ES243="","",ES243+31))</f>
        <v/>
      </c>
      <c r="EZ243" t="str">
        <f>IF(EY243="","",TODAY()-EY243)</f>
        <v/>
      </c>
      <c r="FC243" t="str">
        <f>IF(EY243="","SIN ESTADO",IF(FA243&lt;&gt;"","PAGA",IF(EZ243&gt;0,"VENCIDA",IF(EZ243&gt;=-5,"POR VENCER","AL DÍA"))))</f>
        <v>SIN ESTADO</v>
      </c>
      <c r="FE243" t="str">
        <f>IF(N($H243)&lt;26,"",IF(EY243="","",EY243+31))</f>
        <v/>
      </c>
      <c r="FF243" t="str">
        <f>IF(FE243="","",TODAY()-FE243)</f>
        <v/>
      </c>
      <c r="FI243" t="str">
        <f>IF(FE243="","SIN ESTADO",IF(FG243&lt;&gt;"","PAGA",IF(FF243&gt;0,"VENCIDA",IF(FF243&gt;=-5,"POR VENCER","AL DÍA"))))</f>
        <v>SIN ESTADO</v>
      </c>
      <c r="FK243" t="str">
        <f>IF(N($H243)&lt;27,"",IF(FE243="","",FE243+31))</f>
        <v/>
      </c>
      <c r="FL243" t="str">
        <f>IF(FK243="","",TODAY()-FK243)</f>
        <v/>
      </c>
      <c r="FO243" t="str">
        <f>IF(FK243="","SIN ESTADO",IF(FM243&lt;&gt;"","PAGA",IF(FL243&gt;0,"VENCIDA",IF(FL243&gt;=-5,"POR VENCER","AL DÍA"))))</f>
        <v>SIN ESTADO</v>
      </c>
      <c r="FQ243" t="str">
        <f>IF(N($H243)&lt;28,"",IF(FK243="","",FK243+31))</f>
        <v/>
      </c>
      <c r="FR243" t="str">
        <f>IF(FQ243="","",TODAY()-FQ243)</f>
        <v/>
      </c>
      <c r="FU243" t="str">
        <f>IF(FQ243="","SIN ESTADO",IF(FS243&lt;&gt;"","PAGA",IF(FR243&gt;0,"VENCIDA",IF(FR243&gt;=-5,"POR VENCER","AL DÍA"))))</f>
        <v>SIN ESTADO</v>
      </c>
      <c r="FW243" t="str">
        <f>IF(N($H243)&lt;29,"",IF(FQ243="","",FQ243+31))</f>
        <v/>
      </c>
      <c r="FX243" t="str">
        <f>IF(FW243="","",TODAY()-FW243)</f>
        <v/>
      </c>
      <c r="GA243" t="str">
        <f>IF(FW243="","SIN ESTADO",IF(FY243&lt;&gt;"","PAGA",IF(FX243&gt;0,"VENCIDA",IF(FX243&gt;=-5,"POR VENCER","AL DÍA"))))</f>
        <v>SIN ESTADO</v>
      </c>
      <c r="GC243" t="str">
        <f>IF(N($H243)&lt;30,"",IF(FW243="","",FW243+31))</f>
        <v/>
      </c>
      <c r="GD243" t="str">
        <f>IF(GC243="","",TODAY()-GC243)</f>
        <v/>
      </c>
      <c r="GG243" t="str">
        <f>IF(GC243="","SIN ESTADO",IF(GE243&lt;&gt;"","PAGA",IF(GD243&gt;0,"VENCIDA",IF(GD243&gt;=-5,"POR VENCER","AL DÍA"))))</f>
        <v>SIN ESTADO</v>
      </c>
      <c r="GI243" t="str">
        <f>IF(N($H243)&lt;31,"",IF(GC243="","",GC243+31))</f>
        <v/>
      </c>
      <c r="GJ243" t="str">
        <f>IF(GI243="","",TODAY()-GI243)</f>
        <v/>
      </c>
      <c r="GM243" t="str">
        <f>IF(GI243="","SIN ESTADO",IF(GK243&lt;&gt;"","PAGA",IF(GJ243&gt;0,"VENCIDA",IF(GJ243&gt;=-5,"POR VENCER","AL DÍA"))))</f>
        <v>SIN ESTADO</v>
      </c>
      <c r="GO243" t="str">
        <f>IF(N($H243)&lt;32,"",IF(GI243="","",GI243+31))</f>
        <v/>
      </c>
      <c r="GP243" t="str">
        <f>IF(GO243="","",TODAY()-GO243)</f>
        <v/>
      </c>
      <c r="GS243" t="str">
        <f>IF(GO243="","SIN ESTADO",IF(GQ243&lt;&gt;"","PAGA",IF(GP243&gt;0,"VENCIDA",IF(GP243&gt;=-5,"POR VENCER","AL DÍA"))))</f>
        <v>SIN ESTADO</v>
      </c>
      <c r="GU243" t="str">
        <f>IF(N($H243)&lt;33,"",IF(GO243="","",GO243+31))</f>
        <v/>
      </c>
      <c r="GV243" t="str">
        <f>IF(GU243="","",TODAY()-GU243)</f>
        <v/>
      </c>
      <c r="GY243" t="str">
        <f>IF(GU243="","SIN ESTADO",IF(GW243&lt;&gt;"","PAGA",IF(GV243&gt;0,"VENCIDA",IF(GV243&gt;=-5,"POR VENCER","AL DÍA"))))</f>
        <v>SIN ESTADO</v>
      </c>
      <c r="HA243" t="str">
        <f>IF(N($H243)&lt;34,"",IF(GU243="","",GU243+31))</f>
        <v/>
      </c>
      <c r="HB243" t="str">
        <f>IF(HA243="","",TODAY()-HA243)</f>
        <v/>
      </c>
      <c r="HE243" t="str">
        <f>IF(HA243="","SIN ESTADO",IF(HC243&lt;&gt;"","PAGA",IF(HB243&gt;0,"VENCIDA",IF(HB243&gt;=-5,"POR VENCER","AL DÍA"))))</f>
        <v>SIN ESTADO</v>
      </c>
      <c r="HG243" t="str">
        <f>IF(N($H243)&lt;35,"",IF(HA243="","",HA243+31))</f>
        <v/>
      </c>
      <c r="HH243" t="str">
        <f>IF(HG243="","",TODAY()-HG243)</f>
        <v/>
      </c>
      <c r="HK243" t="str">
        <f>IF(HG243="","SIN ESTADO",IF(HI243&lt;&gt;"","PAGA",IF(HH243&gt;0,"VENCIDA",IF(HH243&gt;=-5,"POR VENCER","AL DÍA"))))</f>
        <v>SIN ESTADO</v>
      </c>
      <c r="HM243" t="str">
        <f>IF(N($H243)&lt;36,"",IF(HG243="","",HG243+31))</f>
        <v/>
      </c>
      <c r="HN243" t="str">
        <f>IF(HM243="","",TODAY()-HM243)</f>
        <v/>
      </c>
      <c r="HQ243" t="str">
        <f>IF(HM243="","SIN ESTADO",IF(HO243&lt;&gt;"","PAGA",IF(HN243&gt;0,"VENCIDA",IF(HN243&gt;=-5,"POR VENCER","AL DÍA"))))</f>
        <v>SIN ESTADO</v>
      </c>
      <c r="HS243">
        <f>N243+T243+Z243+AF243+AL243+AR243+AX243+BD243+BJ243+BP243+BV243+CB243+CH243+CN243+CT243+CZ243+DF243+DL243+DR243+DX243+ED243+EJ243+EP243+EV243+FB243+FH243+FN243+FT243+FZ243+GF243+GL243+GR243+GX243+HD243+HJ243+HP243</f>
        <v>7216800</v>
      </c>
      <c r="HU243">
        <f>IFERROR(N($J243),0)</f>
        <v>1804291.6666666667</v>
      </c>
      <c r="HW243">
        <f>SUMPRODUCT((MOD(COLUMN($M243:$HR243)-COLUMN($M243),6)=0)*ISNUMBER($M243:$HR243)*($M243:$HR243&gt;=RESUMEN!$C$26)*($M243:$HR243&lt;=RESUMEN!$C$27)*IFERROR(N($N243:$HS243),0))</f>
        <v>0</v>
      </c>
      <c r="HX243">
        <f>SUMPRODUCT((MOD(COLUMN($M243:$HR243)-COLUMN($M243),6)=0)*ISNUMBER($M243:$HR243)*($M243:$HR243&gt;=RESUMEN!$C$26)*($M243:$HR243&lt;=RESUMEN!$C$27))</f>
        <v>0</v>
      </c>
    </row>
    <row r="244">
      <c r="B244">
        <f>VENTAS!A243</f>
        <v>241</v>
      </c>
      <c r="C244" t="str">
        <f>VENTAS!B243</f>
        <v xml:space="preserve">LC2 - 26 - 8 </v>
      </c>
      <c r="D244" t="str">
        <f>VENTAS!C243</f>
        <v>VENDIDO</v>
      </c>
      <c r="E244">
        <f>VENTAS!D243</f>
        <v>28000000</v>
      </c>
      <c r="F244">
        <f>VENTAS!J243</f>
        <v>0</v>
      </c>
      <c r="G244">
        <f>VENTAS!F243</f>
        <v>45894</v>
      </c>
      <c r="H244">
        <f>VENTAS!K243</f>
        <v>1</v>
      </c>
      <c r="I244">
        <f>VENTAS!M243</f>
        <v>0</v>
      </c>
      <c r="J244">
        <f>VENTAS!L243</f>
        <v>0</v>
      </c>
      <c r="K244">
        <f>IF(N($H244)&lt;1,"",$G244+31)</f>
        <v>45925</v>
      </c>
      <c r="L244">
        <f>IF(K244="","",TODAY()-K244)</f>
        <v>393</v>
      </c>
      <c r="M244">
        <v>45894</v>
      </c>
      <c r="O244" t="str">
        <f>IF(K244="","SIN ESTADO",IF(M244&lt;&gt;"","PAGA",IF(L244&gt;0,"VENCIDA",IF(L244&gt;=-5,"POR VENCER","AL DÍA"))))</f>
        <v>PAGA</v>
      </c>
      <c r="Q244" t="str">
        <f>IF(N($H244)&lt;2,"",IF(K244="","",K244+31))</f>
        <v/>
      </c>
      <c r="R244" t="str">
        <f>IF(Q244="","",TODAY()-Q244)</f>
        <v/>
      </c>
      <c r="U244" t="str">
        <f>IF(Q244="","SIN ESTADO",IF(S244&lt;&gt;"","PAGA",IF(R244&gt;0,"VENCIDA",IF(R244&gt;=-5,"POR VENCER","AL DÍA"))))</f>
        <v>SIN ESTADO</v>
      </c>
      <c r="W244" t="str">
        <f>IF(N($H244)&lt;3,"",IF(Q244="","",Q244+31))</f>
        <v/>
      </c>
      <c r="X244" t="str">
        <f>IF(W244="","",TODAY()-W244)</f>
        <v/>
      </c>
      <c r="AA244" t="str">
        <f>IF(W244="","SIN ESTADO",IF(Y244&lt;&gt;"","PAGA",IF(X244&gt;0,"VENCIDA",IF(X244&gt;=-5,"POR VENCER","AL DÍA"))))</f>
        <v>SIN ESTADO</v>
      </c>
      <c r="AC244" t="str">
        <f>IF(N($H244)&lt;4,"",IF(W244="","",W244+31))</f>
        <v/>
      </c>
      <c r="AD244" t="str">
        <f>IF(AC244="","",TODAY()-AC244)</f>
        <v/>
      </c>
      <c r="AG244" t="str">
        <f>IF(AC244="","SIN ESTADO",IF(AE244&lt;&gt;"","PAGA",IF(AD244&gt;0,"VENCIDA",IF(AD244&gt;=-5,"POR VENCER","AL DÍA"))))</f>
        <v>SIN ESTADO</v>
      </c>
      <c r="AI244" t="str">
        <f>IF(N($H244)&lt;5,"",IF(AC244="","",AC244+31))</f>
        <v/>
      </c>
      <c r="AJ244" t="str">
        <f>IF(AI244="","",TODAY()-AI244)</f>
        <v/>
      </c>
      <c r="AM244" t="str">
        <f>IF(AI244="","SIN ESTADO",IF(AK244&lt;&gt;"","PAGA",IF(AJ244&gt;0,"VENCIDA",IF(AJ244&gt;=-5,"POR VENCER","AL DÍA"))))</f>
        <v>SIN ESTADO</v>
      </c>
      <c r="AO244" t="str">
        <f>IF(N($H244)&lt;6,"",IF(AI244="","",AI244+31))</f>
        <v/>
      </c>
      <c r="AP244" t="str">
        <f>IF(AO244="","",TODAY()-AO244)</f>
        <v/>
      </c>
      <c r="AS244" t="str">
        <f>IF(AO244="","SIN ESTADO",IF(AQ244&lt;&gt;"","PAGA",IF(AP244&gt;0,"VENCIDA",IF(AP244&gt;=-5,"POR VENCER","AL DÍA"))))</f>
        <v>SIN ESTADO</v>
      </c>
      <c r="AU244" t="str">
        <f>IF(N($H244)&lt;7,"",IF(AO244="","",AO244+31))</f>
        <v/>
      </c>
      <c r="AV244" t="str">
        <f>IF(AU244="","",TODAY()-AU244)</f>
        <v/>
      </c>
      <c r="AY244" t="str">
        <f>IF(AU244="","SIN ESTADO",IF(AW244&lt;&gt;"","PAGA",IF(AV244&gt;0,"VENCIDA",IF(AV244&gt;=-5,"POR VENCER","AL DÍA"))))</f>
        <v>SIN ESTADO</v>
      </c>
      <c r="BA244" t="str">
        <f>IF(N($H244)&lt;8,"",IF(AU244="","",AU244+31))</f>
        <v/>
      </c>
      <c r="BB244" t="str">
        <f>IF(BA244="","",TODAY()-BA244)</f>
        <v/>
      </c>
      <c r="BE244" t="str">
        <f>IF(BA244="","SIN ESTADO",IF(BC244&lt;&gt;"","PAGA",IF(BB244&gt;0,"VENCIDA",IF(BB244&gt;=-5,"POR VENCER","AL DÍA"))))</f>
        <v>SIN ESTADO</v>
      </c>
      <c r="BG244" t="str">
        <f>IF(N($H244)&lt;9,"",IF(BA244="","",BA244+31))</f>
        <v/>
      </c>
      <c r="BH244" t="str">
        <f>IF(BG244="","",TODAY()-BG244)</f>
        <v/>
      </c>
      <c r="BK244" t="str">
        <f>IF(BG244="","SIN ESTADO",IF(BI244&lt;&gt;"","PAGA",IF(BH244&gt;0,"VENCIDA",IF(BH244&gt;=-5,"POR VENCER","AL DÍA"))))</f>
        <v>SIN ESTADO</v>
      </c>
      <c r="BM244" t="str">
        <f>IF(N($H244)&lt;10,"",IF(BG244="","",BG244+31))</f>
        <v/>
      </c>
      <c r="BN244" t="str">
        <f>IF(BM244="","",TODAY()-BM244)</f>
        <v/>
      </c>
      <c r="BQ244" t="str">
        <f>IF(BM244="","SIN ESTADO",IF(BO244&lt;&gt;"","PAGA",IF(BN244&gt;0,"VENCIDA",IF(BN244&gt;=-5,"POR VENCER","AL DÍA"))))</f>
        <v>SIN ESTADO</v>
      </c>
      <c r="BS244" t="str">
        <f>IF(N($H244)&lt;11,"",IF(BM244="","",BM244+31))</f>
        <v/>
      </c>
      <c r="BT244" t="str">
        <f>IF(BS244="","",TODAY()-BS244)</f>
        <v/>
      </c>
      <c r="BW244" t="str">
        <f>IF(BS244="","SIN ESTADO",IF(BU244&lt;&gt;"","PAGA",IF(BT244&gt;0,"VENCIDA",IF(BT244&gt;=-5,"POR VENCER","AL DÍA"))))</f>
        <v>SIN ESTADO</v>
      </c>
      <c r="BY244" t="str">
        <f>IF(N($H244)&lt;12,"",IF(BS244="","",BS244+31))</f>
        <v/>
      </c>
      <c r="BZ244" t="str">
        <f>IF(BY244="","",TODAY()-BY244)</f>
        <v/>
      </c>
      <c r="CC244" t="str">
        <f>IF(BY244="","SIN ESTADO",IF(CA244&lt;&gt;"","PAGA",IF(BZ244&gt;0,"VENCIDA",IF(BZ244&gt;=-5,"POR VENCER","AL DÍA"))))</f>
        <v>SIN ESTADO</v>
      </c>
      <c r="CE244" t="str">
        <f>IF(N($H244)&lt;13,"",IF(BY244="","",BY244+31))</f>
        <v/>
      </c>
      <c r="CF244" t="str">
        <f>IF(CE244="","",TODAY()-CE244)</f>
        <v/>
      </c>
      <c r="CI244" t="str">
        <f>IF(CE244="","SIN ESTADO",IF(CG244&lt;&gt;"","PAGA",IF(CF244&gt;0,"VENCIDA",IF(CF244&gt;=-5,"POR VENCER","AL DÍA"))))</f>
        <v>SIN ESTADO</v>
      </c>
      <c r="CK244" t="str">
        <f>IF(N($H244)&lt;14,"",IF(CE244="","",CE244+31))</f>
        <v/>
      </c>
      <c r="CL244" t="str">
        <f>IF(CK244="","",TODAY()-CK244)</f>
        <v/>
      </c>
      <c r="CO244" t="str">
        <f>IF(CK244="","SIN ESTADO",IF(CM244&lt;&gt;"","PAGA",IF(CL244&gt;0,"VENCIDA",IF(CL244&gt;=-5,"POR VENCER","AL DÍA"))))</f>
        <v>SIN ESTADO</v>
      </c>
      <c r="CQ244" t="str">
        <f>IF(N($H244)&lt;15,"",IF(CK244="","",CK244+31))</f>
        <v/>
      </c>
      <c r="CR244" t="str">
        <f>IF(CQ244="","",TODAY()-CQ244)</f>
        <v/>
      </c>
      <c r="CU244" t="str">
        <f>IF(CQ244="","SIN ESTADO",IF(CS244&lt;&gt;"","PAGA",IF(CR244&gt;0,"VENCIDA",IF(CR244&gt;=-5,"POR VENCER","AL DÍA"))))</f>
        <v>SIN ESTADO</v>
      </c>
      <c r="CW244" t="str">
        <f>IF(N($H244)&lt;16,"",IF(CQ244="","",CQ244+31))</f>
        <v/>
      </c>
      <c r="CX244" t="str">
        <f>IF(CW244="","",TODAY()-CW244)</f>
        <v/>
      </c>
      <c r="DA244" t="str">
        <f>IF(CW244="","SIN ESTADO",IF(CY244&lt;&gt;"","PAGA",IF(CX244&gt;0,"VENCIDA",IF(CX244&gt;=-5,"POR VENCER","AL DÍA"))))</f>
        <v>SIN ESTADO</v>
      </c>
      <c r="DC244" t="str">
        <f>IF(N($H244)&lt;17,"",IF(CW244="","",CW244+31))</f>
        <v/>
      </c>
      <c r="DD244" t="str">
        <f>IF(DC244="","",TODAY()-DC244)</f>
        <v/>
      </c>
      <c r="DG244" t="str">
        <f>IF(DC244="","SIN ESTADO",IF(DE244&lt;&gt;"","PAGA",IF(DD244&gt;0,"VENCIDA",IF(DD244&gt;=-5,"POR VENCER","AL DÍA"))))</f>
        <v>SIN ESTADO</v>
      </c>
      <c r="DI244" t="str">
        <f>IF(N($H244)&lt;18,"",IF(DC244="","",DC244+31))</f>
        <v/>
      </c>
      <c r="DJ244" t="str">
        <f>IF(DI244="","",TODAY()-DI244)</f>
        <v/>
      </c>
      <c r="DM244" t="str">
        <f>IF(DI244="","SIN ESTADO",IF(DK244&lt;&gt;"","PAGA",IF(DJ244&gt;0,"VENCIDA",IF(DJ244&gt;=-5,"POR VENCER","AL DÍA"))))</f>
        <v>SIN ESTADO</v>
      </c>
      <c r="DO244" t="str">
        <f>IF(N($H244)&lt;19,"",IF(DI244="","",DI244+31))</f>
        <v/>
      </c>
      <c r="DP244" t="str">
        <f>IF(DO244="","",TODAY()-DO244)</f>
        <v/>
      </c>
      <c r="DS244" t="str">
        <f>IF(DO244="","SIN ESTADO",IF(DQ244&lt;&gt;"","PAGA",IF(DP244&gt;0,"VENCIDA",IF(DP244&gt;=-5,"POR VENCER","AL DÍA"))))</f>
        <v>SIN ESTADO</v>
      </c>
      <c r="DU244" t="str">
        <f>IF(N($H244)&lt;20,"",IF(DO244="","",DO244+31))</f>
        <v/>
      </c>
      <c r="DV244" t="str">
        <f>IF(DU244="","",TODAY()-DU244)</f>
        <v/>
      </c>
      <c r="DY244" t="str">
        <f>IF(DU244="","SIN ESTADO",IF(DW244&lt;&gt;"","PAGA",IF(DV244&gt;0,"VENCIDA",IF(DV244&gt;=-5,"POR VENCER","AL DÍA"))))</f>
        <v>SIN ESTADO</v>
      </c>
      <c r="EA244" t="str">
        <f>IF(N($H244)&lt;21,"",IF(DU244="","",DU244+31))</f>
        <v/>
      </c>
      <c r="EB244" t="str">
        <f>IF(EA244="","",TODAY()-EA244)</f>
        <v/>
      </c>
      <c r="EE244" t="str">
        <f>IF(EA244="","SIN ESTADO",IF(EC244&lt;&gt;"","PAGA",IF(EB244&gt;0,"VENCIDA",IF(EB244&gt;=-5,"POR VENCER","AL DÍA"))))</f>
        <v>SIN ESTADO</v>
      </c>
      <c r="EG244" t="str">
        <f>IF(N($H244)&lt;22,"",IF(EA244="","",EA244+31))</f>
        <v/>
      </c>
      <c r="EH244" t="str">
        <f>IF(EG244="","",TODAY()-EG244)</f>
        <v/>
      </c>
      <c r="EK244" t="str">
        <f>IF(EG244="","SIN ESTADO",IF(EI244&lt;&gt;"","PAGA",IF(EH244&gt;0,"VENCIDA",IF(EH244&gt;=-5,"POR VENCER","AL DÍA"))))</f>
        <v>SIN ESTADO</v>
      </c>
      <c r="EM244" t="str">
        <f>IF(N($H244)&lt;23,"",IF(EG244="","",EG244+31))</f>
        <v/>
      </c>
      <c r="EN244" t="str">
        <f>IF(EM244="","",TODAY()-EM244)</f>
        <v/>
      </c>
      <c r="EQ244" t="str">
        <f>IF(EM244="","SIN ESTADO",IF(EO244&lt;&gt;"","PAGA",IF(EN244&gt;0,"VENCIDA",IF(EN244&gt;=-5,"POR VENCER","AL DÍA"))))</f>
        <v>SIN ESTADO</v>
      </c>
      <c r="ES244" t="str">
        <f>IF(N($H244)&lt;24,"",IF(EM244="","",EM244+31))</f>
        <v/>
      </c>
      <c r="ET244" t="str">
        <f>IF(ES244="","",TODAY()-ES244)</f>
        <v/>
      </c>
      <c r="EW244" t="str">
        <f>IF(ES244="","SIN ESTADO",IF(EU244&lt;&gt;"","PAGA",IF(ET244&gt;0,"VENCIDA",IF(ET244&gt;=-5,"POR VENCER","AL DÍA"))))</f>
        <v>SIN ESTADO</v>
      </c>
      <c r="EY244" t="str">
        <f>IF(N($H244)&lt;25,"",IF(ES244="","",ES244+31))</f>
        <v/>
      </c>
      <c r="EZ244" t="str">
        <f>IF(EY244="","",TODAY()-EY244)</f>
        <v/>
      </c>
      <c r="FC244" t="str">
        <f>IF(EY244="","SIN ESTADO",IF(FA244&lt;&gt;"","PAGA",IF(EZ244&gt;0,"VENCIDA",IF(EZ244&gt;=-5,"POR VENCER","AL DÍA"))))</f>
        <v>SIN ESTADO</v>
      </c>
      <c r="FE244" t="str">
        <f>IF(N($H244)&lt;26,"",IF(EY244="","",EY244+31))</f>
        <v/>
      </c>
      <c r="FF244" t="str">
        <f>IF(FE244="","",TODAY()-FE244)</f>
        <v/>
      </c>
      <c r="FI244" t="str">
        <f>IF(FE244="","SIN ESTADO",IF(FG244&lt;&gt;"","PAGA",IF(FF244&gt;0,"VENCIDA",IF(FF244&gt;=-5,"POR VENCER","AL DÍA"))))</f>
        <v>SIN ESTADO</v>
      </c>
      <c r="FK244" t="str">
        <f>IF(N($H244)&lt;27,"",IF(FE244="","",FE244+31))</f>
        <v/>
      </c>
      <c r="FL244" t="str">
        <f>IF(FK244="","",TODAY()-FK244)</f>
        <v/>
      </c>
      <c r="FO244" t="str">
        <f>IF(FK244="","SIN ESTADO",IF(FM244&lt;&gt;"","PAGA",IF(FL244&gt;0,"VENCIDA",IF(FL244&gt;=-5,"POR VENCER","AL DÍA"))))</f>
        <v>SIN ESTADO</v>
      </c>
      <c r="FQ244" t="str">
        <f>IF(N($H244)&lt;28,"",IF(FK244="","",FK244+31))</f>
        <v/>
      </c>
      <c r="FR244" t="str">
        <f>IF(FQ244="","",TODAY()-FQ244)</f>
        <v/>
      </c>
      <c r="FU244" t="str">
        <f>IF(FQ244="","SIN ESTADO",IF(FS244&lt;&gt;"","PAGA",IF(FR244&gt;0,"VENCIDA",IF(FR244&gt;=-5,"POR VENCER","AL DÍA"))))</f>
        <v>SIN ESTADO</v>
      </c>
      <c r="FW244" t="str">
        <f>IF(N($H244)&lt;29,"",IF(FQ244="","",FQ244+31))</f>
        <v/>
      </c>
      <c r="FX244" t="str">
        <f>IF(FW244="","",TODAY()-FW244)</f>
        <v/>
      </c>
      <c r="GA244" t="str">
        <f>IF(FW244="","SIN ESTADO",IF(FY244&lt;&gt;"","PAGA",IF(FX244&gt;0,"VENCIDA",IF(FX244&gt;=-5,"POR VENCER","AL DÍA"))))</f>
        <v>SIN ESTADO</v>
      </c>
      <c r="GC244" t="str">
        <f>IF(N($H244)&lt;30,"",IF(FW244="","",FW244+31))</f>
        <v/>
      </c>
      <c r="GD244" t="str">
        <f>IF(GC244="","",TODAY()-GC244)</f>
        <v/>
      </c>
      <c r="GG244" t="str">
        <f>IF(GC244="","SIN ESTADO",IF(GE244&lt;&gt;"","PAGA",IF(GD244&gt;0,"VENCIDA",IF(GD244&gt;=-5,"POR VENCER","AL DÍA"))))</f>
        <v>SIN ESTADO</v>
      </c>
      <c r="GI244" t="str">
        <f>IF(N($H244)&lt;31,"",IF(GC244="","",GC244+31))</f>
        <v/>
      </c>
      <c r="GJ244" t="str">
        <f>IF(GI244="","",TODAY()-GI244)</f>
        <v/>
      </c>
      <c r="GM244" t="str">
        <f>IF(GI244="","SIN ESTADO",IF(GK244&lt;&gt;"","PAGA",IF(GJ244&gt;0,"VENCIDA",IF(GJ244&gt;=-5,"POR VENCER","AL DÍA"))))</f>
        <v>SIN ESTADO</v>
      </c>
      <c r="GO244" t="str">
        <f>IF(N($H244)&lt;32,"",IF(GI244="","",GI244+31))</f>
        <v/>
      </c>
      <c r="GP244" t="str">
        <f>IF(GO244="","",TODAY()-GO244)</f>
        <v/>
      </c>
      <c r="GS244" t="str">
        <f>IF(GO244="","SIN ESTADO",IF(GQ244&lt;&gt;"","PAGA",IF(GP244&gt;0,"VENCIDA",IF(GP244&gt;=-5,"POR VENCER","AL DÍA"))))</f>
        <v>SIN ESTADO</v>
      </c>
      <c r="GU244" t="str">
        <f>IF(N($H244)&lt;33,"",IF(GO244="","",GO244+31))</f>
        <v/>
      </c>
      <c r="GV244" t="str">
        <f>IF(GU244="","",TODAY()-GU244)</f>
        <v/>
      </c>
      <c r="GY244" t="str">
        <f>IF(GU244="","SIN ESTADO",IF(GW244&lt;&gt;"","PAGA",IF(GV244&gt;0,"VENCIDA",IF(GV244&gt;=-5,"POR VENCER","AL DÍA"))))</f>
        <v>SIN ESTADO</v>
      </c>
      <c r="HA244" t="str">
        <f>IF(N($H244)&lt;34,"",IF(GU244="","",GU244+31))</f>
        <v/>
      </c>
      <c r="HB244" t="str">
        <f>IF(HA244="","",TODAY()-HA244)</f>
        <v/>
      </c>
      <c r="HE244" t="str">
        <f>IF(HA244="","SIN ESTADO",IF(HC244&lt;&gt;"","PAGA",IF(HB244&gt;0,"VENCIDA",IF(HB244&gt;=-5,"POR VENCER","AL DÍA"))))</f>
        <v>SIN ESTADO</v>
      </c>
      <c r="HG244" t="str">
        <f>IF(N($H244)&lt;35,"",IF(HA244="","",HA244+31))</f>
        <v/>
      </c>
      <c r="HH244" t="str">
        <f>IF(HG244="","",TODAY()-HG244)</f>
        <v/>
      </c>
      <c r="HK244" t="str">
        <f>IF(HG244="","SIN ESTADO",IF(HI244&lt;&gt;"","PAGA",IF(HH244&gt;0,"VENCIDA",IF(HH244&gt;=-5,"POR VENCER","AL DÍA"))))</f>
        <v>SIN ESTADO</v>
      </c>
      <c r="HM244" t="str">
        <f>IF(N($H244)&lt;36,"",IF(HG244="","",HG244+31))</f>
        <v/>
      </c>
      <c r="HN244" t="str">
        <f>IF(HM244="","",TODAY()-HM244)</f>
        <v/>
      </c>
      <c r="HQ244" t="str">
        <f>IF(HM244="","SIN ESTADO",IF(HO244&lt;&gt;"","PAGA",IF(HN244&gt;0,"VENCIDA",IF(HN244&gt;=-5,"POR VENCER","AL DÍA"))))</f>
        <v>SIN ESTADO</v>
      </c>
      <c r="HS244">
        <f>N244+T244+Z244+AF244+AL244+AR244+AX244+BD244+BJ244+BP244+BV244+CB244+CH244+CN244+CT244+CZ244+DF244+DL244+DR244+DX244+ED244+EJ244+EP244+EV244+FB244+FH244+FN244+FT244+FZ244+GF244+GL244+GR244+GX244+HD244+HJ244+HP244</f>
        <v>0</v>
      </c>
      <c r="HU244">
        <f>IFERROR(N($J244),0)</f>
        <v>0</v>
      </c>
      <c r="HW244">
        <f>SUMPRODUCT((MOD(COLUMN($M244:$HR244)-COLUMN($M244),6)=0)*ISNUMBER($M244:$HR244)*($M244:$HR244&gt;=RESUMEN!$C$26)*($M244:$HR244&lt;=RESUMEN!$C$27)*IFERROR(N($N244:$HS244),0))</f>
        <v>0</v>
      </c>
      <c r="HX244">
        <f>SUMPRODUCT((MOD(COLUMN($M244:$HR244)-COLUMN($M244),6)=0)*ISNUMBER($M244:$HR244)*($M244:$HR244&gt;=RESUMEN!$C$26)*($M244:$HR244&lt;=RESUMEN!$C$27))</f>
        <v>0</v>
      </c>
    </row>
    <row r="245">
      <c r="B245">
        <f>VENTAS!A244</f>
        <v>242</v>
      </c>
      <c r="C245" t="str">
        <f>VENTAS!B244</f>
        <v xml:space="preserve">LC2 - 26 - 9 </v>
      </c>
      <c r="D245" t="str">
        <f>VENTAS!C244</f>
        <v>VENDIDO</v>
      </c>
      <c r="E245">
        <f>VENTAS!D244</f>
        <v>28000000</v>
      </c>
      <c r="F245">
        <f>VENTAS!J244</f>
        <v>24000000</v>
      </c>
      <c r="G245">
        <f>VENTAS!F244</f>
        <v>45894</v>
      </c>
      <c r="H245">
        <f>VENTAS!K244</f>
        <v>24</v>
      </c>
      <c r="I245" t="str">
        <f>VENTAS!M244</f>
        <v xml:space="preserve">25 DE CADA MES </v>
      </c>
      <c r="J245">
        <f>VENTAS!L244</f>
        <v>1000000</v>
      </c>
      <c r="K245">
        <f>IF(N($H245)&lt;1,"",$G245+31)</f>
        <v>45925</v>
      </c>
      <c r="L245">
        <f>IF(K245="","",TODAY()-K245)</f>
        <v>393</v>
      </c>
      <c r="M245">
        <v>45924</v>
      </c>
      <c r="N245">
        <v>1500000</v>
      </c>
      <c r="O245" t="str">
        <f>IF(K245="","SIN ESTADO",IF(M245&lt;&gt;"","PAGA",IF(L245&gt;0,"VENCIDA",IF(L245&gt;=-5,"POR VENCER","AL DÍA"))))</f>
        <v>PAGA</v>
      </c>
      <c r="P245" t="str">
        <v>TRANSFERENCIA</v>
      </c>
      <c r="Q245">
        <f>IF(N($H245)&lt;2,"",IF(K245="","",K245+31))</f>
        <v>45956</v>
      </c>
      <c r="R245">
        <f>IF(Q245="","",TODAY()-Q245)</f>
        <v>362</v>
      </c>
      <c r="S245">
        <v>45958</v>
      </c>
      <c r="T245">
        <v>1000000</v>
      </c>
      <c r="U245" t="str">
        <f>IF(Q245="","SIN ESTADO",IF(S245&lt;&gt;"","PAGA",IF(R245&gt;0,"VENCIDA",IF(R245&gt;=-5,"POR VENCER","AL DÍA"))))</f>
        <v>PAGA</v>
      </c>
      <c r="V245" t="str">
        <v>TRANSFERENCIA</v>
      </c>
      <c r="W245">
        <f>IF(N($H245)&lt;3,"",IF(Q245="","",Q245+31))</f>
        <v>45987</v>
      </c>
      <c r="X245">
        <f>IF(W245="","",TODAY()-W245)</f>
        <v>331</v>
      </c>
      <c r="Y245">
        <v>45979</v>
      </c>
      <c r="Z245">
        <v>5000000</v>
      </c>
      <c r="AA245" t="str">
        <f>IF(W245="","SIN ESTADO",IF(Y245&lt;&gt;"","PAGA",IF(X245&gt;0,"VENCIDA",IF(X245&gt;=-5,"POR VENCER","AL DÍA"))))</f>
        <v>PAGA</v>
      </c>
      <c r="AB245" t="str">
        <v>TRANSFERENCIA</v>
      </c>
      <c r="AC245">
        <f>IF(N($H245)&lt;4,"",IF(W245="","",W245+31))</f>
        <v>46018</v>
      </c>
      <c r="AD245">
        <f>IF(AC245="","",TODAY()-AC245)</f>
        <v>300</v>
      </c>
      <c r="AE245">
        <v>46015</v>
      </c>
      <c r="AF245">
        <v>1000000</v>
      </c>
      <c r="AG245" t="str">
        <f>IF(AC245="","SIN ESTADO",IF(AE245&lt;&gt;"","PAGA",IF(AD245&gt;0,"VENCIDA",IF(AD245&gt;=-5,"POR VENCER","AL DÍA"))))</f>
        <v>PAGA</v>
      </c>
      <c r="AH245" t="str">
        <v>TRANSFERENCIA</v>
      </c>
      <c r="AI245">
        <f>IF(N($H245)&lt;5,"",IF(AC245="","",AC245+31))</f>
        <v>46049</v>
      </c>
      <c r="AJ245">
        <f>IF(AI245="","",TODAY()-AI245)</f>
        <v>269</v>
      </c>
      <c r="AK245">
        <v>45675</v>
      </c>
      <c r="AL245">
        <v>4000000</v>
      </c>
      <c r="AM245" t="str">
        <f>IF(AI245="","SIN ESTADO",IF(AK245&lt;&gt;"","PAGA",IF(AJ245&gt;0,"VENCIDA",IF(AJ245&gt;=-5,"POR VENCER","AL DÍA"))))</f>
        <v>PAGA</v>
      </c>
      <c r="AN245" t="str">
        <v>TRANSFERENCIA</v>
      </c>
      <c r="AO245">
        <f>IF(N($H245)&lt;6,"",IF(AI245="","",AI245+31))</f>
        <v>46080</v>
      </c>
      <c r="AP245">
        <f>IF(AO245="","",TODAY()-AO245)</f>
        <v>238</v>
      </c>
      <c r="AQ245">
        <v>46077</v>
      </c>
      <c r="AR245">
        <v>1000000</v>
      </c>
      <c r="AS245" t="str">
        <f>IF(AO245="","SIN ESTADO",IF(AQ245&lt;&gt;"","PAGA",IF(AP245&gt;0,"VENCIDA",IF(AP245&gt;=-5,"POR VENCER","AL DÍA"))))</f>
        <v>PAGA</v>
      </c>
      <c r="AT245" t="str">
        <v>TRANSFERENCIA</v>
      </c>
      <c r="AU245">
        <f>IF(N($H245)&lt;7,"",IF(AO245="","",AO245+31))</f>
        <v>46111</v>
      </c>
      <c r="AV245">
        <f>IF(AU245="","",TODAY()-AU245)</f>
        <v>207</v>
      </c>
      <c r="AW245">
        <v>46104</v>
      </c>
      <c r="AX245">
        <v>1000000</v>
      </c>
      <c r="AY245" t="str">
        <f>IF(AU245="","SIN ESTADO",IF(AW245&lt;&gt;"","PAGA",IF(AV245&gt;0,"VENCIDA",IF(AV245&gt;=-5,"POR VENCER","AL DÍA"))))</f>
        <v>PAGA</v>
      </c>
      <c r="AZ245" t="str">
        <v>TRANSFERENCIA</v>
      </c>
      <c r="BA245">
        <f>IF(N($H245)&lt;8,"",IF(AU245="","",AU245+31))</f>
        <v>46142</v>
      </c>
      <c r="BB245">
        <f>IF(BA245="","",TODAY()-BA245)</f>
        <v>176</v>
      </c>
      <c r="BC245">
        <v>46135</v>
      </c>
      <c r="BD245">
        <v>1000000</v>
      </c>
      <c r="BE245" t="str">
        <f>IF(BA245="","SIN ESTADO",IF(BC245&lt;&gt;"","PAGA",IF(BB245&gt;0,"VENCIDA",IF(BB245&gt;=-5,"POR VENCER","AL DÍA"))))</f>
        <v>PAGA</v>
      </c>
      <c r="BF245" t="str">
        <v>TRANSFERENCIA</v>
      </c>
      <c r="BG245">
        <f>IF(N($H245)&lt;9,"",IF(BA245="","",BA245+31))</f>
        <v>46173</v>
      </c>
      <c r="BH245">
        <f>IF(BG245="","",TODAY()-BG245)</f>
        <v>145</v>
      </c>
      <c r="BI245">
        <v>46137</v>
      </c>
      <c r="BJ245">
        <v>8500000</v>
      </c>
      <c r="BK245" t="str">
        <f>IF(BG245="","SIN ESTADO",IF(BI245&lt;&gt;"","PAGA",IF(BH245&gt;0,"VENCIDA",IF(BH245&gt;=-5,"POR VENCER","AL DÍA"))))</f>
        <v>PAGA</v>
      </c>
      <c r="BM245">
        <f>IF(N($H245)&lt;10,"",IF(BG245="","",BG245+31))</f>
        <v>46204</v>
      </c>
      <c r="BN245">
        <f>IF(BM245="","",TODAY()-BM245)</f>
        <v>114</v>
      </c>
      <c r="BQ245" t="str">
        <f>IF(BM245="","SIN ESTADO",IF(BO245&lt;&gt;"","PAGA",IF(BN245&gt;0,"VENCIDA",IF(BN245&gt;=-5,"POR VENCER","AL DÍA"))))</f>
        <v>VENCIDA</v>
      </c>
      <c r="BS245">
        <f>IF(N($H245)&lt;11,"",IF(BM245="","",BM245+31))</f>
        <v>46235</v>
      </c>
      <c r="BT245">
        <f>IF(BS245="","",TODAY()-BS245)</f>
        <v>83</v>
      </c>
      <c r="BW245" t="str">
        <f>IF(BS245="","SIN ESTADO",IF(BU245&lt;&gt;"","PAGA",IF(BT245&gt;0,"VENCIDA",IF(BT245&gt;=-5,"POR VENCER","AL DÍA"))))</f>
        <v>VENCIDA</v>
      </c>
      <c r="BY245">
        <f>IF(N($H245)&lt;12,"",IF(BS245="","",BS245+31))</f>
        <v>46266</v>
      </c>
      <c r="BZ245">
        <f>IF(BY245="","",TODAY()-BY245)</f>
        <v>52</v>
      </c>
      <c r="CC245" t="str">
        <f>IF(BY245="","SIN ESTADO",IF(CA245&lt;&gt;"","PAGA",IF(BZ245&gt;0,"VENCIDA",IF(BZ245&gt;=-5,"POR VENCER","AL DÍA"))))</f>
        <v>VENCIDA</v>
      </c>
      <c r="CE245">
        <f>IF(N($H245)&lt;13,"",IF(BY245="","",BY245+31))</f>
        <v>46297</v>
      </c>
      <c r="CF245">
        <f>IF(CE245="","",TODAY()-CE245)</f>
        <v>21</v>
      </c>
      <c r="CI245" t="str">
        <f>IF(CE245="","SIN ESTADO",IF(CG245&lt;&gt;"","PAGA",IF(CF245&gt;0,"VENCIDA",IF(CF245&gt;=-5,"POR VENCER","AL DÍA"))))</f>
        <v>VENCIDA</v>
      </c>
      <c r="CK245">
        <f>IF(N($H245)&lt;14,"",IF(CE245="","",CE245+31))</f>
        <v>46328</v>
      </c>
      <c r="CL245">
        <f>IF(CK245="","",TODAY()-CK245)</f>
        <v>-10</v>
      </c>
      <c r="CO245" t="str">
        <f>IF(CK245="","SIN ESTADO",IF(CM245&lt;&gt;"","PAGA",IF(CL245&gt;0,"VENCIDA",IF(CL245&gt;=-5,"POR VENCER","AL DÍA"))))</f>
        <v>AL DÍA</v>
      </c>
      <c r="CQ245">
        <f>IF(N($H245)&lt;15,"",IF(CK245="","",CK245+31))</f>
        <v>46359</v>
      </c>
      <c r="CR245">
        <f>IF(CQ245="","",TODAY()-CQ245)</f>
        <v>-41</v>
      </c>
      <c r="CU245" t="str">
        <f>IF(CQ245="","SIN ESTADO",IF(CS245&lt;&gt;"","PAGA",IF(CR245&gt;0,"VENCIDA",IF(CR245&gt;=-5,"POR VENCER","AL DÍA"))))</f>
        <v>AL DÍA</v>
      </c>
      <c r="CW245">
        <f>IF(N($H245)&lt;16,"",IF(CQ245="","",CQ245+31))</f>
        <v>46390</v>
      </c>
      <c r="CX245">
        <f>IF(CW245="","",TODAY()-CW245)</f>
        <v>-72</v>
      </c>
      <c r="DA245" t="str">
        <f>IF(CW245="","SIN ESTADO",IF(CY245&lt;&gt;"","PAGA",IF(CX245&gt;0,"VENCIDA",IF(CX245&gt;=-5,"POR VENCER","AL DÍA"))))</f>
        <v>AL DÍA</v>
      </c>
      <c r="DC245">
        <f>IF(N($H245)&lt;17,"",IF(CW245="","",CW245+31))</f>
        <v>46421</v>
      </c>
      <c r="DD245">
        <f>IF(DC245="","",TODAY()-DC245)</f>
        <v>-103</v>
      </c>
      <c r="DG245" t="str">
        <f>IF(DC245="","SIN ESTADO",IF(DE245&lt;&gt;"","PAGA",IF(DD245&gt;0,"VENCIDA",IF(DD245&gt;=-5,"POR VENCER","AL DÍA"))))</f>
        <v>AL DÍA</v>
      </c>
      <c r="DI245">
        <f>IF(N($H245)&lt;18,"",IF(DC245="","",DC245+31))</f>
        <v>46452</v>
      </c>
      <c r="DJ245">
        <f>IF(DI245="","",TODAY()-DI245)</f>
        <v>-134</v>
      </c>
      <c r="DM245" t="str">
        <f>IF(DI245="","SIN ESTADO",IF(DK245&lt;&gt;"","PAGA",IF(DJ245&gt;0,"VENCIDA",IF(DJ245&gt;=-5,"POR VENCER","AL DÍA"))))</f>
        <v>AL DÍA</v>
      </c>
      <c r="DO245">
        <f>IF(N($H245)&lt;19,"",IF(DI245="","",DI245+31))</f>
        <v>46483</v>
      </c>
      <c r="DP245">
        <f>IF(DO245="","",TODAY()-DO245)</f>
        <v>-165</v>
      </c>
      <c r="DS245" t="str">
        <f>IF(DO245="","SIN ESTADO",IF(DQ245&lt;&gt;"","PAGA",IF(DP245&gt;0,"VENCIDA",IF(DP245&gt;=-5,"POR VENCER","AL DÍA"))))</f>
        <v>AL DÍA</v>
      </c>
      <c r="DU245">
        <f>IF(N($H245)&lt;20,"",IF(DO245="","",DO245+31))</f>
        <v>46514</v>
      </c>
      <c r="DV245">
        <f>IF(DU245="","",TODAY()-DU245)</f>
        <v>-196</v>
      </c>
      <c r="DY245" t="str">
        <f>IF(DU245="","SIN ESTADO",IF(DW245&lt;&gt;"","PAGA",IF(DV245&gt;0,"VENCIDA",IF(DV245&gt;=-5,"POR VENCER","AL DÍA"))))</f>
        <v>AL DÍA</v>
      </c>
      <c r="EA245">
        <f>IF(N($H245)&lt;21,"",IF(DU245="","",DU245+31))</f>
        <v>46545</v>
      </c>
      <c r="EB245">
        <f>IF(EA245="","",TODAY()-EA245)</f>
        <v>-227</v>
      </c>
      <c r="EE245" t="str">
        <f>IF(EA245="","SIN ESTADO",IF(EC245&lt;&gt;"","PAGA",IF(EB245&gt;0,"VENCIDA",IF(EB245&gt;=-5,"POR VENCER","AL DÍA"))))</f>
        <v>AL DÍA</v>
      </c>
      <c r="EG245">
        <f>IF(N($H245)&lt;22,"",IF(EA245="","",EA245+31))</f>
        <v>46576</v>
      </c>
      <c r="EH245">
        <f>IF(EG245="","",TODAY()-EG245)</f>
        <v>-258</v>
      </c>
      <c r="EK245" t="str">
        <f>IF(EG245="","SIN ESTADO",IF(EI245&lt;&gt;"","PAGA",IF(EH245&gt;0,"VENCIDA",IF(EH245&gt;=-5,"POR VENCER","AL DÍA"))))</f>
        <v>AL DÍA</v>
      </c>
      <c r="EM245">
        <f>IF(N($H245)&lt;23,"",IF(EG245="","",EG245+31))</f>
        <v>46607</v>
      </c>
      <c r="EN245">
        <f>IF(EM245="","",TODAY()-EM245)</f>
        <v>-289</v>
      </c>
      <c r="EQ245" t="str">
        <f>IF(EM245="","SIN ESTADO",IF(EO245&lt;&gt;"","PAGA",IF(EN245&gt;0,"VENCIDA",IF(EN245&gt;=-5,"POR VENCER","AL DÍA"))))</f>
        <v>AL DÍA</v>
      </c>
      <c r="ES245">
        <f>IF(N($H245)&lt;24,"",IF(EM245="","",EM245+31))</f>
        <v>46638</v>
      </c>
      <c r="ET245">
        <f>IF(ES245="","",TODAY()-ES245)</f>
        <v>-320</v>
      </c>
      <c r="EW245" t="str">
        <f>IF(ES245="","SIN ESTADO",IF(EU245&lt;&gt;"","PAGA",IF(ET245&gt;0,"VENCIDA",IF(ET245&gt;=-5,"POR VENCER","AL DÍA"))))</f>
        <v>AL DÍA</v>
      </c>
      <c r="EY245" t="str">
        <f>IF(N($H245)&lt;25,"",IF(ES245="","",ES245+31))</f>
        <v/>
      </c>
      <c r="EZ245" t="str">
        <f>IF(EY245="","",TODAY()-EY245)</f>
        <v/>
      </c>
      <c r="FC245" t="str">
        <f>IF(EY245="","SIN ESTADO",IF(FA245&lt;&gt;"","PAGA",IF(EZ245&gt;0,"VENCIDA",IF(EZ245&gt;=-5,"POR VENCER","AL DÍA"))))</f>
        <v>SIN ESTADO</v>
      </c>
      <c r="FE245" t="str">
        <f>IF(N($H245)&lt;26,"",IF(EY245="","",EY245+31))</f>
        <v/>
      </c>
      <c r="FF245" t="str">
        <f>IF(FE245="","",TODAY()-FE245)</f>
        <v/>
      </c>
      <c r="FI245" t="str">
        <f>IF(FE245="","SIN ESTADO",IF(FG245&lt;&gt;"","PAGA",IF(FF245&gt;0,"VENCIDA",IF(FF245&gt;=-5,"POR VENCER","AL DÍA"))))</f>
        <v>SIN ESTADO</v>
      </c>
      <c r="FK245" t="str">
        <f>IF(N($H245)&lt;27,"",IF(FE245="","",FE245+31))</f>
        <v/>
      </c>
      <c r="FL245" t="str">
        <f>IF(FK245="","",TODAY()-FK245)</f>
        <v/>
      </c>
      <c r="FO245" t="str">
        <f>IF(FK245="","SIN ESTADO",IF(FM245&lt;&gt;"","PAGA",IF(FL245&gt;0,"VENCIDA",IF(FL245&gt;=-5,"POR VENCER","AL DÍA"))))</f>
        <v>SIN ESTADO</v>
      </c>
      <c r="FQ245" t="str">
        <f>IF(N($H245)&lt;28,"",IF(FK245="","",FK245+31))</f>
        <v/>
      </c>
      <c r="FR245" t="str">
        <f>IF(FQ245="","",TODAY()-FQ245)</f>
        <v/>
      </c>
      <c r="FU245" t="str">
        <f>IF(FQ245="","SIN ESTADO",IF(FS245&lt;&gt;"","PAGA",IF(FR245&gt;0,"VENCIDA",IF(FR245&gt;=-5,"POR VENCER","AL DÍA"))))</f>
        <v>SIN ESTADO</v>
      </c>
      <c r="FW245" t="str">
        <f>IF(N($H245)&lt;29,"",IF(FQ245="","",FQ245+31))</f>
        <v/>
      </c>
      <c r="FX245" t="str">
        <f>IF(FW245="","",TODAY()-FW245)</f>
        <v/>
      </c>
      <c r="GA245" t="str">
        <f>IF(FW245="","SIN ESTADO",IF(FY245&lt;&gt;"","PAGA",IF(FX245&gt;0,"VENCIDA",IF(FX245&gt;=-5,"POR VENCER","AL DÍA"))))</f>
        <v>SIN ESTADO</v>
      </c>
      <c r="GC245" t="str">
        <f>IF(N($H245)&lt;30,"",IF(FW245="","",FW245+31))</f>
        <v/>
      </c>
      <c r="GD245" t="str">
        <f>IF(GC245="","",TODAY()-GC245)</f>
        <v/>
      </c>
      <c r="GG245" t="str">
        <f>IF(GC245="","SIN ESTADO",IF(GE245&lt;&gt;"","PAGA",IF(GD245&gt;0,"VENCIDA",IF(GD245&gt;=-5,"POR VENCER","AL DÍA"))))</f>
        <v>SIN ESTADO</v>
      </c>
      <c r="GI245" t="str">
        <f>IF(N($H245)&lt;31,"",IF(GC245="","",GC245+31))</f>
        <v/>
      </c>
      <c r="GJ245" t="str">
        <f>IF(GI245="","",TODAY()-GI245)</f>
        <v/>
      </c>
      <c r="GM245" t="str">
        <f>IF(GI245="","SIN ESTADO",IF(GK245&lt;&gt;"","PAGA",IF(GJ245&gt;0,"VENCIDA",IF(GJ245&gt;=-5,"POR VENCER","AL DÍA"))))</f>
        <v>SIN ESTADO</v>
      </c>
      <c r="GO245" t="str">
        <f>IF(N($H245)&lt;32,"",IF(GI245="","",GI245+31))</f>
        <v/>
      </c>
      <c r="GP245" t="str">
        <f>IF(GO245="","",TODAY()-GO245)</f>
        <v/>
      </c>
      <c r="GS245" t="str">
        <f>IF(GO245="","SIN ESTADO",IF(GQ245&lt;&gt;"","PAGA",IF(GP245&gt;0,"VENCIDA",IF(GP245&gt;=-5,"POR VENCER","AL DÍA"))))</f>
        <v>SIN ESTADO</v>
      </c>
      <c r="GU245" t="str">
        <f>IF(N($H245)&lt;33,"",IF(GO245="","",GO245+31))</f>
        <v/>
      </c>
      <c r="GV245" t="str">
        <f>IF(GU245="","",TODAY()-GU245)</f>
        <v/>
      </c>
      <c r="GY245" t="str">
        <f>IF(GU245="","SIN ESTADO",IF(GW245&lt;&gt;"","PAGA",IF(GV245&gt;0,"VENCIDA",IF(GV245&gt;=-5,"POR VENCER","AL DÍA"))))</f>
        <v>SIN ESTADO</v>
      </c>
      <c r="HA245" t="str">
        <f>IF(N($H245)&lt;34,"",IF(GU245="","",GU245+31))</f>
        <v/>
      </c>
      <c r="HB245" t="str">
        <f>IF(HA245="","",TODAY()-HA245)</f>
        <v/>
      </c>
      <c r="HE245" t="str">
        <f>IF(HA245="","SIN ESTADO",IF(HC245&lt;&gt;"","PAGA",IF(HB245&gt;0,"VENCIDA",IF(HB245&gt;=-5,"POR VENCER","AL DÍA"))))</f>
        <v>SIN ESTADO</v>
      </c>
      <c r="HG245" t="str">
        <f>IF(N($H245)&lt;35,"",IF(HA245="","",HA245+31))</f>
        <v/>
      </c>
      <c r="HH245" t="str">
        <f>IF(HG245="","",TODAY()-HG245)</f>
        <v/>
      </c>
      <c r="HK245" t="str">
        <f>IF(HG245="","SIN ESTADO",IF(HI245&lt;&gt;"","PAGA",IF(HH245&gt;0,"VENCIDA",IF(HH245&gt;=-5,"POR VENCER","AL DÍA"))))</f>
        <v>SIN ESTADO</v>
      </c>
      <c r="HM245" t="str">
        <f>IF(N($H245)&lt;36,"",IF(HG245="","",HG245+31))</f>
        <v/>
      </c>
      <c r="HN245" t="str">
        <f>IF(HM245="","",TODAY()-HM245)</f>
        <v/>
      </c>
      <c r="HQ245" t="str">
        <f>IF(HM245="","SIN ESTADO",IF(HO245&lt;&gt;"","PAGA",IF(HN245&gt;0,"VENCIDA",IF(HN245&gt;=-5,"POR VENCER","AL DÍA"))))</f>
        <v>SIN ESTADO</v>
      </c>
      <c r="HS245">
        <f>N245+T245+Z245+AF245+AL245+AR245+AX245+BD245+BJ245+BP245+BV245+CB245+CH245+CN245+CT245+CZ245+DF245+DL245+DR245+DX245+ED245+EJ245+EP245+EV245+FB245+FH245+FN245+FT245+FZ245+GF245+GL245+GR245+GX245+HD245+HJ245+HP245</f>
        <v>24000000</v>
      </c>
      <c r="HU245">
        <f>IFERROR(N($J245),0)</f>
        <v>1000000</v>
      </c>
      <c r="HW245">
        <f>SUMPRODUCT((MOD(COLUMN($M245:$HR245)-COLUMN($M245),6)=0)*ISNUMBER($M245:$HR245)*($M245:$HR245&gt;=RESUMEN!$C$26)*($M245:$HR245&lt;=RESUMEN!$C$27)*IFERROR(N($N245:$HS245),0))</f>
        <v>0</v>
      </c>
      <c r="HX245">
        <f>SUMPRODUCT((MOD(COLUMN($M245:$HR245)-COLUMN($M245),6)=0)*ISNUMBER($M245:$HR245)*($M245:$HR245&gt;=RESUMEN!$C$26)*($M245:$HR245&lt;=RESUMEN!$C$27))</f>
        <v>0</v>
      </c>
    </row>
    <row r="246">
      <c r="B246">
        <f>VENTAS!A245</f>
        <v>243</v>
      </c>
      <c r="C246" t="str">
        <f>VENTAS!B245</f>
        <v xml:space="preserve">LC2 - 26 - 10 </v>
      </c>
      <c r="D246" t="str">
        <f>VENTAS!C245</f>
        <v>VENDIDO</v>
      </c>
      <c r="E246">
        <f>VENTAS!D245</f>
        <v>28000000</v>
      </c>
      <c r="F246">
        <f>VENTAS!J245</f>
        <v>22000000</v>
      </c>
      <c r="G246">
        <f>VENTAS!F245</f>
        <v>46170</v>
      </c>
      <c r="H246">
        <f>VENTAS!K245</f>
        <v>24</v>
      </c>
      <c r="I246" t="str">
        <f>VENTAS!M245</f>
        <v>28 DE CADA MES</v>
      </c>
      <c r="J246">
        <f>VENTAS!L245</f>
        <v>916666.6666666666</v>
      </c>
      <c r="K246">
        <f>IF(N($H246)&lt;1,"",$G246+31)</f>
        <v>46201</v>
      </c>
      <c r="L246">
        <f>IF(K246="","",TODAY()-K246)</f>
        <v>117</v>
      </c>
      <c r="M246">
        <v>46183</v>
      </c>
      <c r="N246">
        <v>916000</v>
      </c>
      <c r="O246" t="str">
        <f>IF(K246="","SIN ESTADO",IF(M246&lt;&gt;"","PAGA",IF(L246&gt;0,"VENCIDA",IF(L246&gt;=-5,"POR VENCER","AL DÍA"))))</f>
        <v>PAGA</v>
      </c>
      <c r="P246" t="str">
        <v>TRANSFERENCIA</v>
      </c>
      <c r="Q246">
        <f>IF(N($H246)&lt;2,"",IF(K246="","",K246+31))</f>
        <v>46232</v>
      </c>
      <c r="R246">
        <f>IF(Q246="","",TODAY()-Q246)</f>
        <v>86</v>
      </c>
      <c r="S246">
        <v>46206</v>
      </c>
      <c r="T246">
        <v>958400</v>
      </c>
      <c r="U246" t="str">
        <f>IF(Q246="","SIN ESTADO",IF(S246&lt;&gt;"","PAGA",IF(R246&gt;0,"VENCIDA",IF(R246&gt;=-5,"POR VENCER","AL DÍA"))))</f>
        <v>PAGA</v>
      </c>
      <c r="V246" t="str">
        <v>TRANSFERENCIA</v>
      </c>
      <c r="W246">
        <f>IF(N($H246)&lt;3,"",IF(Q246="","",Q246+31))</f>
        <v>46263</v>
      </c>
      <c r="X246">
        <f>IF(W246="","",TODAY()-W246)</f>
        <v>55</v>
      </c>
      <c r="Y246">
        <v>46228</v>
      </c>
      <c r="Z246">
        <v>1000000</v>
      </c>
      <c r="AA246" t="str">
        <f>IF(W246="","SIN ESTADO",IF(Y246&lt;&gt;"","PAGA",IF(X246&gt;0,"VENCIDA",IF(X246&gt;=-5,"POR VENCER","AL DÍA"))))</f>
        <v>PAGA</v>
      </c>
      <c r="AB246" t="str">
        <v>TRANSFERENCIA</v>
      </c>
      <c r="AC246">
        <f>IF(N($H246)&lt;4,"",IF(W246="","",W246+31))</f>
        <v>46294</v>
      </c>
      <c r="AD246">
        <f>IF(AC246="","",TODAY()-AC246)</f>
        <v>24</v>
      </c>
      <c r="AE246">
        <v>46233</v>
      </c>
      <c r="AF246">
        <v>950000</v>
      </c>
      <c r="AG246" t="str">
        <f>IF(AC246="","SIN ESTADO",IF(AE246&lt;&gt;"","PAGA",IF(AD246&gt;0,"VENCIDA",IF(AD246&gt;=-5,"POR VENCER","AL DÍA"))))</f>
        <v>PAGA</v>
      </c>
      <c r="AH246" t="str">
        <v>TRANSFERENCIA</v>
      </c>
      <c r="AI246">
        <f>IF(N($H246)&lt;5,"",IF(AC246="","",AC246+31))</f>
        <v>46325</v>
      </c>
      <c r="AJ246">
        <f>IF(AI246="","",TODAY()-AI246)</f>
        <v>-7</v>
      </c>
      <c r="AK246">
        <v>46282</v>
      </c>
      <c r="AL246">
        <v>1000000</v>
      </c>
      <c r="AM246" t="str">
        <f>IF(AI246="","SIN ESTADO",IF(AK246&lt;&gt;"","PAGA",IF(AJ246&gt;0,"VENCIDA",IF(AJ246&gt;=-5,"POR VENCER","AL DÍA"))))</f>
        <v>PAGA</v>
      </c>
      <c r="AN246" t="str">
        <v>TRANSFERENCIA</v>
      </c>
      <c r="AO246">
        <f>IF(N($H246)&lt;6,"",IF(AI246="","",AI246+31))</f>
        <v>46356</v>
      </c>
      <c r="AP246">
        <f>IF(AO246="","",TODAY()-AO246)</f>
        <v>-38</v>
      </c>
      <c r="AQ246">
        <v>46297</v>
      </c>
      <c r="AR246">
        <v>1000000</v>
      </c>
      <c r="AS246" t="str">
        <f>IF(AO246="","SIN ESTADO",IF(AQ246&lt;&gt;"","PAGA",IF(AP246&gt;0,"VENCIDA",IF(AP246&gt;=-5,"POR VENCER","AL DÍA"))))</f>
        <v>PAGA</v>
      </c>
      <c r="AT246" t="str">
        <v>TRANSFERENCIA</v>
      </c>
      <c r="AU246">
        <f>IF(N($H246)&lt;7,"",IF(AO246="","",AO246+31))</f>
        <v>46387</v>
      </c>
      <c r="AV246">
        <f>IF(AU246="","",TODAY()-AU246)</f>
        <v>-69</v>
      </c>
      <c r="AY246" t="str">
        <f>IF(AU246="","SIN ESTADO",IF(AW246&lt;&gt;"","PAGA",IF(AV246&gt;0,"VENCIDA",IF(AV246&gt;=-5,"POR VENCER","AL DÍA"))))</f>
        <v>AL DÍA</v>
      </c>
      <c r="BA246">
        <f>IF(N($H246)&lt;8,"",IF(AU246="","",AU246+31))</f>
        <v>46418</v>
      </c>
      <c r="BB246">
        <f>IF(BA246="","",TODAY()-BA246)</f>
        <v>-100</v>
      </c>
      <c r="BE246" t="str">
        <f>IF(BA246="","SIN ESTADO",IF(BC246&lt;&gt;"","PAGA",IF(BB246&gt;0,"VENCIDA",IF(BB246&gt;=-5,"POR VENCER","AL DÍA"))))</f>
        <v>AL DÍA</v>
      </c>
      <c r="BG246">
        <f>IF(N($H246)&lt;9,"",IF(BA246="","",BA246+31))</f>
        <v>46449</v>
      </c>
      <c r="BH246">
        <f>IF(BG246="","",TODAY()-BG246)</f>
        <v>-131</v>
      </c>
      <c r="BK246" t="str">
        <f>IF(BG246="","SIN ESTADO",IF(BI246&lt;&gt;"","PAGA",IF(BH246&gt;0,"VENCIDA",IF(BH246&gt;=-5,"POR VENCER","AL DÍA"))))</f>
        <v>AL DÍA</v>
      </c>
      <c r="BM246">
        <f>IF(N($H246)&lt;10,"",IF(BG246="","",BG246+31))</f>
        <v>46480</v>
      </c>
      <c r="BN246">
        <f>IF(BM246="","",TODAY()-BM246)</f>
        <v>-162</v>
      </c>
      <c r="BQ246" t="str">
        <f>IF(BM246="","SIN ESTADO",IF(BO246&lt;&gt;"","PAGA",IF(BN246&gt;0,"VENCIDA",IF(BN246&gt;=-5,"POR VENCER","AL DÍA"))))</f>
        <v>AL DÍA</v>
      </c>
      <c r="BS246">
        <f>IF(N($H246)&lt;11,"",IF(BM246="","",BM246+31))</f>
        <v>46511</v>
      </c>
      <c r="BT246">
        <f>IF(BS246="","",TODAY()-BS246)</f>
        <v>-193</v>
      </c>
      <c r="BW246" t="str">
        <f>IF(BS246="","SIN ESTADO",IF(BU246&lt;&gt;"","PAGA",IF(BT246&gt;0,"VENCIDA",IF(BT246&gt;=-5,"POR VENCER","AL DÍA"))))</f>
        <v>AL DÍA</v>
      </c>
      <c r="BY246">
        <f>IF(N($H246)&lt;12,"",IF(BS246="","",BS246+31))</f>
        <v>46542</v>
      </c>
      <c r="BZ246">
        <f>IF(BY246="","",TODAY()-BY246)</f>
        <v>-224</v>
      </c>
      <c r="CC246" t="str">
        <f>IF(BY246="","SIN ESTADO",IF(CA246&lt;&gt;"","PAGA",IF(BZ246&gt;0,"VENCIDA",IF(BZ246&gt;=-5,"POR VENCER","AL DÍA"))))</f>
        <v>AL DÍA</v>
      </c>
      <c r="CE246">
        <f>IF(N($H246)&lt;13,"",IF(BY246="","",BY246+31))</f>
        <v>46573</v>
      </c>
      <c r="CF246">
        <f>IF(CE246="","",TODAY()-CE246)</f>
        <v>-255</v>
      </c>
      <c r="CI246" t="str">
        <f>IF(CE246="","SIN ESTADO",IF(CG246&lt;&gt;"","PAGA",IF(CF246&gt;0,"VENCIDA",IF(CF246&gt;=-5,"POR VENCER","AL DÍA"))))</f>
        <v>AL DÍA</v>
      </c>
      <c r="CK246">
        <f>IF(N($H246)&lt;14,"",IF(CE246="","",CE246+31))</f>
        <v>46604</v>
      </c>
      <c r="CL246">
        <f>IF(CK246="","",TODAY()-CK246)</f>
        <v>-286</v>
      </c>
      <c r="CO246" t="str">
        <f>IF(CK246="","SIN ESTADO",IF(CM246&lt;&gt;"","PAGA",IF(CL246&gt;0,"VENCIDA",IF(CL246&gt;=-5,"POR VENCER","AL DÍA"))))</f>
        <v>AL DÍA</v>
      </c>
      <c r="CQ246">
        <f>IF(N($H246)&lt;15,"",IF(CK246="","",CK246+31))</f>
        <v>46635</v>
      </c>
      <c r="CR246">
        <f>IF(CQ246="","",TODAY()-CQ246)</f>
        <v>-317</v>
      </c>
      <c r="CU246" t="str">
        <f>IF(CQ246="","SIN ESTADO",IF(CS246&lt;&gt;"","PAGA",IF(CR246&gt;0,"VENCIDA",IF(CR246&gt;=-5,"POR VENCER","AL DÍA"))))</f>
        <v>AL DÍA</v>
      </c>
      <c r="CW246">
        <f>IF(N($H246)&lt;16,"",IF(CQ246="","",CQ246+31))</f>
        <v>46666</v>
      </c>
      <c r="CX246">
        <f>IF(CW246="","",TODAY()-CW246)</f>
        <v>-348</v>
      </c>
      <c r="DA246" t="str">
        <f>IF(CW246="","SIN ESTADO",IF(CY246&lt;&gt;"","PAGA",IF(CX246&gt;0,"VENCIDA",IF(CX246&gt;=-5,"POR VENCER","AL DÍA"))))</f>
        <v>AL DÍA</v>
      </c>
      <c r="DC246">
        <f>IF(N($H246)&lt;17,"",IF(CW246="","",CW246+31))</f>
        <v>46697</v>
      </c>
      <c r="DD246">
        <f>IF(DC246="","",TODAY()-DC246)</f>
        <v>-379</v>
      </c>
      <c r="DG246" t="str">
        <f>IF(DC246="","SIN ESTADO",IF(DE246&lt;&gt;"","PAGA",IF(DD246&gt;0,"VENCIDA",IF(DD246&gt;=-5,"POR VENCER","AL DÍA"))))</f>
        <v>AL DÍA</v>
      </c>
      <c r="DI246">
        <f>IF(N($H246)&lt;18,"",IF(DC246="","",DC246+31))</f>
        <v>46728</v>
      </c>
      <c r="DJ246">
        <f>IF(DI246="","",TODAY()-DI246)</f>
        <v>-410</v>
      </c>
      <c r="DM246" t="str">
        <f>IF(DI246="","SIN ESTADO",IF(DK246&lt;&gt;"","PAGA",IF(DJ246&gt;0,"VENCIDA",IF(DJ246&gt;=-5,"POR VENCER","AL DÍA"))))</f>
        <v>AL DÍA</v>
      </c>
      <c r="DO246">
        <f>IF(N($H246)&lt;19,"",IF(DI246="","",DI246+31))</f>
        <v>46759</v>
      </c>
      <c r="DP246">
        <f>IF(DO246="","",TODAY()-DO246)</f>
        <v>-441</v>
      </c>
      <c r="DS246" t="str">
        <f>IF(DO246="","SIN ESTADO",IF(DQ246&lt;&gt;"","PAGA",IF(DP246&gt;0,"VENCIDA",IF(DP246&gt;=-5,"POR VENCER","AL DÍA"))))</f>
        <v>AL DÍA</v>
      </c>
      <c r="DU246">
        <f>IF(N($H246)&lt;20,"",IF(DO246="","",DO246+31))</f>
        <v>46790</v>
      </c>
      <c r="DV246">
        <f>IF(DU246="","",TODAY()-DU246)</f>
        <v>-472</v>
      </c>
      <c r="DY246" t="str">
        <f>IF(DU246="","SIN ESTADO",IF(DW246&lt;&gt;"","PAGA",IF(DV246&gt;0,"VENCIDA",IF(DV246&gt;=-5,"POR VENCER","AL DÍA"))))</f>
        <v>AL DÍA</v>
      </c>
      <c r="EA246">
        <f>IF(N($H246)&lt;21,"",IF(DU246="","",DU246+31))</f>
        <v>46821</v>
      </c>
      <c r="EB246">
        <f>IF(EA246="","",TODAY()-EA246)</f>
        <v>-503</v>
      </c>
      <c r="EE246" t="str">
        <f>IF(EA246="","SIN ESTADO",IF(EC246&lt;&gt;"","PAGA",IF(EB246&gt;0,"VENCIDA",IF(EB246&gt;=-5,"POR VENCER","AL DÍA"))))</f>
        <v>AL DÍA</v>
      </c>
      <c r="EG246">
        <f>IF(N($H246)&lt;22,"",IF(EA246="","",EA246+31))</f>
        <v>46852</v>
      </c>
      <c r="EH246">
        <f>IF(EG246="","",TODAY()-EG246)</f>
        <v>-534</v>
      </c>
      <c r="EK246" t="str">
        <f>IF(EG246="","SIN ESTADO",IF(EI246&lt;&gt;"","PAGA",IF(EH246&gt;0,"VENCIDA",IF(EH246&gt;=-5,"POR VENCER","AL DÍA"))))</f>
        <v>AL DÍA</v>
      </c>
      <c r="EM246">
        <f>IF(N($H246)&lt;23,"",IF(EG246="","",EG246+31))</f>
        <v>46883</v>
      </c>
      <c r="EN246">
        <f>IF(EM246="","",TODAY()-EM246)</f>
        <v>-565</v>
      </c>
      <c r="EQ246" t="str">
        <f>IF(EM246="","SIN ESTADO",IF(EO246&lt;&gt;"","PAGA",IF(EN246&gt;0,"VENCIDA",IF(EN246&gt;=-5,"POR VENCER","AL DÍA"))))</f>
        <v>AL DÍA</v>
      </c>
      <c r="ES246">
        <f>IF(N($H246)&lt;24,"",IF(EM246="","",EM246+31))</f>
        <v>46914</v>
      </c>
      <c r="ET246">
        <f>IF(ES246="","",TODAY()-ES246)</f>
        <v>-596</v>
      </c>
      <c r="EW246" t="str">
        <f>IF(ES246="","SIN ESTADO",IF(EU246&lt;&gt;"","PAGA",IF(ET246&gt;0,"VENCIDA",IF(ET246&gt;=-5,"POR VENCER","AL DÍA"))))</f>
        <v>AL DÍA</v>
      </c>
      <c r="EY246" t="str">
        <f>IF(N($H246)&lt;25,"",IF(ES246="","",ES246+31))</f>
        <v/>
      </c>
      <c r="EZ246" t="str">
        <f>IF(EY246="","",TODAY()-EY246)</f>
        <v/>
      </c>
      <c r="FC246" t="str">
        <f>IF(EY246="","SIN ESTADO",IF(FA246&lt;&gt;"","PAGA",IF(EZ246&gt;0,"VENCIDA",IF(EZ246&gt;=-5,"POR VENCER","AL DÍA"))))</f>
        <v>SIN ESTADO</v>
      </c>
      <c r="FE246" t="str">
        <f>IF(N($H246)&lt;26,"",IF(EY246="","",EY246+31))</f>
        <v/>
      </c>
      <c r="FF246" t="str">
        <f>IF(FE246="","",TODAY()-FE246)</f>
        <v/>
      </c>
      <c r="FI246" t="str">
        <f>IF(FE246="","SIN ESTADO",IF(FG246&lt;&gt;"","PAGA",IF(FF246&gt;0,"VENCIDA",IF(FF246&gt;=-5,"POR VENCER","AL DÍA"))))</f>
        <v>SIN ESTADO</v>
      </c>
      <c r="FK246" t="str">
        <f>IF(N($H246)&lt;27,"",IF(FE246="","",FE246+31))</f>
        <v/>
      </c>
      <c r="FL246" t="str">
        <f>IF(FK246="","",TODAY()-FK246)</f>
        <v/>
      </c>
      <c r="FO246" t="str">
        <f>IF(FK246="","SIN ESTADO",IF(FM246&lt;&gt;"","PAGA",IF(FL246&gt;0,"VENCIDA",IF(FL246&gt;=-5,"POR VENCER","AL DÍA"))))</f>
        <v>SIN ESTADO</v>
      </c>
      <c r="FQ246" t="str">
        <f>IF(N($H246)&lt;28,"",IF(FK246="","",FK246+31))</f>
        <v/>
      </c>
      <c r="FR246" t="str">
        <f>IF(FQ246="","",TODAY()-FQ246)</f>
        <v/>
      </c>
      <c r="FU246" t="str">
        <f>IF(FQ246="","SIN ESTADO",IF(FS246&lt;&gt;"","PAGA",IF(FR246&gt;0,"VENCIDA",IF(FR246&gt;=-5,"POR VENCER","AL DÍA"))))</f>
        <v>SIN ESTADO</v>
      </c>
      <c r="FW246" t="str">
        <f>IF(N($H246)&lt;29,"",IF(FQ246="","",FQ246+31))</f>
        <v/>
      </c>
      <c r="FX246" t="str">
        <f>IF(FW246="","",TODAY()-FW246)</f>
        <v/>
      </c>
      <c r="GA246" t="str">
        <f>IF(FW246="","SIN ESTADO",IF(FY246&lt;&gt;"","PAGA",IF(FX246&gt;0,"VENCIDA",IF(FX246&gt;=-5,"POR VENCER","AL DÍA"))))</f>
        <v>SIN ESTADO</v>
      </c>
      <c r="GC246" t="str">
        <f>IF(N($H246)&lt;30,"",IF(FW246="","",FW246+31))</f>
        <v/>
      </c>
      <c r="GD246" t="str">
        <f>IF(GC246="","",TODAY()-GC246)</f>
        <v/>
      </c>
      <c r="GG246" t="str">
        <f>IF(GC246="","SIN ESTADO",IF(GE246&lt;&gt;"","PAGA",IF(GD246&gt;0,"VENCIDA",IF(GD246&gt;=-5,"POR VENCER","AL DÍA"))))</f>
        <v>SIN ESTADO</v>
      </c>
      <c r="GI246" t="str">
        <f>IF(N($H246)&lt;31,"",IF(GC246="","",GC246+31))</f>
        <v/>
      </c>
      <c r="GJ246" t="str">
        <f>IF(GI246="","",TODAY()-GI246)</f>
        <v/>
      </c>
      <c r="GM246" t="str">
        <f>IF(GI246="","SIN ESTADO",IF(GK246&lt;&gt;"","PAGA",IF(GJ246&gt;0,"VENCIDA",IF(GJ246&gt;=-5,"POR VENCER","AL DÍA"))))</f>
        <v>SIN ESTADO</v>
      </c>
      <c r="GO246" t="str">
        <f>IF(N($H246)&lt;32,"",IF(GI246="","",GI246+31))</f>
        <v/>
      </c>
      <c r="GP246" t="str">
        <f>IF(GO246="","",TODAY()-GO246)</f>
        <v/>
      </c>
      <c r="GS246" t="str">
        <f>IF(GO246="","SIN ESTADO",IF(GQ246&lt;&gt;"","PAGA",IF(GP246&gt;0,"VENCIDA",IF(GP246&gt;=-5,"POR VENCER","AL DÍA"))))</f>
        <v>SIN ESTADO</v>
      </c>
      <c r="GU246" t="str">
        <f>IF(N($H246)&lt;33,"",IF(GO246="","",GO246+31))</f>
        <v/>
      </c>
      <c r="GV246" t="str">
        <f>IF(GU246="","",TODAY()-GU246)</f>
        <v/>
      </c>
      <c r="GY246" t="str">
        <f>IF(GU246="","SIN ESTADO",IF(GW246&lt;&gt;"","PAGA",IF(GV246&gt;0,"VENCIDA",IF(GV246&gt;=-5,"POR VENCER","AL DÍA"))))</f>
        <v>SIN ESTADO</v>
      </c>
      <c r="HA246" t="str">
        <f>IF(N($H246)&lt;34,"",IF(GU246="","",GU246+31))</f>
        <v/>
      </c>
      <c r="HB246" t="str">
        <f>IF(HA246="","",TODAY()-HA246)</f>
        <v/>
      </c>
      <c r="HE246" t="str">
        <f>IF(HA246="","SIN ESTADO",IF(HC246&lt;&gt;"","PAGA",IF(HB246&gt;0,"VENCIDA",IF(HB246&gt;=-5,"POR VENCER","AL DÍA"))))</f>
        <v>SIN ESTADO</v>
      </c>
      <c r="HG246" t="str">
        <f>IF(N($H246)&lt;35,"",IF(HA246="","",HA246+31))</f>
        <v/>
      </c>
      <c r="HH246" t="str">
        <f>IF(HG246="","",TODAY()-HG246)</f>
        <v/>
      </c>
      <c r="HK246" t="str">
        <f>IF(HG246="","SIN ESTADO",IF(HI246&lt;&gt;"","PAGA",IF(HH246&gt;0,"VENCIDA",IF(HH246&gt;=-5,"POR VENCER","AL DÍA"))))</f>
        <v>SIN ESTADO</v>
      </c>
      <c r="HM246" t="str">
        <f>IF(N($H246)&lt;36,"",IF(HG246="","",HG246+31))</f>
        <v/>
      </c>
      <c r="HN246" t="str">
        <f>IF(HM246="","",TODAY()-HM246)</f>
        <v/>
      </c>
      <c r="HQ246" t="str">
        <f>IF(HM246="","SIN ESTADO",IF(HO246&lt;&gt;"","PAGA",IF(HN246&gt;0,"VENCIDA",IF(HN246&gt;=-5,"POR VENCER","AL DÍA"))))</f>
        <v>SIN ESTADO</v>
      </c>
      <c r="HS246">
        <f>N246+T246+Z246+AF246+AL246+AR246+AX246+BD246+BJ246+BP246+BV246+CB246+CH246+CN246+CT246+CZ246+DF246+DL246+DR246+DX246+ED246+EJ246+EP246+EV246+FB246+FH246+FN246+FT246+FZ246+GF246+GL246+GR246+GX246+HD246+HJ246+HP246</f>
        <v>5824400</v>
      </c>
      <c r="HU246">
        <f>IFERROR(N($J246),0)</f>
        <v>916666.6666666666</v>
      </c>
      <c r="HW246">
        <f>SUMPRODUCT((MOD(COLUMN($M246:$HR246)-COLUMN($M246),6)=0)*ISNUMBER($M246:$HR246)*($M246:$HR246&gt;=RESUMEN!$C$26)*($M246:$HR246&lt;=RESUMEN!$C$27)*IFERROR(N($N246:$HS246),0))</f>
        <v>0</v>
      </c>
      <c r="HX246">
        <f>SUMPRODUCT((MOD(COLUMN($M246:$HR246)-COLUMN($M246),6)=0)*ISNUMBER($M246:$HR246)*($M246:$HR246&gt;=RESUMEN!$C$26)*($M246:$HR246&lt;=RESUMEN!$C$27))</f>
        <v>0</v>
      </c>
    </row>
    <row r="247">
      <c r="B247">
        <f>VENTAS!A246</f>
        <v>244</v>
      </c>
      <c r="C247" t="str">
        <f>VENTAS!B246</f>
        <v xml:space="preserve">LC2 - 26 - 11 </v>
      </c>
      <c r="D247" t="str">
        <f>VENTAS!C246</f>
        <v>VENDIDO</v>
      </c>
      <c r="E247">
        <f>VENTAS!D246</f>
        <v>28000000</v>
      </c>
      <c r="F247">
        <f>VENTAS!J246</f>
        <v>23000000</v>
      </c>
      <c r="G247">
        <f>VENTAS!F246</f>
        <v>46129</v>
      </c>
      <c r="H247">
        <f>VENTAS!K246</f>
        <v>24</v>
      </c>
      <c r="I247" t="str">
        <f>VENTAS!M246</f>
        <v>20 DE CADA MES</v>
      </c>
      <c r="J247">
        <f>VENTAS!L246</f>
        <v>958400</v>
      </c>
      <c r="K247">
        <f>IF(N($H247)&lt;1,"",$G247+31)</f>
        <v>46160</v>
      </c>
      <c r="L247">
        <f>IF(K247="","",TODAY()-K247)</f>
        <v>158</v>
      </c>
      <c r="M247">
        <v>46171</v>
      </c>
      <c r="N247">
        <v>958400</v>
      </c>
      <c r="O247" t="str">
        <f>IF(K247="","SIN ESTADO",IF(M247&lt;&gt;"","PAGA",IF(L247&gt;0,"VENCIDA",IF(L247&gt;=-5,"POR VENCER","AL DÍA"))))</f>
        <v>PAGA</v>
      </c>
      <c r="P247" t="str">
        <v>TRANSFERENCIA</v>
      </c>
      <c r="Q247">
        <f>IF(N($H247)&lt;2,"",IF(K247="","",K247+31))</f>
        <v>46191</v>
      </c>
      <c r="R247">
        <f>IF(Q247="","",TODAY()-Q247)</f>
        <v>127</v>
      </c>
      <c r="S247">
        <v>46206</v>
      </c>
      <c r="T247">
        <v>958400</v>
      </c>
      <c r="U247" t="str">
        <f>IF(Q247="","SIN ESTADO",IF(S247&lt;&gt;"","PAGA",IF(R247&gt;0,"VENCIDA",IF(R247&gt;=-5,"POR VENCER","AL DÍA"))))</f>
        <v>PAGA</v>
      </c>
      <c r="V247" t="str">
        <v>TRANSFERENCIA</v>
      </c>
      <c r="W247">
        <f>IF(N($H247)&lt;3,"",IF(Q247="","",Q247+31))</f>
        <v>46222</v>
      </c>
      <c r="X247">
        <f>IF(W247="","",TODAY()-W247)</f>
        <v>96</v>
      </c>
      <c r="AA247" t="str">
        <f>IF(W247="","SIN ESTADO",IF(Y247&lt;&gt;"","PAGA",IF(X247&gt;0,"VENCIDA",IF(X247&gt;=-5,"POR VENCER","AL DÍA"))))</f>
        <v>VENCIDA</v>
      </c>
      <c r="AC247">
        <f>IF(N($H247)&lt;4,"",IF(W247="","",W247+31))</f>
        <v>46253</v>
      </c>
      <c r="AD247">
        <f>IF(AC247="","",TODAY()-AC247)</f>
        <v>65</v>
      </c>
      <c r="AG247" t="str">
        <f>IF(AC247="","SIN ESTADO",IF(AE247&lt;&gt;"","PAGA",IF(AD247&gt;0,"VENCIDA",IF(AD247&gt;=-5,"POR VENCER","AL DÍA"))))</f>
        <v>VENCIDA</v>
      </c>
      <c r="AI247">
        <f>IF(N($H247)&lt;5,"",IF(AC247="","",AC247+31))</f>
        <v>46284</v>
      </c>
      <c r="AJ247">
        <f>IF(AI247="","",TODAY()-AI247)</f>
        <v>34</v>
      </c>
      <c r="AM247" t="str">
        <f>IF(AI247="","SIN ESTADO",IF(AK247&lt;&gt;"","PAGA",IF(AJ247&gt;0,"VENCIDA",IF(AJ247&gt;=-5,"POR VENCER","AL DÍA"))))</f>
        <v>VENCIDA</v>
      </c>
      <c r="AO247">
        <f>IF(N($H247)&lt;6,"",IF(AI247="","",AI247+31))</f>
        <v>46315</v>
      </c>
      <c r="AP247">
        <f>IF(AO247="","",TODAY()-AO247)</f>
        <v>3</v>
      </c>
      <c r="AS247" t="str">
        <f>IF(AO247="","SIN ESTADO",IF(AQ247&lt;&gt;"","PAGA",IF(AP247&gt;0,"VENCIDA",IF(AP247&gt;=-5,"POR VENCER","AL DÍA"))))</f>
        <v>VENCIDA</v>
      </c>
      <c r="AU247">
        <f>IF(N($H247)&lt;7,"",IF(AO247="","",AO247+31))</f>
        <v>46346</v>
      </c>
      <c r="AV247">
        <f>IF(AU247="","",TODAY()-AU247)</f>
        <v>-28</v>
      </c>
      <c r="AY247" t="str">
        <f>IF(AU247="","SIN ESTADO",IF(AW247&lt;&gt;"","PAGA",IF(AV247&gt;0,"VENCIDA",IF(AV247&gt;=-5,"POR VENCER","AL DÍA"))))</f>
        <v>AL DÍA</v>
      </c>
      <c r="BA247">
        <f>IF(N($H247)&lt;8,"",IF(AU247="","",AU247+31))</f>
        <v>46377</v>
      </c>
      <c r="BB247">
        <f>IF(BA247="","",TODAY()-BA247)</f>
        <v>-59</v>
      </c>
      <c r="BE247" t="str">
        <f>IF(BA247="","SIN ESTADO",IF(BC247&lt;&gt;"","PAGA",IF(BB247&gt;0,"VENCIDA",IF(BB247&gt;=-5,"POR VENCER","AL DÍA"))))</f>
        <v>AL DÍA</v>
      </c>
      <c r="BG247">
        <f>IF(N($H247)&lt;9,"",IF(BA247="","",BA247+31))</f>
        <v>46408</v>
      </c>
      <c r="BH247">
        <f>IF(BG247="","",TODAY()-BG247)</f>
        <v>-90</v>
      </c>
      <c r="BK247" t="str">
        <f>IF(BG247="","SIN ESTADO",IF(BI247&lt;&gt;"","PAGA",IF(BH247&gt;0,"VENCIDA",IF(BH247&gt;=-5,"POR VENCER","AL DÍA"))))</f>
        <v>AL DÍA</v>
      </c>
      <c r="BM247">
        <f>IF(N($H247)&lt;10,"",IF(BG247="","",BG247+31))</f>
        <v>46439</v>
      </c>
      <c r="BN247">
        <f>IF(BM247="","",TODAY()-BM247)</f>
        <v>-121</v>
      </c>
      <c r="BQ247" t="str">
        <f>IF(BM247="","SIN ESTADO",IF(BO247&lt;&gt;"","PAGA",IF(BN247&gt;0,"VENCIDA",IF(BN247&gt;=-5,"POR VENCER","AL DÍA"))))</f>
        <v>AL DÍA</v>
      </c>
      <c r="BS247">
        <f>IF(N($H247)&lt;11,"",IF(BM247="","",BM247+31))</f>
        <v>46470</v>
      </c>
      <c r="BT247">
        <f>IF(BS247="","",TODAY()-BS247)</f>
        <v>-152</v>
      </c>
      <c r="BW247" t="str">
        <f>IF(BS247="","SIN ESTADO",IF(BU247&lt;&gt;"","PAGA",IF(BT247&gt;0,"VENCIDA",IF(BT247&gt;=-5,"POR VENCER","AL DÍA"))))</f>
        <v>AL DÍA</v>
      </c>
      <c r="BY247">
        <f>IF(N($H247)&lt;12,"",IF(BS247="","",BS247+31))</f>
        <v>46501</v>
      </c>
      <c r="BZ247">
        <f>IF(BY247="","",TODAY()-BY247)</f>
        <v>-183</v>
      </c>
      <c r="CC247" t="str">
        <f>IF(BY247="","SIN ESTADO",IF(CA247&lt;&gt;"","PAGA",IF(BZ247&gt;0,"VENCIDA",IF(BZ247&gt;=-5,"POR VENCER","AL DÍA"))))</f>
        <v>AL DÍA</v>
      </c>
      <c r="CE247">
        <f>IF(N($H247)&lt;13,"",IF(BY247="","",BY247+31))</f>
        <v>46532</v>
      </c>
      <c r="CF247">
        <f>IF(CE247="","",TODAY()-CE247)</f>
        <v>-214</v>
      </c>
      <c r="CI247" t="str">
        <f>IF(CE247="","SIN ESTADO",IF(CG247&lt;&gt;"","PAGA",IF(CF247&gt;0,"VENCIDA",IF(CF247&gt;=-5,"POR VENCER","AL DÍA"))))</f>
        <v>AL DÍA</v>
      </c>
      <c r="CK247">
        <f>IF(N($H247)&lt;14,"",IF(CE247="","",CE247+31))</f>
        <v>46563</v>
      </c>
      <c r="CL247">
        <f>IF(CK247="","",TODAY()-CK247)</f>
        <v>-245</v>
      </c>
      <c r="CO247" t="str">
        <f>IF(CK247="","SIN ESTADO",IF(CM247&lt;&gt;"","PAGA",IF(CL247&gt;0,"VENCIDA",IF(CL247&gt;=-5,"POR VENCER","AL DÍA"))))</f>
        <v>AL DÍA</v>
      </c>
      <c r="CQ247">
        <f>IF(N($H247)&lt;15,"",IF(CK247="","",CK247+31))</f>
        <v>46594</v>
      </c>
      <c r="CR247">
        <f>IF(CQ247="","",TODAY()-CQ247)</f>
        <v>-276</v>
      </c>
      <c r="CU247" t="str">
        <f>IF(CQ247="","SIN ESTADO",IF(CS247&lt;&gt;"","PAGA",IF(CR247&gt;0,"VENCIDA",IF(CR247&gt;=-5,"POR VENCER","AL DÍA"))))</f>
        <v>AL DÍA</v>
      </c>
      <c r="CW247">
        <f>IF(N($H247)&lt;16,"",IF(CQ247="","",CQ247+31))</f>
        <v>46625</v>
      </c>
      <c r="CX247">
        <f>IF(CW247="","",TODAY()-CW247)</f>
        <v>-307</v>
      </c>
      <c r="DA247" t="str">
        <f>IF(CW247="","SIN ESTADO",IF(CY247&lt;&gt;"","PAGA",IF(CX247&gt;0,"VENCIDA",IF(CX247&gt;=-5,"POR VENCER","AL DÍA"))))</f>
        <v>AL DÍA</v>
      </c>
      <c r="DC247">
        <f>IF(N($H247)&lt;17,"",IF(CW247="","",CW247+31))</f>
        <v>46656</v>
      </c>
      <c r="DD247">
        <f>IF(DC247="","",TODAY()-DC247)</f>
        <v>-338</v>
      </c>
      <c r="DG247" t="str">
        <f>IF(DC247="","SIN ESTADO",IF(DE247&lt;&gt;"","PAGA",IF(DD247&gt;0,"VENCIDA",IF(DD247&gt;=-5,"POR VENCER","AL DÍA"))))</f>
        <v>AL DÍA</v>
      </c>
      <c r="DI247">
        <f>IF(N($H247)&lt;18,"",IF(DC247="","",DC247+31))</f>
        <v>46687</v>
      </c>
      <c r="DJ247">
        <f>IF(DI247="","",TODAY()-DI247)</f>
        <v>-369</v>
      </c>
      <c r="DM247" t="str">
        <f>IF(DI247="","SIN ESTADO",IF(DK247&lt;&gt;"","PAGA",IF(DJ247&gt;0,"VENCIDA",IF(DJ247&gt;=-5,"POR VENCER","AL DÍA"))))</f>
        <v>AL DÍA</v>
      </c>
      <c r="DO247">
        <f>IF(N($H247)&lt;19,"",IF(DI247="","",DI247+31))</f>
        <v>46718</v>
      </c>
      <c r="DP247">
        <f>IF(DO247="","",TODAY()-DO247)</f>
        <v>-400</v>
      </c>
      <c r="DS247" t="str">
        <f>IF(DO247="","SIN ESTADO",IF(DQ247&lt;&gt;"","PAGA",IF(DP247&gt;0,"VENCIDA",IF(DP247&gt;=-5,"POR VENCER","AL DÍA"))))</f>
        <v>AL DÍA</v>
      </c>
      <c r="DU247">
        <f>IF(N($H247)&lt;20,"",IF(DO247="","",DO247+31))</f>
        <v>46749</v>
      </c>
      <c r="DV247">
        <f>IF(DU247="","",TODAY()-DU247)</f>
        <v>-431</v>
      </c>
      <c r="DY247" t="str">
        <f>IF(DU247="","SIN ESTADO",IF(DW247&lt;&gt;"","PAGA",IF(DV247&gt;0,"VENCIDA",IF(DV247&gt;=-5,"POR VENCER","AL DÍA"))))</f>
        <v>AL DÍA</v>
      </c>
      <c r="EA247">
        <f>IF(N($H247)&lt;21,"",IF(DU247="","",DU247+31))</f>
        <v>46780</v>
      </c>
      <c r="EB247">
        <f>IF(EA247="","",TODAY()-EA247)</f>
        <v>-462</v>
      </c>
      <c r="EE247" t="str">
        <f>IF(EA247="","SIN ESTADO",IF(EC247&lt;&gt;"","PAGA",IF(EB247&gt;0,"VENCIDA",IF(EB247&gt;=-5,"POR VENCER","AL DÍA"))))</f>
        <v>AL DÍA</v>
      </c>
      <c r="EG247">
        <f>IF(N($H247)&lt;22,"",IF(EA247="","",EA247+31))</f>
        <v>46811</v>
      </c>
      <c r="EH247">
        <f>IF(EG247="","",TODAY()-EG247)</f>
        <v>-493</v>
      </c>
      <c r="EK247" t="str">
        <f>IF(EG247="","SIN ESTADO",IF(EI247&lt;&gt;"","PAGA",IF(EH247&gt;0,"VENCIDA",IF(EH247&gt;=-5,"POR VENCER","AL DÍA"))))</f>
        <v>AL DÍA</v>
      </c>
      <c r="EM247">
        <f>IF(N($H247)&lt;23,"",IF(EG247="","",EG247+31))</f>
        <v>46842</v>
      </c>
      <c r="EN247">
        <f>IF(EM247="","",TODAY()-EM247)</f>
        <v>-524</v>
      </c>
      <c r="EQ247" t="str">
        <f>IF(EM247="","SIN ESTADO",IF(EO247&lt;&gt;"","PAGA",IF(EN247&gt;0,"VENCIDA",IF(EN247&gt;=-5,"POR VENCER","AL DÍA"))))</f>
        <v>AL DÍA</v>
      </c>
      <c r="ES247">
        <f>IF(N($H247)&lt;24,"",IF(EM247="","",EM247+31))</f>
        <v>46873</v>
      </c>
      <c r="ET247">
        <f>IF(ES247="","",TODAY()-ES247)</f>
        <v>-555</v>
      </c>
      <c r="EW247" t="str">
        <f>IF(ES247="","SIN ESTADO",IF(EU247&lt;&gt;"","PAGA",IF(ET247&gt;0,"VENCIDA",IF(ET247&gt;=-5,"POR VENCER","AL DÍA"))))</f>
        <v>AL DÍA</v>
      </c>
      <c r="EY247" t="str">
        <f>IF(N($H247)&lt;25,"",IF(ES247="","",ES247+31))</f>
        <v/>
      </c>
      <c r="EZ247" t="str">
        <f>IF(EY247="","",TODAY()-EY247)</f>
        <v/>
      </c>
      <c r="FC247" t="str">
        <f>IF(EY247="","SIN ESTADO",IF(FA247&lt;&gt;"","PAGA",IF(EZ247&gt;0,"VENCIDA",IF(EZ247&gt;=-5,"POR VENCER","AL DÍA"))))</f>
        <v>SIN ESTADO</v>
      </c>
      <c r="FE247" t="str">
        <f>IF(N($H247)&lt;26,"",IF(EY247="","",EY247+31))</f>
        <v/>
      </c>
      <c r="FF247" t="str">
        <f>IF(FE247="","",TODAY()-FE247)</f>
        <v/>
      </c>
      <c r="FI247" t="str">
        <f>IF(FE247="","SIN ESTADO",IF(FG247&lt;&gt;"","PAGA",IF(FF247&gt;0,"VENCIDA",IF(FF247&gt;=-5,"POR VENCER","AL DÍA"))))</f>
        <v>SIN ESTADO</v>
      </c>
      <c r="FK247" t="str">
        <f>IF(N($H247)&lt;27,"",IF(FE247="","",FE247+31))</f>
        <v/>
      </c>
      <c r="FL247" t="str">
        <f>IF(FK247="","",TODAY()-FK247)</f>
        <v/>
      </c>
      <c r="FO247" t="str">
        <f>IF(FK247="","SIN ESTADO",IF(FM247&lt;&gt;"","PAGA",IF(FL247&gt;0,"VENCIDA",IF(FL247&gt;=-5,"POR VENCER","AL DÍA"))))</f>
        <v>SIN ESTADO</v>
      </c>
      <c r="FQ247" t="str">
        <f>IF(N($H247)&lt;28,"",IF(FK247="","",FK247+31))</f>
        <v/>
      </c>
      <c r="FR247" t="str">
        <f>IF(FQ247="","",TODAY()-FQ247)</f>
        <v/>
      </c>
      <c r="FU247" t="str">
        <f>IF(FQ247="","SIN ESTADO",IF(FS247&lt;&gt;"","PAGA",IF(FR247&gt;0,"VENCIDA",IF(FR247&gt;=-5,"POR VENCER","AL DÍA"))))</f>
        <v>SIN ESTADO</v>
      </c>
      <c r="FW247" t="str">
        <f>IF(N($H247)&lt;29,"",IF(FQ247="","",FQ247+31))</f>
        <v/>
      </c>
      <c r="FX247" t="str">
        <f>IF(FW247="","",TODAY()-FW247)</f>
        <v/>
      </c>
      <c r="GA247" t="str">
        <f>IF(FW247="","SIN ESTADO",IF(FY247&lt;&gt;"","PAGA",IF(FX247&gt;0,"VENCIDA",IF(FX247&gt;=-5,"POR VENCER","AL DÍA"))))</f>
        <v>SIN ESTADO</v>
      </c>
      <c r="GC247" t="str">
        <f>IF(N($H247)&lt;30,"",IF(FW247="","",FW247+31))</f>
        <v/>
      </c>
      <c r="GD247" t="str">
        <f>IF(GC247="","",TODAY()-GC247)</f>
        <v/>
      </c>
      <c r="GG247" t="str">
        <f>IF(GC247="","SIN ESTADO",IF(GE247&lt;&gt;"","PAGA",IF(GD247&gt;0,"VENCIDA",IF(GD247&gt;=-5,"POR VENCER","AL DÍA"))))</f>
        <v>SIN ESTADO</v>
      </c>
      <c r="GI247" t="str">
        <f>IF(N($H247)&lt;31,"",IF(GC247="","",GC247+31))</f>
        <v/>
      </c>
      <c r="GJ247" t="str">
        <f>IF(GI247="","",TODAY()-GI247)</f>
        <v/>
      </c>
      <c r="GM247" t="str">
        <f>IF(GI247="","SIN ESTADO",IF(GK247&lt;&gt;"","PAGA",IF(GJ247&gt;0,"VENCIDA",IF(GJ247&gt;=-5,"POR VENCER","AL DÍA"))))</f>
        <v>SIN ESTADO</v>
      </c>
      <c r="GO247" t="str">
        <f>IF(N($H247)&lt;32,"",IF(GI247="","",GI247+31))</f>
        <v/>
      </c>
      <c r="GP247" t="str">
        <f>IF(GO247="","",TODAY()-GO247)</f>
        <v/>
      </c>
      <c r="GS247" t="str">
        <f>IF(GO247="","SIN ESTADO",IF(GQ247&lt;&gt;"","PAGA",IF(GP247&gt;0,"VENCIDA",IF(GP247&gt;=-5,"POR VENCER","AL DÍA"))))</f>
        <v>SIN ESTADO</v>
      </c>
      <c r="GU247" t="str">
        <f>IF(N($H247)&lt;33,"",IF(GO247="","",GO247+31))</f>
        <v/>
      </c>
      <c r="GV247" t="str">
        <f>IF(GU247="","",TODAY()-GU247)</f>
        <v/>
      </c>
      <c r="GY247" t="str">
        <f>IF(GU247="","SIN ESTADO",IF(GW247&lt;&gt;"","PAGA",IF(GV247&gt;0,"VENCIDA",IF(GV247&gt;=-5,"POR VENCER","AL DÍA"))))</f>
        <v>SIN ESTADO</v>
      </c>
      <c r="HA247" t="str">
        <f>IF(N($H247)&lt;34,"",IF(GU247="","",GU247+31))</f>
        <v/>
      </c>
      <c r="HB247" t="str">
        <f>IF(HA247="","",TODAY()-HA247)</f>
        <v/>
      </c>
      <c r="HE247" t="str">
        <f>IF(HA247="","SIN ESTADO",IF(HC247&lt;&gt;"","PAGA",IF(HB247&gt;0,"VENCIDA",IF(HB247&gt;=-5,"POR VENCER","AL DÍA"))))</f>
        <v>SIN ESTADO</v>
      </c>
      <c r="HG247" t="str">
        <f>IF(N($H247)&lt;35,"",IF(HA247="","",HA247+31))</f>
        <v/>
      </c>
      <c r="HH247" t="str">
        <f>IF(HG247="","",TODAY()-HG247)</f>
        <v/>
      </c>
      <c r="HK247" t="str">
        <f>IF(HG247="","SIN ESTADO",IF(HI247&lt;&gt;"","PAGA",IF(HH247&gt;0,"VENCIDA",IF(HH247&gt;=-5,"POR VENCER","AL DÍA"))))</f>
        <v>SIN ESTADO</v>
      </c>
      <c r="HM247" t="str">
        <f>IF(N($H247)&lt;36,"",IF(HG247="","",HG247+31))</f>
        <v/>
      </c>
      <c r="HN247" t="str">
        <f>IF(HM247="","",TODAY()-HM247)</f>
        <v/>
      </c>
      <c r="HQ247" t="str">
        <f>IF(HM247="","SIN ESTADO",IF(HO247&lt;&gt;"","PAGA",IF(HN247&gt;0,"VENCIDA",IF(HN247&gt;=-5,"POR VENCER","AL DÍA"))))</f>
        <v>SIN ESTADO</v>
      </c>
      <c r="HS247">
        <f>N247+T247+Z247+AF247+AL247+AR247+AX247+BD247+BJ247+BP247+BV247+CB247+CH247+CN247+CT247+CZ247+DF247+DL247+DR247+DX247+ED247+EJ247+EP247+EV247+FB247+FH247+FN247+FT247+FZ247+GF247+GL247+GR247+GX247+HD247+HJ247+HP247</f>
        <v>1916800</v>
      </c>
      <c r="HU247">
        <f>IFERROR(N($J247),0)</f>
        <v>958400</v>
      </c>
      <c r="HW247">
        <f>SUMPRODUCT((MOD(COLUMN($M247:$HR247)-COLUMN($M247),6)=0)*ISNUMBER($M247:$HR247)*($M247:$HR247&gt;=RESUMEN!$C$26)*($M247:$HR247&lt;=RESUMEN!$C$27)*IFERROR(N($N247:$HS247),0))</f>
        <v>0</v>
      </c>
      <c r="HX247">
        <f>SUMPRODUCT((MOD(COLUMN($M247:$HR247)-COLUMN($M247),6)=0)*ISNUMBER($M247:$HR247)*($M247:$HR247&gt;=RESUMEN!$C$26)*($M247:$HR247&lt;=RESUMEN!$C$27))</f>
        <v>0</v>
      </c>
    </row>
    <row r="248">
      <c r="B248">
        <f>VENTAS!A247</f>
        <v>245</v>
      </c>
      <c r="C248" t="str">
        <f>VENTAS!B247</f>
        <v xml:space="preserve">LC2 - 26 - 12 </v>
      </c>
      <c r="D248" t="str">
        <f>VENTAS!C247</f>
        <v>VENDIDO</v>
      </c>
      <c r="E248">
        <f>VENTAS!D247</f>
        <v>33000000</v>
      </c>
      <c r="F248">
        <f>VENTAS!J247</f>
        <v>29000000</v>
      </c>
      <c r="G248">
        <f>VENTAS!F247</f>
        <v>45885</v>
      </c>
      <c r="H248">
        <f>VENTAS!K247</f>
        <v>24</v>
      </c>
      <c r="I248" t="str">
        <f>VENTAS!M247</f>
        <v xml:space="preserve">16 DE CADA MES </v>
      </c>
      <c r="J248">
        <f>VENTAS!L247</f>
        <v>1208333.3333333333</v>
      </c>
      <c r="K248">
        <f>IF(N($H248)&lt;1,"",$G248+31)</f>
        <v>45916</v>
      </c>
      <c r="L248">
        <f>IF(K248="","",TODAY()-K248)</f>
        <v>402</v>
      </c>
      <c r="M248">
        <v>45927</v>
      </c>
      <c r="N248">
        <v>1208300</v>
      </c>
      <c r="O248" t="str">
        <f>IF(K248="","SIN ESTADO",IF(M248&lt;&gt;"","PAGA",IF(L248&gt;0,"VENCIDA",IF(L248&gt;=-5,"POR VENCER","AL DÍA"))))</f>
        <v>PAGA</v>
      </c>
      <c r="P248" t="str">
        <v>TRANSFERENCIA</v>
      </c>
      <c r="Q248">
        <f>IF(N($H248)&lt;2,"",IF(K248="","",K248+31))</f>
        <v>45947</v>
      </c>
      <c r="R248">
        <f>IF(Q248="","",TODAY()-Q248)</f>
        <v>371</v>
      </c>
      <c r="S248">
        <v>46118</v>
      </c>
      <c r="T248">
        <v>1118000</v>
      </c>
      <c r="U248" t="str">
        <f>IF(Q248="","SIN ESTADO",IF(S248&lt;&gt;"","PAGA",IF(R248&gt;0,"VENCIDA",IF(R248&gt;=-5,"POR VENCER","AL DÍA"))))</f>
        <v>PAGA</v>
      </c>
      <c r="V248" t="str">
        <v>TRANSFERENCIA</v>
      </c>
      <c r="W248">
        <f>IF(N($H248)&lt;3,"",IF(Q248="","",Q248+31))</f>
        <v>45978</v>
      </c>
      <c r="X248">
        <f>IF(W248="","",TODAY()-W248)</f>
        <v>340</v>
      </c>
      <c r="Y248">
        <v>46118</v>
      </c>
      <c r="Z248">
        <v>1118000</v>
      </c>
      <c r="AA248" t="str">
        <f>IF(W248="","SIN ESTADO",IF(Y248&lt;&gt;"","PAGA",IF(X248&gt;0,"VENCIDA",IF(X248&gt;=-5,"POR VENCER","AL DÍA"))))</f>
        <v>PAGA</v>
      </c>
      <c r="AB248" t="str">
        <v>TRANSFERENCIA</v>
      </c>
      <c r="AC248">
        <f>IF(N($H248)&lt;4,"",IF(W248="","",W248+31))</f>
        <v>46009</v>
      </c>
      <c r="AD248">
        <f>IF(AC248="","",TODAY()-AC248)</f>
        <v>309</v>
      </c>
      <c r="AG248" t="str">
        <f>IF(AC248="","SIN ESTADO",IF(AE248&lt;&gt;"","PAGA",IF(AD248&gt;0,"VENCIDA",IF(AD248&gt;=-5,"POR VENCER","AL DÍA"))))</f>
        <v>VENCIDA</v>
      </c>
      <c r="AI248">
        <f>IF(N($H248)&lt;5,"",IF(AC248="","",AC248+31))</f>
        <v>46040</v>
      </c>
      <c r="AJ248">
        <f>IF(AI248="","",TODAY()-AI248)</f>
        <v>278</v>
      </c>
      <c r="AM248" t="str">
        <f>IF(AI248="","SIN ESTADO",IF(AK248&lt;&gt;"","PAGA",IF(AJ248&gt;0,"VENCIDA",IF(AJ248&gt;=-5,"POR VENCER","AL DÍA"))))</f>
        <v>VENCIDA</v>
      </c>
      <c r="AO248">
        <f>IF(N($H248)&lt;6,"",IF(AI248="","",AI248+31))</f>
        <v>46071</v>
      </c>
      <c r="AP248">
        <f>IF(AO248="","",TODAY()-AO248)</f>
        <v>247</v>
      </c>
      <c r="AS248" t="str">
        <f>IF(AO248="","SIN ESTADO",IF(AQ248&lt;&gt;"","PAGA",IF(AP248&gt;0,"VENCIDA",IF(AP248&gt;=-5,"POR VENCER","AL DÍA"))))</f>
        <v>VENCIDA</v>
      </c>
      <c r="AU248">
        <f>IF(N($H248)&lt;7,"",IF(AO248="","",AO248+31))</f>
        <v>46102</v>
      </c>
      <c r="AV248">
        <f>IF(AU248="","",TODAY()-AU248)</f>
        <v>216</v>
      </c>
      <c r="AY248" t="str">
        <f>IF(AU248="","SIN ESTADO",IF(AW248&lt;&gt;"","PAGA",IF(AV248&gt;0,"VENCIDA",IF(AV248&gt;=-5,"POR VENCER","AL DÍA"))))</f>
        <v>VENCIDA</v>
      </c>
      <c r="BA248">
        <f>IF(N($H248)&lt;8,"",IF(AU248="","",AU248+31))</f>
        <v>46133</v>
      </c>
      <c r="BB248">
        <f>IF(BA248="","",TODAY()-BA248)</f>
        <v>185</v>
      </c>
      <c r="BE248" t="str">
        <f>IF(BA248="","SIN ESTADO",IF(BC248&lt;&gt;"","PAGA",IF(BB248&gt;0,"VENCIDA",IF(BB248&gt;=-5,"POR VENCER","AL DÍA"))))</f>
        <v>VENCIDA</v>
      </c>
      <c r="BG248">
        <f>IF(N($H248)&lt;9,"",IF(BA248="","",BA248+31))</f>
        <v>46164</v>
      </c>
      <c r="BH248">
        <f>IF(BG248="","",TODAY()-BG248)</f>
        <v>154</v>
      </c>
      <c r="BK248" t="str">
        <f>IF(BG248="","SIN ESTADO",IF(BI248&lt;&gt;"","PAGA",IF(BH248&gt;0,"VENCIDA",IF(BH248&gt;=-5,"POR VENCER","AL DÍA"))))</f>
        <v>VENCIDA</v>
      </c>
      <c r="BM248">
        <f>IF(N($H248)&lt;10,"",IF(BG248="","",BG248+31))</f>
        <v>46195</v>
      </c>
      <c r="BN248">
        <f>IF(BM248="","",TODAY()-BM248)</f>
        <v>123</v>
      </c>
      <c r="BQ248" t="str">
        <f>IF(BM248="","SIN ESTADO",IF(BO248&lt;&gt;"","PAGA",IF(BN248&gt;0,"VENCIDA",IF(BN248&gt;=-5,"POR VENCER","AL DÍA"))))</f>
        <v>VENCIDA</v>
      </c>
      <c r="BS248">
        <f>IF(N($H248)&lt;11,"",IF(BM248="","",BM248+31))</f>
        <v>46226</v>
      </c>
      <c r="BT248">
        <f>IF(BS248="","",TODAY()-BS248)</f>
        <v>92</v>
      </c>
      <c r="BW248" t="str">
        <f>IF(BS248="","SIN ESTADO",IF(BU248&lt;&gt;"","PAGA",IF(BT248&gt;0,"VENCIDA",IF(BT248&gt;=-5,"POR VENCER","AL DÍA"))))</f>
        <v>VENCIDA</v>
      </c>
      <c r="BY248">
        <f>IF(N($H248)&lt;12,"",IF(BS248="","",BS248+31))</f>
        <v>46257</v>
      </c>
      <c r="BZ248">
        <f>IF(BY248="","",TODAY()-BY248)</f>
        <v>61</v>
      </c>
      <c r="CC248" t="str">
        <f>IF(BY248="","SIN ESTADO",IF(CA248&lt;&gt;"","PAGA",IF(BZ248&gt;0,"VENCIDA",IF(BZ248&gt;=-5,"POR VENCER","AL DÍA"))))</f>
        <v>VENCIDA</v>
      </c>
      <c r="CE248">
        <f>IF(N($H248)&lt;13,"",IF(BY248="","",BY248+31))</f>
        <v>46288</v>
      </c>
      <c r="CF248">
        <f>IF(CE248="","",TODAY()-CE248)</f>
        <v>30</v>
      </c>
      <c r="CI248" t="str">
        <f>IF(CE248="","SIN ESTADO",IF(CG248&lt;&gt;"","PAGA",IF(CF248&gt;0,"VENCIDA",IF(CF248&gt;=-5,"POR VENCER","AL DÍA"))))</f>
        <v>VENCIDA</v>
      </c>
      <c r="CK248">
        <f>IF(N($H248)&lt;14,"",IF(CE248="","",CE248+31))</f>
        <v>46319</v>
      </c>
      <c r="CL248">
        <f>IF(CK248="","",TODAY()-CK248)</f>
        <v>-1</v>
      </c>
      <c r="CO248" t="str">
        <f>IF(CK248="","SIN ESTADO",IF(CM248&lt;&gt;"","PAGA",IF(CL248&gt;0,"VENCIDA",IF(CL248&gt;=-5,"POR VENCER","AL DÍA"))))</f>
        <v>POR VENCER</v>
      </c>
      <c r="CQ248">
        <f>IF(N($H248)&lt;15,"",IF(CK248="","",CK248+31))</f>
        <v>46350</v>
      </c>
      <c r="CR248">
        <f>IF(CQ248="","",TODAY()-CQ248)</f>
        <v>-32</v>
      </c>
      <c r="CU248" t="str">
        <f>IF(CQ248="","SIN ESTADO",IF(CS248&lt;&gt;"","PAGA",IF(CR248&gt;0,"VENCIDA",IF(CR248&gt;=-5,"POR VENCER","AL DÍA"))))</f>
        <v>AL DÍA</v>
      </c>
      <c r="CW248">
        <f>IF(N($H248)&lt;16,"",IF(CQ248="","",CQ248+31))</f>
        <v>46381</v>
      </c>
      <c r="CX248">
        <f>IF(CW248="","",TODAY()-CW248)</f>
        <v>-63</v>
      </c>
      <c r="DA248" t="str">
        <f>IF(CW248="","SIN ESTADO",IF(CY248&lt;&gt;"","PAGA",IF(CX248&gt;0,"VENCIDA",IF(CX248&gt;=-5,"POR VENCER","AL DÍA"))))</f>
        <v>AL DÍA</v>
      </c>
      <c r="DC248">
        <f>IF(N($H248)&lt;17,"",IF(CW248="","",CW248+31))</f>
        <v>46412</v>
      </c>
      <c r="DD248">
        <f>IF(DC248="","",TODAY()-DC248)</f>
        <v>-94</v>
      </c>
      <c r="DG248" t="str">
        <f>IF(DC248="","SIN ESTADO",IF(DE248&lt;&gt;"","PAGA",IF(DD248&gt;0,"VENCIDA",IF(DD248&gt;=-5,"POR VENCER","AL DÍA"))))</f>
        <v>AL DÍA</v>
      </c>
      <c r="DI248">
        <f>IF(N($H248)&lt;18,"",IF(DC248="","",DC248+31))</f>
        <v>46443</v>
      </c>
      <c r="DJ248">
        <f>IF(DI248="","",TODAY()-DI248)</f>
        <v>-125</v>
      </c>
      <c r="DM248" t="str">
        <f>IF(DI248="","SIN ESTADO",IF(DK248&lt;&gt;"","PAGA",IF(DJ248&gt;0,"VENCIDA",IF(DJ248&gt;=-5,"POR VENCER","AL DÍA"))))</f>
        <v>AL DÍA</v>
      </c>
      <c r="DO248">
        <f>IF(N($H248)&lt;19,"",IF(DI248="","",DI248+31))</f>
        <v>46474</v>
      </c>
      <c r="DP248">
        <f>IF(DO248="","",TODAY()-DO248)</f>
        <v>-156</v>
      </c>
      <c r="DS248" t="str">
        <f>IF(DO248="","SIN ESTADO",IF(DQ248&lt;&gt;"","PAGA",IF(DP248&gt;0,"VENCIDA",IF(DP248&gt;=-5,"POR VENCER","AL DÍA"))))</f>
        <v>AL DÍA</v>
      </c>
      <c r="DU248">
        <f>IF(N($H248)&lt;20,"",IF(DO248="","",DO248+31))</f>
        <v>46505</v>
      </c>
      <c r="DV248">
        <f>IF(DU248="","",TODAY()-DU248)</f>
        <v>-187</v>
      </c>
      <c r="DY248" t="str">
        <f>IF(DU248="","SIN ESTADO",IF(DW248&lt;&gt;"","PAGA",IF(DV248&gt;0,"VENCIDA",IF(DV248&gt;=-5,"POR VENCER","AL DÍA"))))</f>
        <v>AL DÍA</v>
      </c>
      <c r="EA248">
        <f>IF(N($H248)&lt;21,"",IF(DU248="","",DU248+31))</f>
        <v>46536</v>
      </c>
      <c r="EB248">
        <f>IF(EA248="","",TODAY()-EA248)</f>
        <v>-218</v>
      </c>
      <c r="EE248" t="str">
        <f>IF(EA248="","SIN ESTADO",IF(EC248&lt;&gt;"","PAGA",IF(EB248&gt;0,"VENCIDA",IF(EB248&gt;=-5,"POR VENCER","AL DÍA"))))</f>
        <v>AL DÍA</v>
      </c>
      <c r="EG248">
        <f>IF(N($H248)&lt;22,"",IF(EA248="","",EA248+31))</f>
        <v>46567</v>
      </c>
      <c r="EH248">
        <f>IF(EG248="","",TODAY()-EG248)</f>
        <v>-249</v>
      </c>
      <c r="EK248" t="str">
        <f>IF(EG248="","SIN ESTADO",IF(EI248&lt;&gt;"","PAGA",IF(EH248&gt;0,"VENCIDA",IF(EH248&gt;=-5,"POR VENCER","AL DÍA"))))</f>
        <v>AL DÍA</v>
      </c>
      <c r="EM248">
        <f>IF(N($H248)&lt;23,"",IF(EG248="","",EG248+31))</f>
        <v>46598</v>
      </c>
      <c r="EN248">
        <f>IF(EM248="","",TODAY()-EM248)</f>
        <v>-280</v>
      </c>
      <c r="EQ248" t="str">
        <f>IF(EM248="","SIN ESTADO",IF(EO248&lt;&gt;"","PAGA",IF(EN248&gt;0,"VENCIDA",IF(EN248&gt;=-5,"POR VENCER","AL DÍA"))))</f>
        <v>AL DÍA</v>
      </c>
      <c r="ES248">
        <f>IF(N($H248)&lt;24,"",IF(EM248="","",EM248+31))</f>
        <v>46629</v>
      </c>
      <c r="ET248">
        <f>IF(ES248="","",TODAY()-ES248)</f>
        <v>-311</v>
      </c>
      <c r="EW248" t="str">
        <f>IF(ES248="","SIN ESTADO",IF(EU248&lt;&gt;"","PAGA",IF(ET248&gt;0,"VENCIDA",IF(ET248&gt;=-5,"POR VENCER","AL DÍA"))))</f>
        <v>AL DÍA</v>
      </c>
      <c r="EY248" t="str">
        <f>IF(N($H248)&lt;25,"",IF(ES248="","",ES248+31))</f>
        <v/>
      </c>
      <c r="EZ248" t="str">
        <f>IF(EY248="","",TODAY()-EY248)</f>
        <v/>
      </c>
      <c r="FC248" t="str">
        <f>IF(EY248="","SIN ESTADO",IF(FA248&lt;&gt;"","PAGA",IF(EZ248&gt;0,"VENCIDA",IF(EZ248&gt;=-5,"POR VENCER","AL DÍA"))))</f>
        <v>SIN ESTADO</v>
      </c>
      <c r="FE248" t="str">
        <f>IF(N($H248)&lt;26,"",IF(EY248="","",EY248+31))</f>
        <v/>
      </c>
      <c r="FF248" t="str">
        <f>IF(FE248="","",TODAY()-FE248)</f>
        <v/>
      </c>
      <c r="FI248" t="str">
        <f>IF(FE248="","SIN ESTADO",IF(FG248&lt;&gt;"","PAGA",IF(FF248&gt;0,"VENCIDA",IF(FF248&gt;=-5,"POR VENCER","AL DÍA"))))</f>
        <v>SIN ESTADO</v>
      </c>
      <c r="FK248" t="str">
        <f>IF(N($H248)&lt;27,"",IF(FE248="","",FE248+31))</f>
        <v/>
      </c>
      <c r="FL248" t="str">
        <f>IF(FK248="","",TODAY()-FK248)</f>
        <v/>
      </c>
      <c r="FO248" t="str">
        <f>IF(FK248="","SIN ESTADO",IF(FM248&lt;&gt;"","PAGA",IF(FL248&gt;0,"VENCIDA",IF(FL248&gt;=-5,"POR VENCER","AL DÍA"))))</f>
        <v>SIN ESTADO</v>
      </c>
      <c r="FQ248" t="str">
        <f>IF(N($H248)&lt;28,"",IF(FK248="","",FK248+31))</f>
        <v/>
      </c>
      <c r="FR248" t="str">
        <f>IF(FQ248="","",TODAY()-FQ248)</f>
        <v/>
      </c>
      <c r="FU248" t="str">
        <f>IF(FQ248="","SIN ESTADO",IF(FS248&lt;&gt;"","PAGA",IF(FR248&gt;0,"VENCIDA",IF(FR248&gt;=-5,"POR VENCER","AL DÍA"))))</f>
        <v>SIN ESTADO</v>
      </c>
      <c r="FW248" t="str">
        <f>IF(N($H248)&lt;29,"",IF(FQ248="","",FQ248+31))</f>
        <v/>
      </c>
      <c r="FX248" t="str">
        <f>IF(FW248="","",TODAY()-FW248)</f>
        <v/>
      </c>
      <c r="GA248" t="str">
        <f>IF(FW248="","SIN ESTADO",IF(FY248&lt;&gt;"","PAGA",IF(FX248&gt;0,"VENCIDA",IF(FX248&gt;=-5,"POR VENCER","AL DÍA"))))</f>
        <v>SIN ESTADO</v>
      </c>
      <c r="GC248" t="str">
        <f>IF(N($H248)&lt;30,"",IF(FW248="","",FW248+31))</f>
        <v/>
      </c>
      <c r="GD248" t="str">
        <f>IF(GC248="","",TODAY()-GC248)</f>
        <v/>
      </c>
      <c r="GG248" t="str">
        <f>IF(GC248="","SIN ESTADO",IF(GE248&lt;&gt;"","PAGA",IF(GD248&gt;0,"VENCIDA",IF(GD248&gt;=-5,"POR VENCER","AL DÍA"))))</f>
        <v>SIN ESTADO</v>
      </c>
      <c r="GI248" t="str">
        <f>IF(N($H248)&lt;31,"",IF(GC248="","",GC248+31))</f>
        <v/>
      </c>
      <c r="GJ248" t="str">
        <f>IF(GI248="","",TODAY()-GI248)</f>
        <v/>
      </c>
      <c r="GM248" t="str">
        <f>IF(GI248="","SIN ESTADO",IF(GK248&lt;&gt;"","PAGA",IF(GJ248&gt;0,"VENCIDA",IF(GJ248&gt;=-5,"POR VENCER","AL DÍA"))))</f>
        <v>SIN ESTADO</v>
      </c>
      <c r="GO248" t="str">
        <f>IF(N($H248)&lt;32,"",IF(GI248="","",GI248+31))</f>
        <v/>
      </c>
      <c r="GP248" t="str">
        <f>IF(GO248="","",TODAY()-GO248)</f>
        <v/>
      </c>
      <c r="GS248" t="str">
        <f>IF(GO248="","SIN ESTADO",IF(GQ248&lt;&gt;"","PAGA",IF(GP248&gt;0,"VENCIDA",IF(GP248&gt;=-5,"POR VENCER","AL DÍA"))))</f>
        <v>SIN ESTADO</v>
      </c>
      <c r="GU248" t="str">
        <f>IF(N($H248)&lt;33,"",IF(GO248="","",GO248+31))</f>
        <v/>
      </c>
      <c r="GV248" t="str">
        <f>IF(GU248="","",TODAY()-GU248)</f>
        <v/>
      </c>
      <c r="GY248" t="str">
        <f>IF(GU248="","SIN ESTADO",IF(GW248&lt;&gt;"","PAGA",IF(GV248&gt;0,"VENCIDA",IF(GV248&gt;=-5,"POR VENCER","AL DÍA"))))</f>
        <v>SIN ESTADO</v>
      </c>
      <c r="HA248" t="str">
        <f>IF(N($H248)&lt;34,"",IF(GU248="","",GU248+31))</f>
        <v/>
      </c>
      <c r="HB248" t="str">
        <f>IF(HA248="","",TODAY()-HA248)</f>
        <v/>
      </c>
      <c r="HE248" t="str">
        <f>IF(HA248="","SIN ESTADO",IF(HC248&lt;&gt;"","PAGA",IF(HB248&gt;0,"VENCIDA",IF(HB248&gt;=-5,"POR VENCER","AL DÍA"))))</f>
        <v>SIN ESTADO</v>
      </c>
      <c r="HG248" t="str">
        <f>IF(N($H248)&lt;35,"",IF(HA248="","",HA248+31))</f>
        <v/>
      </c>
      <c r="HH248" t="str">
        <f>IF(HG248="","",TODAY()-HG248)</f>
        <v/>
      </c>
      <c r="HK248" t="str">
        <f>IF(HG248="","SIN ESTADO",IF(HI248&lt;&gt;"","PAGA",IF(HH248&gt;0,"VENCIDA",IF(HH248&gt;=-5,"POR VENCER","AL DÍA"))))</f>
        <v>SIN ESTADO</v>
      </c>
      <c r="HM248" t="str">
        <f>IF(N($H248)&lt;36,"",IF(HG248="","",HG248+31))</f>
        <v/>
      </c>
      <c r="HN248" t="str">
        <f>IF(HM248="","",TODAY()-HM248)</f>
        <v/>
      </c>
      <c r="HQ248" t="str">
        <f>IF(HM248="","SIN ESTADO",IF(HO248&lt;&gt;"","PAGA",IF(HN248&gt;0,"VENCIDA",IF(HN248&gt;=-5,"POR VENCER","AL DÍA"))))</f>
        <v>SIN ESTADO</v>
      </c>
      <c r="HS248">
        <f>N248+T248+Z248+AF248+AL248+AR248+AX248+BD248+BJ248+BP248+BV248+CB248+CH248+CN248+CT248+CZ248+DF248+DL248+DR248+DX248+ED248+EJ248+EP248+EV248+FB248+FH248+FN248+FT248+FZ248+GF248+GL248+GR248+GX248+HD248+HJ248+HP248</f>
        <v>3444300</v>
      </c>
      <c r="HU248">
        <f>IFERROR(N($J248),0)</f>
        <v>1208333.3333333333</v>
      </c>
      <c r="HW248">
        <f>SUMPRODUCT((MOD(COLUMN($M248:$HR248)-COLUMN($M248),6)=0)*ISNUMBER($M248:$HR248)*($M248:$HR248&gt;=RESUMEN!$C$26)*($M248:$HR248&lt;=RESUMEN!$C$27)*IFERROR(N($N248:$HS248),0))</f>
        <v>0</v>
      </c>
      <c r="HX248">
        <f>SUMPRODUCT((MOD(COLUMN($M248:$HR248)-COLUMN($M248),6)=0)*ISNUMBER($M248:$HR248)*($M248:$HR248&gt;=RESUMEN!$C$26)*($M248:$HR248&lt;=RESUMEN!$C$27))</f>
        <v>0</v>
      </c>
    </row>
    <row r="249">
      <c r="B249">
        <f>VENTAS!A248</f>
        <v>246</v>
      </c>
      <c r="C249" t="str">
        <f>VENTAS!B248</f>
        <v xml:space="preserve">LC2 - 27 - 1 </v>
      </c>
      <c r="D249" t="str">
        <f>VENTAS!C248</f>
        <v>VENDIDO</v>
      </c>
      <c r="E249">
        <f>VENTAS!D248</f>
        <v>33000000</v>
      </c>
      <c r="F249">
        <f>VENTAS!J248</f>
        <v>29000000</v>
      </c>
      <c r="G249">
        <f>VENTAS!F248</f>
        <v>45904</v>
      </c>
      <c r="H249">
        <f>VENTAS!K248</f>
        <v>24</v>
      </c>
      <c r="I249" t="str">
        <f>VENTAS!M248</f>
        <v xml:space="preserve">04 DE CADA MES </v>
      </c>
      <c r="J249">
        <f>VENTAS!L248</f>
        <v>1208333.3333333333</v>
      </c>
      <c r="K249">
        <f>IF(N($H249)&lt;1,"",$G249+31)</f>
        <v>45935</v>
      </c>
      <c r="L249">
        <f>IF(K249="","",TODAY()-K249)</f>
        <v>383</v>
      </c>
      <c r="M249">
        <v>45952</v>
      </c>
      <c r="N249">
        <v>1210000</v>
      </c>
      <c r="O249" t="str">
        <f>IF(K249="","SIN ESTADO",IF(M249&lt;&gt;"","PAGA",IF(L249&gt;0,"VENCIDA",IF(L249&gt;=-5,"POR VENCER","AL DÍA"))))</f>
        <v>PAGA</v>
      </c>
      <c r="P249" t="str">
        <v>TRANSFERENCIA</v>
      </c>
      <c r="Q249">
        <f>IF(N($H249)&lt;2,"",IF(K249="","",K249+31))</f>
        <v>45966</v>
      </c>
      <c r="R249">
        <f>IF(Q249="","",TODAY()-Q249)</f>
        <v>352</v>
      </c>
      <c r="S249">
        <v>45982</v>
      </c>
      <c r="T249">
        <v>1210000</v>
      </c>
      <c r="U249" t="str">
        <f>IF(Q249="","SIN ESTADO",IF(S249&lt;&gt;"","PAGA",IF(R249&gt;0,"VENCIDA",IF(R249&gt;=-5,"POR VENCER","AL DÍA"))))</f>
        <v>PAGA</v>
      </c>
      <c r="V249" t="str">
        <v>TRANSFERENCIA</v>
      </c>
      <c r="W249">
        <f>IF(N($H249)&lt;3,"",IF(Q249="","",Q249+31))</f>
        <v>45997</v>
      </c>
      <c r="X249">
        <f>IF(W249="","",TODAY()-W249)</f>
        <v>321</v>
      </c>
      <c r="Y249">
        <v>46372</v>
      </c>
      <c r="Z249">
        <v>1210000</v>
      </c>
      <c r="AA249" t="str">
        <f>IF(W249="","SIN ESTADO",IF(Y249&lt;&gt;"","PAGA",IF(X249&gt;0,"VENCIDA",IF(X249&gt;=-5,"POR VENCER","AL DÍA"))))</f>
        <v>PAGA</v>
      </c>
      <c r="AB249" t="str">
        <v>TRANSFERENCIA</v>
      </c>
      <c r="AC249">
        <f>IF(N($H249)&lt;4,"",IF(W249="","",W249+31))</f>
        <v>46028</v>
      </c>
      <c r="AD249">
        <f>IF(AC249="","",TODAY()-AC249)</f>
        <v>290</v>
      </c>
      <c r="AE249">
        <v>46043</v>
      </c>
      <c r="AF249">
        <v>1210000</v>
      </c>
      <c r="AG249" t="str">
        <f>IF(AC249="","SIN ESTADO",IF(AE249&lt;&gt;"","PAGA",IF(AD249&gt;0,"VENCIDA",IF(AD249&gt;=-5,"POR VENCER","AL DÍA"))))</f>
        <v>PAGA</v>
      </c>
      <c r="AH249" t="str">
        <v>TRANSFERENCIA</v>
      </c>
      <c r="AI249">
        <f>IF(N($H249)&lt;5,"",IF(AC249="","",AC249+31))</f>
        <v>46059</v>
      </c>
      <c r="AJ249">
        <f>IF(AI249="","",TODAY()-AI249)</f>
        <v>259</v>
      </c>
      <c r="AK249">
        <v>46066</v>
      </c>
      <c r="AL249">
        <v>1210000</v>
      </c>
      <c r="AM249" t="str">
        <f>IF(AI249="","SIN ESTADO",IF(AK249&lt;&gt;"","PAGA",IF(AJ249&gt;0,"VENCIDA",IF(AJ249&gt;=-5,"POR VENCER","AL DÍA"))))</f>
        <v>PAGA</v>
      </c>
      <c r="AN249" t="str">
        <v>TRANSFERENCIA</v>
      </c>
      <c r="AO249">
        <f>IF(N($H249)&lt;6,"",IF(AI249="","",AI249+31))</f>
        <v>46090</v>
      </c>
      <c r="AP249">
        <f>IF(AO249="","",TODAY()-AO249)</f>
        <v>228</v>
      </c>
      <c r="AQ249">
        <v>46239</v>
      </c>
      <c r="AR249">
        <v>1210000</v>
      </c>
      <c r="AS249" t="str">
        <f>IF(AO249="","SIN ESTADO",IF(AQ249&lt;&gt;"","PAGA",IF(AP249&gt;0,"VENCIDA",IF(AP249&gt;=-5,"POR VENCER","AL DÍA"))))</f>
        <v>PAGA</v>
      </c>
      <c r="AT249" t="str">
        <v>TRANSFERENCIA</v>
      </c>
      <c r="AU249">
        <f>IF(N($H249)&lt;7,"",IF(AO249="","",AO249+31))</f>
        <v>46121</v>
      </c>
      <c r="AV249">
        <f>IF(AU249="","",TODAY()-AU249)</f>
        <v>197</v>
      </c>
      <c r="AY249" t="str">
        <f>IF(AU249="","SIN ESTADO",IF(AW249&lt;&gt;"","PAGA",IF(AV249&gt;0,"VENCIDA",IF(AV249&gt;=-5,"POR VENCER","AL DÍA"))))</f>
        <v>VENCIDA</v>
      </c>
      <c r="BA249">
        <f>IF(N($H249)&lt;8,"",IF(AU249="","",AU249+31))</f>
        <v>46152</v>
      </c>
      <c r="BB249">
        <f>IF(BA249="","",TODAY()-BA249)</f>
        <v>166</v>
      </c>
      <c r="BE249" t="str">
        <f>IF(BA249="","SIN ESTADO",IF(BC249&lt;&gt;"","PAGA",IF(BB249&gt;0,"VENCIDA",IF(BB249&gt;=-5,"POR VENCER","AL DÍA"))))</f>
        <v>VENCIDA</v>
      </c>
      <c r="BG249">
        <f>IF(N($H249)&lt;9,"",IF(BA249="","",BA249+31))</f>
        <v>46183</v>
      </c>
      <c r="BH249">
        <f>IF(BG249="","",TODAY()-BG249)</f>
        <v>135</v>
      </c>
      <c r="BK249" t="str">
        <f>IF(BG249="","SIN ESTADO",IF(BI249&lt;&gt;"","PAGA",IF(BH249&gt;0,"VENCIDA",IF(BH249&gt;=-5,"POR VENCER","AL DÍA"))))</f>
        <v>VENCIDA</v>
      </c>
      <c r="BM249">
        <f>IF(N($H249)&lt;10,"",IF(BG249="","",BG249+31))</f>
        <v>46214</v>
      </c>
      <c r="BN249">
        <f>IF(BM249="","",TODAY()-BM249)</f>
        <v>104</v>
      </c>
      <c r="BQ249" t="str">
        <f>IF(BM249="","SIN ESTADO",IF(BO249&lt;&gt;"","PAGA",IF(BN249&gt;0,"VENCIDA",IF(BN249&gt;=-5,"POR VENCER","AL DÍA"))))</f>
        <v>VENCIDA</v>
      </c>
      <c r="BS249">
        <f>IF(N($H249)&lt;11,"",IF(BM249="","",BM249+31))</f>
        <v>46245</v>
      </c>
      <c r="BT249">
        <f>IF(BS249="","",TODAY()-BS249)</f>
        <v>73</v>
      </c>
      <c r="BW249" t="str">
        <f>IF(BS249="","SIN ESTADO",IF(BU249&lt;&gt;"","PAGA",IF(BT249&gt;0,"VENCIDA",IF(BT249&gt;=-5,"POR VENCER","AL DÍA"))))</f>
        <v>VENCIDA</v>
      </c>
      <c r="BY249">
        <f>IF(N($H249)&lt;12,"",IF(BS249="","",BS249+31))</f>
        <v>46276</v>
      </c>
      <c r="BZ249">
        <f>IF(BY249="","",TODAY()-BY249)</f>
        <v>42</v>
      </c>
      <c r="CC249" t="str">
        <f>IF(BY249="","SIN ESTADO",IF(CA249&lt;&gt;"","PAGA",IF(BZ249&gt;0,"VENCIDA",IF(BZ249&gt;=-5,"POR VENCER","AL DÍA"))))</f>
        <v>VENCIDA</v>
      </c>
      <c r="CE249">
        <f>IF(N($H249)&lt;13,"",IF(BY249="","",BY249+31))</f>
        <v>46307</v>
      </c>
      <c r="CF249">
        <f>IF(CE249="","",TODAY()-CE249)</f>
        <v>11</v>
      </c>
      <c r="CI249" t="str">
        <f>IF(CE249="","SIN ESTADO",IF(CG249&lt;&gt;"","PAGA",IF(CF249&gt;0,"VENCIDA",IF(CF249&gt;=-5,"POR VENCER","AL DÍA"))))</f>
        <v>VENCIDA</v>
      </c>
      <c r="CK249">
        <f>IF(N($H249)&lt;14,"",IF(CE249="","",CE249+31))</f>
        <v>46338</v>
      </c>
      <c r="CL249">
        <f>IF(CK249="","",TODAY()-CK249)</f>
        <v>-20</v>
      </c>
      <c r="CO249" t="str">
        <f>IF(CK249="","SIN ESTADO",IF(CM249&lt;&gt;"","PAGA",IF(CL249&gt;0,"VENCIDA",IF(CL249&gt;=-5,"POR VENCER","AL DÍA"))))</f>
        <v>AL DÍA</v>
      </c>
      <c r="CQ249">
        <f>IF(N($H249)&lt;15,"",IF(CK249="","",CK249+31))</f>
        <v>46369</v>
      </c>
      <c r="CR249">
        <f>IF(CQ249="","",TODAY()-CQ249)</f>
        <v>-51</v>
      </c>
      <c r="CU249" t="str">
        <f>IF(CQ249="","SIN ESTADO",IF(CS249&lt;&gt;"","PAGA",IF(CR249&gt;0,"VENCIDA",IF(CR249&gt;=-5,"POR VENCER","AL DÍA"))))</f>
        <v>AL DÍA</v>
      </c>
      <c r="CW249">
        <f>IF(N($H249)&lt;16,"",IF(CQ249="","",CQ249+31))</f>
        <v>46400</v>
      </c>
      <c r="CX249">
        <f>IF(CW249="","",TODAY()-CW249)</f>
        <v>-82</v>
      </c>
      <c r="DA249" t="str">
        <f>IF(CW249="","SIN ESTADO",IF(CY249&lt;&gt;"","PAGA",IF(CX249&gt;0,"VENCIDA",IF(CX249&gt;=-5,"POR VENCER","AL DÍA"))))</f>
        <v>AL DÍA</v>
      </c>
      <c r="DC249">
        <f>IF(N($H249)&lt;17,"",IF(CW249="","",CW249+31))</f>
        <v>46431</v>
      </c>
      <c r="DD249">
        <f>IF(DC249="","",TODAY()-DC249)</f>
        <v>-113</v>
      </c>
      <c r="DG249" t="str">
        <f>IF(DC249="","SIN ESTADO",IF(DE249&lt;&gt;"","PAGA",IF(DD249&gt;0,"VENCIDA",IF(DD249&gt;=-5,"POR VENCER","AL DÍA"))))</f>
        <v>AL DÍA</v>
      </c>
      <c r="DI249">
        <f>IF(N($H249)&lt;18,"",IF(DC249="","",DC249+31))</f>
        <v>46462</v>
      </c>
      <c r="DJ249">
        <f>IF(DI249="","",TODAY()-DI249)</f>
        <v>-144</v>
      </c>
      <c r="DM249" t="str">
        <f>IF(DI249="","SIN ESTADO",IF(DK249&lt;&gt;"","PAGA",IF(DJ249&gt;0,"VENCIDA",IF(DJ249&gt;=-5,"POR VENCER","AL DÍA"))))</f>
        <v>AL DÍA</v>
      </c>
      <c r="DO249">
        <f>IF(N($H249)&lt;19,"",IF(DI249="","",DI249+31))</f>
        <v>46493</v>
      </c>
      <c r="DP249">
        <f>IF(DO249="","",TODAY()-DO249)</f>
        <v>-175</v>
      </c>
      <c r="DS249" t="str">
        <f>IF(DO249="","SIN ESTADO",IF(DQ249&lt;&gt;"","PAGA",IF(DP249&gt;0,"VENCIDA",IF(DP249&gt;=-5,"POR VENCER","AL DÍA"))))</f>
        <v>AL DÍA</v>
      </c>
      <c r="DU249">
        <f>IF(N($H249)&lt;20,"",IF(DO249="","",DO249+31))</f>
        <v>46524</v>
      </c>
      <c r="DV249">
        <f>IF(DU249="","",TODAY()-DU249)</f>
        <v>-206</v>
      </c>
      <c r="DY249" t="str">
        <f>IF(DU249="","SIN ESTADO",IF(DW249&lt;&gt;"","PAGA",IF(DV249&gt;0,"VENCIDA",IF(DV249&gt;=-5,"POR VENCER","AL DÍA"))))</f>
        <v>AL DÍA</v>
      </c>
      <c r="EA249">
        <f>IF(N($H249)&lt;21,"",IF(DU249="","",DU249+31))</f>
        <v>46555</v>
      </c>
      <c r="EB249">
        <f>IF(EA249="","",TODAY()-EA249)</f>
        <v>-237</v>
      </c>
      <c r="EE249" t="str">
        <f>IF(EA249="","SIN ESTADO",IF(EC249&lt;&gt;"","PAGA",IF(EB249&gt;0,"VENCIDA",IF(EB249&gt;=-5,"POR VENCER","AL DÍA"))))</f>
        <v>AL DÍA</v>
      </c>
      <c r="EG249">
        <f>IF(N($H249)&lt;22,"",IF(EA249="","",EA249+31))</f>
        <v>46586</v>
      </c>
      <c r="EH249">
        <f>IF(EG249="","",TODAY()-EG249)</f>
        <v>-268</v>
      </c>
      <c r="EK249" t="str">
        <f>IF(EG249="","SIN ESTADO",IF(EI249&lt;&gt;"","PAGA",IF(EH249&gt;0,"VENCIDA",IF(EH249&gt;=-5,"POR VENCER","AL DÍA"))))</f>
        <v>AL DÍA</v>
      </c>
      <c r="EM249">
        <f>IF(N($H249)&lt;23,"",IF(EG249="","",EG249+31))</f>
        <v>46617</v>
      </c>
      <c r="EN249">
        <f>IF(EM249="","",TODAY()-EM249)</f>
        <v>-299</v>
      </c>
      <c r="EQ249" t="str">
        <f>IF(EM249="","SIN ESTADO",IF(EO249&lt;&gt;"","PAGA",IF(EN249&gt;0,"VENCIDA",IF(EN249&gt;=-5,"POR VENCER","AL DÍA"))))</f>
        <v>AL DÍA</v>
      </c>
      <c r="ES249">
        <f>IF(N($H249)&lt;24,"",IF(EM249="","",EM249+31))</f>
        <v>46648</v>
      </c>
      <c r="ET249">
        <f>IF(ES249="","",TODAY()-ES249)</f>
        <v>-330</v>
      </c>
      <c r="EW249" t="str">
        <f>IF(ES249="","SIN ESTADO",IF(EU249&lt;&gt;"","PAGA",IF(ET249&gt;0,"VENCIDA",IF(ET249&gt;=-5,"POR VENCER","AL DÍA"))))</f>
        <v>AL DÍA</v>
      </c>
      <c r="EY249" t="str">
        <f>IF(N($H249)&lt;25,"",IF(ES249="","",ES249+31))</f>
        <v/>
      </c>
      <c r="EZ249" t="str">
        <f>IF(EY249="","",TODAY()-EY249)</f>
        <v/>
      </c>
      <c r="FC249" t="str">
        <f>IF(EY249="","SIN ESTADO",IF(FA249&lt;&gt;"","PAGA",IF(EZ249&gt;0,"VENCIDA",IF(EZ249&gt;=-5,"POR VENCER","AL DÍA"))))</f>
        <v>SIN ESTADO</v>
      </c>
      <c r="FE249" t="str">
        <f>IF(N($H249)&lt;26,"",IF(EY249="","",EY249+31))</f>
        <v/>
      </c>
      <c r="FF249" t="str">
        <f>IF(FE249="","",TODAY()-FE249)</f>
        <v/>
      </c>
      <c r="FI249" t="str">
        <f>IF(FE249="","SIN ESTADO",IF(FG249&lt;&gt;"","PAGA",IF(FF249&gt;0,"VENCIDA",IF(FF249&gt;=-5,"POR VENCER","AL DÍA"))))</f>
        <v>SIN ESTADO</v>
      </c>
      <c r="FK249" t="str">
        <f>IF(N($H249)&lt;27,"",IF(FE249="","",FE249+31))</f>
        <v/>
      </c>
      <c r="FL249" t="str">
        <f>IF(FK249="","",TODAY()-FK249)</f>
        <v/>
      </c>
      <c r="FO249" t="str">
        <f>IF(FK249="","SIN ESTADO",IF(FM249&lt;&gt;"","PAGA",IF(FL249&gt;0,"VENCIDA",IF(FL249&gt;=-5,"POR VENCER","AL DÍA"))))</f>
        <v>SIN ESTADO</v>
      </c>
      <c r="FQ249" t="str">
        <f>IF(N($H249)&lt;28,"",IF(FK249="","",FK249+31))</f>
        <v/>
      </c>
      <c r="FR249" t="str">
        <f>IF(FQ249="","",TODAY()-FQ249)</f>
        <v/>
      </c>
      <c r="FU249" t="str">
        <f>IF(FQ249="","SIN ESTADO",IF(FS249&lt;&gt;"","PAGA",IF(FR249&gt;0,"VENCIDA",IF(FR249&gt;=-5,"POR VENCER","AL DÍA"))))</f>
        <v>SIN ESTADO</v>
      </c>
      <c r="FW249" t="str">
        <f>IF(N($H249)&lt;29,"",IF(FQ249="","",FQ249+31))</f>
        <v/>
      </c>
      <c r="FX249" t="str">
        <f>IF(FW249="","",TODAY()-FW249)</f>
        <v/>
      </c>
      <c r="GA249" t="str">
        <f>IF(FW249="","SIN ESTADO",IF(FY249&lt;&gt;"","PAGA",IF(FX249&gt;0,"VENCIDA",IF(FX249&gt;=-5,"POR VENCER","AL DÍA"))))</f>
        <v>SIN ESTADO</v>
      </c>
      <c r="GC249" t="str">
        <f>IF(N($H249)&lt;30,"",IF(FW249="","",FW249+31))</f>
        <v/>
      </c>
      <c r="GD249" t="str">
        <f>IF(GC249="","",TODAY()-GC249)</f>
        <v/>
      </c>
      <c r="GG249" t="str">
        <f>IF(GC249="","SIN ESTADO",IF(GE249&lt;&gt;"","PAGA",IF(GD249&gt;0,"VENCIDA",IF(GD249&gt;=-5,"POR VENCER","AL DÍA"))))</f>
        <v>SIN ESTADO</v>
      </c>
      <c r="GI249" t="str">
        <f>IF(N($H249)&lt;31,"",IF(GC249="","",GC249+31))</f>
        <v/>
      </c>
      <c r="GJ249" t="str">
        <f>IF(GI249="","",TODAY()-GI249)</f>
        <v/>
      </c>
      <c r="GM249" t="str">
        <f>IF(GI249="","SIN ESTADO",IF(GK249&lt;&gt;"","PAGA",IF(GJ249&gt;0,"VENCIDA",IF(GJ249&gt;=-5,"POR VENCER","AL DÍA"))))</f>
        <v>SIN ESTADO</v>
      </c>
      <c r="GO249" t="str">
        <f>IF(N($H249)&lt;32,"",IF(GI249="","",GI249+31))</f>
        <v/>
      </c>
      <c r="GP249" t="str">
        <f>IF(GO249="","",TODAY()-GO249)</f>
        <v/>
      </c>
      <c r="GS249" t="str">
        <f>IF(GO249="","SIN ESTADO",IF(GQ249&lt;&gt;"","PAGA",IF(GP249&gt;0,"VENCIDA",IF(GP249&gt;=-5,"POR VENCER","AL DÍA"))))</f>
        <v>SIN ESTADO</v>
      </c>
      <c r="GU249" t="str">
        <f>IF(N($H249)&lt;33,"",IF(GO249="","",GO249+31))</f>
        <v/>
      </c>
      <c r="GV249" t="str">
        <f>IF(GU249="","",TODAY()-GU249)</f>
        <v/>
      </c>
      <c r="GY249" t="str">
        <f>IF(GU249="","SIN ESTADO",IF(GW249&lt;&gt;"","PAGA",IF(GV249&gt;0,"VENCIDA",IF(GV249&gt;=-5,"POR VENCER","AL DÍA"))))</f>
        <v>SIN ESTADO</v>
      </c>
      <c r="HA249" t="str">
        <f>IF(N($H249)&lt;34,"",IF(GU249="","",GU249+31))</f>
        <v/>
      </c>
      <c r="HB249" t="str">
        <f>IF(HA249="","",TODAY()-HA249)</f>
        <v/>
      </c>
      <c r="HE249" t="str">
        <f>IF(HA249="","SIN ESTADO",IF(HC249&lt;&gt;"","PAGA",IF(HB249&gt;0,"VENCIDA",IF(HB249&gt;=-5,"POR VENCER","AL DÍA"))))</f>
        <v>SIN ESTADO</v>
      </c>
      <c r="HG249" t="str">
        <f>IF(N($H249)&lt;35,"",IF(HA249="","",HA249+31))</f>
        <v/>
      </c>
      <c r="HH249" t="str">
        <f>IF(HG249="","",TODAY()-HG249)</f>
        <v/>
      </c>
      <c r="HK249" t="str">
        <f>IF(HG249="","SIN ESTADO",IF(HI249&lt;&gt;"","PAGA",IF(HH249&gt;0,"VENCIDA",IF(HH249&gt;=-5,"POR VENCER","AL DÍA"))))</f>
        <v>SIN ESTADO</v>
      </c>
      <c r="HM249" t="str">
        <f>IF(N($H249)&lt;36,"",IF(HG249="","",HG249+31))</f>
        <v/>
      </c>
      <c r="HN249" t="str">
        <f>IF(HM249="","",TODAY()-HM249)</f>
        <v/>
      </c>
      <c r="HQ249" t="str">
        <f>IF(HM249="","SIN ESTADO",IF(HO249&lt;&gt;"","PAGA",IF(HN249&gt;0,"VENCIDA",IF(HN249&gt;=-5,"POR VENCER","AL DÍA"))))</f>
        <v>SIN ESTADO</v>
      </c>
      <c r="HS249">
        <f>N249+T249+Z249+AF249+AL249+AR249+AX249+BD249+BJ249+BP249+BV249+CB249+CH249+CN249+CT249+CZ249+DF249+DL249+DR249+DX249+ED249+EJ249+EP249+EV249+FB249+FH249+FN249+FT249+FZ249+GF249+GL249+GR249+GX249+HD249+HJ249+HP249</f>
        <v>7260000</v>
      </c>
      <c r="HU249">
        <f>IFERROR(N($J249),0)</f>
        <v>1208333.3333333333</v>
      </c>
      <c r="HW249">
        <f>SUMPRODUCT((MOD(COLUMN($M249:$HR249)-COLUMN($M249),6)=0)*ISNUMBER($M249:$HR249)*($M249:$HR249&gt;=RESUMEN!$C$26)*($M249:$HR249&lt;=RESUMEN!$C$27)*IFERROR(N($N249:$HS249),0))</f>
        <v>1210000</v>
      </c>
      <c r="HX249">
        <f>SUMPRODUCT((MOD(COLUMN($M249:$HR249)-COLUMN($M249),6)=0)*ISNUMBER($M249:$HR249)*($M249:$HR249&gt;=RESUMEN!$C$26)*($M249:$HR249&lt;=RESUMEN!$C$27))</f>
        <v>1</v>
      </c>
    </row>
    <row r="250">
      <c r="B250">
        <f>VENTAS!A249</f>
        <v>247</v>
      </c>
      <c r="C250" t="str">
        <f>VENTAS!B249</f>
        <v xml:space="preserve">LC2 - 27 - 2 </v>
      </c>
      <c r="D250" t="str">
        <f>VENTAS!C249</f>
        <v>VENDIDO</v>
      </c>
      <c r="E250">
        <f>VENTAS!D249</f>
        <v>28000000</v>
      </c>
      <c r="F250">
        <f>VENTAS!J249</f>
        <v>24000000</v>
      </c>
      <c r="G250">
        <f>VENTAS!F249</f>
        <v>45904</v>
      </c>
      <c r="H250">
        <f>VENTAS!K249</f>
        <v>24</v>
      </c>
      <c r="I250" t="str">
        <f>VENTAS!M249</f>
        <v xml:space="preserve">04 DE CADA MES </v>
      </c>
      <c r="J250">
        <f>VENTAS!L249</f>
        <v>1000000</v>
      </c>
      <c r="K250">
        <f>IF(N($H250)&lt;1,"",$G250+31)</f>
        <v>45935</v>
      </c>
      <c r="L250">
        <f>IF(K250="","",TODAY()-K250)</f>
        <v>383</v>
      </c>
      <c r="M250">
        <v>45930</v>
      </c>
      <c r="N250">
        <v>1000000</v>
      </c>
      <c r="O250" t="str">
        <f>IF(K250="","SIN ESTADO",IF(M250&lt;&gt;"","PAGA",IF(L250&gt;0,"VENCIDA",IF(L250&gt;=-5,"POR VENCER","AL DÍA"))))</f>
        <v>PAGA</v>
      </c>
      <c r="P250" t="str">
        <v>TRANSFERENCIA</v>
      </c>
      <c r="Q250">
        <f>IF(N($H250)&lt;2,"",IF(K250="","",K250+31))</f>
        <v>45966</v>
      </c>
      <c r="R250">
        <f>IF(Q250="","",TODAY()-Q250)</f>
        <v>352</v>
      </c>
      <c r="S250">
        <v>45952</v>
      </c>
      <c r="T250">
        <v>1200000</v>
      </c>
      <c r="U250" t="str">
        <f>IF(Q250="","SIN ESTADO",IF(S250&lt;&gt;"","PAGA",IF(R250&gt;0,"VENCIDA",IF(R250&gt;=-5,"POR VENCER","AL DÍA"))))</f>
        <v>PAGA</v>
      </c>
      <c r="V250" t="str">
        <v>TRANSFERENCIA</v>
      </c>
      <c r="W250">
        <f>IF(N($H250)&lt;3,"",IF(Q250="","",Q250+31))</f>
        <v>45997</v>
      </c>
      <c r="X250">
        <f>IF(W250="","",TODAY()-W250)</f>
        <v>321</v>
      </c>
      <c r="Y250">
        <v>45969</v>
      </c>
      <c r="Z250">
        <v>1000000</v>
      </c>
      <c r="AA250" t="str">
        <f>IF(W250="","SIN ESTADO",IF(Y250&lt;&gt;"","PAGA",IF(X250&gt;0,"VENCIDA",IF(X250&gt;=-5,"POR VENCER","AL DÍA"))))</f>
        <v>PAGA</v>
      </c>
      <c r="AB250" t="str">
        <v>TRANSFERENCIA</v>
      </c>
      <c r="AC250">
        <f>IF(N($H250)&lt;4,"",IF(W250="","",W250+31))</f>
        <v>46028</v>
      </c>
      <c r="AD250">
        <f>IF(AC250="","",TODAY()-AC250)</f>
        <v>290</v>
      </c>
      <c r="AE250">
        <v>46007</v>
      </c>
      <c r="AF250">
        <v>1000000</v>
      </c>
      <c r="AG250" t="str">
        <f>IF(AC250="","SIN ESTADO",IF(AE250&lt;&gt;"","PAGA",IF(AD250&gt;0,"VENCIDA",IF(AD250&gt;=-5,"POR VENCER","AL DÍA"))))</f>
        <v>PAGA</v>
      </c>
      <c r="AH250" t="str">
        <v>TRANSFERENCIA</v>
      </c>
      <c r="AI250">
        <f>IF(N($H250)&lt;5,"",IF(AC250="","",AC250+31))</f>
        <v>46059</v>
      </c>
      <c r="AJ250">
        <f>IF(AI250="","",TODAY()-AI250)</f>
        <v>259</v>
      </c>
      <c r="AK250">
        <v>46044</v>
      </c>
      <c r="AL250">
        <v>1000000</v>
      </c>
      <c r="AM250" t="str">
        <f>IF(AI250="","SIN ESTADO",IF(AK250&lt;&gt;"","PAGA",IF(AJ250&gt;0,"VENCIDA",IF(AJ250&gt;=-5,"POR VENCER","AL DÍA"))))</f>
        <v>PAGA</v>
      </c>
      <c r="AN250" t="str">
        <v>TRANSFERENCIA</v>
      </c>
      <c r="AO250">
        <f>IF(N($H250)&lt;6,"",IF(AI250="","",AI250+31))</f>
        <v>46090</v>
      </c>
      <c r="AP250">
        <f>IF(AO250="","",TODAY()-AO250)</f>
        <v>228</v>
      </c>
      <c r="AQ250">
        <v>46066</v>
      </c>
      <c r="AR250">
        <v>1000000</v>
      </c>
      <c r="AS250" t="str">
        <f>IF(AO250="","SIN ESTADO",IF(AQ250&lt;&gt;"","PAGA",IF(AP250&gt;0,"VENCIDA",IF(AP250&gt;=-5,"POR VENCER","AL DÍA"))))</f>
        <v>PAGA</v>
      </c>
      <c r="AT250" t="str">
        <v>TRANSFERENCIA</v>
      </c>
      <c r="AU250">
        <f>IF(N($H250)&lt;7,"",IF(AO250="","",AO250+31))</f>
        <v>46121</v>
      </c>
      <c r="AV250">
        <f>IF(AU250="","",TODAY()-AU250)</f>
        <v>197</v>
      </c>
      <c r="AW250">
        <v>46103</v>
      </c>
      <c r="AX250">
        <v>1000000</v>
      </c>
      <c r="AY250" t="str">
        <f>IF(AU250="","SIN ESTADO",IF(AW250&lt;&gt;"","PAGA",IF(AV250&gt;0,"VENCIDA",IF(AV250&gt;=-5,"POR VENCER","AL DÍA"))))</f>
        <v>PAGA</v>
      </c>
      <c r="AZ250" t="str">
        <v>TRANSFERENCIA</v>
      </c>
      <c r="BA250">
        <f>IF(N($H250)&lt;8,"",IF(AU250="","",AU250+31))</f>
        <v>46152</v>
      </c>
      <c r="BB250">
        <f>IF(BA250="","",TODAY()-BA250)</f>
        <v>166</v>
      </c>
      <c r="BC250">
        <v>46137</v>
      </c>
      <c r="BD250">
        <v>1000000</v>
      </c>
      <c r="BE250" t="str">
        <f>IF(BA250="","SIN ESTADO",IF(BC250&lt;&gt;"","PAGA",IF(BB250&gt;0,"VENCIDA",IF(BB250&gt;=-5,"POR VENCER","AL DÍA"))))</f>
        <v>PAGA</v>
      </c>
      <c r="BF250" t="str">
        <v>TRANSFERENCIA</v>
      </c>
      <c r="BG250">
        <f>IF(N($H250)&lt;9,"",IF(BA250="","",BA250+31))</f>
        <v>46183</v>
      </c>
      <c r="BH250">
        <f>IF(BG250="","",TODAY()-BG250)</f>
        <v>135</v>
      </c>
      <c r="BI250">
        <v>46167</v>
      </c>
      <c r="BJ250">
        <v>1000000</v>
      </c>
      <c r="BK250" t="str">
        <f>IF(BG250="","SIN ESTADO",IF(BI250&lt;&gt;"","PAGA",IF(BH250&gt;0,"VENCIDA",IF(BH250&gt;=-5,"POR VENCER","AL DÍA"))))</f>
        <v>PAGA</v>
      </c>
      <c r="BL250" t="str">
        <v>TRANSFERENCIA</v>
      </c>
      <c r="BM250">
        <f>IF(N($H250)&lt;10,"",IF(BG250="","",BG250+31))</f>
        <v>46214</v>
      </c>
      <c r="BN250">
        <f>IF(BM250="","",TODAY()-BM250)</f>
        <v>104</v>
      </c>
      <c r="BO250">
        <v>46198</v>
      </c>
      <c r="BP250">
        <v>1000000</v>
      </c>
      <c r="BQ250" t="str">
        <f>IF(BM250="","SIN ESTADO",IF(BO250&lt;&gt;"","PAGA",IF(BN250&gt;0,"VENCIDA",IF(BN250&gt;=-5,"POR VENCER","AL DÍA"))))</f>
        <v>PAGA</v>
      </c>
      <c r="BR250" t="str">
        <v>TRANSFERENCIA</v>
      </c>
      <c r="BS250">
        <f>IF(N($H250)&lt;11,"",IF(BM250="","",BM250+31))</f>
        <v>46245</v>
      </c>
      <c r="BT250">
        <f>IF(BS250="","",TODAY()-BS250)</f>
        <v>73</v>
      </c>
      <c r="BU250">
        <v>46228</v>
      </c>
      <c r="BV250">
        <v>1000000</v>
      </c>
      <c r="BW250" t="str">
        <f>IF(BS250="","SIN ESTADO",IF(BU250&lt;&gt;"","PAGA",IF(BT250&gt;0,"VENCIDA",IF(BT250&gt;=-5,"POR VENCER","AL DÍA"))))</f>
        <v>PAGA</v>
      </c>
      <c r="BX250" t="str">
        <v>TRANSFERENCIA</v>
      </c>
      <c r="BY250">
        <f>IF(N($H250)&lt;12,"",IF(BS250="","",BS250+31))</f>
        <v>46276</v>
      </c>
      <c r="BZ250">
        <f>IF(BY250="","",TODAY()-BY250)</f>
        <v>42</v>
      </c>
      <c r="CA250">
        <v>46259</v>
      </c>
      <c r="CB250">
        <v>1000000</v>
      </c>
      <c r="CC250" t="str">
        <f>IF(BY250="","SIN ESTADO",IF(CA250&lt;&gt;"","PAGA",IF(BZ250&gt;0,"VENCIDA",IF(BZ250&gt;=-5,"POR VENCER","AL DÍA"))))</f>
        <v>PAGA</v>
      </c>
      <c r="CD250" t="str">
        <v>TRANSFERENCIA</v>
      </c>
      <c r="CE250">
        <f>IF(N($H250)&lt;13,"",IF(BY250="","",BY250+31))</f>
        <v>46307</v>
      </c>
      <c r="CF250">
        <f>IF(CE250="","",TODAY()-CE250)</f>
        <v>11</v>
      </c>
      <c r="CG250">
        <v>46294</v>
      </c>
      <c r="CH250">
        <v>1000000</v>
      </c>
      <c r="CI250" t="str">
        <f>IF(CE250="","SIN ESTADO",IF(CG250&lt;&gt;"","PAGA",IF(CF250&gt;0,"VENCIDA",IF(CF250&gt;=-5,"POR VENCER","AL DÍA"))))</f>
        <v>PAGA</v>
      </c>
      <c r="CJ250" t="str">
        <v>TRANSFERENCIA</v>
      </c>
      <c r="CK250">
        <f>IF(N($H250)&lt;14,"",IF(CE250="","",CE250+31))</f>
        <v>46338</v>
      </c>
      <c r="CL250">
        <f>IF(CK250="","",TODAY()-CK250)</f>
        <v>-20</v>
      </c>
      <c r="CO250" t="str">
        <f>IF(CK250="","SIN ESTADO",IF(CM250&lt;&gt;"","PAGA",IF(CL250&gt;0,"VENCIDA",IF(CL250&gt;=-5,"POR VENCER","AL DÍA"))))</f>
        <v>AL DÍA</v>
      </c>
      <c r="CQ250">
        <f>IF(N($H250)&lt;15,"",IF(CK250="","",CK250+31))</f>
        <v>46369</v>
      </c>
      <c r="CR250">
        <f>IF(CQ250="","",TODAY()-CQ250)</f>
        <v>-51</v>
      </c>
      <c r="CU250" t="str">
        <f>IF(CQ250="","SIN ESTADO",IF(CS250&lt;&gt;"","PAGA",IF(CR250&gt;0,"VENCIDA",IF(CR250&gt;=-5,"POR VENCER","AL DÍA"))))</f>
        <v>AL DÍA</v>
      </c>
      <c r="CW250">
        <f>IF(N($H250)&lt;16,"",IF(CQ250="","",CQ250+31))</f>
        <v>46400</v>
      </c>
      <c r="CX250">
        <f>IF(CW250="","",TODAY()-CW250)</f>
        <v>-82</v>
      </c>
      <c r="DA250" t="str">
        <f>IF(CW250="","SIN ESTADO",IF(CY250&lt;&gt;"","PAGA",IF(CX250&gt;0,"VENCIDA",IF(CX250&gt;=-5,"POR VENCER","AL DÍA"))))</f>
        <v>AL DÍA</v>
      </c>
      <c r="DC250">
        <f>IF(N($H250)&lt;17,"",IF(CW250="","",CW250+31))</f>
        <v>46431</v>
      </c>
      <c r="DD250">
        <f>IF(DC250="","",TODAY()-DC250)</f>
        <v>-113</v>
      </c>
      <c r="DG250" t="str">
        <f>IF(DC250="","SIN ESTADO",IF(DE250&lt;&gt;"","PAGA",IF(DD250&gt;0,"VENCIDA",IF(DD250&gt;=-5,"POR VENCER","AL DÍA"))))</f>
        <v>AL DÍA</v>
      </c>
      <c r="DI250">
        <f>IF(N($H250)&lt;18,"",IF(DC250="","",DC250+31))</f>
        <v>46462</v>
      </c>
      <c r="DJ250">
        <f>IF(DI250="","",TODAY()-DI250)</f>
        <v>-144</v>
      </c>
      <c r="DM250" t="str">
        <f>IF(DI250="","SIN ESTADO",IF(DK250&lt;&gt;"","PAGA",IF(DJ250&gt;0,"VENCIDA",IF(DJ250&gt;=-5,"POR VENCER","AL DÍA"))))</f>
        <v>AL DÍA</v>
      </c>
      <c r="DO250">
        <f>IF(N($H250)&lt;19,"",IF(DI250="","",DI250+31))</f>
        <v>46493</v>
      </c>
      <c r="DP250">
        <f>IF(DO250="","",TODAY()-DO250)</f>
        <v>-175</v>
      </c>
      <c r="DS250" t="str">
        <f>IF(DO250="","SIN ESTADO",IF(DQ250&lt;&gt;"","PAGA",IF(DP250&gt;0,"VENCIDA",IF(DP250&gt;=-5,"POR VENCER","AL DÍA"))))</f>
        <v>AL DÍA</v>
      </c>
      <c r="DU250">
        <f>IF(N($H250)&lt;20,"",IF(DO250="","",DO250+31))</f>
        <v>46524</v>
      </c>
      <c r="DV250">
        <f>IF(DU250="","",TODAY()-DU250)</f>
        <v>-206</v>
      </c>
      <c r="DY250" t="str">
        <f>IF(DU250="","SIN ESTADO",IF(DW250&lt;&gt;"","PAGA",IF(DV250&gt;0,"VENCIDA",IF(DV250&gt;=-5,"POR VENCER","AL DÍA"))))</f>
        <v>AL DÍA</v>
      </c>
      <c r="EA250">
        <f>IF(N($H250)&lt;21,"",IF(DU250="","",DU250+31))</f>
        <v>46555</v>
      </c>
      <c r="EB250">
        <f>IF(EA250="","",TODAY()-EA250)</f>
        <v>-237</v>
      </c>
      <c r="EE250" t="str">
        <f>IF(EA250="","SIN ESTADO",IF(EC250&lt;&gt;"","PAGA",IF(EB250&gt;0,"VENCIDA",IF(EB250&gt;=-5,"POR VENCER","AL DÍA"))))</f>
        <v>AL DÍA</v>
      </c>
      <c r="EG250">
        <f>IF(N($H250)&lt;22,"",IF(EA250="","",EA250+31))</f>
        <v>46586</v>
      </c>
      <c r="EH250">
        <f>IF(EG250="","",TODAY()-EG250)</f>
        <v>-268</v>
      </c>
      <c r="EK250" t="str">
        <f>IF(EG250="","SIN ESTADO",IF(EI250&lt;&gt;"","PAGA",IF(EH250&gt;0,"VENCIDA",IF(EH250&gt;=-5,"POR VENCER","AL DÍA"))))</f>
        <v>AL DÍA</v>
      </c>
      <c r="EM250">
        <f>IF(N($H250)&lt;23,"",IF(EG250="","",EG250+31))</f>
        <v>46617</v>
      </c>
      <c r="EN250">
        <f>IF(EM250="","",TODAY()-EM250)</f>
        <v>-299</v>
      </c>
      <c r="EQ250" t="str">
        <f>IF(EM250="","SIN ESTADO",IF(EO250&lt;&gt;"","PAGA",IF(EN250&gt;0,"VENCIDA",IF(EN250&gt;=-5,"POR VENCER","AL DÍA"))))</f>
        <v>AL DÍA</v>
      </c>
      <c r="ES250">
        <f>IF(N($H250)&lt;24,"",IF(EM250="","",EM250+31))</f>
        <v>46648</v>
      </c>
      <c r="ET250">
        <f>IF(ES250="","",TODAY()-ES250)</f>
        <v>-330</v>
      </c>
      <c r="EW250" t="str">
        <f>IF(ES250="","SIN ESTADO",IF(EU250&lt;&gt;"","PAGA",IF(ET250&gt;0,"VENCIDA",IF(ET250&gt;=-5,"POR VENCER","AL DÍA"))))</f>
        <v>AL DÍA</v>
      </c>
      <c r="EY250" t="str">
        <f>IF(N($H250)&lt;25,"",IF(ES250="","",ES250+31))</f>
        <v/>
      </c>
      <c r="EZ250" t="str">
        <f>IF(EY250="","",TODAY()-EY250)</f>
        <v/>
      </c>
      <c r="FC250" t="str">
        <f>IF(EY250="","SIN ESTADO",IF(FA250&lt;&gt;"","PAGA",IF(EZ250&gt;0,"VENCIDA",IF(EZ250&gt;=-5,"POR VENCER","AL DÍA"))))</f>
        <v>SIN ESTADO</v>
      </c>
      <c r="FE250" t="str">
        <f>IF(N($H250)&lt;26,"",IF(EY250="","",EY250+31))</f>
        <v/>
      </c>
      <c r="FF250" t="str">
        <f>IF(FE250="","",TODAY()-FE250)</f>
        <v/>
      </c>
      <c r="FI250" t="str">
        <f>IF(FE250="","SIN ESTADO",IF(FG250&lt;&gt;"","PAGA",IF(FF250&gt;0,"VENCIDA",IF(FF250&gt;=-5,"POR VENCER","AL DÍA"))))</f>
        <v>SIN ESTADO</v>
      </c>
      <c r="FK250" t="str">
        <f>IF(N($H250)&lt;27,"",IF(FE250="","",FE250+31))</f>
        <v/>
      </c>
      <c r="FL250" t="str">
        <f>IF(FK250="","",TODAY()-FK250)</f>
        <v/>
      </c>
      <c r="FO250" t="str">
        <f>IF(FK250="","SIN ESTADO",IF(FM250&lt;&gt;"","PAGA",IF(FL250&gt;0,"VENCIDA",IF(FL250&gt;=-5,"POR VENCER","AL DÍA"))))</f>
        <v>SIN ESTADO</v>
      </c>
      <c r="FQ250" t="str">
        <f>IF(N($H250)&lt;28,"",IF(FK250="","",FK250+31))</f>
        <v/>
      </c>
      <c r="FR250" t="str">
        <f>IF(FQ250="","",TODAY()-FQ250)</f>
        <v/>
      </c>
      <c r="FU250" t="str">
        <f>IF(FQ250="","SIN ESTADO",IF(FS250&lt;&gt;"","PAGA",IF(FR250&gt;0,"VENCIDA",IF(FR250&gt;=-5,"POR VENCER","AL DÍA"))))</f>
        <v>SIN ESTADO</v>
      </c>
      <c r="FW250" t="str">
        <f>IF(N($H250)&lt;29,"",IF(FQ250="","",FQ250+31))</f>
        <v/>
      </c>
      <c r="FX250" t="str">
        <f>IF(FW250="","",TODAY()-FW250)</f>
        <v/>
      </c>
      <c r="GA250" t="str">
        <f>IF(FW250="","SIN ESTADO",IF(FY250&lt;&gt;"","PAGA",IF(FX250&gt;0,"VENCIDA",IF(FX250&gt;=-5,"POR VENCER","AL DÍA"))))</f>
        <v>SIN ESTADO</v>
      </c>
      <c r="GC250" t="str">
        <f>IF(N($H250)&lt;30,"",IF(FW250="","",FW250+31))</f>
        <v/>
      </c>
      <c r="GD250" t="str">
        <f>IF(GC250="","",TODAY()-GC250)</f>
        <v/>
      </c>
      <c r="GG250" t="str">
        <f>IF(GC250="","SIN ESTADO",IF(GE250&lt;&gt;"","PAGA",IF(GD250&gt;0,"VENCIDA",IF(GD250&gt;=-5,"POR VENCER","AL DÍA"))))</f>
        <v>SIN ESTADO</v>
      </c>
      <c r="GI250" t="str">
        <f>IF(N($H250)&lt;31,"",IF(GC250="","",GC250+31))</f>
        <v/>
      </c>
      <c r="GJ250" t="str">
        <f>IF(GI250="","",TODAY()-GI250)</f>
        <v/>
      </c>
      <c r="GM250" t="str">
        <f>IF(GI250="","SIN ESTADO",IF(GK250&lt;&gt;"","PAGA",IF(GJ250&gt;0,"VENCIDA",IF(GJ250&gt;=-5,"POR VENCER","AL DÍA"))))</f>
        <v>SIN ESTADO</v>
      </c>
      <c r="GO250" t="str">
        <f>IF(N($H250)&lt;32,"",IF(GI250="","",GI250+31))</f>
        <v/>
      </c>
      <c r="GP250" t="str">
        <f>IF(GO250="","",TODAY()-GO250)</f>
        <v/>
      </c>
      <c r="GS250" t="str">
        <f>IF(GO250="","SIN ESTADO",IF(GQ250&lt;&gt;"","PAGA",IF(GP250&gt;0,"VENCIDA",IF(GP250&gt;=-5,"POR VENCER","AL DÍA"))))</f>
        <v>SIN ESTADO</v>
      </c>
      <c r="GU250" t="str">
        <f>IF(N($H250)&lt;33,"",IF(GO250="","",GO250+31))</f>
        <v/>
      </c>
      <c r="GV250" t="str">
        <f>IF(GU250="","",TODAY()-GU250)</f>
        <v/>
      </c>
      <c r="GY250" t="str">
        <f>IF(GU250="","SIN ESTADO",IF(GW250&lt;&gt;"","PAGA",IF(GV250&gt;0,"VENCIDA",IF(GV250&gt;=-5,"POR VENCER","AL DÍA"))))</f>
        <v>SIN ESTADO</v>
      </c>
      <c r="HA250" t="str">
        <f>IF(N($H250)&lt;34,"",IF(GU250="","",GU250+31))</f>
        <v/>
      </c>
      <c r="HB250" t="str">
        <f>IF(HA250="","",TODAY()-HA250)</f>
        <v/>
      </c>
      <c r="HE250" t="str">
        <f>IF(HA250="","SIN ESTADO",IF(HC250&lt;&gt;"","PAGA",IF(HB250&gt;0,"VENCIDA",IF(HB250&gt;=-5,"POR VENCER","AL DÍA"))))</f>
        <v>SIN ESTADO</v>
      </c>
      <c r="HG250" t="str">
        <f>IF(N($H250)&lt;35,"",IF(HA250="","",HA250+31))</f>
        <v/>
      </c>
      <c r="HH250" t="str">
        <f>IF(HG250="","",TODAY()-HG250)</f>
        <v/>
      </c>
      <c r="HK250" t="str">
        <f>IF(HG250="","SIN ESTADO",IF(HI250&lt;&gt;"","PAGA",IF(HH250&gt;0,"VENCIDA",IF(HH250&gt;=-5,"POR VENCER","AL DÍA"))))</f>
        <v>SIN ESTADO</v>
      </c>
      <c r="HM250" t="str">
        <f>IF(N($H250)&lt;36,"",IF(HG250="","",HG250+31))</f>
        <v/>
      </c>
      <c r="HN250" t="str">
        <f>IF(HM250="","",TODAY()-HM250)</f>
        <v/>
      </c>
      <c r="HQ250" t="str">
        <f>IF(HM250="","SIN ESTADO",IF(HO250&lt;&gt;"","PAGA",IF(HN250&gt;0,"VENCIDA",IF(HN250&gt;=-5,"POR VENCER","AL DÍA"))))</f>
        <v>SIN ESTADO</v>
      </c>
      <c r="HS250">
        <f>N250+T250+Z250+AF250+AL250+AR250+AX250+BD250+BJ250+BP250+BV250+CB250+CH250+CN250+CT250+CZ250+DF250+DL250+DR250+DX250+ED250+EJ250+EP250+EV250+FB250+FH250+FN250+FT250+FZ250+GF250+GL250+GR250+GX250+HD250+HJ250+HP250</f>
        <v>13200000</v>
      </c>
      <c r="HU250">
        <f>IFERROR(N($J250),0)</f>
        <v>1000000</v>
      </c>
      <c r="HW250">
        <f>SUMPRODUCT((MOD(COLUMN($M250:$HR250)-COLUMN($M250),6)=0)*ISNUMBER($M250:$HR250)*($M250:$HR250&gt;=RESUMEN!$C$26)*($M250:$HR250&lt;=RESUMEN!$C$27)*IFERROR(N($N250:$HS250),0))</f>
        <v>1000000</v>
      </c>
      <c r="HX250">
        <f>SUMPRODUCT((MOD(COLUMN($M250:$HR250)-COLUMN($M250),6)=0)*ISNUMBER($M250:$HR250)*($M250:$HR250&gt;=RESUMEN!$C$26)*($M250:$HR250&lt;=RESUMEN!$C$27))</f>
        <v>1</v>
      </c>
    </row>
    <row r="251">
      <c r="B251">
        <f>VENTAS!A250</f>
        <v>248</v>
      </c>
      <c r="C251" t="str">
        <f>VENTAS!B250</f>
        <v xml:space="preserve">LC2 - 27 - 3 </v>
      </c>
      <c r="D251" t="str">
        <f>VENTAS!C250</f>
        <v>EN NEGOCIACIÓN</v>
      </c>
      <c r="E251">
        <f>VENTAS!D250</f>
        <v>28000000</v>
      </c>
      <c r="F251">
        <f>VENTAS!J250</f>
        <v>28000000</v>
      </c>
      <c r="G251">
        <f>VENTAS!F250</f>
        <v>0</v>
      </c>
      <c r="H251">
        <f>VENTAS!K250</f>
        <v>0</v>
      </c>
      <c r="I251">
        <f>VENTAS!M250</f>
        <v>0</v>
      </c>
      <c r="J251">
        <f>VENTAS!L250</f>
        <v>0</v>
      </c>
      <c r="K251" t="str">
        <f>IF(N($H251)&lt;1,"",$G251+31)</f>
        <v/>
      </c>
      <c r="L251" t="str">
        <f>IF(K251="","",TODAY()-K251)</f>
        <v/>
      </c>
      <c r="O251" t="str">
        <f>IF(K251="","SIN ESTADO",IF(M251&lt;&gt;"","PAGA",IF(L251&gt;0,"VENCIDA",IF(L251&gt;=-5,"POR VENCER","AL DÍA"))))</f>
        <v>SIN ESTADO</v>
      </c>
      <c r="Q251" t="str">
        <f>IF(N($H251)&lt;2,"",IF(K251="","",K251+31))</f>
        <v/>
      </c>
      <c r="R251" t="str">
        <f>IF(Q251="","",TODAY()-Q251)</f>
        <v/>
      </c>
      <c r="U251" t="str">
        <f>IF(Q251="","SIN ESTADO",IF(S251&lt;&gt;"","PAGA",IF(R251&gt;0,"VENCIDA",IF(R251&gt;=-5,"POR VENCER","AL DÍA"))))</f>
        <v>SIN ESTADO</v>
      </c>
      <c r="W251" t="str">
        <f>IF(N($H251)&lt;3,"",IF(Q251="","",Q251+31))</f>
        <v/>
      </c>
      <c r="X251" t="str">
        <f>IF(W251="","",TODAY()-W251)</f>
        <v/>
      </c>
      <c r="AA251" t="str">
        <f>IF(W251="","SIN ESTADO",IF(Y251&lt;&gt;"","PAGA",IF(X251&gt;0,"VENCIDA",IF(X251&gt;=-5,"POR VENCER","AL DÍA"))))</f>
        <v>SIN ESTADO</v>
      </c>
      <c r="AC251" t="str">
        <f>IF(N($H251)&lt;4,"",IF(W251="","",W251+31))</f>
        <v/>
      </c>
      <c r="AD251" t="str">
        <f>IF(AC251="","",TODAY()-AC251)</f>
        <v/>
      </c>
      <c r="AG251" t="str">
        <f>IF(AC251="","SIN ESTADO",IF(AE251&lt;&gt;"","PAGA",IF(AD251&gt;0,"VENCIDA",IF(AD251&gt;=-5,"POR VENCER","AL DÍA"))))</f>
        <v>SIN ESTADO</v>
      </c>
      <c r="AI251" t="str">
        <f>IF(N($H251)&lt;5,"",IF(AC251="","",AC251+31))</f>
        <v/>
      </c>
      <c r="AJ251" t="str">
        <f>IF(AI251="","",TODAY()-AI251)</f>
        <v/>
      </c>
      <c r="AM251" t="str">
        <f>IF(AI251="","SIN ESTADO",IF(AK251&lt;&gt;"","PAGA",IF(AJ251&gt;0,"VENCIDA",IF(AJ251&gt;=-5,"POR VENCER","AL DÍA"))))</f>
        <v>SIN ESTADO</v>
      </c>
      <c r="AO251" t="str">
        <f>IF(N($H251)&lt;6,"",IF(AI251="","",AI251+31))</f>
        <v/>
      </c>
      <c r="AP251" t="str">
        <f>IF(AO251="","",TODAY()-AO251)</f>
        <v/>
      </c>
      <c r="AS251" t="str">
        <f>IF(AO251="","SIN ESTADO",IF(AQ251&lt;&gt;"","PAGA",IF(AP251&gt;0,"VENCIDA",IF(AP251&gt;=-5,"POR VENCER","AL DÍA"))))</f>
        <v>SIN ESTADO</v>
      </c>
      <c r="AU251" t="str">
        <f>IF(N($H251)&lt;7,"",IF(AO251="","",AO251+31))</f>
        <v/>
      </c>
      <c r="AV251" t="str">
        <f>IF(AU251="","",TODAY()-AU251)</f>
        <v/>
      </c>
      <c r="AY251" t="str">
        <f>IF(AU251="","SIN ESTADO",IF(AW251&lt;&gt;"","PAGA",IF(AV251&gt;0,"VENCIDA",IF(AV251&gt;=-5,"POR VENCER","AL DÍA"))))</f>
        <v>SIN ESTADO</v>
      </c>
      <c r="BA251" t="str">
        <f>IF(N($H251)&lt;8,"",IF(AU251="","",AU251+31))</f>
        <v/>
      </c>
      <c r="BB251" t="str">
        <f>IF(BA251="","",TODAY()-BA251)</f>
        <v/>
      </c>
      <c r="BE251" t="str">
        <f>IF(BA251="","SIN ESTADO",IF(BC251&lt;&gt;"","PAGA",IF(BB251&gt;0,"VENCIDA",IF(BB251&gt;=-5,"POR VENCER","AL DÍA"))))</f>
        <v>SIN ESTADO</v>
      </c>
      <c r="BG251" t="str">
        <f>IF(N($H251)&lt;9,"",IF(BA251="","",BA251+31))</f>
        <v/>
      </c>
      <c r="BH251" t="str">
        <f>IF(BG251="","",TODAY()-BG251)</f>
        <v/>
      </c>
      <c r="BK251" t="str">
        <f>IF(BG251="","SIN ESTADO",IF(BI251&lt;&gt;"","PAGA",IF(BH251&gt;0,"VENCIDA",IF(BH251&gt;=-5,"POR VENCER","AL DÍA"))))</f>
        <v>SIN ESTADO</v>
      </c>
      <c r="BM251" t="str">
        <f>IF(N($H251)&lt;10,"",IF(BG251="","",BG251+31))</f>
        <v/>
      </c>
      <c r="BN251" t="str">
        <f>IF(BM251="","",TODAY()-BM251)</f>
        <v/>
      </c>
      <c r="BQ251" t="str">
        <f>IF(BM251="","SIN ESTADO",IF(BO251&lt;&gt;"","PAGA",IF(BN251&gt;0,"VENCIDA",IF(BN251&gt;=-5,"POR VENCER","AL DÍA"))))</f>
        <v>SIN ESTADO</v>
      </c>
      <c r="BS251" t="str">
        <f>IF(N($H251)&lt;11,"",IF(BM251="","",BM251+31))</f>
        <v/>
      </c>
      <c r="BT251" t="str">
        <f>IF(BS251="","",TODAY()-BS251)</f>
        <v/>
      </c>
      <c r="BW251" t="str">
        <f>IF(BS251="","SIN ESTADO",IF(BU251&lt;&gt;"","PAGA",IF(BT251&gt;0,"VENCIDA",IF(BT251&gt;=-5,"POR VENCER","AL DÍA"))))</f>
        <v>SIN ESTADO</v>
      </c>
      <c r="BY251" t="str">
        <f>IF(N($H251)&lt;12,"",IF(BS251="","",BS251+31))</f>
        <v/>
      </c>
      <c r="BZ251" t="str">
        <f>IF(BY251="","",TODAY()-BY251)</f>
        <v/>
      </c>
      <c r="CC251" t="str">
        <f>IF(BY251="","SIN ESTADO",IF(CA251&lt;&gt;"","PAGA",IF(BZ251&gt;0,"VENCIDA",IF(BZ251&gt;=-5,"POR VENCER","AL DÍA"))))</f>
        <v>SIN ESTADO</v>
      </c>
      <c r="CE251" t="str">
        <f>IF(N($H251)&lt;13,"",IF(BY251="","",BY251+31))</f>
        <v/>
      </c>
      <c r="CF251" t="str">
        <f>IF(CE251="","",TODAY()-CE251)</f>
        <v/>
      </c>
      <c r="CI251" t="str">
        <f>IF(CE251="","SIN ESTADO",IF(CG251&lt;&gt;"","PAGA",IF(CF251&gt;0,"VENCIDA",IF(CF251&gt;=-5,"POR VENCER","AL DÍA"))))</f>
        <v>SIN ESTADO</v>
      </c>
      <c r="CK251" t="str">
        <f>IF(N($H251)&lt;14,"",IF(CE251="","",CE251+31))</f>
        <v/>
      </c>
      <c r="CL251" t="str">
        <f>IF(CK251="","",TODAY()-CK251)</f>
        <v/>
      </c>
      <c r="CO251" t="str">
        <f>IF(CK251="","SIN ESTADO",IF(CM251&lt;&gt;"","PAGA",IF(CL251&gt;0,"VENCIDA",IF(CL251&gt;=-5,"POR VENCER","AL DÍA"))))</f>
        <v>SIN ESTADO</v>
      </c>
      <c r="CQ251" t="str">
        <f>IF(N($H251)&lt;15,"",IF(CK251="","",CK251+31))</f>
        <v/>
      </c>
      <c r="CR251" t="str">
        <f>IF(CQ251="","",TODAY()-CQ251)</f>
        <v/>
      </c>
      <c r="CU251" t="str">
        <f>IF(CQ251="","SIN ESTADO",IF(CS251&lt;&gt;"","PAGA",IF(CR251&gt;0,"VENCIDA",IF(CR251&gt;=-5,"POR VENCER","AL DÍA"))))</f>
        <v>SIN ESTADO</v>
      </c>
      <c r="CW251" t="str">
        <f>IF(N($H251)&lt;16,"",IF(CQ251="","",CQ251+31))</f>
        <v/>
      </c>
      <c r="CX251" t="str">
        <f>IF(CW251="","",TODAY()-CW251)</f>
        <v/>
      </c>
      <c r="DA251" t="str">
        <f>IF(CW251="","SIN ESTADO",IF(CY251&lt;&gt;"","PAGA",IF(CX251&gt;0,"VENCIDA",IF(CX251&gt;=-5,"POR VENCER","AL DÍA"))))</f>
        <v>SIN ESTADO</v>
      </c>
      <c r="DC251" t="str">
        <f>IF(N($H251)&lt;17,"",IF(CW251="","",CW251+31))</f>
        <v/>
      </c>
      <c r="DD251" t="str">
        <f>IF(DC251="","",TODAY()-DC251)</f>
        <v/>
      </c>
      <c r="DG251" t="str">
        <f>IF(DC251="","SIN ESTADO",IF(DE251&lt;&gt;"","PAGA",IF(DD251&gt;0,"VENCIDA",IF(DD251&gt;=-5,"POR VENCER","AL DÍA"))))</f>
        <v>SIN ESTADO</v>
      </c>
      <c r="DI251" t="str">
        <f>IF(N($H251)&lt;18,"",IF(DC251="","",DC251+31))</f>
        <v/>
      </c>
      <c r="DJ251" t="str">
        <f>IF(DI251="","",TODAY()-DI251)</f>
        <v/>
      </c>
      <c r="DM251" t="str">
        <f>IF(DI251="","SIN ESTADO",IF(DK251&lt;&gt;"","PAGA",IF(DJ251&gt;0,"VENCIDA",IF(DJ251&gt;=-5,"POR VENCER","AL DÍA"))))</f>
        <v>SIN ESTADO</v>
      </c>
      <c r="DO251" t="str">
        <f>IF(N($H251)&lt;19,"",IF(DI251="","",DI251+31))</f>
        <v/>
      </c>
      <c r="DP251" t="str">
        <f>IF(DO251="","",TODAY()-DO251)</f>
        <v/>
      </c>
      <c r="DS251" t="str">
        <f>IF(DO251="","SIN ESTADO",IF(DQ251&lt;&gt;"","PAGA",IF(DP251&gt;0,"VENCIDA",IF(DP251&gt;=-5,"POR VENCER","AL DÍA"))))</f>
        <v>SIN ESTADO</v>
      </c>
      <c r="DU251" t="str">
        <f>IF(N($H251)&lt;20,"",IF(DO251="","",DO251+31))</f>
        <v/>
      </c>
      <c r="DV251" t="str">
        <f>IF(DU251="","",TODAY()-DU251)</f>
        <v/>
      </c>
      <c r="DY251" t="str">
        <f>IF(DU251="","SIN ESTADO",IF(DW251&lt;&gt;"","PAGA",IF(DV251&gt;0,"VENCIDA",IF(DV251&gt;=-5,"POR VENCER","AL DÍA"))))</f>
        <v>SIN ESTADO</v>
      </c>
      <c r="EA251" t="str">
        <f>IF(N($H251)&lt;21,"",IF(DU251="","",DU251+31))</f>
        <v/>
      </c>
      <c r="EB251" t="str">
        <f>IF(EA251="","",TODAY()-EA251)</f>
        <v/>
      </c>
      <c r="EE251" t="str">
        <f>IF(EA251="","SIN ESTADO",IF(EC251&lt;&gt;"","PAGA",IF(EB251&gt;0,"VENCIDA",IF(EB251&gt;=-5,"POR VENCER","AL DÍA"))))</f>
        <v>SIN ESTADO</v>
      </c>
      <c r="EG251" t="str">
        <f>IF(N($H251)&lt;22,"",IF(EA251="","",EA251+31))</f>
        <v/>
      </c>
      <c r="EH251" t="str">
        <f>IF(EG251="","",TODAY()-EG251)</f>
        <v/>
      </c>
      <c r="EK251" t="str">
        <f>IF(EG251="","SIN ESTADO",IF(EI251&lt;&gt;"","PAGA",IF(EH251&gt;0,"VENCIDA",IF(EH251&gt;=-5,"POR VENCER","AL DÍA"))))</f>
        <v>SIN ESTADO</v>
      </c>
      <c r="EM251" t="str">
        <f>IF(N($H251)&lt;23,"",IF(EG251="","",EG251+31))</f>
        <v/>
      </c>
      <c r="EN251" t="str">
        <f>IF(EM251="","",TODAY()-EM251)</f>
        <v/>
      </c>
      <c r="EQ251" t="str">
        <f>IF(EM251="","SIN ESTADO",IF(EO251&lt;&gt;"","PAGA",IF(EN251&gt;0,"VENCIDA",IF(EN251&gt;=-5,"POR VENCER","AL DÍA"))))</f>
        <v>SIN ESTADO</v>
      </c>
      <c r="ES251" t="str">
        <f>IF(N($H251)&lt;24,"",IF(EM251="","",EM251+31))</f>
        <v/>
      </c>
      <c r="ET251" t="str">
        <f>IF(ES251="","",TODAY()-ES251)</f>
        <v/>
      </c>
      <c r="EW251" t="str">
        <f>IF(ES251="","SIN ESTADO",IF(EU251&lt;&gt;"","PAGA",IF(ET251&gt;0,"VENCIDA",IF(ET251&gt;=-5,"POR VENCER","AL DÍA"))))</f>
        <v>SIN ESTADO</v>
      </c>
      <c r="EY251" t="str">
        <f>IF(N($H251)&lt;25,"",IF(ES251="","",ES251+31))</f>
        <v/>
      </c>
      <c r="EZ251" t="str">
        <f>IF(EY251="","",TODAY()-EY251)</f>
        <v/>
      </c>
      <c r="FC251" t="str">
        <f>IF(EY251="","SIN ESTADO",IF(FA251&lt;&gt;"","PAGA",IF(EZ251&gt;0,"VENCIDA",IF(EZ251&gt;=-5,"POR VENCER","AL DÍA"))))</f>
        <v>SIN ESTADO</v>
      </c>
      <c r="FE251" t="str">
        <f>IF(N($H251)&lt;26,"",IF(EY251="","",EY251+31))</f>
        <v/>
      </c>
      <c r="FF251" t="str">
        <f>IF(FE251="","",TODAY()-FE251)</f>
        <v/>
      </c>
      <c r="FI251" t="str">
        <f>IF(FE251="","SIN ESTADO",IF(FG251&lt;&gt;"","PAGA",IF(FF251&gt;0,"VENCIDA",IF(FF251&gt;=-5,"POR VENCER","AL DÍA"))))</f>
        <v>SIN ESTADO</v>
      </c>
      <c r="FK251" t="str">
        <f>IF(N($H251)&lt;27,"",IF(FE251="","",FE251+31))</f>
        <v/>
      </c>
      <c r="FL251" t="str">
        <f>IF(FK251="","",TODAY()-FK251)</f>
        <v/>
      </c>
      <c r="FO251" t="str">
        <f>IF(FK251="","SIN ESTADO",IF(FM251&lt;&gt;"","PAGA",IF(FL251&gt;0,"VENCIDA",IF(FL251&gt;=-5,"POR VENCER","AL DÍA"))))</f>
        <v>SIN ESTADO</v>
      </c>
      <c r="FQ251" t="str">
        <f>IF(N($H251)&lt;28,"",IF(FK251="","",FK251+31))</f>
        <v/>
      </c>
      <c r="FR251" t="str">
        <f>IF(FQ251="","",TODAY()-FQ251)</f>
        <v/>
      </c>
      <c r="FU251" t="str">
        <f>IF(FQ251="","SIN ESTADO",IF(FS251&lt;&gt;"","PAGA",IF(FR251&gt;0,"VENCIDA",IF(FR251&gt;=-5,"POR VENCER","AL DÍA"))))</f>
        <v>SIN ESTADO</v>
      </c>
      <c r="FW251" t="str">
        <f>IF(N($H251)&lt;29,"",IF(FQ251="","",FQ251+31))</f>
        <v/>
      </c>
      <c r="FX251" t="str">
        <f>IF(FW251="","",TODAY()-FW251)</f>
        <v/>
      </c>
      <c r="GA251" t="str">
        <f>IF(FW251="","SIN ESTADO",IF(FY251&lt;&gt;"","PAGA",IF(FX251&gt;0,"VENCIDA",IF(FX251&gt;=-5,"POR VENCER","AL DÍA"))))</f>
        <v>SIN ESTADO</v>
      </c>
      <c r="GC251" t="str">
        <f>IF(N($H251)&lt;30,"",IF(FW251="","",FW251+31))</f>
        <v/>
      </c>
      <c r="GD251" t="str">
        <f>IF(GC251="","",TODAY()-GC251)</f>
        <v/>
      </c>
      <c r="GG251" t="str">
        <f>IF(GC251="","SIN ESTADO",IF(GE251&lt;&gt;"","PAGA",IF(GD251&gt;0,"VENCIDA",IF(GD251&gt;=-5,"POR VENCER","AL DÍA"))))</f>
        <v>SIN ESTADO</v>
      </c>
      <c r="GI251" t="str">
        <f>IF(N($H251)&lt;31,"",IF(GC251="","",GC251+31))</f>
        <v/>
      </c>
      <c r="GJ251" t="str">
        <f>IF(GI251="","",TODAY()-GI251)</f>
        <v/>
      </c>
      <c r="GM251" t="str">
        <f>IF(GI251="","SIN ESTADO",IF(GK251&lt;&gt;"","PAGA",IF(GJ251&gt;0,"VENCIDA",IF(GJ251&gt;=-5,"POR VENCER","AL DÍA"))))</f>
        <v>SIN ESTADO</v>
      </c>
      <c r="GO251" t="str">
        <f>IF(N($H251)&lt;32,"",IF(GI251="","",GI251+31))</f>
        <v/>
      </c>
      <c r="GP251" t="str">
        <f>IF(GO251="","",TODAY()-GO251)</f>
        <v/>
      </c>
      <c r="GS251" t="str">
        <f>IF(GO251="","SIN ESTADO",IF(GQ251&lt;&gt;"","PAGA",IF(GP251&gt;0,"VENCIDA",IF(GP251&gt;=-5,"POR VENCER","AL DÍA"))))</f>
        <v>SIN ESTADO</v>
      </c>
      <c r="GU251" t="str">
        <f>IF(N($H251)&lt;33,"",IF(GO251="","",GO251+31))</f>
        <v/>
      </c>
      <c r="GV251" t="str">
        <f>IF(GU251="","",TODAY()-GU251)</f>
        <v/>
      </c>
      <c r="GY251" t="str">
        <f>IF(GU251="","SIN ESTADO",IF(GW251&lt;&gt;"","PAGA",IF(GV251&gt;0,"VENCIDA",IF(GV251&gt;=-5,"POR VENCER","AL DÍA"))))</f>
        <v>SIN ESTADO</v>
      </c>
      <c r="HA251" t="str">
        <f>IF(N($H251)&lt;34,"",IF(GU251="","",GU251+31))</f>
        <v/>
      </c>
      <c r="HB251" t="str">
        <f>IF(HA251="","",TODAY()-HA251)</f>
        <v/>
      </c>
      <c r="HE251" t="str">
        <f>IF(HA251="","SIN ESTADO",IF(HC251&lt;&gt;"","PAGA",IF(HB251&gt;0,"VENCIDA",IF(HB251&gt;=-5,"POR VENCER","AL DÍA"))))</f>
        <v>SIN ESTADO</v>
      </c>
      <c r="HG251" t="str">
        <f>IF(N($H251)&lt;35,"",IF(HA251="","",HA251+31))</f>
        <v/>
      </c>
      <c r="HH251" t="str">
        <f>IF(HG251="","",TODAY()-HG251)</f>
        <v/>
      </c>
      <c r="HK251" t="str">
        <f>IF(HG251="","SIN ESTADO",IF(HI251&lt;&gt;"","PAGA",IF(HH251&gt;0,"VENCIDA",IF(HH251&gt;=-5,"POR VENCER","AL DÍA"))))</f>
        <v>SIN ESTADO</v>
      </c>
      <c r="HM251" t="str">
        <f>IF(N($H251)&lt;36,"",IF(HG251="","",HG251+31))</f>
        <v/>
      </c>
      <c r="HN251" t="str">
        <f>IF(HM251="","",TODAY()-HM251)</f>
        <v/>
      </c>
      <c r="HQ251" t="str">
        <f>IF(HM251="","SIN ESTADO",IF(HO251&lt;&gt;"","PAGA",IF(HN251&gt;0,"VENCIDA",IF(HN251&gt;=-5,"POR VENCER","AL DÍA"))))</f>
        <v>SIN ESTADO</v>
      </c>
      <c r="HS251">
        <f>N251+T251+Z251+AF251+AL251+AR251+AX251+BD251+BJ251+BP251+BV251+CB251+CH251+CN251+CT251+CZ251+DF251+DL251+DR251+DX251+ED251+EJ251+EP251+EV251+FB251+FH251+FN251+FT251+FZ251+GF251+GL251+GR251+GX251+HD251+HJ251+HP251</f>
        <v>0</v>
      </c>
      <c r="HU251">
        <f>IFERROR(N($J251),0)</f>
        <v>0</v>
      </c>
      <c r="HW251">
        <f>SUMPRODUCT((MOD(COLUMN($M251:$HR251)-COLUMN($M251),6)=0)*ISNUMBER($M251:$HR251)*($M251:$HR251&gt;=RESUMEN!$C$26)*($M251:$HR251&lt;=RESUMEN!$C$27)*IFERROR(N($N251:$HS251),0))</f>
        <v>0</v>
      </c>
      <c r="HX251">
        <f>SUMPRODUCT((MOD(COLUMN($M251:$HR251)-COLUMN($M251),6)=0)*ISNUMBER($M251:$HR251)*($M251:$HR251&gt;=RESUMEN!$C$26)*($M251:$HR251&lt;=RESUMEN!$C$27))</f>
        <v>0</v>
      </c>
    </row>
    <row r="252">
      <c r="B252">
        <f>VENTAS!A251</f>
        <v>249</v>
      </c>
      <c r="C252" t="str">
        <f>VENTAS!B251</f>
        <v xml:space="preserve">LC2 - 27 - 4 </v>
      </c>
      <c r="D252" t="str">
        <f>VENTAS!C251</f>
        <v>VENDIDO</v>
      </c>
      <c r="E252">
        <f>VENTAS!D251</f>
        <v>28000000</v>
      </c>
      <c r="F252">
        <f>VENTAS!J251</f>
        <v>27000000</v>
      </c>
      <c r="G252">
        <f>VENTAS!F251</f>
        <v>46225</v>
      </c>
      <c r="H252">
        <f>VENTAS!K251</f>
        <v>24</v>
      </c>
      <c r="I252" t="str">
        <f>VENTAS!M251</f>
        <v>8 DE CADA MES</v>
      </c>
      <c r="J252">
        <f>VENTAS!L251</f>
        <v>1125000</v>
      </c>
      <c r="K252">
        <f>IF(N($H252)&lt;1,"",$G252+31)</f>
        <v>46256</v>
      </c>
      <c r="L252">
        <f>IF(K252="","",TODAY()-K252)</f>
        <v>62</v>
      </c>
      <c r="O252" t="str">
        <f>IF(K252="","SIN ESTADO",IF(M252&lt;&gt;"","PAGA",IF(L252&gt;0,"VENCIDA",IF(L252&gt;=-5,"POR VENCER","AL DÍA"))))</f>
        <v>VENCIDA</v>
      </c>
      <c r="Q252">
        <f>IF(N($H252)&lt;2,"",IF(K252="","",K252+31))</f>
        <v>46287</v>
      </c>
      <c r="R252">
        <f>IF(Q252="","",TODAY()-Q252)</f>
        <v>31</v>
      </c>
      <c r="U252" t="str">
        <f>IF(Q252="","SIN ESTADO",IF(S252&lt;&gt;"","PAGA",IF(R252&gt;0,"VENCIDA",IF(R252&gt;=-5,"POR VENCER","AL DÍA"))))</f>
        <v>VENCIDA</v>
      </c>
      <c r="W252">
        <f>IF(N($H252)&lt;3,"",IF(Q252="","",Q252+31))</f>
        <v>46318</v>
      </c>
      <c r="X252">
        <f>IF(W252="","",TODAY()-W252)</f>
        <v>0</v>
      </c>
      <c r="AA252" t="str">
        <f>IF(W252="","SIN ESTADO",IF(Y252&lt;&gt;"","PAGA",IF(X252&gt;0,"VENCIDA",IF(X252&gt;=-5,"POR VENCER","AL DÍA"))))</f>
        <v>POR VENCER</v>
      </c>
      <c r="AC252">
        <f>IF(N($H252)&lt;4,"",IF(W252="","",W252+31))</f>
        <v>46349</v>
      </c>
      <c r="AD252">
        <f>IF(AC252="","",TODAY()-AC252)</f>
        <v>-31</v>
      </c>
      <c r="AG252" t="str">
        <f>IF(AC252="","SIN ESTADO",IF(AE252&lt;&gt;"","PAGA",IF(AD252&gt;0,"VENCIDA",IF(AD252&gt;=-5,"POR VENCER","AL DÍA"))))</f>
        <v>AL DÍA</v>
      </c>
      <c r="AI252">
        <f>IF(N($H252)&lt;5,"",IF(AC252="","",AC252+31))</f>
        <v>46380</v>
      </c>
      <c r="AJ252">
        <f>IF(AI252="","",TODAY()-AI252)</f>
        <v>-62</v>
      </c>
      <c r="AM252" t="str">
        <f>IF(AI252="","SIN ESTADO",IF(AK252&lt;&gt;"","PAGA",IF(AJ252&gt;0,"VENCIDA",IF(AJ252&gt;=-5,"POR VENCER","AL DÍA"))))</f>
        <v>AL DÍA</v>
      </c>
      <c r="AO252">
        <f>IF(N($H252)&lt;6,"",IF(AI252="","",AI252+31))</f>
        <v>46411</v>
      </c>
      <c r="AP252">
        <f>IF(AO252="","",TODAY()-AO252)</f>
        <v>-93</v>
      </c>
      <c r="AS252" t="str">
        <f>IF(AO252="","SIN ESTADO",IF(AQ252&lt;&gt;"","PAGA",IF(AP252&gt;0,"VENCIDA",IF(AP252&gt;=-5,"POR VENCER","AL DÍA"))))</f>
        <v>AL DÍA</v>
      </c>
      <c r="AU252">
        <f>IF(N($H252)&lt;7,"",IF(AO252="","",AO252+31))</f>
        <v>46442</v>
      </c>
      <c r="AV252">
        <f>IF(AU252="","",TODAY()-AU252)</f>
        <v>-124</v>
      </c>
      <c r="AY252" t="str">
        <f>IF(AU252="","SIN ESTADO",IF(AW252&lt;&gt;"","PAGA",IF(AV252&gt;0,"VENCIDA",IF(AV252&gt;=-5,"POR VENCER","AL DÍA"))))</f>
        <v>AL DÍA</v>
      </c>
      <c r="BA252">
        <f>IF(N($H252)&lt;8,"",IF(AU252="","",AU252+31))</f>
        <v>46473</v>
      </c>
      <c r="BB252">
        <f>IF(BA252="","",TODAY()-BA252)</f>
        <v>-155</v>
      </c>
      <c r="BE252" t="str">
        <f>IF(BA252="","SIN ESTADO",IF(BC252&lt;&gt;"","PAGA",IF(BB252&gt;0,"VENCIDA",IF(BB252&gt;=-5,"POR VENCER","AL DÍA"))))</f>
        <v>AL DÍA</v>
      </c>
      <c r="BG252">
        <f>IF(N($H252)&lt;9,"",IF(BA252="","",BA252+31))</f>
        <v>46504</v>
      </c>
      <c r="BH252">
        <f>IF(BG252="","",TODAY()-BG252)</f>
        <v>-186</v>
      </c>
      <c r="BK252" t="str">
        <f>IF(BG252="","SIN ESTADO",IF(BI252&lt;&gt;"","PAGA",IF(BH252&gt;0,"VENCIDA",IF(BH252&gt;=-5,"POR VENCER","AL DÍA"))))</f>
        <v>AL DÍA</v>
      </c>
      <c r="BM252">
        <f>IF(N($H252)&lt;10,"",IF(BG252="","",BG252+31))</f>
        <v>46535</v>
      </c>
      <c r="BN252">
        <f>IF(BM252="","",TODAY()-BM252)</f>
        <v>-217</v>
      </c>
      <c r="BQ252" t="str">
        <f>IF(BM252="","SIN ESTADO",IF(BO252&lt;&gt;"","PAGA",IF(BN252&gt;0,"VENCIDA",IF(BN252&gt;=-5,"POR VENCER","AL DÍA"))))</f>
        <v>AL DÍA</v>
      </c>
      <c r="BS252">
        <f>IF(N($H252)&lt;11,"",IF(BM252="","",BM252+31))</f>
        <v>46566</v>
      </c>
      <c r="BT252">
        <f>IF(BS252="","",TODAY()-BS252)</f>
        <v>-248</v>
      </c>
      <c r="BW252" t="str">
        <f>IF(BS252="","SIN ESTADO",IF(BU252&lt;&gt;"","PAGA",IF(BT252&gt;0,"VENCIDA",IF(BT252&gt;=-5,"POR VENCER","AL DÍA"))))</f>
        <v>AL DÍA</v>
      </c>
      <c r="BY252">
        <f>IF(N($H252)&lt;12,"",IF(BS252="","",BS252+31))</f>
        <v>46597</v>
      </c>
      <c r="BZ252">
        <f>IF(BY252="","",TODAY()-BY252)</f>
        <v>-279</v>
      </c>
      <c r="CC252" t="str">
        <f>IF(BY252="","SIN ESTADO",IF(CA252&lt;&gt;"","PAGA",IF(BZ252&gt;0,"VENCIDA",IF(BZ252&gt;=-5,"POR VENCER","AL DÍA"))))</f>
        <v>AL DÍA</v>
      </c>
      <c r="CE252">
        <f>IF(N($H252)&lt;13,"",IF(BY252="","",BY252+31))</f>
        <v>46628</v>
      </c>
      <c r="CF252">
        <f>IF(CE252="","",TODAY()-CE252)</f>
        <v>-310</v>
      </c>
      <c r="CI252" t="str">
        <f>IF(CE252="","SIN ESTADO",IF(CG252&lt;&gt;"","PAGA",IF(CF252&gt;0,"VENCIDA",IF(CF252&gt;=-5,"POR VENCER","AL DÍA"))))</f>
        <v>AL DÍA</v>
      </c>
      <c r="CK252">
        <f>IF(N($H252)&lt;14,"",IF(CE252="","",CE252+31))</f>
        <v>46659</v>
      </c>
      <c r="CL252">
        <f>IF(CK252="","",TODAY()-CK252)</f>
        <v>-341</v>
      </c>
      <c r="CO252" t="str">
        <f>IF(CK252="","SIN ESTADO",IF(CM252&lt;&gt;"","PAGA",IF(CL252&gt;0,"VENCIDA",IF(CL252&gt;=-5,"POR VENCER","AL DÍA"))))</f>
        <v>AL DÍA</v>
      </c>
      <c r="CQ252">
        <f>IF(N($H252)&lt;15,"",IF(CK252="","",CK252+31))</f>
        <v>46690</v>
      </c>
      <c r="CR252">
        <f>IF(CQ252="","",TODAY()-CQ252)</f>
        <v>-372</v>
      </c>
      <c r="CU252" t="str">
        <f>IF(CQ252="","SIN ESTADO",IF(CS252&lt;&gt;"","PAGA",IF(CR252&gt;0,"VENCIDA",IF(CR252&gt;=-5,"POR VENCER","AL DÍA"))))</f>
        <v>AL DÍA</v>
      </c>
      <c r="CW252">
        <f>IF(N($H252)&lt;16,"",IF(CQ252="","",CQ252+31))</f>
        <v>46721</v>
      </c>
      <c r="CX252">
        <f>IF(CW252="","",TODAY()-CW252)</f>
        <v>-403</v>
      </c>
      <c r="DA252" t="str">
        <f>IF(CW252="","SIN ESTADO",IF(CY252&lt;&gt;"","PAGA",IF(CX252&gt;0,"VENCIDA",IF(CX252&gt;=-5,"POR VENCER","AL DÍA"))))</f>
        <v>AL DÍA</v>
      </c>
      <c r="DC252">
        <f>IF(N($H252)&lt;17,"",IF(CW252="","",CW252+31))</f>
        <v>46752</v>
      </c>
      <c r="DD252">
        <f>IF(DC252="","",TODAY()-DC252)</f>
        <v>-434</v>
      </c>
      <c r="DG252" t="str">
        <f>IF(DC252="","SIN ESTADO",IF(DE252&lt;&gt;"","PAGA",IF(DD252&gt;0,"VENCIDA",IF(DD252&gt;=-5,"POR VENCER","AL DÍA"))))</f>
        <v>AL DÍA</v>
      </c>
      <c r="DI252">
        <f>IF(N($H252)&lt;18,"",IF(DC252="","",DC252+31))</f>
        <v>46783</v>
      </c>
      <c r="DJ252">
        <f>IF(DI252="","",TODAY()-DI252)</f>
        <v>-465</v>
      </c>
      <c r="DM252" t="str">
        <f>IF(DI252="","SIN ESTADO",IF(DK252&lt;&gt;"","PAGA",IF(DJ252&gt;0,"VENCIDA",IF(DJ252&gt;=-5,"POR VENCER","AL DÍA"))))</f>
        <v>AL DÍA</v>
      </c>
      <c r="DO252">
        <f>IF(N($H252)&lt;19,"",IF(DI252="","",DI252+31))</f>
        <v>46814</v>
      </c>
      <c r="DP252">
        <f>IF(DO252="","",TODAY()-DO252)</f>
        <v>-496</v>
      </c>
      <c r="DS252" t="str">
        <f>IF(DO252="","SIN ESTADO",IF(DQ252&lt;&gt;"","PAGA",IF(DP252&gt;0,"VENCIDA",IF(DP252&gt;=-5,"POR VENCER","AL DÍA"))))</f>
        <v>AL DÍA</v>
      </c>
      <c r="DU252">
        <f>IF(N($H252)&lt;20,"",IF(DO252="","",DO252+31))</f>
        <v>46845</v>
      </c>
      <c r="DV252">
        <f>IF(DU252="","",TODAY()-DU252)</f>
        <v>-527</v>
      </c>
      <c r="DY252" t="str">
        <f>IF(DU252="","SIN ESTADO",IF(DW252&lt;&gt;"","PAGA",IF(DV252&gt;0,"VENCIDA",IF(DV252&gt;=-5,"POR VENCER","AL DÍA"))))</f>
        <v>AL DÍA</v>
      </c>
      <c r="EA252">
        <f>IF(N($H252)&lt;21,"",IF(DU252="","",DU252+31))</f>
        <v>46876</v>
      </c>
      <c r="EB252">
        <f>IF(EA252="","",TODAY()-EA252)</f>
        <v>-558</v>
      </c>
      <c r="EE252" t="str">
        <f>IF(EA252="","SIN ESTADO",IF(EC252&lt;&gt;"","PAGA",IF(EB252&gt;0,"VENCIDA",IF(EB252&gt;=-5,"POR VENCER","AL DÍA"))))</f>
        <v>AL DÍA</v>
      </c>
      <c r="EG252">
        <f>IF(N($H252)&lt;22,"",IF(EA252="","",EA252+31))</f>
        <v>46907</v>
      </c>
      <c r="EH252">
        <f>IF(EG252="","",TODAY()-EG252)</f>
        <v>-589</v>
      </c>
      <c r="EK252" t="str">
        <f>IF(EG252="","SIN ESTADO",IF(EI252&lt;&gt;"","PAGA",IF(EH252&gt;0,"VENCIDA",IF(EH252&gt;=-5,"POR VENCER","AL DÍA"))))</f>
        <v>AL DÍA</v>
      </c>
      <c r="EM252">
        <f>IF(N($H252)&lt;23,"",IF(EG252="","",EG252+31))</f>
        <v>46938</v>
      </c>
      <c r="EN252">
        <f>IF(EM252="","",TODAY()-EM252)</f>
        <v>-620</v>
      </c>
      <c r="EQ252" t="str">
        <f>IF(EM252="","SIN ESTADO",IF(EO252&lt;&gt;"","PAGA",IF(EN252&gt;0,"VENCIDA",IF(EN252&gt;=-5,"POR VENCER","AL DÍA"))))</f>
        <v>AL DÍA</v>
      </c>
      <c r="ES252">
        <f>IF(N($H252)&lt;24,"",IF(EM252="","",EM252+31))</f>
        <v>46969</v>
      </c>
      <c r="ET252">
        <f>IF(ES252="","",TODAY()-ES252)</f>
        <v>-651</v>
      </c>
      <c r="EW252" t="str">
        <f>IF(ES252="","SIN ESTADO",IF(EU252&lt;&gt;"","PAGA",IF(ET252&gt;0,"VENCIDA",IF(ET252&gt;=-5,"POR VENCER","AL DÍA"))))</f>
        <v>AL DÍA</v>
      </c>
      <c r="EY252" t="str">
        <f>IF(N($H252)&lt;25,"",IF(ES252="","",ES252+31))</f>
        <v/>
      </c>
      <c r="EZ252" t="str">
        <f>IF(EY252="","",TODAY()-EY252)</f>
        <v/>
      </c>
      <c r="FC252" t="str">
        <f>IF(EY252="","SIN ESTADO",IF(FA252&lt;&gt;"","PAGA",IF(EZ252&gt;0,"VENCIDA",IF(EZ252&gt;=-5,"POR VENCER","AL DÍA"))))</f>
        <v>SIN ESTADO</v>
      </c>
      <c r="FE252" t="str">
        <f>IF(N($H252)&lt;26,"",IF(EY252="","",EY252+31))</f>
        <v/>
      </c>
      <c r="FF252" t="str">
        <f>IF(FE252="","",TODAY()-FE252)</f>
        <v/>
      </c>
      <c r="FI252" t="str">
        <f>IF(FE252="","SIN ESTADO",IF(FG252&lt;&gt;"","PAGA",IF(FF252&gt;0,"VENCIDA",IF(FF252&gt;=-5,"POR VENCER","AL DÍA"))))</f>
        <v>SIN ESTADO</v>
      </c>
      <c r="FK252" t="str">
        <f>IF(N($H252)&lt;27,"",IF(FE252="","",FE252+31))</f>
        <v/>
      </c>
      <c r="FL252" t="str">
        <f>IF(FK252="","",TODAY()-FK252)</f>
        <v/>
      </c>
      <c r="FO252" t="str">
        <f>IF(FK252="","SIN ESTADO",IF(FM252&lt;&gt;"","PAGA",IF(FL252&gt;0,"VENCIDA",IF(FL252&gt;=-5,"POR VENCER","AL DÍA"))))</f>
        <v>SIN ESTADO</v>
      </c>
      <c r="FQ252" t="str">
        <f>IF(N($H252)&lt;28,"",IF(FK252="","",FK252+31))</f>
        <v/>
      </c>
      <c r="FR252" t="str">
        <f>IF(FQ252="","",TODAY()-FQ252)</f>
        <v/>
      </c>
      <c r="FU252" t="str">
        <f>IF(FQ252="","SIN ESTADO",IF(FS252&lt;&gt;"","PAGA",IF(FR252&gt;0,"VENCIDA",IF(FR252&gt;=-5,"POR VENCER","AL DÍA"))))</f>
        <v>SIN ESTADO</v>
      </c>
      <c r="FW252" t="str">
        <f>IF(N($H252)&lt;29,"",IF(FQ252="","",FQ252+31))</f>
        <v/>
      </c>
      <c r="FX252" t="str">
        <f>IF(FW252="","",TODAY()-FW252)</f>
        <v/>
      </c>
      <c r="GA252" t="str">
        <f>IF(FW252="","SIN ESTADO",IF(FY252&lt;&gt;"","PAGA",IF(FX252&gt;0,"VENCIDA",IF(FX252&gt;=-5,"POR VENCER","AL DÍA"))))</f>
        <v>SIN ESTADO</v>
      </c>
      <c r="GC252" t="str">
        <f>IF(N($H252)&lt;30,"",IF(FW252="","",FW252+31))</f>
        <v/>
      </c>
      <c r="GD252" t="str">
        <f>IF(GC252="","",TODAY()-GC252)</f>
        <v/>
      </c>
      <c r="GG252" t="str">
        <f>IF(GC252="","SIN ESTADO",IF(GE252&lt;&gt;"","PAGA",IF(GD252&gt;0,"VENCIDA",IF(GD252&gt;=-5,"POR VENCER","AL DÍA"))))</f>
        <v>SIN ESTADO</v>
      </c>
      <c r="GI252" t="str">
        <f>IF(N($H252)&lt;31,"",IF(GC252="","",GC252+31))</f>
        <v/>
      </c>
      <c r="GJ252" t="str">
        <f>IF(GI252="","",TODAY()-GI252)</f>
        <v/>
      </c>
      <c r="GM252" t="str">
        <f>IF(GI252="","SIN ESTADO",IF(GK252&lt;&gt;"","PAGA",IF(GJ252&gt;0,"VENCIDA",IF(GJ252&gt;=-5,"POR VENCER","AL DÍA"))))</f>
        <v>SIN ESTADO</v>
      </c>
      <c r="GO252" t="str">
        <f>IF(N($H252)&lt;32,"",IF(GI252="","",GI252+31))</f>
        <v/>
      </c>
      <c r="GP252" t="str">
        <f>IF(GO252="","",TODAY()-GO252)</f>
        <v/>
      </c>
      <c r="GS252" t="str">
        <f>IF(GO252="","SIN ESTADO",IF(GQ252&lt;&gt;"","PAGA",IF(GP252&gt;0,"VENCIDA",IF(GP252&gt;=-5,"POR VENCER","AL DÍA"))))</f>
        <v>SIN ESTADO</v>
      </c>
      <c r="GU252" t="str">
        <f>IF(N($H252)&lt;33,"",IF(GO252="","",GO252+31))</f>
        <v/>
      </c>
      <c r="GV252" t="str">
        <f>IF(GU252="","",TODAY()-GU252)</f>
        <v/>
      </c>
      <c r="GY252" t="str">
        <f>IF(GU252="","SIN ESTADO",IF(GW252&lt;&gt;"","PAGA",IF(GV252&gt;0,"VENCIDA",IF(GV252&gt;=-5,"POR VENCER","AL DÍA"))))</f>
        <v>SIN ESTADO</v>
      </c>
      <c r="HA252" t="str">
        <f>IF(N($H252)&lt;34,"",IF(GU252="","",GU252+31))</f>
        <v/>
      </c>
      <c r="HB252" t="str">
        <f>IF(HA252="","",TODAY()-HA252)</f>
        <v/>
      </c>
      <c r="HE252" t="str">
        <f>IF(HA252="","SIN ESTADO",IF(HC252&lt;&gt;"","PAGA",IF(HB252&gt;0,"VENCIDA",IF(HB252&gt;=-5,"POR VENCER","AL DÍA"))))</f>
        <v>SIN ESTADO</v>
      </c>
      <c r="HG252" t="str">
        <f>IF(N($H252)&lt;35,"",IF(HA252="","",HA252+31))</f>
        <v/>
      </c>
      <c r="HH252" t="str">
        <f>IF(HG252="","",TODAY()-HG252)</f>
        <v/>
      </c>
      <c r="HK252" t="str">
        <f>IF(HG252="","SIN ESTADO",IF(HI252&lt;&gt;"","PAGA",IF(HH252&gt;0,"VENCIDA",IF(HH252&gt;=-5,"POR VENCER","AL DÍA"))))</f>
        <v>SIN ESTADO</v>
      </c>
      <c r="HM252" t="str">
        <f>IF(N($H252)&lt;36,"",IF(HG252="","",HG252+31))</f>
        <v/>
      </c>
      <c r="HN252" t="str">
        <f>IF(HM252="","",TODAY()-HM252)</f>
        <v/>
      </c>
      <c r="HQ252" t="str">
        <f>IF(HM252="","SIN ESTADO",IF(HO252&lt;&gt;"","PAGA",IF(HN252&gt;0,"VENCIDA",IF(HN252&gt;=-5,"POR VENCER","AL DÍA"))))</f>
        <v>SIN ESTADO</v>
      </c>
      <c r="HS252">
        <f>N252+T252+Z252+AF252+AL252+AR252+AX252+BD252+BJ252+BP252+BV252+CB252+CH252+CN252+CT252+CZ252+DF252+DL252+DR252+DX252+ED252+EJ252+EP252+EV252+FB252+FH252+FN252+FT252+FZ252+GF252+GL252+GR252+GX252+HD252+HJ252+HP252</f>
        <v>0</v>
      </c>
      <c r="HU252">
        <f>IFERROR(N($J252),0)</f>
        <v>1125000</v>
      </c>
      <c r="HW252">
        <f>SUMPRODUCT((MOD(COLUMN($M252:$HR252)-COLUMN($M252),6)=0)*ISNUMBER($M252:$HR252)*($M252:$HR252&gt;=RESUMEN!$C$26)*($M252:$HR252&lt;=RESUMEN!$C$27)*IFERROR(N($N252:$HS252),0))</f>
        <v>0</v>
      </c>
      <c r="HX252">
        <f>SUMPRODUCT((MOD(COLUMN($M252:$HR252)-COLUMN($M252),6)=0)*ISNUMBER($M252:$HR252)*($M252:$HR252&gt;=RESUMEN!$C$26)*($M252:$HR252&lt;=RESUMEN!$C$27))</f>
        <v>0</v>
      </c>
    </row>
    <row r="253">
      <c r="B253">
        <f>VENTAS!A252</f>
        <v>250</v>
      </c>
      <c r="C253" t="str">
        <f>VENTAS!B252</f>
        <v xml:space="preserve">LC2 - 27 - 5 </v>
      </c>
      <c r="D253" t="str">
        <f>VENTAS!C252</f>
        <v>VENDIDO</v>
      </c>
      <c r="E253">
        <f>VENTAS!D252</f>
        <v>28000000</v>
      </c>
      <c r="F253">
        <f>VENTAS!J252</f>
        <v>24000000</v>
      </c>
      <c r="G253">
        <f>VENTAS!F252</f>
        <v>46222</v>
      </c>
      <c r="H253">
        <f>VENTAS!K252</f>
        <v>24</v>
      </c>
      <c r="I253" t="str">
        <f>VENTAS!M252</f>
        <v>19 DE CAD MES</v>
      </c>
      <c r="J253">
        <f>VENTAS!L252</f>
        <v>1000000</v>
      </c>
      <c r="K253">
        <f>IF(N($H253)&lt;1,"",$G253+31)</f>
        <v>46253</v>
      </c>
      <c r="L253">
        <f>IF(K253="","",TODAY()-K253)</f>
        <v>65</v>
      </c>
      <c r="M253">
        <v>46288</v>
      </c>
      <c r="N253">
        <v>1000000</v>
      </c>
      <c r="O253" t="str">
        <f>IF(K253="","SIN ESTADO",IF(M253&lt;&gt;"","PAGA",IF(L253&gt;0,"VENCIDA",IF(L253&gt;=-5,"POR VENCER","AL DÍA"))))</f>
        <v>PAGA</v>
      </c>
      <c r="P253" t="str">
        <v>TRANSFERENCIA</v>
      </c>
      <c r="Q253">
        <f>IF(N($H253)&lt;2,"",IF(K253="","",K253+31))</f>
        <v>46284</v>
      </c>
      <c r="R253">
        <f>IF(Q253="","",TODAY()-Q253)</f>
        <v>34</v>
      </c>
      <c r="U253" t="str">
        <f>IF(Q253="","SIN ESTADO",IF(S253&lt;&gt;"","PAGA",IF(R253&gt;0,"VENCIDA",IF(R253&gt;=-5,"POR VENCER","AL DÍA"))))</f>
        <v>VENCIDA</v>
      </c>
      <c r="W253">
        <f>IF(N($H253)&lt;3,"",IF(Q253="","",Q253+31))</f>
        <v>46315</v>
      </c>
      <c r="X253">
        <f>IF(W253="","",TODAY()-W253)</f>
        <v>3</v>
      </c>
      <c r="AA253" t="str">
        <f>IF(W253="","SIN ESTADO",IF(Y253&lt;&gt;"","PAGA",IF(X253&gt;0,"VENCIDA",IF(X253&gt;=-5,"POR VENCER","AL DÍA"))))</f>
        <v>VENCIDA</v>
      </c>
      <c r="AC253">
        <f>IF(N($H253)&lt;4,"",IF(W253="","",W253+31))</f>
        <v>46346</v>
      </c>
      <c r="AD253">
        <f>IF(AC253="","",TODAY()-AC253)</f>
        <v>-28</v>
      </c>
      <c r="AG253" t="str">
        <f>IF(AC253="","SIN ESTADO",IF(AE253&lt;&gt;"","PAGA",IF(AD253&gt;0,"VENCIDA",IF(AD253&gt;=-5,"POR VENCER","AL DÍA"))))</f>
        <v>AL DÍA</v>
      </c>
      <c r="AI253">
        <f>IF(N($H253)&lt;5,"",IF(AC253="","",AC253+31))</f>
        <v>46377</v>
      </c>
      <c r="AJ253">
        <f>IF(AI253="","",TODAY()-AI253)</f>
        <v>-59</v>
      </c>
      <c r="AM253" t="str">
        <f>IF(AI253="","SIN ESTADO",IF(AK253&lt;&gt;"","PAGA",IF(AJ253&gt;0,"VENCIDA",IF(AJ253&gt;=-5,"POR VENCER","AL DÍA"))))</f>
        <v>AL DÍA</v>
      </c>
      <c r="AO253">
        <f>IF(N($H253)&lt;6,"",IF(AI253="","",AI253+31))</f>
        <v>46408</v>
      </c>
      <c r="AP253">
        <f>IF(AO253="","",TODAY()-AO253)</f>
        <v>-90</v>
      </c>
      <c r="AS253" t="str">
        <f>IF(AO253="","SIN ESTADO",IF(AQ253&lt;&gt;"","PAGA",IF(AP253&gt;0,"VENCIDA",IF(AP253&gt;=-5,"POR VENCER","AL DÍA"))))</f>
        <v>AL DÍA</v>
      </c>
      <c r="AU253">
        <f>IF(N($H253)&lt;7,"",IF(AO253="","",AO253+31))</f>
        <v>46439</v>
      </c>
      <c r="AV253">
        <f>IF(AU253="","",TODAY()-AU253)</f>
        <v>-121</v>
      </c>
      <c r="AY253" t="str">
        <f>IF(AU253="","SIN ESTADO",IF(AW253&lt;&gt;"","PAGA",IF(AV253&gt;0,"VENCIDA",IF(AV253&gt;=-5,"POR VENCER","AL DÍA"))))</f>
        <v>AL DÍA</v>
      </c>
      <c r="BA253">
        <f>IF(N($H253)&lt;8,"",IF(AU253="","",AU253+31))</f>
        <v>46470</v>
      </c>
      <c r="BB253">
        <f>IF(BA253="","",TODAY()-BA253)</f>
        <v>-152</v>
      </c>
      <c r="BE253" t="str">
        <f>IF(BA253="","SIN ESTADO",IF(BC253&lt;&gt;"","PAGA",IF(BB253&gt;0,"VENCIDA",IF(BB253&gt;=-5,"POR VENCER","AL DÍA"))))</f>
        <v>AL DÍA</v>
      </c>
      <c r="BG253">
        <f>IF(N($H253)&lt;9,"",IF(BA253="","",BA253+31))</f>
        <v>46501</v>
      </c>
      <c r="BH253">
        <f>IF(BG253="","",TODAY()-BG253)</f>
        <v>-183</v>
      </c>
      <c r="BK253" t="str">
        <f>IF(BG253="","SIN ESTADO",IF(BI253&lt;&gt;"","PAGA",IF(BH253&gt;0,"VENCIDA",IF(BH253&gt;=-5,"POR VENCER","AL DÍA"))))</f>
        <v>AL DÍA</v>
      </c>
      <c r="BM253">
        <f>IF(N($H253)&lt;10,"",IF(BG253="","",BG253+31))</f>
        <v>46532</v>
      </c>
      <c r="BN253">
        <f>IF(BM253="","",TODAY()-BM253)</f>
        <v>-214</v>
      </c>
      <c r="BQ253" t="str">
        <f>IF(BM253="","SIN ESTADO",IF(BO253&lt;&gt;"","PAGA",IF(BN253&gt;0,"VENCIDA",IF(BN253&gt;=-5,"POR VENCER","AL DÍA"))))</f>
        <v>AL DÍA</v>
      </c>
      <c r="BS253">
        <f>IF(N($H253)&lt;11,"",IF(BM253="","",BM253+31))</f>
        <v>46563</v>
      </c>
      <c r="BT253">
        <f>IF(BS253="","",TODAY()-BS253)</f>
        <v>-245</v>
      </c>
      <c r="BW253" t="str">
        <f>IF(BS253="","SIN ESTADO",IF(BU253&lt;&gt;"","PAGA",IF(BT253&gt;0,"VENCIDA",IF(BT253&gt;=-5,"POR VENCER","AL DÍA"))))</f>
        <v>AL DÍA</v>
      </c>
      <c r="BY253">
        <f>IF(N($H253)&lt;12,"",IF(BS253="","",BS253+31))</f>
        <v>46594</v>
      </c>
      <c r="BZ253">
        <f>IF(BY253="","",TODAY()-BY253)</f>
        <v>-276</v>
      </c>
      <c r="CC253" t="str">
        <f>IF(BY253="","SIN ESTADO",IF(CA253&lt;&gt;"","PAGA",IF(BZ253&gt;0,"VENCIDA",IF(BZ253&gt;=-5,"POR VENCER","AL DÍA"))))</f>
        <v>AL DÍA</v>
      </c>
      <c r="CE253">
        <f>IF(N($H253)&lt;13,"",IF(BY253="","",BY253+31))</f>
        <v>46625</v>
      </c>
      <c r="CF253">
        <f>IF(CE253="","",TODAY()-CE253)</f>
        <v>-307</v>
      </c>
      <c r="CI253" t="str">
        <f>IF(CE253="","SIN ESTADO",IF(CG253&lt;&gt;"","PAGA",IF(CF253&gt;0,"VENCIDA",IF(CF253&gt;=-5,"POR VENCER","AL DÍA"))))</f>
        <v>AL DÍA</v>
      </c>
      <c r="CK253">
        <f>IF(N($H253)&lt;14,"",IF(CE253="","",CE253+31))</f>
        <v>46656</v>
      </c>
      <c r="CL253">
        <f>IF(CK253="","",TODAY()-CK253)</f>
        <v>-338</v>
      </c>
      <c r="CO253" t="str">
        <f>IF(CK253="","SIN ESTADO",IF(CM253&lt;&gt;"","PAGA",IF(CL253&gt;0,"VENCIDA",IF(CL253&gt;=-5,"POR VENCER","AL DÍA"))))</f>
        <v>AL DÍA</v>
      </c>
      <c r="CQ253">
        <f>IF(N($H253)&lt;15,"",IF(CK253="","",CK253+31))</f>
        <v>46687</v>
      </c>
      <c r="CR253">
        <f>IF(CQ253="","",TODAY()-CQ253)</f>
        <v>-369</v>
      </c>
      <c r="CU253" t="str">
        <f>IF(CQ253="","SIN ESTADO",IF(CS253&lt;&gt;"","PAGA",IF(CR253&gt;0,"VENCIDA",IF(CR253&gt;=-5,"POR VENCER","AL DÍA"))))</f>
        <v>AL DÍA</v>
      </c>
      <c r="CW253">
        <f>IF(N($H253)&lt;16,"",IF(CQ253="","",CQ253+31))</f>
        <v>46718</v>
      </c>
      <c r="CX253">
        <f>IF(CW253="","",TODAY()-CW253)</f>
        <v>-400</v>
      </c>
      <c r="DA253" t="str">
        <f>IF(CW253="","SIN ESTADO",IF(CY253&lt;&gt;"","PAGA",IF(CX253&gt;0,"VENCIDA",IF(CX253&gt;=-5,"POR VENCER","AL DÍA"))))</f>
        <v>AL DÍA</v>
      </c>
      <c r="DC253">
        <f>IF(N($H253)&lt;17,"",IF(CW253="","",CW253+31))</f>
        <v>46749</v>
      </c>
      <c r="DD253">
        <f>IF(DC253="","",TODAY()-DC253)</f>
        <v>-431</v>
      </c>
      <c r="DG253" t="str">
        <f>IF(DC253="","SIN ESTADO",IF(DE253&lt;&gt;"","PAGA",IF(DD253&gt;0,"VENCIDA",IF(DD253&gt;=-5,"POR VENCER","AL DÍA"))))</f>
        <v>AL DÍA</v>
      </c>
      <c r="DI253">
        <f>IF(N($H253)&lt;18,"",IF(DC253="","",DC253+31))</f>
        <v>46780</v>
      </c>
      <c r="DJ253">
        <f>IF(DI253="","",TODAY()-DI253)</f>
        <v>-462</v>
      </c>
      <c r="DM253" t="str">
        <f>IF(DI253="","SIN ESTADO",IF(DK253&lt;&gt;"","PAGA",IF(DJ253&gt;0,"VENCIDA",IF(DJ253&gt;=-5,"POR VENCER","AL DÍA"))))</f>
        <v>AL DÍA</v>
      </c>
      <c r="DO253">
        <f>IF(N($H253)&lt;19,"",IF(DI253="","",DI253+31))</f>
        <v>46811</v>
      </c>
      <c r="DP253">
        <f>IF(DO253="","",TODAY()-DO253)</f>
        <v>-493</v>
      </c>
      <c r="DS253" t="str">
        <f>IF(DO253="","SIN ESTADO",IF(DQ253&lt;&gt;"","PAGA",IF(DP253&gt;0,"VENCIDA",IF(DP253&gt;=-5,"POR VENCER","AL DÍA"))))</f>
        <v>AL DÍA</v>
      </c>
      <c r="DU253">
        <f>IF(N($H253)&lt;20,"",IF(DO253="","",DO253+31))</f>
        <v>46842</v>
      </c>
      <c r="DV253">
        <f>IF(DU253="","",TODAY()-DU253)</f>
        <v>-524</v>
      </c>
      <c r="DY253" t="str">
        <f>IF(DU253="","SIN ESTADO",IF(DW253&lt;&gt;"","PAGA",IF(DV253&gt;0,"VENCIDA",IF(DV253&gt;=-5,"POR VENCER","AL DÍA"))))</f>
        <v>AL DÍA</v>
      </c>
      <c r="EA253">
        <f>IF(N($H253)&lt;21,"",IF(DU253="","",DU253+31))</f>
        <v>46873</v>
      </c>
      <c r="EB253">
        <f>IF(EA253="","",TODAY()-EA253)</f>
        <v>-555</v>
      </c>
      <c r="EE253" t="str">
        <f>IF(EA253="","SIN ESTADO",IF(EC253&lt;&gt;"","PAGA",IF(EB253&gt;0,"VENCIDA",IF(EB253&gt;=-5,"POR VENCER","AL DÍA"))))</f>
        <v>AL DÍA</v>
      </c>
      <c r="EG253">
        <f>IF(N($H253)&lt;22,"",IF(EA253="","",EA253+31))</f>
        <v>46904</v>
      </c>
      <c r="EH253">
        <f>IF(EG253="","",TODAY()-EG253)</f>
        <v>-586</v>
      </c>
      <c r="EK253" t="str">
        <f>IF(EG253="","SIN ESTADO",IF(EI253&lt;&gt;"","PAGA",IF(EH253&gt;0,"VENCIDA",IF(EH253&gt;=-5,"POR VENCER","AL DÍA"))))</f>
        <v>AL DÍA</v>
      </c>
      <c r="EM253">
        <f>IF(N($H253)&lt;23,"",IF(EG253="","",EG253+31))</f>
        <v>46935</v>
      </c>
      <c r="EN253">
        <f>IF(EM253="","",TODAY()-EM253)</f>
        <v>-617</v>
      </c>
      <c r="EQ253" t="str">
        <f>IF(EM253="","SIN ESTADO",IF(EO253&lt;&gt;"","PAGA",IF(EN253&gt;0,"VENCIDA",IF(EN253&gt;=-5,"POR VENCER","AL DÍA"))))</f>
        <v>AL DÍA</v>
      </c>
      <c r="ES253">
        <f>IF(N($H253)&lt;24,"",IF(EM253="","",EM253+31))</f>
        <v>46966</v>
      </c>
      <c r="ET253">
        <f>IF(ES253="","",TODAY()-ES253)</f>
        <v>-648</v>
      </c>
      <c r="EW253" t="str">
        <f>IF(ES253="","SIN ESTADO",IF(EU253&lt;&gt;"","PAGA",IF(ET253&gt;0,"VENCIDA",IF(ET253&gt;=-5,"POR VENCER","AL DÍA"))))</f>
        <v>AL DÍA</v>
      </c>
      <c r="EY253" t="str">
        <f>IF(N($H253)&lt;25,"",IF(ES253="","",ES253+31))</f>
        <v/>
      </c>
      <c r="EZ253" t="str">
        <f>IF(EY253="","",TODAY()-EY253)</f>
        <v/>
      </c>
      <c r="FC253" t="str">
        <f>IF(EY253="","SIN ESTADO",IF(FA253&lt;&gt;"","PAGA",IF(EZ253&gt;0,"VENCIDA",IF(EZ253&gt;=-5,"POR VENCER","AL DÍA"))))</f>
        <v>SIN ESTADO</v>
      </c>
      <c r="FE253" t="str">
        <f>IF(N($H253)&lt;26,"",IF(EY253="","",EY253+31))</f>
        <v/>
      </c>
      <c r="FF253" t="str">
        <f>IF(FE253="","",TODAY()-FE253)</f>
        <v/>
      </c>
      <c r="FI253" t="str">
        <f>IF(FE253="","SIN ESTADO",IF(FG253&lt;&gt;"","PAGA",IF(FF253&gt;0,"VENCIDA",IF(FF253&gt;=-5,"POR VENCER","AL DÍA"))))</f>
        <v>SIN ESTADO</v>
      </c>
      <c r="FK253" t="str">
        <f>IF(N($H253)&lt;27,"",IF(FE253="","",FE253+31))</f>
        <v/>
      </c>
      <c r="FL253" t="str">
        <f>IF(FK253="","",TODAY()-FK253)</f>
        <v/>
      </c>
      <c r="FO253" t="str">
        <f>IF(FK253="","SIN ESTADO",IF(FM253&lt;&gt;"","PAGA",IF(FL253&gt;0,"VENCIDA",IF(FL253&gt;=-5,"POR VENCER","AL DÍA"))))</f>
        <v>SIN ESTADO</v>
      </c>
      <c r="FQ253" t="str">
        <f>IF(N($H253)&lt;28,"",IF(FK253="","",FK253+31))</f>
        <v/>
      </c>
      <c r="FR253" t="str">
        <f>IF(FQ253="","",TODAY()-FQ253)</f>
        <v/>
      </c>
      <c r="FU253" t="str">
        <f>IF(FQ253="","SIN ESTADO",IF(FS253&lt;&gt;"","PAGA",IF(FR253&gt;0,"VENCIDA",IF(FR253&gt;=-5,"POR VENCER","AL DÍA"))))</f>
        <v>SIN ESTADO</v>
      </c>
      <c r="FW253" t="str">
        <f>IF(N($H253)&lt;29,"",IF(FQ253="","",FQ253+31))</f>
        <v/>
      </c>
      <c r="FX253" t="str">
        <f>IF(FW253="","",TODAY()-FW253)</f>
        <v/>
      </c>
      <c r="GA253" t="str">
        <f>IF(FW253="","SIN ESTADO",IF(FY253&lt;&gt;"","PAGA",IF(FX253&gt;0,"VENCIDA",IF(FX253&gt;=-5,"POR VENCER","AL DÍA"))))</f>
        <v>SIN ESTADO</v>
      </c>
      <c r="GC253" t="str">
        <f>IF(N($H253)&lt;30,"",IF(FW253="","",FW253+31))</f>
        <v/>
      </c>
      <c r="GD253" t="str">
        <f>IF(GC253="","",TODAY()-GC253)</f>
        <v/>
      </c>
      <c r="GG253" t="str">
        <f>IF(GC253="","SIN ESTADO",IF(GE253&lt;&gt;"","PAGA",IF(GD253&gt;0,"VENCIDA",IF(GD253&gt;=-5,"POR VENCER","AL DÍA"))))</f>
        <v>SIN ESTADO</v>
      </c>
      <c r="GI253" t="str">
        <f>IF(N($H253)&lt;31,"",IF(GC253="","",GC253+31))</f>
        <v/>
      </c>
      <c r="GJ253" t="str">
        <f>IF(GI253="","",TODAY()-GI253)</f>
        <v/>
      </c>
      <c r="GM253" t="str">
        <f>IF(GI253="","SIN ESTADO",IF(GK253&lt;&gt;"","PAGA",IF(GJ253&gt;0,"VENCIDA",IF(GJ253&gt;=-5,"POR VENCER","AL DÍA"))))</f>
        <v>SIN ESTADO</v>
      </c>
      <c r="GO253" t="str">
        <f>IF(N($H253)&lt;32,"",IF(GI253="","",GI253+31))</f>
        <v/>
      </c>
      <c r="GP253" t="str">
        <f>IF(GO253="","",TODAY()-GO253)</f>
        <v/>
      </c>
      <c r="GS253" t="str">
        <f>IF(GO253="","SIN ESTADO",IF(GQ253&lt;&gt;"","PAGA",IF(GP253&gt;0,"VENCIDA",IF(GP253&gt;=-5,"POR VENCER","AL DÍA"))))</f>
        <v>SIN ESTADO</v>
      </c>
      <c r="GU253" t="str">
        <f>IF(N($H253)&lt;33,"",IF(GO253="","",GO253+31))</f>
        <v/>
      </c>
      <c r="GV253" t="str">
        <f>IF(GU253="","",TODAY()-GU253)</f>
        <v/>
      </c>
      <c r="GY253" t="str">
        <f>IF(GU253="","SIN ESTADO",IF(GW253&lt;&gt;"","PAGA",IF(GV253&gt;0,"VENCIDA",IF(GV253&gt;=-5,"POR VENCER","AL DÍA"))))</f>
        <v>SIN ESTADO</v>
      </c>
      <c r="HA253" t="str">
        <f>IF(N($H253)&lt;34,"",IF(GU253="","",GU253+31))</f>
        <v/>
      </c>
      <c r="HB253" t="str">
        <f>IF(HA253="","",TODAY()-HA253)</f>
        <v/>
      </c>
      <c r="HE253" t="str">
        <f>IF(HA253="","SIN ESTADO",IF(HC253&lt;&gt;"","PAGA",IF(HB253&gt;0,"VENCIDA",IF(HB253&gt;=-5,"POR VENCER","AL DÍA"))))</f>
        <v>SIN ESTADO</v>
      </c>
      <c r="HG253" t="str">
        <f>IF(N($H253)&lt;35,"",IF(HA253="","",HA253+31))</f>
        <v/>
      </c>
      <c r="HH253" t="str">
        <f>IF(HG253="","",TODAY()-HG253)</f>
        <v/>
      </c>
      <c r="HK253" t="str">
        <f>IF(HG253="","SIN ESTADO",IF(HI253&lt;&gt;"","PAGA",IF(HH253&gt;0,"VENCIDA",IF(HH253&gt;=-5,"POR VENCER","AL DÍA"))))</f>
        <v>SIN ESTADO</v>
      </c>
      <c r="HM253" t="str">
        <f>IF(N($H253)&lt;36,"",IF(HG253="","",HG253+31))</f>
        <v/>
      </c>
      <c r="HN253" t="str">
        <f>IF(HM253="","",TODAY()-HM253)</f>
        <v/>
      </c>
      <c r="HQ253" t="str">
        <f>IF(HM253="","SIN ESTADO",IF(HO253&lt;&gt;"","PAGA",IF(HN253&gt;0,"VENCIDA",IF(HN253&gt;=-5,"POR VENCER","AL DÍA"))))</f>
        <v>SIN ESTADO</v>
      </c>
      <c r="HS253">
        <f>N253+T253+Z253+AF253+AL253+AR253+AX253+BD253+BJ253+BP253+BV253+CB253+CH253+CN253+CT253+CZ253+DF253+DL253+DR253+DX253+ED253+EJ253+EP253+EV253+FB253+FH253+FN253+FT253+FZ253+GF253+GL253+GR253+GX253+HD253+HJ253+HP253</f>
        <v>1000000</v>
      </c>
      <c r="HU253">
        <f>IFERROR(N($J253),0)</f>
        <v>1000000</v>
      </c>
      <c r="HW253">
        <f>SUMPRODUCT((MOD(COLUMN($M253:$HR253)-COLUMN($M253),6)=0)*ISNUMBER($M253:$HR253)*($M253:$HR253&gt;=RESUMEN!$C$26)*($M253:$HR253&lt;=RESUMEN!$C$27)*IFERROR(N($N253:$HS253),0))</f>
        <v>0</v>
      </c>
      <c r="HX253">
        <f>SUMPRODUCT((MOD(COLUMN($M253:$HR253)-COLUMN($M253),6)=0)*ISNUMBER($M253:$HR253)*($M253:$HR253&gt;=RESUMEN!$C$26)*($M253:$HR253&lt;=RESUMEN!$C$27))</f>
        <v>0</v>
      </c>
    </row>
    <row r="254">
      <c r="B254">
        <f>VENTAS!A253</f>
        <v>251</v>
      </c>
      <c r="C254" t="str">
        <f>VENTAS!B253</f>
        <v xml:space="preserve">LC2 - 27 - 6 </v>
      </c>
      <c r="D254" t="str">
        <f>VENTAS!C253</f>
        <v>VENDIDO</v>
      </c>
      <c r="E254">
        <f>VENTAS!D253</f>
        <v>37250000</v>
      </c>
      <c r="F254">
        <f>VENTAS!J253</f>
        <v>33250000</v>
      </c>
      <c r="G254">
        <f>VENTAS!F253</f>
        <v>46039</v>
      </c>
      <c r="H254">
        <f>VENTAS!K253</f>
        <v>24</v>
      </c>
      <c r="I254" t="str">
        <f>VENTAS!M253</f>
        <v xml:space="preserve">17 DE CADA MES </v>
      </c>
      <c r="J254">
        <f>VENTAS!L253</f>
        <v>1385416.6666666667</v>
      </c>
      <c r="K254">
        <f>IF(N($H254)&lt;1,"",$G254+31)</f>
        <v>46070</v>
      </c>
      <c r="L254">
        <f>IF(K254="","",TODAY()-K254)</f>
        <v>248</v>
      </c>
      <c r="M254">
        <v>46049</v>
      </c>
      <c r="N254">
        <v>3000000</v>
      </c>
      <c r="O254" t="str">
        <f>IF(K254="","SIN ESTADO",IF(M254&lt;&gt;"","PAGA",IF(L254&gt;0,"VENCIDA",IF(L254&gt;=-5,"POR VENCER","AL DÍA"))))</f>
        <v>PAGA</v>
      </c>
      <c r="P254" t="str">
        <v>TRANSFERENCIA</v>
      </c>
      <c r="Q254">
        <f>IF(N($H254)&lt;2,"",IF(K254="","",K254+31))</f>
        <v>46101</v>
      </c>
      <c r="R254">
        <f>IF(Q254="","",TODAY()-Q254)</f>
        <v>217</v>
      </c>
      <c r="S254">
        <v>46050</v>
      </c>
      <c r="T254">
        <v>3000000</v>
      </c>
      <c r="U254" t="str">
        <f>IF(Q254="","SIN ESTADO",IF(S254&lt;&gt;"","PAGA",IF(R254&gt;0,"VENCIDA",IF(R254&gt;=-5,"POR VENCER","AL DÍA"))))</f>
        <v>PAGA</v>
      </c>
      <c r="V254" t="str">
        <v>TRANSFERENCIA</v>
      </c>
      <c r="W254">
        <f>IF(N($H254)&lt;3,"",IF(Q254="","",Q254+31))</f>
        <v>46132</v>
      </c>
      <c r="X254">
        <f>IF(W254="","",TODAY()-W254)</f>
        <v>186</v>
      </c>
      <c r="Y254">
        <v>46055</v>
      </c>
      <c r="Z254">
        <v>3000000</v>
      </c>
      <c r="AA254" t="str">
        <f>IF(W254="","SIN ESTADO",IF(Y254&lt;&gt;"","PAGA",IF(X254&gt;0,"VENCIDA",IF(X254&gt;=-5,"POR VENCER","AL DÍA"))))</f>
        <v>PAGA</v>
      </c>
      <c r="AB254" t="str">
        <v>TRANSFERENCIA</v>
      </c>
      <c r="AC254">
        <f>IF(N($H254)&lt;4,"",IF(W254="","",W254+31))</f>
        <v>46163</v>
      </c>
      <c r="AD254">
        <f>IF(AC254="","",TODAY()-AC254)</f>
        <v>155</v>
      </c>
      <c r="AE254">
        <v>46057</v>
      </c>
      <c r="AF254">
        <v>3000000</v>
      </c>
      <c r="AG254" t="str">
        <f>IF(AC254="","SIN ESTADO",IF(AE254&lt;&gt;"","PAGA",IF(AD254&gt;0,"VENCIDA",IF(AD254&gt;=-5,"POR VENCER","AL DÍA"))))</f>
        <v>PAGA</v>
      </c>
      <c r="AH254" t="str">
        <v>TRANSFERENCIA</v>
      </c>
      <c r="AI254">
        <f>IF(N($H254)&lt;5,"",IF(AC254="","",AC254+31))</f>
        <v>46194</v>
      </c>
      <c r="AJ254">
        <f>IF(AI254="","",TODAY()-AI254)</f>
        <v>124</v>
      </c>
      <c r="AK254">
        <v>46063</v>
      </c>
      <c r="AL254">
        <v>3000000</v>
      </c>
      <c r="AM254" t="str">
        <f>IF(AI254="","SIN ESTADO",IF(AK254&lt;&gt;"","PAGA",IF(AJ254&gt;0,"VENCIDA",IF(AJ254&gt;=-5,"POR VENCER","AL DÍA"))))</f>
        <v>PAGA</v>
      </c>
      <c r="AN254" t="str">
        <v>TRANSFERENCIA</v>
      </c>
      <c r="AO254">
        <f>IF(N($H254)&lt;6,"",IF(AI254="","",AI254+31))</f>
        <v>46225</v>
      </c>
      <c r="AP254">
        <f>IF(AO254="","",TODAY()-AO254)</f>
        <v>93</v>
      </c>
      <c r="AQ254">
        <v>46066</v>
      </c>
      <c r="AR254">
        <v>3000000</v>
      </c>
      <c r="AS254" t="str">
        <f>IF(AO254="","SIN ESTADO",IF(AQ254&lt;&gt;"","PAGA",IF(AP254&gt;0,"VENCIDA",IF(AP254&gt;=-5,"POR VENCER","AL DÍA"))))</f>
        <v>PAGA</v>
      </c>
      <c r="AT254" t="str">
        <v>TRANSFERENCIA</v>
      </c>
      <c r="AU254">
        <f>IF(N($H254)&lt;7,"",IF(AO254="","",AO254+31))</f>
        <v>46256</v>
      </c>
      <c r="AV254">
        <f>IF(AU254="","",TODAY()-AU254)</f>
        <v>62</v>
      </c>
      <c r="AW254">
        <v>46094</v>
      </c>
      <c r="AX254">
        <v>1400000</v>
      </c>
      <c r="AY254" t="str">
        <f>IF(AU254="","SIN ESTADO",IF(AW254&lt;&gt;"","PAGA",IF(AV254&gt;0,"VENCIDA",IF(AV254&gt;=-5,"POR VENCER","AL DÍA"))))</f>
        <v>PAGA</v>
      </c>
      <c r="AZ254" t="str">
        <v>TRANSFERENCIA</v>
      </c>
      <c r="BA254">
        <f>IF(N($H254)&lt;8,"",IF(AU254="","",AU254+31))</f>
        <v>46287</v>
      </c>
      <c r="BB254">
        <f>IF(BA254="","",TODAY()-BA254)</f>
        <v>31</v>
      </c>
      <c r="BC254">
        <v>46128</v>
      </c>
      <c r="BD254">
        <v>1400000</v>
      </c>
      <c r="BE254" t="str">
        <f>IF(BA254="","SIN ESTADO",IF(BC254&lt;&gt;"","PAGA",IF(BB254&gt;0,"VENCIDA",IF(BB254&gt;=-5,"POR VENCER","AL DÍA"))))</f>
        <v>PAGA</v>
      </c>
      <c r="BF254" t="str">
        <v>TRANSFERENCIA</v>
      </c>
      <c r="BG254">
        <f>IF(N($H254)&lt;9,"",IF(BA254="","",BA254+31))</f>
        <v>46318</v>
      </c>
      <c r="BH254">
        <f>IF(BG254="","",TODAY()-BG254)</f>
        <v>0</v>
      </c>
      <c r="BI254">
        <v>46155</v>
      </c>
      <c r="BJ254">
        <v>1400000</v>
      </c>
      <c r="BK254" t="str">
        <f>IF(BG254="","SIN ESTADO",IF(BI254&lt;&gt;"","PAGA",IF(BH254&gt;0,"VENCIDA",IF(BH254&gt;=-5,"POR VENCER","AL DÍA"))))</f>
        <v>PAGA</v>
      </c>
      <c r="BL254" t="str">
        <v>TRANSFERENCIA</v>
      </c>
      <c r="BM254">
        <f>IF(N($H254)&lt;10,"",IF(BG254="","",BG254+31))</f>
        <v>46349</v>
      </c>
      <c r="BN254">
        <f>IF(BM254="","",TODAY()-BM254)</f>
        <v>-31</v>
      </c>
      <c r="BO254">
        <v>46189</v>
      </c>
      <c r="BP254">
        <v>1400000</v>
      </c>
      <c r="BQ254" t="str">
        <f>IF(BM254="","SIN ESTADO",IF(BO254&lt;&gt;"","PAGA",IF(BN254&gt;0,"VENCIDA",IF(BN254&gt;=-5,"POR VENCER","AL DÍA"))))</f>
        <v>PAGA</v>
      </c>
      <c r="BR254" t="str">
        <v>TRANSFERENCIA</v>
      </c>
      <c r="BS254">
        <f>IF(N($H254)&lt;11,"",IF(BM254="","",BM254+31))</f>
        <v>46380</v>
      </c>
      <c r="BT254">
        <f>IF(BS254="","",TODAY()-BS254)</f>
        <v>-62</v>
      </c>
      <c r="BU254">
        <v>46220</v>
      </c>
      <c r="BV254">
        <v>1400000</v>
      </c>
      <c r="BW254" t="str">
        <f>IF(BS254="","SIN ESTADO",IF(BU254&lt;&gt;"","PAGA",IF(BT254&gt;0,"VENCIDA",IF(BT254&gt;=-5,"POR VENCER","AL DÍA"))))</f>
        <v>PAGA</v>
      </c>
      <c r="BX254" t="str">
        <v>TRANSFERENCIA</v>
      </c>
      <c r="BY254">
        <f>IF(N($H254)&lt;12,"",IF(BS254="","",BS254+31))</f>
        <v>46411</v>
      </c>
      <c r="BZ254">
        <f>IF(BY254="","",TODAY()-BY254)</f>
        <v>-93</v>
      </c>
      <c r="CA254">
        <v>46251</v>
      </c>
      <c r="CB254">
        <v>1400000</v>
      </c>
      <c r="CC254" t="str">
        <f>IF(BY254="","SIN ESTADO",IF(CA254&lt;&gt;"","PAGA",IF(BZ254&gt;0,"VENCIDA",IF(BZ254&gt;=-5,"POR VENCER","AL DÍA"))))</f>
        <v>PAGA</v>
      </c>
      <c r="CD254" t="str">
        <v>TRANSFERENCIA</v>
      </c>
      <c r="CE254">
        <f>IF(N($H254)&lt;13,"",IF(BY254="","",BY254+31))</f>
        <v>46442</v>
      </c>
      <c r="CF254">
        <f>IF(CE254="","",TODAY()-CE254)</f>
        <v>-124</v>
      </c>
      <c r="CI254" t="str">
        <f>IF(CE254="","SIN ESTADO",IF(CG254&lt;&gt;"","PAGA",IF(CF254&gt;0,"VENCIDA",IF(CF254&gt;=-5,"POR VENCER","AL DÍA"))))</f>
        <v>AL DÍA</v>
      </c>
      <c r="CK254">
        <f>IF(N($H254)&lt;14,"",IF(CE254="","",CE254+31))</f>
        <v>46473</v>
      </c>
      <c r="CL254">
        <f>IF(CK254="","",TODAY()-CK254)</f>
        <v>-155</v>
      </c>
      <c r="CO254" t="str">
        <f>IF(CK254="","SIN ESTADO",IF(CM254&lt;&gt;"","PAGA",IF(CL254&gt;0,"VENCIDA",IF(CL254&gt;=-5,"POR VENCER","AL DÍA"))))</f>
        <v>AL DÍA</v>
      </c>
      <c r="CQ254">
        <f>IF(N($H254)&lt;15,"",IF(CK254="","",CK254+31))</f>
        <v>46504</v>
      </c>
      <c r="CR254">
        <f>IF(CQ254="","",TODAY()-CQ254)</f>
        <v>-186</v>
      </c>
      <c r="CU254" t="str">
        <f>IF(CQ254="","SIN ESTADO",IF(CS254&lt;&gt;"","PAGA",IF(CR254&gt;0,"VENCIDA",IF(CR254&gt;=-5,"POR VENCER","AL DÍA"))))</f>
        <v>AL DÍA</v>
      </c>
      <c r="CW254">
        <f>IF(N($H254)&lt;16,"",IF(CQ254="","",CQ254+31))</f>
        <v>46535</v>
      </c>
      <c r="CX254">
        <f>IF(CW254="","",TODAY()-CW254)</f>
        <v>-217</v>
      </c>
      <c r="DA254" t="str">
        <f>IF(CW254="","SIN ESTADO",IF(CY254&lt;&gt;"","PAGA",IF(CX254&gt;0,"VENCIDA",IF(CX254&gt;=-5,"POR VENCER","AL DÍA"))))</f>
        <v>AL DÍA</v>
      </c>
      <c r="DC254">
        <f>IF(N($H254)&lt;17,"",IF(CW254="","",CW254+31))</f>
        <v>46566</v>
      </c>
      <c r="DD254">
        <f>IF(DC254="","",TODAY()-DC254)</f>
        <v>-248</v>
      </c>
      <c r="DG254" t="str">
        <f>IF(DC254="","SIN ESTADO",IF(DE254&lt;&gt;"","PAGA",IF(DD254&gt;0,"VENCIDA",IF(DD254&gt;=-5,"POR VENCER","AL DÍA"))))</f>
        <v>AL DÍA</v>
      </c>
      <c r="DI254">
        <f>IF(N($H254)&lt;18,"",IF(DC254="","",DC254+31))</f>
        <v>46597</v>
      </c>
      <c r="DJ254">
        <f>IF(DI254="","",TODAY()-DI254)</f>
        <v>-279</v>
      </c>
      <c r="DM254" t="str">
        <f>IF(DI254="","SIN ESTADO",IF(DK254&lt;&gt;"","PAGA",IF(DJ254&gt;0,"VENCIDA",IF(DJ254&gt;=-5,"POR VENCER","AL DÍA"))))</f>
        <v>AL DÍA</v>
      </c>
      <c r="DO254">
        <f>IF(N($H254)&lt;19,"",IF(DI254="","",DI254+31))</f>
        <v>46628</v>
      </c>
      <c r="DP254">
        <f>IF(DO254="","",TODAY()-DO254)</f>
        <v>-310</v>
      </c>
      <c r="DS254" t="str">
        <f>IF(DO254="","SIN ESTADO",IF(DQ254&lt;&gt;"","PAGA",IF(DP254&gt;0,"VENCIDA",IF(DP254&gt;=-5,"POR VENCER","AL DÍA"))))</f>
        <v>AL DÍA</v>
      </c>
      <c r="DU254">
        <f>IF(N($H254)&lt;20,"",IF(DO254="","",DO254+31))</f>
        <v>46659</v>
      </c>
      <c r="DV254">
        <f>IF(DU254="","",TODAY()-DU254)</f>
        <v>-341</v>
      </c>
      <c r="DY254" t="str">
        <f>IF(DU254="","SIN ESTADO",IF(DW254&lt;&gt;"","PAGA",IF(DV254&gt;0,"VENCIDA",IF(DV254&gt;=-5,"POR VENCER","AL DÍA"))))</f>
        <v>AL DÍA</v>
      </c>
      <c r="EA254">
        <f>IF(N($H254)&lt;21,"",IF(DU254="","",DU254+31))</f>
        <v>46690</v>
      </c>
      <c r="EB254">
        <f>IF(EA254="","",TODAY()-EA254)</f>
        <v>-372</v>
      </c>
      <c r="EE254" t="str">
        <f>IF(EA254="","SIN ESTADO",IF(EC254&lt;&gt;"","PAGA",IF(EB254&gt;0,"VENCIDA",IF(EB254&gt;=-5,"POR VENCER","AL DÍA"))))</f>
        <v>AL DÍA</v>
      </c>
      <c r="EG254">
        <f>IF(N($H254)&lt;22,"",IF(EA254="","",EA254+31))</f>
        <v>46721</v>
      </c>
      <c r="EH254">
        <f>IF(EG254="","",TODAY()-EG254)</f>
        <v>-403</v>
      </c>
      <c r="EK254" t="str">
        <f>IF(EG254="","SIN ESTADO",IF(EI254&lt;&gt;"","PAGA",IF(EH254&gt;0,"VENCIDA",IF(EH254&gt;=-5,"POR VENCER","AL DÍA"))))</f>
        <v>AL DÍA</v>
      </c>
      <c r="EM254">
        <f>IF(N($H254)&lt;23,"",IF(EG254="","",EG254+31))</f>
        <v>46752</v>
      </c>
      <c r="EN254">
        <f>IF(EM254="","",TODAY()-EM254)</f>
        <v>-434</v>
      </c>
      <c r="EQ254" t="str">
        <f>IF(EM254="","SIN ESTADO",IF(EO254&lt;&gt;"","PAGA",IF(EN254&gt;0,"VENCIDA",IF(EN254&gt;=-5,"POR VENCER","AL DÍA"))))</f>
        <v>AL DÍA</v>
      </c>
      <c r="ES254">
        <f>IF(N($H254)&lt;24,"",IF(EM254="","",EM254+31))</f>
        <v>46783</v>
      </c>
      <c r="ET254">
        <f>IF(ES254="","",TODAY()-ES254)</f>
        <v>-465</v>
      </c>
      <c r="EW254" t="str">
        <f>IF(ES254="","SIN ESTADO",IF(EU254&lt;&gt;"","PAGA",IF(ET254&gt;0,"VENCIDA",IF(ET254&gt;=-5,"POR VENCER","AL DÍA"))))</f>
        <v>AL DÍA</v>
      </c>
      <c r="EY254" t="str">
        <f>IF(N($H254)&lt;25,"",IF(ES254="","",ES254+31))</f>
        <v/>
      </c>
      <c r="EZ254" t="str">
        <f>IF(EY254="","",TODAY()-EY254)</f>
        <v/>
      </c>
      <c r="FC254" t="str">
        <f>IF(EY254="","SIN ESTADO",IF(FA254&lt;&gt;"","PAGA",IF(EZ254&gt;0,"VENCIDA",IF(EZ254&gt;=-5,"POR VENCER","AL DÍA"))))</f>
        <v>SIN ESTADO</v>
      </c>
      <c r="FE254" t="str">
        <f>IF(N($H254)&lt;26,"",IF(EY254="","",EY254+31))</f>
        <v/>
      </c>
      <c r="FF254" t="str">
        <f>IF(FE254="","",TODAY()-FE254)</f>
        <v/>
      </c>
      <c r="FI254" t="str">
        <f>IF(FE254="","SIN ESTADO",IF(FG254&lt;&gt;"","PAGA",IF(FF254&gt;0,"VENCIDA",IF(FF254&gt;=-5,"POR VENCER","AL DÍA"))))</f>
        <v>SIN ESTADO</v>
      </c>
      <c r="FK254" t="str">
        <f>IF(N($H254)&lt;27,"",IF(FE254="","",FE254+31))</f>
        <v/>
      </c>
      <c r="FL254" t="str">
        <f>IF(FK254="","",TODAY()-FK254)</f>
        <v/>
      </c>
      <c r="FO254" t="str">
        <f>IF(FK254="","SIN ESTADO",IF(FM254&lt;&gt;"","PAGA",IF(FL254&gt;0,"VENCIDA",IF(FL254&gt;=-5,"POR VENCER","AL DÍA"))))</f>
        <v>SIN ESTADO</v>
      </c>
      <c r="FQ254" t="str">
        <f>IF(N($H254)&lt;28,"",IF(FK254="","",FK254+31))</f>
        <v/>
      </c>
      <c r="FR254" t="str">
        <f>IF(FQ254="","",TODAY()-FQ254)</f>
        <v/>
      </c>
      <c r="FU254" t="str">
        <f>IF(FQ254="","SIN ESTADO",IF(FS254&lt;&gt;"","PAGA",IF(FR254&gt;0,"VENCIDA",IF(FR254&gt;=-5,"POR VENCER","AL DÍA"))))</f>
        <v>SIN ESTADO</v>
      </c>
      <c r="FW254" t="str">
        <f>IF(N($H254)&lt;29,"",IF(FQ254="","",FQ254+31))</f>
        <v/>
      </c>
      <c r="FX254" t="str">
        <f>IF(FW254="","",TODAY()-FW254)</f>
        <v/>
      </c>
      <c r="GA254" t="str">
        <f>IF(FW254="","SIN ESTADO",IF(FY254&lt;&gt;"","PAGA",IF(FX254&gt;0,"VENCIDA",IF(FX254&gt;=-5,"POR VENCER","AL DÍA"))))</f>
        <v>SIN ESTADO</v>
      </c>
      <c r="GC254" t="str">
        <f>IF(N($H254)&lt;30,"",IF(FW254="","",FW254+31))</f>
        <v/>
      </c>
      <c r="GD254" t="str">
        <f>IF(GC254="","",TODAY()-GC254)</f>
        <v/>
      </c>
      <c r="GG254" t="str">
        <f>IF(GC254="","SIN ESTADO",IF(GE254&lt;&gt;"","PAGA",IF(GD254&gt;0,"VENCIDA",IF(GD254&gt;=-5,"POR VENCER","AL DÍA"))))</f>
        <v>SIN ESTADO</v>
      </c>
      <c r="GI254" t="str">
        <f>IF(N($H254)&lt;31,"",IF(GC254="","",GC254+31))</f>
        <v/>
      </c>
      <c r="GJ254" t="str">
        <f>IF(GI254="","",TODAY()-GI254)</f>
        <v/>
      </c>
      <c r="GM254" t="str">
        <f>IF(GI254="","SIN ESTADO",IF(GK254&lt;&gt;"","PAGA",IF(GJ254&gt;0,"VENCIDA",IF(GJ254&gt;=-5,"POR VENCER","AL DÍA"))))</f>
        <v>SIN ESTADO</v>
      </c>
      <c r="GO254" t="str">
        <f>IF(N($H254)&lt;32,"",IF(GI254="","",GI254+31))</f>
        <v/>
      </c>
      <c r="GP254" t="str">
        <f>IF(GO254="","",TODAY()-GO254)</f>
        <v/>
      </c>
      <c r="GS254" t="str">
        <f>IF(GO254="","SIN ESTADO",IF(GQ254&lt;&gt;"","PAGA",IF(GP254&gt;0,"VENCIDA",IF(GP254&gt;=-5,"POR VENCER","AL DÍA"))))</f>
        <v>SIN ESTADO</v>
      </c>
      <c r="GU254" t="str">
        <f>IF(N($H254)&lt;33,"",IF(GO254="","",GO254+31))</f>
        <v/>
      </c>
      <c r="GV254" t="str">
        <f>IF(GU254="","",TODAY()-GU254)</f>
        <v/>
      </c>
      <c r="GY254" t="str">
        <f>IF(GU254="","SIN ESTADO",IF(GW254&lt;&gt;"","PAGA",IF(GV254&gt;0,"VENCIDA",IF(GV254&gt;=-5,"POR VENCER","AL DÍA"))))</f>
        <v>SIN ESTADO</v>
      </c>
      <c r="HA254" t="str">
        <f>IF(N($H254)&lt;34,"",IF(GU254="","",GU254+31))</f>
        <v/>
      </c>
      <c r="HB254" t="str">
        <f>IF(HA254="","",TODAY()-HA254)</f>
        <v/>
      </c>
      <c r="HE254" t="str">
        <f>IF(HA254="","SIN ESTADO",IF(HC254&lt;&gt;"","PAGA",IF(HB254&gt;0,"VENCIDA",IF(HB254&gt;=-5,"POR VENCER","AL DÍA"))))</f>
        <v>SIN ESTADO</v>
      </c>
      <c r="HG254" t="str">
        <f>IF(N($H254)&lt;35,"",IF(HA254="","",HA254+31))</f>
        <v/>
      </c>
      <c r="HH254" t="str">
        <f>IF(HG254="","",TODAY()-HG254)</f>
        <v/>
      </c>
      <c r="HK254" t="str">
        <f>IF(HG254="","SIN ESTADO",IF(HI254&lt;&gt;"","PAGA",IF(HH254&gt;0,"VENCIDA",IF(HH254&gt;=-5,"POR VENCER","AL DÍA"))))</f>
        <v>SIN ESTADO</v>
      </c>
      <c r="HM254" t="str">
        <f>IF(N($H254)&lt;36,"",IF(HG254="","",HG254+31))</f>
        <v/>
      </c>
      <c r="HN254" t="str">
        <f>IF(HM254="","",TODAY()-HM254)</f>
        <v/>
      </c>
      <c r="HQ254" t="str">
        <f>IF(HM254="","SIN ESTADO",IF(HO254&lt;&gt;"","PAGA",IF(HN254&gt;0,"VENCIDA",IF(HN254&gt;=-5,"POR VENCER","AL DÍA"))))</f>
        <v>SIN ESTADO</v>
      </c>
      <c r="HS254">
        <f>N254+T254+Z254+AF254+AL254+AR254+AX254+BD254+BJ254+BP254+BV254+CB254+CH254+CN254+CT254+CZ254+DF254+DL254+DR254+DX254+ED254+EJ254+EP254+EV254+FB254+FH254+FN254+FT254+FZ254+GF254+GL254+GR254+GX254+HD254+HJ254+HP254</f>
        <v>26400000</v>
      </c>
      <c r="HU254">
        <f>IFERROR(N($J254),0)</f>
        <v>1385416.6666666667</v>
      </c>
      <c r="HW254">
        <f>SUMPRODUCT((MOD(COLUMN($M254:$HR254)-COLUMN($M254),6)=0)*ISNUMBER($M254:$HR254)*($M254:$HR254&gt;=RESUMEN!$C$26)*($M254:$HR254&lt;=RESUMEN!$C$27)*IFERROR(N($N254:$HS254),0))</f>
        <v>3000000</v>
      </c>
      <c r="HX254">
        <f>SUMPRODUCT((MOD(COLUMN($M254:$HR254)-COLUMN($M254),6)=0)*ISNUMBER($M254:$HR254)*($M254:$HR254&gt;=RESUMEN!$C$26)*($M254:$HR254&lt;=RESUMEN!$C$27))</f>
        <v>1</v>
      </c>
    </row>
    <row r="255">
      <c r="B255">
        <f>VENTAS!A254</f>
        <v>252</v>
      </c>
      <c r="C255" t="str">
        <f>VENTAS!B254</f>
        <v xml:space="preserve">LC2 - 27 - 7 </v>
      </c>
      <c r="D255" t="str">
        <f>VENTAS!C254</f>
        <v>VENDIDO</v>
      </c>
      <c r="E255">
        <f>VENTAS!D254</f>
        <v>38000000</v>
      </c>
      <c r="F255">
        <f>VENTAS!J254</f>
        <v>34000000</v>
      </c>
      <c r="G255">
        <f>VENTAS!F254</f>
        <v>46091</v>
      </c>
      <c r="H255">
        <f>VENTAS!K254</f>
        <v>24</v>
      </c>
      <c r="I255" t="str">
        <f>VENTAS!M254</f>
        <v xml:space="preserve">10 DE CADA MES </v>
      </c>
      <c r="J255">
        <f>VENTAS!L254</f>
        <v>1416666.6666666667</v>
      </c>
      <c r="K255">
        <f>IF(N($H255)&lt;1,"",$G255+31)</f>
        <v>46122</v>
      </c>
      <c r="L255">
        <f>IF(K255="","",TODAY()-K255)</f>
        <v>196</v>
      </c>
      <c r="M255">
        <v>46120</v>
      </c>
      <c r="N255">
        <v>1419000</v>
      </c>
      <c r="O255" t="str">
        <f>IF(K255="","SIN ESTADO",IF(M255&lt;&gt;"","PAGA",IF(L255&gt;0,"VENCIDA",IF(L255&gt;=-5,"POR VENCER","AL DÍA"))))</f>
        <v>PAGA</v>
      </c>
      <c r="P255" t="str">
        <v>TRANSFERENCIA</v>
      </c>
      <c r="Q255">
        <f>IF(N($H255)&lt;2,"",IF(K255="","",K255+31))</f>
        <v>46153</v>
      </c>
      <c r="R255">
        <f>IF(Q255="","",TODAY()-Q255)</f>
        <v>165</v>
      </c>
      <c r="S255">
        <v>46148</v>
      </c>
      <c r="T255">
        <v>1402700</v>
      </c>
      <c r="U255" t="str">
        <f>IF(Q255="","SIN ESTADO",IF(S255&lt;&gt;"","PAGA",IF(R255&gt;0,"VENCIDA",IF(R255&gt;=-5,"POR VENCER","AL DÍA"))))</f>
        <v>PAGA</v>
      </c>
      <c r="V255" t="str">
        <v>TRANSFERENCIA</v>
      </c>
      <c r="W255">
        <f>IF(N($H255)&lt;3,"",IF(Q255="","",Q255+31))</f>
        <v>46184</v>
      </c>
      <c r="X255">
        <f>IF(W255="","",TODAY()-W255)</f>
        <v>134</v>
      </c>
      <c r="Y255">
        <v>46181</v>
      </c>
      <c r="Z255">
        <v>1417000</v>
      </c>
      <c r="AA255" t="str">
        <f>IF(W255="","SIN ESTADO",IF(Y255&lt;&gt;"","PAGA",IF(X255&gt;0,"VENCIDA",IF(X255&gt;=-5,"POR VENCER","AL DÍA"))))</f>
        <v>PAGA</v>
      </c>
      <c r="AB255" t="str">
        <v>TRANSFERENCIA</v>
      </c>
      <c r="AC255">
        <f>IF(N($H255)&lt;4,"",IF(W255="","",W255+31))</f>
        <v>46215</v>
      </c>
      <c r="AD255">
        <f>IF(AC255="","",TODAY()-AC255)</f>
        <v>103</v>
      </c>
      <c r="AE255">
        <v>46242</v>
      </c>
      <c r="AF255">
        <v>1417000</v>
      </c>
      <c r="AG255" t="str">
        <f>IF(AC255="","SIN ESTADO",IF(AE255&lt;&gt;"","PAGA",IF(AD255&gt;0,"VENCIDA",IF(AD255&gt;=-5,"POR VENCER","AL DÍA"))))</f>
        <v>PAGA</v>
      </c>
      <c r="AH255" t="str">
        <v>TRANSFERENCIA</v>
      </c>
      <c r="AI255">
        <f>IF(N($H255)&lt;5,"",IF(AC255="","",AC255+31))</f>
        <v>46246</v>
      </c>
      <c r="AJ255">
        <f>IF(AI255="","",TODAY()-AI255)</f>
        <v>72</v>
      </c>
      <c r="AK255">
        <v>46273</v>
      </c>
      <c r="AL255">
        <v>1417000</v>
      </c>
      <c r="AM255" t="str">
        <f>IF(AI255="","SIN ESTADO",IF(AK255&lt;&gt;"","PAGA",IF(AJ255&gt;0,"VENCIDA",IF(AJ255&gt;=-5,"POR VENCER","AL DÍA"))))</f>
        <v>PAGA</v>
      </c>
      <c r="AN255" t="str">
        <v>TRANSFERENCIA</v>
      </c>
      <c r="AO255">
        <f>IF(N($H255)&lt;6,"",IF(AI255="","",AI255+31))</f>
        <v>46277</v>
      </c>
      <c r="AP255">
        <f>IF(AO255="","",TODAY()-AO255)</f>
        <v>41</v>
      </c>
      <c r="AQ255">
        <v>46305</v>
      </c>
      <c r="AR255">
        <v>1418000</v>
      </c>
      <c r="AS255" t="str">
        <f>IF(AO255="","SIN ESTADO",IF(AQ255&lt;&gt;"","PAGA",IF(AP255&gt;0,"VENCIDA",IF(AP255&gt;=-5,"POR VENCER","AL DÍA"))))</f>
        <v>PAGA</v>
      </c>
      <c r="AT255" t="str">
        <v>TRANSFERENCIA</v>
      </c>
      <c r="AU255">
        <f>IF(N($H255)&lt;7,"",IF(AO255="","",AO255+31))</f>
        <v>46308</v>
      </c>
      <c r="AV255">
        <f>IF(AU255="","",TODAY()-AU255)</f>
        <v>10</v>
      </c>
      <c r="AY255" t="str">
        <f>IF(AU255="","SIN ESTADO",IF(AW255&lt;&gt;"","PAGA",IF(AV255&gt;0,"VENCIDA",IF(AV255&gt;=-5,"POR VENCER","AL DÍA"))))</f>
        <v>VENCIDA</v>
      </c>
      <c r="BA255">
        <f>IF(N($H255)&lt;8,"",IF(AU255="","",AU255+31))</f>
        <v>46339</v>
      </c>
      <c r="BB255">
        <f>IF(BA255="","",TODAY()-BA255)</f>
        <v>-21</v>
      </c>
      <c r="BE255" t="str">
        <f>IF(BA255="","SIN ESTADO",IF(BC255&lt;&gt;"","PAGA",IF(BB255&gt;0,"VENCIDA",IF(BB255&gt;=-5,"POR VENCER","AL DÍA"))))</f>
        <v>AL DÍA</v>
      </c>
      <c r="BG255">
        <f>IF(N($H255)&lt;9,"",IF(BA255="","",BA255+31))</f>
        <v>46370</v>
      </c>
      <c r="BH255">
        <f>IF(BG255="","",TODAY()-BG255)</f>
        <v>-52</v>
      </c>
      <c r="BK255" t="str">
        <f>IF(BG255="","SIN ESTADO",IF(BI255&lt;&gt;"","PAGA",IF(BH255&gt;0,"VENCIDA",IF(BH255&gt;=-5,"POR VENCER","AL DÍA"))))</f>
        <v>AL DÍA</v>
      </c>
      <c r="BM255">
        <f>IF(N($H255)&lt;10,"",IF(BG255="","",BG255+31))</f>
        <v>46401</v>
      </c>
      <c r="BN255">
        <f>IF(BM255="","",TODAY()-BM255)</f>
        <v>-83</v>
      </c>
      <c r="BQ255" t="str">
        <f>IF(BM255="","SIN ESTADO",IF(BO255&lt;&gt;"","PAGA",IF(BN255&gt;0,"VENCIDA",IF(BN255&gt;=-5,"POR VENCER","AL DÍA"))))</f>
        <v>AL DÍA</v>
      </c>
      <c r="BS255">
        <f>IF(N($H255)&lt;11,"",IF(BM255="","",BM255+31))</f>
        <v>46432</v>
      </c>
      <c r="BT255">
        <f>IF(BS255="","",TODAY()-BS255)</f>
        <v>-114</v>
      </c>
      <c r="BW255" t="str">
        <f>IF(BS255="","SIN ESTADO",IF(BU255&lt;&gt;"","PAGA",IF(BT255&gt;0,"VENCIDA",IF(BT255&gt;=-5,"POR VENCER","AL DÍA"))))</f>
        <v>AL DÍA</v>
      </c>
      <c r="BY255">
        <f>IF(N($H255)&lt;12,"",IF(BS255="","",BS255+31))</f>
        <v>46463</v>
      </c>
      <c r="BZ255">
        <f>IF(BY255="","",TODAY()-BY255)</f>
        <v>-145</v>
      </c>
      <c r="CC255" t="str">
        <f>IF(BY255="","SIN ESTADO",IF(CA255&lt;&gt;"","PAGA",IF(BZ255&gt;0,"VENCIDA",IF(BZ255&gt;=-5,"POR VENCER","AL DÍA"))))</f>
        <v>AL DÍA</v>
      </c>
      <c r="CE255">
        <f>IF(N($H255)&lt;13,"",IF(BY255="","",BY255+31))</f>
        <v>46494</v>
      </c>
      <c r="CF255">
        <f>IF(CE255="","",TODAY()-CE255)</f>
        <v>-176</v>
      </c>
      <c r="CI255" t="str">
        <f>IF(CE255="","SIN ESTADO",IF(CG255&lt;&gt;"","PAGA",IF(CF255&gt;0,"VENCIDA",IF(CF255&gt;=-5,"POR VENCER","AL DÍA"))))</f>
        <v>AL DÍA</v>
      </c>
      <c r="CK255">
        <f>IF(N($H255)&lt;14,"",IF(CE255="","",CE255+31))</f>
        <v>46525</v>
      </c>
      <c r="CL255">
        <f>IF(CK255="","",TODAY()-CK255)</f>
        <v>-207</v>
      </c>
      <c r="CO255" t="str">
        <f>IF(CK255="","SIN ESTADO",IF(CM255&lt;&gt;"","PAGA",IF(CL255&gt;0,"VENCIDA",IF(CL255&gt;=-5,"POR VENCER","AL DÍA"))))</f>
        <v>AL DÍA</v>
      </c>
      <c r="CQ255">
        <f>IF(N($H255)&lt;15,"",IF(CK255="","",CK255+31))</f>
        <v>46556</v>
      </c>
      <c r="CR255">
        <f>IF(CQ255="","",TODAY()-CQ255)</f>
        <v>-238</v>
      </c>
      <c r="CU255" t="str">
        <f>IF(CQ255="","SIN ESTADO",IF(CS255&lt;&gt;"","PAGA",IF(CR255&gt;0,"VENCIDA",IF(CR255&gt;=-5,"POR VENCER","AL DÍA"))))</f>
        <v>AL DÍA</v>
      </c>
      <c r="CW255">
        <f>IF(N($H255)&lt;16,"",IF(CQ255="","",CQ255+31))</f>
        <v>46587</v>
      </c>
      <c r="CX255">
        <f>IF(CW255="","",TODAY()-CW255)</f>
        <v>-269</v>
      </c>
      <c r="DA255" t="str">
        <f>IF(CW255="","SIN ESTADO",IF(CY255&lt;&gt;"","PAGA",IF(CX255&gt;0,"VENCIDA",IF(CX255&gt;=-5,"POR VENCER","AL DÍA"))))</f>
        <v>AL DÍA</v>
      </c>
      <c r="DC255">
        <f>IF(N($H255)&lt;17,"",IF(CW255="","",CW255+31))</f>
        <v>46618</v>
      </c>
      <c r="DD255">
        <f>IF(DC255="","",TODAY()-DC255)</f>
        <v>-300</v>
      </c>
      <c r="DG255" t="str">
        <f>IF(DC255="","SIN ESTADO",IF(DE255&lt;&gt;"","PAGA",IF(DD255&gt;0,"VENCIDA",IF(DD255&gt;=-5,"POR VENCER","AL DÍA"))))</f>
        <v>AL DÍA</v>
      </c>
      <c r="DI255">
        <f>IF(N($H255)&lt;18,"",IF(DC255="","",DC255+31))</f>
        <v>46649</v>
      </c>
      <c r="DJ255">
        <f>IF(DI255="","",TODAY()-DI255)</f>
        <v>-331</v>
      </c>
      <c r="DM255" t="str">
        <f>IF(DI255="","SIN ESTADO",IF(DK255&lt;&gt;"","PAGA",IF(DJ255&gt;0,"VENCIDA",IF(DJ255&gt;=-5,"POR VENCER","AL DÍA"))))</f>
        <v>AL DÍA</v>
      </c>
      <c r="DO255">
        <f>IF(N($H255)&lt;19,"",IF(DI255="","",DI255+31))</f>
        <v>46680</v>
      </c>
      <c r="DP255">
        <f>IF(DO255="","",TODAY()-DO255)</f>
        <v>-362</v>
      </c>
      <c r="DS255" t="str">
        <f>IF(DO255="","SIN ESTADO",IF(DQ255&lt;&gt;"","PAGA",IF(DP255&gt;0,"VENCIDA",IF(DP255&gt;=-5,"POR VENCER","AL DÍA"))))</f>
        <v>AL DÍA</v>
      </c>
      <c r="DU255">
        <f>IF(N($H255)&lt;20,"",IF(DO255="","",DO255+31))</f>
        <v>46711</v>
      </c>
      <c r="DV255">
        <f>IF(DU255="","",TODAY()-DU255)</f>
        <v>-393</v>
      </c>
      <c r="DY255" t="str">
        <f>IF(DU255="","SIN ESTADO",IF(DW255&lt;&gt;"","PAGA",IF(DV255&gt;0,"VENCIDA",IF(DV255&gt;=-5,"POR VENCER","AL DÍA"))))</f>
        <v>AL DÍA</v>
      </c>
      <c r="EA255">
        <f>IF(N($H255)&lt;21,"",IF(DU255="","",DU255+31))</f>
        <v>46742</v>
      </c>
      <c r="EB255">
        <f>IF(EA255="","",TODAY()-EA255)</f>
        <v>-424</v>
      </c>
      <c r="EE255" t="str">
        <f>IF(EA255="","SIN ESTADO",IF(EC255&lt;&gt;"","PAGA",IF(EB255&gt;0,"VENCIDA",IF(EB255&gt;=-5,"POR VENCER","AL DÍA"))))</f>
        <v>AL DÍA</v>
      </c>
      <c r="EG255">
        <f>IF(N($H255)&lt;22,"",IF(EA255="","",EA255+31))</f>
        <v>46773</v>
      </c>
      <c r="EH255">
        <f>IF(EG255="","",TODAY()-EG255)</f>
        <v>-455</v>
      </c>
      <c r="EK255" t="str">
        <f>IF(EG255="","SIN ESTADO",IF(EI255&lt;&gt;"","PAGA",IF(EH255&gt;0,"VENCIDA",IF(EH255&gt;=-5,"POR VENCER","AL DÍA"))))</f>
        <v>AL DÍA</v>
      </c>
      <c r="EM255">
        <f>IF(N($H255)&lt;23,"",IF(EG255="","",EG255+31))</f>
        <v>46804</v>
      </c>
      <c r="EN255">
        <f>IF(EM255="","",TODAY()-EM255)</f>
        <v>-486</v>
      </c>
      <c r="EQ255" t="str">
        <f>IF(EM255="","SIN ESTADO",IF(EO255&lt;&gt;"","PAGA",IF(EN255&gt;0,"VENCIDA",IF(EN255&gt;=-5,"POR VENCER","AL DÍA"))))</f>
        <v>AL DÍA</v>
      </c>
      <c r="ES255">
        <f>IF(N($H255)&lt;24,"",IF(EM255="","",EM255+31))</f>
        <v>46835</v>
      </c>
      <c r="ET255">
        <f>IF(ES255="","",TODAY()-ES255)</f>
        <v>-517</v>
      </c>
      <c r="EW255" t="str">
        <f>IF(ES255="","SIN ESTADO",IF(EU255&lt;&gt;"","PAGA",IF(ET255&gt;0,"VENCIDA",IF(ET255&gt;=-5,"POR VENCER","AL DÍA"))))</f>
        <v>AL DÍA</v>
      </c>
      <c r="EY255" t="str">
        <f>IF(N($H255)&lt;25,"",IF(ES255="","",ES255+31))</f>
        <v/>
      </c>
      <c r="EZ255" t="str">
        <f>IF(EY255="","",TODAY()-EY255)</f>
        <v/>
      </c>
      <c r="FC255" t="str">
        <f>IF(EY255="","SIN ESTADO",IF(FA255&lt;&gt;"","PAGA",IF(EZ255&gt;0,"VENCIDA",IF(EZ255&gt;=-5,"POR VENCER","AL DÍA"))))</f>
        <v>SIN ESTADO</v>
      </c>
      <c r="FE255" t="str">
        <f>IF(N($H255)&lt;26,"",IF(EY255="","",EY255+31))</f>
        <v/>
      </c>
      <c r="FF255" t="str">
        <f>IF(FE255="","",TODAY()-FE255)</f>
        <v/>
      </c>
      <c r="FI255" t="str">
        <f>IF(FE255="","SIN ESTADO",IF(FG255&lt;&gt;"","PAGA",IF(FF255&gt;0,"VENCIDA",IF(FF255&gt;=-5,"POR VENCER","AL DÍA"))))</f>
        <v>SIN ESTADO</v>
      </c>
      <c r="FK255" t="str">
        <f>IF(N($H255)&lt;27,"",IF(FE255="","",FE255+31))</f>
        <v/>
      </c>
      <c r="FL255" t="str">
        <f>IF(FK255="","",TODAY()-FK255)</f>
        <v/>
      </c>
      <c r="FO255" t="str">
        <f>IF(FK255="","SIN ESTADO",IF(FM255&lt;&gt;"","PAGA",IF(FL255&gt;0,"VENCIDA",IF(FL255&gt;=-5,"POR VENCER","AL DÍA"))))</f>
        <v>SIN ESTADO</v>
      </c>
      <c r="FQ255" t="str">
        <f>IF(N($H255)&lt;28,"",IF(FK255="","",FK255+31))</f>
        <v/>
      </c>
      <c r="FR255" t="str">
        <f>IF(FQ255="","",TODAY()-FQ255)</f>
        <v/>
      </c>
      <c r="FU255" t="str">
        <f>IF(FQ255="","SIN ESTADO",IF(FS255&lt;&gt;"","PAGA",IF(FR255&gt;0,"VENCIDA",IF(FR255&gt;=-5,"POR VENCER","AL DÍA"))))</f>
        <v>SIN ESTADO</v>
      </c>
      <c r="FW255" t="str">
        <f>IF(N($H255)&lt;29,"",IF(FQ255="","",FQ255+31))</f>
        <v/>
      </c>
      <c r="FX255" t="str">
        <f>IF(FW255="","",TODAY()-FW255)</f>
        <v/>
      </c>
      <c r="GA255" t="str">
        <f>IF(FW255="","SIN ESTADO",IF(FY255&lt;&gt;"","PAGA",IF(FX255&gt;0,"VENCIDA",IF(FX255&gt;=-5,"POR VENCER","AL DÍA"))))</f>
        <v>SIN ESTADO</v>
      </c>
      <c r="GC255" t="str">
        <f>IF(N($H255)&lt;30,"",IF(FW255="","",FW255+31))</f>
        <v/>
      </c>
      <c r="GD255" t="str">
        <f>IF(GC255="","",TODAY()-GC255)</f>
        <v/>
      </c>
      <c r="GG255" t="str">
        <f>IF(GC255="","SIN ESTADO",IF(GE255&lt;&gt;"","PAGA",IF(GD255&gt;0,"VENCIDA",IF(GD255&gt;=-5,"POR VENCER","AL DÍA"))))</f>
        <v>SIN ESTADO</v>
      </c>
      <c r="GI255" t="str">
        <f>IF(N($H255)&lt;31,"",IF(GC255="","",GC255+31))</f>
        <v/>
      </c>
      <c r="GJ255" t="str">
        <f>IF(GI255="","",TODAY()-GI255)</f>
        <v/>
      </c>
      <c r="GM255" t="str">
        <f>IF(GI255="","SIN ESTADO",IF(GK255&lt;&gt;"","PAGA",IF(GJ255&gt;0,"VENCIDA",IF(GJ255&gt;=-5,"POR VENCER","AL DÍA"))))</f>
        <v>SIN ESTADO</v>
      </c>
      <c r="GO255" t="str">
        <f>IF(N($H255)&lt;32,"",IF(GI255="","",GI255+31))</f>
        <v/>
      </c>
      <c r="GP255" t="str">
        <f>IF(GO255="","",TODAY()-GO255)</f>
        <v/>
      </c>
      <c r="GS255" t="str">
        <f>IF(GO255="","SIN ESTADO",IF(GQ255&lt;&gt;"","PAGA",IF(GP255&gt;0,"VENCIDA",IF(GP255&gt;=-5,"POR VENCER","AL DÍA"))))</f>
        <v>SIN ESTADO</v>
      </c>
      <c r="GU255" t="str">
        <f>IF(N($H255)&lt;33,"",IF(GO255="","",GO255+31))</f>
        <v/>
      </c>
      <c r="GV255" t="str">
        <f>IF(GU255="","",TODAY()-GU255)</f>
        <v/>
      </c>
      <c r="GY255" t="str">
        <f>IF(GU255="","SIN ESTADO",IF(GW255&lt;&gt;"","PAGA",IF(GV255&gt;0,"VENCIDA",IF(GV255&gt;=-5,"POR VENCER","AL DÍA"))))</f>
        <v>SIN ESTADO</v>
      </c>
      <c r="HA255" t="str">
        <f>IF(N($H255)&lt;34,"",IF(GU255="","",GU255+31))</f>
        <v/>
      </c>
      <c r="HB255" t="str">
        <f>IF(HA255="","",TODAY()-HA255)</f>
        <v/>
      </c>
      <c r="HE255" t="str">
        <f>IF(HA255="","SIN ESTADO",IF(HC255&lt;&gt;"","PAGA",IF(HB255&gt;0,"VENCIDA",IF(HB255&gt;=-5,"POR VENCER","AL DÍA"))))</f>
        <v>SIN ESTADO</v>
      </c>
      <c r="HG255" t="str">
        <f>IF(N($H255)&lt;35,"",IF(HA255="","",HA255+31))</f>
        <v/>
      </c>
      <c r="HH255" t="str">
        <f>IF(HG255="","",TODAY()-HG255)</f>
        <v/>
      </c>
      <c r="HK255" t="str">
        <f>IF(HG255="","SIN ESTADO",IF(HI255&lt;&gt;"","PAGA",IF(HH255&gt;0,"VENCIDA",IF(HH255&gt;=-5,"POR VENCER","AL DÍA"))))</f>
        <v>SIN ESTADO</v>
      </c>
      <c r="HM255" t="str">
        <f>IF(N($H255)&lt;36,"",IF(HG255="","",HG255+31))</f>
        <v/>
      </c>
      <c r="HN255" t="str">
        <f>IF(HM255="","",TODAY()-HM255)</f>
        <v/>
      </c>
      <c r="HQ255" t="str">
        <f>IF(HM255="","SIN ESTADO",IF(HO255&lt;&gt;"","PAGA",IF(HN255&gt;0,"VENCIDA",IF(HN255&gt;=-5,"POR VENCER","AL DÍA"))))</f>
        <v>SIN ESTADO</v>
      </c>
      <c r="HS255">
        <f>N255+T255+Z255+AF255+AL255+AR255+AX255+BD255+BJ255+BP255+BV255+CB255+CH255+CN255+CT255+CZ255+DF255+DL255+DR255+DX255+ED255+EJ255+EP255+EV255+FB255+FH255+FN255+FT255+FZ255+GF255+GL255+GR255+GX255+HD255+HJ255+HP255</f>
        <v>8490700</v>
      </c>
      <c r="HU255">
        <f>IFERROR(N($J255),0)</f>
        <v>1416666.6666666667</v>
      </c>
      <c r="HW255">
        <f>SUMPRODUCT((MOD(COLUMN($M255:$HR255)-COLUMN($M255),6)=0)*ISNUMBER($M255:$HR255)*($M255:$HR255&gt;=RESUMEN!$C$26)*($M255:$HR255&lt;=RESUMEN!$C$27)*IFERROR(N($N255:$HS255),0))</f>
        <v>1419000</v>
      </c>
      <c r="HX255">
        <f>SUMPRODUCT((MOD(COLUMN($M255:$HR255)-COLUMN($M255),6)=0)*ISNUMBER($M255:$HR255)*($M255:$HR255&gt;=RESUMEN!$C$26)*($M255:$HR255&lt;=RESUMEN!$C$27))</f>
        <v>1</v>
      </c>
    </row>
    <row r="256">
      <c r="B256">
        <f>VENTAS!A255</f>
        <v>253</v>
      </c>
      <c r="C256" t="str">
        <f>VENTAS!B255</f>
        <v xml:space="preserve">LC2 - 27 - 8 </v>
      </c>
      <c r="D256" t="str">
        <f>VENTAS!C255</f>
        <v>VENDIDO</v>
      </c>
      <c r="E256">
        <f>VENTAS!D255</f>
        <v>28000000</v>
      </c>
      <c r="F256">
        <f>VENTAS!J255</f>
        <v>0</v>
      </c>
      <c r="G256">
        <f>VENTAS!F255</f>
        <v>46000</v>
      </c>
      <c r="H256">
        <f>VENTAS!K255</f>
        <v>1</v>
      </c>
      <c r="I256">
        <f>VENTAS!M255</f>
        <v>0</v>
      </c>
      <c r="J256">
        <f>VENTAS!L255</f>
        <v>0</v>
      </c>
      <c r="K256">
        <f>IF(N($H256)&lt;1,"",$G256+31)</f>
        <v>46031</v>
      </c>
      <c r="L256">
        <f>IF(K256="","",TODAY()-K256)</f>
        <v>287</v>
      </c>
      <c r="O256" t="str">
        <f>IF(K256="","SIN ESTADO",IF(M256&lt;&gt;"","PAGA",IF(L256&gt;0,"VENCIDA",IF(L256&gt;=-5,"POR VENCER","AL DÍA"))))</f>
        <v>VENCIDA</v>
      </c>
      <c r="Q256" t="str">
        <f>IF(N($H256)&lt;2,"",IF(K256="","",K256+31))</f>
        <v/>
      </c>
      <c r="R256" t="str">
        <f>IF(Q256="","",TODAY()-Q256)</f>
        <v/>
      </c>
      <c r="U256" t="str">
        <f>IF(Q256="","SIN ESTADO",IF(S256&lt;&gt;"","PAGA",IF(R256&gt;0,"VENCIDA",IF(R256&gt;=-5,"POR VENCER","AL DÍA"))))</f>
        <v>SIN ESTADO</v>
      </c>
      <c r="W256" t="str">
        <f>IF(N($H256)&lt;3,"",IF(Q256="","",Q256+31))</f>
        <v/>
      </c>
      <c r="X256" t="str">
        <f>IF(W256="","",TODAY()-W256)</f>
        <v/>
      </c>
      <c r="AA256" t="str">
        <f>IF(W256="","SIN ESTADO",IF(Y256&lt;&gt;"","PAGA",IF(X256&gt;0,"VENCIDA",IF(X256&gt;=-5,"POR VENCER","AL DÍA"))))</f>
        <v>SIN ESTADO</v>
      </c>
      <c r="AC256" t="str">
        <f>IF(N($H256)&lt;4,"",IF(W256="","",W256+31))</f>
        <v/>
      </c>
      <c r="AD256" t="str">
        <f>IF(AC256="","",TODAY()-AC256)</f>
        <v/>
      </c>
      <c r="AG256" t="str">
        <f>IF(AC256="","SIN ESTADO",IF(AE256&lt;&gt;"","PAGA",IF(AD256&gt;0,"VENCIDA",IF(AD256&gt;=-5,"POR VENCER","AL DÍA"))))</f>
        <v>SIN ESTADO</v>
      </c>
      <c r="AI256" t="str">
        <f>IF(N($H256)&lt;5,"",IF(AC256="","",AC256+31))</f>
        <v/>
      </c>
      <c r="AJ256" t="str">
        <f>IF(AI256="","",TODAY()-AI256)</f>
        <v/>
      </c>
      <c r="AM256" t="str">
        <f>IF(AI256="","SIN ESTADO",IF(AK256&lt;&gt;"","PAGA",IF(AJ256&gt;0,"VENCIDA",IF(AJ256&gt;=-5,"POR VENCER","AL DÍA"))))</f>
        <v>SIN ESTADO</v>
      </c>
      <c r="AO256" t="str">
        <f>IF(N($H256)&lt;6,"",IF(AI256="","",AI256+31))</f>
        <v/>
      </c>
      <c r="AP256" t="str">
        <f>IF(AO256="","",TODAY()-AO256)</f>
        <v/>
      </c>
      <c r="AS256" t="str">
        <f>IF(AO256="","SIN ESTADO",IF(AQ256&lt;&gt;"","PAGA",IF(AP256&gt;0,"VENCIDA",IF(AP256&gt;=-5,"POR VENCER","AL DÍA"))))</f>
        <v>SIN ESTADO</v>
      </c>
      <c r="AU256" t="str">
        <f>IF(N($H256)&lt;7,"",IF(AO256="","",AO256+31))</f>
        <v/>
      </c>
      <c r="AV256" t="str">
        <f>IF(AU256="","",TODAY()-AU256)</f>
        <v/>
      </c>
      <c r="AY256" t="str">
        <f>IF(AU256="","SIN ESTADO",IF(AW256&lt;&gt;"","PAGA",IF(AV256&gt;0,"VENCIDA",IF(AV256&gt;=-5,"POR VENCER","AL DÍA"))))</f>
        <v>SIN ESTADO</v>
      </c>
      <c r="BA256" t="str">
        <f>IF(N($H256)&lt;8,"",IF(AU256="","",AU256+31))</f>
        <v/>
      </c>
      <c r="BB256" t="str">
        <f>IF(BA256="","",TODAY()-BA256)</f>
        <v/>
      </c>
      <c r="BE256" t="str">
        <f>IF(BA256="","SIN ESTADO",IF(BC256&lt;&gt;"","PAGA",IF(BB256&gt;0,"VENCIDA",IF(BB256&gt;=-5,"POR VENCER","AL DÍA"))))</f>
        <v>SIN ESTADO</v>
      </c>
      <c r="BG256" t="str">
        <f>IF(N($H256)&lt;9,"",IF(BA256="","",BA256+31))</f>
        <v/>
      </c>
      <c r="BH256" t="str">
        <f>IF(BG256="","",TODAY()-BG256)</f>
        <v/>
      </c>
      <c r="BK256" t="str">
        <f>IF(BG256="","SIN ESTADO",IF(BI256&lt;&gt;"","PAGA",IF(BH256&gt;0,"VENCIDA",IF(BH256&gt;=-5,"POR VENCER","AL DÍA"))))</f>
        <v>SIN ESTADO</v>
      </c>
      <c r="BM256" t="str">
        <f>IF(N($H256)&lt;10,"",IF(BG256="","",BG256+31))</f>
        <v/>
      </c>
      <c r="BN256" t="str">
        <f>IF(BM256="","",TODAY()-BM256)</f>
        <v/>
      </c>
      <c r="BQ256" t="str">
        <f>IF(BM256="","SIN ESTADO",IF(BO256&lt;&gt;"","PAGA",IF(BN256&gt;0,"VENCIDA",IF(BN256&gt;=-5,"POR VENCER","AL DÍA"))))</f>
        <v>SIN ESTADO</v>
      </c>
      <c r="BS256" t="str">
        <f>IF(N($H256)&lt;11,"",IF(BM256="","",BM256+31))</f>
        <v/>
      </c>
      <c r="BT256" t="str">
        <f>IF(BS256="","",TODAY()-BS256)</f>
        <v/>
      </c>
      <c r="BW256" t="str">
        <f>IF(BS256="","SIN ESTADO",IF(BU256&lt;&gt;"","PAGA",IF(BT256&gt;0,"VENCIDA",IF(BT256&gt;=-5,"POR VENCER","AL DÍA"))))</f>
        <v>SIN ESTADO</v>
      </c>
      <c r="BY256" t="str">
        <f>IF(N($H256)&lt;12,"",IF(BS256="","",BS256+31))</f>
        <v/>
      </c>
      <c r="BZ256" t="str">
        <f>IF(BY256="","",TODAY()-BY256)</f>
        <v/>
      </c>
      <c r="CC256" t="str">
        <f>IF(BY256="","SIN ESTADO",IF(CA256&lt;&gt;"","PAGA",IF(BZ256&gt;0,"VENCIDA",IF(BZ256&gt;=-5,"POR VENCER","AL DÍA"))))</f>
        <v>SIN ESTADO</v>
      </c>
      <c r="CE256" t="str">
        <f>IF(N($H256)&lt;13,"",IF(BY256="","",BY256+31))</f>
        <v/>
      </c>
      <c r="CF256" t="str">
        <f>IF(CE256="","",TODAY()-CE256)</f>
        <v/>
      </c>
      <c r="CI256" t="str">
        <f>IF(CE256="","SIN ESTADO",IF(CG256&lt;&gt;"","PAGA",IF(CF256&gt;0,"VENCIDA",IF(CF256&gt;=-5,"POR VENCER","AL DÍA"))))</f>
        <v>SIN ESTADO</v>
      </c>
      <c r="CK256" t="str">
        <f>IF(N($H256)&lt;14,"",IF(CE256="","",CE256+31))</f>
        <v/>
      </c>
      <c r="CL256" t="str">
        <f>IF(CK256="","",TODAY()-CK256)</f>
        <v/>
      </c>
      <c r="CO256" t="str">
        <f>IF(CK256="","SIN ESTADO",IF(CM256&lt;&gt;"","PAGA",IF(CL256&gt;0,"VENCIDA",IF(CL256&gt;=-5,"POR VENCER","AL DÍA"))))</f>
        <v>SIN ESTADO</v>
      </c>
      <c r="CQ256" t="str">
        <f>IF(N($H256)&lt;15,"",IF(CK256="","",CK256+31))</f>
        <v/>
      </c>
      <c r="CR256" t="str">
        <f>IF(CQ256="","",TODAY()-CQ256)</f>
        <v/>
      </c>
      <c r="CU256" t="str">
        <f>IF(CQ256="","SIN ESTADO",IF(CS256&lt;&gt;"","PAGA",IF(CR256&gt;0,"VENCIDA",IF(CR256&gt;=-5,"POR VENCER","AL DÍA"))))</f>
        <v>SIN ESTADO</v>
      </c>
      <c r="CW256" t="str">
        <f>IF(N($H256)&lt;16,"",IF(CQ256="","",CQ256+31))</f>
        <v/>
      </c>
      <c r="CX256" t="str">
        <f>IF(CW256="","",TODAY()-CW256)</f>
        <v/>
      </c>
      <c r="DA256" t="str">
        <f>IF(CW256="","SIN ESTADO",IF(CY256&lt;&gt;"","PAGA",IF(CX256&gt;0,"VENCIDA",IF(CX256&gt;=-5,"POR VENCER","AL DÍA"))))</f>
        <v>SIN ESTADO</v>
      </c>
      <c r="DC256" t="str">
        <f>IF(N($H256)&lt;17,"",IF(CW256="","",CW256+31))</f>
        <v/>
      </c>
      <c r="DD256" t="str">
        <f>IF(DC256="","",TODAY()-DC256)</f>
        <v/>
      </c>
      <c r="DG256" t="str">
        <f>IF(DC256="","SIN ESTADO",IF(DE256&lt;&gt;"","PAGA",IF(DD256&gt;0,"VENCIDA",IF(DD256&gt;=-5,"POR VENCER","AL DÍA"))))</f>
        <v>SIN ESTADO</v>
      </c>
      <c r="DI256" t="str">
        <f>IF(N($H256)&lt;18,"",IF(DC256="","",DC256+31))</f>
        <v/>
      </c>
      <c r="DJ256" t="str">
        <f>IF(DI256="","",TODAY()-DI256)</f>
        <v/>
      </c>
      <c r="DM256" t="str">
        <f>IF(DI256="","SIN ESTADO",IF(DK256&lt;&gt;"","PAGA",IF(DJ256&gt;0,"VENCIDA",IF(DJ256&gt;=-5,"POR VENCER","AL DÍA"))))</f>
        <v>SIN ESTADO</v>
      </c>
      <c r="DO256" t="str">
        <f>IF(N($H256)&lt;19,"",IF(DI256="","",DI256+31))</f>
        <v/>
      </c>
      <c r="DP256" t="str">
        <f>IF(DO256="","",TODAY()-DO256)</f>
        <v/>
      </c>
      <c r="DS256" t="str">
        <f>IF(DO256="","SIN ESTADO",IF(DQ256&lt;&gt;"","PAGA",IF(DP256&gt;0,"VENCIDA",IF(DP256&gt;=-5,"POR VENCER","AL DÍA"))))</f>
        <v>SIN ESTADO</v>
      </c>
      <c r="DU256" t="str">
        <f>IF(N($H256)&lt;20,"",IF(DO256="","",DO256+31))</f>
        <v/>
      </c>
      <c r="DV256" t="str">
        <f>IF(DU256="","",TODAY()-DU256)</f>
        <v/>
      </c>
      <c r="DY256" t="str">
        <f>IF(DU256="","SIN ESTADO",IF(DW256&lt;&gt;"","PAGA",IF(DV256&gt;0,"VENCIDA",IF(DV256&gt;=-5,"POR VENCER","AL DÍA"))))</f>
        <v>SIN ESTADO</v>
      </c>
      <c r="EA256" t="str">
        <f>IF(N($H256)&lt;21,"",IF(DU256="","",DU256+31))</f>
        <v/>
      </c>
      <c r="EB256" t="str">
        <f>IF(EA256="","",TODAY()-EA256)</f>
        <v/>
      </c>
      <c r="EE256" t="str">
        <f>IF(EA256="","SIN ESTADO",IF(EC256&lt;&gt;"","PAGA",IF(EB256&gt;0,"VENCIDA",IF(EB256&gt;=-5,"POR VENCER","AL DÍA"))))</f>
        <v>SIN ESTADO</v>
      </c>
      <c r="EG256" t="str">
        <f>IF(N($H256)&lt;22,"",IF(EA256="","",EA256+31))</f>
        <v/>
      </c>
      <c r="EH256" t="str">
        <f>IF(EG256="","",TODAY()-EG256)</f>
        <v/>
      </c>
      <c r="EK256" t="str">
        <f>IF(EG256="","SIN ESTADO",IF(EI256&lt;&gt;"","PAGA",IF(EH256&gt;0,"VENCIDA",IF(EH256&gt;=-5,"POR VENCER","AL DÍA"))))</f>
        <v>SIN ESTADO</v>
      </c>
      <c r="EM256" t="str">
        <f>IF(N($H256)&lt;23,"",IF(EG256="","",EG256+31))</f>
        <v/>
      </c>
      <c r="EN256" t="str">
        <f>IF(EM256="","",TODAY()-EM256)</f>
        <v/>
      </c>
      <c r="EQ256" t="str">
        <f>IF(EM256="","SIN ESTADO",IF(EO256&lt;&gt;"","PAGA",IF(EN256&gt;0,"VENCIDA",IF(EN256&gt;=-5,"POR VENCER","AL DÍA"))))</f>
        <v>SIN ESTADO</v>
      </c>
      <c r="ES256" t="str">
        <f>IF(N($H256)&lt;24,"",IF(EM256="","",EM256+31))</f>
        <v/>
      </c>
      <c r="ET256" t="str">
        <f>IF(ES256="","",TODAY()-ES256)</f>
        <v/>
      </c>
      <c r="EW256" t="str">
        <f>IF(ES256="","SIN ESTADO",IF(EU256&lt;&gt;"","PAGA",IF(ET256&gt;0,"VENCIDA",IF(ET256&gt;=-5,"POR VENCER","AL DÍA"))))</f>
        <v>SIN ESTADO</v>
      </c>
      <c r="EY256" t="str">
        <f>IF(N($H256)&lt;25,"",IF(ES256="","",ES256+31))</f>
        <v/>
      </c>
      <c r="EZ256" t="str">
        <f>IF(EY256="","",TODAY()-EY256)</f>
        <v/>
      </c>
      <c r="FC256" t="str">
        <f>IF(EY256="","SIN ESTADO",IF(FA256&lt;&gt;"","PAGA",IF(EZ256&gt;0,"VENCIDA",IF(EZ256&gt;=-5,"POR VENCER","AL DÍA"))))</f>
        <v>SIN ESTADO</v>
      </c>
      <c r="FE256" t="str">
        <f>IF(N($H256)&lt;26,"",IF(EY256="","",EY256+31))</f>
        <v/>
      </c>
      <c r="FF256" t="str">
        <f>IF(FE256="","",TODAY()-FE256)</f>
        <v/>
      </c>
      <c r="FI256" t="str">
        <f>IF(FE256="","SIN ESTADO",IF(FG256&lt;&gt;"","PAGA",IF(FF256&gt;0,"VENCIDA",IF(FF256&gt;=-5,"POR VENCER","AL DÍA"))))</f>
        <v>SIN ESTADO</v>
      </c>
      <c r="FK256" t="str">
        <f>IF(N($H256)&lt;27,"",IF(FE256="","",FE256+31))</f>
        <v/>
      </c>
      <c r="FL256" t="str">
        <f>IF(FK256="","",TODAY()-FK256)</f>
        <v/>
      </c>
      <c r="FO256" t="str">
        <f>IF(FK256="","SIN ESTADO",IF(FM256&lt;&gt;"","PAGA",IF(FL256&gt;0,"VENCIDA",IF(FL256&gt;=-5,"POR VENCER","AL DÍA"))))</f>
        <v>SIN ESTADO</v>
      </c>
      <c r="FQ256" t="str">
        <f>IF(N($H256)&lt;28,"",IF(FK256="","",FK256+31))</f>
        <v/>
      </c>
      <c r="FR256" t="str">
        <f>IF(FQ256="","",TODAY()-FQ256)</f>
        <v/>
      </c>
      <c r="FU256" t="str">
        <f>IF(FQ256="","SIN ESTADO",IF(FS256&lt;&gt;"","PAGA",IF(FR256&gt;0,"VENCIDA",IF(FR256&gt;=-5,"POR VENCER","AL DÍA"))))</f>
        <v>SIN ESTADO</v>
      </c>
      <c r="FW256" t="str">
        <f>IF(N($H256)&lt;29,"",IF(FQ256="","",FQ256+31))</f>
        <v/>
      </c>
      <c r="FX256" t="str">
        <f>IF(FW256="","",TODAY()-FW256)</f>
        <v/>
      </c>
      <c r="GA256" t="str">
        <f>IF(FW256="","SIN ESTADO",IF(FY256&lt;&gt;"","PAGA",IF(FX256&gt;0,"VENCIDA",IF(FX256&gt;=-5,"POR VENCER","AL DÍA"))))</f>
        <v>SIN ESTADO</v>
      </c>
      <c r="GC256" t="str">
        <f>IF(N($H256)&lt;30,"",IF(FW256="","",FW256+31))</f>
        <v/>
      </c>
      <c r="GD256" t="str">
        <f>IF(GC256="","",TODAY()-GC256)</f>
        <v/>
      </c>
      <c r="GG256" t="str">
        <f>IF(GC256="","SIN ESTADO",IF(GE256&lt;&gt;"","PAGA",IF(GD256&gt;0,"VENCIDA",IF(GD256&gt;=-5,"POR VENCER","AL DÍA"))))</f>
        <v>SIN ESTADO</v>
      </c>
      <c r="GI256" t="str">
        <f>IF(N($H256)&lt;31,"",IF(GC256="","",GC256+31))</f>
        <v/>
      </c>
      <c r="GJ256" t="str">
        <f>IF(GI256="","",TODAY()-GI256)</f>
        <v/>
      </c>
      <c r="GM256" t="str">
        <f>IF(GI256="","SIN ESTADO",IF(GK256&lt;&gt;"","PAGA",IF(GJ256&gt;0,"VENCIDA",IF(GJ256&gt;=-5,"POR VENCER","AL DÍA"))))</f>
        <v>SIN ESTADO</v>
      </c>
      <c r="GO256" t="str">
        <f>IF(N($H256)&lt;32,"",IF(GI256="","",GI256+31))</f>
        <v/>
      </c>
      <c r="GP256" t="str">
        <f>IF(GO256="","",TODAY()-GO256)</f>
        <v/>
      </c>
      <c r="GS256" t="str">
        <f>IF(GO256="","SIN ESTADO",IF(GQ256&lt;&gt;"","PAGA",IF(GP256&gt;0,"VENCIDA",IF(GP256&gt;=-5,"POR VENCER","AL DÍA"))))</f>
        <v>SIN ESTADO</v>
      </c>
      <c r="GU256" t="str">
        <f>IF(N($H256)&lt;33,"",IF(GO256="","",GO256+31))</f>
        <v/>
      </c>
      <c r="GV256" t="str">
        <f>IF(GU256="","",TODAY()-GU256)</f>
        <v/>
      </c>
      <c r="GY256" t="str">
        <f>IF(GU256="","SIN ESTADO",IF(GW256&lt;&gt;"","PAGA",IF(GV256&gt;0,"VENCIDA",IF(GV256&gt;=-5,"POR VENCER","AL DÍA"))))</f>
        <v>SIN ESTADO</v>
      </c>
      <c r="HA256" t="str">
        <f>IF(N($H256)&lt;34,"",IF(GU256="","",GU256+31))</f>
        <v/>
      </c>
      <c r="HB256" t="str">
        <f>IF(HA256="","",TODAY()-HA256)</f>
        <v/>
      </c>
      <c r="HE256" t="str">
        <f>IF(HA256="","SIN ESTADO",IF(HC256&lt;&gt;"","PAGA",IF(HB256&gt;0,"VENCIDA",IF(HB256&gt;=-5,"POR VENCER","AL DÍA"))))</f>
        <v>SIN ESTADO</v>
      </c>
      <c r="HG256" t="str">
        <f>IF(N($H256)&lt;35,"",IF(HA256="","",HA256+31))</f>
        <v/>
      </c>
      <c r="HH256" t="str">
        <f>IF(HG256="","",TODAY()-HG256)</f>
        <v/>
      </c>
      <c r="HK256" t="str">
        <f>IF(HG256="","SIN ESTADO",IF(HI256&lt;&gt;"","PAGA",IF(HH256&gt;0,"VENCIDA",IF(HH256&gt;=-5,"POR VENCER","AL DÍA"))))</f>
        <v>SIN ESTADO</v>
      </c>
      <c r="HM256" t="str">
        <f>IF(N($H256)&lt;36,"",IF(HG256="","",HG256+31))</f>
        <v/>
      </c>
      <c r="HN256" t="str">
        <f>IF(HM256="","",TODAY()-HM256)</f>
        <v/>
      </c>
      <c r="HQ256" t="str">
        <f>IF(HM256="","SIN ESTADO",IF(HO256&lt;&gt;"","PAGA",IF(HN256&gt;0,"VENCIDA",IF(HN256&gt;=-5,"POR VENCER","AL DÍA"))))</f>
        <v>SIN ESTADO</v>
      </c>
      <c r="HS256">
        <f>N256+T256+Z256+AF256+AL256+AR256+AX256+BD256+BJ256+BP256+BV256+CB256+CH256+CN256+CT256+CZ256+DF256+DL256+DR256+DX256+ED256+EJ256+EP256+EV256+FB256+FH256+FN256+FT256+FZ256+GF256+GL256+GR256+GX256+HD256+HJ256+HP256</f>
        <v>0</v>
      </c>
      <c r="HU256">
        <f>IFERROR(N($J256),0)</f>
        <v>0</v>
      </c>
      <c r="HW256">
        <f>SUMPRODUCT((MOD(COLUMN($M256:$HR256)-COLUMN($M256),6)=0)*ISNUMBER($M256:$HR256)*($M256:$HR256&gt;=RESUMEN!$C$26)*($M256:$HR256&lt;=RESUMEN!$C$27)*IFERROR(N($N256:$HS256),0))</f>
        <v>0</v>
      </c>
      <c r="HX256">
        <f>SUMPRODUCT((MOD(COLUMN($M256:$HR256)-COLUMN($M256),6)=0)*ISNUMBER($M256:$HR256)*($M256:$HR256&gt;=RESUMEN!$C$26)*($M256:$HR256&lt;=RESUMEN!$C$27))</f>
        <v>0</v>
      </c>
    </row>
    <row r="257">
      <c r="B257">
        <f>VENTAS!A256</f>
        <v>254</v>
      </c>
      <c r="C257" t="str">
        <f>VENTAS!B256</f>
        <v xml:space="preserve">LC2 - 27 - 9 </v>
      </c>
      <c r="D257" t="str">
        <f>VENTAS!C256</f>
        <v>VENDIDO</v>
      </c>
      <c r="E257">
        <f>VENTAS!D256</f>
        <v>28000000</v>
      </c>
      <c r="F257">
        <f>VENTAS!J256</f>
        <v>24000000</v>
      </c>
      <c r="G257">
        <f>VENTAS!F256</f>
        <v>46178</v>
      </c>
      <c r="H257">
        <f>VENTAS!K256</f>
        <v>24</v>
      </c>
      <c r="I257" t="str">
        <f>VENTAS!M256</f>
        <v>5 DE CADA MES</v>
      </c>
      <c r="J257">
        <f>VENTAS!L256</f>
        <v>1000000</v>
      </c>
      <c r="K257">
        <f>IF(N($H257)&lt;1,"",$G257+31)</f>
        <v>46209</v>
      </c>
      <c r="L257">
        <f>IF(K257="","",TODAY()-K257)</f>
        <v>109</v>
      </c>
      <c r="M257">
        <v>46207</v>
      </c>
      <c r="N257">
        <v>1000000</v>
      </c>
      <c r="O257" t="str">
        <f>IF(K257="","SIN ESTADO",IF(M257&lt;&gt;"","PAGA",IF(L257&gt;0,"VENCIDA",IF(L257&gt;=-5,"POR VENCER","AL DÍA"))))</f>
        <v>PAGA</v>
      </c>
      <c r="P257" t="str">
        <v>TRANSFERENCIA</v>
      </c>
      <c r="Q257">
        <f>IF(N($H257)&lt;2,"",IF(K257="","",K257+31))</f>
        <v>46240</v>
      </c>
      <c r="R257">
        <f>IF(Q257="","",TODAY()-Q257)</f>
        <v>78</v>
      </c>
      <c r="S257">
        <v>46239</v>
      </c>
      <c r="T257">
        <v>1000000</v>
      </c>
      <c r="U257" t="str">
        <f>IF(Q257="","SIN ESTADO",IF(S257&lt;&gt;"","PAGA",IF(R257&gt;0,"VENCIDA",IF(R257&gt;=-5,"POR VENCER","AL DÍA"))))</f>
        <v>PAGA</v>
      </c>
      <c r="V257" t="str">
        <v>TRANSFERENCIA</v>
      </c>
      <c r="W257">
        <f>IF(N($H257)&lt;3,"",IF(Q257="","",Q257+31))</f>
        <v>46271</v>
      </c>
      <c r="X257">
        <f>IF(W257="","",TODAY()-W257)</f>
        <v>47</v>
      </c>
      <c r="Y257">
        <v>46269</v>
      </c>
      <c r="Z257">
        <v>1000000</v>
      </c>
      <c r="AA257" t="str">
        <f>IF(W257="","SIN ESTADO",IF(Y257&lt;&gt;"","PAGA",IF(X257&gt;0,"VENCIDA",IF(X257&gt;=-5,"POR VENCER","AL DÍA"))))</f>
        <v>PAGA</v>
      </c>
      <c r="AB257" t="str">
        <v>TRANSFERENCIA</v>
      </c>
      <c r="AC257">
        <f>IF(N($H257)&lt;4,"",IF(W257="","",W257+31))</f>
        <v>46302</v>
      </c>
      <c r="AD257">
        <f>IF(AC257="","",TODAY()-AC257)</f>
        <v>16</v>
      </c>
      <c r="AE257">
        <v>46298</v>
      </c>
      <c r="AF257">
        <v>1000000</v>
      </c>
      <c r="AG257" t="str">
        <f>IF(AC257="","SIN ESTADO",IF(AE257&lt;&gt;"","PAGA",IF(AD257&gt;0,"VENCIDA",IF(AD257&gt;=-5,"POR VENCER","AL DÍA"))))</f>
        <v>PAGA</v>
      </c>
      <c r="AH257" t="str">
        <v>TRANSFERENCIA</v>
      </c>
      <c r="AI257">
        <f>IF(N($H257)&lt;5,"",IF(AC257="","",AC257+31))</f>
        <v>46333</v>
      </c>
      <c r="AJ257">
        <f>IF(AI257="","",TODAY()-AI257)</f>
        <v>-15</v>
      </c>
      <c r="AM257" t="str">
        <f>IF(AI257="","SIN ESTADO",IF(AK257&lt;&gt;"","PAGA",IF(AJ257&gt;0,"VENCIDA",IF(AJ257&gt;=-5,"POR VENCER","AL DÍA"))))</f>
        <v>AL DÍA</v>
      </c>
      <c r="AO257">
        <f>IF(N($H257)&lt;6,"",IF(AI257="","",AI257+31))</f>
        <v>46364</v>
      </c>
      <c r="AP257">
        <f>IF(AO257="","",TODAY()-AO257)</f>
        <v>-46</v>
      </c>
      <c r="AS257" t="str">
        <f>IF(AO257="","SIN ESTADO",IF(AQ257&lt;&gt;"","PAGA",IF(AP257&gt;0,"VENCIDA",IF(AP257&gt;=-5,"POR VENCER","AL DÍA"))))</f>
        <v>AL DÍA</v>
      </c>
      <c r="AU257">
        <f>IF(N($H257)&lt;7,"",IF(AO257="","",AO257+31))</f>
        <v>46395</v>
      </c>
      <c r="AV257">
        <f>IF(AU257="","",TODAY()-AU257)</f>
        <v>-77</v>
      </c>
      <c r="AY257" t="str">
        <f>IF(AU257="","SIN ESTADO",IF(AW257&lt;&gt;"","PAGA",IF(AV257&gt;0,"VENCIDA",IF(AV257&gt;=-5,"POR VENCER","AL DÍA"))))</f>
        <v>AL DÍA</v>
      </c>
      <c r="BA257">
        <f>IF(N($H257)&lt;8,"",IF(AU257="","",AU257+31))</f>
        <v>46426</v>
      </c>
      <c r="BB257">
        <f>IF(BA257="","",TODAY()-BA257)</f>
        <v>-108</v>
      </c>
      <c r="BE257" t="str">
        <f>IF(BA257="","SIN ESTADO",IF(BC257&lt;&gt;"","PAGA",IF(BB257&gt;0,"VENCIDA",IF(BB257&gt;=-5,"POR VENCER","AL DÍA"))))</f>
        <v>AL DÍA</v>
      </c>
      <c r="BG257">
        <f>IF(N($H257)&lt;9,"",IF(BA257="","",BA257+31))</f>
        <v>46457</v>
      </c>
      <c r="BH257">
        <f>IF(BG257="","",TODAY()-BG257)</f>
        <v>-139</v>
      </c>
      <c r="BK257" t="str">
        <f>IF(BG257="","SIN ESTADO",IF(BI257&lt;&gt;"","PAGA",IF(BH257&gt;0,"VENCIDA",IF(BH257&gt;=-5,"POR VENCER","AL DÍA"))))</f>
        <v>AL DÍA</v>
      </c>
      <c r="BM257">
        <f>IF(N($H257)&lt;10,"",IF(BG257="","",BG257+31))</f>
        <v>46488</v>
      </c>
      <c r="BN257">
        <f>IF(BM257="","",TODAY()-BM257)</f>
        <v>-170</v>
      </c>
      <c r="BQ257" t="str">
        <f>IF(BM257="","SIN ESTADO",IF(BO257&lt;&gt;"","PAGA",IF(BN257&gt;0,"VENCIDA",IF(BN257&gt;=-5,"POR VENCER","AL DÍA"))))</f>
        <v>AL DÍA</v>
      </c>
      <c r="BS257">
        <f>IF(N($H257)&lt;11,"",IF(BM257="","",BM257+31))</f>
        <v>46519</v>
      </c>
      <c r="BT257">
        <f>IF(BS257="","",TODAY()-BS257)</f>
        <v>-201</v>
      </c>
      <c r="BW257" t="str">
        <f>IF(BS257="","SIN ESTADO",IF(BU257&lt;&gt;"","PAGA",IF(BT257&gt;0,"VENCIDA",IF(BT257&gt;=-5,"POR VENCER","AL DÍA"))))</f>
        <v>AL DÍA</v>
      </c>
      <c r="BY257">
        <f>IF(N($H257)&lt;12,"",IF(BS257="","",BS257+31))</f>
        <v>46550</v>
      </c>
      <c r="BZ257">
        <f>IF(BY257="","",TODAY()-BY257)</f>
        <v>-232</v>
      </c>
      <c r="CC257" t="str">
        <f>IF(BY257="","SIN ESTADO",IF(CA257&lt;&gt;"","PAGA",IF(BZ257&gt;0,"VENCIDA",IF(BZ257&gt;=-5,"POR VENCER","AL DÍA"))))</f>
        <v>AL DÍA</v>
      </c>
      <c r="CE257">
        <f>IF(N($H257)&lt;13,"",IF(BY257="","",BY257+31))</f>
        <v>46581</v>
      </c>
      <c r="CF257">
        <f>IF(CE257="","",TODAY()-CE257)</f>
        <v>-263</v>
      </c>
      <c r="CI257" t="str">
        <f>IF(CE257="","SIN ESTADO",IF(CG257&lt;&gt;"","PAGA",IF(CF257&gt;0,"VENCIDA",IF(CF257&gt;=-5,"POR VENCER","AL DÍA"))))</f>
        <v>AL DÍA</v>
      </c>
      <c r="CK257">
        <f>IF(N($H257)&lt;14,"",IF(CE257="","",CE257+31))</f>
        <v>46612</v>
      </c>
      <c r="CL257">
        <f>IF(CK257="","",TODAY()-CK257)</f>
        <v>-294</v>
      </c>
      <c r="CO257" t="str">
        <f>IF(CK257="","SIN ESTADO",IF(CM257&lt;&gt;"","PAGA",IF(CL257&gt;0,"VENCIDA",IF(CL257&gt;=-5,"POR VENCER","AL DÍA"))))</f>
        <v>AL DÍA</v>
      </c>
      <c r="CQ257">
        <f>IF(N($H257)&lt;15,"",IF(CK257="","",CK257+31))</f>
        <v>46643</v>
      </c>
      <c r="CR257">
        <f>IF(CQ257="","",TODAY()-CQ257)</f>
        <v>-325</v>
      </c>
      <c r="CU257" t="str">
        <f>IF(CQ257="","SIN ESTADO",IF(CS257&lt;&gt;"","PAGA",IF(CR257&gt;0,"VENCIDA",IF(CR257&gt;=-5,"POR VENCER","AL DÍA"))))</f>
        <v>AL DÍA</v>
      </c>
      <c r="CW257">
        <f>IF(N($H257)&lt;16,"",IF(CQ257="","",CQ257+31))</f>
        <v>46674</v>
      </c>
      <c r="CX257">
        <f>IF(CW257="","",TODAY()-CW257)</f>
        <v>-356</v>
      </c>
      <c r="DA257" t="str">
        <f>IF(CW257="","SIN ESTADO",IF(CY257&lt;&gt;"","PAGA",IF(CX257&gt;0,"VENCIDA",IF(CX257&gt;=-5,"POR VENCER","AL DÍA"))))</f>
        <v>AL DÍA</v>
      </c>
      <c r="DC257">
        <f>IF(N($H257)&lt;17,"",IF(CW257="","",CW257+31))</f>
        <v>46705</v>
      </c>
      <c r="DD257">
        <f>IF(DC257="","",TODAY()-DC257)</f>
        <v>-387</v>
      </c>
      <c r="DG257" t="str">
        <f>IF(DC257="","SIN ESTADO",IF(DE257&lt;&gt;"","PAGA",IF(DD257&gt;0,"VENCIDA",IF(DD257&gt;=-5,"POR VENCER","AL DÍA"))))</f>
        <v>AL DÍA</v>
      </c>
      <c r="DI257">
        <f>IF(N($H257)&lt;18,"",IF(DC257="","",DC257+31))</f>
        <v>46736</v>
      </c>
      <c r="DJ257">
        <f>IF(DI257="","",TODAY()-DI257)</f>
        <v>-418</v>
      </c>
      <c r="DM257" t="str">
        <f>IF(DI257="","SIN ESTADO",IF(DK257&lt;&gt;"","PAGA",IF(DJ257&gt;0,"VENCIDA",IF(DJ257&gt;=-5,"POR VENCER","AL DÍA"))))</f>
        <v>AL DÍA</v>
      </c>
      <c r="DO257">
        <f>IF(N($H257)&lt;19,"",IF(DI257="","",DI257+31))</f>
        <v>46767</v>
      </c>
      <c r="DP257">
        <f>IF(DO257="","",TODAY()-DO257)</f>
        <v>-449</v>
      </c>
      <c r="DS257" t="str">
        <f>IF(DO257="","SIN ESTADO",IF(DQ257&lt;&gt;"","PAGA",IF(DP257&gt;0,"VENCIDA",IF(DP257&gt;=-5,"POR VENCER","AL DÍA"))))</f>
        <v>AL DÍA</v>
      </c>
      <c r="DU257">
        <f>IF(N($H257)&lt;20,"",IF(DO257="","",DO257+31))</f>
        <v>46798</v>
      </c>
      <c r="DV257">
        <f>IF(DU257="","",TODAY()-DU257)</f>
        <v>-480</v>
      </c>
      <c r="DY257" t="str">
        <f>IF(DU257="","SIN ESTADO",IF(DW257&lt;&gt;"","PAGA",IF(DV257&gt;0,"VENCIDA",IF(DV257&gt;=-5,"POR VENCER","AL DÍA"))))</f>
        <v>AL DÍA</v>
      </c>
      <c r="EA257">
        <f>IF(N($H257)&lt;21,"",IF(DU257="","",DU257+31))</f>
        <v>46829</v>
      </c>
      <c r="EB257">
        <f>IF(EA257="","",TODAY()-EA257)</f>
        <v>-511</v>
      </c>
      <c r="EE257" t="str">
        <f>IF(EA257="","SIN ESTADO",IF(EC257&lt;&gt;"","PAGA",IF(EB257&gt;0,"VENCIDA",IF(EB257&gt;=-5,"POR VENCER","AL DÍA"))))</f>
        <v>AL DÍA</v>
      </c>
      <c r="EG257">
        <f>IF(N($H257)&lt;22,"",IF(EA257="","",EA257+31))</f>
        <v>46860</v>
      </c>
      <c r="EH257">
        <f>IF(EG257="","",TODAY()-EG257)</f>
        <v>-542</v>
      </c>
      <c r="EK257" t="str">
        <f>IF(EG257="","SIN ESTADO",IF(EI257&lt;&gt;"","PAGA",IF(EH257&gt;0,"VENCIDA",IF(EH257&gt;=-5,"POR VENCER","AL DÍA"))))</f>
        <v>AL DÍA</v>
      </c>
      <c r="EM257">
        <f>IF(N($H257)&lt;23,"",IF(EG257="","",EG257+31))</f>
        <v>46891</v>
      </c>
      <c r="EN257">
        <f>IF(EM257="","",TODAY()-EM257)</f>
        <v>-573</v>
      </c>
      <c r="EQ257" t="str">
        <f>IF(EM257="","SIN ESTADO",IF(EO257&lt;&gt;"","PAGA",IF(EN257&gt;0,"VENCIDA",IF(EN257&gt;=-5,"POR VENCER","AL DÍA"))))</f>
        <v>AL DÍA</v>
      </c>
      <c r="ES257">
        <f>IF(N($H257)&lt;24,"",IF(EM257="","",EM257+31))</f>
        <v>46922</v>
      </c>
      <c r="ET257">
        <f>IF(ES257="","",TODAY()-ES257)</f>
        <v>-604</v>
      </c>
      <c r="EW257" t="str">
        <f>IF(ES257="","SIN ESTADO",IF(EU257&lt;&gt;"","PAGA",IF(ET257&gt;0,"VENCIDA",IF(ET257&gt;=-5,"POR VENCER","AL DÍA"))))</f>
        <v>AL DÍA</v>
      </c>
      <c r="EY257" t="str">
        <f>IF(N($H257)&lt;25,"",IF(ES257="","",ES257+31))</f>
        <v/>
      </c>
      <c r="EZ257" t="str">
        <f>IF(EY257="","",TODAY()-EY257)</f>
        <v/>
      </c>
      <c r="FC257" t="str">
        <f>IF(EY257="","SIN ESTADO",IF(FA257&lt;&gt;"","PAGA",IF(EZ257&gt;0,"VENCIDA",IF(EZ257&gt;=-5,"POR VENCER","AL DÍA"))))</f>
        <v>SIN ESTADO</v>
      </c>
      <c r="FE257" t="str">
        <f>IF(N($H257)&lt;26,"",IF(EY257="","",EY257+31))</f>
        <v/>
      </c>
      <c r="FF257" t="str">
        <f>IF(FE257="","",TODAY()-FE257)</f>
        <v/>
      </c>
      <c r="FI257" t="str">
        <f>IF(FE257="","SIN ESTADO",IF(FG257&lt;&gt;"","PAGA",IF(FF257&gt;0,"VENCIDA",IF(FF257&gt;=-5,"POR VENCER","AL DÍA"))))</f>
        <v>SIN ESTADO</v>
      </c>
      <c r="FK257" t="str">
        <f>IF(N($H257)&lt;27,"",IF(FE257="","",FE257+31))</f>
        <v/>
      </c>
      <c r="FL257" t="str">
        <f>IF(FK257="","",TODAY()-FK257)</f>
        <v/>
      </c>
      <c r="FO257" t="str">
        <f>IF(FK257="","SIN ESTADO",IF(FM257&lt;&gt;"","PAGA",IF(FL257&gt;0,"VENCIDA",IF(FL257&gt;=-5,"POR VENCER","AL DÍA"))))</f>
        <v>SIN ESTADO</v>
      </c>
      <c r="FQ257" t="str">
        <f>IF(N($H257)&lt;28,"",IF(FK257="","",FK257+31))</f>
        <v/>
      </c>
      <c r="FR257" t="str">
        <f>IF(FQ257="","",TODAY()-FQ257)</f>
        <v/>
      </c>
      <c r="FU257" t="str">
        <f>IF(FQ257="","SIN ESTADO",IF(FS257&lt;&gt;"","PAGA",IF(FR257&gt;0,"VENCIDA",IF(FR257&gt;=-5,"POR VENCER","AL DÍA"))))</f>
        <v>SIN ESTADO</v>
      </c>
      <c r="FW257" t="str">
        <f>IF(N($H257)&lt;29,"",IF(FQ257="","",FQ257+31))</f>
        <v/>
      </c>
      <c r="FX257" t="str">
        <f>IF(FW257="","",TODAY()-FW257)</f>
        <v/>
      </c>
      <c r="GA257" t="str">
        <f>IF(FW257="","SIN ESTADO",IF(FY257&lt;&gt;"","PAGA",IF(FX257&gt;0,"VENCIDA",IF(FX257&gt;=-5,"POR VENCER","AL DÍA"))))</f>
        <v>SIN ESTADO</v>
      </c>
      <c r="GC257" t="str">
        <f>IF(N($H257)&lt;30,"",IF(FW257="","",FW257+31))</f>
        <v/>
      </c>
      <c r="GD257" t="str">
        <f>IF(GC257="","",TODAY()-GC257)</f>
        <v/>
      </c>
      <c r="GG257" t="str">
        <f>IF(GC257="","SIN ESTADO",IF(GE257&lt;&gt;"","PAGA",IF(GD257&gt;0,"VENCIDA",IF(GD257&gt;=-5,"POR VENCER","AL DÍA"))))</f>
        <v>SIN ESTADO</v>
      </c>
      <c r="GI257" t="str">
        <f>IF(N($H257)&lt;31,"",IF(GC257="","",GC257+31))</f>
        <v/>
      </c>
      <c r="GJ257" t="str">
        <f>IF(GI257="","",TODAY()-GI257)</f>
        <v/>
      </c>
      <c r="GM257" t="str">
        <f>IF(GI257="","SIN ESTADO",IF(GK257&lt;&gt;"","PAGA",IF(GJ257&gt;0,"VENCIDA",IF(GJ257&gt;=-5,"POR VENCER","AL DÍA"))))</f>
        <v>SIN ESTADO</v>
      </c>
      <c r="GO257" t="str">
        <f>IF(N($H257)&lt;32,"",IF(GI257="","",GI257+31))</f>
        <v/>
      </c>
      <c r="GP257" t="str">
        <f>IF(GO257="","",TODAY()-GO257)</f>
        <v/>
      </c>
      <c r="GS257" t="str">
        <f>IF(GO257="","SIN ESTADO",IF(GQ257&lt;&gt;"","PAGA",IF(GP257&gt;0,"VENCIDA",IF(GP257&gt;=-5,"POR VENCER","AL DÍA"))))</f>
        <v>SIN ESTADO</v>
      </c>
      <c r="GU257" t="str">
        <f>IF(N($H257)&lt;33,"",IF(GO257="","",GO257+31))</f>
        <v/>
      </c>
      <c r="GV257" t="str">
        <f>IF(GU257="","",TODAY()-GU257)</f>
        <v/>
      </c>
      <c r="GY257" t="str">
        <f>IF(GU257="","SIN ESTADO",IF(GW257&lt;&gt;"","PAGA",IF(GV257&gt;0,"VENCIDA",IF(GV257&gt;=-5,"POR VENCER","AL DÍA"))))</f>
        <v>SIN ESTADO</v>
      </c>
      <c r="HA257" t="str">
        <f>IF(N($H257)&lt;34,"",IF(GU257="","",GU257+31))</f>
        <v/>
      </c>
      <c r="HB257" t="str">
        <f>IF(HA257="","",TODAY()-HA257)</f>
        <v/>
      </c>
      <c r="HE257" t="str">
        <f>IF(HA257="","SIN ESTADO",IF(HC257&lt;&gt;"","PAGA",IF(HB257&gt;0,"VENCIDA",IF(HB257&gt;=-5,"POR VENCER","AL DÍA"))))</f>
        <v>SIN ESTADO</v>
      </c>
      <c r="HG257" t="str">
        <f>IF(N($H257)&lt;35,"",IF(HA257="","",HA257+31))</f>
        <v/>
      </c>
      <c r="HH257" t="str">
        <f>IF(HG257="","",TODAY()-HG257)</f>
        <v/>
      </c>
      <c r="HK257" t="str">
        <f>IF(HG257="","SIN ESTADO",IF(HI257&lt;&gt;"","PAGA",IF(HH257&gt;0,"VENCIDA",IF(HH257&gt;=-5,"POR VENCER","AL DÍA"))))</f>
        <v>SIN ESTADO</v>
      </c>
      <c r="HM257" t="str">
        <f>IF(N($H257)&lt;36,"",IF(HG257="","",HG257+31))</f>
        <v/>
      </c>
      <c r="HN257" t="str">
        <f>IF(HM257="","",TODAY()-HM257)</f>
        <v/>
      </c>
      <c r="HQ257" t="str">
        <f>IF(HM257="","SIN ESTADO",IF(HO257&lt;&gt;"","PAGA",IF(HN257&gt;0,"VENCIDA",IF(HN257&gt;=-5,"POR VENCER","AL DÍA"))))</f>
        <v>SIN ESTADO</v>
      </c>
      <c r="HS257">
        <f>N257+T257+Z257+AF257+AL257+AR257+AX257+BD257+BJ257+BP257+BV257+CB257+CH257+CN257+CT257+CZ257+DF257+DL257+DR257+DX257+ED257+EJ257+EP257+EV257+FB257+FH257+FN257+FT257+FZ257+GF257+GL257+GR257+GX257+HD257+HJ257+HP257</f>
        <v>4000000</v>
      </c>
      <c r="HU257">
        <f>IFERROR(N($J257),0)</f>
        <v>1000000</v>
      </c>
      <c r="HW257">
        <f>SUMPRODUCT((MOD(COLUMN($M257:$HR257)-COLUMN($M257),6)=0)*ISNUMBER($M257:$HR257)*($M257:$HR257&gt;=RESUMEN!$C$26)*($M257:$HR257&lt;=RESUMEN!$C$27)*IFERROR(N($N257:$HS257),0))</f>
        <v>1000000</v>
      </c>
      <c r="HX257">
        <f>SUMPRODUCT((MOD(COLUMN($M257:$HR257)-COLUMN($M257),6)=0)*ISNUMBER($M257:$HR257)*($M257:$HR257&gt;=RESUMEN!$C$26)*($M257:$HR257&lt;=RESUMEN!$C$27))</f>
        <v>1</v>
      </c>
    </row>
    <row r="258">
      <c r="B258">
        <f>VENTAS!A257</f>
        <v>255</v>
      </c>
      <c r="C258" t="str">
        <f>VENTAS!B257</f>
        <v xml:space="preserve">LC2 - 27 - 10 Y 11 </v>
      </c>
      <c r="D258" t="str">
        <f>VENTAS!C257</f>
        <v>VENDIDO</v>
      </c>
      <c r="E258">
        <f>VENTAS!D257</f>
        <v>56000000</v>
      </c>
      <c r="F258">
        <f>VENTAS!J257</f>
        <v>48000000</v>
      </c>
      <c r="G258">
        <f>VENTAS!F257</f>
        <v>45852</v>
      </c>
      <c r="H258">
        <f>VENTAS!K257</f>
        <v>24</v>
      </c>
      <c r="I258" t="str">
        <f>VENTAS!M257</f>
        <v xml:space="preserve">14 DE CADA MES </v>
      </c>
      <c r="J258">
        <f>VENTAS!L257</f>
        <v>2000000</v>
      </c>
      <c r="K258">
        <f>IF(N($H258)&lt;1,"",$G258+31)</f>
        <v>45883</v>
      </c>
      <c r="L258">
        <f>IF(K258="","",TODAY()-K258)</f>
        <v>435</v>
      </c>
      <c r="M258">
        <v>45897</v>
      </c>
      <c r="N258">
        <v>2000000</v>
      </c>
      <c r="O258" t="str">
        <f>IF(K258="","SIN ESTADO",IF(M258&lt;&gt;"","PAGA",IF(L258&gt;0,"VENCIDA",IF(L258&gt;=-5,"POR VENCER","AL DÍA"))))</f>
        <v>PAGA</v>
      </c>
      <c r="P258" t="str">
        <v>TRANSFERENCIA</v>
      </c>
      <c r="Q258">
        <f>IF(N($H258)&lt;2,"",IF(K258="","",K258+31))</f>
        <v>45914</v>
      </c>
      <c r="R258">
        <f>IF(Q258="","",TODAY()-Q258)</f>
        <v>404</v>
      </c>
      <c r="S258">
        <v>45929</v>
      </c>
      <c r="T258">
        <v>2000000</v>
      </c>
      <c r="U258" t="str">
        <f>IF(Q258="","SIN ESTADO",IF(S258&lt;&gt;"","PAGA",IF(R258&gt;0,"VENCIDA",IF(R258&gt;=-5,"POR VENCER","AL DÍA"))))</f>
        <v>PAGA</v>
      </c>
      <c r="V258" t="str">
        <v>TRANSFERENCIA</v>
      </c>
      <c r="W258">
        <f>IF(N($H258)&lt;3,"",IF(Q258="","",Q258+31))</f>
        <v>45945</v>
      </c>
      <c r="X258">
        <f>IF(W258="","",TODAY()-W258)</f>
        <v>373</v>
      </c>
      <c r="Y258">
        <v>45959</v>
      </c>
      <c r="Z258">
        <v>2000000</v>
      </c>
      <c r="AA258" t="str">
        <f>IF(W258="","SIN ESTADO",IF(Y258&lt;&gt;"","PAGA",IF(X258&gt;0,"VENCIDA",IF(X258&gt;=-5,"POR VENCER","AL DÍA"))))</f>
        <v>PAGA</v>
      </c>
      <c r="AB258" t="str">
        <v>TRANSFERENCIA</v>
      </c>
      <c r="AC258">
        <f>IF(N($H258)&lt;4,"",IF(W258="","",W258+31))</f>
        <v>45976</v>
      </c>
      <c r="AD258">
        <f>IF(AC258="","",TODAY()-AC258)</f>
        <v>342</v>
      </c>
      <c r="AE258">
        <v>45989</v>
      </c>
      <c r="AF258">
        <v>2000000</v>
      </c>
      <c r="AG258" t="str">
        <f>IF(AC258="","SIN ESTADO",IF(AE258&lt;&gt;"","PAGA",IF(AD258&gt;0,"VENCIDA",IF(AD258&gt;=-5,"POR VENCER","AL DÍA"))))</f>
        <v>PAGA</v>
      </c>
      <c r="AH258" t="str">
        <v>TRANSFERENCIA</v>
      </c>
      <c r="AI258">
        <f>IF(N($H258)&lt;5,"",IF(AC258="","",AC258+31))</f>
        <v>46007</v>
      </c>
      <c r="AJ258">
        <f>IF(AI258="","",TODAY()-AI258)</f>
        <v>311</v>
      </c>
      <c r="AK258">
        <v>46021</v>
      </c>
      <c r="AL258">
        <v>2000000</v>
      </c>
      <c r="AM258" t="str">
        <f>IF(AI258="","SIN ESTADO",IF(AK258&lt;&gt;"","PAGA",IF(AJ258&gt;0,"VENCIDA",IF(AJ258&gt;=-5,"POR VENCER","AL DÍA"))))</f>
        <v>PAGA</v>
      </c>
      <c r="AN258" t="str">
        <v>TRANSFERENCIA</v>
      </c>
      <c r="AO258">
        <f>IF(N($H258)&lt;6,"",IF(AI258="","",AI258+31))</f>
        <v>46038</v>
      </c>
      <c r="AP258">
        <f>IF(AO258="","",TODAY()-AO258)</f>
        <v>280</v>
      </c>
      <c r="AQ258">
        <v>46053</v>
      </c>
      <c r="AR258">
        <v>2000000</v>
      </c>
      <c r="AS258" t="str">
        <f>IF(AO258="","SIN ESTADO",IF(AQ258&lt;&gt;"","PAGA",IF(AP258&gt;0,"VENCIDA",IF(AP258&gt;=-5,"POR VENCER","AL DÍA"))))</f>
        <v>PAGA</v>
      </c>
      <c r="AT258" t="str">
        <v>TRANSFERENCIA</v>
      </c>
      <c r="AU258">
        <f>IF(N($H258)&lt;7,"",IF(AO258="","",AO258+31))</f>
        <v>46069</v>
      </c>
      <c r="AV258">
        <f>IF(AU258="","",TODAY()-AU258)</f>
        <v>249</v>
      </c>
      <c r="AW258">
        <v>46079</v>
      </c>
      <c r="AX258">
        <v>2000000</v>
      </c>
      <c r="AY258" t="str">
        <f>IF(AU258="","SIN ESTADO",IF(AW258&lt;&gt;"","PAGA",IF(AV258&gt;0,"VENCIDA",IF(AV258&gt;=-5,"POR VENCER","AL DÍA"))))</f>
        <v>PAGA</v>
      </c>
      <c r="AZ258" t="str">
        <v>TRANSFERENCIA</v>
      </c>
      <c r="BA258">
        <f>IF(N($H258)&lt;8,"",IF(AU258="","",AU258+31))</f>
        <v>46100</v>
      </c>
      <c r="BB258">
        <f>IF(BA258="","",TODAY()-BA258)</f>
        <v>218</v>
      </c>
      <c r="BC258">
        <v>46112</v>
      </c>
      <c r="BD258">
        <v>2000000</v>
      </c>
      <c r="BE258" t="str">
        <f>IF(BA258="","SIN ESTADO",IF(BC258&lt;&gt;"","PAGA",IF(BB258&gt;0,"VENCIDA",IF(BB258&gt;=-5,"POR VENCER","AL DÍA"))))</f>
        <v>PAGA</v>
      </c>
      <c r="BF258" t="str">
        <v>TRANSFERENCIA</v>
      </c>
      <c r="BG258">
        <f>IF(N($H258)&lt;9,"",IF(BA258="","",BA258+31))</f>
        <v>46131</v>
      </c>
      <c r="BH258">
        <f>IF(BG258="","",TODAY()-BG258)</f>
        <v>187</v>
      </c>
      <c r="BI258">
        <v>46142</v>
      </c>
      <c r="BJ258">
        <v>2000000</v>
      </c>
      <c r="BK258" t="str">
        <f>IF(BG258="","SIN ESTADO",IF(BI258&lt;&gt;"","PAGA",IF(BH258&gt;0,"VENCIDA",IF(BH258&gt;=-5,"POR VENCER","AL DÍA"))))</f>
        <v>PAGA</v>
      </c>
      <c r="BL258" t="str">
        <v>TRANSFERENCIA</v>
      </c>
      <c r="BM258">
        <f>IF(N($H258)&lt;10,"",IF(BG258="","",BG258+31))</f>
        <v>46162</v>
      </c>
      <c r="BN258">
        <f>IF(BM258="","",TODAY()-BM258)</f>
        <v>156</v>
      </c>
      <c r="BO258">
        <v>46174</v>
      </c>
      <c r="BP258">
        <v>2000000</v>
      </c>
      <c r="BQ258" t="str">
        <f>IF(BM258="","SIN ESTADO",IF(BO258&lt;&gt;"","PAGA",IF(BN258&gt;0,"VENCIDA",IF(BN258&gt;=-5,"POR VENCER","AL DÍA"))))</f>
        <v>PAGA</v>
      </c>
      <c r="BR258" t="str">
        <v>TRANSFERENCIA</v>
      </c>
      <c r="BS258">
        <f>IF(N($H258)&lt;11,"",IF(BM258="","",BM258+31))</f>
        <v>46193</v>
      </c>
      <c r="BT258">
        <f>IF(BS258="","",TODAY()-BS258)</f>
        <v>125</v>
      </c>
      <c r="BU258">
        <v>46567</v>
      </c>
      <c r="BV258">
        <v>2000000</v>
      </c>
      <c r="BW258" t="str">
        <f>IF(BS258="","SIN ESTADO",IF(BU258&lt;&gt;"","PAGA",IF(BT258&gt;0,"VENCIDA",IF(BT258&gt;=-5,"POR VENCER","AL DÍA"))))</f>
        <v>PAGA</v>
      </c>
      <c r="BX258" t="str">
        <v>TRANSFERENCIA</v>
      </c>
      <c r="BY258">
        <f>IF(N($H258)&lt;12,"",IF(BS258="","",BS258+31))</f>
        <v>46224</v>
      </c>
      <c r="BZ258">
        <f>IF(BY258="","",TODAY()-BY258)</f>
        <v>94</v>
      </c>
      <c r="CA258">
        <v>46234</v>
      </c>
      <c r="CB258">
        <v>2000000</v>
      </c>
      <c r="CC258" t="str">
        <f>IF(BY258="","SIN ESTADO",IF(CA258&lt;&gt;"","PAGA",IF(BZ258&gt;0,"VENCIDA",IF(BZ258&gt;=-5,"POR VENCER","AL DÍA"))))</f>
        <v>PAGA</v>
      </c>
      <c r="CD258" t="str">
        <v>TRANSFERENCIA</v>
      </c>
      <c r="CE258">
        <f>IF(N($H258)&lt;13,"",IF(BY258="","",BY258+31))</f>
        <v>46255</v>
      </c>
      <c r="CF258">
        <f>IF(CE258="","",TODAY()-CE258)</f>
        <v>63</v>
      </c>
      <c r="CG258">
        <v>46262</v>
      </c>
      <c r="CH258">
        <v>2000000</v>
      </c>
      <c r="CI258" t="str">
        <f>IF(CE258="","SIN ESTADO",IF(CG258&lt;&gt;"","PAGA",IF(CF258&gt;0,"VENCIDA",IF(CF258&gt;=-5,"POR VENCER","AL DÍA"))))</f>
        <v>PAGA</v>
      </c>
      <c r="CJ258" t="str">
        <v>TRANSFERENCIA</v>
      </c>
      <c r="CK258">
        <f>IF(N($H258)&lt;14,"",IF(CE258="","",CE258+31))</f>
        <v>46286</v>
      </c>
      <c r="CL258">
        <f>IF(CK258="","",TODAY()-CK258)</f>
        <v>32</v>
      </c>
      <c r="CM258">
        <v>46286</v>
      </c>
      <c r="CN258">
        <v>2000000</v>
      </c>
      <c r="CO258" t="str">
        <f>IF(CK258="","SIN ESTADO",IF(CM258&lt;&gt;"","PAGA",IF(CL258&gt;0,"VENCIDA",IF(CL258&gt;=-5,"POR VENCER","AL DÍA"))))</f>
        <v>PAGA</v>
      </c>
      <c r="CP258" t="str">
        <v>TRANSFERENCIA</v>
      </c>
      <c r="CQ258">
        <f>IF(N($H258)&lt;15,"",IF(CK258="","",CK258+31))</f>
        <v>46317</v>
      </c>
      <c r="CR258">
        <f>IF(CQ258="","",TODAY()-CQ258)</f>
        <v>1</v>
      </c>
      <c r="CU258" t="str">
        <f>IF(CQ258="","SIN ESTADO",IF(CS258&lt;&gt;"","PAGA",IF(CR258&gt;0,"VENCIDA",IF(CR258&gt;=-5,"POR VENCER","AL DÍA"))))</f>
        <v>VENCIDA</v>
      </c>
      <c r="CW258">
        <f>IF(N($H258)&lt;16,"",IF(CQ258="","",CQ258+31))</f>
        <v>46348</v>
      </c>
      <c r="CX258">
        <f>IF(CW258="","",TODAY()-CW258)</f>
        <v>-30</v>
      </c>
      <c r="DA258" t="str">
        <f>IF(CW258="","SIN ESTADO",IF(CY258&lt;&gt;"","PAGA",IF(CX258&gt;0,"VENCIDA",IF(CX258&gt;=-5,"POR VENCER","AL DÍA"))))</f>
        <v>AL DÍA</v>
      </c>
      <c r="DC258">
        <f>IF(N($H258)&lt;17,"",IF(CW258="","",CW258+31))</f>
        <v>46379</v>
      </c>
      <c r="DD258">
        <f>IF(DC258="","",TODAY()-DC258)</f>
        <v>-61</v>
      </c>
      <c r="DG258" t="str">
        <f>IF(DC258="","SIN ESTADO",IF(DE258&lt;&gt;"","PAGA",IF(DD258&gt;0,"VENCIDA",IF(DD258&gt;=-5,"POR VENCER","AL DÍA"))))</f>
        <v>AL DÍA</v>
      </c>
      <c r="DI258">
        <f>IF(N($H258)&lt;18,"",IF(DC258="","",DC258+31))</f>
        <v>46410</v>
      </c>
      <c r="DJ258">
        <f>IF(DI258="","",TODAY()-DI258)</f>
        <v>-92</v>
      </c>
      <c r="DM258" t="str">
        <f>IF(DI258="","SIN ESTADO",IF(DK258&lt;&gt;"","PAGA",IF(DJ258&gt;0,"VENCIDA",IF(DJ258&gt;=-5,"POR VENCER","AL DÍA"))))</f>
        <v>AL DÍA</v>
      </c>
      <c r="DO258">
        <f>IF(N($H258)&lt;19,"",IF(DI258="","",DI258+31))</f>
        <v>46441</v>
      </c>
      <c r="DP258">
        <f>IF(DO258="","",TODAY()-DO258)</f>
        <v>-123</v>
      </c>
      <c r="DS258" t="str">
        <f>IF(DO258="","SIN ESTADO",IF(DQ258&lt;&gt;"","PAGA",IF(DP258&gt;0,"VENCIDA",IF(DP258&gt;=-5,"POR VENCER","AL DÍA"))))</f>
        <v>AL DÍA</v>
      </c>
      <c r="DU258">
        <f>IF(N($H258)&lt;20,"",IF(DO258="","",DO258+31))</f>
        <v>46472</v>
      </c>
      <c r="DV258">
        <f>IF(DU258="","",TODAY()-DU258)</f>
        <v>-154</v>
      </c>
      <c r="DY258" t="str">
        <f>IF(DU258="","SIN ESTADO",IF(DW258&lt;&gt;"","PAGA",IF(DV258&gt;0,"VENCIDA",IF(DV258&gt;=-5,"POR VENCER","AL DÍA"))))</f>
        <v>AL DÍA</v>
      </c>
      <c r="EA258">
        <f>IF(N($H258)&lt;21,"",IF(DU258="","",DU258+31))</f>
        <v>46503</v>
      </c>
      <c r="EB258">
        <f>IF(EA258="","",TODAY()-EA258)</f>
        <v>-185</v>
      </c>
      <c r="EE258" t="str">
        <f>IF(EA258="","SIN ESTADO",IF(EC258&lt;&gt;"","PAGA",IF(EB258&gt;0,"VENCIDA",IF(EB258&gt;=-5,"POR VENCER","AL DÍA"))))</f>
        <v>AL DÍA</v>
      </c>
      <c r="EG258">
        <f>IF(N($H258)&lt;22,"",IF(EA258="","",EA258+31))</f>
        <v>46534</v>
      </c>
      <c r="EH258">
        <f>IF(EG258="","",TODAY()-EG258)</f>
        <v>-216</v>
      </c>
      <c r="EK258" t="str">
        <f>IF(EG258="","SIN ESTADO",IF(EI258&lt;&gt;"","PAGA",IF(EH258&gt;0,"VENCIDA",IF(EH258&gt;=-5,"POR VENCER","AL DÍA"))))</f>
        <v>AL DÍA</v>
      </c>
      <c r="EM258">
        <f>IF(N($H258)&lt;23,"",IF(EG258="","",EG258+31))</f>
        <v>46565</v>
      </c>
      <c r="EN258">
        <f>IF(EM258="","",TODAY()-EM258)</f>
        <v>-247</v>
      </c>
      <c r="EQ258" t="str">
        <f>IF(EM258="","SIN ESTADO",IF(EO258&lt;&gt;"","PAGA",IF(EN258&gt;0,"VENCIDA",IF(EN258&gt;=-5,"POR VENCER","AL DÍA"))))</f>
        <v>AL DÍA</v>
      </c>
      <c r="ES258">
        <f>IF(N($H258)&lt;24,"",IF(EM258="","",EM258+31))</f>
        <v>46596</v>
      </c>
      <c r="ET258">
        <f>IF(ES258="","",TODAY()-ES258)</f>
        <v>-278</v>
      </c>
      <c r="EW258" t="str">
        <f>IF(ES258="","SIN ESTADO",IF(EU258&lt;&gt;"","PAGA",IF(ET258&gt;0,"VENCIDA",IF(ET258&gt;=-5,"POR VENCER","AL DÍA"))))</f>
        <v>AL DÍA</v>
      </c>
      <c r="EY258" t="str">
        <f>IF(N($H258)&lt;25,"",IF(ES258="","",ES258+31))</f>
        <v/>
      </c>
      <c r="EZ258" t="str">
        <f>IF(EY258="","",TODAY()-EY258)</f>
        <v/>
      </c>
      <c r="FC258" t="str">
        <f>IF(EY258="","SIN ESTADO",IF(FA258&lt;&gt;"","PAGA",IF(EZ258&gt;0,"VENCIDA",IF(EZ258&gt;=-5,"POR VENCER","AL DÍA"))))</f>
        <v>SIN ESTADO</v>
      </c>
      <c r="FE258" t="str">
        <f>IF(N($H258)&lt;26,"",IF(EY258="","",EY258+31))</f>
        <v/>
      </c>
      <c r="FF258" t="str">
        <f>IF(FE258="","",TODAY()-FE258)</f>
        <v/>
      </c>
      <c r="FI258" t="str">
        <f>IF(FE258="","SIN ESTADO",IF(FG258&lt;&gt;"","PAGA",IF(FF258&gt;0,"VENCIDA",IF(FF258&gt;=-5,"POR VENCER","AL DÍA"))))</f>
        <v>SIN ESTADO</v>
      </c>
      <c r="FK258" t="str">
        <f>IF(N($H258)&lt;27,"",IF(FE258="","",FE258+31))</f>
        <v/>
      </c>
      <c r="FL258" t="str">
        <f>IF(FK258="","",TODAY()-FK258)</f>
        <v/>
      </c>
      <c r="FO258" t="str">
        <f>IF(FK258="","SIN ESTADO",IF(FM258&lt;&gt;"","PAGA",IF(FL258&gt;0,"VENCIDA",IF(FL258&gt;=-5,"POR VENCER","AL DÍA"))))</f>
        <v>SIN ESTADO</v>
      </c>
      <c r="FQ258" t="str">
        <f>IF(N($H258)&lt;28,"",IF(FK258="","",FK258+31))</f>
        <v/>
      </c>
      <c r="FR258" t="str">
        <f>IF(FQ258="","",TODAY()-FQ258)</f>
        <v/>
      </c>
      <c r="FU258" t="str">
        <f>IF(FQ258="","SIN ESTADO",IF(FS258&lt;&gt;"","PAGA",IF(FR258&gt;0,"VENCIDA",IF(FR258&gt;=-5,"POR VENCER","AL DÍA"))))</f>
        <v>SIN ESTADO</v>
      </c>
      <c r="FW258" t="str">
        <f>IF(N($H258)&lt;29,"",IF(FQ258="","",FQ258+31))</f>
        <v/>
      </c>
      <c r="FX258" t="str">
        <f>IF(FW258="","",TODAY()-FW258)</f>
        <v/>
      </c>
      <c r="GA258" t="str">
        <f>IF(FW258="","SIN ESTADO",IF(FY258&lt;&gt;"","PAGA",IF(FX258&gt;0,"VENCIDA",IF(FX258&gt;=-5,"POR VENCER","AL DÍA"))))</f>
        <v>SIN ESTADO</v>
      </c>
      <c r="GC258" t="str">
        <f>IF(N($H258)&lt;30,"",IF(FW258="","",FW258+31))</f>
        <v/>
      </c>
      <c r="GD258" t="str">
        <f>IF(GC258="","",TODAY()-GC258)</f>
        <v/>
      </c>
      <c r="GG258" t="str">
        <f>IF(GC258="","SIN ESTADO",IF(GE258&lt;&gt;"","PAGA",IF(GD258&gt;0,"VENCIDA",IF(GD258&gt;=-5,"POR VENCER","AL DÍA"))))</f>
        <v>SIN ESTADO</v>
      </c>
      <c r="GI258" t="str">
        <f>IF(N($H258)&lt;31,"",IF(GC258="","",GC258+31))</f>
        <v/>
      </c>
      <c r="GJ258" t="str">
        <f>IF(GI258="","",TODAY()-GI258)</f>
        <v/>
      </c>
      <c r="GM258" t="str">
        <f>IF(GI258="","SIN ESTADO",IF(GK258&lt;&gt;"","PAGA",IF(GJ258&gt;0,"VENCIDA",IF(GJ258&gt;=-5,"POR VENCER","AL DÍA"))))</f>
        <v>SIN ESTADO</v>
      </c>
      <c r="GO258" t="str">
        <f>IF(N($H258)&lt;32,"",IF(GI258="","",GI258+31))</f>
        <v/>
      </c>
      <c r="GP258" t="str">
        <f>IF(GO258="","",TODAY()-GO258)</f>
        <v/>
      </c>
      <c r="GS258" t="str">
        <f>IF(GO258="","SIN ESTADO",IF(GQ258&lt;&gt;"","PAGA",IF(GP258&gt;0,"VENCIDA",IF(GP258&gt;=-5,"POR VENCER","AL DÍA"))))</f>
        <v>SIN ESTADO</v>
      </c>
      <c r="GU258" t="str">
        <f>IF(N($H258)&lt;33,"",IF(GO258="","",GO258+31))</f>
        <v/>
      </c>
      <c r="GV258" t="str">
        <f>IF(GU258="","",TODAY()-GU258)</f>
        <v/>
      </c>
      <c r="GY258" t="str">
        <f>IF(GU258="","SIN ESTADO",IF(GW258&lt;&gt;"","PAGA",IF(GV258&gt;0,"VENCIDA",IF(GV258&gt;=-5,"POR VENCER","AL DÍA"))))</f>
        <v>SIN ESTADO</v>
      </c>
      <c r="HA258" t="str">
        <f>IF(N($H258)&lt;34,"",IF(GU258="","",GU258+31))</f>
        <v/>
      </c>
      <c r="HB258" t="str">
        <f>IF(HA258="","",TODAY()-HA258)</f>
        <v/>
      </c>
      <c r="HE258" t="str">
        <f>IF(HA258="","SIN ESTADO",IF(HC258&lt;&gt;"","PAGA",IF(HB258&gt;0,"VENCIDA",IF(HB258&gt;=-5,"POR VENCER","AL DÍA"))))</f>
        <v>SIN ESTADO</v>
      </c>
      <c r="HG258" t="str">
        <f>IF(N($H258)&lt;35,"",IF(HA258="","",HA258+31))</f>
        <v/>
      </c>
      <c r="HH258" t="str">
        <f>IF(HG258="","",TODAY()-HG258)</f>
        <v/>
      </c>
      <c r="HK258" t="str">
        <f>IF(HG258="","SIN ESTADO",IF(HI258&lt;&gt;"","PAGA",IF(HH258&gt;0,"VENCIDA",IF(HH258&gt;=-5,"POR VENCER","AL DÍA"))))</f>
        <v>SIN ESTADO</v>
      </c>
      <c r="HM258" t="str">
        <f>IF(N($H258)&lt;36,"",IF(HG258="","",HG258+31))</f>
        <v/>
      </c>
      <c r="HN258" t="str">
        <f>IF(HM258="","",TODAY()-HM258)</f>
        <v/>
      </c>
      <c r="HQ258" t="str">
        <f>IF(HM258="","SIN ESTADO",IF(HO258&lt;&gt;"","PAGA",IF(HN258&gt;0,"VENCIDA",IF(HN258&gt;=-5,"POR VENCER","AL DÍA"))))</f>
        <v>SIN ESTADO</v>
      </c>
      <c r="HS258">
        <f>N258+T258+Z258+AF258+AL258+AR258+AX258+BD258+BJ258+BP258+BV258+CB258+CH258+CN258+CT258+CZ258+DF258+DL258+DR258+DX258+ED258+EJ258+EP258+EV258+FB258+FH258+FN258+FT258+FZ258+GF258+GL258+GR258+GX258+HD258+HJ258+HP258</f>
        <v>28000000</v>
      </c>
      <c r="HU258">
        <f>IFERROR(N($J258),0)</f>
        <v>2000000</v>
      </c>
      <c r="HW258">
        <f>SUMPRODUCT((MOD(COLUMN($M258:$HR258)-COLUMN($M258),6)=0)*ISNUMBER($M258:$HR258)*($M258:$HR258&gt;=RESUMEN!$C$26)*($M258:$HR258&lt;=RESUMEN!$C$27)*IFERROR(N($N258:$HS258),0))</f>
        <v>2000000</v>
      </c>
      <c r="HX258">
        <f>SUMPRODUCT((MOD(COLUMN($M258:$HR258)-COLUMN($M258),6)=0)*ISNUMBER($M258:$HR258)*($M258:$HR258&gt;=RESUMEN!$C$26)*($M258:$HR258&lt;=RESUMEN!$C$27))</f>
        <v>1</v>
      </c>
    </row>
    <row r="259">
      <c r="B259">
        <f>VENTAS!A258</f>
        <v>256</v>
      </c>
      <c r="C259" t="str">
        <f>VENTAS!B258</f>
        <v xml:space="preserve">LC2 - 27 - 12 </v>
      </c>
      <c r="D259" t="str">
        <f>VENTAS!C258</f>
        <v>VENDIDO</v>
      </c>
      <c r="E259">
        <f>VENTAS!D258</f>
        <v>33000000</v>
      </c>
      <c r="F259">
        <f>VENTAS!J258</f>
        <v>29000000</v>
      </c>
      <c r="G259">
        <f>VENTAS!F258</f>
        <v>46138</v>
      </c>
      <c r="H259">
        <f>VENTAS!K258</f>
        <v>0</v>
      </c>
      <c r="I259">
        <f>VENTAS!M258</f>
        <v>0</v>
      </c>
      <c r="J259">
        <f>VENTAS!L258</f>
        <v>0</v>
      </c>
      <c r="K259" t="str">
        <f>IF(N($H259)&lt;1,"",$G259+31)</f>
        <v/>
      </c>
      <c r="L259" t="str">
        <f>IF(K259="","",TODAY()-K259)</f>
        <v/>
      </c>
      <c r="M259">
        <v>46174</v>
      </c>
      <c r="N259">
        <v>1209000</v>
      </c>
      <c r="O259" t="str">
        <f>IF(K259="","SIN ESTADO",IF(M259&lt;&gt;"","PAGA",IF(L259&gt;0,"VENCIDA",IF(L259&gt;=-5,"POR VENCER","AL DÍA"))))</f>
        <v>SIN ESTADO</v>
      </c>
      <c r="P259" t="str">
        <v>TRANSFERENCIA</v>
      </c>
      <c r="Q259" t="str">
        <f>IF(N($H259)&lt;2,"",IF(K259="","",K259+31))</f>
        <v/>
      </c>
      <c r="R259" t="str">
        <f>IF(Q259="","",TODAY()-Q259)</f>
        <v/>
      </c>
      <c r="S259">
        <v>46211</v>
      </c>
      <c r="T259">
        <v>1209000</v>
      </c>
      <c r="U259" t="str">
        <f>IF(Q259="","SIN ESTADO",IF(S259&lt;&gt;"","PAGA",IF(R259&gt;0,"VENCIDA",IF(R259&gt;=-5,"POR VENCER","AL DÍA"))))</f>
        <v>SIN ESTADO</v>
      </c>
      <c r="V259" t="str">
        <v>TRANSFERENCIA</v>
      </c>
      <c r="W259" t="str">
        <f>IF(N($H259)&lt;3,"",IF(Q259="","",Q259+31))</f>
        <v/>
      </c>
      <c r="X259" t="str">
        <f>IF(W259="","",TODAY()-W259)</f>
        <v/>
      </c>
      <c r="Y259">
        <v>46305</v>
      </c>
      <c r="Z259">
        <v>1209000</v>
      </c>
      <c r="AA259" t="str">
        <f>IF(W259="","SIN ESTADO",IF(Y259&lt;&gt;"","PAGA",IF(X259&gt;0,"VENCIDA",IF(X259&gt;=-5,"POR VENCER","AL DÍA"))))</f>
        <v>SIN ESTADO</v>
      </c>
      <c r="AC259" t="str">
        <f>IF(N($H259)&lt;4,"",IF(W259="","",W259+31))</f>
        <v/>
      </c>
      <c r="AD259" t="str">
        <f>IF(AC259="","",TODAY()-AC259)</f>
        <v/>
      </c>
      <c r="AG259" t="str">
        <f>IF(AC259="","SIN ESTADO",IF(AE259&lt;&gt;"","PAGA",IF(AD259&gt;0,"VENCIDA",IF(AD259&gt;=-5,"POR VENCER","AL DÍA"))))</f>
        <v>SIN ESTADO</v>
      </c>
      <c r="AI259" t="str">
        <f>IF(N($H259)&lt;5,"",IF(AC259="","",AC259+31))</f>
        <v/>
      </c>
      <c r="AJ259" t="str">
        <f>IF(AI259="","",TODAY()-AI259)</f>
        <v/>
      </c>
      <c r="AM259" t="str">
        <f>IF(AI259="","SIN ESTADO",IF(AK259&lt;&gt;"","PAGA",IF(AJ259&gt;0,"VENCIDA",IF(AJ259&gt;=-5,"POR VENCER","AL DÍA"))))</f>
        <v>SIN ESTADO</v>
      </c>
      <c r="AO259" t="str">
        <f>IF(N($H259)&lt;6,"",IF(AI259="","",AI259+31))</f>
        <v/>
      </c>
      <c r="AP259" t="str">
        <f>IF(AO259="","",TODAY()-AO259)</f>
        <v/>
      </c>
      <c r="AS259" t="str">
        <f>IF(AO259="","SIN ESTADO",IF(AQ259&lt;&gt;"","PAGA",IF(AP259&gt;0,"VENCIDA",IF(AP259&gt;=-5,"POR VENCER","AL DÍA"))))</f>
        <v>SIN ESTADO</v>
      </c>
      <c r="AU259" t="str">
        <f>IF(N($H259)&lt;7,"",IF(AO259="","",AO259+31))</f>
        <v/>
      </c>
      <c r="AV259" t="str">
        <f>IF(AU259="","",TODAY()-AU259)</f>
        <v/>
      </c>
      <c r="AY259" t="str">
        <f>IF(AU259="","SIN ESTADO",IF(AW259&lt;&gt;"","PAGA",IF(AV259&gt;0,"VENCIDA",IF(AV259&gt;=-5,"POR VENCER","AL DÍA"))))</f>
        <v>SIN ESTADO</v>
      </c>
      <c r="BA259" t="str">
        <f>IF(N($H259)&lt;8,"",IF(AU259="","",AU259+31))</f>
        <v/>
      </c>
      <c r="BB259" t="str">
        <f>IF(BA259="","",TODAY()-BA259)</f>
        <v/>
      </c>
      <c r="BE259" t="str">
        <f>IF(BA259="","SIN ESTADO",IF(BC259&lt;&gt;"","PAGA",IF(BB259&gt;0,"VENCIDA",IF(BB259&gt;=-5,"POR VENCER","AL DÍA"))))</f>
        <v>SIN ESTADO</v>
      </c>
      <c r="BG259" t="str">
        <f>IF(N($H259)&lt;9,"",IF(BA259="","",BA259+31))</f>
        <v/>
      </c>
      <c r="BH259" t="str">
        <f>IF(BG259="","",TODAY()-BG259)</f>
        <v/>
      </c>
      <c r="BK259" t="str">
        <f>IF(BG259="","SIN ESTADO",IF(BI259&lt;&gt;"","PAGA",IF(BH259&gt;0,"VENCIDA",IF(BH259&gt;=-5,"POR VENCER","AL DÍA"))))</f>
        <v>SIN ESTADO</v>
      </c>
      <c r="BM259" t="str">
        <f>IF(N($H259)&lt;10,"",IF(BG259="","",BG259+31))</f>
        <v/>
      </c>
      <c r="BN259" t="str">
        <f>IF(BM259="","",TODAY()-BM259)</f>
        <v/>
      </c>
      <c r="BQ259" t="str">
        <f>IF(BM259="","SIN ESTADO",IF(BO259&lt;&gt;"","PAGA",IF(BN259&gt;0,"VENCIDA",IF(BN259&gt;=-5,"POR VENCER","AL DÍA"))))</f>
        <v>SIN ESTADO</v>
      </c>
      <c r="BS259" t="str">
        <f>IF(N($H259)&lt;11,"",IF(BM259="","",BM259+31))</f>
        <v/>
      </c>
      <c r="BT259" t="str">
        <f>IF(BS259="","",TODAY()-BS259)</f>
        <v/>
      </c>
      <c r="BW259" t="str">
        <f>IF(BS259="","SIN ESTADO",IF(BU259&lt;&gt;"","PAGA",IF(BT259&gt;0,"VENCIDA",IF(BT259&gt;=-5,"POR VENCER","AL DÍA"))))</f>
        <v>SIN ESTADO</v>
      </c>
      <c r="BY259" t="str">
        <f>IF(N($H259)&lt;12,"",IF(BS259="","",BS259+31))</f>
        <v/>
      </c>
      <c r="BZ259" t="str">
        <f>IF(BY259="","",TODAY()-BY259)</f>
        <v/>
      </c>
      <c r="CC259" t="str">
        <f>IF(BY259="","SIN ESTADO",IF(CA259&lt;&gt;"","PAGA",IF(BZ259&gt;0,"VENCIDA",IF(BZ259&gt;=-5,"POR VENCER","AL DÍA"))))</f>
        <v>SIN ESTADO</v>
      </c>
      <c r="CE259" t="str">
        <f>IF(N($H259)&lt;13,"",IF(BY259="","",BY259+31))</f>
        <v/>
      </c>
      <c r="CF259" t="str">
        <f>IF(CE259="","",TODAY()-CE259)</f>
        <v/>
      </c>
      <c r="CI259" t="str">
        <f>IF(CE259="","SIN ESTADO",IF(CG259&lt;&gt;"","PAGA",IF(CF259&gt;0,"VENCIDA",IF(CF259&gt;=-5,"POR VENCER","AL DÍA"))))</f>
        <v>SIN ESTADO</v>
      </c>
      <c r="CK259" t="str">
        <f>IF(N($H259)&lt;14,"",IF(CE259="","",CE259+31))</f>
        <v/>
      </c>
      <c r="CL259" t="str">
        <f>IF(CK259="","",TODAY()-CK259)</f>
        <v/>
      </c>
      <c r="CO259" t="str">
        <f>IF(CK259="","SIN ESTADO",IF(CM259&lt;&gt;"","PAGA",IF(CL259&gt;0,"VENCIDA",IF(CL259&gt;=-5,"POR VENCER","AL DÍA"))))</f>
        <v>SIN ESTADO</v>
      </c>
      <c r="CQ259" t="str">
        <f>IF(N($H259)&lt;15,"",IF(CK259="","",CK259+31))</f>
        <v/>
      </c>
      <c r="CR259" t="str">
        <f>IF(CQ259="","",TODAY()-CQ259)</f>
        <v/>
      </c>
      <c r="CU259" t="str">
        <f>IF(CQ259="","SIN ESTADO",IF(CS259&lt;&gt;"","PAGA",IF(CR259&gt;0,"VENCIDA",IF(CR259&gt;=-5,"POR VENCER","AL DÍA"))))</f>
        <v>SIN ESTADO</v>
      </c>
      <c r="CW259" t="str">
        <f>IF(N($H259)&lt;16,"",IF(CQ259="","",CQ259+31))</f>
        <v/>
      </c>
      <c r="CX259" t="str">
        <f>IF(CW259="","",TODAY()-CW259)</f>
        <v/>
      </c>
      <c r="DA259" t="str">
        <f>IF(CW259="","SIN ESTADO",IF(CY259&lt;&gt;"","PAGA",IF(CX259&gt;0,"VENCIDA",IF(CX259&gt;=-5,"POR VENCER","AL DÍA"))))</f>
        <v>SIN ESTADO</v>
      </c>
      <c r="DC259" t="str">
        <f>IF(N($H259)&lt;17,"",IF(CW259="","",CW259+31))</f>
        <v/>
      </c>
      <c r="DD259" t="str">
        <f>IF(DC259="","",TODAY()-DC259)</f>
        <v/>
      </c>
      <c r="DG259" t="str">
        <f>IF(DC259="","SIN ESTADO",IF(DE259&lt;&gt;"","PAGA",IF(DD259&gt;0,"VENCIDA",IF(DD259&gt;=-5,"POR VENCER","AL DÍA"))))</f>
        <v>SIN ESTADO</v>
      </c>
      <c r="DI259" t="str">
        <f>IF(N($H259)&lt;18,"",IF(DC259="","",DC259+31))</f>
        <v/>
      </c>
      <c r="DJ259" t="str">
        <f>IF(DI259="","",TODAY()-DI259)</f>
        <v/>
      </c>
      <c r="DM259" t="str">
        <f>IF(DI259="","SIN ESTADO",IF(DK259&lt;&gt;"","PAGA",IF(DJ259&gt;0,"VENCIDA",IF(DJ259&gt;=-5,"POR VENCER","AL DÍA"))))</f>
        <v>SIN ESTADO</v>
      </c>
      <c r="DO259" t="str">
        <f>IF(N($H259)&lt;19,"",IF(DI259="","",DI259+31))</f>
        <v/>
      </c>
      <c r="DP259" t="str">
        <f>IF(DO259="","",TODAY()-DO259)</f>
        <v/>
      </c>
      <c r="DS259" t="str">
        <f>IF(DO259="","SIN ESTADO",IF(DQ259&lt;&gt;"","PAGA",IF(DP259&gt;0,"VENCIDA",IF(DP259&gt;=-5,"POR VENCER","AL DÍA"))))</f>
        <v>SIN ESTADO</v>
      </c>
      <c r="DU259" t="str">
        <f>IF(N($H259)&lt;20,"",IF(DO259="","",DO259+31))</f>
        <v/>
      </c>
      <c r="DV259" t="str">
        <f>IF(DU259="","",TODAY()-DU259)</f>
        <v/>
      </c>
      <c r="DY259" t="str">
        <f>IF(DU259="","SIN ESTADO",IF(DW259&lt;&gt;"","PAGA",IF(DV259&gt;0,"VENCIDA",IF(DV259&gt;=-5,"POR VENCER","AL DÍA"))))</f>
        <v>SIN ESTADO</v>
      </c>
      <c r="EA259" t="str">
        <f>IF(N($H259)&lt;21,"",IF(DU259="","",DU259+31))</f>
        <v/>
      </c>
      <c r="EB259" t="str">
        <f>IF(EA259="","",TODAY()-EA259)</f>
        <v/>
      </c>
      <c r="EE259" t="str">
        <f>IF(EA259="","SIN ESTADO",IF(EC259&lt;&gt;"","PAGA",IF(EB259&gt;0,"VENCIDA",IF(EB259&gt;=-5,"POR VENCER","AL DÍA"))))</f>
        <v>SIN ESTADO</v>
      </c>
      <c r="EG259" t="str">
        <f>IF(N($H259)&lt;22,"",IF(EA259="","",EA259+31))</f>
        <v/>
      </c>
      <c r="EH259" t="str">
        <f>IF(EG259="","",TODAY()-EG259)</f>
        <v/>
      </c>
      <c r="EK259" t="str">
        <f>IF(EG259="","SIN ESTADO",IF(EI259&lt;&gt;"","PAGA",IF(EH259&gt;0,"VENCIDA",IF(EH259&gt;=-5,"POR VENCER","AL DÍA"))))</f>
        <v>SIN ESTADO</v>
      </c>
      <c r="EM259" t="str">
        <f>IF(N($H259)&lt;23,"",IF(EG259="","",EG259+31))</f>
        <v/>
      </c>
      <c r="EN259" t="str">
        <f>IF(EM259="","",TODAY()-EM259)</f>
        <v/>
      </c>
      <c r="EQ259" t="str">
        <f>IF(EM259="","SIN ESTADO",IF(EO259&lt;&gt;"","PAGA",IF(EN259&gt;0,"VENCIDA",IF(EN259&gt;=-5,"POR VENCER","AL DÍA"))))</f>
        <v>SIN ESTADO</v>
      </c>
      <c r="ES259" t="str">
        <f>IF(N($H259)&lt;24,"",IF(EM259="","",EM259+31))</f>
        <v/>
      </c>
      <c r="ET259" t="str">
        <f>IF(ES259="","",TODAY()-ES259)</f>
        <v/>
      </c>
      <c r="EW259" t="str">
        <f>IF(ES259="","SIN ESTADO",IF(EU259&lt;&gt;"","PAGA",IF(ET259&gt;0,"VENCIDA",IF(ET259&gt;=-5,"POR VENCER","AL DÍA"))))</f>
        <v>SIN ESTADO</v>
      </c>
      <c r="EY259" t="str">
        <f>IF(N($H259)&lt;25,"",IF(ES259="","",ES259+31))</f>
        <v/>
      </c>
      <c r="EZ259" t="str">
        <f>IF(EY259="","",TODAY()-EY259)</f>
        <v/>
      </c>
      <c r="FC259" t="str">
        <f>IF(EY259="","SIN ESTADO",IF(FA259&lt;&gt;"","PAGA",IF(EZ259&gt;0,"VENCIDA",IF(EZ259&gt;=-5,"POR VENCER","AL DÍA"))))</f>
        <v>SIN ESTADO</v>
      </c>
      <c r="FE259" t="str">
        <f>IF(N($H259)&lt;26,"",IF(EY259="","",EY259+31))</f>
        <v/>
      </c>
      <c r="FF259" t="str">
        <f>IF(FE259="","",TODAY()-FE259)</f>
        <v/>
      </c>
      <c r="FI259" t="str">
        <f>IF(FE259="","SIN ESTADO",IF(FG259&lt;&gt;"","PAGA",IF(FF259&gt;0,"VENCIDA",IF(FF259&gt;=-5,"POR VENCER","AL DÍA"))))</f>
        <v>SIN ESTADO</v>
      </c>
      <c r="FK259" t="str">
        <f>IF(N($H259)&lt;27,"",IF(FE259="","",FE259+31))</f>
        <v/>
      </c>
      <c r="FL259" t="str">
        <f>IF(FK259="","",TODAY()-FK259)</f>
        <v/>
      </c>
      <c r="FO259" t="str">
        <f>IF(FK259="","SIN ESTADO",IF(FM259&lt;&gt;"","PAGA",IF(FL259&gt;0,"VENCIDA",IF(FL259&gt;=-5,"POR VENCER","AL DÍA"))))</f>
        <v>SIN ESTADO</v>
      </c>
      <c r="FQ259" t="str">
        <f>IF(N($H259)&lt;28,"",IF(FK259="","",FK259+31))</f>
        <v/>
      </c>
      <c r="FR259" t="str">
        <f>IF(FQ259="","",TODAY()-FQ259)</f>
        <v/>
      </c>
      <c r="FU259" t="str">
        <f>IF(FQ259="","SIN ESTADO",IF(FS259&lt;&gt;"","PAGA",IF(FR259&gt;0,"VENCIDA",IF(FR259&gt;=-5,"POR VENCER","AL DÍA"))))</f>
        <v>SIN ESTADO</v>
      </c>
      <c r="FW259" t="str">
        <f>IF(N($H259)&lt;29,"",IF(FQ259="","",FQ259+31))</f>
        <v/>
      </c>
      <c r="FX259" t="str">
        <f>IF(FW259="","",TODAY()-FW259)</f>
        <v/>
      </c>
      <c r="GA259" t="str">
        <f>IF(FW259="","SIN ESTADO",IF(FY259&lt;&gt;"","PAGA",IF(FX259&gt;0,"VENCIDA",IF(FX259&gt;=-5,"POR VENCER","AL DÍA"))))</f>
        <v>SIN ESTADO</v>
      </c>
      <c r="GC259" t="str">
        <f>IF(N($H259)&lt;30,"",IF(FW259="","",FW259+31))</f>
        <v/>
      </c>
      <c r="GD259" t="str">
        <f>IF(GC259="","",TODAY()-GC259)</f>
        <v/>
      </c>
      <c r="GG259" t="str">
        <f>IF(GC259="","SIN ESTADO",IF(GE259&lt;&gt;"","PAGA",IF(GD259&gt;0,"VENCIDA",IF(GD259&gt;=-5,"POR VENCER","AL DÍA"))))</f>
        <v>SIN ESTADO</v>
      </c>
      <c r="GI259" t="str">
        <f>IF(N($H259)&lt;31,"",IF(GC259="","",GC259+31))</f>
        <v/>
      </c>
      <c r="GJ259" t="str">
        <f>IF(GI259="","",TODAY()-GI259)</f>
        <v/>
      </c>
      <c r="GM259" t="str">
        <f>IF(GI259="","SIN ESTADO",IF(GK259&lt;&gt;"","PAGA",IF(GJ259&gt;0,"VENCIDA",IF(GJ259&gt;=-5,"POR VENCER","AL DÍA"))))</f>
        <v>SIN ESTADO</v>
      </c>
      <c r="GO259" t="str">
        <f>IF(N($H259)&lt;32,"",IF(GI259="","",GI259+31))</f>
        <v/>
      </c>
      <c r="GP259" t="str">
        <f>IF(GO259="","",TODAY()-GO259)</f>
        <v/>
      </c>
      <c r="GS259" t="str">
        <f>IF(GO259="","SIN ESTADO",IF(GQ259&lt;&gt;"","PAGA",IF(GP259&gt;0,"VENCIDA",IF(GP259&gt;=-5,"POR VENCER","AL DÍA"))))</f>
        <v>SIN ESTADO</v>
      </c>
      <c r="GU259" t="str">
        <f>IF(N($H259)&lt;33,"",IF(GO259="","",GO259+31))</f>
        <v/>
      </c>
      <c r="GV259" t="str">
        <f>IF(GU259="","",TODAY()-GU259)</f>
        <v/>
      </c>
      <c r="GY259" t="str">
        <f>IF(GU259="","SIN ESTADO",IF(GW259&lt;&gt;"","PAGA",IF(GV259&gt;0,"VENCIDA",IF(GV259&gt;=-5,"POR VENCER","AL DÍA"))))</f>
        <v>SIN ESTADO</v>
      </c>
      <c r="HA259" t="str">
        <f>IF(N($H259)&lt;34,"",IF(GU259="","",GU259+31))</f>
        <v/>
      </c>
      <c r="HB259" t="str">
        <f>IF(HA259="","",TODAY()-HA259)</f>
        <v/>
      </c>
      <c r="HE259" t="str">
        <f>IF(HA259="","SIN ESTADO",IF(HC259&lt;&gt;"","PAGA",IF(HB259&gt;0,"VENCIDA",IF(HB259&gt;=-5,"POR VENCER","AL DÍA"))))</f>
        <v>SIN ESTADO</v>
      </c>
      <c r="HG259" t="str">
        <f>IF(N($H259)&lt;35,"",IF(HA259="","",HA259+31))</f>
        <v/>
      </c>
      <c r="HH259" t="str">
        <f>IF(HG259="","",TODAY()-HG259)</f>
        <v/>
      </c>
      <c r="HK259" t="str">
        <f>IF(HG259="","SIN ESTADO",IF(HI259&lt;&gt;"","PAGA",IF(HH259&gt;0,"VENCIDA",IF(HH259&gt;=-5,"POR VENCER","AL DÍA"))))</f>
        <v>SIN ESTADO</v>
      </c>
      <c r="HM259" t="str">
        <f>IF(N($H259)&lt;36,"",IF(HG259="","",HG259+31))</f>
        <v/>
      </c>
      <c r="HN259" t="str">
        <f>IF(HM259="","",TODAY()-HM259)</f>
        <v/>
      </c>
      <c r="HQ259" t="str">
        <f>IF(HM259="","SIN ESTADO",IF(HO259&lt;&gt;"","PAGA",IF(HN259&gt;0,"VENCIDA",IF(HN259&gt;=-5,"POR VENCER","AL DÍA"))))</f>
        <v>SIN ESTADO</v>
      </c>
      <c r="HS259">
        <f>N259+T259+Z259+AF259+AL259+AR259+AX259+BD259+BJ259+BP259+BV259+CB259+CH259+CN259+CT259+CZ259+DF259+DL259+DR259+DX259+ED259+EJ259+EP259+EV259+FB259+FH259+FN259+FT259+FZ259+GF259+GL259+GR259+GX259+HD259+HJ259+HP259</f>
        <v>3627000</v>
      </c>
      <c r="HU259">
        <f>IFERROR(N($J259),0)</f>
        <v>0</v>
      </c>
      <c r="HW259">
        <f>SUMPRODUCT((MOD(COLUMN($M259:$HR259)-COLUMN($M259),6)=0)*ISNUMBER($M259:$HR259)*($M259:$HR259&gt;=RESUMEN!$C$26)*($M259:$HR259&lt;=RESUMEN!$C$27)*IFERROR(N($N259:$HS259),0))</f>
        <v>0</v>
      </c>
      <c r="HX259">
        <f>SUMPRODUCT((MOD(COLUMN($M259:$HR259)-COLUMN($M259),6)=0)*ISNUMBER($M259:$HR259)*($M259:$HR259&gt;=RESUMEN!$C$26)*($M259:$HR259&lt;=RESUMEN!$C$27))</f>
        <v>0</v>
      </c>
    </row>
    <row r="260">
      <c r="B260">
        <f>VENTAS!A259</f>
        <v>257</v>
      </c>
      <c r="C260" t="str">
        <f>VENTAS!B259</f>
        <v xml:space="preserve">LC2 - 28 - 1 </v>
      </c>
      <c r="D260" t="str">
        <f>VENTAS!C259</f>
        <v>VENDIDO</v>
      </c>
      <c r="E260">
        <f>VENTAS!D259</f>
        <v>39775000</v>
      </c>
      <c r="F260">
        <f>VENTAS!J259</f>
        <v>35775000</v>
      </c>
      <c r="G260">
        <f>VENTAS!F259</f>
        <v>46056</v>
      </c>
      <c r="H260">
        <f>VENTAS!K259</f>
        <v>36</v>
      </c>
      <c r="I260" t="str">
        <f>VENTAS!M259</f>
        <v xml:space="preserve">03 DE CADA MES </v>
      </c>
      <c r="J260">
        <f>VENTAS!L259</f>
        <v>993750</v>
      </c>
      <c r="K260">
        <f>IF(N($H260)&lt;1,"",$G260+31)</f>
        <v>46087</v>
      </c>
      <c r="L260">
        <f>IF(K260="","",TODAY()-K260)</f>
        <v>231</v>
      </c>
      <c r="M260">
        <v>46113</v>
      </c>
      <c r="N260">
        <v>993750</v>
      </c>
      <c r="O260" t="str">
        <f>IF(K260="","SIN ESTADO",IF(M260&lt;&gt;"","PAGA",IF(L260&gt;0,"VENCIDA",IF(L260&gt;=-5,"POR VENCER","AL DÍA"))))</f>
        <v>PAGA</v>
      </c>
      <c r="P260" t="str">
        <v>TRANSFERENCIA</v>
      </c>
      <c r="Q260">
        <f>IF(N($H260)&lt;2,"",IF(K260="","",K260+31))</f>
        <v>46118</v>
      </c>
      <c r="R260">
        <f>IF(Q260="","",TODAY()-Q260)</f>
        <v>200</v>
      </c>
      <c r="S260">
        <v>46146</v>
      </c>
      <c r="T260">
        <v>993750</v>
      </c>
      <c r="U260" t="str">
        <f>IF(Q260="","SIN ESTADO",IF(S260&lt;&gt;"","PAGA",IF(R260&gt;0,"VENCIDA",IF(R260&gt;=-5,"POR VENCER","AL DÍA"))))</f>
        <v>PAGA</v>
      </c>
      <c r="V260" t="str">
        <v>TRANSFERENCIA</v>
      </c>
      <c r="W260">
        <f>IF(N($H260)&lt;3,"",IF(Q260="","",Q260+31))</f>
        <v>46149</v>
      </c>
      <c r="X260">
        <f>IF(W260="","",TODAY()-W260)</f>
        <v>169</v>
      </c>
      <c r="Y260">
        <v>46179</v>
      </c>
      <c r="Z260">
        <v>993750</v>
      </c>
      <c r="AA260" t="str">
        <f>IF(W260="","SIN ESTADO",IF(Y260&lt;&gt;"","PAGA",IF(X260&gt;0,"VENCIDA",IF(X260&gt;=-5,"POR VENCER","AL DÍA"))))</f>
        <v>PAGA</v>
      </c>
      <c r="AB260" t="str">
        <v>TRANSFERENCIA</v>
      </c>
      <c r="AC260">
        <f>IF(N($H260)&lt;4,"",IF(W260="","",W260+31))</f>
        <v>46180</v>
      </c>
      <c r="AD260">
        <f>IF(AC260="","",TODAY()-AC260)</f>
        <v>138</v>
      </c>
      <c r="AE260">
        <v>46206</v>
      </c>
      <c r="AF260">
        <v>993750</v>
      </c>
      <c r="AG260" t="str">
        <f>IF(AC260="","SIN ESTADO",IF(AE260&lt;&gt;"","PAGA",IF(AD260&gt;0,"VENCIDA",IF(AD260&gt;=-5,"POR VENCER","AL DÍA"))))</f>
        <v>PAGA</v>
      </c>
      <c r="AH260" t="str">
        <v>TRANSFERENCIA</v>
      </c>
      <c r="AI260">
        <f>IF(N($H260)&lt;5,"",IF(AC260="","",AC260+31))</f>
        <v>46211</v>
      </c>
      <c r="AJ260">
        <f>IF(AI260="","",TODAY()-AI260)</f>
        <v>107</v>
      </c>
      <c r="AK260">
        <v>46240</v>
      </c>
      <c r="AL260">
        <v>993750</v>
      </c>
      <c r="AM260" t="str">
        <f>IF(AI260="","SIN ESTADO",IF(AK260&lt;&gt;"","PAGA",IF(AJ260&gt;0,"VENCIDA",IF(AJ260&gt;=-5,"POR VENCER","AL DÍA"))))</f>
        <v>PAGA</v>
      </c>
      <c r="AN260" t="str">
        <v>TRANSFERENCIA</v>
      </c>
      <c r="AO260">
        <f>IF(N($H260)&lt;6,"",IF(AI260="","",AI260+31))</f>
        <v>46242</v>
      </c>
      <c r="AP260">
        <f>IF(AO260="","",TODAY()-AO260)</f>
        <v>76</v>
      </c>
      <c r="AQ260">
        <v>46273</v>
      </c>
      <c r="AR260">
        <v>993750</v>
      </c>
      <c r="AS260" t="str">
        <f>IF(AO260="","SIN ESTADO",IF(AQ260&lt;&gt;"","PAGA",IF(AP260&gt;0,"VENCIDA",IF(AP260&gt;=-5,"POR VENCER","AL DÍA"))))</f>
        <v>PAGA</v>
      </c>
      <c r="AT260" t="str">
        <v>TRANSFERENCIA</v>
      </c>
      <c r="AU260">
        <f>IF(N($H260)&lt;7,"",IF(AO260="","",AO260+31))</f>
        <v>46273</v>
      </c>
      <c r="AV260">
        <f>IF(AU260="","",TODAY()-AU260)</f>
        <v>45</v>
      </c>
      <c r="AY260" t="str">
        <f>IF(AU260="","SIN ESTADO",IF(AW260&lt;&gt;"","PAGA",IF(AV260&gt;0,"VENCIDA",IF(AV260&gt;=-5,"POR VENCER","AL DÍA"))))</f>
        <v>VENCIDA</v>
      </c>
      <c r="BA260">
        <f>IF(N($H260)&lt;8,"",IF(AU260="","",AU260+31))</f>
        <v>46304</v>
      </c>
      <c r="BB260">
        <f>IF(BA260="","",TODAY()-BA260)</f>
        <v>14</v>
      </c>
      <c r="BE260" t="str">
        <f>IF(BA260="","SIN ESTADO",IF(BC260&lt;&gt;"","PAGA",IF(BB260&gt;0,"VENCIDA",IF(BB260&gt;=-5,"POR VENCER","AL DÍA"))))</f>
        <v>VENCIDA</v>
      </c>
      <c r="BG260">
        <f>IF(N($H260)&lt;9,"",IF(BA260="","",BA260+31))</f>
        <v>46335</v>
      </c>
      <c r="BH260">
        <f>IF(BG260="","",TODAY()-BG260)</f>
        <v>-17</v>
      </c>
      <c r="BK260" t="str">
        <f>IF(BG260="","SIN ESTADO",IF(BI260&lt;&gt;"","PAGA",IF(BH260&gt;0,"VENCIDA",IF(BH260&gt;=-5,"POR VENCER","AL DÍA"))))</f>
        <v>AL DÍA</v>
      </c>
      <c r="BM260">
        <f>IF(N($H260)&lt;10,"",IF(BG260="","",BG260+31))</f>
        <v>46366</v>
      </c>
      <c r="BN260">
        <f>IF(BM260="","",TODAY()-BM260)</f>
        <v>-48</v>
      </c>
      <c r="BQ260" t="str">
        <f>IF(BM260="","SIN ESTADO",IF(BO260&lt;&gt;"","PAGA",IF(BN260&gt;0,"VENCIDA",IF(BN260&gt;=-5,"POR VENCER","AL DÍA"))))</f>
        <v>AL DÍA</v>
      </c>
      <c r="BS260">
        <f>IF(N($H260)&lt;11,"",IF(BM260="","",BM260+31))</f>
        <v>46397</v>
      </c>
      <c r="BT260">
        <f>IF(BS260="","",TODAY()-BS260)</f>
        <v>-79</v>
      </c>
      <c r="BW260" t="str">
        <f>IF(BS260="","SIN ESTADO",IF(BU260&lt;&gt;"","PAGA",IF(BT260&gt;0,"VENCIDA",IF(BT260&gt;=-5,"POR VENCER","AL DÍA"))))</f>
        <v>AL DÍA</v>
      </c>
      <c r="BY260">
        <f>IF(N($H260)&lt;12,"",IF(BS260="","",BS260+31))</f>
        <v>46428</v>
      </c>
      <c r="BZ260">
        <f>IF(BY260="","",TODAY()-BY260)</f>
        <v>-110</v>
      </c>
      <c r="CC260" t="str">
        <f>IF(BY260="","SIN ESTADO",IF(CA260&lt;&gt;"","PAGA",IF(BZ260&gt;0,"VENCIDA",IF(BZ260&gt;=-5,"POR VENCER","AL DÍA"))))</f>
        <v>AL DÍA</v>
      </c>
      <c r="CE260">
        <f>IF(N($H260)&lt;13,"",IF(BY260="","",BY260+31))</f>
        <v>46459</v>
      </c>
      <c r="CF260">
        <f>IF(CE260="","",TODAY()-CE260)</f>
        <v>-141</v>
      </c>
      <c r="CI260" t="str">
        <f>IF(CE260="","SIN ESTADO",IF(CG260&lt;&gt;"","PAGA",IF(CF260&gt;0,"VENCIDA",IF(CF260&gt;=-5,"POR VENCER","AL DÍA"))))</f>
        <v>AL DÍA</v>
      </c>
      <c r="CK260">
        <f>IF(N($H260)&lt;14,"",IF(CE260="","",CE260+31))</f>
        <v>46490</v>
      </c>
      <c r="CL260">
        <f>IF(CK260="","",TODAY()-CK260)</f>
        <v>-172</v>
      </c>
      <c r="CO260" t="str">
        <f>IF(CK260="","SIN ESTADO",IF(CM260&lt;&gt;"","PAGA",IF(CL260&gt;0,"VENCIDA",IF(CL260&gt;=-5,"POR VENCER","AL DÍA"))))</f>
        <v>AL DÍA</v>
      </c>
      <c r="CQ260">
        <f>IF(N($H260)&lt;15,"",IF(CK260="","",CK260+31))</f>
        <v>46521</v>
      </c>
      <c r="CR260">
        <f>IF(CQ260="","",TODAY()-CQ260)</f>
        <v>-203</v>
      </c>
      <c r="CU260" t="str">
        <f>IF(CQ260="","SIN ESTADO",IF(CS260&lt;&gt;"","PAGA",IF(CR260&gt;0,"VENCIDA",IF(CR260&gt;=-5,"POR VENCER","AL DÍA"))))</f>
        <v>AL DÍA</v>
      </c>
      <c r="CW260">
        <f>IF(N($H260)&lt;16,"",IF(CQ260="","",CQ260+31))</f>
        <v>46552</v>
      </c>
      <c r="CX260">
        <f>IF(CW260="","",TODAY()-CW260)</f>
        <v>-234</v>
      </c>
      <c r="DA260" t="str">
        <f>IF(CW260="","SIN ESTADO",IF(CY260&lt;&gt;"","PAGA",IF(CX260&gt;0,"VENCIDA",IF(CX260&gt;=-5,"POR VENCER","AL DÍA"))))</f>
        <v>AL DÍA</v>
      </c>
      <c r="DC260">
        <f>IF(N($H260)&lt;17,"",IF(CW260="","",CW260+31))</f>
        <v>46583</v>
      </c>
      <c r="DD260">
        <f>IF(DC260="","",TODAY()-DC260)</f>
        <v>-265</v>
      </c>
      <c r="DG260" t="str">
        <f>IF(DC260="","SIN ESTADO",IF(DE260&lt;&gt;"","PAGA",IF(DD260&gt;0,"VENCIDA",IF(DD260&gt;=-5,"POR VENCER","AL DÍA"))))</f>
        <v>AL DÍA</v>
      </c>
      <c r="DI260">
        <f>IF(N($H260)&lt;18,"",IF(DC260="","",DC260+31))</f>
        <v>46614</v>
      </c>
      <c r="DJ260">
        <f>IF(DI260="","",TODAY()-DI260)</f>
        <v>-296</v>
      </c>
      <c r="DM260" t="str">
        <f>IF(DI260="","SIN ESTADO",IF(DK260&lt;&gt;"","PAGA",IF(DJ260&gt;0,"VENCIDA",IF(DJ260&gt;=-5,"POR VENCER","AL DÍA"))))</f>
        <v>AL DÍA</v>
      </c>
      <c r="DO260">
        <f>IF(N($H260)&lt;19,"",IF(DI260="","",DI260+31))</f>
        <v>46645</v>
      </c>
      <c r="DP260">
        <f>IF(DO260="","",TODAY()-DO260)</f>
        <v>-327</v>
      </c>
      <c r="DS260" t="str">
        <f>IF(DO260="","SIN ESTADO",IF(DQ260&lt;&gt;"","PAGA",IF(DP260&gt;0,"VENCIDA",IF(DP260&gt;=-5,"POR VENCER","AL DÍA"))))</f>
        <v>AL DÍA</v>
      </c>
      <c r="DU260">
        <f>IF(N($H260)&lt;20,"",IF(DO260="","",DO260+31))</f>
        <v>46676</v>
      </c>
      <c r="DV260">
        <f>IF(DU260="","",TODAY()-DU260)</f>
        <v>-358</v>
      </c>
      <c r="DY260" t="str">
        <f>IF(DU260="","SIN ESTADO",IF(DW260&lt;&gt;"","PAGA",IF(DV260&gt;0,"VENCIDA",IF(DV260&gt;=-5,"POR VENCER","AL DÍA"))))</f>
        <v>AL DÍA</v>
      </c>
      <c r="EA260">
        <f>IF(N($H260)&lt;21,"",IF(DU260="","",DU260+31))</f>
        <v>46707</v>
      </c>
      <c r="EB260">
        <f>IF(EA260="","",TODAY()-EA260)</f>
        <v>-389</v>
      </c>
      <c r="EE260" t="str">
        <f>IF(EA260="","SIN ESTADO",IF(EC260&lt;&gt;"","PAGA",IF(EB260&gt;0,"VENCIDA",IF(EB260&gt;=-5,"POR VENCER","AL DÍA"))))</f>
        <v>AL DÍA</v>
      </c>
      <c r="EG260">
        <f>IF(N($H260)&lt;22,"",IF(EA260="","",EA260+31))</f>
        <v>46738</v>
      </c>
      <c r="EH260">
        <f>IF(EG260="","",TODAY()-EG260)</f>
        <v>-420</v>
      </c>
      <c r="EK260" t="str">
        <f>IF(EG260="","SIN ESTADO",IF(EI260&lt;&gt;"","PAGA",IF(EH260&gt;0,"VENCIDA",IF(EH260&gt;=-5,"POR VENCER","AL DÍA"))))</f>
        <v>AL DÍA</v>
      </c>
      <c r="EM260">
        <f>IF(N($H260)&lt;23,"",IF(EG260="","",EG260+31))</f>
        <v>46769</v>
      </c>
      <c r="EN260">
        <f>IF(EM260="","",TODAY()-EM260)</f>
        <v>-451</v>
      </c>
      <c r="EQ260" t="str">
        <f>IF(EM260="","SIN ESTADO",IF(EO260&lt;&gt;"","PAGA",IF(EN260&gt;0,"VENCIDA",IF(EN260&gt;=-5,"POR VENCER","AL DÍA"))))</f>
        <v>AL DÍA</v>
      </c>
      <c r="ES260">
        <f>IF(N($H260)&lt;24,"",IF(EM260="","",EM260+31))</f>
        <v>46800</v>
      </c>
      <c r="ET260">
        <f>IF(ES260="","",TODAY()-ES260)</f>
        <v>-482</v>
      </c>
      <c r="EW260" t="str">
        <f>IF(ES260="","SIN ESTADO",IF(EU260&lt;&gt;"","PAGA",IF(ET260&gt;0,"VENCIDA",IF(ET260&gt;=-5,"POR VENCER","AL DÍA"))))</f>
        <v>AL DÍA</v>
      </c>
      <c r="EY260">
        <f>IF(N($H260)&lt;25,"",IF(ES260="","",ES260+31))</f>
        <v>46831</v>
      </c>
      <c r="EZ260">
        <f>IF(EY260="","",TODAY()-EY260)</f>
        <v>-513</v>
      </c>
      <c r="FC260" t="str">
        <f>IF(EY260="","SIN ESTADO",IF(FA260&lt;&gt;"","PAGA",IF(EZ260&gt;0,"VENCIDA",IF(EZ260&gt;=-5,"POR VENCER","AL DÍA"))))</f>
        <v>AL DÍA</v>
      </c>
      <c r="FE260">
        <f>IF(N($H260)&lt;26,"",IF(EY260="","",EY260+31))</f>
        <v>46862</v>
      </c>
      <c r="FF260">
        <f>IF(FE260="","",TODAY()-FE260)</f>
        <v>-544</v>
      </c>
      <c r="FI260" t="str">
        <f>IF(FE260="","SIN ESTADO",IF(FG260&lt;&gt;"","PAGA",IF(FF260&gt;0,"VENCIDA",IF(FF260&gt;=-5,"POR VENCER","AL DÍA"))))</f>
        <v>AL DÍA</v>
      </c>
      <c r="FK260">
        <f>IF(N($H260)&lt;27,"",IF(FE260="","",FE260+31))</f>
        <v>46893</v>
      </c>
      <c r="FL260">
        <f>IF(FK260="","",TODAY()-FK260)</f>
        <v>-575</v>
      </c>
      <c r="FO260" t="str">
        <f>IF(FK260="","SIN ESTADO",IF(FM260&lt;&gt;"","PAGA",IF(FL260&gt;0,"VENCIDA",IF(FL260&gt;=-5,"POR VENCER","AL DÍA"))))</f>
        <v>AL DÍA</v>
      </c>
      <c r="FQ260">
        <f>IF(N($H260)&lt;28,"",IF(FK260="","",FK260+31))</f>
        <v>46924</v>
      </c>
      <c r="FR260">
        <f>IF(FQ260="","",TODAY()-FQ260)</f>
        <v>-606</v>
      </c>
      <c r="FU260" t="str">
        <f>IF(FQ260="","SIN ESTADO",IF(FS260&lt;&gt;"","PAGA",IF(FR260&gt;0,"VENCIDA",IF(FR260&gt;=-5,"POR VENCER","AL DÍA"))))</f>
        <v>AL DÍA</v>
      </c>
      <c r="FW260">
        <f>IF(N($H260)&lt;29,"",IF(FQ260="","",FQ260+31))</f>
        <v>46955</v>
      </c>
      <c r="FX260">
        <f>IF(FW260="","",TODAY()-FW260)</f>
        <v>-637</v>
      </c>
      <c r="GA260" t="str">
        <f>IF(FW260="","SIN ESTADO",IF(FY260&lt;&gt;"","PAGA",IF(FX260&gt;0,"VENCIDA",IF(FX260&gt;=-5,"POR VENCER","AL DÍA"))))</f>
        <v>AL DÍA</v>
      </c>
      <c r="GC260">
        <f>IF(N($H260)&lt;30,"",IF(FW260="","",FW260+31))</f>
        <v>46986</v>
      </c>
      <c r="GD260">
        <f>IF(GC260="","",TODAY()-GC260)</f>
        <v>-668</v>
      </c>
      <c r="GG260" t="str">
        <f>IF(GC260="","SIN ESTADO",IF(GE260&lt;&gt;"","PAGA",IF(GD260&gt;0,"VENCIDA",IF(GD260&gt;=-5,"POR VENCER","AL DÍA"))))</f>
        <v>AL DÍA</v>
      </c>
      <c r="GI260">
        <f>IF(N($H260)&lt;31,"",IF(GC260="","",GC260+31))</f>
        <v>47017</v>
      </c>
      <c r="GJ260">
        <f>IF(GI260="","",TODAY()-GI260)</f>
        <v>-699</v>
      </c>
      <c r="GM260" t="str">
        <f>IF(GI260="","SIN ESTADO",IF(GK260&lt;&gt;"","PAGA",IF(GJ260&gt;0,"VENCIDA",IF(GJ260&gt;=-5,"POR VENCER","AL DÍA"))))</f>
        <v>AL DÍA</v>
      </c>
      <c r="GO260">
        <f>IF(N($H260)&lt;32,"",IF(GI260="","",GI260+31))</f>
        <v>47048</v>
      </c>
      <c r="GP260">
        <f>IF(GO260="","",TODAY()-GO260)</f>
        <v>-730</v>
      </c>
      <c r="GS260" t="str">
        <f>IF(GO260="","SIN ESTADO",IF(GQ260&lt;&gt;"","PAGA",IF(GP260&gt;0,"VENCIDA",IF(GP260&gt;=-5,"POR VENCER","AL DÍA"))))</f>
        <v>AL DÍA</v>
      </c>
      <c r="GU260">
        <f>IF(N($H260)&lt;33,"",IF(GO260="","",GO260+31))</f>
        <v>47079</v>
      </c>
      <c r="GV260">
        <f>IF(GU260="","",TODAY()-GU260)</f>
        <v>-761</v>
      </c>
      <c r="GY260" t="str">
        <f>IF(GU260="","SIN ESTADO",IF(GW260&lt;&gt;"","PAGA",IF(GV260&gt;0,"VENCIDA",IF(GV260&gt;=-5,"POR VENCER","AL DÍA"))))</f>
        <v>AL DÍA</v>
      </c>
      <c r="HA260">
        <f>IF(N($H260)&lt;34,"",IF(GU260="","",GU260+31))</f>
        <v>47110</v>
      </c>
      <c r="HB260">
        <f>IF(HA260="","",TODAY()-HA260)</f>
        <v>-792</v>
      </c>
      <c r="HE260" t="str">
        <f>IF(HA260="","SIN ESTADO",IF(HC260&lt;&gt;"","PAGA",IF(HB260&gt;0,"VENCIDA",IF(HB260&gt;=-5,"POR VENCER","AL DÍA"))))</f>
        <v>AL DÍA</v>
      </c>
      <c r="HG260">
        <f>IF(N($H260)&lt;35,"",IF(HA260="","",HA260+31))</f>
        <v>47141</v>
      </c>
      <c r="HH260">
        <f>IF(HG260="","",TODAY()-HG260)</f>
        <v>-823</v>
      </c>
      <c r="HK260" t="str">
        <f>IF(HG260="","SIN ESTADO",IF(HI260&lt;&gt;"","PAGA",IF(HH260&gt;0,"VENCIDA",IF(HH260&gt;=-5,"POR VENCER","AL DÍA"))))</f>
        <v>AL DÍA</v>
      </c>
      <c r="HM260">
        <f>IF(N($H260)&lt;36,"",IF(HG260="","",HG260+31))</f>
        <v>47172</v>
      </c>
      <c r="HN260">
        <f>IF(HM260="","",TODAY()-HM260)</f>
        <v>-854</v>
      </c>
      <c r="HQ260" t="str">
        <f>IF(HM260="","SIN ESTADO",IF(HO260&lt;&gt;"","PAGA",IF(HN260&gt;0,"VENCIDA",IF(HN260&gt;=-5,"POR VENCER","AL DÍA"))))</f>
        <v>AL DÍA</v>
      </c>
      <c r="HS260">
        <f>N260+T260+Z260+AF260+AL260+AR260+AX260+BD260+BJ260+BP260+BV260+CB260+CH260+CN260+CT260+CZ260+DF260+DL260+DR260+DX260+ED260+EJ260+EP260+EV260+FB260+FH260+FN260+FT260+FZ260+GF260+GL260+GR260+GX260+HD260+HJ260+HP260</f>
        <v>5962500</v>
      </c>
      <c r="HU260">
        <f>IFERROR(N($J260),0)</f>
        <v>993750</v>
      </c>
      <c r="HW260">
        <f>SUMPRODUCT((MOD(COLUMN($M260:$HR260)-COLUMN($M260),6)=0)*ISNUMBER($M260:$HR260)*($M260:$HR260&gt;=RESUMEN!$C$26)*($M260:$HR260&lt;=RESUMEN!$C$27)*IFERROR(N($N260:$HS260),0))</f>
        <v>993750</v>
      </c>
      <c r="HX260">
        <f>SUMPRODUCT((MOD(COLUMN($M260:$HR260)-COLUMN($M260),6)=0)*ISNUMBER($M260:$HR260)*($M260:$HR260&gt;=RESUMEN!$C$26)*($M260:$HR260&lt;=RESUMEN!$C$27))</f>
        <v>1</v>
      </c>
    </row>
    <row r="261">
      <c r="B261">
        <f>VENTAS!A260</f>
        <v>258</v>
      </c>
      <c r="C261" t="str">
        <f>VENTAS!B260</f>
        <v xml:space="preserve">LC2 - 28 - 2 </v>
      </c>
      <c r="D261" t="str">
        <f>VENTAS!C260</f>
        <v>VENDIDO</v>
      </c>
      <c r="E261">
        <f>VENTAS!D260</f>
        <v>33000000</v>
      </c>
      <c r="F261">
        <f>VENTAS!J260</f>
        <v>29000000</v>
      </c>
      <c r="G261">
        <f>VENTAS!F260</f>
        <v>46294</v>
      </c>
      <c r="H261">
        <f>VENTAS!K260</f>
        <v>24</v>
      </c>
      <c r="I261" t="str">
        <f>VENTAS!M260</f>
        <v>15 de cada mes</v>
      </c>
      <c r="J261">
        <f>VENTAS!L260</f>
        <v>1208300</v>
      </c>
      <c r="K261">
        <f>IF(N($H261)&lt;1,"",$G261+31)</f>
        <v>46325</v>
      </c>
      <c r="L261">
        <f>IF(K261="","",TODAY()-K261)</f>
        <v>-7</v>
      </c>
      <c r="O261" t="str">
        <f>IF(K261="","SIN ESTADO",IF(M261&lt;&gt;"","PAGA",IF(L261&gt;0,"VENCIDA",IF(L261&gt;=-5,"POR VENCER","AL DÍA"))))</f>
        <v>AL DÍA</v>
      </c>
      <c r="Q261">
        <f>IF(N($H261)&lt;2,"",IF(K261="","",K261+31))</f>
        <v>46356</v>
      </c>
      <c r="R261">
        <f>IF(Q261="","",TODAY()-Q261)</f>
        <v>-38</v>
      </c>
      <c r="U261" t="str">
        <f>IF(Q261="","SIN ESTADO",IF(S261&lt;&gt;"","PAGA",IF(R261&gt;0,"VENCIDA",IF(R261&gt;=-5,"POR VENCER","AL DÍA"))))</f>
        <v>AL DÍA</v>
      </c>
      <c r="W261">
        <f>IF(N($H261)&lt;3,"",IF(Q261="","",Q261+31))</f>
        <v>46387</v>
      </c>
      <c r="X261">
        <f>IF(W261="","",TODAY()-W261)</f>
        <v>-69</v>
      </c>
      <c r="AA261" t="str">
        <f>IF(W261="","SIN ESTADO",IF(Y261&lt;&gt;"","PAGA",IF(X261&gt;0,"VENCIDA",IF(X261&gt;=-5,"POR VENCER","AL DÍA"))))</f>
        <v>AL DÍA</v>
      </c>
      <c r="AC261">
        <f>IF(N($H261)&lt;4,"",IF(W261="","",W261+31))</f>
        <v>46418</v>
      </c>
      <c r="AD261">
        <f>IF(AC261="","",TODAY()-AC261)</f>
        <v>-100</v>
      </c>
      <c r="AG261" t="str">
        <f>IF(AC261="","SIN ESTADO",IF(AE261&lt;&gt;"","PAGA",IF(AD261&gt;0,"VENCIDA",IF(AD261&gt;=-5,"POR VENCER","AL DÍA"))))</f>
        <v>AL DÍA</v>
      </c>
      <c r="AI261">
        <f>IF(N($H261)&lt;5,"",IF(AC261="","",AC261+31))</f>
        <v>46449</v>
      </c>
      <c r="AJ261">
        <f>IF(AI261="","",TODAY()-AI261)</f>
        <v>-131</v>
      </c>
      <c r="AM261" t="str">
        <f>IF(AI261="","SIN ESTADO",IF(AK261&lt;&gt;"","PAGA",IF(AJ261&gt;0,"VENCIDA",IF(AJ261&gt;=-5,"POR VENCER","AL DÍA"))))</f>
        <v>AL DÍA</v>
      </c>
      <c r="AO261">
        <f>IF(N($H261)&lt;6,"",IF(AI261="","",AI261+31))</f>
        <v>46480</v>
      </c>
      <c r="AP261">
        <f>IF(AO261="","",TODAY()-AO261)</f>
        <v>-162</v>
      </c>
      <c r="AS261" t="str">
        <f>IF(AO261="","SIN ESTADO",IF(AQ261&lt;&gt;"","PAGA",IF(AP261&gt;0,"VENCIDA",IF(AP261&gt;=-5,"POR VENCER","AL DÍA"))))</f>
        <v>AL DÍA</v>
      </c>
      <c r="AU261">
        <f>IF(N($H261)&lt;7,"",IF(AO261="","",AO261+31))</f>
        <v>46511</v>
      </c>
      <c r="AV261">
        <f>IF(AU261="","",TODAY()-AU261)</f>
        <v>-193</v>
      </c>
      <c r="AY261" t="str">
        <f>IF(AU261="","SIN ESTADO",IF(AW261&lt;&gt;"","PAGA",IF(AV261&gt;0,"VENCIDA",IF(AV261&gt;=-5,"POR VENCER","AL DÍA"))))</f>
        <v>AL DÍA</v>
      </c>
      <c r="BA261">
        <f>IF(N($H261)&lt;8,"",IF(AU261="","",AU261+31))</f>
        <v>46542</v>
      </c>
      <c r="BB261">
        <f>IF(BA261="","",TODAY()-BA261)</f>
        <v>-224</v>
      </c>
      <c r="BE261" t="str">
        <f>IF(BA261="","SIN ESTADO",IF(BC261&lt;&gt;"","PAGA",IF(BB261&gt;0,"VENCIDA",IF(BB261&gt;=-5,"POR VENCER","AL DÍA"))))</f>
        <v>AL DÍA</v>
      </c>
      <c r="BG261">
        <f>IF(N($H261)&lt;9,"",IF(BA261="","",BA261+31))</f>
        <v>46573</v>
      </c>
      <c r="BH261">
        <f>IF(BG261="","",TODAY()-BG261)</f>
        <v>-255</v>
      </c>
      <c r="BK261" t="str">
        <f>IF(BG261="","SIN ESTADO",IF(BI261&lt;&gt;"","PAGA",IF(BH261&gt;0,"VENCIDA",IF(BH261&gt;=-5,"POR VENCER","AL DÍA"))))</f>
        <v>AL DÍA</v>
      </c>
      <c r="BM261">
        <f>IF(N($H261)&lt;10,"",IF(BG261="","",BG261+31))</f>
        <v>46604</v>
      </c>
      <c r="BN261">
        <f>IF(BM261="","",TODAY()-BM261)</f>
        <v>-286</v>
      </c>
      <c r="BQ261" t="str">
        <f>IF(BM261="","SIN ESTADO",IF(BO261&lt;&gt;"","PAGA",IF(BN261&gt;0,"VENCIDA",IF(BN261&gt;=-5,"POR VENCER","AL DÍA"))))</f>
        <v>AL DÍA</v>
      </c>
      <c r="BS261">
        <f>IF(N($H261)&lt;11,"",IF(BM261="","",BM261+31))</f>
        <v>46635</v>
      </c>
      <c r="BT261">
        <f>IF(BS261="","",TODAY()-BS261)</f>
        <v>-317</v>
      </c>
      <c r="BW261" t="str">
        <f>IF(BS261="","SIN ESTADO",IF(BU261&lt;&gt;"","PAGA",IF(BT261&gt;0,"VENCIDA",IF(BT261&gt;=-5,"POR VENCER","AL DÍA"))))</f>
        <v>AL DÍA</v>
      </c>
      <c r="BY261">
        <f>IF(N($H261)&lt;12,"",IF(BS261="","",BS261+31))</f>
        <v>46666</v>
      </c>
      <c r="BZ261">
        <f>IF(BY261="","",TODAY()-BY261)</f>
        <v>-348</v>
      </c>
      <c r="CC261" t="str">
        <f>IF(BY261="","SIN ESTADO",IF(CA261&lt;&gt;"","PAGA",IF(BZ261&gt;0,"VENCIDA",IF(BZ261&gt;=-5,"POR VENCER","AL DÍA"))))</f>
        <v>AL DÍA</v>
      </c>
      <c r="CE261">
        <f>IF(N($H261)&lt;13,"",IF(BY261="","",BY261+31))</f>
        <v>46697</v>
      </c>
      <c r="CF261">
        <f>IF(CE261="","",TODAY()-CE261)</f>
        <v>-379</v>
      </c>
      <c r="CI261" t="str">
        <f>IF(CE261="","SIN ESTADO",IF(CG261&lt;&gt;"","PAGA",IF(CF261&gt;0,"VENCIDA",IF(CF261&gt;=-5,"POR VENCER","AL DÍA"))))</f>
        <v>AL DÍA</v>
      </c>
      <c r="CK261">
        <f>IF(N($H261)&lt;14,"",IF(CE261="","",CE261+31))</f>
        <v>46728</v>
      </c>
      <c r="CL261">
        <f>IF(CK261="","",TODAY()-CK261)</f>
        <v>-410</v>
      </c>
      <c r="CO261" t="str">
        <f>IF(CK261="","SIN ESTADO",IF(CM261&lt;&gt;"","PAGA",IF(CL261&gt;0,"VENCIDA",IF(CL261&gt;=-5,"POR VENCER","AL DÍA"))))</f>
        <v>AL DÍA</v>
      </c>
      <c r="CQ261">
        <f>IF(N($H261)&lt;15,"",IF(CK261="","",CK261+31))</f>
        <v>46759</v>
      </c>
      <c r="CR261">
        <f>IF(CQ261="","",TODAY()-CQ261)</f>
        <v>-441</v>
      </c>
      <c r="CU261" t="str">
        <f>IF(CQ261="","SIN ESTADO",IF(CS261&lt;&gt;"","PAGA",IF(CR261&gt;0,"VENCIDA",IF(CR261&gt;=-5,"POR VENCER","AL DÍA"))))</f>
        <v>AL DÍA</v>
      </c>
      <c r="CW261">
        <f>IF(N($H261)&lt;16,"",IF(CQ261="","",CQ261+31))</f>
        <v>46790</v>
      </c>
      <c r="CX261">
        <f>IF(CW261="","",TODAY()-CW261)</f>
        <v>-472</v>
      </c>
      <c r="DA261" t="str">
        <f>IF(CW261="","SIN ESTADO",IF(CY261&lt;&gt;"","PAGA",IF(CX261&gt;0,"VENCIDA",IF(CX261&gt;=-5,"POR VENCER","AL DÍA"))))</f>
        <v>AL DÍA</v>
      </c>
      <c r="DC261">
        <f>IF(N($H261)&lt;17,"",IF(CW261="","",CW261+31))</f>
        <v>46821</v>
      </c>
      <c r="DD261">
        <f>IF(DC261="","",TODAY()-DC261)</f>
        <v>-503</v>
      </c>
      <c r="DG261" t="str">
        <f>IF(DC261="","SIN ESTADO",IF(DE261&lt;&gt;"","PAGA",IF(DD261&gt;0,"VENCIDA",IF(DD261&gt;=-5,"POR VENCER","AL DÍA"))))</f>
        <v>AL DÍA</v>
      </c>
      <c r="DI261">
        <f>IF(N($H261)&lt;18,"",IF(DC261="","",DC261+31))</f>
        <v>46852</v>
      </c>
      <c r="DJ261">
        <f>IF(DI261="","",TODAY()-DI261)</f>
        <v>-534</v>
      </c>
      <c r="DM261" t="str">
        <f>IF(DI261="","SIN ESTADO",IF(DK261&lt;&gt;"","PAGA",IF(DJ261&gt;0,"VENCIDA",IF(DJ261&gt;=-5,"POR VENCER","AL DÍA"))))</f>
        <v>AL DÍA</v>
      </c>
      <c r="DO261">
        <f>IF(N($H261)&lt;19,"",IF(DI261="","",DI261+31))</f>
        <v>46883</v>
      </c>
      <c r="DP261">
        <f>IF(DO261="","",TODAY()-DO261)</f>
        <v>-565</v>
      </c>
      <c r="DS261" t="str">
        <f>IF(DO261="","SIN ESTADO",IF(DQ261&lt;&gt;"","PAGA",IF(DP261&gt;0,"VENCIDA",IF(DP261&gt;=-5,"POR VENCER","AL DÍA"))))</f>
        <v>AL DÍA</v>
      </c>
      <c r="DU261">
        <f>IF(N($H261)&lt;20,"",IF(DO261="","",DO261+31))</f>
        <v>46914</v>
      </c>
      <c r="DV261">
        <f>IF(DU261="","",TODAY()-DU261)</f>
        <v>-596</v>
      </c>
      <c r="DY261" t="str">
        <f>IF(DU261="","SIN ESTADO",IF(DW261&lt;&gt;"","PAGA",IF(DV261&gt;0,"VENCIDA",IF(DV261&gt;=-5,"POR VENCER","AL DÍA"))))</f>
        <v>AL DÍA</v>
      </c>
      <c r="EA261">
        <f>IF(N($H261)&lt;21,"",IF(DU261="","",DU261+31))</f>
        <v>46945</v>
      </c>
      <c r="EB261">
        <f>IF(EA261="","",TODAY()-EA261)</f>
        <v>-627</v>
      </c>
      <c r="EE261" t="str">
        <f>IF(EA261="","SIN ESTADO",IF(EC261&lt;&gt;"","PAGA",IF(EB261&gt;0,"VENCIDA",IF(EB261&gt;=-5,"POR VENCER","AL DÍA"))))</f>
        <v>AL DÍA</v>
      </c>
      <c r="EG261">
        <f>IF(N($H261)&lt;22,"",IF(EA261="","",EA261+31))</f>
        <v>46976</v>
      </c>
      <c r="EH261">
        <f>IF(EG261="","",TODAY()-EG261)</f>
        <v>-658</v>
      </c>
      <c r="EK261" t="str">
        <f>IF(EG261="","SIN ESTADO",IF(EI261&lt;&gt;"","PAGA",IF(EH261&gt;0,"VENCIDA",IF(EH261&gt;=-5,"POR VENCER","AL DÍA"))))</f>
        <v>AL DÍA</v>
      </c>
      <c r="EM261">
        <f>IF(N($H261)&lt;23,"",IF(EG261="","",EG261+31))</f>
        <v>47007</v>
      </c>
      <c r="EN261">
        <f>IF(EM261="","",TODAY()-EM261)</f>
        <v>-689</v>
      </c>
      <c r="EQ261" t="str">
        <f>IF(EM261="","SIN ESTADO",IF(EO261&lt;&gt;"","PAGA",IF(EN261&gt;0,"VENCIDA",IF(EN261&gt;=-5,"POR VENCER","AL DÍA"))))</f>
        <v>AL DÍA</v>
      </c>
      <c r="ES261">
        <f>IF(N($H261)&lt;24,"",IF(EM261="","",EM261+31))</f>
        <v>47038</v>
      </c>
      <c r="ET261">
        <f>IF(ES261="","",TODAY()-ES261)</f>
        <v>-720</v>
      </c>
      <c r="EW261" t="str">
        <f>IF(ES261="","SIN ESTADO",IF(EU261&lt;&gt;"","PAGA",IF(ET261&gt;0,"VENCIDA",IF(ET261&gt;=-5,"POR VENCER","AL DÍA"))))</f>
        <v>AL DÍA</v>
      </c>
      <c r="EY261" t="str">
        <f>IF(N($H261)&lt;25,"",IF(ES261="","",ES261+31))</f>
        <v/>
      </c>
      <c r="EZ261" t="str">
        <f>IF(EY261="","",TODAY()-EY261)</f>
        <v/>
      </c>
      <c r="FC261" t="str">
        <f>IF(EY261="","SIN ESTADO",IF(FA261&lt;&gt;"","PAGA",IF(EZ261&gt;0,"VENCIDA",IF(EZ261&gt;=-5,"POR VENCER","AL DÍA"))))</f>
        <v>SIN ESTADO</v>
      </c>
      <c r="FE261" t="str">
        <f>IF(N($H261)&lt;26,"",IF(EY261="","",EY261+31))</f>
        <v/>
      </c>
      <c r="FF261" t="str">
        <f>IF(FE261="","",TODAY()-FE261)</f>
        <v/>
      </c>
      <c r="FI261" t="str">
        <f>IF(FE261="","SIN ESTADO",IF(FG261&lt;&gt;"","PAGA",IF(FF261&gt;0,"VENCIDA",IF(FF261&gt;=-5,"POR VENCER","AL DÍA"))))</f>
        <v>SIN ESTADO</v>
      </c>
      <c r="FK261" t="str">
        <f>IF(N($H261)&lt;27,"",IF(FE261="","",FE261+31))</f>
        <v/>
      </c>
      <c r="FL261" t="str">
        <f>IF(FK261="","",TODAY()-FK261)</f>
        <v/>
      </c>
      <c r="FO261" t="str">
        <f>IF(FK261="","SIN ESTADO",IF(FM261&lt;&gt;"","PAGA",IF(FL261&gt;0,"VENCIDA",IF(FL261&gt;=-5,"POR VENCER","AL DÍA"))))</f>
        <v>SIN ESTADO</v>
      </c>
      <c r="FQ261" t="str">
        <f>IF(N($H261)&lt;28,"",IF(FK261="","",FK261+31))</f>
        <v/>
      </c>
      <c r="FR261" t="str">
        <f>IF(FQ261="","",TODAY()-FQ261)</f>
        <v/>
      </c>
      <c r="FU261" t="str">
        <f>IF(FQ261="","SIN ESTADO",IF(FS261&lt;&gt;"","PAGA",IF(FR261&gt;0,"VENCIDA",IF(FR261&gt;=-5,"POR VENCER","AL DÍA"))))</f>
        <v>SIN ESTADO</v>
      </c>
      <c r="FW261" t="str">
        <f>IF(N($H261)&lt;29,"",IF(FQ261="","",FQ261+31))</f>
        <v/>
      </c>
      <c r="FX261" t="str">
        <f>IF(FW261="","",TODAY()-FW261)</f>
        <v/>
      </c>
      <c r="GA261" t="str">
        <f>IF(FW261="","SIN ESTADO",IF(FY261&lt;&gt;"","PAGA",IF(FX261&gt;0,"VENCIDA",IF(FX261&gt;=-5,"POR VENCER","AL DÍA"))))</f>
        <v>SIN ESTADO</v>
      </c>
      <c r="GC261" t="str">
        <f>IF(N($H261)&lt;30,"",IF(FW261="","",FW261+31))</f>
        <v/>
      </c>
      <c r="GD261" t="str">
        <f>IF(GC261="","",TODAY()-GC261)</f>
        <v/>
      </c>
      <c r="GG261" t="str">
        <f>IF(GC261="","SIN ESTADO",IF(GE261&lt;&gt;"","PAGA",IF(GD261&gt;0,"VENCIDA",IF(GD261&gt;=-5,"POR VENCER","AL DÍA"))))</f>
        <v>SIN ESTADO</v>
      </c>
      <c r="GI261" t="str">
        <f>IF(N($H261)&lt;31,"",IF(GC261="","",GC261+31))</f>
        <v/>
      </c>
      <c r="GJ261" t="str">
        <f>IF(GI261="","",TODAY()-GI261)</f>
        <v/>
      </c>
      <c r="GM261" t="str">
        <f>IF(GI261="","SIN ESTADO",IF(GK261&lt;&gt;"","PAGA",IF(GJ261&gt;0,"VENCIDA",IF(GJ261&gt;=-5,"POR VENCER","AL DÍA"))))</f>
        <v>SIN ESTADO</v>
      </c>
      <c r="GO261" t="str">
        <f>IF(N($H261)&lt;32,"",IF(GI261="","",GI261+31))</f>
        <v/>
      </c>
      <c r="GP261" t="str">
        <f>IF(GO261="","",TODAY()-GO261)</f>
        <v/>
      </c>
      <c r="GS261" t="str">
        <f>IF(GO261="","SIN ESTADO",IF(GQ261&lt;&gt;"","PAGA",IF(GP261&gt;0,"VENCIDA",IF(GP261&gt;=-5,"POR VENCER","AL DÍA"))))</f>
        <v>SIN ESTADO</v>
      </c>
      <c r="GU261" t="str">
        <f>IF(N($H261)&lt;33,"",IF(GO261="","",GO261+31))</f>
        <v/>
      </c>
      <c r="GV261" t="str">
        <f>IF(GU261="","",TODAY()-GU261)</f>
        <v/>
      </c>
      <c r="GY261" t="str">
        <f>IF(GU261="","SIN ESTADO",IF(GW261&lt;&gt;"","PAGA",IF(GV261&gt;0,"VENCIDA",IF(GV261&gt;=-5,"POR VENCER","AL DÍA"))))</f>
        <v>SIN ESTADO</v>
      </c>
      <c r="HA261" t="str">
        <f>IF(N($H261)&lt;34,"",IF(GU261="","",GU261+31))</f>
        <v/>
      </c>
      <c r="HB261" t="str">
        <f>IF(HA261="","",TODAY()-HA261)</f>
        <v/>
      </c>
      <c r="HE261" t="str">
        <f>IF(HA261="","SIN ESTADO",IF(HC261&lt;&gt;"","PAGA",IF(HB261&gt;0,"VENCIDA",IF(HB261&gt;=-5,"POR VENCER","AL DÍA"))))</f>
        <v>SIN ESTADO</v>
      </c>
      <c r="HG261" t="str">
        <f>IF(N($H261)&lt;35,"",IF(HA261="","",HA261+31))</f>
        <v/>
      </c>
      <c r="HH261" t="str">
        <f>IF(HG261="","",TODAY()-HG261)</f>
        <v/>
      </c>
      <c r="HK261" t="str">
        <f>IF(HG261="","SIN ESTADO",IF(HI261&lt;&gt;"","PAGA",IF(HH261&gt;0,"VENCIDA",IF(HH261&gt;=-5,"POR VENCER","AL DÍA"))))</f>
        <v>SIN ESTADO</v>
      </c>
      <c r="HM261" t="str">
        <f>IF(N($H261)&lt;36,"",IF(HG261="","",HG261+31))</f>
        <v/>
      </c>
      <c r="HN261" t="str">
        <f>IF(HM261="","",TODAY()-HM261)</f>
        <v/>
      </c>
      <c r="HQ261" t="str">
        <f>IF(HM261="","SIN ESTADO",IF(HO261&lt;&gt;"","PAGA",IF(HN261&gt;0,"VENCIDA",IF(HN261&gt;=-5,"POR VENCER","AL DÍA"))))</f>
        <v>SIN ESTADO</v>
      </c>
      <c r="HS261">
        <f>N261+T261+Z261+AF261+AL261+AR261+AX261+BD261+BJ261+BP261+BV261+CB261+CH261+CN261+CT261+CZ261+DF261+DL261+DR261+DX261+ED261+EJ261+EP261+EV261+FB261+FH261+FN261+FT261+FZ261+GF261+GL261+GR261+GX261+HD261+HJ261+HP261</f>
        <v>0</v>
      </c>
      <c r="HU261">
        <f>IFERROR(N($J261),0)</f>
        <v>1208300</v>
      </c>
      <c r="HW261">
        <f>SUMPRODUCT((MOD(COLUMN($M261:$HR261)-COLUMN($M261),6)=0)*ISNUMBER($M261:$HR261)*($M261:$HR261&gt;=RESUMEN!$C$26)*($M261:$HR261&lt;=RESUMEN!$C$27)*IFERROR(N($N261:$HS261),0))</f>
        <v>0</v>
      </c>
      <c r="HX261">
        <f>SUMPRODUCT((MOD(COLUMN($M261:$HR261)-COLUMN($M261),6)=0)*ISNUMBER($M261:$HR261)*($M261:$HR261&gt;=RESUMEN!$C$26)*($M261:$HR261&lt;=RESUMEN!$C$27))</f>
        <v>0</v>
      </c>
    </row>
    <row r="262">
      <c r="B262">
        <f>VENTAS!A261</f>
        <v>259</v>
      </c>
      <c r="C262" t="str">
        <f>VENTAS!B261</f>
        <v xml:space="preserve">LC2 - 28 - 3 </v>
      </c>
      <c r="D262" t="str">
        <f>VENTAS!C261</f>
        <v>VENDIDO</v>
      </c>
      <c r="E262">
        <f>VENTAS!D261</f>
        <v>33000000</v>
      </c>
      <c r="F262">
        <f>VENTAS!J261</f>
        <v>0</v>
      </c>
      <c r="G262">
        <f>VENTAS!F261</f>
        <v>46247</v>
      </c>
      <c r="H262">
        <f>VENTAS!K261</f>
        <v>1</v>
      </c>
      <c r="I262" t="str">
        <f>VENTAS!M261</f>
        <v xml:space="preserve">06 DE CADA MES </v>
      </c>
      <c r="J262">
        <f>VENTAS!L261</f>
        <v>0</v>
      </c>
      <c r="K262">
        <f>IF(N($H262)&lt;1,"",$G262+31)</f>
        <v>46278</v>
      </c>
      <c r="L262">
        <f>IF(K262="","",TODAY()-K262)</f>
        <v>40</v>
      </c>
      <c r="O262" t="str">
        <f>IF(K262="","SIN ESTADO",IF(M262&lt;&gt;"","PAGA",IF(L262&gt;0,"VENCIDA",IF(L262&gt;=-5,"POR VENCER","AL DÍA"))))</f>
        <v>VENCIDA</v>
      </c>
      <c r="Q262" t="str">
        <f>IF(N($H262)&lt;2,"",IF(K262="","",K262+31))</f>
        <v/>
      </c>
      <c r="R262" t="str">
        <f>IF(Q262="","",TODAY()-Q262)</f>
        <v/>
      </c>
      <c r="U262" t="str">
        <f>IF(Q262="","SIN ESTADO",IF(S262&lt;&gt;"","PAGA",IF(R262&gt;0,"VENCIDA",IF(R262&gt;=-5,"POR VENCER","AL DÍA"))))</f>
        <v>SIN ESTADO</v>
      </c>
      <c r="W262" t="str">
        <f>IF(N($H262)&lt;3,"",IF(Q262="","",Q262+31))</f>
        <v/>
      </c>
      <c r="X262" t="str">
        <f>IF(W262="","",TODAY()-W262)</f>
        <v/>
      </c>
      <c r="AA262" t="str">
        <f>IF(W262="","SIN ESTADO",IF(Y262&lt;&gt;"","PAGA",IF(X262&gt;0,"VENCIDA",IF(X262&gt;=-5,"POR VENCER","AL DÍA"))))</f>
        <v>SIN ESTADO</v>
      </c>
      <c r="AC262" t="str">
        <f>IF(N($H262)&lt;4,"",IF(W262="","",W262+31))</f>
        <v/>
      </c>
      <c r="AD262" t="str">
        <f>IF(AC262="","",TODAY()-AC262)</f>
        <v/>
      </c>
      <c r="AG262" t="str">
        <f>IF(AC262="","SIN ESTADO",IF(AE262&lt;&gt;"","PAGA",IF(AD262&gt;0,"VENCIDA",IF(AD262&gt;=-5,"POR VENCER","AL DÍA"))))</f>
        <v>SIN ESTADO</v>
      </c>
      <c r="AI262" t="str">
        <f>IF(N($H262)&lt;5,"",IF(AC262="","",AC262+31))</f>
        <v/>
      </c>
      <c r="AJ262" t="str">
        <f>IF(AI262="","",TODAY()-AI262)</f>
        <v/>
      </c>
      <c r="AM262" t="str">
        <f>IF(AI262="","SIN ESTADO",IF(AK262&lt;&gt;"","PAGA",IF(AJ262&gt;0,"VENCIDA",IF(AJ262&gt;=-5,"POR VENCER","AL DÍA"))))</f>
        <v>SIN ESTADO</v>
      </c>
      <c r="AO262" t="str">
        <f>IF(N($H262)&lt;6,"",IF(AI262="","",AI262+31))</f>
        <v/>
      </c>
      <c r="AP262" t="str">
        <f>IF(AO262="","",TODAY()-AO262)</f>
        <v/>
      </c>
      <c r="AS262" t="str">
        <f>IF(AO262="","SIN ESTADO",IF(AQ262&lt;&gt;"","PAGA",IF(AP262&gt;0,"VENCIDA",IF(AP262&gt;=-5,"POR VENCER","AL DÍA"))))</f>
        <v>SIN ESTADO</v>
      </c>
      <c r="AU262" t="str">
        <f>IF(N($H262)&lt;7,"",IF(AO262="","",AO262+31))</f>
        <v/>
      </c>
      <c r="AV262" t="str">
        <f>IF(AU262="","",TODAY()-AU262)</f>
        <v/>
      </c>
      <c r="AY262" t="str">
        <f>IF(AU262="","SIN ESTADO",IF(AW262&lt;&gt;"","PAGA",IF(AV262&gt;0,"VENCIDA",IF(AV262&gt;=-5,"POR VENCER","AL DÍA"))))</f>
        <v>SIN ESTADO</v>
      </c>
      <c r="BA262" t="str">
        <f>IF(N($H262)&lt;8,"",IF(AU262="","",AU262+31))</f>
        <v/>
      </c>
      <c r="BB262" t="str">
        <f>IF(BA262="","",TODAY()-BA262)</f>
        <v/>
      </c>
      <c r="BE262" t="str">
        <f>IF(BA262="","SIN ESTADO",IF(BC262&lt;&gt;"","PAGA",IF(BB262&gt;0,"VENCIDA",IF(BB262&gt;=-5,"POR VENCER","AL DÍA"))))</f>
        <v>SIN ESTADO</v>
      </c>
      <c r="BG262" t="str">
        <f>IF(N($H262)&lt;9,"",IF(BA262="","",BA262+31))</f>
        <v/>
      </c>
      <c r="BH262" t="str">
        <f>IF(BG262="","",TODAY()-BG262)</f>
        <v/>
      </c>
      <c r="BK262" t="str">
        <f>IF(BG262="","SIN ESTADO",IF(BI262&lt;&gt;"","PAGA",IF(BH262&gt;0,"VENCIDA",IF(BH262&gt;=-5,"POR VENCER","AL DÍA"))))</f>
        <v>SIN ESTADO</v>
      </c>
      <c r="BM262" t="str">
        <f>IF(N($H262)&lt;10,"",IF(BG262="","",BG262+31))</f>
        <v/>
      </c>
      <c r="BN262" t="str">
        <f>IF(BM262="","",TODAY()-BM262)</f>
        <v/>
      </c>
      <c r="BQ262" t="str">
        <f>IF(BM262="","SIN ESTADO",IF(BO262&lt;&gt;"","PAGA",IF(BN262&gt;0,"VENCIDA",IF(BN262&gt;=-5,"POR VENCER","AL DÍA"))))</f>
        <v>SIN ESTADO</v>
      </c>
      <c r="BS262" t="str">
        <f>IF(N($H262)&lt;11,"",IF(BM262="","",BM262+31))</f>
        <v/>
      </c>
      <c r="BT262" t="str">
        <f>IF(BS262="","",TODAY()-BS262)</f>
        <v/>
      </c>
      <c r="BW262" t="str">
        <f>IF(BS262="","SIN ESTADO",IF(BU262&lt;&gt;"","PAGA",IF(BT262&gt;0,"VENCIDA",IF(BT262&gt;=-5,"POR VENCER","AL DÍA"))))</f>
        <v>SIN ESTADO</v>
      </c>
      <c r="BY262" t="str">
        <f>IF(N($H262)&lt;12,"",IF(BS262="","",BS262+31))</f>
        <v/>
      </c>
      <c r="BZ262" t="str">
        <f>IF(BY262="","",TODAY()-BY262)</f>
        <v/>
      </c>
      <c r="CC262" t="str">
        <f>IF(BY262="","SIN ESTADO",IF(CA262&lt;&gt;"","PAGA",IF(BZ262&gt;0,"VENCIDA",IF(BZ262&gt;=-5,"POR VENCER","AL DÍA"))))</f>
        <v>SIN ESTADO</v>
      </c>
      <c r="CE262" t="str">
        <f>IF(N($H262)&lt;13,"",IF(BY262="","",BY262+31))</f>
        <v/>
      </c>
      <c r="CF262" t="str">
        <f>IF(CE262="","",TODAY()-CE262)</f>
        <v/>
      </c>
      <c r="CI262" t="str">
        <f>IF(CE262="","SIN ESTADO",IF(CG262&lt;&gt;"","PAGA",IF(CF262&gt;0,"VENCIDA",IF(CF262&gt;=-5,"POR VENCER","AL DÍA"))))</f>
        <v>SIN ESTADO</v>
      </c>
      <c r="CK262" t="str">
        <f>IF(N($H262)&lt;14,"",IF(CE262="","",CE262+31))</f>
        <v/>
      </c>
      <c r="CL262" t="str">
        <f>IF(CK262="","",TODAY()-CK262)</f>
        <v/>
      </c>
      <c r="CO262" t="str">
        <f>IF(CK262="","SIN ESTADO",IF(CM262&lt;&gt;"","PAGA",IF(CL262&gt;0,"VENCIDA",IF(CL262&gt;=-5,"POR VENCER","AL DÍA"))))</f>
        <v>SIN ESTADO</v>
      </c>
      <c r="CQ262" t="str">
        <f>IF(N($H262)&lt;15,"",IF(CK262="","",CK262+31))</f>
        <v/>
      </c>
      <c r="CR262" t="str">
        <f>IF(CQ262="","",TODAY()-CQ262)</f>
        <v/>
      </c>
      <c r="CU262" t="str">
        <f>IF(CQ262="","SIN ESTADO",IF(CS262&lt;&gt;"","PAGA",IF(CR262&gt;0,"VENCIDA",IF(CR262&gt;=-5,"POR VENCER","AL DÍA"))))</f>
        <v>SIN ESTADO</v>
      </c>
      <c r="CW262" t="str">
        <f>IF(N($H262)&lt;16,"",IF(CQ262="","",CQ262+31))</f>
        <v/>
      </c>
      <c r="CX262" t="str">
        <f>IF(CW262="","",TODAY()-CW262)</f>
        <v/>
      </c>
      <c r="DA262" t="str">
        <f>IF(CW262="","SIN ESTADO",IF(CY262&lt;&gt;"","PAGA",IF(CX262&gt;0,"VENCIDA",IF(CX262&gt;=-5,"POR VENCER","AL DÍA"))))</f>
        <v>SIN ESTADO</v>
      </c>
      <c r="DC262" t="str">
        <f>IF(N($H262)&lt;17,"",IF(CW262="","",CW262+31))</f>
        <v/>
      </c>
      <c r="DD262" t="str">
        <f>IF(DC262="","",TODAY()-DC262)</f>
        <v/>
      </c>
      <c r="DG262" t="str">
        <f>IF(DC262="","SIN ESTADO",IF(DE262&lt;&gt;"","PAGA",IF(DD262&gt;0,"VENCIDA",IF(DD262&gt;=-5,"POR VENCER","AL DÍA"))))</f>
        <v>SIN ESTADO</v>
      </c>
      <c r="DI262" t="str">
        <f>IF(N($H262)&lt;18,"",IF(DC262="","",DC262+31))</f>
        <v/>
      </c>
      <c r="DJ262" t="str">
        <f>IF(DI262="","",TODAY()-DI262)</f>
        <v/>
      </c>
      <c r="DM262" t="str">
        <f>IF(DI262="","SIN ESTADO",IF(DK262&lt;&gt;"","PAGA",IF(DJ262&gt;0,"VENCIDA",IF(DJ262&gt;=-5,"POR VENCER","AL DÍA"))))</f>
        <v>SIN ESTADO</v>
      </c>
      <c r="DO262" t="str">
        <f>IF(N($H262)&lt;19,"",IF(DI262="","",DI262+31))</f>
        <v/>
      </c>
      <c r="DP262" t="str">
        <f>IF(DO262="","",TODAY()-DO262)</f>
        <v/>
      </c>
      <c r="DS262" t="str">
        <f>IF(DO262="","SIN ESTADO",IF(DQ262&lt;&gt;"","PAGA",IF(DP262&gt;0,"VENCIDA",IF(DP262&gt;=-5,"POR VENCER","AL DÍA"))))</f>
        <v>SIN ESTADO</v>
      </c>
      <c r="DU262" t="str">
        <f>IF(N($H262)&lt;20,"",IF(DO262="","",DO262+31))</f>
        <v/>
      </c>
      <c r="DV262" t="str">
        <f>IF(DU262="","",TODAY()-DU262)</f>
        <v/>
      </c>
      <c r="DY262" t="str">
        <f>IF(DU262="","SIN ESTADO",IF(DW262&lt;&gt;"","PAGA",IF(DV262&gt;0,"VENCIDA",IF(DV262&gt;=-5,"POR VENCER","AL DÍA"))))</f>
        <v>SIN ESTADO</v>
      </c>
      <c r="EA262" t="str">
        <f>IF(N($H262)&lt;21,"",IF(DU262="","",DU262+31))</f>
        <v/>
      </c>
      <c r="EB262" t="str">
        <f>IF(EA262="","",TODAY()-EA262)</f>
        <v/>
      </c>
      <c r="EE262" t="str">
        <f>IF(EA262="","SIN ESTADO",IF(EC262&lt;&gt;"","PAGA",IF(EB262&gt;0,"VENCIDA",IF(EB262&gt;=-5,"POR VENCER","AL DÍA"))))</f>
        <v>SIN ESTADO</v>
      </c>
      <c r="EG262" t="str">
        <f>IF(N($H262)&lt;22,"",IF(EA262="","",EA262+31))</f>
        <v/>
      </c>
      <c r="EH262" t="str">
        <f>IF(EG262="","",TODAY()-EG262)</f>
        <v/>
      </c>
      <c r="EK262" t="str">
        <f>IF(EG262="","SIN ESTADO",IF(EI262&lt;&gt;"","PAGA",IF(EH262&gt;0,"VENCIDA",IF(EH262&gt;=-5,"POR VENCER","AL DÍA"))))</f>
        <v>SIN ESTADO</v>
      </c>
      <c r="EM262" t="str">
        <f>IF(N($H262)&lt;23,"",IF(EG262="","",EG262+31))</f>
        <v/>
      </c>
      <c r="EN262" t="str">
        <f>IF(EM262="","",TODAY()-EM262)</f>
        <v/>
      </c>
      <c r="EQ262" t="str">
        <f>IF(EM262="","SIN ESTADO",IF(EO262&lt;&gt;"","PAGA",IF(EN262&gt;0,"VENCIDA",IF(EN262&gt;=-5,"POR VENCER","AL DÍA"))))</f>
        <v>SIN ESTADO</v>
      </c>
      <c r="ES262" t="str">
        <f>IF(N($H262)&lt;24,"",IF(EM262="","",EM262+31))</f>
        <v/>
      </c>
      <c r="ET262" t="str">
        <f>IF(ES262="","",TODAY()-ES262)</f>
        <v/>
      </c>
      <c r="EW262" t="str">
        <f>IF(ES262="","SIN ESTADO",IF(EU262&lt;&gt;"","PAGA",IF(ET262&gt;0,"VENCIDA",IF(ET262&gt;=-5,"POR VENCER","AL DÍA"))))</f>
        <v>SIN ESTADO</v>
      </c>
      <c r="EY262" t="str">
        <f>IF(N($H262)&lt;25,"",IF(ES262="","",ES262+31))</f>
        <v/>
      </c>
      <c r="EZ262" t="str">
        <f>IF(EY262="","",TODAY()-EY262)</f>
        <v/>
      </c>
      <c r="FC262" t="str">
        <f>IF(EY262="","SIN ESTADO",IF(FA262&lt;&gt;"","PAGA",IF(EZ262&gt;0,"VENCIDA",IF(EZ262&gt;=-5,"POR VENCER","AL DÍA"))))</f>
        <v>SIN ESTADO</v>
      </c>
      <c r="FE262" t="str">
        <f>IF(N($H262)&lt;26,"",IF(EY262="","",EY262+31))</f>
        <v/>
      </c>
      <c r="FF262" t="str">
        <f>IF(FE262="","",TODAY()-FE262)</f>
        <v/>
      </c>
      <c r="FI262" t="str">
        <f>IF(FE262="","SIN ESTADO",IF(FG262&lt;&gt;"","PAGA",IF(FF262&gt;0,"VENCIDA",IF(FF262&gt;=-5,"POR VENCER","AL DÍA"))))</f>
        <v>SIN ESTADO</v>
      </c>
      <c r="FK262" t="str">
        <f>IF(N($H262)&lt;27,"",IF(FE262="","",FE262+31))</f>
        <v/>
      </c>
      <c r="FL262" t="str">
        <f>IF(FK262="","",TODAY()-FK262)</f>
        <v/>
      </c>
      <c r="FO262" t="str">
        <f>IF(FK262="","SIN ESTADO",IF(FM262&lt;&gt;"","PAGA",IF(FL262&gt;0,"VENCIDA",IF(FL262&gt;=-5,"POR VENCER","AL DÍA"))))</f>
        <v>SIN ESTADO</v>
      </c>
      <c r="FQ262" t="str">
        <f>IF(N($H262)&lt;28,"",IF(FK262="","",FK262+31))</f>
        <v/>
      </c>
      <c r="FR262" t="str">
        <f>IF(FQ262="","",TODAY()-FQ262)</f>
        <v/>
      </c>
      <c r="FU262" t="str">
        <f>IF(FQ262="","SIN ESTADO",IF(FS262&lt;&gt;"","PAGA",IF(FR262&gt;0,"VENCIDA",IF(FR262&gt;=-5,"POR VENCER","AL DÍA"))))</f>
        <v>SIN ESTADO</v>
      </c>
      <c r="FW262" t="str">
        <f>IF(N($H262)&lt;29,"",IF(FQ262="","",FQ262+31))</f>
        <v/>
      </c>
      <c r="FX262" t="str">
        <f>IF(FW262="","",TODAY()-FW262)</f>
        <v/>
      </c>
      <c r="GA262" t="str">
        <f>IF(FW262="","SIN ESTADO",IF(FY262&lt;&gt;"","PAGA",IF(FX262&gt;0,"VENCIDA",IF(FX262&gt;=-5,"POR VENCER","AL DÍA"))))</f>
        <v>SIN ESTADO</v>
      </c>
      <c r="GC262" t="str">
        <f>IF(N($H262)&lt;30,"",IF(FW262="","",FW262+31))</f>
        <v/>
      </c>
      <c r="GD262" t="str">
        <f>IF(GC262="","",TODAY()-GC262)</f>
        <v/>
      </c>
      <c r="GG262" t="str">
        <f>IF(GC262="","SIN ESTADO",IF(GE262&lt;&gt;"","PAGA",IF(GD262&gt;0,"VENCIDA",IF(GD262&gt;=-5,"POR VENCER","AL DÍA"))))</f>
        <v>SIN ESTADO</v>
      </c>
      <c r="GI262" t="str">
        <f>IF(N($H262)&lt;31,"",IF(GC262="","",GC262+31))</f>
        <v/>
      </c>
      <c r="GJ262" t="str">
        <f>IF(GI262="","",TODAY()-GI262)</f>
        <v/>
      </c>
      <c r="GM262" t="str">
        <f>IF(GI262="","SIN ESTADO",IF(GK262&lt;&gt;"","PAGA",IF(GJ262&gt;0,"VENCIDA",IF(GJ262&gt;=-5,"POR VENCER","AL DÍA"))))</f>
        <v>SIN ESTADO</v>
      </c>
      <c r="GO262" t="str">
        <f>IF(N($H262)&lt;32,"",IF(GI262="","",GI262+31))</f>
        <v/>
      </c>
      <c r="GP262" t="str">
        <f>IF(GO262="","",TODAY()-GO262)</f>
        <v/>
      </c>
      <c r="GS262" t="str">
        <f>IF(GO262="","SIN ESTADO",IF(GQ262&lt;&gt;"","PAGA",IF(GP262&gt;0,"VENCIDA",IF(GP262&gt;=-5,"POR VENCER","AL DÍA"))))</f>
        <v>SIN ESTADO</v>
      </c>
      <c r="GU262" t="str">
        <f>IF(N($H262)&lt;33,"",IF(GO262="","",GO262+31))</f>
        <v/>
      </c>
      <c r="GV262" t="str">
        <f>IF(GU262="","",TODAY()-GU262)</f>
        <v/>
      </c>
      <c r="GY262" t="str">
        <f>IF(GU262="","SIN ESTADO",IF(GW262&lt;&gt;"","PAGA",IF(GV262&gt;0,"VENCIDA",IF(GV262&gt;=-5,"POR VENCER","AL DÍA"))))</f>
        <v>SIN ESTADO</v>
      </c>
      <c r="HA262" t="str">
        <f>IF(N($H262)&lt;34,"",IF(GU262="","",GU262+31))</f>
        <v/>
      </c>
      <c r="HB262" t="str">
        <f>IF(HA262="","",TODAY()-HA262)</f>
        <v/>
      </c>
      <c r="HE262" t="str">
        <f>IF(HA262="","SIN ESTADO",IF(HC262&lt;&gt;"","PAGA",IF(HB262&gt;0,"VENCIDA",IF(HB262&gt;=-5,"POR VENCER","AL DÍA"))))</f>
        <v>SIN ESTADO</v>
      </c>
      <c r="HG262" t="str">
        <f>IF(N($H262)&lt;35,"",IF(HA262="","",HA262+31))</f>
        <v/>
      </c>
      <c r="HH262" t="str">
        <f>IF(HG262="","",TODAY()-HG262)</f>
        <v/>
      </c>
      <c r="HK262" t="str">
        <f>IF(HG262="","SIN ESTADO",IF(HI262&lt;&gt;"","PAGA",IF(HH262&gt;0,"VENCIDA",IF(HH262&gt;=-5,"POR VENCER","AL DÍA"))))</f>
        <v>SIN ESTADO</v>
      </c>
      <c r="HM262" t="str">
        <f>IF(N($H262)&lt;36,"",IF(HG262="","",HG262+31))</f>
        <v/>
      </c>
      <c r="HN262" t="str">
        <f>IF(HM262="","",TODAY()-HM262)</f>
        <v/>
      </c>
      <c r="HQ262" t="str">
        <f>IF(HM262="","SIN ESTADO",IF(HO262&lt;&gt;"","PAGA",IF(HN262&gt;0,"VENCIDA",IF(HN262&gt;=-5,"POR VENCER","AL DÍA"))))</f>
        <v>SIN ESTADO</v>
      </c>
      <c r="HS262">
        <f>N262+T262+Z262+AF262+AL262+AR262+AX262+BD262+BJ262+BP262+BV262+CB262+CH262+CN262+CT262+CZ262+DF262+DL262+DR262+DX262+ED262+EJ262+EP262+EV262+FB262+FH262+FN262+FT262+FZ262+GF262+GL262+GR262+GX262+HD262+HJ262+HP262</f>
        <v>0</v>
      </c>
      <c r="HU262">
        <f>IFERROR(N($J262),0)</f>
        <v>0</v>
      </c>
      <c r="HW262">
        <f>SUMPRODUCT((MOD(COLUMN($M262:$HR262)-COLUMN($M262),6)=0)*ISNUMBER($M262:$HR262)*($M262:$HR262&gt;=RESUMEN!$C$26)*($M262:$HR262&lt;=RESUMEN!$C$27)*IFERROR(N($N262:$HS262),0))</f>
        <v>0</v>
      </c>
      <c r="HX262">
        <f>SUMPRODUCT((MOD(COLUMN($M262:$HR262)-COLUMN($M262),6)=0)*ISNUMBER($M262:$HR262)*($M262:$HR262&gt;=RESUMEN!$C$26)*($M262:$HR262&lt;=RESUMEN!$C$27))</f>
        <v>0</v>
      </c>
    </row>
    <row r="263">
      <c r="B263">
        <f>VENTAS!A262</f>
        <v>260</v>
      </c>
      <c r="C263" t="str">
        <f>VENTAS!B262</f>
        <v xml:space="preserve">LC2 - 28 - 4 </v>
      </c>
      <c r="D263" t="str">
        <f>VENTAS!C262</f>
        <v>VENDIDO</v>
      </c>
      <c r="E263">
        <f>VENTAS!D262</f>
        <v>28000000</v>
      </c>
      <c r="F263">
        <f>VENTAS!J262</f>
        <v>23000000</v>
      </c>
      <c r="G263">
        <f>VENTAS!F262</f>
        <v>45836</v>
      </c>
      <c r="H263">
        <f>VENTAS!K262</f>
        <v>24</v>
      </c>
      <c r="I263" t="str">
        <f>VENTAS!M262</f>
        <v xml:space="preserve">28 DE CADA MES </v>
      </c>
      <c r="J263">
        <f>VENTAS!L262</f>
        <v>958333.3333333334</v>
      </c>
      <c r="K263">
        <f>IF(N($H263)&lt;1,"",$G263+31)</f>
        <v>45867</v>
      </c>
      <c r="L263">
        <f>IF(K263="","",TODAY()-K263)</f>
        <v>451</v>
      </c>
      <c r="M263">
        <v>45857</v>
      </c>
      <c r="N263">
        <v>958000</v>
      </c>
      <c r="O263" t="str">
        <f>IF(K263="","SIN ESTADO",IF(M263&lt;&gt;"","PAGA",IF(L263&gt;0,"VENCIDA",IF(L263&gt;=-5,"POR VENCER","AL DÍA"))))</f>
        <v>PAGA</v>
      </c>
      <c r="P263" t="str">
        <v>TRANSFERENCIA</v>
      </c>
      <c r="Q263">
        <f>IF(N($H263)&lt;2,"",IF(K263="","",K263+31))</f>
        <v>45898</v>
      </c>
      <c r="R263">
        <f>IF(Q263="","",TODAY()-Q263)</f>
        <v>420</v>
      </c>
      <c r="S263">
        <v>45888</v>
      </c>
      <c r="T263">
        <v>958000</v>
      </c>
      <c r="U263" t="str">
        <f>IF(Q263="","SIN ESTADO",IF(S263&lt;&gt;"","PAGA",IF(R263&gt;0,"VENCIDA",IF(R263&gt;=-5,"POR VENCER","AL DÍA"))))</f>
        <v>PAGA</v>
      </c>
      <c r="V263" t="str">
        <v>TRANSFERENCIA</v>
      </c>
      <c r="W263">
        <f>IF(N($H263)&lt;3,"",IF(Q263="","",Q263+31))</f>
        <v>45929</v>
      </c>
      <c r="X263">
        <f>IF(W263="","",TODAY()-W263)</f>
        <v>389</v>
      </c>
      <c r="Y263">
        <v>45918</v>
      </c>
      <c r="Z263">
        <v>958000</v>
      </c>
      <c r="AA263" t="str">
        <f>IF(W263="","SIN ESTADO",IF(Y263&lt;&gt;"","PAGA",IF(X263&gt;0,"VENCIDA",IF(X263&gt;=-5,"POR VENCER","AL DÍA"))))</f>
        <v>PAGA</v>
      </c>
      <c r="AB263" t="str">
        <v>TRANSFERENCIA</v>
      </c>
      <c r="AC263">
        <f>IF(N($H263)&lt;4,"",IF(W263="","",W263+31))</f>
        <v>45960</v>
      </c>
      <c r="AD263">
        <f>IF(AC263="","",TODAY()-AC263)</f>
        <v>358</v>
      </c>
      <c r="AE263">
        <v>45950</v>
      </c>
      <c r="AF263">
        <v>958000</v>
      </c>
      <c r="AG263" t="str">
        <f>IF(AC263="","SIN ESTADO",IF(AE263&lt;&gt;"","PAGA",IF(AD263&gt;0,"VENCIDA",IF(AD263&gt;=-5,"POR VENCER","AL DÍA"))))</f>
        <v>PAGA</v>
      </c>
      <c r="AH263" t="str">
        <v>TRANSFERENCIA</v>
      </c>
      <c r="AI263">
        <f>IF(N($H263)&lt;5,"",IF(AC263="","",AC263+31))</f>
        <v>45991</v>
      </c>
      <c r="AJ263">
        <f>IF(AI263="","",TODAY()-AI263)</f>
        <v>327</v>
      </c>
      <c r="AK263">
        <v>45979</v>
      </c>
      <c r="AL263">
        <v>958000</v>
      </c>
      <c r="AM263" t="str">
        <f>IF(AI263="","SIN ESTADO",IF(AK263&lt;&gt;"","PAGA",IF(AJ263&gt;0,"VENCIDA",IF(AJ263&gt;=-5,"POR VENCER","AL DÍA"))))</f>
        <v>PAGA</v>
      </c>
      <c r="AN263" t="str">
        <v>TRANSFERENCIA</v>
      </c>
      <c r="AO263">
        <f>IF(N($H263)&lt;6,"",IF(AI263="","",AI263+31))</f>
        <v>46022</v>
      </c>
      <c r="AP263">
        <f>IF(AO263="","",TODAY()-AO263)</f>
        <v>296</v>
      </c>
      <c r="AQ263">
        <v>46009</v>
      </c>
      <c r="AR263">
        <v>958000</v>
      </c>
      <c r="AS263" t="str">
        <f>IF(AO263="","SIN ESTADO",IF(AQ263&lt;&gt;"","PAGA",IF(AP263&gt;0,"VENCIDA",IF(AP263&gt;=-5,"POR VENCER","AL DÍA"))))</f>
        <v>PAGA</v>
      </c>
      <c r="AT263" t="str">
        <v>TRANSFERENCIA</v>
      </c>
      <c r="AU263">
        <f>IF(N($H263)&lt;7,"",IF(AO263="","",AO263+31))</f>
        <v>46053</v>
      </c>
      <c r="AV263">
        <f>IF(AU263="","",TODAY()-AU263)</f>
        <v>265</v>
      </c>
      <c r="AW263">
        <v>45676</v>
      </c>
      <c r="AX263">
        <v>958000</v>
      </c>
      <c r="AY263" t="str">
        <f>IF(AU263="","SIN ESTADO",IF(AW263&lt;&gt;"","PAGA",IF(AV263&gt;0,"VENCIDA",IF(AV263&gt;=-5,"POR VENCER","AL DÍA"))))</f>
        <v>PAGA</v>
      </c>
      <c r="AZ263" t="str">
        <v>TRANSFERENCIA</v>
      </c>
      <c r="BA263">
        <f>IF(N($H263)&lt;8,"",IF(AU263="","",AU263+31))</f>
        <v>46084</v>
      </c>
      <c r="BB263">
        <f>IF(BA263="","",TODAY()-BA263)</f>
        <v>234</v>
      </c>
      <c r="BE263" t="str">
        <f>IF(BA263="","SIN ESTADO",IF(BC263&lt;&gt;"","PAGA",IF(BB263&gt;0,"VENCIDA",IF(BB263&gt;=-5,"POR VENCER","AL DÍA"))))</f>
        <v>VENCIDA</v>
      </c>
      <c r="BG263">
        <f>IF(N($H263)&lt;9,"",IF(BA263="","",BA263+31))</f>
        <v>46115</v>
      </c>
      <c r="BH263">
        <f>IF(BG263="","",TODAY()-BG263)</f>
        <v>203</v>
      </c>
      <c r="BK263" t="str">
        <f>IF(BG263="","SIN ESTADO",IF(BI263&lt;&gt;"","PAGA",IF(BH263&gt;0,"VENCIDA",IF(BH263&gt;=-5,"POR VENCER","AL DÍA"))))</f>
        <v>VENCIDA</v>
      </c>
      <c r="BM263">
        <f>IF(N($H263)&lt;10,"",IF(BG263="","",BG263+31))</f>
        <v>46146</v>
      </c>
      <c r="BN263">
        <f>IF(BM263="","",TODAY()-BM263)</f>
        <v>172</v>
      </c>
      <c r="BQ263" t="str">
        <f>IF(BM263="","SIN ESTADO",IF(BO263&lt;&gt;"","PAGA",IF(BN263&gt;0,"VENCIDA",IF(BN263&gt;=-5,"POR VENCER","AL DÍA"))))</f>
        <v>VENCIDA</v>
      </c>
      <c r="BS263">
        <f>IF(N($H263)&lt;11,"",IF(BM263="","",BM263+31))</f>
        <v>46177</v>
      </c>
      <c r="BT263">
        <f>IF(BS263="","",TODAY()-BS263)</f>
        <v>141</v>
      </c>
      <c r="BW263" t="str">
        <f>IF(BS263="","SIN ESTADO",IF(BU263&lt;&gt;"","PAGA",IF(BT263&gt;0,"VENCIDA",IF(BT263&gt;=-5,"POR VENCER","AL DÍA"))))</f>
        <v>VENCIDA</v>
      </c>
      <c r="BY263">
        <f>IF(N($H263)&lt;12,"",IF(BS263="","",BS263+31))</f>
        <v>46208</v>
      </c>
      <c r="BZ263">
        <f>IF(BY263="","",TODAY()-BY263)</f>
        <v>110</v>
      </c>
      <c r="CC263" t="str">
        <f>IF(BY263="","SIN ESTADO",IF(CA263&lt;&gt;"","PAGA",IF(BZ263&gt;0,"VENCIDA",IF(BZ263&gt;=-5,"POR VENCER","AL DÍA"))))</f>
        <v>VENCIDA</v>
      </c>
      <c r="CE263">
        <f>IF(N($H263)&lt;13,"",IF(BY263="","",BY263+31))</f>
        <v>46239</v>
      </c>
      <c r="CF263">
        <f>IF(CE263="","",TODAY()-CE263)</f>
        <v>79</v>
      </c>
      <c r="CI263" t="str">
        <f>IF(CE263="","SIN ESTADO",IF(CG263&lt;&gt;"","PAGA",IF(CF263&gt;0,"VENCIDA",IF(CF263&gt;=-5,"POR VENCER","AL DÍA"))))</f>
        <v>VENCIDA</v>
      </c>
      <c r="CK263">
        <f>IF(N($H263)&lt;14,"",IF(CE263="","",CE263+31))</f>
        <v>46270</v>
      </c>
      <c r="CL263">
        <f>IF(CK263="","",TODAY()-CK263)</f>
        <v>48</v>
      </c>
      <c r="CO263" t="str">
        <f>IF(CK263="","SIN ESTADO",IF(CM263&lt;&gt;"","PAGA",IF(CL263&gt;0,"VENCIDA",IF(CL263&gt;=-5,"POR VENCER","AL DÍA"))))</f>
        <v>VENCIDA</v>
      </c>
      <c r="CQ263">
        <f>IF(N($H263)&lt;15,"",IF(CK263="","",CK263+31))</f>
        <v>46301</v>
      </c>
      <c r="CR263">
        <f>IF(CQ263="","",TODAY()-CQ263)</f>
        <v>17</v>
      </c>
      <c r="CU263" t="str">
        <f>IF(CQ263="","SIN ESTADO",IF(CS263&lt;&gt;"","PAGA",IF(CR263&gt;0,"VENCIDA",IF(CR263&gt;=-5,"POR VENCER","AL DÍA"))))</f>
        <v>VENCIDA</v>
      </c>
      <c r="CW263">
        <f>IF(N($H263)&lt;16,"",IF(CQ263="","",CQ263+31))</f>
        <v>46332</v>
      </c>
      <c r="CX263">
        <f>IF(CW263="","",TODAY()-CW263)</f>
        <v>-14</v>
      </c>
      <c r="DA263" t="str">
        <f>IF(CW263="","SIN ESTADO",IF(CY263&lt;&gt;"","PAGA",IF(CX263&gt;0,"VENCIDA",IF(CX263&gt;=-5,"POR VENCER","AL DÍA"))))</f>
        <v>AL DÍA</v>
      </c>
      <c r="DC263">
        <f>IF(N($H263)&lt;17,"",IF(CW263="","",CW263+31))</f>
        <v>46363</v>
      </c>
      <c r="DD263">
        <f>IF(DC263="","",TODAY()-DC263)</f>
        <v>-45</v>
      </c>
      <c r="DG263" t="str">
        <f>IF(DC263="","SIN ESTADO",IF(DE263&lt;&gt;"","PAGA",IF(DD263&gt;0,"VENCIDA",IF(DD263&gt;=-5,"POR VENCER","AL DÍA"))))</f>
        <v>AL DÍA</v>
      </c>
      <c r="DI263">
        <f>IF(N($H263)&lt;18,"",IF(DC263="","",DC263+31))</f>
        <v>46394</v>
      </c>
      <c r="DJ263">
        <f>IF(DI263="","",TODAY()-DI263)</f>
        <v>-76</v>
      </c>
      <c r="DM263" t="str">
        <f>IF(DI263="","SIN ESTADO",IF(DK263&lt;&gt;"","PAGA",IF(DJ263&gt;0,"VENCIDA",IF(DJ263&gt;=-5,"POR VENCER","AL DÍA"))))</f>
        <v>AL DÍA</v>
      </c>
      <c r="DO263">
        <f>IF(N($H263)&lt;19,"",IF(DI263="","",DI263+31))</f>
        <v>46425</v>
      </c>
      <c r="DP263">
        <f>IF(DO263="","",TODAY()-DO263)</f>
        <v>-107</v>
      </c>
      <c r="DS263" t="str">
        <f>IF(DO263="","SIN ESTADO",IF(DQ263&lt;&gt;"","PAGA",IF(DP263&gt;0,"VENCIDA",IF(DP263&gt;=-5,"POR VENCER","AL DÍA"))))</f>
        <v>AL DÍA</v>
      </c>
      <c r="DU263">
        <f>IF(N($H263)&lt;20,"",IF(DO263="","",DO263+31))</f>
        <v>46456</v>
      </c>
      <c r="DV263">
        <f>IF(DU263="","",TODAY()-DU263)</f>
        <v>-138</v>
      </c>
      <c r="DY263" t="str">
        <f>IF(DU263="","SIN ESTADO",IF(DW263&lt;&gt;"","PAGA",IF(DV263&gt;0,"VENCIDA",IF(DV263&gt;=-5,"POR VENCER","AL DÍA"))))</f>
        <v>AL DÍA</v>
      </c>
      <c r="EA263">
        <f>IF(N($H263)&lt;21,"",IF(DU263="","",DU263+31))</f>
        <v>46487</v>
      </c>
      <c r="EB263">
        <f>IF(EA263="","",TODAY()-EA263)</f>
        <v>-169</v>
      </c>
      <c r="EE263" t="str">
        <f>IF(EA263="","SIN ESTADO",IF(EC263&lt;&gt;"","PAGA",IF(EB263&gt;0,"VENCIDA",IF(EB263&gt;=-5,"POR VENCER","AL DÍA"))))</f>
        <v>AL DÍA</v>
      </c>
      <c r="EG263">
        <f>IF(N($H263)&lt;22,"",IF(EA263="","",EA263+31))</f>
        <v>46518</v>
      </c>
      <c r="EH263">
        <f>IF(EG263="","",TODAY()-EG263)</f>
        <v>-200</v>
      </c>
      <c r="EK263" t="str">
        <f>IF(EG263="","SIN ESTADO",IF(EI263&lt;&gt;"","PAGA",IF(EH263&gt;0,"VENCIDA",IF(EH263&gt;=-5,"POR VENCER","AL DÍA"))))</f>
        <v>AL DÍA</v>
      </c>
      <c r="EM263">
        <f>IF(N($H263)&lt;23,"",IF(EG263="","",EG263+31))</f>
        <v>46549</v>
      </c>
      <c r="EN263">
        <f>IF(EM263="","",TODAY()-EM263)</f>
        <v>-231</v>
      </c>
      <c r="EQ263" t="str">
        <f>IF(EM263="","SIN ESTADO",IF(EO263&lt;&gt;"","PAGA",IF(EN263&gt;0,"VENCIDA",IF(EN263&gt;=-5,"POR VENCER","AL DÍA"))))</f>
        <v>AL DÍA</v>
      </c>
      <c r="ES263">
        <f>IF(N($H263)&lt;24,"",IF(EM263="","",EM263+31))</f>
        <v>46580</v>
      </c>
      <c r="ET263">
        <f>IF(ES263="","",TODAY()-ES263)</f>
        <v>-262</v>
      </c>
      <c r="EW263" t="str">
        <f>IF(ES263="","SIN ESTADO",IF(EU263&lt;&gt;"","PAGA",IF(ET263&gt;0,"VENCIDA",IF(ET263&gt;=-5,"POR VENCER","AL DÍA"))))</f>
        <v>AL DÍA</v>
      </c>
      <c r="EY263" t="str">
        <f>IF(N($H263)&lt;25,"",IF(ES263="","",ES263+31))</f>
        <v/>
      </c>
      <c r="EZ263" t="str">
        <f>IF(EY263="","",TODAY()-EY263)</f>
        <v/>
      </c>
      <c r="FC263" t="str">
        <f>IF(EY263="","SIN ESTADO",IF(FA263&lt;&gt;"","PAGA",IF(EZ263&gt;0,"VENCIDA",IF(EZ263&gt;=-5,"POR VENCER","AL DÍA"))))</f>
        <v>SIN ESTADO</v>
      </c>
      <c r="FE263" t="str">
        <f>IF(N($H263)&lt;26,"",IF(EY263="","",EY263+31))</f>
        <v/>
      </c>
      <c r="FF263" t="str">
        <f>IF(FE263="","",TODAY()-FE263)</f>
        <v/>
      </c>
      <c r="FI263" t="str">
        <f>IF(FE263="","SIN ESTADO",IF(FG263&lt;&gt;"","PAGA",IF(FF263&gt;0,"VENCIDA",IF(FF263&gt;=-5,"POR VENCER","AL DÍA"))))</f>
        <v>SIN ESTADO</v>
      </c>
      <c r="FK263" t="str">
        <f>IF(N($H263)&lt;27,"",IF(FE263="","",FE263+31))</f>
        <v/>
      </c>
      <c r="FL263" t="str">
        <f>IF(FK263="","",TODAY()-FK263)</f>
        <v/>
      </c>
      <c r="FO263" t="str">
        <f>IF(FK263="","SIN ESTADO",IF(FM263&lt;&gt;"","PAGA",IF(FL263&gt;0,"VENCIDA",IF(FL263&gt;=-5,"POR VENCER","AL DÍA"))))</f>
        <v>SIN ESTADO</v>
      </c>
      <c r="FQ263" t="str">
        <f>IF(N($H263)&lt;28,"",IF(FK263="","",FK263+31))</f>
        <v/>
      </c>
      <c r="FR263" t="str">
        <f>IF(FQ263="","",TODAY()-FQ263)</f>
        <v/>
      </c>
      <c r="FU263" t="str">
        <f>IF(FQ263="","SIN ESTADO",IF(FS263&lt;&gt;"","PAGA",IF(FR263&gt;0,"VENCIDA",IF(FR263&gt;=-5,"POR VENCER","AL DÍA"))))</f>
        <v>SIN ESTADO</v>
      </c>
      <c r="FW263" t="str">
        <f>IF(N($H263)&lt;29,"",IF(FQ263="","",FQ263+31))</f>
        <v/>
      </c>
      <c r="FX263" t="str">
        <f>IF(FW263="","",TODAY()-FW263)</f>
        <v/>
      </c>
      <c r="GA263" t="str">
        <f>IF(FW263="","SIN ESTADO",IF(FY263&lt;&gt;"","PAGA",IF(FX263&gt;0,"VENCIDA",IF(FX263&gt;=-5,"POR VENCER","AL DÍA"))))</f>
        <v>SIN ESTADO</v>
      </c>
      <c r="GC263" t="str">
        <f>IF(N($H263)&lt;30,"",IF(FW263="","",FW263+31))</f>
        <v/>
      </c>
      <c r="GD263" t="str">
        <f>IF(GC263="","",TODAY()-GC263)</f>
        <v/>
      </c>
      <c r="GG263" t="str">
        <f>IF(GC263="","SIN ESTADO",IF(GE263&lt;&gt;"","PAGA",IF(GD263&gt;0,"VENCIDA",IF(GD263&gt;=-5,"POR VENCER","AL DÍA"))))</f>
        <v>SIN ESTADO</v>
      </c>
      <c r="GI263" t="str">
        <f>IF(N($H263)&lt;31,"",IF(GC263="","",GC263+31))</f>
        <v/>
      </c>
      <c r="GJ263" t="str">
        <f>IF(GI263="","",TODAY()-GI263)</f>
        <v/>
      </c>
      <c r="GM263" t="str">
        <f>IF(GI263="","SIN ESTADO",IF(GK263&lt;&gt;"","PAGA",IF(GJ263&gt;0,"VENCIDA",IF(GJ263&gt;=-5,"POR VENCER","AL DÍA"))))</f>
        <v>SIN ESTADO</v>
      </c>
      <c r="GO263" t="str">
        <f>IF(N($H263)&lt;32,"",IF(GI263="","",GI263+31))</f>
        <v/>
      </c>
      <c r="GP263" t="str">
        <f>IF(GO263="","",TODAY()-GO263)</f>
        <v/>
      </c>
      <c r="GS263" t="str">
        <f>IF(GO263="","SIN ESTADO",IF(GQ263&lt;&gt;"","PAGA",IF(GP263&gt;0,"VENCIDA",IF(GP263&gt;=-5,"POR VENCER","AL DÍA"))))</f>
        <v>SIN ESTADO</v>
      </c>
      <c r="GU263" t="str">
        <f>IF(N($H263)&lt;33,"",IF(GO263="","",GO263+31))</f>
        <v/>
      </c>
      <c r="GV263" t="str">
        <f>IF(GU263="","",TODAY()-GU263)</f>
        <v/>
      </c>
      <c r="GY263" t="str">
        <f>IF(GU263="","SIN ESTADO",IF(GW263&lt;&gt;"","PAGA",IF(GV263&gt;0,"VENCIDA",IF(GV263&gt;=-5,"POR VENCER","AL DÍA"))))</f>
        <v>SIN ESTADO</v>
      </c>
      <c r="HA263" t="str">
        <f>IF(N($H263)&lt;34,"",IF(GU263="","",GU263+31))</f>
        <v/>
      </c>
      <c r="HB263" t="str">
        <f>IF(HA263="","",TODAY()-HA263)</f>
        <v/>
      </c>
      <c r="HE263" t="str">
        <f>IF(HA263="","SIN ESTADO",IF(HC263&lt;&gt;"","PAGA",IF(HB263&gt;0,"VENCIDA",IF(HB263&gt;=-5,"POR VENCER","AL DÍA"))))</f>
        <v>SIN ESTADO</v>
      </c>
      <c r="HG263" t="str">
        <f>IF(N($H263)&lt;35,"",IF(HA263="","",HA263+31))</f>
        <v/>
      </c>
      <c r="HH263" t="str">
        <f>IF(HG263="","",TODAY()-HG263)</f>
        <v/>
      </c>
      <c r="HK263" t="str">
        <f>IF(HG263="","SIN ESTADO",IF(HI263&lt;&gt;"","PAGA",IF(HH263&gt;0,"VENCIDA",IF(HH263&gt;=-5,"POR VENCER","AL DÍA"))))</f>
        <v>SIN ESTADO</v>
      </c>
      <c r="HM263" t="str">
        <f>IF(N($H263)&lt;36,"",IF(HG263="","",HG263+31))</f>
        <v/>
      </c>
      <c r="HN263" t="str">
        <f>IF(HM263="","",TODAY()-HM263)</f>
        <v/>
      </c>
      <c r="HQ263" t="str">
        <f>IF(HM263="","SIN ESTADO",IF(HO263&lt;&gt;"","PAGA",IF(HN263&gt;0,"VENCIDA",IF(HN263&gt;=-5,"POR VENCER","AL DÍA"))))</f>
        <v>SIN ESTADO</v>
      </c>
      <c r="HS263">
        <f>N263+T263+Z263+AF263+AL263+AR263+AX263+BD263+BJ263+BP263+BV263+CB263+CH263+CN263+CT263+CZ263+DF263+DL263+DR263+DX263+ED263+EJ263+EP263+EV263+FB263+FH263+FN263+FT263+FZ263+GF263+GL263+GR263+GX263+HD263+HJ263+HP263</f>
        <v>6706000</v>
      </c>
      <c r="HU263">
        <f>IFERROR(N($J263),0)</f>
        <v>958333.3333333334</v>
      </c>
      <c r="HW263">
        <f>SUMPRODUCT((MOD(COLUMN($M263:$HR263)-COLUMN($M263),6)=0)*ISNUMBER($M263:$HR263)*($M263:$HR263&gt;=RESUMEN!$C$26)*($M263:$HR263&lt;=RESUMEN!$C$27)*IFERROR(N($N263:$HS263),0))</f>
        <v>0</v>
      </c>
      <c r="HX263">
        <f>SUMPRODUCT((MOD(COLUMN($M263:$HR263)-COLUMN($M263),6)=0)*ISNUMBER($M263:$HR263)*($M263:$HR263&gt;=RESUMEN!$C$26)*($M263:$HR263&lt;=RESUMEN!$C$27))</f>
        <v>0</v>
      </c>
    </row>
    <row r="264">
      <c r="B264">
        <f>VENTAS!A263</f>
        <v>261</v>
      </c>
      <c r="C264" t="str">
        <f>VENTAS!B263</f>
        <v xml:space="preserve">LC2 - 28 - 5 </v>
      </c>
      <c r="D264" t="str">
        <f>VENTAS!C263</f>
        <v>VENDIDO</v>
      </c>
      <c r="E264">
        <f>VENTAS!D263</f>
        <v>28000000</v>
      </c>
      <c r="F264">
        <f>VENTAS!J263</f>
        <v>24000000</v>
      </c>
      <c r="G264">
        <f>VENTAS!F263</f>
        <v>46049</v>
      </c>
      <c r="H264">
        <f>VENTAS!K263</f>
        <v>24</v>
      </c>
      <c r="I264" t="str">
        <f>VENTAS!M263</f>
        <v>27 DE CADA MES</v>
      </c>
      <c r="J264">
        <f>VENTAS!L263</f>
        <v>1000000</v>
      </c>
      <c r="K264">
        <f>IF(N($H264)&lt;1,"",$G264+31)</f>
        <v>46080</v>
      </c>
      <c r="L264">
        <f>IF(K264="","",TODAY()-K264)</f>
        <v>238</v>
      </c>
      <c r="M264">
        <v>46078</v>
      </c>
      <c r="N264">
        <v>1000000</v>
      </c>
      <c r="O264" t="str">
        <f>IF(K264="","SIN ESTADO",IF(M264&lt;&gt;"","PAGA",IF(L264&gt;0,"VENCIDA",IF(L264&gt;=-5,"POR VENCER","AL DÍA"))))</f>
        <v>PAGA</v>
      </c>
      <c r="P264" t="str">
        <v>TRANSFERENCIA</v>
      </c>
      <c r="Q264">
        <f>IF(N($H264)&lt;2,"",IF(K264="","",K264+31))</f>
        <v>46111</v>
      </c>
      <c r="R264">
        <f>IF(Q264="","",TODAY()-Q264)</f>
        <v>207</v>
      </c>
      <c r="S264">
        <v>46111</v>
      </c>
      <c r="T264">
        <v>1000000</v>
      </c>
      <c r="U264" t="str">
        <f>IF(Q264="","SIN ESTADO",IF(S264&lt;&gt;"","PAGA",IF(R264&gt;0,"VENCIDA",IF(R264&gt;=-5,"POR VENCER","AL DÍA"))))</f>
        <v>PAGA</v>
      </c>
      <c r="V264" t="str">
        <v>TRANSFERENCIA</v>
      </c>
      <c r="W264">
        <f>IF(N($H264)&lt;3,"",IF(Q264="","",Q264+31))</f>
        <v>46142</v>
      </c>
      <c r="X264">
        <f>IF(W264="","",TODAY()-W264)</f>
        <v>176</v>
      </c>
      <c r="Y264">
        <v>46191</v>
      </c>
      <c r="Z264">
        <v>1000000</v>
      </c>
      <c r="AA264" t="str">
        <f>IF(W264="","SIN ESTADO",IF(Y264&lt;&gt;"","PAGA",IF(X264&gt;0,"VENCIDA",IF(X264&gt;=-5,"POR VENCER","AL DÍA"))))</f>
        <v>PAGA</v>
      </c>
      <c r="AB264" t="str">
        <v>TRANSFERENCIA</v>
      </c>
      <c r="AC264">
        <f>IF(N($H264)&lt;4,"",IF(W264="","",W264+31))</f>
        <v>46173</v>
      </c>
      <c r="AD264">
        <f>IF(AC264="","",TODAY()-AC264)</f>
        <v>145</v>
      </c>
      <c r="AE264">
        <v>46211</v>
      </c>
      <c r="AF264">
        <v>2000000</v>
      </c>
      <c r="AG264" t="str">
        <f>IF(AC264="","SIN ESTADO",IF(AE264&lt;&gt;"","PAGA",IF(AD264&gt;0,"VENCIDA",IF(AD264&gt;=-5,"POR VENCER","AL DÍA"))))</f>
        <v>PAGA</v>
      </c>
      <c r="AH264" t="str">
        <v>TRANSFERENCIA</v>
      </c>
      <c r="AI264">
        <f>IF(N($H264)&lt;5,"",IF(AC264="","",AC264+31))</f>
        <v>46204</v>
      </c>
      <c r="AJ264">
        <f>IF(AI264="","",TODAY()-AI264)</f>
        <v>114</v>
      </c>
      <c r="AK264">
        <v>46211</v>
      </c>
      <c r="AM264" t="str">
        <f>IF(AI264="","SIN ESTADO",IF(AK264&lt;&gt;"","PAGA",IF(AJ264&gt;0,"VENCIDA",IF(AJ264&gt;=-5,"POR VENCER","AL DÍA"))))</f>
        <v>PAGA</v>
      </c>
      <c r="AN264" t="str">
        <v>TRANSFERENCIA</v>
      </c>
      <c r="AO264">
        <f>IF(N($H264)&lt;6,"",IF(AI264="","",AI264+31))</f>
        <v>46235</v>
      </c>
      <c r="AP264">
        <f>IF(AO264="","",TODAY()-AO264)</f>
        <v>83</v>
      </c>
      <c r="AQ264">
        <v>46259</v>
      </c>
      <c r="AR264">
        <v>10000000</v>
      </c>
      <c r="AS264" t="str">
        <f>IF(AO264="","SIN ESTADO",IF(AQ264&lt;&gt;"","PAGA",IF(AP264&gt;0,"VENCIDA",IF(AP264&gt;=-5,"POR VENCER","AL DÍA"))))</f>
        <v>PAGA</v>
      </c>
      <c r="AT264" t="str">
        <v>TRANSFERENCIA</v>
      </c>
      <c r="AU264">
        <f>IF(N($H264)&lt;7,"",IF(AO264="","",AO264+31))</f>
        <v>46266</v>
      </c>
      <c r="AV264">
        <f>IF(AU264="","",TODAY()-AU264)</f>
        <v>52</v>
      </c>
      <c r="AY264" t="str">
        <f>IF(AU264="","SIN ESTADO",IF(AW264&lt;&gt;"","PAGA",IF(AV264&gt;0,"VENCIDA",IF(AV264&gt;=-5,"POR VENCER","AL DÍA"))))</f>
        <v>VENCIDA</v>
      </c>
      <c r="BA264">
        <f>IF(N($H264)&lt;8,"",IF(AU264="","",AU264+31))</f>
        <v>46297</v>
      </c>
      <c r="BB264">
        <f>IF(BA264="","",TODAY()-BA264)</f>
        <v>21</v>
      </c>
      <c r="BE264" t="str">
        <f>IF(BA264="","SIN ESTADO",IF(BC264&lt;&gt;"","PAGA",IF(BB264&gt;0,"VENCIDA",IF(BB264&gt;=-5,"POR VENCER","AL DÍA"))))</f>
        <v>VENCIDA</v>
      </c>
      <c r="BG264">
        <f>IF(N($H264)&lt;9,"",IF(BA264="","",BA264+31))</f>
        <v>46328</v>
      </c>
      <c r="BH264">
        <f>IF(BG264="","",TODAY()-BG264)</f>
        <v>-10</v>
      </c>
      <c r="BK264" t="str">
        <f>IF(BG264="","SIN ESTADO",IF(BI264&lt;&gt;"","PAGA",IF(BH264&gt;0,"VENCIDA",IF(BH264&gt;=-5,"POR VENCER","AL DÍA"))))</f>
        <v>AL DÍA</v>
      </c>
      <c r="BM264">
        <f>IF(N($H264)&lt;10,"",IF(BG264="","",BG264+31))</f>
        <v>46359</v>
      </c>
      <c r="BN264">
        <f>IF(BM264="","",TODAY()-BM264)</f>
        <v>-41</v>
      </c>
      <c r="BQ264" t="str">
        <f>IF(BM264="","SIN ESTADO",IF(BO264&lt;&gt;"","PAGA",IF(BN264&gt;0,"VENCIDA",IF(BN264&gt;=-5,"POR VENCER","AL DÍA"))))</f>
        <v>AL DÍA</v>
      </c>
      <c r="BS264">
        <f>IF(N($H264)&lt;11,"",IF(BM264="","",BM264+31))</f>
        <v>46390</v>
      </c>
      <c r="BT264">
        <f>IF(BS264="","",TODAY()-BS264)</f>
        <v>-72</v>
      </c>
      <c r="BW264" t="str">
        <f>IF(BS264="","SIN ESTADO",IF(BU264&lt;&gt;"","PAGA",IF(BT264&gt;0,"VENCIDA",IF(BT264&gt;=-5,"POR VENCER","AL DÍA"))))</f>
        <v>AL DÍA</v>
      </c>
      <c r="BY264">
        <f>IF(N($H264)&lt;12,"",IF(BS264="","",BS264+31))</f>
        <v>46421</v>
      </c>
      <c r="BZ264">
        <f>IF(BY264="","",TODAY()-BY264)</f>
        <v>-103</v>
      </c>
      <c r="CC264" t="str">
        <f>IF(BY264="","SIN ESTADO",IF(CA264&lt;&gt;"","PAGA",IF(BZ264&gt;0,"VENCIDA",IF(BZ264&gt;=-5,"POR VENCER","AL DÍA"))))</f>
        <v>AL DÍA</v>
      </c>
      <c r="CE264">
        <f>IF(N($H264)&lt;13,"",IF(BY264="","",BY264+31))</f>
        <v>46452</v>
      </c>
      <c r="CF264">
        <f>IF(CE264="","",TODAY()-CE264)</f>
        <v>-134</v>
      </c>
      <c r="CI264" t="str">
        <f>IF(CE264="","SIN ESTADO",IF(CG264&lt;&gt;"","PAGA",IF(CF264&gt;0,"VENCIDA",IF(CF264&gt;=-5,"POR VENCER","AL DÍA"))))</f>
        <v>AL DÍA</v>
      </c>
      <c r="CK264">
        <f>IF(N($H264)&lt;14,"",IF(CE264="","",CE264+31))</f>
        <v>46483</v>
      </c>
      <c r="CL264">
        <f>IF(CK264="","",TODAY()-CK264)</f>
        <v>-165</v>
      </c>
      <c r="CO264" t="str">
        <f>IF(CK264="","SIN ESTADO",IF(CM264&lt;&gt;"","PAGA",IF(CL264&gt;0,"VENCIDA",IF(CL264&gt;=-5,"POR VENCER","AL DÍA"))))</f>
        <v>AL DÍA</v>
      </c>
      <c r="CQ264">
        <f>IF(N($H264)&lt;15,"",IF(CK264="","",CK264+31))</f>
        <v>46514</v>
      </c>
      <c r="CR264">
        <f>IF(CQ264="","",TODAY()-CQ264)</f>
        <v>-196</v>
      </c>
      <c r="CU264" t="str">
        <f>IF(CQ264="","SIN ESTADO",IF(CS264&lt;&gt;"","PAGA",IF(CR264&gt;0,"VENCIDA",IF(CR264&gt;=-5,"POR VENCER","AL DÍA"))))</f>
        <v>AL DÍA</v>
      </c>
      <c r="CW264">
        <f>IF(N($H264)&lt;16,"",IF(CQ264="","",CQ264+31))</f>
        <v>46545</v>
      </c>
      <c r="CX264">
        <f>IF(CW264="","",TODAY()-CW264)</f>
        <v>-227</v>
      </c>
      <c r="DA264" t="str">
        <f>IF(CW264="","SIN ESTADO",IF(CY264&lt;&gt;"","PAGA",IF(CX264&gt;0,"VENCIDA",IF(CX264&gt;=-5,"POR VENCER","AL DÍA"))))</f>
        <v>AL DÍA</v>
      </c>
      <c r="DC264">
        <f>IF(N($H264)&lt;17,"",IF(CW264="","",CW264+31))</f>
        <v>46576</v>
      </c>
      <c r="DD264">
        <f>IF(DC264="","",TODAY()-DC264)</f>
        <v>-258</v>
      </c>
      <c r="DG264" t="str">
        <f>IF(DC264="","SIN ESTADO",IF(DE264&lt;&gt;"","PAGA",IF(DD264&gt;0,"VENCIDA",IF(DD264&gt;=-5,"POR VENCER","AL DÍA"))))</f>
        <v>AL DÍA</v>
      </c>
      <c r="DI264">
        <f>IF(N($H264)&lt;18,"",IF(DC264="","",DC264+31))</f>
        <v>46607</v>
      </c>
      <c r="DJ264">
        <f>IF(DI264="","",TODAY()-DI264)</f>
        <v>-289</v>
      </c>
      <c r="DM264" t="str">
        <f>IF(DI264="","SIN ESTADO",IF(DK264&lt;&gt;"","PAGA",IF(DJ264&gt;0,"VENCIDA",IF(DJ264&gt;=-5,"POR VENCER","AL DÍA"))))</f>
        <v>AL DÍA</v>
      </c>
      <c r="DO264">
        <f>IF(N($H264)&lt;19,"",IF(DI264="","",DI264+31))</f>
        <v>46638</v>
      </c>
      <c r="DP264">
        <f>IF(DO264="","",TODAY()-DO264)</f>
        <v>-320</v>
      </c>
      <c r="DS264" t="str">
        <f>IF(DO264="","SIN ESTADO",IF(DQ264&lt;&gt;"","PAGA",IF(DP264&gt;0,"VENCIDA",IF(DP264&gt;=-5,"POR VENCER","AL DÍA"))))</f>
        <v>AL DÍA</v>
      </c>
      <c r="DU264">
        <f>IF(N($H264)&lt;20,"",IF(DO264="","",DO264+31))</f>
        <v>46669</v>
      </c>
      <c r="DV264">
        <f>IF(DU264="","",TODAY()-DU264)</f>
        <v>-351</v>
      </c>
      <c r="DY264" t="str">
        <f>IF(DU264="","SIN ESTADO",IF(DW264&lt;&gt;"","PAGA",IF(DV264&gt;0,"VENCIDA",IF(DV264&gt;=-5,"POR VENCER","AL DÍA"))))</f>
        <v>AL DÍA</v>
      </c>
      <c r="EA264">
        <f>IF(N($H264)&lt;21,"",IF(DU264="","",DU264+31))</f>
        <v>46700</v>
      </c>
      <c r="EB264">
        <f>IF(EA264="","",TODAY()-EA264)</f>
        <v>-382</v>
      </c>
      <c r="EE264" t="str">
        <f>IF(EA264="","SIN ESTADO",IF(EC264&lt;&gt;"","PAGA",IF(EB264&gt;0,"VENCIDA",IF(EB264&gt;=-5,"POR VENCER","AL DÍA"))))</f>
        <v>AL DÍA</v>
      </c>
      <c r="EG264">
        <f>IF(N($H264)&lt;22,"",IF(EA264="","",EA264+31))</f>
        <v>46731</v>
      </c>
      <c r="EH264">
        <f>IF(EG264="","",TODAY()-EG264)</f>
        <v>-413</v>
      </c>
      <c r="EK264" t="str">
        <f>IF(EG264="","SIN ESTADO",IF(EI264&lt;&gt;"","PAGA",IF(EH264&gt;0,"VENCIDA",IF(EH264&gt;=-5,"POR VENCER","AL DÍA"))))</f>
        <v>AL DÍA</v>
      </c>
      <c r="EM264">
        <f>IF(N($H264)&lt;23,"",IF(EG264="","",EG264+31))</f>
        <v>46762</v>
      </c>
      <c r="EN264">
        <f>IF(EM264="","",TODAY()-EM264)</f>
        <v>-444</v>
      </c>
      <c r="EQ264" t="str">
        <f>IF(EM264="","SIN ESTADO",IF(EO264&lt;&gt;"","PAGA",IF(EN264&gt;0,"VENCIDA",IF(EN264&gt;=-5,"POR VENCER","AL DÍA"))))</f>
        <v>AL DÍA</v>
      </c>
      <c r="ES264">
        <f>IF(N($H264)&lt;24,"",IF(EM264="","",EM264+31))</f>
        <v>46793</v>
      </c>
      <c r="ET264">
        <f>IF(ES264="","",TODAY()-ES264)</f>
        <v>-475</v>
      </c>
      <c r="EW264" t="str">
        <f>IF(ES264="","SIN ESTADO",IF(EU264&lt;&gt;"","PAGA",IF(ET264&gt;0,"VENCIDA",IF(ET264&gt;=-5,"POR VENCER","AL DÍA"))))</f>
        <v>AL DÍA</v>
      </c>
      <c r="EY264" t="str">
        <f>IF(N($H264)&lt;25,"",IF(ES264="","",ES264+31))</f>
        <v/>
      </c>
      <c r="EZ264" t="str">
        <f>IF(EY264="","",TODAY()-EY264)</f>
        <v/>
      </c>
      <c r="FC264" t="str">
        <f>IF(EY264="","SIN ESTADO",IF(FA264&lt;&gt;"","PAGA",IF(EZ264&gt;0,"VENCIDA",IF(EZ264&gt;=-5,"POR VENCER","AL DÍA"))))</f>
        <v>SIN ESTADO</v>
      </c>
      <c r="FE264" t="str">
        <f>IF(N($H264)&lt;26,"",IF(EY264="","",EY264+31))</f>
        <v/>
      </c>
      <c r="FF264" t="str">
        <f>IF(FE264="","",TODAY()-FE264)</f>
        <v/>
      </c>
      <c r="FI264" t="str">
        <f>IF(FE264="","SIN ESTADO",IF(FG264&lt;&gt;"","PAGA",IF(FF264&gt;0,"VENCIDA",IF(FF264&gt;=-5,"POR VENCER","AL DÍA"))))</f>
        <v>SIN ESTADO</v>
      </c>
      <c r="FK264" t="str">
        <f>IF(N($H264)&lt;27,"",IF(FE264="","",FE264+31))</f>
        <v/>
      </c>
      <c r="FL264" t="str">
        <f>IF(FK264="","",TODAY()-FK264)</f>
        <v/>
      </c>
      <c r="FO264" t="str">
        <f>IF(FK264="","SIN ESTADO",IF(FM264&lt;&gt;"","PAGA",IF(FL264&gt;0,"VENCIDA",IF(FL264&gt;=-5,"POR VENCER","AL DÍA"))))</f>
        <v>SIN ESTADO</v>
      </c>
      <c r="FQ264" t="str">
        <f>IF(N($H264)&lt;28,"",IF(FK264="","",FK264+31))</f>
        <v/>
      </c>
      <c r="FR264" t="str">
        <f>IF(FQ264="","",TODAY()-FQ264)</f>
        <v/>
      </c>
      <c r="FU264" t="str">
        <f>IF(FQ264="","SIN ESTADO",IF(FS264&lt;&gt;"","PAGA",IF(FR264&gt;0,"VENCIDA",IF(FR264&gt;=-5,"POR VENCER","AL DÍA"))))</f>
        <v>SIN ESTADO</v>
      </c>
      <c r="FW264" t="str">
        <f>IF(N($H264)&lt;29,"",IF(FQ264="","",FQ264+31))</f>
        <v/>
      </c>
      <c r="FX264" t="str">
        <f>IF(FW264="","",TODAY()-FW264)</f>
        <v/>
      </c>
      <c r="GA264" t="str">
        <f>IF(FW264="","SIN ESTADO",IF(FY264&lt;&gt;"","PAGA",IF(FX264&gt;0,"VENCIDA",IF(FX264&gt;=-5,"POR VENCER","AL DÍA"))))</f>
        <v>SIN ESTADO</v>
      </c>
      <c r="GC264" t="str">
        <f>IF(N($H264)&lt;30,"",IF(FW264="","",FW264+31))</f>
        <v/>
      </c>
      <c r="GD264" t="str">
        <f>IF(GC264="","",TODAY()-GC264)</f>
        <v/>
      </c>
      <c r="GG264" t="str">
        <f>IF(GC264="","SIN ESTADO",IF(GE264&lt;&gt;"","PAGA",IF(GD264&gt;0,"VENCIDA",IF(GD264&gt;=-5,"POR VENCER","AL DÍA"))))</f>
        <v>SIN ESTADO</v>
      </c>
      <c r="GI264" t="str">
        <f>IF(N($H264)&lt;31,"",IF(GC264="","",GC264+31))</f>
        <v/>
      </c>
      <c r="GJ264" t="str">
        <f>IF(GI264="","",TODAY()-GI264)</f>
        <v/>
      </c>
      <c r="GM264" t="str">
        <f>IF(GI264="","SIN ESTADO",IF(GK264&lt;&gt;"","PAGA",IF(GJ264&gt;0,"VENCIDA",IF(GJ264&gt;=-5,"POR VENCER","AL DÍA"))))</f>
        <v>SIN ESTADO</v>
      </c>
      <c r="GO264" t="str">
        <f>IF(N($H264)&lt;32,"",IF(GI264="","",GI264+31))</f>
        <v/>
      </c>
      <c r="GP264" t="str">
        <f>IF(GO264="","",TODAY()-GO264)</f>
        <v/>
      </c>
      <c r="GS264" t="str">
        <f>IF(GO264="","SIN ESTADO",IF(GQ264&lt;&gt;"","PAGA",IF(GP264&gt;0,"VENCIDA",IF(GP264&gt;=-5,"POR VENCER","AL DÍA"))))</f>
        <v>SIN ESTADO</v>
      </c>
      <c r="GU264" t="str">
        <f>IF(N($H264)&lt;33,"",IF(GO264="","",GO264+31))</f>
        <v/>
      </c>
      <c r="GV264" t="str">
        <f>IF(GU264="","",TODAY()-GU264)</f>
        <v/>
      </c>
      <c r="GY264" t="str">
        <f>IF(GU264="","SIN ESTADO",IF(GW264&lt;&gt;"","PAGA",IF(GV264&gt;0,"VENCIDA",IF(GV264&gt;=-5,"POR VENCER","AL DÍA"))))</f>
        <v>SIN ESTADO</v>
      </c>
      <c r="HA264" t="str">
        <f>IF(N($H264)&lt;34,"",IF(GU264="","",GU264+31))</f>
        <v/>
      </c>
      <c r="HB264" t="str">
        <f>IF(HA264="","",TODAY()-HA264)</f>
        <v/>
      </c>
      <c r="HE264" t="str">
        <f>IF(HA264="","SIN ESTADO",IF(HC264&lt;&gt;"","PAGA",IF(HB264&gt;0,"VENCIDA",IF(HB264&gt;=-5,"POR VENCER","AL DÍA"))))</f>
        <v>SIN ESTADO</v>
      </c>
      <c r="HG264" t="str">
        <f>IF(N($H264)&lt;35,"",IF(HA264="","",HA264+31))</f>
        <v/>
      </c>
      <c r="HH264" t="str">
        <f>IF(HG264="","",TODAY()-HG264)</f>
        <v/>
      </c>
      <c r="HK264" t="str">
        <f>IF(HG264="","SIN ESTADO",IF(HI264&lt;&gt;"","PAGA",IF(HH264&gt;0,"VENCIDA",IF(HH264&gt;=-5,"POR VENCER","AL DÍA"))))</f>
        <v>SIN ESTADO</v>
      </c>
      <c r="HM264" t="str">
        <f>IF(N($H264)&lt;36,"",IF(HG264="","",HG264+31))</f>
        <v/>
      </c>
      <c r="HN264" t="str">
        <f>IF(HM264="","",TODAY()-HM264)</f>
        <v/>
      </c>
      <c r="HQ264" t="str">
        <f>IF(HM264="","SIN ESTADO",IF(HO264&lt;&gt;"","PAGA",IF(HN264&gt;0,"VENCIDA",IF(HN264&gt;=-5,"POR VENCER","AL DÍA"))))</f>
        <v>SIN ESTADO</v>
      </c>
      <c r="HS264">
        <f>N264+T264+Z264+AF264+AL264+AR264+AX264+BD264+BJ264+BP264+BV264+CB264+CH264+CN264+CT264+CZ264+DF264+DL264+DR264+DX264+ED264+EJ264+EP264+EV264+FB264+FH264+FN264+FT264+FZ264+GF264+GL264+GR264+GX264+HD264+HJ264+HP264</f>
        <v>15000000</v>
      </c>
      <c r="HU264">
        <f>IFERROR(N($J264),0)</f>
        <v>1000000</v>
      </c>
      <c r="HW264">
        <f>SUMPRODUCT((MOD(COLUMN($M264:$HR264)-COLUMN($M264),6)=0)*ISNUMBER($M264:$HR264)*($M264:$HR264&gt;=RESUMEN!$C$26)*($M264:$HR264&lt;=RESUMEN!$C$27)*IFERROR(N($N264:$HS264),0))</f>
        <v>1000000</v>
      </c>
      <c r="HX264">
        <f>SUMPRODUCT((MOD(COLUMN($M264:$HR264)-COLUMN($M264),6)=0)*ISNUMBER($M264:$HR264)*($M264:$HR264&gt;=RESUMEN!$C$26)*($M264:$HR264&lt;=RESUMEN!$C$27))</f>
        <v>1</v>
      </c>
    </row>
    <row r="265">
      <c r="B265">
        <f>VENTAS!A264</f>
        <v>262</v>
      </c>
      <c r="C265" t="str">
        <f>VENTAS!B264</f>
        <v>LC2 - 28 - 6</v>
      </c>
      <c r="D265" t="str">
        <f>VENTAS!C264</f>
        <v xml:space="preserve">CEDIDO EN FORMA DE PAGO </v>
      </c>
      <c r="E265">
        <f>VENTAS!D264</f>
        <v>33000000</v>
      </c>
      <c r="F265">
        <f>VENTAS!J264</f>
        <v>33000000</v>
      </c>
      <c r="G265">
        <f>VENTAS!F264</f>
        <v>0</v>
      </c>
      <c r="H265">
        <f>VENTAS!K264</f>
        <v>0</v>
      </c>
      <c r="I265">
        <f>VENTAS!M264</f>
        <v>0</v>
      </c>
      <c r="J265">
        <f>VENTAS!L264</f>
        <v>0</v>
      </c>
      <c r="K265" t="str">
        <f>IF(N($H265)&lt;1,"",$G265+31)</f>
        <v/>
      </c>
      <c r="L265" t="str">
        <f>IF(K265="","",TODAY()-K265)</f>
        <v/>
      </c>
      <c r="O265" t="str">
        <f>IF(K265="","SIN ESTADO",IF(M265&lt;&gt;"","PAGA",IF(L265&gt;0,"VENCIDA",IF(L265&gt;=-5,"POR VENCER","AL DÍA"))))</f>
        <v>SIN ESTADO</v>
      </c>
      <c r="Q265" t="str">
        <f>IF(N($H265)&lt;2,"",IF(K265="","",K265+31))</f>
        <v/>
      </c>
      <c r="R265" t="str">
        <f>IF(Q265="","",TODAY()-Q265)</f>
        <v/>
      </c>
      <c r="U265" t="str">
        <f>IF(Q265="","SIN ESTADO",IF(S265&lt;&gt;"","PAGA",IF(R265&gt;0,"VENCIDA",IF(R265&gt;=-5,"POR VENCER","AL DÍA"))))</f>
        <v>SIN ESTADO</v>
      </c>
      <c r="W265" t="str">
        <f>IF(N($H265)&lt;3,"",IF(Q265="","",Q265+31))</f>
        <v/>
      </c>
      <c r="X265" t="str">
        <f>IF(W265="","",TODAY()-W265)</f>
        <v/>
      </c>
      <c r="AA265" t="str">
        <f>IF(W265="","SIN ESTADO",IF(Y265&lt;&gt;"","PAGA",IF(X265&gt;0,"VENCIDA",IF(X265&gt;=-5,"POR VENCER","AL DÍA"))))</f>
        <v>SIN ESTADO</v>
      </c>
      <c r="AC265" t="str">
        <f>IF(N($H265)&lt;4,"",IF(W265="","",W265+31))</f>
        <v/>
      </c>
      <c r="AD265" t="str">
        <f>IF(AC265="","",TODAY()-AC265)</f>
        <v/>
      </c>
      <c r="AG265" t="str">
        <f>IF(AC265="","SIN ESTADO",IF(AE265&lt;&gt;"","PAGA",IF(AD265&gt;0,"VENCIDA",IF(AD265&gt;=-5,"POR VENCER","AL DÍA"))))</f>
        <v>SIN ESTADO</v>
      </c>
      <c r="AI265" t="str">
        <f>IF(N($H265)&lt;5,"",IF(AC265="","",AC265+31))</f>
        <v/>
      </c>
      <c r="AJ265" t="str">
        <f>IF(AI265="","",TODAY()-AI265)</f>
        <v/>
      </c>
      <c r="AM265" t="str">
        <f>IF(AI265="","SIN ESTADO",IF(AK265&lt;&gt;"","PAGA",IF(AJ265&gt;0,"VENCIDA",IF(AJ265&gt;=-5,"POR VENCER","AL DÍA"))))</f>
        <v>SIN ESTADO</v>
      </c>
      <c r="AO265" t="str">
        <f>IF(N($H265)&lt;6,"",IF(AI265="","",AI265+31))</f>
        <v/>
      </c>
      <c r="AP265" t="str">
        <f>IF(AO265="","",TODAY()-AO265)</f>
        <v/>
      </c>
      <c r="AS265" t="str">
        <f>IF(AO265="","SIN ESTADO",IF(AQ265&lt;&gt;"","PAGA",IF(AP265&gt;0,"VENCIDA",IF(AP265&gt;=-5,"POR VENCER","AL DÍA"))))</f>
        <v>SIN ESTADO</v>
      </c>
      <c r="AU265" t="str">
        <f>IF(N($H265)&lt;7,"",IF(AO265="","",AO265+31))</f>
        <v/>
      </c>
      <c r="AV265" t="str">
        <f>IF(AU265="","",TODAY()-AU265)</f>
        <v/>
      </c>
      <c r="AY265" t="str">
        <f>IF(AU265="","SIN ESTADO",IF(AW265&lt;&gt;"","PAGA",IF(AV265&gt;0,"VENCIDA",IF(AV265&gt;=-5,"POR VENCER","AL DÍA"))))</f>
        <v>SIN ESTADO</v>
      </c>
      <c r="BA265" t="str">
        <f>IF(N($H265)&lt;8,"",IF(AU265="","",AU265+31))</f>
        <v/>
      </c>
      <c r="BB265" t="str">
        <f>IF(BA265="","",TODAY()-BA265)</f>
        <v/>
      </c>
      <c r="BE265" t="str">
        <f>IF(BA265="","SIN ESTADO",IF(BC265&lt;&gt;"","PAGA",IF(BB265&gt;0,"VENCIDA",IF(BB265&gt;=-5,"POR VENCER","AL DÍA"))))</f>
        <v>SIN ESTADO</v>
      </c>
      <c r="BG265" t="str">
        <f>IF(N($H265)&lt;9,"",IF(BA265="","",BA265+31))</f>
        <v/>
      </c>
      <c r="BH265" t="str">
        <f>IF(BG265="","",TODAY()-BG265)</f>
        <v/>
      </c>
      <c r="BK265" t="str">
        <f>IF(BG265="","SIN ESTADO",IF(BI265&lt;&gt;"","PAGA",IF(BH265&gt;0,"VENCIDA",IF(BH265&gt;=-5,"POR VENCER","AL DÍA"))))</f>
        <v>SIN ESTADO</v>
      </c>
      <c r="BM265" t="str">
        <f>IF(N($H265)&lt;10,"",IF(BG265="","",BG265+31))</f>
        <v/>
      </c>
      <c r="BN265" t="str">
        <f>IF(BM265="","",TODAY()-BM265)</f>
        <v/>
      </c>
      <c r="BQ265" t="str">
        <f>IF(BM265="","SIN ESTADO",IF(BO265&lt;&gt;"","PAGA",IF(BN265&gt;0,"VENCIDA",IF(BN265&gt;=-5,"POR VENCER","AL DÍA"))))</f>
        <v>SIN ESTADO</v>
      </c>
      <c r="BS265" t="str">
        <f>IF(N($H265)&lt;11,"",IF(BM265="","",BM265+31))</f>
        <v/>
      </c>
      <c r="BT265" t="str">
        <f>IF(BS265="","",TODAY()-BS265)</f>
        <v/>
      </c>
      <c r="BW265" t="str">
        <f>IF(BS265="","SIN ESTADO",IF(BU265&lt;&gt;"","PAGA",IF(BT265&gt;0,"VENCIDA",IF(BT265&gt;=-5,"POR VENCER","AL DÍA"))))</f>
        <v>SIN ESTADO</v>
      </c>
      <c r="BY265" t="str">
        <f>IF(N($H265)&lt;12,"",IF(BS265="","",BS265+31))</f>
        <v/>
      </c>
      <c r="BZ265" t="str">
        <f>IF(BY265="","",TODAY()-BY265)</f>
        <v/>
      </c>
      <c r="CC265" t="str">
        <f>IF(BY265="","SIN ESTADO",IF(CA265&lt;&gt;"","PAGA",IF(BZ265&gt;0,"VENCIDA",IF(BZ265&gt;=-5,"POR VENCER","AL DÍA"))))</f>
        <v>SIN ESTADO</v>
      </c>
      <c r="CE265" t="str">
        <f>IF(N($H265)&lt;13,"",IF(BY265="","",BY265+31))</f>
        <v/>
      </c>
      <c r="CF265" t="str">
        <f>IF(CE265="","",TODAY()-CE265)</f>
        <v/>
      </c>
      <c r="CI265" t="str">
        <f>IF(CE265="","SIN ESTADO",IF(CG265&lt;&gt;"","PAGA",IF(CF265&gt;0,"VENCIDA",IF(CF265&gt;=-5,"POR VENCER","AL DÍA"))))</f>
        <v>SIN ESTADO</v>
      </c>
      <c r="CK265" t="str">
        <f>IF(N($H265)&lt;14,"",IF(CE265="","",CE265+31))</f>
        <v/>
      </c>
      <c r="CL265" t="str">
        <f>IF(CK265="","",TODAY()-CK265)</f>
        <v/>
      </c>
      <c r="CO265" t="str">
        <f>IF(CK265="","SIN ESTADO",IF(CM265&lt;&gt;"","PAGA",IF(CL265&gt;0,"VENCIDA",IF(CL265&gt;=-5,"POR VENCER","AL DÍA"))))</f>
        <v>SIN ESTADO</v>
      </c>
      <c r="CQ265" t="str">
        <f>IF(N($H265)&lt;15,"",IF(CK265="","",CK265+31))</f>
        <v/>
      </c>
      <c r="CR265" t="str">
        <f>IF(CQ265="","",TODAY()-CQ265)</f>
        <v/>
      </c>
      <c r="CU265" t="str">
        <f>IF(CQ265="","SIN ESTADO",IF(CS265&lt;&gt;"","PAGA",IF(CR265&gt;0,"VENCIDA",IF(CR265&gt;=-5,"POR VENCER","AL DÍA"))))</f>
        <v>SIN ESTADO</v>
      </c>
      <c r="CW265" t="str">
        <f>IF(N($H265)&lt;16,"",IF(CQ265="","",CQ265+31))</f>
        <v/>
      </c>
      <c r="CX265" t="str">
        <f>IF(CW265="","",TODAY()-CW265)</f>
        <v/>
      </c>
      <c r="DA265" t="str">
        <f>IF(CW265="","SIN ESTADO",IF(CY265&lt;&gt;"","PAGA",IF(CX265&gt;0,"VENCIDA",IF(CX265&gt;=-5,"POR VENCER","AL DÍA"))))</f>
        <v>SIN ESTADO</v>
      </c>
      <c r="DC265" t="str">
        <f>IF(N($H265)&lt;17,"",IF(CW265="","",CW265+31))</f>
        <v/>
      </c>
      <c r="DD265" t="str">
        <f>IF(DC265="","",TODAY()-DC265)</f>
        <v/>
      </c>
      <c r="DG265" t="str">
        <f>IF(DC265="","SIN ESTADO",IF(DE265&lt;&gt;"","PAGA",IF(DD265&gt;0,"VENCIDA",IF(DD265&gt;=-5,"POR VENCER","AL DÍA"))))</f>
        <v>SIN ESTADO</v>
      </c>
      <c r="DI265" t="str">
        <f>IF(N($H265)&lt;18,"",IF(DC265="","",DC265+31))</f>
        <v/>
      </c>
      <c r="DJ265" t="str">
        <f>IF(DI265="","",TODAY()-DI265)</f>
        <v/>
      </c>
      <c r="DM265" t="str">
        <f>IF(DI265="","SIN ESTADO",IF(DK265&lt;&gt;"","PAGA",IF(DJ265&gt;0,"VENCIDA",IF(DJ265&gt;=-5,"POR VENCER","AL DÍA"))))</f>
        <v>SIN ESTADO</v>
      </c>
      <c r="DO265" t="str">
        <f>IF(N($H265)&lt;19,"",IF(DI265="","",DI265+31))</f>
        <v/>
      </c>
      <c r="DP265" t="str">
        <f>IF(DO265="","",TODAY()-DO265)</f>
        <v/>
      </c>
      <c r="DS265" t="str">
        <f>IF(DO265="","SIN ESTADO",IF(DQ265&lt;&gt;"","PAGA",IF(DP265&gt;0,"VENCIDA",IF(DP265&gt;=-5,"POR VENCER","AL DÍA"))))</f>
        <v>SIN ESTADO</v>
      </c>
      <c r="DU265" t="str">
        <f>IF(N($H265)&lt;20,"",IF(DO265="","",DO265+31))</f>
        <v/>
      </c>
      <c r="DV265" t="str">
        <f>IF(DU265="","",TODAY()-DU265)</f>
        <v/>
      </c>
      <c r="DY265" t="str">
        <f>IF(DU265="","SIN ESTADO",IF(DW265&lt;&gt;"","PAGA",IF(DV265&gt;0,"VENCIDA",IF(DV265&gt;=-5,"POR VENCER","AL DÍA"))))</f>
        <v>SIN ESTADO</v>
      </c>
      <c r="EA265" t="str">
        <f>IF(N($H265)&lt;21,"",IF(DU265="","",DU265+31))</f>
        <v/>
      </c>
      <c r="EB265" t="str">
        <f>IF(EA265="","",TODAY()-EA265)</f>
        <v/>
      </c>
      <c r="EE265" t="str">
        <f>IF(EA265="","SIN ESTADO",IF(EC265&lt;&gt;"","PAGA",IF(EB265&gt;0,"VENCIDA",IF(EB265&gt;=-5,"POR VENCER","AL DÍA"))))</f>
        <v>SIN ESTADO</v>
      </c>
      <c r="EG265" t="str">
        <f>IF(N($H265)&lt;22,"",IF(EA265="","",EA265+31))</f>
        <v/>
      </c>
      <c r="EH265" t="str">
        <f>IF(EG265="","",TODAY()-EG265)</f>
        <v/>
      </c>
      <c r="EK265" t="str">
        <f>IF(EG265="","SIN ESTADO",IF(EI265&lt;&gt;"","PAGA",IF(EH265&gt;0,"VENCIDA",IF(EH265&gt;=-5,"POR VENCER","AL DÍA"))))</f>
        <v>SIN ESTADO</v>
      </c>
      <c r="EM265" t="str">
        <f>IF(N($H265)&lt;23,"",IF(EG265="","",EG265+31))</f>
        <v/>
      </c>
      <c r="EN265" t="str">
        <f>IF(EM265="","",TODAY()-EM265)</f>
        <v/>
      </c>
      <c r="EQ265" t="str">
        <f>IF(EM265="","SIN ESTADO",IF(EO265&lt;&gt;"","PAGA",IF(EN265&gt;0,"VENCIDA",IF(EN265&gt;=-5,"POR VENCER","AL DÍA"))))</f>
        <v>SIN ESTADO</v>
      </c>
      <c r="ES265" t="str">
        <f>IF(N($H265)&lt;24,"",IF(EM265="","",EM265+31))</f>
        <v/>
      </c>
      <c r="ET265" t="str">
        <f>IF(ES265="","",TODAY()-ES265)</f>
        <v/>
      </c>
      <c r="EW265" t="str">
        <f>IF(ES265="","SIN ESTADO",IF(EU265&lt;&gt;"","PAGA",IF(ET265&gt;0,"VENCIDA",IF(ET265&gt;=-5,"POR VENCER","AL DÍA"))))</f>
        <v>SIN ESTADO</v>
      </c>
      <c r="EY265" t="str">
        <f>IF(N($H265)&lt;25,"",IF(ES265="","",ES265+31))</f>
        <v/>
      </c>
      <c r="EZ265" t="str">
        <f>IF(EY265="","",TODAY()-EY265)</f>
        <v/>
      </c>
      <c r="FC265" t="str">
        <f>IF(EY265="","SIN ESTADO",IF(FA265&lt;&gt;"","PAGA",IF(EZ265&gt;0,"VENCIDA",IF(EZ265&gt;=-5,"POR VENCER","AL DÍA"))))</f>
        <v>SIN ESTADO</v>
      </c>
      <c r="FE265" t="str">
        <f>IF(N($H265)&lt;26,"",IF(EY265="","",EY265+31))</f>
        <v/>
      </c>
      <c r="FF265" t="str">
        <f>IF(FE265="","",TODAY()-FE265)</f>
        <v/>
      </c>
      <c r="FI265" t="str">
        <f>IF(FE265="","SIN ESTADO",IF(FG265&lt;&gt;"","PAGA",IF(FF265&gt;0,"VENCIDA",IF(FF265&gt;=-5,"POR VENCER","AL DÍA"))))</f>
        <v>SIN ESTADO</v>
      </c>
      <c r="FK265" t="str">
        <f>IF(N($H265)&lt;27,"",IF(FE265="","",FE265+31))</f>
        <v/>
      </c>
      <c r="FL265" t="str">
        <f>IF(FK265="","",TODAY()-FK265)</f>
        <v/>
      </c>
      <c r="FO265" t="str">
        <f>IF(FK265="","SIN ESTADO",IF(FM265&lt;&gt;"","PAGA",IF(FL265&gt;0,"VENCIDA",IF(FL265&gt;=-5,"POR VENCER","AL DÍA"))))</f>
        <v>SIN ESTADO</v>
      </c>
      <c r="FQ265" t="str">
        <f>IF(N($H265)&lt;28,"",IF(FK265="","",FK265+31))</f>
        <v/>
      </c>
      <c r="FR265" t="str">
        <f>IF(FQ265="","",TODAY()-FQ265)</f>
        <v/>
      </c>
      <c r="FU265" t="str">
        <f>IF(FQ265="","SIN ESTADO",IF(FS265&lt;&gt;"","PAGA",IF(FR265&gt;0,"VENCIDA",IF(FR265&gt;=-5,"POR VENCER","AL DÍA"))))</f>
        <v>SIN ESTADO</v>
      </c>
      <c r="FW265" t="str">
        <f>IF(N($H265)&lt;29,"",IF(FQ265="","",FQ265+31))</f>
        <v/>
      </c>
      <c r="FX265" t="str">
        <f>IF(FW265="","",TODAY()-FW265)</f>
        <v/>
      </c>
      <c r="GA265" t="str">
        <f>IF(FW265="","SIN ESTADO",IF(FY265&lt;&gt;"","PAGA",IF(FX265&gt;0,"VENCIDA",IF(FX265&gt;=-5,"POR VENCER","AL DÍA"))))</f>
        <v>SIN ESTADO</v>
      </c>
      <c r="GC265" t="str">
        <f>IF(N($H265)&lt;30,"",IF(FW265="","",FW265+31))</f>
        <v/>
      </c>
      <c r="GD265" t="str">
        <f>IF(GC265="","",TODAY()-GC265)</f>
        <v/>
      </c>
      <c r="GG265" t="str">
        <f>IF(GC265="","SIN ESTADO",IF(GE265&lt;&gt;"","PAGA",IF(GD265&gt;0,"VENCIDA",IF(GD265&gt;=-5,"POR VENCER","AL DÍA"))))</f>
        <v>SIN ESTADO</v>
      </c>
      <c r="GI265" t="str">
        <f>IF(N($H265)&lt;31,"",IF(GC265="","",GC265+31))</f>
        <v/>
      </c>
      <c r="GJ265" t="str">
        <f>IF(GI265="","",TODAY()-GI265)</f>
        <v/>
      </c>
      <c r="GM265" t="str">
        <f>IF(GI265="","SIN ESTADO",IF(GK265&lt;&gt;"","PAGA",IF(GJ265&gt;0,"VENCIDA",IF(GJ265&gt;=-5,"POR VENCER","AL DÍA"))))</f>
        <v>SIN ESTADO</v>
      </c>
      <c r="GO265" t="str">
        <f>IF(N($H265)&lt;32,"",IF(GI265="","",GI265+31))</f>
        <v/>
      </c>
      <c r="GP265" t="str">
        <f>IF(GO265="","",TODAY()-GO265)</f>
        <v/>
      </c>
      <c r="GS265" t="str">
        <f>IF(GO265="","SIN ESTADO",IF(GQ265&lt;&gt;"","PAGA",IF(GP265&gt;0,"VENCIDA",IF(GP265&gt;=-5,"POR VENCER","AL DÍA"))))</f>
        <v>SIN ESTADO</v>
      </c>
      <c r="GU265" t="str">
        <f>IF(N($H265)&lt;33,"",IF(GO265="","",GO265+31))</f>
        <v/>
      </c>
      <c r="GV265" t="str">
        <f>IF(GU265="","",TODAY()-GU265)</f>
        <v/>
      </c>
      <c r="GY265" t="str">
        <f>IF(GU265="","SIN ESTADO",IF(GW265&lt;&gt;"","PAGA",IF(GV265&gt;0,"VENCIDA",IF(GV265&gt;=-5,"POR VENCER","AL DÍA"))))</f>
        <v>SIN ESTADO</v>
      </c>
      <c r="HA265" t="str">
        <f>IF(N($H265)&lt;34,"",IF(GU265="","",GU265+31))</f>
        <v/>
      </c>
      <c r="HB265" t="str">
        <f>IF(HA265="","",TODAY()-HA265)</f>
        <v/>
      </c>
      <c r="HE265" t="str">
        <f>IF(HA265="","SIN ESTADO",IF(HC265&lt;&gt;"","PAGA",IF(HB265&gt;0,"VENCIDA",IF(HB265&gt;=-5,"POR VENCER","AL DÍA"))))</f>
        <v>SIN ESTADO</v>
      </c>
      <c r="HG265" t="str">
        <f>IF(N($H265)&lt;35,"",IF(HA265="","",HA265+31))</f>
        <v/>
      </c>
      <c r="HH265" t="str">
        <f>IF(HG265="","",TODAY()-HG265)</f>
        <v/>
      </c>
      <c r="HK265" t="str">
        <f>IF(HG265="","SIN ESTADO",IF(HI265&lt;&gt;"","PAGA",IF(HH265&gt;0,"VENCIDA",IF(HH265&gt;=-5,"POR VENCER","AL DÍA"))))</f>
        <v>SIN ESTADO</v>
      </c>
      <c r="HM265" t="str">
        <f>IF(N($H265)&lt;36,"",IF(HG265="","",HG265+31))</f>
        <v/>
      </c>
      <c r="HN265" t="str">
        <f>IF(HM265="","",TODAY()-HM265)</f>
        <v/>
      </c>
      <c r="HQ265" t="str">
        <f>IF(HM265="","SIN ESTADO",IF(HO265&lt;&gt;"","PAGA",IF(HN265&gt;0,"VENCIDA",IF(HN265&gt;=-5,"POR VENCER","AL DÍA"))))</f>
        <v>SIN ESTADO</v>
      </c>
      <c r="HS265">
        <f>N265+T265+Z265+AF265+AL265+AR265+AX265+BD265+BJ265+BP265+BV265+CB265+CH265+CN265+CT265+CZ265+DF265+DL265+DR265+DX265+ED265+EJ265+EP265+EV265+FB265+FH265+FN265+FT265+FZ265+GF265+GL265+GR265+GX265+HD265+HJ265+HP265</f>
        <v>0</v>
      </c>
      <c r="HU265">
        <f>IFERROR(N($J265),0)</f>
        <v>0</v>
      </c>
      <c r="HW265">
        <f>SUMPRODUCT((MOD(COLUMN($M265:$HR265)-COLUMN($M265),6)=0)*ISNUMBER($M265:$HR265)*($M265:$HR265&gt;=RESUMEN!$C$26)*($M265:$HR265&lt;=RESUMEN!$C$27)*IFERROR(N($N265:$HS265),0))</f>
        <v>0</v>
      </c>
      <c r="HX265">
        <f>SUMPRODUCT((MOD(COLUMN($M265:$HR265)-COLUMN($M265),6)=0)*ISNUMBER($M265:$HR265)*($M265:$HR265&gt;=RESUMEN!$C$26)*($M265:$HR265&lt;=RESUMEN!$C$27))</f>
        <v>0</v>
      </c>
    </row>
    <row r="266">
      <c r="B266">
        <f>VENTAS!A265</f>
        <v>263</v>
      </c>
      <c r="C266" t="str">
        <f>VENTAS!B265</f>
        <v xml:space="preserve">LC2 - 28 - 7 </v>
      </c>
      <c r="D266" t="str">
        <f>VENTAS!C265</f>
        <v>VENDIDO</v>
      </c>
      <c r="E266">
        <f>VENTAS!D265</f>
        <v>33000000</v>
      </c>
      <c r="F266">
        <f>VENTAS!J265</f>
        <v>29000000</v>
      </c>
      <c r="G266">
        <f>VENTAS!F265</f>
        <v>45866</v>
      </c>
      <c r="H266">
        <f>VENTAS!K265</f>
        <v>24</v>
      </c>
      <c r="I266" t="str">
        <f>VENTAS!M265</f>
        <v xml:space="preserve">28 DE CADA MES </v>
      </c>
      <c r="J266">
        <f>VENTAS!L265</f>
        <v>1208333.3333333333</v>
      </c>
      <c r="K266">
        <f>IF(N($H266)&lt;1,"",$G266+31)</f>
        <v>45897</v>
      </c>
      <c r="L266">
        <f>IF(K266="","",TODAY()-K266)</f>
        <v>421</v>
      </c>
      <c r="O266" t="str">
        <f>IF(K266="","SIN ESTADO",IF(M266&lt;&gt;"","PAGA",IF(L266&gt;0,"VENCIDA",IF(L266&gt;=-5,"POR VENCER","AL DÍA"))))</f>
        <v>VENCIDA</v>
      </c>
      <c r="Q266">
        <f>IF(N($H266)&lt;2,"",IF(K266="","",K266+31))</f>
        <v>45928</v>
      </c>
      <c r="R266">
        <f>IF(Q266="","",TODAY()-Q266)</f>
        <v>390</v>
      </c>
      <c r="U266" t="str">
        <f>IF(Q266="","SIN ESTADO",IF(S266&lt;&gt;"","PAGA",IF(R266&gt;0,"VENCIDA",IF(R266&gt;=-5,"POR VENCER","AL DÍA"))))</f>
        <v>VENCIDA</v>
      </c>
      <c r="W266">
        <f>IF(N($H266)&lt;3,"",IF(Q266="","",Q266+31))</f>
        <v>45959</v>
      </c>
      <c r="X266">
        <f>IF(W266="","",TODAY()-W266)</f>
        <v>359</v>
      </c>
      <c r="AA266" t="str">
        <f>IF(W266="","SIN ESTADO",IF(Y266&lt;&gt;"","PAGA",IF(X266&gt;0,"VENCIDA",IF(X266&gt;=-5,"POR VENCER","AL DÍA"))))</f>
        <v>VENCIDA</v>
      </c>
      <c r="AC266">
        <f>IF(N($H266)&lt;4,"",IF(W266="","",W266+31))</f>
        <v>45990</v>
      </c>
      <c r="AD266">
        <f>IF(AC266="","",TODAY()-AC266)</f>
        <v>328</v>
      </c>
      <c r="AG266" t="str">
        <f>IF(AC266="","SIN ESTADO",IF(AE266&lt;&gt;"","PAGA",IF(AD266&gt;0,"VENCIDA",IF(AD266&gt;=-5,"POR VENCER","AL DÍA"))))</f>
        <v>VENCIDA</v>
      </c>
      <c r="AI266">
        <f>IF(N($H266)&lt;5,"",IF(AC266="","",AC266+31))</f>
        <v>46021</v>
      </c>
      <c r="AJ266">
        <f>IF(AI266="","",TODAY()-AI266)</f>
        <v>297</v>
      </c>
      <c r="AM266" t="str">
        <f>IF(AI266="","SIN ESTADO",IF(AK266&lt;&gt;"","PAGA",IF(AJ266&gt;0,"VENCIDA",IF(AJ266&gt;=-5,"POR VENCER","AL DÍA"))))</f>
        <v>VENCIDA</v>
      </c>
      <c r="AO266">
        <f>IF(N($H266)&lt;6,"",IF(AI266="","",AI266+31))</f>
        <v>46052</v>
      </c>
      <c r="AP266">
        <f>IF(AO266="","",TODAY()-AO266)</f>
        <v>266</v>
      </c>
      <c r="AS266" t="str">
        <f>IF(AO266="","SIN ESTADO",IF(AQ266&lt;&gt;"","PAGA",IF(AP266&gt;0,"VENCIDA",IF(AP266&gt;=-5,"POR VENCER","AL DÍA"))))</f>
        <v>VENCIDA</v>
      </c>
      <c r="AU266">
        <f>IF(N($H266)&lt;7,"",IF(AO266="","",AO266+31))</f>
        <v>46083</v>
      </c>
      <c r="AV266">
        <f>IF(AU266="","",TODAY()-AU266)</f>
        <v>235</v>
      </c>
      <c r="AY266" t="str">
        <f>IF(AU266="","SIN ESTADO",IF(AW266&lt;&gt;"","PAGA",IF(AV266&gt;0,"VENCIDA",IF(AV266&gt;=-5,"POR VENCER","AL DÍA"))))</f>
        <v>VENCIDA</v>
      </c>
      <c r="BA266">
        <f>IF(N($H266)&lt;8,"",IF(AU266="","",AU266+31))</f>
        <v>46114</v>
      </c>
      <c r="BB266">
        <f>IF(BA266="","",TODAY()-BA266)</f>
        <v>204</v>
      </c>
      <c r="BE266" t="str">
        <f>IF(BA266="","SIN ESTADO",IF(BC266&lt;&gt;"","PAGA",IF(BB266&gt;0,"VENCIDA",IF(BB266&gt;=-5,"POR VENCER","AL DÍA"))))</f>
        <v>VENCIDA</v>
      </c>
      <c r="BG266">
        <f>IF(N($H266)&lt;9,"",IF(BA266="","",BA266+31))</f>
        <v>46145</v>
      </c>
      <c r="BH266">
        <f>IF(BG266="","",TODAY()-BG266)</f>
        <v>173</v>
      </c>
      <c r="BK266" t="str">
        <f>IF(BG266="","SIN ESTADO",IF(BI266&lt;&gt;"","PAGA",IF(BH266&gt;0,"VENCIDA",IF(BH266&gt;=-5,"POR VENCER","AL DÍA"))))</f>
        <v>VENCIDA</v>
      </c>
      <c r="BM266">
        <f>IF(N($H266)&lt;10,"",IF(BG266="","",BG266+31))</f>
        <v>46176</v>
      </c>
      <c r="BN266">
        <f>IF(BM266="","",TODAY()-BM266)</f>
        <v>142</v>
      </c>
      <c r="BQ266" t="str">
        <f>IF(BM266="","SIN ESTADO",IF(BO266&lt;&gt;"","PAGA",IF(BN266&gt;0,"VENCIDA",IF(BN266&gt;=-5,"POR VENCER","AL DÍA"))))</f>
        <v>VENCIDA</v>
      </c>
      <c r="BS266">
        <f>IF(N($H266)&lt;11,"",IF(BM266="","",BM266+31))</f>
        <v>46207</v>
      </c>
      <c r="BT266">
        <f>IF(BS266="","",TODAY()-BS266)</f>
        <v>111</v>
      </c>
      <c r="BW266" t="str">
        <f>IF(BS266="","SIN ESTADO",IF(BU266&lt;&gt;"","PAGA",IF(BT266&gt;0,"VENCIDA",IF(BT266&gt;=-5,"POR VENCER","AL DÍA"))))</f>
        <v>VENCIDA</v>
      </c>
      <c r="BY266">
        <f>IF(N($H266)&lt;12,"",IF(BS266="","",BS266+31))</f>
        <v>46238</v>
      </c>
      <c r="BZ266">
        <f>IF(BY266="","",TODAY()-BY266)</f>
        <v>80</v>
      </c>
      <c r="CC266" t="str">
        <f>IF(BY266="","SIN ESTADO",IF(CA266&lt;&gt;"","PAGA",IF(BZ266&gt;0,"VENCIDA",IF(BZ266&gt;=-5,"POR VENCER","AL DÍA"))))</f>
        <v>VENCIDA</v>
      </c>
      <c r="CE266">
        <f>IF(N($H266)&lt;13,"",IF(BY266="","",BY266+31))</f>
        <v>46269</v>
      </c>
      <c r="CF266">
        <f>IF(CE266="","",TODAY()-CE266)</f>
        <v>49</v>
      </c>
      <c r="CI266" t="str">
        <f>IF(CE266="","SIN ESTADO",IF(CG266&lt;&gt;"","PAGA",IF(CF266&gt;0,"VENCIDA",IF(CF266&gt;=-5,"POR VENCER","AL DÍA"))))</f>
        <v>VENCIDA</v>
      </c>
      <c r="CK266">
        <f>IF(N($H266)&lt;14,"",IF(CE266="","",CE266+31))</f>
        <v>46300</v>
      </c>
      <c r="CL266">
        <f>IF(CK266="","",TODAY()-CK266)</f>
        <v>18</v>
      </c>
      <c r="CO266" t="str">
        <f>IF(CK266="","SIN ESTADO",IF(CM266&lt;&gt;"","PAGA",IF(CL266&gt;0,"VENCIDA",IF(CL266&gt;=-5,"POR VENCER","AL DÍA"))))</f>
        <v>VENCIDA</v>
      </c>
      <c r="CQ266">
        <f>IF(N($H266)&lt;15,"",IF(CK266="","",CK266+31))</f>
        <v>46331</v>
      </c>
      <c r="CR266">
        <f>IF(CQ266="","",TODAY()-CQ266)</f>
        <v>-13</v>
      </c>
      <c r="CU266" t="str">
        <f>IF(CQ266="","SIN ESTADO",IF(CS266&lt;&gt;"","PAGA",IF(CR266&gt;0,"VENCIDA",IF(CR266&gt;=-5,"POR VENCER","AL DÍA"))))</f>
        <v>AL DÍA</v>
      </c>
      <c r="CW266">
        <f>IF(N($H266)&lt;16,"",IF(CQ266="","",CQ266+31))</f>
        <v>46362</v>
      </c>
      <c r="CX266">
        <f>IF(CW266="","",TODAY()-CW266)</f>
        <v>-44</v>
      </c>
      <c r="DA266" t="str">
        <f>IF(CW266="","SIN ESTADO",IF(CY266&lt;&gt;"","PAGA",IF(CX266&gt;0,"VENCIDA",IF(CX266&gt;=-5,"POR VENCER","AL DÍA"))))</f>
        <v>AL DÍA</v>
      </c>
      <c r="DC266">
        <f>IF(N($H266)&lt;17,"",IF(CW266="","",CW266+31))</f>
        <v>46393</v>
      </c>
      <c r="DD266">
        <f>IF(DC266="","",TODAY()-DC266)</f>
        <v>-75</v>
      </c>
      <c r="DG266" t="str">
        <f>IF(DC266="","SIN ESTADO",IF(DE266&lt;&gt;"","PAGA",IF(DD266&gt;0,"VENCIDA",IF(DD266&gt;=-5,"POR VENCER","AL DÍA"))))</f>
        <v>AL DÍA</v>
      </c>
      <c r="DI266">
        <f>IF(N($H266)&lt;18,"",IF(DC266="","",DC266+31))</f>
        <v>46424</v>
      </c>
      <c r="DJ266">
        <f>IF(DI266="","",TODAY()-DI266)</f>
        <v>-106</v>
      </c>
      <c r="DM266" t="str">
        <f>IF(DI266="","SIN ESTADO",IF(DK266&lt;&gt;"","PAGA",IF(DJ266&gt;0,"VENCIDA",IF(DJ266&gt;=-5,"POR VENCER","AL DÍA"))))</f>
        <v>AL DÍA</v>
      </c>
      <c r="DO266">
        <f>IF(N($H266)&lt;19,"",IF(DI266="","",DI266+31))</f>
        <v>46455</v>
      </c>
      <c r="DP266">
        <f>IF(DO266="","",TODAY()-DO266)</f>
        <v>-137</v>
      </c>
      <c r="DS266" t="str">
        <f>IF(DO266="","SIN ESTADO",IF(DQ266&lt;&gt;"","PAGA",IF(DP266&gt;0,"VENCIDA",IF(DP266&gt;=-5,"POR VENCER","AL DÍA"))))</f>
        <v>AL DÍA</v>
      </c>
      <c r="DU266">
        <f>IF(N($H266)&lt;20,"",IF(DO266="","",DO266+31))</f>
        <v>46486</v>
      </c>
      <c r="DV266">
        <f>IF(DU266="","",TODAY()-DU266)</f>
        <v>-168</v>
      </c>
      <c r="DY266" t="str">
        <f>IF(DU266="","SIN ESTADO",IF(DW266&lt;&gt;"","PAGA",IF(DV266&gt;0,"VENCIDA",IF(DV266&gt;=-5,"POR VENCER","AL DÍA"))))</f>
        <v>AL DÍA</v>
      </c>
      <c r="EA266">
        <f>IF(N($H266)&lt;21,"",IF(DU266="","",DU266+31))</f>
        <v>46517</v>
      </c>
      <c r="EB266">
        <f>IF(EA266="","",TODAY()-EA266)</f>
        <v>-199</v>
      </c>
      <c r="EE266" t="str">
        <f>IF(EA266="","SIN ESTADO",IF(EC266&lt;&gt;"","PAGA",IF(EB266&gt;0,"VENCIDA",IF(EB266&gt;=-5,"POR VENCER","AL DÍA"))))</f>
        <v>AL DÍA</v>
      </c>
      <c r="EG266">
        <f>IF(N($H266)&lt;22,"",IF(EA266="","",EA266+31))</f>
        <v>46548</v>
      </c>
      <c r="EH266">
        <f>IF(EG266="","",TODAY()-EG266)</f>
        <v>-230</v>
      </c>
      <c r="EK266" t="str">
        <f>IF(EG266="","SIN ESTADO",IF(EI266&lt;&gt;"","PAGA",IF(EH266&gt;0,"VENCIDA",IF(EH266&gt;=-5,"POR VENCER","AL DÍA"))))</f>
        <v>AL DÍA</v>
      </c>
      <c r="EM266">
        <f>IF(N($H266)&lt;23,"",IF(EG266="","",EG266+31))</f>
        <v>46579</v>
      </c>
      <c r="EN266">
        <f>IF(EM266="","",TODAY()-EM266)</f>
        <v>-261</v>
      </c>
      <c r="EQ266" t="str">
        <f>IF(EM266="","SIN ESTADO",IF(EO266&lt;&gt;"","PAGA",IF(EN266&gt;0,"VENCIDA",IF(EN266&gt;=-5,"POR VENCER","AL DÍA"))))</f>
        <v>AL DÍA</v>
      </c>
      <c r="ES266">
        <f>IF(N($H266)&lt;24,"",IF(EM266="","",EM266+31))</f>
        <v>46610</v>
      </c>
      <c r="ET266">
        <f>IF(ES266="","",TODAY()-ES266)</f>
        <v>-292</v>
      </c>
      <c r="EW266" t="str">
        <f>IF(ES266="","SIN ESTADO",IF(EU266&lt;&gt;"","PAGA",IF(ET266&gt;0,"VENCIDA",IF(ET266&gt;=-5,"POR VENCER","AL DÍA"))))</f>
        <v>AL DÍA</v>
      </c>
      <c r="EY266" t="str">
        <f>IF(N($H266)&lt;25,"",IF(ES266="","",ES266+31))</f>
        <v/>
      </c>
      <c r="EZ266" t="str">
        <f>IF(EY266="","",TODAY()-EY266)</f>
        <v/>
      </c>
      <c r="FC266" t="str">
        <f>IF(EY266="","SIN ESTADO",IF(FA266&lt;&gt;"","PAGA",IF(EZ266&gt;0,"VENCIDA",IF(EZ266&gt;=-5,"POR VENCER","AL DÍA"))))</f>
        <v>SIN ESTADO</v>
      </c>
      <c r="FE266" t="str">
        <f>IF(N($H266)&lt;26,"",IF(EY266="","",EY266+31))</f>
        <v/>
      </c>
      <c r="FF266" t="str">
        <f>IF(FE266="","",TODAY()-FE266)</f>
        <v/>
      </c>
      <c r="FI266" t="str">
        <f>IF(FE266="","SIN ESTADO",IF(FG266&lt;&gt;"","PAGA",IF(FF266&gt;0,"VENCIDA",IF(FF266&gt;=-5,"POR VENCER","AL DÍA"))))</f>
        <v>SIN ESTADO</v>
      </c>
      <c r="FK266" t="str">
        <f>IF(N($H266)&lt;27,"",IF(FE266="","",FE266+31))</f>
        <v/>
      </c>
      <c r="FL266" t="str">
        <f>IF(FK266="","",TODAY()-FK266)</f>
        <v/>
      </c>
      <c r="FO266" t="str">
        <f>IF(FK266="","SIN ESTADO",IF(FM266&lt;&gt;"","PAGA",IF(FL266&gt;0,"VENCIDA",IF(FL266&gt;=-5,"POR VENCER","AL DÍA"))))</f>
        <v>SIN ESTADO</v>
      </c>
      <c r="FQ266" t="str">
        <f>IF(N($H266)&lt;28,"",IF(FK266="","",FK266+31))</f>
        <v/>
      </c>
      <c r="FR266" t="str">
        <f>IF(FQ266="","",TODAY()-FQ266)</f>
        <v/>
      </c>
      <c r="FU266" t="str">
        <f>IF(FQ266="","SIN ESTADO",IF(FS266&lt;&gt;"","PAGA",IF(FR266&gt;0,"VENCIDA",IF(FR266&gt;=-5,"POR VENCER","AL DÍA"))))</f>
        <v>SIN ESTADO</v>
      </c>
      <c r="FW266" t="str">
        <f>IF(N($H266)&lt;29,"",IF(FQ266="","",FQ266+31))</f>
        <v/>
      </c>
      <c r="FX266" t="str">
        <f>IF(FW266="","",TODAY()-FW266)</f>
        <v/>
      </c>
      <c r="GA266" t="str">
        <f>IF(FW266="","SIN ESTADO",IF(FY266&lt;&gt;"","PAGA",IF(FX266&gt;0,"VENCIDA",IF(FX266&gt;=-5,"POR VENCER","AL DÍA"))))</f>
        <v>SIN ESTADO</v>
      </c>
      <c r="GC266" t="str">
        <f>IF(N($H266)&lt;30,"",IF(FW266="","",FW266+31))</f>
        <v/>
      </c>
      <c r="GD266" t="str">
        <f>IF(GC266="","",TODAY()-GC266)</f>
        <v/>
      </c>
      <c r="GG266" t="str">
        <f>IF(GC266="","SIN ESTADO",IF(GE266&lt;&gt;"","PAGA",IF(GD266&gt;0,"VENCIDA",IF(GD266&gt;=-5,"POR VENCER","AL DÍA"))))</f>
        <v>SIN ESTADO</v>
      </c>
      <c r="GI266" t="str">
        <f>IF(N($H266)&lt;31,"",IF(GC266="","",GC266+31))</f>
        <v/>
      </c>
      <c r="GJ266" t="str">
        <f>IF(GI266="","",TODAY()-GI266)</f>
        <v/>
      </c>
      <c r="GM266" t="str">
        <f>IF(GI266="","SIN ESTADO",IF(GK266&lt;&gt;"","PAGA",IF(GJ266&gt;0,"VENCIDA",IF(GJ266&gt;=-5,"POR VENCER","AL DÍA"))))</f>
        <v>SIN ESTADO</v>
      </c>
      <c r="GO266" t="str">
        <f>IF(N($H266)&lt;32,"",IF(GI266="","",GI266+31))</f>
        <v/>
      </c>
      <c r="GP266" t="str">
        <f>IF(GO266="","",TODAY()-GO266)</f>
        <v/>
      </c>
      <c r="GS266" t="str">
        <f>IF(GO266="","SIN ESTADO",IF(GQ266&lt;&gt;"","PAGA",IF(GP266&gt;0,"VENCIDA",IF(GP266&gt;=-5,"POR VENCER","AL DÍA"))))</f>
        <v>SIN ESTADO</v>
      </c>
      <c r="GU266" t="str">
        <f>IF(N($H266)&lt;33,"",IF(GO266="","",GO266+31))</f>
        <v/>
      </c>
      <c r="GV266" t="str">
        <f>IF(GU266="","",TODAY()-GU266)</f>
        <v/>
      </c>
      <c r="GY266" t="str">
        <f>IF(GU266="","SIN ESTADO",IF(GW266&lt;&gt;"","PAGA",IF(GV266&gt;0,"VENCIDA",IF(GV266&gt;=-5,"POR VENCER","AL DÍA"))))</f>
        <v>SIN ESTADO</v>
      </c>
      <c r="HA266" t="str">
        <f>IF(N($H266)&lt;34,"",IF(GU266="","",GU266+31))</f>
        <v/>
      </c>
      <c r="HB266" t="str">
        <f>IF(HA266="","",TODAY()-HA266)</f>
        <v/>
      </c>
      <c r="HE266" t="str">
        <f>IF(HA266="","SIN ESTADO",IF(HC266&lt;&gt;"","PAGA",IF(HB266&gt;0,"VENCIDA",IF(HB266&gt;=-5,"POR VENCER","AL DÍA"))))</f>
        <v>SIN ESTADO</v>
      </c>
      <c r="HG266" t="str">
        <f>IF(N($H266)&lt;35,"",IF(HA266="","",HA266+31))</f>
        <v/>
      </c>
      <c r="HH266" t="str">
        <f>IF(HG266="","",TODAY()-HG266)</f>
        <v/>
      </c>
      <c r="HK266" t="str">
        <f>IF(HG266="","SIN ESTADO",IF(HI266&lt;&gt;"","PAGA",IF(HH266&gt;0,"VENCIDA",IF(HH266&gt;=-5,"POR VENCER","AL DÍA"))))</f>
        <v>SIN ESTADO</v>
      </c>
      <c r="HM266" t="str">
        <f>IF(N($H266)&lt;36,"",IF(HG266="","",HG266+31))</f>
        <v/>
      </c>
      <c r="HN266" t="str">
        <f>IF(HM266="","",TODAY()-HM266)</f>
        <v/>
      </c>
      <c r="HQ266" t="str">
        <f>IF(HM266="","SIN ESTADO",IF(HO266&lt;&gt;"","PAGA",IF(HN266&gt;0,"VENCIDA",IF(HN266&gt;=-5,"POR VENCER","AL DÍA"))))</f>
        <v>SIN ESTADO</v>
      </c>
      <c r="HS266">
        <f>N266+T266+Z266+AF266+AL266+AR266+AX266+BD266+BJ266+BP266+BV266+CB266+CH266+CN266+CT266+CZ266+DF266+DL266+DR266+DX266+ED266+EJ266+EP266+EV266+FB266+FH266+FN266+FT266+FZ266+GF266+GL266+GR266+GX266+HD266+HJ266+HP266</f>
        <v>0</v>
      </c>
      <c r="HU266">
        <f>IFERROR(N($J266),0)</f>
        <v>1208333.3333333333</v>
      </c>
      <c r="HW266">
        <f>SUMPRODUCT((MOD(COLUMN($M266:$HR266)-COLUMN($M266),6)=0)*ISNUMBER($M266:$HR266)*($M266:$HR266&gt;=RESUMEN!$C$26)*($M266:$HR266&lt;=RESUMEN!$C$27)*IFERROR(N($N266:$HS266),0))</f>
        <v>0</v>
      </c>
      <c r="HX266">
        <f>SUMPRODUCT((MOD(COLUMN($M266:$HR266)-COLUMN($M266),6)=0)*ISNUMBER($M266:$HR266)*($M266:$HR266&gt;=RESUMEN!$C$26)*($M266:$HR266&lt;=RESUMEN!$C$27))</f>
        <v>0</v>
      </c>
    </row>
    <row r="267">
      <c r="B267">
        <f>VENTAS!A266</f>
        <v>264</v>
      </c>
      <c r="C267" t="str">
        <f>VENTAS!B266</f>
        <v xml:space="preserve">LC2 - 28 - 8 </v>
      </c>
      <c r="D267" t="str">
        <f>VENTAS!C266</f>
        <v>VENDIDO</v>
      </c>
      <c r="E267">
        <f>VENTAS!D266</f>
        <v>28000000</v>
      </c>
      <c r="F267">
        <f>VENTAS!J266</f>
        <v>24000000</v>
      </c>
      <c r="G267">
        <f>VENTAS!F266</f>
        <v>45903</v>
      </c>
      <c r="H267">
        <f>VENTAS!K266</f>
        <v>24</v>
      </c>
      <c r="I267" t="str">
        <f>VENTAS!M266</f>
        <v xml:space="preserve">03 DE CADA MES </v>
      </c>
      <c r="J267">
        <f>VENTAS!L266</f>
        <v>1000000</v>
      </c>
      <c r="K267">
        <f>IF(N($H267)&lt;1,"",$G267+31)</f>
        <v>45934</v>
      </c>
      <c r="L267">
        <f>IF(K267="","",TODAY()-K267)</f>
        <v>384</v>
      </c>
      <c r="M267">
        <v>45932</v>
      </c>
      <c r="N267">
        <v>1000000</v>
      </c>
      <c r="O267" t="str">
        <f>IF(K267="","SIN ESTADO",IF(M267&lt;&gt;"","PAGA",IF(L267&gt;0,"VENCIDA",IF(L267&gt;=-5,"POR VENCER","AL DÍA"))))</f>
        <v>PAGA</v>
      </c>
      <c r="P267" t="str">
        <v>TRANSFERENCIA</v>
      </c>
      <c r="Q267">
        <f>IF(N($H267)&lt;2,"",IF(K267="","",K267+31))</f>
        <v>45965</v>
      </c>
      <c r="R267">
        <f>IF(Q267="","",TODAY()-Q267)</f>
        <v>353</v>
      </c>
      <c r="S267">
        <v>45959</v>
      </c>
      <c r="T267">
        <v>1000000</v>
      </c>
      <c r="U267" t="str">
        <f>IF(Q267="","SIN ESTADO",IF(S267&lt;&gt;"","PAGA",IF(R267&gt;0,"VENCIDA",IF(R267&gt;=-5,"POR VENCER","AL DÍA"))))</f>
        <v>PAGA</v>
      </c>
      <c r="V267" t="str">
        <v>TRANSFERENCIA</v>
      </c>
      <c r="W267">
        <f>IF(N($H267)&lt;3,"",IF(Q267="","",Q267+31))</f>
        <v>45996</v>
      </c>
      <c r="X267">
        <f>IF(W267="","",TODAY()-W267)</f>
        <v>322</v>
      </c>
      <c r="Y267">
        <v>45993</v>
      </c>
      <c r="Z267">
        <v>1000000</v>
      </c>
      <c r="AA267" t="str">
        <f>IF(W267="","SIN ESTADO",IF(Y267&lt;&gt;"","PAGA",IF(X267&gt;0,"VENCIDA",IF(X267&gt;=-5,"POR VENCER","AL DÍA"))))</f>
        <v>PAGA</v>
      </c>
      <c r="AB267" t="str">
        <v>TRANSFERENCIA</v>
      </c>
      <c r="AC267">
        <f>IF(N($H267)&lt;4,"",IF(W267="","",W267+31))</f>
        <v>46027</v>
      </c>
      <c r="AD267">
        <f>IF(AC267="","",TODAY()-AC267)</f>
        <v>291</v>
      </c>
      <c r="AE267">
        <v>46021</v>
      </c>
      <c r="AF267">
        <v>1000000</v>
      </c>
      <c r="AG267" t="str">
        <f>IF(AC267="","SIN ESTADO",IF(AE267&lt;&gt;"","PAGA",IF(AD267&gt;0,"VENCIDA",IF(AD267&gt;=-5,"POR VENCER","AL DÍA"))))</f>
        <v>PAGA</v>
      </c>
      <c r="AH267" t="str">
        <v>TRANSFERENCIA</v>
      </c>
      <c r="AI267">
        <f>IF(N($H267)&lt;5,"",IF(AC267="","",AC267+31))</f>
        <v>46058</v>
      </c>
      <c r="AJ267">
        <f>IF(AI267="","",TODAY()-AI267)</f>
        <v>260</v>
      </c>
      <c r="AK267">
        <v>46025</v>
      </c>
      <c r="AL267">
        <v>1000000</v>
      </c>
      <c r="AM267" t="str">
        <f>IF(AI267="","SIN ESTADO",IF(AK267&lt;&gt;"","PAGA",IF(AJ267&gt;0,"VENCIDA",IF(AJ267&gt;=-5,"POR VENCER","AL DÍA"))))</f>
        <v>PAGA</v>
      </c>
      <c r="AN267" t="str">
        <v>TRANSFERENCIA</v>
      </c>
      <c r="AO267">
        <f>IF(N($H267)&lt;6,"",IF(AI267="","",AI267+31))</f>
        <v>46089</v>
      </c>
      <c r="AP267">
        <f>IF(AO267="","",TODAY()-AO267)</f>
        <v>229</v>
      </c>
      <c r="AQ267">
        <v>46085</v>
      </c>
      <c r="AR267">
        <v>1000000</v>
      </c>
      <c r="AS267" t="str">
        <f>IF(AO267="","SIN ESTADO",IF(AQ267&lt;&gt;"","PAGA",IF(AP267&gt;0,"VENCIDA",IF(AP267&gt;=-5,"POR VENCER","AL DÍA"))))</f>
        <v>PAGA</v>
      </c>
      <c r="AT267" t="str">
        <v>TRANSFERENCIA</v>
      </c>
      <c r="AU267">
        <f>IF(N($H267)&lt;7,"",IF(AO267="","",AO267+31))</f>
        <v>46120</v>
      </c>
      <c r="AV267">
        <f>IF(AU267="","",TODAY()-AU267)</f>
        <v>198</v>
      </c>
      <c r="AW267">
        <v>46119</v>
      </c>
      <c r="AX267">
        <v>1000000</v>
      </c>
      <c r="AY267" t="str">
        <f>IF(AU267="","SIN ESTADO",IF(AW267&lt;&gt;"","PAGA",IF(AV267&gt;0,"VENCIDA",IF(AV267&gt;=-5,"POR VENCER","AL DÍA"))))</f>
        <v>PAGA</v>
      </c>
      <c r="AZ267" t="str">
        <v>TRANSFERENCIA</v>
      </c>
      <c r="BA267">
        <f>IF(N($H267)&lt;8,"",IF(AU267="","",AU267+31))</f>
        <v>46151</v>
      </c>
      <c r="BB267">
        <f>IF(BA267="","",TODAY()-BA267)</f>
        <v>167</v>
      </c>
      <c r="BC267">
        <v>46142</v>
      </c>
      <c r="BD267">
        <v>1208300</v>
      </c>
      <c r="BE267" t="str">
        <f>IF(BA267="","SIN ESTADO",IF(BC267&lt;&gt;"","PAGA",IF(BB267&gt;0,"VENCIDA",IF(BB267&gt;=-5,"POR VENCER","AL DÍA"))))</f>
        <v>PAGA</v>
      </c>
      <c r="BF267" t="str">
        <v>TRANSFERENCIA</v>
      </c>
      <c r="BG267">
        <f>IF(N($H267)&lt;9,"",IF(BA267="","",BA267+31))</f>
        <v>46182</v>
      </c>
      <c r="BH267">
        <f>IF(BG267="","",TODAY()-BG267)</f>
        <v>136</v>
      </c>
      <c r="BI267">
        <v>46146</v>
      </c>
      <c r="BJ267">
        <v>1000000</v>
      </c>
      <c r="BK267" t="str">
        <f>IF(BG267="","SIN ESTADO",IF(BI267&lt;&gt;"","PAGA",IF(BH267&gt;0,"VENCIDA",IF(BH267&gt;=-5,"POR VENCER","AL DÍA"))))</f>
        <v>PAGA</v>
      </c>
      <c r="BL267" t="str">
        <v>TRANSFERENCIA</v>
      </c>
      <c r="BM267">
        <f>IF(N($H267)&lt;10,"",IF(BG267="","",BG267+31))</f>
        <v>46213</v>
      </c>
      <c r="BN267">
        <f>IF(BM267="","",TODAY()-BM267)</f>
        <v>105</v>
      </c>
      <c r="BO267">
        <v>46175</v>
      </c>
      <c r="BP267">
        <v>1000000</v>
      </c>
      <c r="BQ267" t="str">
        <f>IF(BM267="","SIN ESTADO",IF(BO267&lt;&gt;"","PAGA",IF(BN267&gt;0,"VENCIDA",IF(BN267&gt;=-5,"POR VENCER","AL DÍA"))))</f>
        <v>PAGA</v>
      </c>
      <c r="BR267" t="str">
        <v>TRANSFERENCIA</v>
      </c>
      <c r="BS267">
        <f>IF(N($H267)&lt;11,"",IF(BM267="","",BM267+31))</f>
        <v>46244</v>
      </c>
      <c r="BT267">
        <f>IF(BS267="","",TODAY()-BS267)</f>
        <v>74</v>
      </c>
      <c r="BU267">
        <v>46213</v>
      </c>
      <c r="BV267">
        <v>1000000</v>
      </c>
      <c r="BW267" t="str">
        <f>IF(BS267="","SIN ESTADO",IF(BU267&lt;&gt;"","PAGA",IF(BT267&gt;0,"VENCIDA",IF(BT267&gt;=-5,"POR VENCER","AL DÍA"))))</f>
        <v>PAGA</v>
      </c>
      <c r="BX267" t="str">
        <v>TRANSFERENCIA</v>
      </c>
      <c r="BY267">
        <f>IF(N($H267)&lt;12,"",IF(BS267="","",BS267+31))</f>
        <v>46275</v>
      </c>
      <c r="BZ267">
        <f>IF(BY267="","",TODAY()-BY267)</f>
        <v>43</v>
      </c>
      <c r="CA267">
        <v>46255</v>
      </c>
      <c r="CB267">
        <v>1000000</v>
      </c>
      <c r="CC267" t="str">
        <f>IF(BY267="","SIN ESTADO",IF(CA267&lt;&gt;"","PAGA",IF(BZ267&gt;0,"VENCIDA",IF(BZ267&gt;=-5,"POR VENCER","AL DÍA"))))</f>
        <v>PAGA</v>
      </c>
      <c r="CD267" t="str">
        <v>TRANSFERENCIA</v>
      </c>
      <c r="CE267">
        <f>IF(N($H267)&lt;13,"",IF(BY267="","",BY267+31))</f>
        <v>46306</v>
      </c>
      <c r="CF267">
        <f>IF(CE267="","",TODAY()-CE267)</f>
        <v>12</v>
      </c>
      <c r="CG267">
        <v>46275</v>
      </c>
      <c r="CH267">
        <v>1000000</v>
      </c>
      <c r="CI267" t="str">
        <f>IF(CE267="","SIN ESTADO",IF(CG267&lt;&gt;"","PAGA",IF(CF267&gt;0,"VENCIDA",IF(CF267&gt;=-5,"POR VENCER","AL DÍA"))))</f>
        <v>PAGA</v>
      </c>
      <c r="CJ267" t="str">
        <v>TRANSFERENCIA</v>
      </c>
      <c r="CK267">
        <f>IF(N($H267)&lt;14,"",IF(CE267="","",CE267+31))</f>
        <v>46337</v>
      </c>
      <c r="CL267">
        <f>IF(CK267="","",TODAY()-CK267)</f>
        <v>-19</v>
      </c>
      <c r="CM267">
        <v>46308</v>
      </c>
      <c r="CN267">
        <v>1000000</v>
      </c>
      <c r="CO267" t="str">
        <f>IF(CK267="","SIN ESTADO",IF(CM267&lt;&gt;"","PAGA",IF(CL267&gt;0,"VENCIDA",IF(CL267&gt;=-5,"POR VENCER","AL DÍA"))))</f>
        <v>PAGA</v>
      </c>
      <c r="CP267" t="str">
        <v>TRANSFERENCIA</v>
      </c>
      <c r="CQ267">
        <f>IF(N($H267)&lt;15,"",IF(CK267="","",CK267+31))</f>
        <v>46368</v>
      </c>
      <c r="CR267">
        <f>IF(CQ267="","",TODAY()-CQ267)</f>
        <v>-50</v>
      </c>
      <c r="CU267" t="str">
        <f>IF(CQ267="","SIN ESTADO",IF(CS267&lt;&gt;"","PAGA",IF(CR267&gt;0,"VENCIDA",IF(CR267&gt;=-5,"POR VENCER","AL DÍA"))))</f>
        <v>AL DÍA</v>
      </c>
      <c r="CW267">
        <f>IF(N($H267)&lt;16,"",IF(CQ267="","",CQ267+31))</f>
        <v>46399</v>
      </c>
      <c r="CX267">
        <f>IF(CW267="","",TODAY()-CW267)</f>
        <v>-81</v>
      </c>
      <c r="DA267" t="str">
        <f>IF(CW267="","SIN ESTADO",IF(CY267&lt;&gt;"","PAGA",IF(CX267&gt;0,"VENCIDA",IF(CX267&gt;=-5,"POR VENCER","AL DÍA"))))</f>
        <v>AL DÍA</v>
      </c>
      <c r="DC267">
        <f>IF(N($H267)&lt;17,"",IF(CW267="","",CW267+31))</f>
        <v>46430</v>
      </c>
      <c r="DD267">
        <f>IF(DC267="","",TODAY()-DC267)</f>
        <v>-112</v>
      </c>
      <c r="DG267" t="str">
        <f>IF(DC267="","SIN ESTADO",IF(DE267&lt;&gt;"","PAGA",IF(DD267&gt;0,"VENCIDA",IF(DD267&gt;=-5,"POR VENCER","AL DÍA"))))</f>
        <v>AL DÍA</v>
      </c>
      <c r="DI267">
        <f>IF(N($H267)&lt;18,"",IF(DC267="","",DC267+31))</f>
        <v>46461</v>
      </c>
      <c r="DJ267">
        <f>IF(DI267="","",TODAY()-DI267)</f>
        <v>-143</v>
      </c>
      <c r="DM267" t="str">
        <f>IF(DI267="","SIN ESTADO",IF(DK267&lt;&gt;"","PAGA",IF(DJ267&gt;0,"VENCIDA",IF(DJ267&gt;=-5,"POR VENCER","AL DÍA"))))</f>
        <v>AL DÍA</v>
      </c>
      <c r="DO267">
        <f>IF(N($H267)&lt;19,"",IF(DI267="","",DI267+31))</f>
        <v>46492</v>
      </c>
      <c r="DP267">
        <f>IF(DO267="","",TODAY()-DO267)</f>
        <v>-174</v>
      </c>
      <c r="DS267" t="str">
        <f>IF(DO267="","SIN ESTADO",IF(DQ267&lt;&gt;"","PAGA",IF(DP267&gt;0,"VENCIDA",IF(DP267&gt;=-5,"POR VENCER","AL DÍA"))))</f>
        <v>AL DÍA</v>
      </c>
      <c r="DU267">
        <f>IF(N($H267)&lt;20,"",IF(DO267="","",DO267+31))</f>
        <v>46523</v>
      </c>
      <c r="DV267">
        <f>IF(DU267="","",TODAY()-DU267)</f>
        <v>-205</v>
      </c>
      <c r="DY267" t="str">
        <f>IF(DU267="","SIN ESTADO",IF(DW267&lt;&gt;"","PAGA",IF(DV267&gt;0,"VENCIDA",IF(DV267&gt;=-5,"POR VENCER","AL DÍA"))))</f>
        <v>AL DÍA</v>
      </c>
      <c r="EA267">
        <f>IF(N($H267)&lt;21,"",IF(DU267="","",DU267+31))</f>
        <v>46554</v>
      </c>
      <c r="EB267">
        <f>IF(EA267="","",TODAY()-EA267)</f>
        <v>-236</v>
      </c>
      <c r="EE267" t="str">
        <f>IF(EA267="","SIN ESTADO",IF(EC267&lt;&gt;"","PAGA",IF(EB267&gt;0,"VENCIDA",IF(EB267&gt;=-5,"POR VENCER","AL DÍA"))))</f>
        <v>AL DÍA</v>
      </c>
      <c r="EG267">
        <f>IF(N($H267)&lt;22,"",IF(EA267="","",EA267+31))</f>
        <v>46585</v>
      </c>
      <c r="EH267">
        <f>IF(EG267="","",TODAY()-EG267)</f>
        <v>-267</v>
      </c>
      <c r="EK267" t="str">
        <f>IF(EG267="","SIN ESTADO",IF(EI267&lt;&gt;"","PAGA",IF(EH267&gt;0,"VENCIDA",IF(EH267&gt;=-5,"POR VENCER","AL DÍA"))))</f>
        <v>AL DÍA</v>
      </c>
      <c r="EM267">
        <f>IF(N($H267)&lt;23,"",IF(EG267="","",EG267+31))</f>
        <v>46616</v>
      </c>
      <c r="EN267">
        <f>IF(EM267="","",TODAY()-EM267)</f>
        <v>-298</v>
      </c>
      <c r="EQ267" t="str">
        <f>IF(EM267="","SIN ESTADO",IF(EO267&lt;&gt;"","PAGA",IF(EN267&gt;0,"VENCIDA",IF(EN267&gt;=-5,"POR VENCER","AL DÍA"))))</f>
        <v>AL DÍA</v>
      </c>
      <c r="ES267">
        <f>IF(N($H267)&lt;24,"",IF(EM267="","",EM267+31))</f>
        <v>46647</v>
      </c>
      <c r="ET267">
        <f>IF(ES267="","",TODAY()-ES267)</f>
        <v>-329</v>
      </c>
      <c r="EW267" t="str">
        <f>IF(ES267="","SIN ESTADO",IF(EU267&lt;&gt;"","PAGA",IF(ET267&gt;0,"VENCIDA",IF(ET267&gt;=-5,"POR VENCER","AL DÍA"))))</f>
        <v>AL DÍA</v>
      </c>
      <c r="EY267" t="str">
        <f>IF(N($H267)&lt;25,"",IF(ES267="","",ES267+31))</f>
        <v/>
      </c>
      <c r="EZ267" t="str">
        <f>IF(EY267="","",TODAY()-EY267)</f>
        <v/>
      </c>
      <c r="FC267" t="str">
        <f>IF(EY267="","SIN ESTADO",IF(FA267&lt;&gt;"","PAGA",IF(EZ267&gt;0,"VENCIDA",IF(EZ267&gt;=-5,"POR VENCER","AL DÍA"))))</f>
        <v>SIN ESTADO</v>
      </c>
      <c r="FE267" t="str">
        <f>IF(N($H267)&lt;26,"",IF(EY267="","",EY267+31))</f>
        <v/>
      </c>
      <c r="FF267" t="str">
        <f>IF(FE267="","",TODAY()-FE267)</f>
        <v/>
      </c>
      <c r="FI267" t="str">
        <f>IF(FE267="","SIN ESTADO",IF(FG267&lt;&gt;"","PAGA",IF(FF267&gt;0,"VENCIDA",IF(FF267&gt;=-5,"POR VENCER","AL DÍA"))))</f>
        <v>SIN ESTADO</v>
      </c>
      <c r="FK267" t="str">
        <f>IF(N($H267)&lt;27,"",IF(FE267="","",FE267+31))</f>
        <v/>
      </c>
      <c r="FL267" t="str">
        <f>IF(FK267="","",TODAY()-FK267)</f>
        <v/>
      </c>
      <c r="FO267" t="str">
        <f>IF(FK267="","SIN ESTADO",IF(FM267&lt;&gt;"","PAGA",IF(FL267&gt;0,"VENCIDA",IF(FL267&gt;=-5,"POR VENCER","AL DÍA"))))</f>
        <v>SIN ESTADO</v>
      </c>
      <c r="FQ267" t="str">
        <f>IF(N($H267)&lt;28,"",IF(FK267="","",FK267+31))</f>
        <v/>
      </c>
      <c r="FR267" t="str">
        <f>IF(FQ267="","",TODAY()-FQ267)</f>
        <v/>
      </c>
      <c r="FU267" t="str">
        <f>IF(FQ267="","SIN ESTADO",IF(FS267&lt;&gt;"","PAGA",IF(FR267&gt;0,"VENCIDA",IF(FR267&gt;=-5,"POR VENCER","AL DÍA"))))</f>
        <v>SIN ESTADO</v>
      </c>
      <c r="FW267" t="str">
        <f>IF(N($H267)&lt;29,"",IF(FQ267="","",FQ267+31))</f>
        <v/>
      </c>
      <c r="FX267" t="str">
        <f>IF(FW267="","",TODAY()-FW267)</f>
        <v/>
      </c>
      <c r="GA267" t="str">
        <f>IF(FW267="","SIN ESTADO",IF(FY267&lt;&gt;"","PAGA",IF(FX267&gt;0,"VENCIDA",IF(FX267&gt;=-5,"POR VENCER","AL DÍA"))))</f>
        <v>SIN ESTADO</v>
      </c>
      <c r="GC267" t="str">
        <f>IF(N($H267)&lt;30,"",IF(FW267="","",FW267+31))</f>
        <v/>
      </c>
      <c r="GD267" t="str">
        <f>IF(GC267="","",TODAY()-GC267)</f>
        <v/>
      </c>
      <c r="GG267" t="str">
        <f>IF(GC267="","SIN ESTADO",IF(GE267&lt;&gt;"","PAGA",IF(GD267&gt;0,"VENCIDA",IF(GD267&gt;=-5,"POR VENCER","AL DÍA"))))</f>
        <v>SIN ESTADO</v>
      </c>
      <c r="GI267" t="str">
        <f>IF(N($H267)&lt;31,"",IF(GC267="","",GC267+31))</f>
        <v/>
      </c>
      <c r="GJ267" t="str">
        <f>IF(GI267="","",TODAY()-GI267)</f>
        <v/>
      </c>
      <c r="GM267" t="str">
        <f>IF(GI267="","SIN ESTADO",IF(GK267&lt;&gt;"","PAGA",IF(GJ267&gt;0,"VENCIDA",IF(GJ267&gt;=-5,"POR VENCER","AL DÍA"))))</f>
        <v>SIN ESTADO</v>
      </c>
      <c r="GO267" t="str">
        <f>IF(N($H267)&lt;32,"",IF(GI267="","",GI267+31))</f>
        <v/>
      </c>
      <c r="GP267" t="str">
        <f>IF(GO267="","",TODAY()-GO267)</f>
        <v/>
      </c>
      <c r="GS267" t="str">
        <f>IF(GO267="","SIN ESTADO",IF(GQ267&lt;&gt;"","PAGA",IF(GP267&gt;0,"VENCIDA",IF(GP267&gt;=-5,"POR VENCER","AL DÍA"))))</f>
        <v>SIN ESTADO</v>
      </c>
      <c r="GU267" t="str">
        <f>IF(N($H267)&lt;33,"",IF(GO267="","",GO267+31))</f>
        <v/>
      </c>
      <c r="GV267" t="str">
        <f>IF(GU267="","",TODAY()-GU267)</f>
        <v/>
      </c>
      <c r="GY267" t="str">
        <f>IF(GU267="","SIN ESTADO",IF(GW267&lt;&gt;"","PAGA",IF(GV267&gt;0,"VENCIDA",IF(GV267&gt;=-5,"POR VENCER","AL DÍA"))))</f>
        <v>SIN ESTADO</v>
      </c>
      <c r="HA267" t="str">
        <f>IF(N($H267)&lt;34,"",IF(GU267="","",GU267+31))</f>
        <v/>
      </c>
      <c r="HB267" t="str">
        <f>IF(HA267="","",TODAY()-HA267)</f>
        <v/>
      </c>
      <c r="HE267" t="str">
        <f>IF(HA267="","SIN ESTADO",IF(HC267&lt;&gt;"","PAGA",IF(HB267&gt;0,"VENCIDA",IF(HB267&gt;=-5,"POR VENCER","AL DÍA"))))</f>
        <v>SIN ESTADO</v>
      </c>
      <c r="HG267" t="str">
        <f>IF(N($H267)&lt;35,"",IF(HA267="","",HA267+31))</f>
        <v/>
      </c>
      <c r="HH267" t="str">
        <f>IF(HG267="","",TODAY()-HG267)</f>
        <v/>
      </c>
      <c r="HK267" t="str">
        <f>IF(HG267="","SIN ESTADO",IF(HI267&lt;&gt;"","PAGA",IF(HH267&gt;0,"VENCIDA",IF(HH267&gt;=-5,"POR VENCER","AL DÍA"))))</f>
        <v>SIN ESTADO</v>
      </c>
      <c r="HM267" t="str">
        <f>IF(N($H267)&lt;36,"",IF(HG267="","",HG267+31))</f>
        <v/>
      </c>
      <c r="HN267" t="str">
        <f>IF(HM267="","",TODAY()-HM267)</f>
        <v/>
      </c>
      <c r="HQ267" t="str">
        <f>IF(HM267="","SIN ESTADO",IF(HO267&lt;&gt;"","PAGA",IF(HN267&gt;0,"VENCIDA",IF(HN267&gt;=-5,"POR VENCER","AL DÍA"))))</f>
        <v>SIN ESTADO</v>
      </c>
      <c r="HS267">
        <f>N267+T267+Z267+AF267+AL267+AR267+AX267+BD267+BJ267+BP267+BV267+CB267+CH267+CN267+CT267+CZ267+DF267+DL267+DR267+DX267+ED267+EJ267+EP267+EV267+FB267+FH267+FN267+FT267+FZ267+GF267+GL267+GR267+GX267+HD267+HJ267+HP267</f>
        <v>14208300</v>
      </c>
      <c r="HU267">
        <f>IFERROR(N($J267),0)</f>
        <v>1000000</v>
      </c>
      <c r="HW267">
        <f>SUMPRODUCT((MOD(COLUMN($M267:$HR267)-COLUMN($M267),6)=0)*ISNUMBER($M267:$HR267)*($M267:$HR267&gt;=RESUMEN!$C$26)*($M267:$HR267&lt;=RESUMEN!$C$27)*IFERROR(N($N267:$HS267),0))</f>
        <v>1000000</v>
      </c>
      <c r="HX267">
        <f>SUMPRODUCT((MOD(COLUMN($M267:$HR267)-COLUMN($M267),6)=0)*ISNUMBER($M267:$HR267)*($M267:$HR267&gt;=RESUMEN!$C$26)*($M267:$HR267&lt;=RESUMEN!$C$27))</f>
        <v>1</v>
      </c>
    </row>
    <row r="268">
      <c r="B268">
        <f>VENTAS!A267</f>
        <v>265</v>
      </c>
      <c r="C268" t="str">
        <f>VENTAS!B267</f>
        <v xml:space="preserve">LC2 - 28 - 9 Y 10 </v>
      </c>
      <c r="D268" t="str">
        <f>VENTAS!C267</f>
        <v>VENDIDO</v>
      </c>
      <c r="E268">
        <f>VENTAS!D267</f>
        <v>56000000</v>
      </c>
      <c r="F268">
        <f>VENTAS!J267</f>
        <v>48000000</v>
      </c>
      <c r="G268">
        <f>VENTAS!F267</f>
        <v>45846</v>
      </c>
      <c r="H268">
        <f>VENTAS!K267</f>
        <v>24</v>
      </c>
      <c r="I268" t="str">
        <f>VENTAS!M267</f>
        <v xml:space="preserve">08 DE CADA MES </v>
      </c>
      <c r="J268">
        <f>VENTAS!L267</f>
        <v>2000000</v>
      </c>
      <c r="K268">
        <f>IF(N($H268)&lt;1,"",$G268+31)</f>
        <v>45877</v>
      </c>
      <c r="L268">
        <f>IF(K268="","",TODAY()-K268)</f>
        <v>441</v>
      </c>
      <c r="M268">
        <v>45877</v>
      </c>
      <c r="N268">
        <v>2000000</v>
      </c>
      <c r="O268" t="str">
        <f>IF(K268="","SIN ESTADO",IF(M268&lt;&gt;"","PAGA",IF(L268&gt;0,"VENCIDA",IF(L268&gt;=-5,"POR VENCER","AL DÍA"))))</f>
        <v>PAGA</v>
      </c>
      <c r="P268" t="str">
        <v>TRANSFERENCIA</v>
      </c>
      <c r="Q268">
        <f>IF(N($H268)&lt;2,"",IF(K268="","",K268+31))</f>
        <v>45908</v>
      </c>
      <c r="R268">
        <f>IF(Q268="","",TODAY()-Q268)</f>
        <v>410</v>
      </c>
      <c r="S268">
        <v>45908</v>
      </c>
      <c r="T268">
        <v>2000000</v>
      </c>
      <c r="U268" t="str">
        <f>IF(Q268="","SIN ESTADO",IF(S268&lt;&gt;"","PAGA",IF(R268&gt;0,"VENCIDA",IF(R268&gt;=-5,"POR VENCER","AL DÍA"))))</f>
        <v>PAGA</v>
      </c>
      <c r="V268" t="str">
        <v>TRANSFERENCIA</v>
      </c>
      <c r="W268">
        <f>IF(N($H268)&lt;3,"",IF(Q268="","",Q268+31))</f>
        <v>45939</v>
      </c>
      <c r="X268">
        <f>IF(W268="","",TODAY()-W268)</f>
        <v>379</v>
      </c>
      <c r="Y268">
        <v>45939</v>
      </c>
      <c r="Z268">
        <v>2000000</v>
      </c>
      <c r="AA268" t="str">
        <f>IF(W268="","SIN ESTADO",IF(Y268&lt;&gt;"","PAGA",IF(X268&gt;0,"VENCIDA",IF(X268&gt;=-5,"POR VENCER","AL DÍA"))))</f>
        <v>PAGA</v>
      </c>
      <c r="AB268" t="str">
        <v>TRANSFERENCIA</v>
      </c>
      <c r="AC268">
        <f>IF(N($H268)&lt;4,"",IF(W268="","",W268+31))</f>
        <v>45970</v>
      </c>
      <c r="AD268">
        <f>IF(AC268="","",TODAY()-AC268)</f>
        <v>348</v>
      </c>
      <c r="AE268">
        <v>45969</v>
      </c>
      <c r="AF268">
        <v>2000000</v>
      </c>
      <c r="AG268" t="str">
        <f>IF(AC268="","SIN ESTADO",IF(AE268&lt;&gt;"","PAGA",IF(AD268&gt;0,"VENCIDA",IF(AD268&gt;=-5,"POR VENCER","AL DÍA"))))</f>
        <v>PAGA</v>
      </c>
      <c r="AH268" t="str">
        <v>TRANSFERENCIA</v>
      </c>
      <c r="AI268">
        <f>IF(N($H268)&lt;5,"",IF(AC268="","",AC268+31))</f>
        <v>46001</v>
      </c>
      <c r="AJ268">
        <f>IF(AI268="","",TODAY()-AI268)</f>
        <v>317</v>
      </c>
      <c r="AK268">
        <v>45999</v>
      </c>
      <c r="AL268">
        <v>2000000</v>
      </c>
      <c r="AM268" t="str">
        <f>IF(AI268="","SIN ESTADO",IF(AK268&lt;&gt;"","PAGA",IF(AJ268&gt;0,"VENCIDA",IF(AJ268&gt;=-5,"POR VENCER","AL DÍA"))))</f>
        <v>PAGA</v>
      </c>
      <c r="AN268" t="str">
        <v>TRANSFERENCIA</v>
      </c>
      <c r="AO268">
        <f>IF(N($H268)&lt;6,"",IF(AI268="","",AI268+31))</f>
        <v>46032</v>
      </c>
      <c r="AP268">
        <f>IF(AO268="","",TODAY()-AO268)</f>
        <v>286</v>
      </c>
      <c r="AQ268">
        <v>46030</v>
      </c>
      <c r="AR268">
        <v>2000000</v>
      </c>
      <c r="AS268" t="str">
        <f>IF(AO268="","SIN ESTADO",IF(AQ268&lt;&gt;"","PAGA",IF(AP268&gt;0,"VENCIDA",IF(AP268&gt;=-5,"POR VENCER","AL DÍA"))))</f>
        <v>PAGA</v>
      </c>
      <c r="AT268" t="str">
        <v>TRANSFERENCIA</v>
      </c>
      <c r="AU268">
        <f>IF(N($H268)&lt;7,"",IF(AO268="","",AO268+31))</f>
        <v>46063</v>
      </c>
      <c r="AV268">
        <f>IF(AU268="","",TODAY()-AU268)</f>
        <v>255</v>
      </c>
      <c r="AW268">
        <v>46061</v>
      </c>
      <c r="AX268">
        <v>2000000</v>
      </c>
      <c r="AY268" t="str">
        <f>IF(AU268="","SIN ESTADO",IF(AW268&lt;&gt;"","PAGA",IF(AV268&gt;0,"VENCIDA",IF(AV268&gt;=-5,"POR VENCER","AL DÍA"))))</f>
        <v>PAGA</v>
      </c>
      <c r="AZ268" t="str">
        <v>TRANSFERENCIA</v>
      </c>
      <c r="BA268">
        <f>IF(N($H268)&lt;8,"",IF(AU268="","",AU268+31))</f>
        <v>46094</v>
      </c>
      <c r="BB268">
        <f>IF(BA268="","",TODAY()-BA268)</f>
        <v>224</v>
      </c>
      <c r="BC268">
        <v>46089</v>
      </c>
      <c r="BD268">
        <v>2000000</v>
      </c>
      <c r="BE268" t="str">
        <f>IF(BA268="","SIN ESTADO",IF(BC268&lt;&gt;"","PAGA",IF(BB268&gt;0,"VENCIDA",IF(BB268&gt;=-5,"POR VENCER","AL DÍA"))))</f>
        <v>PAGA</v>
      </c>
      <c r="BF268" t="str">
        <v>TRANSFERENCIA</v>
      </c>
      <c r="BG268">
        <f>IF(N($H268)&lt;9,"",IF(BA268="","",BA268+31))</f>
        <v>46125</v>
      </c>
      <c r="BH268">
        <f>IF(BG268="","",TODAY()-BG268)</f>
        <v>193</v>
      </c>
      <c r="BI268">
        <v>46120</v>
      </c>
      <c r="BJ268">
        <v>2000000</v>
      </c>
      <c r="BK268" t="str">
        <f>IF(BG268="","SIN ESTADO",IF(BI268&lt;&gt;"","PAGA",IF(BH268&gt;0,"VENCIDA",IF(BH268&gt;=-5,"POR VENCER","AL DÍA"))))</f>
        <v>PAGA</v>
      </c>
      <c r="BL268" t="str">
        <v>TRANSFERENCIA</v>
      </c>
      <c r="BM268">
        <f>IF(N($H268)&lt;10,"",IF(BG268="","",BG268+31))</f>
        <v>46156</v>
      </c>
      <c r="BN268">
        <f>IF(BM268="","",TODAY()-BM268)</f>
        <v>162</v>
      </c>
      <c r="BO268">
        <v>46154</v>
      </c>
      <c r="BP268">
        <v>2000000</v>
      </c>
      <c r="BQ268" t="str">
        <f>IF(BM268="","SIN ESTADO",IF(BO268&lt;&gt;"","PAGA",IF(BN268&gt;0,"VENCIDA",IF(BN268&gt;=-5,"POR VENCER","AL DÍA"))))</f>
        <v>PAGA</v>
      </c>
      <c r="BR268" t="str">
        <v>TRANSFERENCIA</v>
      </c>
      <c r="BS268">
        <f>IF(N($H268)&lt;11,"",IF(BM268="","",BM268+31))</f>
        <v>46187</v>
      </c>
      <c r="BT268">
        <f>IF(BS268="","",TODAY()-BS268)</f>
        <v>131</v>
      </c>
      <c r="BU268">
        <v>46181</v>
      </c>
      <c r="BV268">
        <v>2000000</v>
      </c>
      <c r="BW268" t="str">
        <f>IF(BS268="","SIN ESTADO",IF(BU268&lt;&gt;"","PAGA",IF(BT268&gt;0,"VENCIDA",IF(BT268&gt;=-5,"POR VENCER","AL DÍA"))))</f>
        <v>PAGA</v>
      </c>
      <c r="BX268" t="str">
        <v>TRANSFERENCIA</v>
      </c>
      <c r="BY268">
        <f>IF(N($H268)&lt;12,"",IF(BS268="","",BS268+31))</f>
        <v>46218</v>
      </c>
      <c r="BZ268">
        <f>IF(BY268="","",TODAY()-BY268)</f>
        <v>100</v>
      </c>
      <c r="CA268">
        <v>46211</v>
      </c>
      <c r="CB268">
        <v>2000000</v>
      </c>
      <c r="CC268" t="str">
        <f>IF(BY268="","SIN ESTADO",IF(CA268&lt;&gt;"","PAGA",IF(BZ268&gt;0,"VENCIDA",IF(BZ268&gt;=-5,"POR VENCER","AL DÍA"))))</f>
        <v>PAGA</v>
      </c>
      <c r="CD268" t="str">
        <v>TRANSFERENCIA</v>
      </c>
      <c r="CE268">
        <f>IF(N($H268)&lt;13,"",IF(BY268="","",BY268+31))</f>
        <v>46249</v>
      </c>
      <c r="CF268">
        <f>IF(CE268="","",TODAY()-CE268)</f>
        <v>69</v>
      </c>
      <c r="CG268">
        <v>46237</v>
      </c>
      <c r="CH268">
        <v>2000000</v>
      </c>
      <c r="CI268" t="str">
        <f>IF(CE268="","SIN ESTADO",IF(CG268&lt;&gt;"","PAGA",IF(CF268&gt;0,"VENCIDA",IF(CF268&gt;=-5,"POR VENCER","AL DÍA"))))</f>
        <v>PAGA</v>
      </c>
      <c r="CJ268" t="str">
        <v>TRANSFERENCIA</v>
      </c>
      <c r="CK268">
        <f>IF(N($H268)&lt;14,"",IF(CE268="","",CE268+31))</f>
        <v>46280</v>
      </c>
      <c r="CL268">
        <f>IF(CK268="","",TODAY()-CK268)</f>
        <v>38</v>
      </c>
      <c r="CO268" t="str">
        <f>IF(CK268="","SIN ESTADO",IF(CM268&lt;&gt;"","PAGA",IF(CL268&gt;0,"VENCIDA",IF(CL268&gt;=-5,"POR VENCER","AL DÍA"))))</f>
        <v>VENCIDA</v>
      </c>
      <c r="CQ268">
        <f>IF(N($H268)&lt;15,"",IF(CK268="","",CK268+31))</f>
        <v>46311</v>
      </c>
      <c r="CR268">
        <f>IF(CQ268="","",TODAY()-CQ268)</f>
        <v>7</v>
      </c>
      <c r="CU268" t="str">
        <f>IF(CQ268="","SIN ESTADO",IF(CS268&lt;&gt;"","PAGA",IF(CR268&gt;0,"VENCIDA",IF(CR268&gt;=-5,"POR VENCER","AL DÍA"))))</f>
        <v>VENCIDA</v>
      </c>
      <c r="CW268">
        <f>IF(N($H268)&lt;16,"",IF(CQ268="","",CQ268+31))</f>
        <v>46342</v>
      </c>
      <c r="CX268">
        <f>IF(CW268="","",TODAY()-CW268)</f>
        <v>-24</v>
      </c>
      <c r="DA268" t="str">
        <f>IF(CW268="","SIN ESTADO",IF(CY268&lt;&gt;"","PAGA",IF(CX268&gt;0,"VENCIDA",IF(CX268&gt;=-5,"POR VENCER","AL DÍA"))))</f>
        <v>AL DÍA</v>
      </c>
      <c r="DC268">
        <f>IF(N($H268)&lt;17,"",IF(CW268="","",CW268+31))</f>
        <v>46373</v>
      </c>
      <c r="DD268">
        <f>IF(DC268="","",TODAY()-DC268)</f>
        <v>-55</v>
      </c>
      <c r="DG268" t="str">
        <f>IF(DC268="","SIN ESTADO",IF(DE268&lt;&gt;"","PAGA",IF(DD268&gt;0,"VENCIDA",IF(DD268&gt;=-5,"POR VENCER","AL DÍA"))))</f>
        <v>AL DÍA</v>
      </c>
      <c r="DI268">
        <f>IF(N($H268)&lt;18,"",IF(DC268="","",DC268+31))</f>
        <v>46404</v>
      </c>
      <c r="DJ268">
        <f>IF(DI268="","",TODAY()-DI268)</f>
        <v>-86</v>
      </c>
      <c r="DM268" t="str">
        <f>IF(DI268="","SIN ESTADO",IF(DK268&lt;&gt;"","PAGA",IF(DJ268&gt;0,"VENCIDA",IF(DJ268&gt;=-5,"POR VENCER","AL DÍA"))))</f>
        <v>AL DÍA</v>
      </c>
      <c r="DO268">
        <f>IF(N($H268)&lt;19,"",IF(DI268="","",DI268+31))</f>
        <v>46435</v>
      </c>
      <c r="DP268">
        <f>IF(DO268="","",TODAY()-DO268)</f>
        <v>-117</v>
      </c>
      <c r="DS268" t="str">
        <f>IF(DO268="","SIN ESTADO",IF(DQ268&lt;&gt;"","PAGA",IF(DP268&gt;0,"VENCIDA",IF(DP268&gt;=-5,"POR VENCER","AL DÍA"))))</f>
        <v>AL DÍA</v>
      </c>
      <c r="DU268">
        <f>IF(N($H268)&lt;20,"",IF(DO268="","",DO268+31))</f>
        <v>46466</v>
      </c>
      <c r="DV268">
        <f>IF(DU268="","",TODAY()-DU268)</f>
        <v>-148</v>
      </c>
      <c r="DY268" t="str">
        <f>IF(DU268="","SIN ESTADO",IF(DW268&lt;&gt;"","PAGA",IF(DV268&gt;0,"VENCIDA",IF(DV268&gt;=-5,"POR VENCER","AL DÍA"))))</f>
        <v>AL DÍA</v>
      </c>
      <c r="EA268">
        <f>IF(N($H268)&lt;21,"",IF(DU268="","",DU268+31))</f>
        <v>46497</v>
      </c>
      <c r="EB268">
        <f>IF(EA268="","",TODAY()-EA268)</f>
        <v>-179</v>
      </c>
      <c r="EE268" t="str">
        <f>IF(EA268="","SIN ESTADO",IF(EC268&lt;&gt;"","PAGA",IF(EB268&gt;0,"VENCIDA",IF(EB268&gt;=-5,"POR VENCER","AL DÍA"))))</f>
        <v>AL DÍA</v>
      </c>
      <c r="EG268">
        <f>IF(N($H268)&lt;22,"",IF(EA268="","",EA268+31))</f>
        <v>46528</v>
      </c>
      <c r="EH268">
        <f>IF(EG268="","",TODAY()-EG268)</f>
        <v>-210</v>
      </c>
      <c r="EK268" t="str">
        <f>IF(EG268="","SIN ESTADO",IF(EI268&lt;&gt;"","PAGA",IF(EH268&gt;0,"VENCIDA",IF(EH268&gt;=-5,"POR VENCER","AL DÍA"))))</f>
        <v>AL DÍA</v>
      </c>
      <c r="EM268">
        <f>IF(N($H268)&lt;23,"",IF(EG268="","",EG268+31))</f>
        <v>46559</v>
      </c>
      <c r="EN268">
        <f>IF(EM268="","",TODAY()-EM268)</f>
        <v>-241</v>
      </c>
      <c r="EQ268" t="str">
        <f>IF(EM268="","SIN ESTADO",IF(EO268&lt;&gt;"","PAGA",IF(EN268&gt;0,"VENCIDA",IF(EN268&gt;=-5,"POR VENCER","AL DÍA"))))</f>
        <v>AL DÍA</v>
      </c>
      <c r="ES268">
        <f>IF(N($H268)&lt;24,"",IF(EM268="","",EM268+31))</f>
        <v>46590</v>
      </c>
      <c r="ET268">
        <f>IF(ES268="","",TODAY()-ES268)</f>
        <v>-272</v>
      </c>
      <c r="EW268" t="str">
        <f>IF(ES268="","SIN ESTADO",IF(EU268&lt;&gt;"","PAGA",IF(ET268&gt;0,"VENCIDA",IF(ET268&gt;=-5,"POR VENCER","AL DÍA"))))</f>
        <v>AL DÍA</v>
      </c>
      <c r="EY268" t="str">
        <f>IF(N($H268)&lt;25,"",IF(ES268="","",ES268+31))</f>
        <v/>
      </c>
      <c r="EZ268" t="str">
        <f>IF(EY268="","",TODAY()-EY268)</f>
        <v/>
      </c>
      <c r="FC268" t="str">
        <f>IF(EY268="","SIN ESTADO",IF(FA268&lt;&gt;"","PAGA",IF(EZ268&gt;0,"VENCIDA",IF(EZ268&gt;=-5,"POR VENCER","AL DÍA"))))</f>
        <v>SIN ESTADO</v>
      </c>
      <c r="FE268" t="str">
        <f>IF(N($H268)&lt;26,"",IF(EY268="","",EY268+31))</f>
        <v/>
      </c>
      <c r="FF268" t="str">
        <f>IF(FE268="","",TODAY()-FE268)</f>
        <v/>
      </c>
      <c r="FI268" t="str">
        <f>IF(FE268="","SIN ESTADO",IF(FG268&lt;&gt;"","PAGA",IF(FF268&gt;0,"VENCIDA",IF(FF268&gt;=-5,"POR VENCER","AL DÍA"))))</f>
        <v>SIN ESTADO</v>
      </c>
      <c r="FK268" t="str">
        <f>IF(N($H268)&lt;27,"",IF(FE268="","",FE268+31))</f>
        <v/>
      </c>
      <c r="FL268" t="str">
        <f>IF(FK268="","",TODAY()-FK268)</f>
        <v/>
      </c>
      <c r="FO268" t="str">
        <f>IF(FK268="","SIN ESTADO",IF(FM268&lt;&gt;"","PAGA",IF(FL268&gt;0,"VENCIDA",IF(FL268&gt;=-5,"POR VENCER","AL DÍA"))))</f>
        <v>SIN ESTADO</v>
      </c>
      <c r="FQ268" t="str">
        <f>IF(N($H268)&lt;28,"",IF(FK268="","",FK268+31))</f>
        <v/>
      </c>
      <c r="FR268" t="str">
        <f>IF(FQ268="","",TODAY()-FQ268)</f>
        <v/>
      </c>
      <c r="FU268" t="str">
        <f>IF(FQ268="","SIN ESTADO",IF(FS268&lt;&gt;"","PAGA",IF(FR268&gt;0,"VENCIDA",IF(FR268&gt;=-5,"POR VENCER","AL DÍA"))))</f>
        <v>SIN ESTADO</v>
      </c>
      <c r="FW268" t="str">
        <f>IF(N($H268)&lt;29,"",IF(FQ268="","",FQ268+31))</f>
        <v/>
      </c>
      <c r="FX268" t="str">
        <f>IF(FW268="","",TODAY()-FW268)</f>
        <v/>
      </c>
      <c r="GA268" t="str">
        <f>IF(FW268="","SIN ESTADO",IF(FY268&lt;&gt;"","PAGA",IF(FX268&gt;0,"VENCIDA",IF(FX268&gt;=-5,"POR VENCER","AL DÍA"))))</f>
        <v>SIN ESTADO</v>
      </c>
      <c r="GC268" t="str">
        <f>IF(N($H268)&lt;30,"",IF(FW268="","",FW268+31))</f>
        <v/>
      </c>
      <c r="GD268" t="str">
        <f>IF(GC268="","",TODAY()-GC268)</f>
        <v/>
      </c>
      <c r="GG268" t="str">
        <f>IF(GC268="","SIN ESTADO",IF(GE268&lt;&gt;"","PAGA",IF(GD268&gt;0,"VENCIDA",IF(GD268&gt;=-5,"POR VENCER","AL DÍA"))))</f>
        <v>SIN ESTADO</v>
      </c>
      <c r="GI268" t="str">
        <f>IF(N($H268)&lt;31,"",IF(GC268="","",GC268+31))</f>
        <v/>
      </c>
      <c r="GJ268" t="str">
        <f>IF(GI268="","",TODAY()-GI268)</f>
        <v/>
      </c>
      <c r="GM268" t="str">
        <f>IF(GI268="","SIN ESTADO",IF(GK268&lt;&gt;"","PAGA",IF(GJ268&gt;0,"VENCIDA",IF(GJ268&gt;=-5,"POR VENCER","AL DÍA"))))</f>
        <v>SIN ESTADO</v>
      </c>
      <c r="GO268" t="str">
        <f>IF(N($H268)&lt;32,"",IF(GI268="","",GI268+31))</f>
        <v/>
      </c>
      <c r="GP268" t="str">
        <f>IF(GO268="","",TODAY()-GO268)</f>
        <v/>
      </c>
      <c r="GS268" t="str">
        <f>IF(GO268="","SIN ESTADO",IF(GQ268&lt;&gt;"","PAGA",IF(GP268&gt;0,"VENCIDA",IF(GP268&gt;=-5,"POR VENCER","AL DÍA"))))</f>
        <v>SIN ESTADO</v>
      </c>
      <c r="GU268" t="str">
        <f>IF(N($H268)&lt;33,"",IF(GO268="","",GO268+31))</f>
        <v/>
      </c>
      <c r="GV268" t="str">
        <f>IF(GU268="","",TODAY()-GU268)</f>
        <v/>
      </c>
      <c r="GY268" t="str">
        <f>IF(GU268="","SIN ESTADO",IF(GW268&lt;&gt;"","PAGA",IF(GV268&gt;0,"VENCIDA",IF(GV268&gt;=-5,"POR VENCER","AL DÍA"))))</f>
        <v>SIN ESTADO</v>
      </c>
      <c r="HA268" t="str">
        <f>IF(N($H268)&lt;34,"",IF(GU268="","",GU268+31))</f>
        <v/>
      </c>
      <c r="HB268" t="str">
        <f>IF(HA268="","",TODAY()-HA268)</f>
        <v/>
      </c>
      <c r="HE268" t="str">
        <f>IF(HA268="","SIN ESTADO",IF(HC268&lt;&gt;"","PAGA",IF(HB268&gt;0,"VENCIDA",IF(HB268&gt;=-5,"POR VENCER","AL DÍA"))))</f>
        <v>SIN ESTADO</v>
      </c>
      <c r="HG268" t="str">
        <f>IF(N($H268)&lt;35,"",IF(HA268="","",HA268+31))</f>
        <v/>
      </c>
      <c r="HH268" t="str">
        <f>IF(HG268="","",TODAY()-HG268)</f>
        <v/>
      </c>
      <c r="HK268" t="str">
        <f>IF(HG268="","SIN ESTADO",IF(HI268&lt;&gt;"","PAGA",IF(HH268&gt;0,"VENCIDA",IF(HH268&gt;=-5,"POR VENCER","AL DÍA"))))</f>
        <v>SIN ESTADO</v>
      </c>
      <c r="HM268" t="str">
        <f>IF(N($H268)&lt;36,"",IF(HG268="","",HG268+31))</f>
        <v/>
      </c>
      <c r="HN268" t="str">
        <f>IF(HM268="","",TODAY()-HM268)</f>
        <v/>
      </c>
      <c r="HQ268" t="str">
        <f>IF(HM268="","SIN ESTADO",IF(HO268&lt;&gt;"","PAGA",IF(HN268&gt;0,"VENCIDA",IF(HN268&gt;=-5,"POR VENCER","AL DÍA"))))</f>
        <v>SIN ESTADO</v>
      </c>
      <c r="HS268">
        <f>N268+T268+Z268+AF268+AL268+AR268+AX268+BD268+BJ268+BP268+BV268+CB268+CH268+CN268+CT268+CZ268+DF268+DL268+DR268+DX268+ED268+EJ268+EP268+EV268+FB268+FH268+FN268+FT268+FZ268+GF268+GL268+GR268+GX268+HD268+HJ268+HP268</f>
        <v>26000000</v>
      </c>
      <c r="HU268">
        <f>IFERROR(N($J268),0)</f>
        <v>2000000</v>
      </c>
      <c r="HW268">
        <f>SUMPRODUCT((MOD(COLUMN($M268:$HR268)-COLUMN($M268),6)=0)*ISNUMBER($M268:$HR268)*($M268:$HR268&gt;=RESUMEN!$C$26)*($M268:$HR268&lt;=RESUMEN!$C$27)*IFERROR(N($N268:$HS268),0))</f>
        <v>2000000</v>
      </c>
      <c r="HX268">
        <f>SUMPRODUCT((MOD(COLUMN($M268:$HR268)-COLUMN($M268),6)=0)*ISNUMBER($M268:$HR268)*($M268:$HR268&gt;=RESUMEN!$C$26)*($M268:$HR268&lt;=RESUMEN!$C$27))</f>
        <v>1</v>
      </c>
    </row>
    <row r="269">
      <c r="B269">
        <f>VENTAS!A268</f>
        <v>266</v>
      </c>
      <c r="C269" t="str">
        <f>VENTAS!B268</f>
        <v xml:space="preserve">LC2 - 28 - 11 </v>
      </c>
      <c r="D269" t="str">
        <f>VENTAS!C268</f>
        <v>VENDIDO</v>
      </c>
      <c r="E269">
        <f>VENTAS!D268</f>
        <v>28000000</v>
      </c>
      <c r="F269">
        <f>VENTAS!J268</f>
        <v>24000000</v>
      </c>
      <c r="G269">
        <f>VENTAS!F268</f>
        <v>45860</v>
      </c>
      <c r="H269">
        <f>VENTAS!K268</f>
        <v>24</v>
      </c>
      <c r="I269" t="str">
        <f>VENTAS!M268</f>
        <v xml:space="preserve">22 DE CADA MES </v>
      </c>
      <c r="J269">
        <f>VENTAS!L268</f>
        <v>1000000</v>
      </c>
      <c r="K269">
        <f>IF(N($H269)&lt;1,"",$G269+31)</f>
        <v>45891</v>
      </c>
      <c r="L269">
        <f>IF(K269="","",TODAY()-K269)</f>
        <v>427</v>
      </c>
      <c r="M269">
        <v>45891</v>
      </c>
      <c r="N269">
        <v>1000000</v>
      </c>
      <c r="O269" t="str">
        <f>IF(K269="","SIN ESTADO",IF(M269&lt;&gt;"","PAGA",IF(L269&gt;0,"VENCIDA",IF(L269&gt;=-5,"POR VENCER","AL DÍA"))))</f>
        <v>PAGA</v>
      </c>
      <c r="P269" t="str">
        <v>TRANSFERENCIA</v>
      </c>
      <c r="Q269">
        <f>IF(N($H269)&lt;2,"",IF(K269="","",K269+31))</f>
        <v>45922</v>
      </c>
      <c r="R269">
        <f>IF(Q269="","",TODAY()-Q269)</f>
        <v>396</v>
      </c>
      <c r="S269">
        <v>45922</v>
      </c>
      <c r="T269">
        <v>1000000</v>
      </c>
      <c r="U269" t="str">
        <f>IF(Q269="","SIN ESTADO",IF(S269&lt;&gt;"","PAGA",IF(R269&gt;0,"VENCIDA",IF(R269&gt;=-5,"POR VENCER","AL DÍA"))))</f>
        <v>PAGA</v>
      </c>
      <c r="V269" t="str">
        <v>TRANSFERENCIA</v>
      </c>
      <c r="W269">
        <f>IF(N($H269)&lt;3,"",IF(Q269="","",Q269+31))</f>
        <v>45953</v>
      </c>
      <c r="X269">
        <f>IF(W269="","",TODAY()-W269)</f>
        <v>365</v>
      </c>
      <c r="Y269">
        <v>45952</v>
      </c>
      <c r="Z269">
        <v>1000000</v>
      </c>
      <c r="AA269" t="str">
        <f>IF(W269="","SIN ESTADO",IF(Y269&lt;&gt;"","PAGA",IF(X269&gt;0,"VENCIDA",IF(X269&gt;=-5,"POR VENCER","AL DÍA"))))</f>
        <v>PAGA</v>
      </c>
      <c r="AB269" t="str">
        <v>TRANSFERENCIA</v>
      </c>
      <c r="AC269">
        <f>IF(N($H269)&lt;4,"",IF(W269="","",W269+31))</f>
        <v>45984</v>
      </c>
      <c r="AD269">
        <f>IF(AC269="","",TODAY()-AC269)</f>
        <v>334</v>
      </c>
      <c r="AE269">
        <v>45983</v>
      </c>
      <c r="AF269">
        <v>1000000</v>
      </c>
      <c r="AG269" t="str">
        <f>IF(AC269="","SIN ESTADO",IF(AE269&lt;&gt;"","PAGA",IF(AD269&gt;0,"VENCIDA",IF(AD269&gt;=-5,"POR VENCER","AL DÍA"))))</f>
        <v>PAGA</v>
      </c>
      <c r="AH269" t="str">
        <v>TRANSFERENCIA</v>
      </c>
      <c r="AI269">
        <f>IF(N($H269)&lt;5,"",IF(AC269="","",AC269+31))</f>
        <v>46015</v>
      </c>
      <c r="AJ269">
        <f>IF(AI269="","",TODAY()-AI269)</f>
        <v>303</v>
      </c>
      <c r="AK269">
        <v>46014</v>
      </c>
      <c r="AL269">
        <v>1000000</v>
      </c>
      <c r="AM269" t="str">
        <f>IF(AI269="","SIN ESTADO",IF(AK269&lt;&gt;"","PAGA",IF(AJ269&gt;0,"VENCIDA",IF(AJ269&gt;=-5,"POR VENCER","AL DÍA"))))</f>
        <v>PAGA</v>
      </c>
      <c r="AN269" t="str">
        <v>TRANSFERENCIA</v>
      </c>
      <c r="AO269">
        <f>IF(N($H269)&lt;6,"",IF(AI269="","",AI269+31))</f>
        <v>46046</v>
      </c>
      <c r="AP269">
        <f>IF(AO269="","",TODAY()-AO269)</f>
        <v>272</v>
      </c>
      <c r="AQ269">
        <v>46044</v>
      </c>
      <c r="AR269">
        <v>1000000</v>
      </c>
      <c r="AS269" t="str">
        <f>IF(AO269="","SIN ESTADO",IF(AQ269&lt;&gt;"","PAGA",IF(AP269&gt;0,"VENCIDA",IF(AP269&gt;=-5,"POR VENCER","AL DÍA"))))</f>
        <v>PAGA</v>
      </c>
      <c r="AT269" t="str">
        <v>TRANSFERENCIA</v>
      </c>
      <c r="AU269">
        <f>IF(N($H269)&lt;7,"",IF(AO269="","",AO269+31))</f>
        <v>46077</v>
      </c>
      <c r="AV269">
        <f>IF(AU269="","",TODAY()-AU269)</f>
        <v>241</v>
      </c>
      <c r="AW269">
        <v>46077</v>
      </c>
      <c r="AX269">
        <v>1000000</v>
      </c>
      <c r="AY269" t="str">
        <f>IF(AU269="","SIN ESTADO",IF(AW269&lt;&gt;"","PAGA",IF(AV269&gt;0,"VENCIDA",IF(AV269&gt;=-5,"POR VENCER","AL DÍA"))))</f>
        <v>PAGA</v>
      </c>
      <c r="AZ269" t="str">
        <v>TRANSFERENCIA</v>
      </c>
      <c r="BA269">
        <f>IF(N($H269)&lt;8,"",IF(AU269="","",AU269+31))</f>
        <v>46108</v>
      </c>
      <c r="BB269">
        <f>IF(BA269="","",TODAY()-BA269)</f>
        <v>210</v>
      </c>
      <c r="BC269">
        <v>46104</v>
      </c>
      <c r="BD269">
        <v>1000000</v>
      </c>
      <c r="BE269" t="str">
        <f>IF(BA269="","SIN ESTADO",IF(BC269&lt;&gt;"","PAGA",IF(BB269&gt;0,"VENCIDA",IF(BB269&gt;=-5,"POR VENCER","AL DÍA"))))</f>
        <v>PAGA</v>
      </c>
      <c r="BF269" t="str">
        <v>TRANSFERENCIA</v>
      </c>
      <c r="BG269">
        <f>IF(N($H269)&lt;9,"",IF(BA269="","",BA269+31))</f>
        <v>46139</v>
      </c>
      <c r="BH269">
        <f>IF(BG269="","",TODAY()-BG269)</f>
        <v>179</v>
      </c>
      <c r="BI269">
        <v>46132</v>
      </c>
      <c r="BJ269">
        <v>1000000</v>
      </c>
      <c r="BK269" t="str">
        <f>IF(BG269="","SIN ESTADO",IF(BI269&lt;&gt;"","PAGA",IF(BH269&gt;0,"VENCIDA",IF(BH269&gt;=-5,"POR VENCER","AL DÍA"))))</f>
        <v>PAGA</v>
      </c>
      <c r="BL269" t="str">
        <v>TRANSFERENCIA</v>
      </c>
      <c r="BM269">
        <f>IF(N($H269)&lt;10,"",IF(BG269="","",BG269+31))</f>
        <v>46170</v>
      </c>
      <c r="BN269">
        <f>IF(BM269="","",TODAY()-BM269)</f>
        <v>148</v>
      </c>
      <c r="BO269">
        <v>46164</v>
      </c>
      <c r="BP269">
        <v>1000000</v>
      </c>
      <c r="BQ269" t="str">
        <f>IF(BM269="","SIN ESTADO",IF(BO269&lt;&gt;"","PAGA",IF(BN269&gt;0,"VENCIDA",IF(BN269&gt;=-5,"POR VENCER","AL DÍA"))))</f>
        <v>PAGA</v>
      </c>
      <c r="BR269" t="str">
        <v>TRANSFERENCIA</v>
      </c>
      <c r="BS269">
        <f>IF(N($H269)&lt;11,"",IF(BM269="","",BM269+31))</f>
        <v>46201</v>
      </c>
      <c r="BT269">
        <f>IF(BS269="","",TODAY()-BS269)</f>
        <v>117</v>
      </c>
      <c r="BU269">
        <v>46175</v>
      </c>
      <c r="BV269">
        <v>1000000</v>
      </c>
      <c r="BW269" t="str">
        <f>IF(BS269="","SIN ESTADO",IF(BU269&lt;&gt;"","PAGA",IF(BT269&gt;0,"VENCIDA",IF(BT269&gt;=-5,"POR VENCER","AL DÍA"))))</f>
        <v>PAGA</v>
      </c>
      <c r="BX269" t="str">
        <v>TRANSFERENCIA</v>
      </c>
      <c r="BY269">
        <f>IF(N($H269)&lt;12,"",IF(BS269="","",BS269+31))</f>
        <v>46232</v>
      </c>
      <c r="BZ269">
        <f>IF(BY269="","",TODAY()-BY269)</f>
        <v>86</v>
      </c>
      <c r="CA269">
        <v>46197</v>
      </c>
      <c r="CB269">
        <v>1000000</v>
      </c>
      <c r="CC269" t="str">
        <f>IF(BY269="","SIN ESTADO",IF(CA269&lt;&gt;"","PAGA",IF(BZ269&gt;0,"VENCIDA",IF(BZ269&gt;=-5,"POR VENCER","AL DÍA"))))</f>
        <v>PAGA</v>
      </c>
      <c r="CD269" t="str">
        <v>TRANSFERENCIA</v>
      </c>
      <c r="CE269">
        <f>IF(N($H269)&lt;13,"",IF(BY269="","",BY269+31))</f>
        <v>46263</v>
      </c>
      <c r="CF269">
        <f>IF(CE269="","",TODAY()-CE269)</f>
        <v>55</v>
      </c>
      <c r="CG269">
        <v>46228</v>
      </c>
      <c r="CH269">
        <v>1000000</v>
      </c>
      <c r="CI269" t="str">
        <f>IF(CE269="","SIN ESTADO",IF(CG269&lt;&gt;"","PAGA",IF(CF269&gt;0,"VENCIDA",IF(CF269&gt;=-5,"POR VENCER","AL DÍA"))))</f>
        <v>PAGA</v>
      </c>
      <c r="CJ269" t="str">
        <v>TRANSFERENCIA</v>
      </c>
      <c r="CK269">
        <f>IF(N($H269)&lt;14,"",IF(CE269="","",CE269+31))</f>
        <v>46294</v>
      </c>
      <c r="CL269">
        <f>IF(CK269="","",TODAY()-CK269)</f>
        <v>24</v>
      </c>
      <c r="CM269">
        <v>46259</v>
      </c>
      <c r="CN269">
        <v>1000000</v>
      </c>
      <c r="CO269" t="str">
        <f>IF(CK269="","SIN ESTADO",IF(CM269&lt;&gt;"","PAGA",IF(CL269&gt;0,"VENCIDA",IF(CL269&gt;=-5,"POR VENCER","AL DÍA"))))</f>
        <v>PAGA</v>
      </c>
      <c r="CP269" t="str">
        <v>TRANSFERENCIA</v>
      </c>
      <c r="CQ269">
        <f>IF(N($H269)&lt;15,"",IF(CK269="","",CK269+31))</f>
        <v>46325</v>
      </c>
      <c r="CR269">
        <f>IF(CQ269="","",TODAY()-CQ269)</f>
        <v>-7</v>
      </c>
      <c r="CS269">
        <v>46284</v>
      </c>
      <c r="CT269">
        <v>1000000</v>
      </c>
      <c r="CU269" t="str">
        <f>IF(CQ269="","SIN ESTADO",IF(CS269&lt;&gt;"","PAGA",IF(CR269&gt;0,"VENCIDA",IF(CR269&gt;=-5,"POR VENCER","AL DÍA"))))</f>
        <v>PAGA</v>
      </c>
      <c r="CV269" t="str">
        <v>TRANSFERENCIA</v>
      </c>
      <c r="CW269">
        <f>IF(N($H269)&lt;16,"",IF(CQ269="","",CQ269+31))</f>
        <v>46356</v>
      </c>
      <c r="CX269">
        <f>IF(CW269="","",TODAY()-CW269)</f>
        <v>-38</v>
      </c>
      <c r="DA269" t="str">
        <f>IF(CW269="","SIN ESTADO",IF(CY269&lt;&gt;"","PAGA",IF(CX269&gt;0,"VENCIDA",IF(CX269&gt;=-5,"POR VENCER","AL DÍA"))))</f>
        <v>AL DÍA</v>
      </c>
      <c r="DC269">
        <f>IF(N($H269)&lt;17,"",IF(CW269="","",CW269+31))</f>
        <v>46387</v>
      </c>
      <c r="DD269">
        <f>IF(DC269="","",TODAY()-DC269)</f>
        <v>-69</v>
      </c>
      <c r="DG269" t="str">
        <f>IF(DC269="","SIN ESTADO",IF(DE269&lt;&gt;"","PAGA",IF(DD269&gt;0,"VENCIDA",IF(DD269&gt;=-5,"POR VENCER","AL DÍA"))))</f>
        <v>AL DÍA</v>
      </c>
      <c r="DI269">
        <f>IF(N($H269)&lt;18,"",IF(DC269="","",DC269+31))</f>
        <v>46418</v>
      </c>
      <c r="DJ269">
        <f>IF(DI269="","",TODAY()-DI269)</f>
        <v>-100</v>
      </c>
      <c r="DM269" t="str">
        <f>IF(DI269="","SIN ESTADO",IF(DK269&lt;&gt;"","PAGA",IF(DJ269&gt;0,"VENCIDA",IF(DJ269&gt;=-5,"POR VENCER","AL DÍA"))))</f>
        <v>AL DÍA</v>
      </c>
      <c r="DO269">
        <f>IF(N($H269)&lt;19,"",IF(DI269="","",DI269+31))</f>
        <v>46449</v>
      </c>
      <c r="DP269">
        <f>IF(DO269="","",TODAY()-DO269)</f>
        <v>-131</v>
      </c>
      <c r="DS269" t="str">
        <f>IF(DO269="","SIN ESTADO",IF(DQ269&lt;&gt;"","PAGA",IF(DP269&gt;0,"VENCIDA",IF(DP269&gt;=-5,"POR VENCER","AL DÍA"))))</f>
        <v>AL DÍA</v>
      </c>
      <c r="DU269">
        <f>IF(N($H269)&lt;20,"",IF(DO269="","",DO269+31))</f>
        <v>46480</v>
      </c>
      <c r="DV269">
        <f>IF(DU269="","",TODAY()-DU269)</f>
        <v>-162</v>
      </c>
      <c r="DY269" t="str">
        <f>IF(DU269="","SIN ESTADO",IF(DW269&lt;&gt;"","PAGA",IF(DV269&gt;0,"VENCIDA",IF(DV269&gt;=-5,"POR VENCER","AL DÍA"))))</f>
        <v>AL DÍA</v>
      </c>
      <c r="EA269">
        <f>IF(N($H269)&lt;21,"",IF(DU269="","",DU269+31))</f>
        <v>46511</v>
      </c>
      <c r="EB269">
        <f>IF(EA269="","",TODAY()-EA269)</f>
        <v>-193</v>
      </c>
      <c r="EE269" t="str">
        <f>IF(EA269="","SIN ESTADO",IF(EC269&lt;&gt;"","PAGA",IF(EB269&gt;0,"VENCIDA",IF(EB269&gt;=-5,"POR VENCER","AL DÍA"))))</f>
        <v>AL DÍA</v>
      </c>
      <c r="EG269">
        <f>IF(N($H269)&lt;22,"",IF(EA269="","",EA269+31))</f>
        <v>46542</v>
      </c>
      <c r="EH269">
        <f>IF(EG269="","",TODAY()-EG269)</f>
        <v>-224</v>
      </c>
      <c r="EK269" t="str">
        <f>IF(EG269="","SIN ESTADO",IF(EI269&lt;&gt;"","PAGA",IF(EH269&gt;0,"VENCIDA",IF(EH269&gt;=-5,"POR VENCER","AL DÍA"))))</f>
        <v>AL DÍA</v>
      </c>
      <c r="EM269">
        <f>IF(N($H269)&lt;23,"",IF(EG269="","",EG269+31))</f>
        <v>46573</v>
      </c>
      <c r="EN269">
        <f>IF(EM269="","",TODAY()-EM269)</f>
        <v>-255</v>
      </c>
      <c r="EQ269" t="str">
        <f>IF(EM269="","SIN ESTADO",IF(EO269&lt;&gt;"","PAGA",IF(EN269&gt;0,"VENCIDA",IF(EN269&gt;=-5,"POR VENCER","AL DÍA"))))</f>
        <v>AL DÍA</v>
      </c>
      <c r="ES269">
        <f>IF(N($H269)&lt;24,"",IF(EM269="","",EM269+31))</f>
        <v>46604</v>
      </c>
      <c r="ET269">
        <f>IF(ES269="","",TODAY()-ES269)</f>
        <v>-286</v>
      </c>
      <c r="EW269" t="str">
        <f>IF(ES269="","SIN ESTADO",IF(EU269&lt;&gt;"","PAGA",IF(ET269&gt;0,"VENCIDA",IF(ET269&gt;=-5,"POR VENCER","AL DÍA"))))</f>
        <v>AL DÍA</v>
      </c>
      <c r="EY269" t="str">
        <f>IF(N($H269)&lt;25,"",IF(ES269="","",ES269+31))</f>
        <v/>
      </c>
      <c r="EZ269" t="str">
        <f>IF(EY269="","",TODAY()-EY269)</f>
        <v/>
      </c>
      <c r="FC269" t="str">
        <f>IF(EY269="","SIN ESTADO",IF(FA269&lt;&gt;"","PAGA",IF(EZ269&gt;0,"VENCIDA",IF(EZ269&gt;=-5,"POR VENCER","AL DÍA"))))</f>
        <v>SIN ESTADO</v>
      </c>
      <c r="FE269" t="str">
        <f>IF(N($H269)&lt;26,"",IF(EY269="","",EY269+31))</f>
        <v/>
      </c>
      <c r="FF269" t="str">
        <f>IF(FE269="","",TODAY()-FE269)</f>
        <v/>
      </c>
      <c r="FI269" t="str">
        <f>IF(FE269="","SIN ESTADO",IF(FG269&lt;&gt;"","PAGA",IF(FF269&gt;0,"VENCIDA",IF(FF269&gt;=-5,"POR VENCER","AL DÍA"))))</f>
        <v>SIN ESTADO</v>
      </c>
      <c r="FK269" t="str">
        <f>IF(N($H269)&lt;27,"",IF(FE269="","",FE269+31))</f>
        <v/>
      </c>
      <c r="FL269" t="str">
        <f>IF(FK269="","",TODAY()-FK269)</f>
        <v/>
      </c>
      <c r="FO269" t="str">
        <f>IF(FK269="","SIN ESTADO",IF(FM269&lt;&gt;"","PAGA",IF(FL269&gt;0,"VENCIDA",IF(FL269&gt;=-5,"POR VENCER","AL DÍA"))))</f>
        <v>SIN ESTADO</v>
      </c>
      <c r="FQ269" t="str">
        <f>IF(N($H269)&lt;28,"",IF(FK269="","",FK269+31))</f>
        <v/>
      </c>
      <c r="FR269" t="str">
        <f>IF(FQ269="","",TODAY()-FQ269)</f>
        <v/>
      </c>
      <c r="FU269" t="str">
        <f>IF(FQ269="","SIN ESTADO",IF(FS269&lt;&gt;"","PAGA",IF(FR269&gt;0,"VENCIDA",IF(FR269&gt;=-5,"POR VENCER","AL DÍA"))))</f>
        <v>SIN ESTADO</v>
      </c>
      <c r="FW269" t="str">
        <f>IF(N($H269)&lt;29,"",IF(FQ269="","",FQ269+31))</f>
        <v/>
      </c>
      <c r="FX269" t="str">
        <f>IF(FW269="","",TODAY()-FW269)</f>
        <v/>
      </c>
      <c r="GA269" t="str">
        <f>IF(FW269="","SIN ESTADO",IF(FY269&lt;&gt;"","PAGA",IF(FX269&gt;0,"VENCIDA",IF(FX269&gt;=-5,"POR VENCER","AL DÍA"))))</f>
        <v>SIN ESTADO</v>
      </c>
      <c r="GC269" t="str">
        <f>IF(N($H269)&lt;30,"",IF(FW269="","",FW269+31))</f>
        <v/>
      </c>
      <c r="GD269" t="str">
        <f>IF(GC269="","",TODAY()-GC269)</f>
        <v/>
      </c>
      <c r="GG269" t="str">
        <f>IF(GC269="","SIN ESTADO",IF(GE269&lt;&gt;"","PAGA",IF(GD269&gt;0,"VENCIDA",IF(GD269&gt;=-5,"POR VENCER","AL DÍA"))))</f>
        <v>SIN ESTADO</v>
      </c>
      <c r="GI269" t="str">
        <f>IF(N($H269)&lt;31,"",IF(GC269="","",GC269+31))</f>
        <v/>
      </c>
      <c r="GJ269" t="str">
        <f>IF(GI269="","",TODAY()-GI269)</f>
        <v/>
      </c>
      <c r="GM269" t="str">
        <f>IF(GI269="","SIN ESTADO",IF(GK269&lt;&gt;"","PAGA",IF(GJ269&gt;0,"VENCIDA",IF(GJ269&gt;=-5,"POR VENCER","AL DÍA"))))</f>
        <v>SIN ESTADO</v>
      </c>
      <c r="GO269" t="str">
        <f>IF(N($H269)&lt;32,"",IF(GI269="","",GI269+31))</f>
        <v/>
      </c>
      <c r="GP269" t="str">
        <f>IF(GO269="","",TODAY()-GO269)</f>
        <v/>
      </c>
      <c r="GS269" t="str">
        <f>IF(GO269="","SIN ESTADO",IF(GQ269&lt;&gt;"","PAGA",IF(GP269&gt;0,"VENCIDA",IF(GP269&gt;=-5,"POR VENCER","AL DÍA"))))</f>
        <v>SIN ESTADO</v>
      </c>
      <c r="GU269" t="str">
        <f>IF(N($H269)&lt;33,"",IF(GO269="","",GO269+31))</f>
        <v/>
      </c>
      <c r="GV269" t="str">
        <f>IF(GU269="","",TODAY()-GU269)</f>
        <v/>
      </c>
      <c r="GY269" t="str">
        <f>IF(GU269="","SIN ESTADO",IF(GW269&lt;&gt;"","PAGA",IF(GV269&gt;0,"VENCIDA",IF(GV269&gt;=-5,"POR VENCER","AL DÍA"))))</f>
        <v>SIN ESTADO</v>
      </c>
      <c r="HA269" t="str">
        <f>IF(N($H269)&lt;34,"",IF(GU269="","",GU269+31))</f>
        <v/>
      </c>
      <c r="HB269" t="str">
        <f>IF(HA269="","",TODAY()-HA269)</f>
        <v/>
      </c>
      <c r="HE269" t="str">
        <f>IF(HA269="","SIN ESTADO",IF(HC269&lt;&gt;"","PAGA",IF(HB269&gt;0,"VENCIDA",IF(HB269&gt;=-5,"POR VENCER","AL DÍA"))))</f>
        <v>SIN ESTADO</v>
      </c>
      <c r="HG269" t="str">
        <f>IF(N($H269)&lt;35,"",IF(HA269="","",HA269+31))</f>
        <v/>
      </c>
      <c r="HH269" t="str">
        <f>IF(HG269="","",TODAY()-HG269)</f>
        <v/>
      </c>
      <c r="HK269" t="str">
        <f>IF(HG269="","SIN ESTADO",IF(HI269&lt;&gt;"","PAGA",IF(HH269&gt;0,"VENCIDA",IF(HH269&gt;=-5,"POR VENCER","AL DÍA"))))</f>
        <v>SIN ESTADO</v>
      </c>
      <c r="HM269" t="str">
        <f>IF(N($H269)&lt;36,"",IF(HG269="","",HG269+31))</f>
        <v/>
      </c>
      <c r="HN269" t="str">
        <f>IF(HM269="","",TODAY()-HM269)</f>
        <v/>
      </c>
      <c r="HQ269" t="str">
        <f>IF(HM269="","SIN ESTADO",IF(HO269&lt;&gt;"","PAGA",IF(HN269&gt;0,"VENCIDA",IF(HN269&gt;=-5,"POR VENCER","AL DÍA"))))</f>
        <v>SIN ESTADO</v>
      </c>
      <c r="HS269">
        <f>N269+T269+Z269+AF269+AL269+AR269+AX269+BD269+BJ269+BP269+BV269+CB269+CH269+CN269+CT269+CZ269+DF269+DL269+DR269+DX269+ED269+EJ269+EP269+EV269+FB269+FH269+FN269+FT269+FZ269+GF269+GL269+GR269+GX269+HD269+HJ269+HP269</f>
        <v>15000000</v>
      </c>
      <c r="HU269">
        <f>IFERROR(N($J269),0)</f>
        <v>1000000</v>
      </c>
      <c r="HW269">
        <f>SUMPRODUCT((MOD(COLUMN($M269:$HR269)-COLUMN($M269),6)=0)*ISNUMBER($M269:$HR269)*($M269:$HR269&gt;=RESUMEN!$C$26)*($M269:$HR269&lt;=RESUMEN!$C$27)*IFERROR(N($N269:$HS269),0))</f>
        <v>1000000</v>
      </c>
      <c r="HX269">
        <f>SUMPRODUCT((MOD(COLUMN($M269:$HR269)-COLUMN($M269),6)=0)*ISNUMBER($M269:$HR269)*($M269:$HR269&gt;=RESUMEN!$C$26)*($M269:$HR269&lt;=RESUMEN!$C$27))</f>
        <v>1</v>
      </c>
    </row>
    <row r="270">
      <c r="B270">
        <f>VENTAS!A269</f>
        <v>267</v>
      </c>
      <c r="C270" t="str">
        <f>VENTAS!B269</f>
        <v xml:space="preserve">LC2 - 28 - 12 </v>
      </c>
      <c r="D270" t="str">
        <f>VENTAS!C269</f>
        <v>VENDIDO</v>
      </c>
      <c r="E270">
        <f>VENTAS!D269</f>
        <v>41980000</v>
      </c>
      <c r="F270">
        <f>VENTAS!J269</f>
        <v>37980000</v>
      </c>
      <c r="G270">
        <f>VENTAS!F269</f>
        <v>45889</v>
      </c>
      <c r="H270">
        <f>VENTAS!K269</f>
        <v>24</v>
      </c>
      <c r="I270" t="str">
        <f>VENTAS!M269</f>
        <v xml:space="preserve">20 DE CADA MES </v>
      </c>
      <c r="J270">
        <f>VENTAS!L269</f>
        <v>1582500</v>
      </c>
      <c r="K270">
        <f>IF(N($H270)&lt;1,"",$G270+31)</f>
        <v>45920</v>
      </c>
      <c r="L270">
        <f>IF(K270="","",TODAY()-K270)</f>
        <v>398</v>
      </c>
      <c r="M270">
        <v>45921</v>
      </c>
      <c r="N270">
        <v>1582500</v>
      </c>
      <c r="O270" t="str">
        <f>IF(K270="","SIN ESTADO",IF(M270&lt;&gt;"","PAGA",IF(L270&gt;0,"VENCIDA",IF(L270&gt;=-5,"POR VENCER","AL DÍA"))))</f>
        <v>PAGA</v>
      </c>
      <c r="P270" t="str">
        <v>TRANSFERENCIA</v>
      </c>
      <c r="Q270">
        <f>IF(N($H270)&lt;2,"",IF(K270="","",K270+31))</f>
        <v>45951</v>
      </c>
      <c r="R270">
        <f>IF(Q270="","",TODAY()-Q270)</f>
        <v>367</v>
      </c>
      <c r="S270">
        <v>45952</v>
      </c>
      <c r="T270">
        <v>1582500</v>
      </c>
      <c r="U270" t="str">
        <f>IF(Q270="","SIN ESTADO",IF(S270&lt;&gt;"","PAGA",IF(R270&gt;0,"VENCIDA",IF(R270&gt;=-5,"POR VENCER","AL DÍA"))))</f>
        <v>PAGA</v>
      </c>
      <c r="V270" t="str">
        <v>TRANSFERENCIA</v>
      </c>
      <c r="W270">
        <f>IF(N($H270)&lt;3,"",IF(Q270="","",Q270+31))</f>
        <v>45982</v>
      </c>
      <c r="X270">
        <f>IF(W270="","",TODAY()-W270)</f>
        <v>336</v>
      </c>
      <c r="Y270">
        <v>45985</v>
      </c>
      <c r="Z270">
        <v>1582500</v>
      </c>
      <c r="AA270" t="str">
        <f>IF(W270="","SIN ESTADO",IF(Y270&lt;&gt;"","PAGA",IF(X270&gt;0,"VENCIDA",IF(X270&gt;=-5,"POR VENCER","AL DÍA"))))</f>
        <v>PAGA</v>
      </c>
      <c r="AB270" t="str">
        <v>TRANSFERENCIA</v>
      </c>
      <c r="AC270">
        <f>IF(N($H270)&lt;4,"",IF(W270="","",W270+31))</f>
        <v>46013</v>
      </c>
      <c r="AD270">
        <f>IF(AC270="","",TODAY()-AC270)</f>
        <v>305</v>
      </c>
      <c r="AE270">
        <v>46017</v>
      </c>
      <c r="AF270">
        <v>1582500</v>
      </c>
      <c r="AG270" t="str">
        <f>IF(AC270="","SIN ESTADO",IF(AE270&lt;&gt;"","PAGA",IF(AD270&gt;0,"VENCIDA",IF(AD270&gt;=-5,"POR VENCER","AL DÍA"))))</f>
        <v>PAGA</v>
      </c>
      <c r="AH270" t="str">
        <v>TRANSFERENCIA</v>
      </c>
      <c r="AI270">
        <f>IF(N($H270)&lt;5,"",IF(AC270="","",AC270+31))</f>
        <v>46044</v>
      </c>
      <c r="AJ270">
        <f>IF(AI270="","",TODAY()-AI270)</f>
        <v>274</v>
      </c>
      <c r="AK270">
        <v>46048</v>
      </c>
      <c r="AL270">
        <v>1582500</v>
      </c>
      <c r="AM270" t="str">
        <f>IF(AI270="","SIN ESTADO",IF(AK270&lt;&gt;"","PAGA",IF(AJ270&gt;0,"VENCIDA",IF(AJ270&gt;=-5,"POR VENCER","AL DÍA"))))</f>
        <v>PAGA</v>
      </c>
      <c r="AN270" t="str">
        <v>TRANSFERENCIA</v>
      </c>
      <c r="AO270">
        <f>IF(N($H270)&lt;6,"",IF(AI270="","",AI270+31))</f>
        <v>46075</v>
      </c>
      <c r="AP270">
        <f>IF(AO270="","",TODAY()-AO270)</f>
        <v>243</v>
      </c>
      <c r="AQ270">
        <v>46080</v>
      </c>
      <c r="AR270">
        <v>1582500</v>
      </c>
      <c r="AS270" t="str">
        <f>IF(AO270="","SIN ESTADO",IF(AQ270&lt;&gt;"","PAGA",IF(AP270&gt;0,"VENCIDA",IF(AP270&gt;=-5,"POR VENCER","AL DÍA"))))</f>
        <v>PAGA</v>
      </c>
      <c r="AT270" t="str">
        <v>TRANSFERENCIA</v>
      </c>
      <c r="AU270">
        <f>IF(N($H270)&lt;7,"",IF(AO270="","",AO270+31))</f>
        <v>46106</v>
      </c>
      <c r="AV270">
        <f>IF(AU270="","",TODAY()-AU270)</f>
        <v>212</v>
      </c>
      <c r="AW270">
        <v>46107</v>
      </c>
      <c r="AX270">
        <v>1582500</v>
      </c>
      <c r="AY270" t="str">
        <f>IF(AU270="","SIN ESTADO",IF(AW270&lt;&gt;"","PAGA",IF(AV270&gt;0,"VENCIDA",IF(AV270&gt;=-5,"POR VENCER","AL DÍA"))))</f>
        <v>PAGA</v>
      </c>
      <c r="AZ270" t="str">
        <v>TRANSFERENCIA</v>
      </c>
      <c r="BA270">
        <f>IF(N($H270)&lt;8,"",IF(AU270="","",AU270+31))</f>
        <v>46137</v>
      </c>
      <c r="BB270">
        <f>IF(BA270="","",TODAY()-BA270)</f>
        <v>181</v>
      </c>
      <c r="BC270">
        <v>46138</v>
      </c>
      <c r="BD270">
        <v>1582500</v>
      </c>
      <c r="BE270" t="str">
        <f>IF(BA270="","SIN ESTADO",IF(BC270&lt;&gt;"","PAGA",IF(BB270&gt;0,"VENCIDA",IF(BB270&gt;=-5,"POR VENCER","AL DÍA"))))</f>
        <v>PAGA</v>
      </c>
      <c r="BF270" t="str">
        <v>TRANSFERENCIA</v>
      </c>
      <c r="BG270">
        <f>IF(N($H270)&lt;9,"",IF(BA270="","",BA270+31))</f>
        <v>46168</v>
      </c>
      <c r="BH270">
        <f>IF(BG270="","",TODAY()-BG270)</f>
        <v>150</v>
      </c>
      <c r="BK270" t="str">
        <f>IF(BG270="","SIN ESTADO",IF(BI270&lt;&gt;"","PAGA",IF(BH270&gt;0,"VENCIDA",IF(BH270&gt;=-5,"POR VENCER","AL DÍA"))))</f>
        <v>VENCIDA</v>
      </c>
      <c r="BM270">
        <f>IF(N($H270)&lt;10,"",IF(BG270="","",BG270+31))</f>
        <v>46199</v>
      </c>
      <c r="BN270">
        <f>IF(BM270="","",TODAY()-BM270)</f>
        <v>119</v>
      </c>
      <c r="BQ270" t="str">
        <f>IF(BM270="","SIN ESTADO",IF(BO270&lt;&gt;"","PAGA",IF(BN270&gt;0,"VENCIDA",IF(BN270&gt;=-5,"POR VENCER","AL DÍA"))))</f>
        <v>VENCIDA</v>
      </c>
      <c r="BS270">
        <f>IF(N($H270)&lt;11,"",IF(BM270="","",BM270+31))</f>
        <v>46230</v>
      </c>
      <c r="BT270">
        <f>IF(BS270="","",TODAY()-BS270)</f>
        <v>88</v>
      </c>
      <c r="BW270" t="str">
        <f>IF(BS270="","SIN ESTADO",IF(BU270&lt;&gt;"","PAGA",IF(BT270&gt;0,"VENCIDA",IF(BT270&gt;=-5,"POR VENCER","AL DÍA"))))</f>
        <v>VENCIDA</v>
      </c>
      <c r="BY270">
        <f>IF(N($H270)&lt;12,"",IF(BS270="","",BS270+31))</f>
        <v>46261</v>
      </c>
      <c r="BZ270">
        <f>IF(BY270="","",TODAY()-BY270)</f>
        <v>57</v>
      </c>
      <c r="CC270" t="str">
        <f>IF(BY270="","SIN ESTADO",IF(CA270&lt;&gt;"","PAGA",IF(BZ270&gt;0,"VENCIDA",IF(BZ270&gt;=-5,"POR VENCER","AL DÍA"))))</f>
        <v>VENCIDA</v>
      </c>
      <c r="CE270">
        <f>IF(N($H270)&lt;13,"",IF(BY270="","",BY270+31))</f>
        <v>46292</v>
      </c>
      <c r="CF270">
        <f>IF(CE270="","",TODAY()-CE270)</f>
        <v>26</v>
      </c>
      <c r="CI270" t="str">
        <f>IF(CE270="","SIN ESTADO",IF(CG270&lt;&gt;"","PAGA",IF(CF270&gt;0,"VENCIDA",IF(CF270&gt;=-5,"POR VENCER","AL DÍA"))))</f>
        <v>VENCIDA</v>
      </c>
      <c r="CK270">
        <f>IF(N($H270)&lt;14,"",IF(CE270="","",CE270+31))</f>
        <v>46323</v>
      </c>
      <c r="CL270">
        <f>IF(CK270="","",TODAY()-CK270)</f>
        <v>-5</v>
      </c>
      <c r="CO270" t="str">
        <f>IF(CK270="","SIN ESTADO",IF(CM270&lt;&gt;"","PAGA",IF(CL270&gt;0,"VENCIDA",IF(CL270&gt;=-5,"POR VENCER","AL DÍA"))))</f>
        <v>POR VENCER</v>
      </c>
      <c r="CQ270">
        <f>IF(N($H270)&lt;15,"",IF(CK270="","",CK270+31))</f>
        <v>46354</v>
      </c>
      <c r="CR270">
        <f>IF(CQ270="","",TODAY()-CQ270)</f>
        <v>-36</v>
      </c>
      <c r="CU270" t="str">
        <f>IF(CQ270="","SIN ESTADO",IF(CS270&lt;&gt;"","PAGA",IF(CR270&gt;0,"VENCIDA",IF(CR270&gt;=-5,"POR VENCER","AL DÍA"))))</f>
        <v>AL DÍA</v>
      </c>
      <c r="CW270">
        <f>IF(N($H270)&lt;16,"",IF(CQ270="","",CQ270+31))</f>
        <v>46385</v>
      </c>
      <c r="CX270">
        <f>IF(CW270="","",TODAY()-CW270)</f>
        <v>-67</v>
      </c>
      <c r="DA270" t="str">
        <f>IF(CW270="","SIN ESTADO",IF(CY270&lt;&gt;"","PAGA",IF(CX270&gt;0,"VENCIDA",IF(CX270&gt;=-5,"POR VENCER","AL DÍA"))))</f>
        <v>AL DÍA</v>
      </c>
      <c r="DC270">
        <f>IF(N($H270)&lt;17,"",IF(CW270="","",CW270+31))</f>
        <v>46416</v>
      </c>
      <c r="DD270">
        <f>IF(DC270="","",TODAY()-DC270)</f>
        <v>-98</v>
      </c>
      <c r="DG270" t="str">
        <f>IF(DC270="","SIN ESTADO",IF(DE270&lt;&gt;"","PAGA",IF(DD270&gt;0,"VENCIDA",IF(DD270&gt;=-5,"POR VENCER","AL DÍA"))))</f>
        <v>AL DÍA</v>
      </c>
      <c r="DI270">
        <f>IF(N($H270)&lt;18,"",IF(DC270="","",DC270+31))</f>
        <v>46447</v>
      </c>
      <c r="DJ270">
        <f>IF(DI270="","",TODAY()-DI270)</f>
        <v>-129</v>
      </c>
      <c r="DM270" t="str">
        <f>IF(DI270="","SIN ESTADO",IF(DK270&lt;&gt;"","PAGA",IF(DJ270&gt;0,"VENCIDA",IF(DJ270&gt;=-5,"POR VENCER","AL DÍA"))))</f>
        <v>AL DÍA</v>
      </c>
      <c r="DO270">
        <f>IF(N($H270)&lt;19,"",IF(DI270="","",DI270+31))</f>
        <v>46478</v>
      </c>
      <c r="DP270">
        <f>IF(DO270="","",TODAY()-DO270)</f>
        <v>-160</v>
      </c>
      <c r="DS270" t="str">
        <f>IF(DO270="","SIN ESTADO",IF(DQ270&lt;&gt;"","PAGA",IF(DP270&gt;0,"VENCIDA",IF(DP270&gt;=-5,"POR VENCER","AL DÍA"))))</f>
        <v>AL DÍA</v>
      </c>
      <c r="DU270">
        <f>IF(N($H270)&lt;20,"",IF(DO270="","",DO270+31))</f>
        <v>46509</v>
      </c>
      <c r="DV270">
        <f>IF(DU270="","",TODAY()-DU270)</f>
        <v>-191</v>
      </c>
      <c r="DY270" t="str">
        <f>IF(DU270="","SIN ESTADO",IF(DW270&lt;&gt;"","PAGA",IF(DV270&gt;0,"VENCIDA",IF(DV270&gt;=-5,"POR VENCER","AL DÍA"))))</f>
        <v>AL DÍA</v>
      </c>
      <c r="EA270">
        <f>IF(N($H270)&lt;21,"",IF(DU270="","",DU270+31))</f>
        <v>46540</v>
      </c>
      <c r="EB270">
        <f>IF(EA270="","",TODAY()-EA270)</f>
        <v>-222</v>
      </c>
      <c r="EE270" t="str">
        <f>IF(EA270="","SIN ESTADO",IF(EC270&lt;&gt;"","PAGA",IF(EB270&gt;0,"VENCIDA",IF(EB270&gt;=-5,"POR VENCER","AL DÍA"))))</f>
        <v>AL DÍA</v>
      </c>
      <c r="EG270">
        <f>IF(N($H270)&lt;22,"",IF(EA270="","",EA270+31))</f>
        <v>46571</v>
      </c>
      <c r="EH270">
        <f>IF(EG270="","",TODAY()-EG270)</f>
        <v>-253</v>
      </c>
      <c r="EK270" t="str">
        <f>IF(EG270="","SIN ESTADO",IF(EI270&lt;&gt;"","PAGA",IF(EH270&gt;0,"VENCIDA",IF(EH270&gt;=-5,"POR VENCER","AL DÍA"))))</f>
        <v>AL DÍA</v>
      </c>
      <c r="EM270">
        <f>IF(N($H270)&lt;23,"",IF(EG270="","",EG270+31))</f>
        <v>46602</v>
      </c>
      <c r="EN270">
        <f>IF(EM270="","",TODAY()-EM270)</f>
        <v>-284</v>
      </c>
      <c r="EQ270" t="str">
        <f>IF(EM270="","SIN ESTADO",IF(EO270&lt;&gt;"","PAGA",IF(EN270&gt;0,"VENCIDA",IF(EN270&gt;=-5,"POR VENCER","AL DÍA"))))</f>
        <v>AL DÍA</v>
      </c>
      <c r="ES270">
        <f>IF(N($H270)&lt;24,"",IF(EM270="","",EM270+31))</f>
        <v>46633</v>
      </c>
      <c r="ET270">
        <f>IF(ES270="","",TODAY()-ES270)</f>
        <v>-315</v>
      </c>
      <c r="EW270" t="str">
        <f>IF(ES270="","SIN ESTADO",IF(EU270&lt;&gt;"","PAGA",IF(ET270&gt;0,"VENCIDA",IF(ET270&gt;=-5,"POR VENCER","AL DÍA"))))</f>
        <v>AL DÍA</v>
      </c>
      <c r="EY270" t="str">
        <f>IF(N($H270)&lt;25,"",IF(ES270="","",ES270+31))</f>
        <v/>
      </c>
      <c r="EZ270" t="str">
        <f>IF(EY270="","",TODAY()-EY270)</f>
        <v/>
      </c>
      <c r="FC270" t="str">
        <f>IF(EY270="","SIN ESTADO",IF(FA270&lt;&gt;"","PAGA",IF(EZ270&gt;0,"VENCIDA",IF(EZ270&gt;=-5,"POR VENCER","AL DÍA"))))</f>
        <v>SIN ESTADO</v>
      </c>
      <c r="FE270" t="str">
        <f>IF(N($H270)&lt;26,"",IF(EY270="","",EY270+31))</f>
        <v/>
      </c>
      <c r="FF270" t="str">
        <f>IF(FE270="","",TODAY()-FE270)</f>
        <v/>
      </c>
      <c r="FI270" t="str">
        <f>IF(FE270="","SIN ESTADO",IF(FG270&lt;&gt;"","PAGA",IF(FF270&gt;0,"VENCIDA",IF(FF270&gt;=-5,"POR VENCER","AL DÍA"))))</f>
        <v>SIN ESTADO</v>
      </c>
      <c r="FK270" t="str">
        <f>IF(N($H270)&lt;27,"",IF(FE270="","",FE270+31))</f>
        <v/>
      </c>
      <c r="FL270" t="str">
        <f>IF(FK270="","",TODAY()-FK270)</f>
        <v/>
      </c>
      <c r="FO270" t="str">
        <f>IF(FK270="","SIN ESTADO",IF(FM270&lt;&gt;"","PAGA",IF(FL270&gt;0,"VENCIDA",IF(FL270&gt;=-5,"POR VENCER","AL DÍA"))))</f>
        <v>SIN ESTADO</v>
      </c>
      <c r="FQ270" t="str">
        <f>IF(N($H270)&lt;28,"",IF(FK270="","",FK270+31))</f>
        <v/>
      </c>
      <c r="FR270" t="str">
        <f>IF(FQ270="","",TODAY()-FQ270)</f>
        <v/>
      </c>
      <c r="FU270" t="str">
        <f>IF(FQ270="","SIN ESTADO",IF(FS270&lt;&gt;"","PAGA",IF(FR270&gt;0,"VENCIDA",IF(FR270&gt;=-5,"POR VENCER","AL DÍA"))))</f>
        <v>SIN ESTADO</v>
      </c>
      <c r="FW270" t="str">
        <f>IF(N($H270)&lt;29,"",IF(FQ270="","",FQ270+31))</f>
        <v/>
      </c>
      <c r="FX270" t="str">
        <f>IF(FW270="","",TODAY()-FW270)</f>
        <v/>
      </c>
      <c r="GA270" t="str">
        <f>IF(FW270="","SIN ESTADO",IF(FY270&lt;&gt;"","PAGA",IF(FX270&gt;0,"VENCIDA",IF(FX270&gt;=-5,"POR VENCER","AL DÍA"))))</f>
        <v>SIN ESTADO</v>
      </c>
      <c r="GC270" t="str">
        <f>IF(N($H270)&lt;30,"",IF(FW270="","",FW270+31))</f>
        <v/>
      </c>
      <c r="GD270" t="str">
        <f>IF(GC270="","",TODAY()-GC270)</f>
        <v/>
      </c>
      <c r="GG270" t="str">
        <f>IF(GC270="","SIN ESTADO",IF(GE270&lt;&gt;"","PAGA",IF(GD270&gt;0,"VENCIDA",IF(GD270&gt;=-5,"POR VENCER","AL DÍA"))))</f>
        <v>SIN ESTADO</v>
      </c>
      <c r="GI270" t="str">
        <f>IF(N($H270)&lt;31,"",IF(GC270="","",GC270+31))</f>
        <v/>
      </c>
      <c r="GJ270" t="str">
        <f>IF(GI270="","",TODAY()-GI270)</f>
        <v/>
      </c>
      <c r="GM270" t="str">
        <f>IF(GI270="","SIN ESTADO",IF(GK270&lt;&gt;"","PAGA",IF(GJ270&gt;0,"VENCIDA",IF(GJ270&gt;=-5,"POR VENCER","AL DÍA"))))</f>
        <v>SIN ESTADO</v>
      </c>
      <c r="GO270" t="str">
        <f>IF(N($H270)&lt;32,"",IF(GI270="","",GI270+31))</f>
        <v/>
      </c>
      <c r="GP270" t="str">
        <f>IF(GO270="","",TODAY()-GO270)</f>
        <v/>
      </c>
      <c r="GS270" t="str">
        <f>IF(GO270="","SIN ESTADO",IF(GQ270&lt;&gt;"","PAGA",IF(GP270&gt;0,"VENCIDA",IF(GP270&gt;=-5,"POR VENCER","AL DÍA"))))</f>
        <v>SIN ESTADO</v>
      </c>
      <c r="GU270" t="str">
        <f>IF(N($H270)&lt;33,"",IF(GO270="","",GO270+31))</f>
        <v/>
      </c>
      <c r="GV270" t="str">
        <f>IF(GU270="","",TODAY()-GU270)</f>
        <v/>
      </c>
      <c r="GY270" t="str">
        <f>IF(GU270="","SIN ESTADO",IF(GW270&lt;&gt;"","PAGA",IF(GV270&gt;0,"VENCIDA",IF(GV270&gt;=-5,"POR VENCER","AL DÍA"))))</f>
        <v>SIN ESTADO</v>
      </c>
      <c r="HA270" t="str">
        <f>IF(N($H270)&lt;34,"",IF(GU270="","",GU270+31))</f>
        <v/>
      </c>
      <c r="HB270" t="str">
        <f>IF(HA270="","",TODAY()-HA270)</f>
        <v/>
      </c>
      <c r="HE270" t="str">
        <f>IF(HA270="","SIN ESTADO",IF(HC270&lt;&gt;"","PAGA",IF(HB270&gt;0,"VENCIDA",IF(HB270&gt;=-5,"POR VENCER","AL DÍA"))))</f>
        <v>SIN ESTADO</v>
      </c>
      <c r="HG270" t="str">
        <f>IF(N($H270)&lt;35,"",IF(HA270="","",HA270+31))</f>
        <v/>
      </c>
      <c r="HH270" t="str">
        <f>IF(HG270="","",TODAY()-HG270)</f>
        <v/>
      </c>
      <c r="HK270" t="str">
        <f>IF(HG270="","SIN ESTADO",IF(HI270&lt;&gt;"","PAGA",IF(HH270&gt;0,"VENCIDA",IF(HH270&gt;=-5,"POR VENCER","AL DÍA"))))</f>
        <v>SIN ESTADO</v>
      </c>
      <c r="HM270" t="str">
        <f>IF(N($H270)&lt;36,"",IF(HG270="","",HG270+31))</f>
        <v/>
      </c>
      <c r="HN270" t="str">
        <f>IF(HM270="","",TODAY()-HM270)</f>
        <v/>
      </c>
      <c r="HQ270" t="str">
        <f>IF(HM270="","SIN ESTADO",IF(HO270&lt;&gt;"","PAGA",IF(HN270&gt;0,"VENCIDA",IF(HN270&gt;=-5,"POR VENCER","AL DÍA"))))</f>
        <v>SIN ESTADO</v>
      </c>
      <c r="HS270">
        <f>N270+T270+Z270+AF270+AL270+AR270+AX270+BD270+BJ270+BP270+BV270+CB270+CH270+CN270+CT270+CZ270+DF270+DL270+DR270+DX270+ED270+EJ270+EP270+EV270+FB270+FH270+FN270+FT270+FZ270+GF270+GL270+GR270+GX270+HD270+HJ270+HP270</f>
        <v>12660000</v>
      </c>
      <c r="HU270">
        <f>IFERROR(N($J270),0)</f>
        <v>1582500</v>
      </c>
      <c r="HW270">
        <f>SUMPRODUCT((MOD(COLUMN($M270:$HR270)-COLUMN($M270),6)=0)*ISNUMBER($M270:$HR270)*($M270:$HR270&gt;=RESUMEN!$C$26)*($M270:$HR270&lt;=RESUMEN!$C$27)*IFERROR(N($N270:$HS270),0))</f>
        <v>0</v>
      </c>
      <c r="HX270">
        <f>SUMPRODUCT((MOD(COLUMN($M270:$HR270)-COLUMN($M270),6)=0)*ISNUMBER($M270:$HR270)*($M270:$HR270&gt;=RESUMEN!$C$26)*($M270:$HR270&lt;=RESUMEN!$C$27))</f>
        <v>0</v>
      </c>
    </row>
    <row r="271">
      <c r="B271">
        <f>VENTAS!A270</f>
        <v>268</v>
      </c>
      <c r="C271" t="str">
        <f>VENTAS!B270</f>
        <v xml:space="preserve">LC2 - 29 - 1 </v>
      </c>
      <c r="D271" t="str">
        <f>VENTAS!C270</f>
        <v>DISPONIBLE</v>
      </c>
      <c r="E271">
        <f>VENTAS!D270</f>
        <v>28000000</v>
      </c>
      <c r="F271">
        <f>VENTAS!J270</f>
        <v>28000000</v>
      </c>
      <c r="G271">
        <f>VENTAS!F270</f>
        <v>0</v>
      </c>
      <c r="H271">
        <f>VENTAS!K270</f>
        <v>0</v>
      </c>
      <c r="I271">
        <f>VENTAS!M270</f>
        <v>0</v>
      </c>
      <c r="J271">
        <f>VENTAS!L270</f>
        <v>0</v>
      </c>
      <c r="K271" t="str">
        <f>IF(N($H271)&lt;1,"",$G271+31)</f>
        <v/>
      </c>
      <c r="L271" t="str">
        <f>IF(K271="","",TODAY()-K271)</f>
        <v/>
      </c>
      <c r="O271" t="str">
        <f>IF(K271="","SIN ESTADO",IF(M271&lt;&gt;"","PAGA",IF(L271&gt;0,"VENCIDA",IF(L271&gt;=-5,"POR VENCER","AL DÍA"))))</f>
        <v>SIN ESTADO</v>
      </c>
      <c r="Q271" t="str">
        <f>IF(N($H271)&lt;2,"",IF(K271="","",K271+31))</f>
        <v/>
      </c>
      <c r="R271" t="str">
        <f>IF(Q271="","",TODAY()-Q271)</f>
        <v/>
      </c>
      <c r="U271" t="str">
        <f>IF(Q271="","SIN ESTADO",IF(S271&lt;&gt;"","PAGA",IF(R271&gt;0,"VENCIDA",IF(R271&gt;=-5,"POR VENCER","AL DÍA"))))</f>
        <v>SIN ESTADO</v>
      </c>
      <c r="W271" t="str">
        <f>IF(N($H271)&lt;3,"",IF(Q271="","",Q271+31))</f>
        <v/>
      </c>
      <c r="X271" t="str">
        <f>IF(W271="","",TODAY()-W271)</f>
        <v/>
      </c>
      <c r="AA271" t="str">
        <f>IF(W271="","SIN ESTADO",IF(Y271&lt;&gt;"","PAGA",IF(X271&gt;0,"VENCIDA",IF(X271&gt;=-5,"POR VENCER","AL DÍA"))))</f>
        <v>SIN ESTADO</v>
      </c>
      <c r="AC271" t="str">
        <f>IF(N($H271)&lt;4,"",IF(W271="","",W271+31))</f>
        <v/>
      </c>
      <c r="AD271" t="str">
        <f>IF(AC271="","",TODAY()-AC271)</f>
        <v/>
      </c>
      <c r="AG271" t="str">
        <f>IF(AC271="","SIN ESTADO",IF(AE271&lt;&gt;"","PAGA",IF(AD271&gt;0,"VENCIDA",IF(AD271&gt;=-5,"POR VENCER","AL DÍA"))))</f>
        <v>SIN ESTADO</v>
      </c>
      <c r="AI271" t="str">
        <f>IF(N($H271)&lt;5,"",IF(AC271="","",AC271+31))</f>
        <v/>
      </c>
      <c r="AJ271" t="str">
        <f>IF(AI271="","",TODAY()-AI271)</f>
        <v/>
      </c>
      <c r="AM271" t="str">
        <f>IF(AI271="","SIN ESTADO",IF(AK271&lt;&gt;"","PAGA",IF(AJ271&gt;0,"VENCIDA",IF(AJ271&gt;=-5,"POR VENCER","AL DÍA"))))</f>
        <v>SIN ESTADO</v>
      </c>
      <c r="AO271" t="str">
        <f>IF(N($H271)&lt;6,"",IF(AI271="","",AI271+31))</f>
        <v/>
      </c>
      <c r="AP271" t="str">
        <f>IF(AO271="","",TODAY()-AO271)</f>
        <v/>
      </c>
      <c r="AS271" t="str">
        <f>IF(AO271="","SIN ESTADO",IF(AQ271&lt;&gt;"","PAGA",IF(AP271&gt;0,"VENCIDA",IF(AP271&gt;=-5,"POR VENCER","AL DÍA"))))</f>
        <v>SIN ESTADO</v>
      </c>
      <c r="AU271" t="str">
        <f>IF(N($H271)&lt;7,"",IF(AO271="","",AO271+31))</f>
        <v/>
      </c>
      <c r="AV271" t="str">
        <f>IF(AU271="","",TODAY()-AU271)</f>
        <v/>
      </c>
      <c r="AY271" t="str">
        <f>IF(AU271="","SIN ESTADO",IF(AW271&lt;&gt;"","PAGA",IF(AV271&gt;0,"VENCIDA",IF(AV271&gt;=-5,"POR VENCER","AL DÍA"))))</f>
        <v>SIN ESTADO</v>
      </c>
      <c r="BA271" t="str">
        <f>IF(N($H271)&lt;8,"",IF(AU271="","",AU271+31))</f>
        <v/>
      </c>
      <c r="BB271" t="str">
        <f>IF(BA271="","",TODAY()-BA271)</f>
        <v/>
      </c>
      <c r="BE271" t="str">
        <f>IF(BA271="","SIN ESTADO",IF(BC271&lt;&gt;"","PAGA",IF(BB271&gt;0,"VENCIDA",IF(BB271&gt;=-5,"POR VENCER","AL DÍA"))))</f>
        <v>SIN ESTADO</v>
      </c>
      <c r="BG271" t="str">
        <f>IF(N($H271)&lt;9,"",IF(BA271="","",BA271+31))</f>
        <v/>
      </c>
      <c r="BH271" t="str">
        <f>IF(BG271="","",TODAY()-BG271)</f>
        <v/>
      </c>
      <c r="BK271" t="str">
        <f>IF(BG271="","SIN ESTADO",IF(BI271&lt;&gt;"","PAGA",IF(BH271&gt;0,"VENCIDA",IF(BH271&gt;=-5,"POR VENCER","AL DÍA"))))</f>
        <v>SIN ESTADO</v>
      </c>
      <c r="BM271" t="str">
        <f>IF(N($H271)&lt;10,"",IF(BG271="","",BG271+31))</f>
        <v/>
      </c>
      <c r="BN271" t="str">
        <f>IF(BM271="","",TODAY()-BM271)</f>
        <v/>
      </c>
      <c r="BQ271" t="str">
        <f>IF(BM271="","SIN ESTADO",IF(BO271&lt;&gt;"","PAGA",IF(BN271&gt;0,"VENCIDA",IF(BN271&gt;=-5,"POR VENCER","AL DÍA"))))</f>
        <v>SIN ESTADO</v>
      </c>
      <c r="BS271" t="str">
        <f>IF(N($H271)&lt;11,"",IF(BM271="","",BM271+31))</f>
        <v/>
      </c>
      <c r="BT271" t="str">
        <f>IF(BS271="","",TODAY()-BS271)</f>
        <v/>
      </c>
      <c r="BW271" t="str">
        <f>IF(BS271="","SIN ESTADO",IF(BU271&lt;&gt;"","PAGA",IF(BT271&gt;0,"VENCIDA",IF(BT271&gt;=-5,"POR VENCER","AL DÍA"))))</f>
        <v>SIN ESTADO</v>
      </c>
      <c r="BY271" t="str">
        <f>IF(N($H271)&lt;12,"",IF(BS271="","",BS271+31))</f>
        <v/>
      </c>
      <c r="BZ271" t="str">
        <f>IF(BY271="","",TODAY()-BY271)</f>
        <v/>
      </c>
      <c r="CC271" t="str">
        <f>IF(BY271="","SIN ESTADO",IF(CA271&lt;&gt;"","PAGA",IF(BZ271&gt;0,"VENCIDA",IF(BZ271&gt;=-5,"POR VENCER","AL DÍA"))))</f>
        <v>SIN ESTADO</v>
      </c>
      <c r="CE271" t="str">
        <f>IF(N($H271)&lt;13,"",IF(BY271="","",BY271+31))</f>
        <v/>
      </c>
      <c r="CF271" t="str">
        <f>IF(CE271="","",TODAY()-CE271)</f>
        <v/>
      </c>
      <c r="CI271" t="str">
        <f>IF(CE271="","SIN ESTADO",IF(CG271&lt;&gt;"","PAGA",IF(CF271&gt;0,"VENCIDA",IF(CF271&gt;=-5,"POR VENCER","AL DÍA"))))</f>
        <v>SIN ESTADO</v>
      </c>
      <c r="CK271" t="str">
        <f>IF(N($H271)&lt;14,"",IF(CE271="","",CE271+31))</f>
        <v/>
      </c>
      <c r="CL271" t="str">
        <f>IF(CK271="","",TODAY()-CK271)</f>
        <v/>
      </c>
      <c r="CO271" t="str">
        <f>IF(CK271="","SIN ESTADO",IF(CM271&lt;&gt;"","PAGA",IF(CL271&gt;0,"VENCIDA",IF(CL271&gt;=-5,"POR VENCER","AL DÍA"))))</f>
        <v>SIN ESTADO</v>
      </c>
      <c r="CQ271" t="str">
        <f>IF(N($H271)&lt;15,"",IF(CK271="","",CK271+31))</f>
        <v/>
      </c>
      <c r="CR271" t="str">
        <f>IF(CQ271="","",TODAY()-CQ271)</f>
        <v/>
      </c>
      <c r="CU271" t="str">
        <f>IF(CQ271="","SIN ESTADO",IF(CS271&lt;&gt;"","PAGA",IF(CR271&gt;0,"VENCIDA",IF(CR271&gt;=-5,"POR VENCER","AL DÍA"))))</f>
        <v>SIN ESTADO</v>
      </c>
      <c r="CW271" t="str">
        <f>IF(N($H271)&lt;16,"",IF(CQ271="","",CQ271+31))</f>
        <v/>
      </c>
      <c r="CX271" t="str">
        <f>IF(CW271="","",TODAY()-CW271)</f>
        <v/>
      </c>
      <c r="DA271" t="str">
        <f>IF(CW271="","SIN ESTADO",IF(CY271&lt;&gt;"","PAGA",IF(CX271&gt;0,"VENCIDA",IF(CX271&gt;=-5,"POR VENCER","AL DÍA"))))</f>
        <v>SIN ESTADO</v>
      </c>
      <c r="DC271" t="str">
        <f>IF(N($H271)&lt;17,"",IF(CW271="","",CW271+31))</f>
        <v/>
      </c>
      <c r="DD271" t="str">
        <f>IF(DC271="","",TODAY()-DC271)</f>
        <v/>
      </c>
      <c r="DG271" t="str">
        <f>IF(DC271="","SIN ESTADO",IF(DE271&lt;&gt;"","PAGA",IF(DD271&gt;0,"VENCIDA",IF(DD271&gt;=-5,"POR VENCER","AL DÍA"))))</f>
        <v>SIN ESTADO</v>
      </c>
      <c r="DI271" t="str">
        <f>IF(N($H271)&lt;18,"",IF(DC271="","",DC271+31))</f>
        <v/>
      </c>
      <c r="DJ271" t="str">
        <f>IF(DI271="","",TODAY()-DI271)</f>
        <v/>
      </c>
      <c r="DM271" t="str">
        <f>IF(DI271="","SIN ESTADO",IF(DK271&lt;&gt;"","PAGA",IF(DJ271&gt;0,"VENCIDA",IF(DJ271&gt;=-5,"POR VENCER","AL DÍA"))))</f>
        <v>SIN ESTADO</v>
      </c>
      <c r="DO271" t="str">
        <f>IF(N($H271)&lt;19,"",IF(DI271="","",DI271+31))</f>
        <v/>
      </c>
      <c r="DP271" t="str">
        <f>IF(DO271="","",TODAY()-DO271)</f>
        <v/>
      </c>
      <c r="DS271" t="str">
        <f>IF(DO271="","SIN ESTADO",IF(DQ271&lt;&gt;"","PAGA",IF(DP271&gt;0,"VENCIDA",IF(DP271&gt;=-5,"POR VENCER","AL DÍA"))))</f>
        <v>SIN ESTADO</v>
      </c>
      <c r="DU271" t="str">
        <f>IF(N($H271)&lt;20,"",IF(DO271="","",DO271+31))</f>
        <v/>
      </c>
      <c r="DV271" t="str">
        <f>IF(DU271="","",TODAY()-DU271)</f>
        <v/>
      </c>
      <c r="DY271" t="str">
        <f>IF(DU271="","SIN ESTADO",IF(DW271&lt;&gt;"","PAGA",IF(DV271&gt;0,"VENCIDA",IF(DV271&gt;=-5,"POR VENCER","AL DÍA"))))</f>
        <v>SIN ESTADO</v>
      </c>
      <c r="EA271" t="str">
        <f>IF(N($H271)&lt;21,"",IF(DU271="","",DU271+31))</f>
        <v/>
      </c>
      <c r="EB271" t="str">
        <f>IF(EA271="","",TODAY()-EA271)</f>
        <v/>
      </c>
      <c r="EE271" t="str">
        <f>IF(EA271="","SIN ESTADO",IF(EC271&lt;&gt;"","PAGA",IF(EB271&gt;0,"VENCIDA",IF(EB271&gt;=-5,"POR VENCER","AL DÍA"))))</f>
        <v>SIN ESTADO</v>
      </c>
      <c r="EG271" t="str">
        <f>IF(N($H271)&lt;22,"",IF(EA271="","",EA271+31))</f>
        <v/>
      </c>
      <c r="EH271" t="str">
        <f>IF(EG271="","",TODAY()-EG271)</f>
        <v/>
      </c>
      <c r="EK271" t="str">
        <f>IF(EG271="","SIN ESTADO",IF(EI271&lt;&gt;"","PAGA",IF(EH271&gt;0,"VENCIDA",IF(EH271&gt;=-5,"POR VENCER","AL DÍA"))))</f>
        <v>SIN ESTADO</v>
      </c>
      <c r="EM271" t="str">
        <f>IF(N($H271)&lt;23,"",IF(EG271="","",EG271+31))</f>
        <v/>
      </c>
      <c r="EN271" t="str">
        <f>IF(EM271="","",TODAY()-EM271)</f>
        <v/>
      </c>
      <c r="EQ271" t="str">
        <f>IF(EM271="","SIN ESTADO",IF(EO271&lt;&gt;"","PAGA",IF(EN271&gt;0,"VENCIDA",IF(EN271&gt;=-5,"POR VENCER","AL DÍA"))))</f>
        <v>SIN ESTADO</v>
      </c>
      <c r="ES271" t="str">
        <f>IF(N($H271)&lt;24,"",IF(EM271="","",EM271+31))</f>
        <v/>
      </c>
      <c r="ET271" t="str">
        <f>IF(ES271="","",TODAY()-ES271)</f>
        <v/>
      </c>
      <c r="EW271" t="str">
        <f>IF(ES271="","SIN ESTADO",IF(EU271&lt;&gt;"","PAGA",IF(ET271&gt;0,"VENCIDA",IF(ET271&gt;=-5,"POR VENCER","AL DÍA"))))</f>
        <v>SIN ESTADO</v>
      </c>
      <c r="EY271" t="str">
        <f>IF(N($H271)&lt;25,"",IF(ES271="","",ES271+31))</f>
        <v/>
      </c>
      <c r="EZ271" t="str">
        <f>IF(EY271="","",TODAY()-EY271)</f>
        <v/>
      </c>
      <c r="FC271" t="str">
        <f>IF(EY271="","SIN ESTADO",IF(FA271&lt;&gt;"","PAGA",IF(EZ271&gt;0,"VENCIDA",IF(EZ271&gt;=-5,"POR VENCER","AL DÍA"))))</f>
        <v>SIN ESTADO</v>
      </c>
      <c r="FE271" t="str">
        <f>IF(N($H271)&lt;26,"",IF(EY271="","",EY271+31))</f>
        <v/>
      </c>
      <c r="FF271" t="str">
        <f>IF(FE271="","",TODAY()-FE271)</f>
        <v/>
      </c>
      <c r="FI271" t="str">
        <f>IF(FE271="","SIN ESTADO",IF(FG271&lt;&gt;"","PAGA",IF(FF271&gt;0,"VENCIDA",IF(FF271&gt;=-5,"POR VENCER","AL DÍA"))))</f>
        <v>SIN ESTADO</v>
      </c>
      <c r="FK271" t="str">
        <f>IF(N($H271)&lt;27,"",IF(FE271="","",FE271+31))</f>
        <v/>
      </c>
      <c r="FL271" t="str">
        <f>IF(FK271="","",TODAY()-FK271)</f>
        <v/>
      </c>
      <c r="FO271" t="str">
        <f>IF(FK271="","SIN ESTADO",IF(FM271&lt;&gt;"","PAGA",IF(FL271&gt;0,"VENCIDA",IF(FL271&gt;=-5,"POR VENCER","AL DÍA"))))</f>
        <v>SIN ESTADO</v>
      </c>
      <c r="FQ271" t="str">
        <f>IF(N($H271)&lt;28,"",IF(FK271="","",FK271+31))</f>
        <v/>
      </c>
      <c r="FR271" t="str">
        <f>IF(FQ271="","",TODAY()-FQ271)</f>
        <v/>
      </c>
      <c r="FU271" t="str">
        <f>IF(FQ271="","SIN ESTADO",IF(FS271&lt;&gt;"","PAGA",IF(FR271&gt;0,"VENCIDA",IF(FR271&gt;=-5,"POR VENCER","AL DÍA"))))</f>
        <v>SIN ESTADO</v>
      </c>
      <c r="FW271" t="str">
        <f>IF(N($H271)&lt;29,"",IF(FQ271="","",FQ271+31))</f>
        <v/>
      </c>
      <c r="FX271" t="str">
        <f>IF(FW271="","",TODAY()-FW271)</f>
        <v/>
      </c>
      <c r="GA271" t="str">
        <f>IF(FW271="","SIN ESTADO",IF(FY271&lt;&gt;"","PAGA",IF(FX271&gt;0,"VENCIDA",IF(FX271&gt;=-5,"POR VENCER","AL DÍA"))))</f>
        <v>SIN ESTADO</v>
      </c>
      <c r="GC271" t="str">
        <f>IF(N($H271)&lt;30,"",IF(FW271="","",FW271+31))</f>
        <v/>
      </c>
      <c r="GD271" t="str">
        <f>IF(GC271="","",TODAY()-GC271)</f>
        <v/>
      </c>
      <c r="GG271" t="str">
        <f>IF(GC271="","SIN ESTADO",IF(GE271&lt;&gt;"","PAGA",IF(GD271&gt;0,"VENCIDA",IF(GD271&gt;=-5,"POR VENCER","AL DÍA"))))</f>
        <v>SIN ESTADO</v>
      </c>
      <c r="GI271" t="str">
        <f>IF(N($H271)&lt;31,"",IF(GC271="","",GC271+31))</f>
        <v/>
      </c>
      <c r="GJ271" t="str">
        <f>IF(GI271="","",TODAY()-GI271)</f>
        <v/>
      </c>
      <c r="GM271" t="str">
        <f>IF(GI271="","SIN ESTADO",IF(GK271&lt;&gt;"","PAGA",IF(GJ271&gt;0,"VENCIDA",IF(GJ271&gt;=-5,"POR VENCER","AL DÍA"))))</f>
        <v>SIN ESTADO</v>
      </c>
      <c r="GO271" t="str">
        <f>IF(N($H271)&lt;32,"",IF(GI271="","",GI271+31))</f>
        <v/>
      </c>
      <c r="GP271" t="str">
        <f>IF(GO271="","",TODAY()-GO271)</f>
        <v/>
      </c>
      <c r="GS271" t="str">
        <f>IF(GO271="","SIN ESTADO",IF(GQ271&lt;&gt;"","PAGA",IF(GP271&gt;0,"VENCIDA",IF(GP271&gt;=-5,"POR VENCER","AL DÍA"))))</f>
        <v>SIN ESTADO</v>
      </c>
      <c r="GU271" t="str">
        <f>IF(N($H271)&lt;33,"",IF(GO271="","",GO271+31))</f>
        <v/>
      </c>
      <c r="GV271" t="str">
        <f>IF(GU271="","",TODAY()-GU271)</f>
        <v/>
      </c>
      <c r="GY271" t="str">
        <f>IF(GU271="","SIN ESTADO",IF(GW271&lt;&gt;"","PAGA",IF(GV271&gt;0,"VENCIDA",IF(GV271&gt;=-5,"POR VENCER","AL DÍA"))))</f>
        <v>SIN ESTADO</v>
      </c>
      <c r="HA271" t="str">
        <f>IF(N($H271)&lt;34,"",IF(GU271="","",GU271+31))</f>
        <v/>
      </c>
      <c r="HB271" t="str">
        <f>IF(HA271="","",TODAY()-HA271)</f>
        <v/>
      </c>
      <c r="HE271" t="str">
        <f>IF(HA271="","SIN ESTADO",IF(HC271&lt;&gt;"","PAGA",IF(HB271&gt;0,"VENCIDA",IF(HB271&gt;=-5,"POR VENCER","AL DÍA"))))</f>
        <v>SIN ESTADO</v>
      </c>
      <c r="HG271" t="str">
        <f>IF(N($H271)&lt;35,"",IF(HA271="","",HA271+31))</f>
        <v/>
      </c>
      <c r="HH271" t="str">
        <f>IF(HG271="","",TODAY()-HG271)</f>
        <v/>
      </c>
      <c r="HK271" t="str">
        <f>IF(HG271="","SIN ESTADO",IF(HI271&lt;&gt;"","PAGA",IF(HH271&gt;0,"VENCIDA",IF(HH271&gt;=-5,"POR VENCER","AL DÍA"))))</f>
        <v>SIN ESTADO</v>
      </c>
      <c r="HM271" t="str">
        <f>IF(N($H271)&lt;36,"",IF(HG271="","",HG271+31))</f>
        <v/>
      </c>
      <c r="HN271" t="str">
        <f>IF(HM271="","",TODAY()-HM271)</f>
        <v/>
      </c>
      <c r="HQ271" t="str">
        <f>IF(HM271="","SIN ESTADO",IF(HO271&lt;&gt;"","PAGA",IF(HN271&gt;0,"VENCIDA",IF(HN271&gt;=-5,"POR VENCER","AL DÍA"))))</f>
        <v>SIN ESTADO</v>
      </c>
      <c r="HS271">
        <f>N271+T271+Z271+AF271+AL271+AR271+AX271+BD271+BJ271+BP271+BV271+CB271+CH271+CN271+CT271+CZ271+DF271+DL271+DR271+DX271+ED271+EJ271+EP271+EV271+FB271+FH271+FN271+FT271+FZ271+GF271+GL271+GR271+GX271+HD271+HJ271+HP271</f>
        <v>0</v>
      </c>
      <c r="HU271">
        <f>IFERROR(N($J271),0)</f>
        <v>0</v>
      </c>
      <c r="HW271">
        <f>SUMPRODUCT((MOD(COLUMN($M271:$HR271)-COLUMN($M271),6)=0)*ISNUMBER($M271:$HR271)*($M271:$HR271&gt;=RESUMEN!$C$26)*($M271:$HR271&lt;=RESUMEN!$C$27)*IFERROR(N($N271:$HS271),0))</f>
        <v>0</v>
      </c>
      <c r="HX271">
        <f>SUMPRODUCT((MOD(COLUMN($M271:$HR271)-COLUMN($M271),6)=0)*ISNUMBER($M271:$HR271)*($M271:$HR271&gt;=RESUMEN!$C$26)*($M271:$HR271&lt;=RESUMEN!$C$27))</f>
        <v>0</v>
      </c>
    </row>
    <row r="272">
      <c r="B272">
        <f>VENTAS!A271</f>
        <v>269</v>
      </c>
      <c r="C272" t="str">
        <f>VENTAS!B271</f>
        <v xml:space="preserve">LC2 - 29 - 2 </v>
      </c>
      <c r="D272" t="str">
        <f>VENTAS!C271</f>
        <v>VENDIDO</v>
      </c>
      <c r="E272">
        <f>VENTAS!D271</f>
        <v>27000000</v>
      </c>
      <c r="F272">
        <f>VENTAS!J271</f>
        <v>7000000</v>
      </c>
      <c r="G272">
        <f>VENTAS!F271</f>
        <v>46028</v>
      </c>
      <c r="H272">
        <f>VENTAS!K271</f>
        <v>6</v>
      </c>
      <c r="I272" t="str">
        <f>VENTAS!M271</f>
        <v xml:space="preserve">06 DE CADA MES </v>
      </c>
      <c r="J272">
        <f>VENTAS!L271</f>
        <v>1166666.6666666667</v>
      </c>
      <c r="K272">
        <f>IF(N($H272)&lt;1,"",$G272+31)</f>
        <v>46059</v>
      </c>
      <c r="L272">
        <f>IF(K272="","",TODAY()-K272)</f>
        <v>259</v>
      </c>
      <c r="M272">
        <v>46038</v>
      </c>
      <c r="N272">
        <v>3000000</v>
      </c>
      <c r="O272" t="str">
        <f>IF(K272="","SIN ESTADO",IF(M272&lt;&gt;"","PAGA",IF(L272&gt;0,"VENCIDA",IF(L272&gt;=-5,"POR VENCER","AL DÍA"))))</f>
        <v>PAGA</v>
      </c>
      <c r="P272" t="str">
        <v>TRANSFERENCIA</v>
      </c>
      <c r="Q272">
        <f>IF(N($H272)&lt;2,"",IF(K272="","",K272+31))</f>
        <v>46090</v>
      </c>
      <c r="R272">
        <f>IF(Q272="","",TODAY()-Q272)</f>
        <v>228</v>
      </c>
      <c r="S272">
        <v>46158</v>
      </c>
      <c r="T272">
        <v>500000</v>
      </c>
      <c r="U272" t="str">
        <f>IF(Q272="","SIN ESTADO",IF(S272&lt;&gt;"","PAGA",IF(R272&gt;0,"VENCIDA",IF(R272&gt;=-5,"POR VENCER","AL DÍA"))))</f>
        <v>PAGA</v>
      </c>
      <c r="V272" t="str">
        <v>TRANSFERENCIA</v>
      </c>
      <c r="W272">
        <f>IF(N($H272)&lt;3,"",IF(Q272="","",Q272+31))</f>
        <v>46121</v>
      </c>
      <c r="X272">
        <f>IF(W272="","",TODAY()-W272)</f>
        <v>197</v>
      </c>
      <c r="Y272">
        <v>46204</v>
      </c>
      <c r="Z272">
        <v>500000</v>
      </c>
      <c r="AA272" t="str">
        <f>IF(W272="","SIN ESTADO",IF(Y272&lt;&gt;"","PAGA",IF(X272&gt;0,"VENCIDA",IF(X272&gt;=-5,"POR VENCER","AL DÍA"))))</f>
        <v>PAGA</v>
      </c>
      <c r="AB272" t="str">
        <v>TRANSFERENCIA</v>
      </c>
      <c r="AC272">
        <f>IF(N($H272)&lt;4,"",IF(W272="","",W272+31))</f>
        <v>46152</v>
      </c>
      <c r="AD272">
        <f>IF(AC272="","",TODAY()-AC272)</f>
        <v>166</v>
      </c>
      <c r="AG272" t="str">
        <f>IF(AC272="","SIN ESTADO",IF(AE272&lt;&gt;"","PAGA",IF(AD272&gt;0,"VENCIDA",IF(AD272&gt;=-5,"POR VENCER","AL DÍA"))))</f>
        <v>VENCIDA</v>
      </c>
      <c r="AI272">
        <f>IF(N($H272)&lt;5,"",IF(AC272="","",AC272+31))</f>
        <v>46183</v>
      </c>
      <c r="AJ272">
        <f>IF(AI272="","",TODAY()-AI272)</f>
        <v>135</v>
      </c>
      <c r="AM272" t="str">
        <f>IF(AI272="","SIN ESTADO",IF(AK272&lt;&gt;"","PAGA",IF(AJ272&gt;0,"VENCIDA",IF(AJ272&gt;=-5,"POR VENCER","AL DÍA"))))</f>
        <v>VENCIDA</v>
      </c>
      <c r="AO272">
        <f>IF(N($H272)&lt;6,"",IF(AI272="","",AI272+31))</f>
        <v>46214</v>
      </c>
      <c r="AP272">
        <f>IF(AO272="","",TODAY()-AO272)</f>
        <v>104</v>
      </c>
      <c r="AS272" t="str">
        <f>IF(AO272="","SIN ESTADO",IF(AQ272&lt;&gt;"","PAGA",IF(AP272&gt;0,"VENCIDA",IF(AP272&gt;=-5,"POR VENCER","AL DÍA"))))</f>
        <v>VENCIDA</v>
      </c>
      <c r="AU272" t="str">
        <f>IF(N($H272)&lt;7,"",IF(AO272="","",AO272+31))</f>
        <v/>
      </c>
      <c r="AV272" t="str">
        <f>IF(AU272="","",TODAY()-AU272)</f>
        <v/>
      </c>
      <c r="AY272" t="str">
        <f>IF(AU272="","SIN ESTADO",IF(AW272&lt;&gt;"","PAGA",IF(AV272&gt;0,"VENCIDA",IF(AV272&gt;=-5,"POR VENCER","AL DÍA"))))</f>
        <v>SIN ESTADO</v>
      </c>
      <c r="BA272" t="str">
        <f>IF(N($H272)&lt;8,"",IF(AU272="","",AU272+31))</f>
        <v/>
      </c>
      <c r="BB272" t="str">
        <f>IF(BA272="","",TODAY()-BA272)</f>
        <v/>
      </c>
      <c r="BE272" t="str">
        <f>IF(BA272="","SIN ESTADO",IF(BC272&lt;&gt;"","PAGA",IF(BB272&gt;0,"VENCIDA",IF(BB272&gt;=-5,"POR VENCER","AL DÍA"))))</f>
        <v>SIN ESTADO</v>
      </c>
      <c r="BG272" t="str">
        <f>IF(N($H272)&lt;9,"",IF(BA272="","",BA272+31))</f>
        <v/>
      </c>
      <c r="BH272" t="str">
        <f>IF(BG272="","",TODAY()-BG272)</f>
        <v/>
      </c>
      <c r="BK272" t="str">
        <f>IF(BG272="","SIN ESTADO",IF(BI272&lt;&gt;"","PAGA",IF(BH272&gt;0,"VENCIDA",IF(BH272&gt;=-5,"POR VENCER","AL DÍA"))))</f>
        <v>SIN ESTADO</v>
      </c>
      <c r="BM272" t="str">
        <f>IF(N($H272)&lt;10,"",IF(BG272="","",BG272+31))</f>
        <v/>
      </c>
      <c r="BN272" t="str">
        <f>IF(BM272="","",TODAY()-BM272)</f>
        <v/>
      </c>
      <c r="BQ272" t="str">
        <f>IF(BM272="","SIN ESTADO",IF(BO272&lt;&gt;"","PAGA",IF(BN272&gt;0,"VENCIDA",IF(BN272&gt;=-5,"POR VENCER","AL DÍA"))))</f>
        <v>SIN ESTADO</v>
      </c>
      <c r="BS272" t="str">
        <f>IF(N($H272)&lt;11,"",IF(BM272="","",BM272+31))</f>
        <v/>
      </c>
      <c r="BT272" t="str">
        <f>IF(BS272="","",TODAY()-BS272)</f>
        <v/>
      </c>
      <c r="BW272" t="str">
        <f>IF(BS272="","SIN ESTADO",IF(BU272&lt;&gt;"","PAGA",IF(BT272&gt;0,"VENCIDA",IF(BT272&gt;=-5,"POR VENCER","AL DÍA"))))</f>
        <v>SIN ESTADO</v>
      </c>
      <c r="BY272" t="str">
        <f>IF(N($H272)&lt;12,"",IF(BS272="","",BS272+31))</f>
        <v/>
      </c>
      <c r="BZ272" t="str">
        <f>IF(BY272="","",TODAY()-BY272)</f>
        <v/>
      </c>
      <c r="CC272" t="str">
        <f>IF(BY272="","SIN ESTADO",IF(CA272&lt;&gt;"","PAGA",IF(BZ272&gt;0,"VENCIDA",IF(BZ272&gt;=-5,"POR VENCER","AL DÍA"))))</f>
        <v>SIN ESTADO</v>
      </c>
      <c r="CE272" t="str">
        <f>IF(N($H272)&lt;13,"",IF(BY272="","",BY272+31))</f>
        <v/>
      </c>
      <c r="CF272" t="str">
        <f>IF(CE272="","",TODAY()-CE272)</f>
        <v/>
      </c>
      <c r="CI272" t="str">
        <f>IF(CE272="","SIN ESTADO",IF(CG272&lt;&gt;"","PAGA",IF(CF272&gt;0,"VENCIDA",IF(CF272&gt;=-5,"POR VENCER","AL DÍA"))))</f>
        <v>SIN ESTADO</v>
      </c>
      <c r="CK272" t="str">
        <f>IF(N($H272)&lt;14,"",IF(CE272="","",CE272+31))</f>
        <v/>
      </c>
      <c r="CL272" t="str">
        <f>IF(CK272="","",TODAY()-CK272)</f>
        <v/>
      </c>
      <c r="CO272" t="str">
        <f>IF(CK272="","SIN ESTADO",IF(CM272&lt;&gt;"","PAGA",IF(CL272&gt;0,"VENCIDA",IF(CL272&gt;=-5,"POR VENCER","AL DÍA"))))</f>
        <v>SIN ESTADO</v>
      </c>
      <c r="CQ272" t="str">
        <f>IF(N($H272)&lt;15,"",IF(CK272="","",CK272+31))</f>
        <v/>
      </c>
      <c r="CR272" t="str">
        <f>IF(CQ272="","",TODAY()-CQ272)</f>
        <v/>
      </c>
      <c r="CU272" t="str">
        <f>IF(CQ272="","SIN ESTADO",IF(CS272&lt;&gt;"","PAGA",IF(CR272&gt;0,"VENCIDA",IF(CR272&gt;=-5,"POR VENCER","AL DÍA"))))</f>
        <v>SIN ESTADO</v>
      </c>
      <c r="CW272" t="str">
        <f>IF(N($H272)&lt;16,"",IF(CQ272="","",CQ272+31))</f>
        <v/>
      </c>
      <c r="CX272" t="str">
        <f>IF(CW272="","",TODAY()-CW272)</f>
        <v/>
      </c>
      <c r="DA272" t="str">
        <f>IF(CW272="","SIN ESTADO",IF(CY272&lt;&gt;"","PAGA",IF(CX272&gt;0,"VENCIDA",IF(CX272&gt;=-5,"POR VENCER","AL DÍA"))))</f>
        <v>SIN ESTADO</v>
      </c>
      <c r="DC272" t="str">
        <f>IF(N($H272)&lt;17,"",IF(CW272="","",CW272+31))</f>
        <v/>
      </c>
      <c r="DD272" t="str">
        <f>IF(DC272="","",TODAY()-DC272)</f>
        <v/>
      </c>
      <c r="DG272" t="str">
        <f>IF(DC272="","SIN ESTADO",IF(DE272&lt;&gt;"","PAGA",IF(DD272&gt;0,"VENCIDA",IF(DD272&gt;=-5,"POR VENCER","AL DÍA"))))</f>
        <v>SIN ESTADO</v>
      </c>
      <c r="DI272" t="str">
        <f>IF(N($H272)&lt;18,"",IF(DC272="","",DC272+31))</f>
        <v/>
      </c>
      <c r="DJ272" t="str">
        <f>IF(DI272="","",TODAY()-DI272)</f>
        <v/>
      </c>
      <c r="DM272" t="str">
        <f>IF(DI272="","SIN ESTADO",IF(DK272&lt;&gt;"","PAGA",IF(DJ272&gt;0,"VENCIDA",IF(DJ272&gt;=-5,"POR VENCER","AL DÍA"))))</f>
        <v>SIN ESTADO</v>
      </c>
      <c r="DO272" t="str">
        <f>IF(N($H272)&lt;19,"",IF(DI272="","",DI272+31))</f>
        <v/>
      </c>
      <c r="DP272" t="str">
        <f>IF(DO272="","",TODAY()-DO272)</f>
        <v/>
      </c>
      <c r="DS272" t="str">
        <f>IF(DO272="","SIN ESTADO",IF(DQ272&lt;&gt;"","PAGA",IF(DP272&gt;0,"VENCIDA",IF(DP272&gt;=-5,"POR VENCER","AL DÍA"))))</f>
        <v>SIN ESTADO</v>
      </c>
      <c r="DU272" t="str">
        <f>IF(N($H272)&lt;20,"",IF(DO272="","",DO272+31))</f>
        <v/>
      </c>
      <c r="DV272" t="str">
        <f>IF(DU272="","",TODAY()-DU272)</f>
        <v/>
      </c>
      <c r="DY272" t="str">
        <f>IF(DU272="","SIN ESTADO",IF(DW272&lt;&gt;"","PAGA",IF(DV272&gt;0,"VENCIDA",IF(DV272&gt;=-5,"POR VENCER","AL DÍA"))))</f>
        <v>SIN ESTADO</v>
      </c>
      <c r="EA272" t="str">
        <f>IF(N($H272)&lt;21,"",IF(DU272="","",DU272+31))</f>
        <v/>
      </c>
      <c r="EB272" t="str">
        <f>IF(EA272="","",TODAY()-EA272)</f>
        <v/>
      </c>
      <c r="EE272" t="str">
        <f>IF(EA272="","SIN ESTADO",IF(EC272&lt;&gt;"","PAGA",IF(EB272&gt;0,"VENCIDA",IF(EB272&gt;=-5,"POR VENCER","AL DÍA"))))</f>
        <v>SIN ESTADO</v>
      </c>
      <c r="EG272" t="str">
        <f>IF(N($H272)&lt;22,"",IF(EA272="","",EA272+31))</f>
        <v/>
      </c>
      <c r="EH272" t="str">
        <f>IF(EG272="","",TODAY()-EG272)</f>
        <v/>
      </c>
      <c r="EK272" t="str">
        <f>IF(EG272="","SIN ESTADO",IF(EI272&lt;&gt;"","PAGA",IF(EH272&gt;0,"VENCIDA",IF(EH272&gt;=-5,"POR VENCER","AL DÍA"))))</f>
        <v>SIN ESTADO</v>
      </c>
      <c r="EM272" t="str">
        <f>IF(N($H272)&lt;23,"",IF(EG272="","",EG272+31))</f>
        <v/>
      </c>
      <c r="EN272" t="str">
        <f>IF(EM272="","",TODAY()-EM272)</f>
        <v/>
      </c>
      <c r="EQ272" t="str">
        <f>IF(EM272="","SIN ESTADO",IF(EO272&lt;&gt;"","PAGA",IF(EN272&gt;0,"VENCIDA",IF(EN272&gt;=-5,"POR VENCER","AL DÍA"))))</f>
        <v>SIN ESTADO</v>
      </c>
      <c r="ES272" t="str">
        <f>IF(N($H272)&lt;24,"",IF(EM272="","",EM272+31))</f>
        <v/>
      </c>
      <c r="ET272" t="str">
        <f>IF(ES272="","",TODAY()-ES272)</f>
        <v/>
      </c>
      <c r="EW272" t="str">
        <f>IF(ES272="","SIN ESTADO",IF(EU272&lt;&gt;"","PAGA",IF(ET272&gt;0,"VENCIDA",IF(ET272&gt;=-5,"POR VENCER","AL DÍA"))))</f>
        <v>SIN ESTADO</v>
      </c>
      <c r="EY272" t="str">
        <f>IF(N($H272)&lt;25,"",IF(ES272="","",ES272+31))</f>
        <v/>
      </c>
      <c r="EZ272" t="str">
        <f>IF(EY272="","",TODAY()-EY272)</f>
        <v/>
      </c>
      <c r="FC272" t="str">
        <f>IF(EY272="","SIN ESTADO",IF(FA272&lt;&gt;"","PAGA",IF(EZ272&gt;0,"VENCIDA",IF(EZ272&gt;=-5,"POR VENCER","AL DÍA"))))</f>
        <v>SIN ESTADO</v>
      </c>
      <c r="FE272" t="str">
        <f>IF(N($H272)&lt;26,"",IF(EY272="","",EY272+31))</f>
        <v/>
      </c>
      <c r="FF272" t="str">
        <f>IF(FE272="","",TODAY()-FE272)</f>
        <v/>
      </c>
      <c r="FI272" t="str">
        <f>IF(FE272="","SIN ESTADO",IF(FG272&lt;&gt;"","PAGA",IF(FF272&gt;0,"VENCIDA",IF(FF272&gt;=-5,"POR VENCER","AL DÍA"))))</f>
        <v>SIN ESTADO</v>
      </c>
      <c r="FK272" t="str">
        <f>IF(N($H272)&lt;27,"",IF(FE272="","",FE272+31))</f>
        <v/>
      </c>
      <c r="FL272" t="str">
        <f>IF(FK272="","",TODAY()-FK272)</f>
        <v/>
      </c>
      <c r="FO272" t="str">
        <f>IF(FK272="","SIN ESTADO",IF(FM272&lt;&gt;"","PAGA",IF(FL272&gt;0,"VENCIDA",IF(FL272&gt;=-5,"POR VENCER","AL DÍA"))))</f>
        <v>SIN ESTADO</v>
      </c>
      <c r="FQ272" t="str">
        <f>IF(N($H272)&lt;28,"",IF(FK272="","",FK272+31))</f>
        <v/>
      </c>
      <c r="FR272" t="str">
        <f>IF(FQ272="","",TODAY()-FQ272)</f>
        <v/>
      </c>
      <c r="FU272" t="str">
        <f>IF(FQ272="","SIN ESTADO",IF(FS272&lt;&gt;"","PAGA",IF(FR272&gt;0,"VENCIDA",IF(FR272&gt;=-5,"POR VENCER","AL DÍA"))))</f>
        <v>SIN ESTADO</v>
      </c>
      <c r="FW272" t="str">
        <f>IF(N($H272)&lt;29,"",IF(FQ272="","",FQ272+31))</f>
        <v/>
      </c>
      <c r="FX272" t="str">
        <f>IF(FW272="","",TODAY()-FW272)</f>
        <v/>
      </c>
      <c r="GA272" t="str">
        <f>IF(FW272="","SIN ESTADO",IF(FY272&lt;&gt;"","PAGA",IF(FX272&gt;0,"VENCIDA",IF(FX272&gt;=-5,"POR VENCER","AL DÍA"))))</f>
        <v>SIN ESTADO</v>
      </c>
      <c r="GC272" t="str">
        <f>IF(N($H272)&lt;30,"",IF(FW272="","",FW272+31))</f>
        <v/>
      </c>
      <c r="GD272" t="str">
        <f>IF(GC272="","",TODAY()-GC272)</f>
        <v/>
      </c>
      <c r="GG272" t="str">
        <f>IF(GC272="","SIN ESTADO",IF(GE272&lt;&gt;"","PAGA",IF(GD272&gt;0,"VENCIDA",IF(GD272&gt;=-5,"POR VENCER","AL DÍA"))))</f>
        <v>SIN ESTADO</v>
      </c>
      <c r="GI272" t="str">
        <f>IF(N($H272)&lt;31,"",IF(GC272="","",GC272+31))</f>
        <v/>
      </c>
      <c r="GJ272" t="str">
        <f>IF(GI272="","",TODAY()-GI272)</f>
        <v/>
      </c>
      <c r="GM272" t="str">
        <f>IF(GI272="","SIN ESTADO",IF(GK272&lt;&gt;"","PAGA",IF(GJ272&gt;0,"VENCIDA",IF(GJ272&gt;=-5,"POR VENCER","AL DÍA"))))</f>
        <v>SIN ESTADO</v>
      </c>
      <c r="GO272" t="str">
        <f>IF(N($H272)&lt;32,"",IF(GI272="","",GI272+31))</f>
        <v/>
      </c>
      <c r="GP272" t="str">
        <f>IF(GO272="","",TODAY()-GO272)</f>
        <v/>
      </c>
      <c r="GS272" t="str">
        <f>IF(GO272="","SIN ESTADO",IF(GQ272&lt;&gt;"","PAGA",IF(GP272&gt;0,"VENCIDA",IF(GP272&gt;=-5,"POR VENCER","AL DÍA"))))</f>
        <v>SIN ESTADO</v>
      </c>
      <c r="GU272" t="str">
        <f>IF(N($H272)&lt;33,"",IF(GO272="","",GO272+31))</f>
        <v/>
      </c>
      <c r="GV272" t="str">
        <f>IF(GU272="","",TODAY()-GU272)</f>
        <v/>
      </c>
      <c r="GY272" t="str">
        <f>IF(GU272="","SIN ESTADO",IF(GW272&lt;&gt;"","PAGA",IF(GV272&gt;0,"VENCIDA",IF(GV272&gt;=-5,"POR VENCER","AL DÍA"))))</f>
        <v>SIN ESTADO</v>
      </c>
      <c r="HA272" t="str">
        <f>IF(N($H272)&lt;34,"",IF(GU272="","",GU272+31))</f>
        <v/>
      </c>
      <c r="HB272" t="str">
        <f>IF(HA272="","",TODAY()-HA272)</f>
        <v/>
      </c>
      <c r="HE272" t="str">
        <f>IF(HA272="","SIN ESTADO",IF(HC272&lt;&gt;"","PAGA",IF(HB272&gt;0,"VENCIDA",IF(HB272&gt;=-5,"POR VENCER","AL DÍA"))))</f>
        <v>SIN ESTADO</v>
      </c>
      <c r="HG272" t="str">
        <f>IF(N($H272)&lt;35,"",IF(HA272="","",HA272+31))</f>
        <v/>
      </c>
      <c r="HH272" t="str">
        <f>IF(HG272="","",TODAY()-HG272)</f>
        <v/>
      </c>
      <c r="HK272" t="str">
        <f>IF(HG272="","SIN ESTADO",IF(HI272&lt;&gt;"","PAGA",IF(HH272&gt;0,"VENCIDA",IF(HH272&gt;=-5,"POR VENCER","AL DÍA"))))</f>
        <v>SIN ESTADO</v>
      </c>
      <c r="HM272" t="str">
        <f>IF(N($H272)&lt;36,"",IF(HG272="","",HG272+31))</f>
        <v/>
      </c>
      <c r="HN272" t="str">
        <f>IF(HM272="","",TODAY()-HM272)</f>
        <v/>
      </c>
      <c r="HQ272" t="str">
        <f>IF(HM272="","SIN ESTADO",IF(HO272&lt;&gt;"","PAGA",IF(HN272&gt;0,"VENCIDA",IF(HN272&gt;=-5,"POR VENCER","AL DÍA"))))</f>
        <v>SIN ESTADO</v>
      </c>
      <c r="HS272">
        <f>N272+T272+Z272+AF272+AL272+AR272+AX272+BD272+BJ272+BP272+BV272+CB272+CH272+CN272+CT272+CZ272+DF272+DL272+DR272+DX272+ED272+EJ272+EP272+EV272+FB272+FH272+FN272+FT272+FZ272+GF272+GL272+GR272+GX272+HD272+HJ272+HP272</f>
        <v>4000000</v>
      </c>
      <c r="HU272">
        <f>IFERROR(N($J272),0)</f>
        <v>1166666.6666666667</v>
      </c>
      <c r="HW272">
        <f>SUMPRODUCT((MOD(COLUMN($M272:$HR272)-COLUMN($M272),6)=0)*ISNUMBER($M272:$HR272)*($M272:$HR272&gt;=RESUMEN!$C$26)*($M272:$HR272&lt;=RESUMEN!$C$27)*IFERROR(N($N272:$HS272),0))</f>
        <v>0</v>
      </c>
      <c r="HX272">
        <f>SUMPRODUCT((MOD(COLUMN($M272:$HR272)-COLUMN($M272),6)=0)*ISNUMBER($M272:$HR272)*($M272:$HR272&gt;=RESUMEN!$C$26)*($M272:$HR272&lt;=RESUMEN!$C$27))</f>
        <v>0</v>
      </c>
    </row>
    <row r="273">
      <c r="B273">
        <f>VENTAS!A272</f>
        <v>270</v>
      </c>
      <c r="C273" t="str">
        <f>VENTAS!B272</f>
        <v xml:space="preserve">LC2 - 29 - 3 </v>
      </c>
      <c r="D273" t="str">
        <f>VENTAS!C272</f>
        <v>VENDIDO</v>
      </c>
      <c r="E273">
        <f>VENTAS!D272</f>
        <v>28000000</v>
      </c>
      <c r="F273">
        <f>VENTAS!J272</f>
        <v>24000000</v>
      </c>
      <c r="G273">
        <f>VENTAS!F272</f>
        <v>46150</v>
      </c>
      <c r="H273">
        <f>VENTAS!K272</f>
        <v>30</v>
      </c>
      <c r="I273" t="str">
        <f>VENTAS!M272</f>
        <v>8 DE  CADA MES</v>
      </c>
      <c r="J273">
        <f>VENTAS!L272</f>
        <v>800000</v>
      </c>
      <c r="K273">
        <f>IF(N($H273)&lt;1,"",$G273+31)</f>
        <v>46181</v>
      </c>
      <c r="L273">
        <f>IF(K273="","",TODAY()-K273)</f>
        <v>137</v>
      </c>
      <c r="M273">
        <v>46181</v>
      </c>
      <c r="N273">
        <v>800000</v>
      </c>
      <c r="O273" t="str">
        <f>IF(K273="","SIN ESTADO",IF(M273&lt;&gt;"","PAGA",IF(L273&gt;0,"VENCIDA",IF(L273&gt;=-5,"POR VENCER","AL DÍA"))))</f>
        <v>PAGA</v>
      </c>
      <c r="P273" t="str">
        <v>TRANSFERENCIA</v>
      </c>
      <c r="Q273">
        <f>IF(N($H273)&lt;2,"",IF(K273="","",K273+31))</f>
        <v>46212</v>
      </c>
      <c r="R273">
        <f>IF(Q273="","",TODAY()-Q273)</f>
        <v>106</v>
      </c>
      <c r="S273">
        <v>46211</v>
      </c>
      <c r="T273">
        <v>800000</v>
      </c>
      <c r="U273" t="str">
        <f>IF(Q273="","SIN ESTADO",IF(S273&lt;&gt;"","PAGA",IF(R273&gt;0,"VENCIDA",IF(R273&gt;=-5,"POR VENCER","AL DÍA"))))</f>
        <v>PAGA</v>
      </c>
      <c r="V273" t="str">
        <v>TRANSFERENCIA</v>
      </c>
      <c r="W273">
        <f>IF(N($H273)&lt;3,"",IF(Q273="","",Q273+31))</f>
        <v>46243</v>
      </c>
      <c r="X273">
        <f>IF(W273="","",TODAY()-W273)</f>
        <v>75</v>
      </c>
      <c r="Y273">
        <v>46242</v>
      </c>
      <c r="Z273">
        <v>800000</v>
      </c>
      <c r="AA273" t="str">
        <f>IF(W273="","SIN ESTADO",IF(Y273&lt;&gt;"","PAGA",IF(X273&gt;0,"VENCIDA",IF(X273&gt;=-5,"POR VENCER","AL DÍA"))))</f>
        <v>PAGA</v>
      </c>
      <c r="AB273" t="str">
        <v>TRANSFERENCIA</v>
      </c>
      <c r="AC273">
        <f>IF(N($H273)&lt;4,"",IF(W273="","",W273+31))</f>
        <v>46274</v>
      </c>
      <c r="AD273">
        <f>IF(AC273="","",TODAY()-AC273)</f>
        <v>44</v>
      </c>
      <c r="AE273">
        <v>46243</v>
      </c>
      <c r="AF273">
        <v>800000</v>
      </c>
      <c r="AG273" t="str">
        <f>IF(AC273="","SIN ESTADO",IF(AE273&lt;&gt;"","PAGA",IF(AD273&gt;0,"VENCIDA",IF(AD273&gt;=-5,"POR VENCER","AL DÍA"))))</f>
        <v>PAGA</v>
      </c>
      <c r="AH273" t="str">
        <v>TRANSFERENCIA</v>
      </c>
      <c r="AI273">
        <f>IF(N($H273)&lt;5,"",IF(AC273="","",AC273+31))</f>
        <v>46305</v>
      </c>
      <c r="AJ273">
        <f>IF(AI273="","",TODAY()-AI273)</f>
        <v>13</v>
      </c>
      <c r="AK273">
        <v>46303</v>
      </c>
      <c r="AL273">
        <v>800000</v>
      </c>
      <c r="AM273" t="str">
        <f>IF(AI273="","SIN ESTADO",IF(AK273&lt;&gt;"","PAGA",IF(AJ273&gt;0,"VENCIDA",IF(AJ273&gt;=-5,"POR VENCER","AL DÍA"))))</f>
        <v>PAGA</v>
      </c>
      <c r="AN273" t="str">
        <v>TRANSFERENCIA</v>
      </c>
      <c r="AO273">
        <f>IF(N($H273)&lt;6,"",IF(AI273="","",AI273+31))</f>
        <v>46336</v>
      </c>
      <c r="AP273">
        <f>IF(AO273="","",TODAY()-AO273)</f>
        <v>-18</v>
      </c>
      <c r="AS273" t="str">
        <f>IF(AO273="","SIN ESTADO",IF(AQ273&lt;&gt;"","PAGA",IF(AP273&gt;0,"VENCIDA",IF(AP273&gt;=-5,"POR VENCER","AL DÍA"))))</f>
        <v>AL DÍA</v>
      </c>
      <c r="AU273">
        <f>IF(N($H273)&lt;7,"",IF(AO273="","",AO273+31))</f>
        <v>46367</v>
      </c>
      <c r="AV273">
        <f>IF(AU273="","",TODAY()-AU273)</f>
        <v>-49</v>
      </c>
      <c r="AY273" t="str">
        <f>IF(AU273="","SIN ESTADO",IF(AW273&lt;&gt;"","PAGA",IF(AV273&gt;0,"VENCIDA",IF(AV273&gt;=-5,"POR VENCER","AL DÍA"))))</f>
        <v>AL DÍA</v>
      </c>
      <c r="BA273">
        <f>IF(N($H273)&lt;8,"",IF(AU273="","",AU273+31))</f>
        <v>46398</v>
      </c>
      <c r="BB273">
        <f>IF(BA273="","",TODAY()-BA273)</f>
        <v>-80</v>
      </c>
      <c r="BE273" t="str">
        <f>IF(BA273="","SIN ESTADO",IF(BC273&lt;&gt;"","PAGA",IF(BB273&gt;0,"VENCIDA",IF(BB273&gt;=-5,"POR VENCER","AL DÍA"))))</f>
        <v>AL DÍA</v>
      </c>
      <c r="BG273">
        <f>IF(N($H273)&lt;9,"",IF(BA273="","",BA273+31))</f>
        <v>46429</v>
      </c>
      <c r="BH273">
        <f>IF(BG273="","",TODAY()-BG273)</f>
        <v>-111</v>
      </c>
      <c r="BK273" t="str">
        <f>IF(BG273="","SIN ESTADO",IF(BI273&lt;&gt;"","PAGA",IF(BH273&gt;0,"VENCIDA",IF(BH273&gt;=-5,"POR VENCER","AL DÍA"))))</f>
        <v>AL DÍA</v>
      </c>
      <c r="BM273">
        <f>IF(N($H273)&lt;10,"",IF(BG273="","",BG273+31))</f>
        <v>46460</v>
      </c>
      <c r="BN273">
        <f>IF(BM273="","",TODAY()-BM273)</f>
        <v>-142</v>
      </c>
      <c r="BQ273" t="str">
        <f>IF(BM273="","SIN ESTADO",IF(BO273&lt;&gt;"","PAGA",IF(BN273&gt;0,"VENCIDA",IF(BN273&gt;=-5,"POR VENCER","AL DÍA"))))</f>
        <v>AL DÍA</v>
      </c>
      <c r="BS273">
        <f>IF(N($H273)&lt;11,"",IF(BM273="","",BM273+31))</f>
        <v>46491</v>
      </c>
      <c r="BT273">
        <f>IF(BS273="","",TODAY()-BS273)</f>
        <v>-173</v>
      </c>
      <c r="BW273" t="str">
        <f>IF(BS273="","SIN ESTADO",IF(BU273&lt;&gt;"","PAGA",IF(BT273&gt;0,"VENCIDA",IF(BT273&gt;=-5,"POR VENCER","AL DÍA"))))</f>
        <v>AL DÍA</v>
      </c>
      <c r="BY273">
        <f>IF(N($H273)&lt;12,"",IF(BS273="","",BS273+31))</f>
        <v>46522</v>
      </c>
      <c r="BZ273">
        <f>IF(BY273="","",TODAY()-BY273)</f>
        <v>-204</v>
      </c>
      <c r="CC273" t="str">
        <f>IF(BY273="","SIN ESTADO",IF(CA273&lt;&gt;"","PAGA",IF(BZ273&gt;0,"VENCIDA",IF(BZ273&gt;=-5,"POR VENCER","AL DÍA"))))</f>
        <v>AL DÍA</v>
      </c>
      <c r="CE273">
        <f>IF(N($H273)&lt;13,"",IF(BY273="","",BY273+31))</f>
        <v>46553</v>
      </c>
      <c r="CF273">
        <f>IF(CE273="","",TODAY()-CE273)</f>
        <v>-235</v>
      </c>
      <c r="CI273" t="str">
        <f>IF(CE273="","SIN ESTADO",IF(CG273&lt;&gt;"","PAGA",IF(CF273&gt;0,"VENCIDA",IF(CF273&gt;=-5,"POR VENCER","AL DÍA"))))</f>
        <v>AL DÍA</v>
      </c>
      <c r="CK273">
        <f>IF(N($H273)&lt;14,"",IF(CE273="","",CE273+31))</f>
        <v>46584</v>
      </c>
      <c r="CL273">
        <f>IF(CK273="","",TODAY()-CK273)</f>
        <v>-266</v>
      </c>
      <c r="CO273" t="str">
        <f>IF(CK273="","SIN ESTADO",IF(CM273&lt;&gt;"","PAGA",IF(CL273&gt;0,"VENCIDA",IF(CL273&gt;=-5,"POR VENCER","AL DÍA"))))</f>
        <v>AL DÍA</v>
      </c>
      <c r="CQ273">
        <f>IF(N($H273)&lt;15,"",IF(CK273="","",CK273+31))</f>
        <v>46615</v>
      </c>
      <c r="CR273">
        <f>IF(CQ273="","",TODAY()-CQ273)</f>
        <v>-297</v>
      </c>
      <c r="CU273" t="str">
        <f>IF(CQ273="","SIN ESTADO",IF(CS273&lt;&gt;"","PAGA",IF(CR273&gt;0,"VENCIDA",IF(CR273&gt;=-5,"POR VENCER","AL DÍA"))))</f>
        <v>AL DÍA</v>
      </c>
      <c r="CW273">
        <f>IF(N($H273)&lt;16,"",IF(CQ273="","",CQ273+31))</f>
        <v>46646</v>
      </c>
      <c r="CX273">
        <f>IF(CW273="","",TODAY()-CW273)</f>
        <v>-328</v>
      </c>
      <c r="DA273" t="str">
        <f>IF(CW273="","SIN ESTADO",IF(CY273&lt;&gt;"","PAGA",IF(CX273&gt;0,"VENCIDA",IF(CX273&gt;=-5,"POR VENCER","AL DÍA"))))</f>
        <v>AL DÍA</v>
      </c>
      <c r="DC273">
        <f>IF(N($H273)&lt;17,"",IF(CW273="","",CW273+31))</f>
        <v>46677</v>
      </c>
      <c r="DD273">
        <f>IF(DC273="","",TODAY()-DC273)</f>
        <v>-359</v>
      </c>
      <c r="DG273" t="str">
        <f>IF(DC273="","SIN ESTADO",IF(DE273&lt;&gt;"","PAGA",IF(DD273&gt;0,"VENCIDA",IF(DD273&gt;=-5,"POR VENCER","AL DÍA"))))</f>
        <v>AL DÍA</v>
      </c>
      <c r="DI273">
        <f>IF(N($H273)&lt;18,"",IF(DC273="","",DC273+31))</f>
        <v>46708</v>
      </c>
      <c r="DJ273">
        <f>IF(DI273="","",TODAY()-DI273)</f>
        <v>-390</v>
      </c>
      <c r="DM273" t="str">
        <f>IF(DI273="","SIN ESTADO",IF(DK273&lt;&gt;"","PAGA",IF(DJ273&gt;0,"VENCIDA",IF(DJ273&gt;=-5,"POR VENCER","AL DÍA"))))</f>
        <v>AL DÍA</v>
      </c>
      <c r="DO273">
        <f>IF(N($H273)&lt;19,"",IF(DI273="","",DI273+31))</f>
        <v>46739</v>
      </c>
      <c r="DP273">
        <f>IF(DO273="","",TODAY()-DO273)</f>
        <v>-421</v>
      </c>
      <c r="DS273" t="str">
        <f>IF(DO273="","SIN ESTADO",IF(DQ273&lt;&gt;"","PAGA",IF(DP273&gt;0,"VENCIDA",IF(DP273&gt;=-5,"POR VENCER","AL DÍA"))))</f>
        <v>AL DÍA</v>
      </c>
      <c r="DU273">
        <f>IF(N($H273)&lt;20,"",IF(DO273="","",DO273+31))</f>
        <v>46770</v>
      </c>
      <c r="DV273">
        <f>IF(DU273="","",TODAY()-DU273)</f>
        <v>-452</v>
      </c>
      <c r="DY273" t="str">
        <f>IF(DU273="","SIN ESTADO",IF(DW273&lt;&gt;"","PAGA",IF(DV273&gt;0,"VENCIDA",IF(DV273&gt;=-5,"POR VENCER","AL DÍA"))))</f>
        <v>AL DÍA</v>
      </c>
      <c r="EA273">
        <f>IF(N($H273)&lt;21,"",IF(DU273="","",DU273+31))</f>
        <v>46801</v>
      </c>
      <c r="EB273">
        <f>IF(EA273="","",TODAY()-EA273)</f>
        <v>-483</v>
      </c>
      <c r="EE273" t="str">
        <f>IF(EA273="","SIN ESTADO",IF(EC273&lt;&gt;"","PAGA",IF(EB273&gt;0,"VENCIDA",IF(EB273&gt;=-5,"POR VENCER","AL DÍA"))))</f>
        <v>AL DÍA</v>
      </c>
      <c r="EG273">
        <f>IF(N($H273)&lt;22,"",IF(EA273="","",EA273+31))</f>
        <v>46832</v>
      </c>
      <c r="EH273">
        <f>IF(EG273="","",TODAY()-EG273)</f>
        <v>-514</v>
      </c>
      <c r="EK273" t="str">
        <f>IF(EG273="","SIN ESTADO",IF(EI273&lt;&gt;"","PAGA",IF(EH273&gt;0,"VENCIDA",IF(EH273&gt;=-5,"POR VENCER","AL DÍA"))))</f>
        <v>AL DÍA</v>
      </c>
      <c r="EM273">
        <f>IF(N($H273)&lt;23,"",IF(EG273="","",EG273+31))</f>
        <v>46863</v>
      </c>
      <c r="EN273">
        <f>IF(EM273="","",TODAY()-EM273)</f>
        <v>-545</v>
      </c>
      <c r="EQ273" t="str">
        <f>IF(EM273="","SIN ESTADO",IF(EO273&lt;&gt;"","PAGA",IF(EN273&gt;0,"VENCIDA",IF(EN273&gt;=-5,"POR VENCER","AL DÍA"))))</f>
        <v>AL DÍA</v>
      </c>
      <c r="ES273">
        <f>IF(N($H273)&lt;24,"",IF(EM273="","",EM273+31))</f>
        <v>46894</v>
      </c>
      <c r="ET273">
        <f>IF(ES273="","",TODAY()-ES273)</f>
        <v>-576</v>
      </c>
      <c r="EW273" t="str">
        <f>IF(ES273="","SIN ESTADO",IF(EU273&lt;&gt;"","PAGA",IF(ET273&gt;0,"VENCIDA",IF(ET273&gt;=-5,"POR VENCER","AL DÍA"))))</f>
        <v>AL DÍA</v>
      </c>
      <c r="EY273">
        <f>IF(N($H273)&lt;25,"",IF(ES273="","",ES273+31))</f>
        <v>46925</v>
      </c>
      <c r="EZ273">
        <f>IF(EY273="","",TODAY()-EY273)</f>
        <v>-607</v>
      </c>
      <c r="FC273" t="str">
        <f>IF(EY273="","SIN ESTADO",IF(FA273&lt;&gt;"","PAGA",IF(EZ273&gt;0,"VENCIDA",IF(EZ273&gt;=-5,"POR VENCER","AL DÍA"))))</f>
        <v>AL DÍA</v>
      </c>
      <c r="FE273">
        <f>IF(N($H273)&lt;26,"",IF(EY273="","",EY273+31))</f>
        <v>46956</v>
      </c>
      <c r="FF273">
        <f>IF(FE273="","",TODAY()-FE273)</f>
        <v>-638</v>
      </c>
      <c r="FI273" t="str">
        <f>IF(FE273="","SIN ESTADO",IF(FG273&lt;&gt;"","PAGA",IF(FF273&gt;0,"VENCIDA",IF(FF273&gt;=-5,"POR VENCER","AL DÍA"))))</f>
        <v>AL DÍA</v>
      </c>
      <c r="FK273">
        <f>IF(N($H273)&lt;27,"",IF(FE273="","",FE273+31))</f>
        <v>46987</v>
      </c>
      <c r="FL273">
        <f>IF(FK273="","",TODAY()-FK273)</f>
        <v>-669</v>
      </c>
      <c r="FO273" t="str">
        <f>IF(FK273="","SIN ESTADO",IF(FM273&lt;&gt;"","PAGA",IF(FL273&gt;0,"VENCIDA",IF(FL273&gt;=-5,"POR VENCER","AL DÍA"))))</f>
        <v>AL DÍA</v>
      </c>
      <c r="FQ273">
        <f>IF(N($H273)&lt;28,"",IF(FK273="","",FK273+31))</f>
        <v>47018</v>
      </c>
      <c r="FR273">
        <f>IF(FQ273="","",TODAY()-FQ273)</f>
        <v>-700</v>
      </c>
      <c r="FU273" t="str">
        <f>IF(FQ273="","SIN ESTADO",IF(FS273&lt;&gt;"","PAGA",IF(FR273&gt;0,"VENCIDA",IF(FR273&gt;=-5,"POR VENCER","AL DÍA"))))</f>
        <v>AL DÍA</v>
      </c>
      <c r="FW273">
        <f>IF(N($H273)&lt;29,"",IF(FQ273="","",FQ273+31))</f>
        <v>47049</v>
      </c>
      <c r="FX273">
        <f>IF(FW273="","",TODAY()-FW273)</f>
        <v>-731</v>
      </c>
      <c r="GA273" t="str">
        <f>IF(FW273="","SIN ESTADO",IF(FY273&lt;&gt;"","PAGA",IF(FX273&gt;0,"VENCIDA",IF(FX273&gt;=-5,"POR VENCER","AL DÍA"))))</f>
        <v>AL DÍA</v>
      </c>
      <c r="GC273">
        <f>IF(N($H273)&lt;30,"",IF(FW273="","",FW273+31))</f>
        <v>47080</v>
      </c>
      <c r="GD273">
        <f>IF(GC273="","",TODAY()-GC273)</f>
        <v>-762</v>
      </c>
      <c r="GG273" t="str">
        <f>IF(GC273="","SIN ESTADO",IF(GE273&lt;&gt;"","PAGA",IF(GD273&gt;0,"VENCIDA",IF(GD273&gt;=-5,"POR VENCER","AL DÍA"))))</f>
        <v>AL DÍA</v>
      </c>
      <c r="GI273" t="str">
        <f>IF(N($H273)&lt;31,"",IF(GC273="","",GC273+31))</f>
        <v/>
      </c>
      <c r="GJ273" t="str">
        <f>IF(GI273="","",TODAY()-GI273)</f>
        <v/>
      </c>
      <c r="GM273" t="str">
        <f>IF(GI273="","SIN ESTADO",IF(GK273&lt;&gt;"","PAGA",IF(GJ273&gt;0,"VENCIDA",IF(GJ273&gt;=-5,"POR VENCER","AL DÍA"))))</f>
        <v>SIN ESTADO</v>
      </c>
      <c r="GO273" t="str">
        <f>IF(N($H273)&lt;32,"",IF(GI273="","",GI273+31))</f>
        <v/>
      </c>
      <c r="GP273" t="str">
        <f>IF(GO273="","",TODAY()-GO273)</f>
        <v/>
      </c>
      <c r="GS273" t="str">
        <f>IF(GO273="","SIN ESTADO",IF(GQ273&lt;&gt;"","PAGA",IF(GP273&gt;0,"VENCIDA",IF(GP273&gt;=-5,"POR VENCER","AL DÍA"))))</f>
        <v>SIN ESTADO</v>
      </c>
      <c r="GU273" t="str">
        <f>IF(N($H273)&lt;33,"",IF(GO273="","",GO273+31))</f>
        <v/>
      </c>
      <c r="GV273" t="str">
        <f>IF(GU273="","",TODAY()-GU273)</f>
        <v/>
      </c>
      <c r="GY273" t="str">
        <f>IF(GU273="","SIN ESTADO",IF(GW273&lt;&gt;"","PAGA",IF(GV273&gt;0,"VENCIDA",IF(GV273&gt;=-5,"POR VENCER","AL DÍA"))))</f>
        <v>SIN ESTADO</v>
      </c>
      <c r="HA273" t="str">
        <f>IF(N($H273)&lt;34,"",IF(GU273="","",GU273+31))</f>
        <v/>
      </c>
      <c r="HB273" t="str">
        <f>IF(HA273="","",TODAY()-HA273)</f>
        <v/>
      </c>
      <c r="HE273" t="str">
        <f>IF(HA273="","SIN ESTADO",IF(HC273&lt;&gt;"","PAGA",IF(HB273&gt;0,"VENCIDA",IF(HB273&gt;=-5,"POR VENCER","AL DÍA"))))</f>
        <v>SIN ESTADO</v>
      </c>
      <c r="HG273" t="str">
        <f>IF(N($H273)&lt;35,"",IF(HA273="","",HA273+31))</f>
        <v/>
      </c>
      <c r="HH273" t="str">
        <f>IF(HG273="","",TODAY()-HG273)</f>
        <v/>
      </c>
      <c r="HK273" t="str">
        <f>IF(HG273="","SIN ESTADO",IF(HI273&lt;&gt;"","PAGA",IF(HH273&gt;0,"VENCIDA",IF(HH273&gt;=-5,"POR VENCER","AL DÍA"))))</f>
        <v>SIN ESTADO</v>
      </c>
      <c r="HM273" t="str">
        <f>IF(N($H273)&lt;36,"",IF(HG273="","",HG273+31))</f>
        <v/>
      </c>
      <c r="HN273" t="str">
        <f>IF(HM273="","",TODAY()-HM273)</f>
        <v/>
      </c>
      <c r="HQ273" t="str">
        <f>IF(HM273="","SIN ESTADO",IF(HO273&lt;&gt;"","PAGA",IF(HN273&gt;0,"VENCIDA",IF(HN273&gt;=-5,"POR VENCER","AL DÍA"))))</f>
        <v>SIN ESTADO</v>
      </c>
      <c r="HS273">
        <f>N273+T273+Z273+AF273+AL273+AR273+AX273+BD273+BJ273+BP273+BV273+CB273+CH273+CN273+CT273+CZ273+DF273+DL273+DR273+DX273+ED273+EJ273+EP273+EV273+FB273+FH273+FN273+FT273+FZ273+GF273+GL273+GR273+GX273+HD273+HJ273+HP273</f>
        <v>4000000</v>
      </c>
      <c r="HU273">
        <f>IFERROR(N($J273),0)</f>
        <v>800000</v>
      </c>
      <c r="HW273">
        <f>SUMPRODUCT((MOD(COLUMN($M273:$HR273)-COLUMN($M273),6)=0)*ISNUMBER($M273:$HR273)*($M273:$HR273&gt;=RESUMEN!$C$26)*($M273:$HR273&lt;=RESUMEN!$C$27)*IFERROR(N($N273:$HS273),0))</f>
        <v>1600000</v>
      </c>
      <c r="HX273">
        <f>SUMPRODUCT((MOD(COLUMN($M273:$HR273)-COLUMN($M273),6)=0)*ISNUMBER($M273:$HR273)*($M273:$HR273&gt;=RESUMEN!$C$26)*($M273:$HR273&lt;=RESUMEN!$C$27))</f>
        <v>2</v>
      </c>
    </row>
    <row r="274">
      <c r="B274">
        <f>VENTAS!A273</f>
        <v>271</v>
      </c>
      <c r="C274" t="str">
        <f>VENTAS!B273</f>
        <v xml:space="preserve">LC2 - 29 - 4 </v>
      </c>
      <c r="D274" t="str">
        <f>VENTAS!C273</f>
        <v>VENDIDO</v>
      </c>
      <c r="E274">
        <f>VENTAS!D273</f>
        <v>28000000</v>
      </c>
      <c r="F274">
        <f>VENTAS!J273</f>
        <v>23000000</v>
      </c>
      <c r="G274">
        <f>VENTAS!F273</f>
        <v>46132</v>
      </c>
      <c r="H274">
        <f>VENTAS!K273</f>
        <v>24</v>
      </c>
      <c r="I274" t="str">
        <f>VENTAS!M273</f>
        <v>5 DE CADA MES</v>
      </c>
      <c r="J274">
        <f>VENTAS!L273</f>
        <v>958300</v>
      </c>
      <c r="K274">
        <f>IF(N($H274)&lt;1,"",$G274+31)</f>
        <v>46163</v>
      </c>
      <c r="L274">
        <f>IF(K274="","",TODAY()-K274)</f>
        <v>155</v>
      </c>
      <c r="M274">
        <v>46088</v>
      </c>
      <c r="N274">
        <v>833000</v>
      </c>
      <c r="O274" t="str">
        <f>IF(K274="","SIN ESTADO",IF(M274&lt;&gt;"","PAGA",IF(L274&gt;0,"VENCIDA",IF(L274&gt;=-5,"POR VENCER","AL DÍA"))))</f>
        <v>PAGA</v>
      </c>
      <c r="P274" t="str">
        <v>TRANSFERENCIA</v>
      </c>
      <c r="Q274">
        <f>IF(N($H274)&lt;2,"",IF(K274="","",K274+31))</f>
        <v>46194</v>
      </c>
      <c r="R274">
        <f>IF(Q274="","",TODAY()-Q274)</f>
        <v>124</v>
      </c>
      <c r="S274">
        <v>46118</v>
      </c>
      <c r="T274">
        <v>833000</v>
      </c>
      <c r="U274" t="str">
        <f>IF(Q274="","SIN ESTADO",IF(S274&lt;&gt;"","PAGA",IF(R274&gt;0,"VENCIDA",IF(R274&gt;=-5,"POR VENCER","AL DÍA"))))</f>
        <v>PAGA</v>
      </c>
      <c r="V274" t="str">
        <v>TRANSFERENCIA</v>
      </c>
      <c r="W274">
        <f>IF(N($H274)&lt;3,"",IF(Q274="","",Q274+31))</f>
        <v>46225</v>
      </c>
      <c r="X274">
        <f>IF(W274="","",TODAY()-W274)</f>
        <v>93</v>
      </c>
      <c r="Y274">
        <v>46194</v>
      </c>
      <c r="Z274">
        <v>3115700</v>
      </c>
      <c r="AA274" t="str">
        <f>IF(W274="","SIN ESTADO",IF(Y274&lt;&gt;"","PAGA",IF(X274&gt;0,"VENCIDA",IF(X274&gt;=-5,"POR VENCER","AL DÍA"))))</f>
        <v>PAGA</v>
      </c>
      <c r="AB274" t="str">
        <v>TRANSFERENCIA</v>
      </c>
      <c r="AC274">
        <f>IF(N($H274)&lt;4,"",IF(W274="","",W274+31))</f>
        <v>46256</v>
      </c>
      <c r="AD274">
        <f>IF(AC274="","",TODAY()-AC274)</f>
        <v>62</v>
      </c>
      <c r="AG274" t="str">
        <f>IF(AC274="","SIN ESTADO",IF(AE274&lt;&gt;"","PAGA",IF(AD274&gt;0,"VENCIDA",IF(AD274&gt;=-5,"POR VENCER","AL DÍA"))))</f>
        <v>VENCIDA</v>
      </c>
      <c r="AI274">
        <f>IF(N($H274)&lt;5,"",IF(AC274="","",AC274+31))</f>
        <v>46287</v>
      </c>
      <c r="AJ274">
        <f>IF(AI274="","",TODAY()-AI274)</f>
        <v>31</v>
      </c>
      <c r="AM274" t="str">
        <f>IF(AI274="","SIN ESTADO",IF(AK274&lt;&gt;"","PAGA",IF(AJ274&gt;0,"VENCIDA",IF(AJ274&gt;=-5,"POR VENCER","AL DÍA"))))</f>
        <v>VENCIDA</v>
      </c>
      <c r="AO274">
        <f>IF(N($H274)&lt;6,"",IF(AI274="","",AI274+31))</f>
        <v>46318</v>
      </c>
      <c r="AP274">
        <f>IF(AO274="","",TODAY()-AO274)</f>
        <v>0</v>
      </c>
      <c r="AS274" t="str">
        <f>IF(AO274="","SIN ESTADO",IF(AQ274&lt;&gt;"","PAGA",IF(AP274&gt;0,"VENCIDA",IF(AP274&gt;=-5,"POR VENCER","AL DÍA"))))</f>
        <v>POR VENCER</v>
      </c>
      <c r="AU274">
        <f>IF(N($H274)&lt;7,"",IF(AO274="","",AO274+31))</f>
        <v>46349</v>
      </c>
      <c r="AV274">
        <f>IF(AU274="","",TODAY()-AU274)</f>
        <v>-31</v>
      </c>
      <c r="AY274" t="str">
        <f>IF(AU274="","SIN ESTADO",IF(AW274&lt;&gt;"","PAGA",IF(AV274&gt;0,"VENCIDA",IF(AV274&gt;=-5,"POR VENCER","AL DÍA"))))</f>
        <v>AL DÍA</v>
      </c>
      <c r="BA274">
        <f>IF(N($H274)&lt;8,"",IF(AU274="","",AU274+31))</f>
        <v>46380</v>
      </c>
      <c r="BB274">
        <f>IF(BA274="","",TODAY()-BA274)</f>
        <v>-62</v>
      </c>
      <c r="BE274" t="str">
        <f>IF(BA274="","SIN ESTADO",IF(BC274&lt;&gt;"","PAGA",IF(BB274&gt;0,"VENCIDA",IF(BB274&gt;=-5,"POR VENCER","AL DÍA"))))</f>
        <v>AL DÍA</v>
      </c>
      <c r="BG274">
        <f>IF(N($H274)&lt;9,"",IF(BA274="","",BA274+31))</f>
        <v>46411</v>
      </c>
      <c r="BH274">
        <f>IF(BG274="","",TODAY()-BG274)</f>
        <v>-93</v>
      </c>
      <c r="BK274" t="str">
        <f>IF(BG274="","SIN ESTADO",IF(BI274&lt;&gt;"","PAGA",IF(BH274&gt;0,"VENCIDA",IF(BH274&gt;=-5,"POR VENCER","AL DÍA"))))</f>
        <v>AL DÍA</v>
      </c>
      <c r="BM274">
        <f>IF(N($H274)&lt;10,"",IF(BG274="","",BG274+31))</f>
        <v>46442</v>
      </c>
      <c r="BN274">
        <f>IF(BM274="","",TODAY()-BM274)</f>
        <v>-124</v>
      </c>
      <c r="BQ274" t="str">
        <f>IF(BM274="","SIN ESTADO",IF(BO274&lt;&gt;"","PAGA",IF(BN274&gt;0,"VENCIDA",IF(BN274&gt;=-5,"POR VENCER","AL DÍA"))))</f>
        <v>AL DÍA</v>
      </c>
      <c r="BS274">
        <f>IF(N($H274)&lt;11,"",IF(BM274="","",BM274+31))</f>
        <v>46473</v>
      </c>
      <c r="BT274">
        <f>IF(BS274="","",TODAY()-BS274)</f>
        <v>-155</v>
      </c>
      <c r="BW274" t="str">
        <f>IF(BS274="","SIN ESTADO",IF(BU274&lt;&gt;"","PAGA",IF(BT274&gt;0,"VENCIDA",IF(BT274&gt;=-5,"POR VENCER","AL DÍA"))))</f>
        <v>AL DÍA</v>
      </c>
      <c r="BY274">
        <f>IF(N($H274)&lt;12,"",IF(BS274="","",BS274+31))</f>
        <v>46504</v>
      </c>
      <c r="BZ274">
        <f>IF(BY274="","",TODAY()-BY274)</f>
        <v>-186</v>
      </c>
      <c r="CC274" t="str">
        <f>IF(BY274="","SIN ESTADO",IF(CA274&lt;&gt;"","PAGA",IF(BZ274&gt;0,"VENCIDA",IF(BZ274&gt;=-5,"POR VENCER","AL DÍA"))))</f>
        <v>AL DÍA</v>
      </c>
      <c r="CE274">
        <f>IF(N($H274)&lt;13,"",IF(BY274="","",BY274+31))</f>
        <v>46535</v>
      </c>
      <c r="CF274">
        <f>IF(CE274="","",TODAY()-CE274)</f>
        <v>-217</v>
      </c>
      <c r="CI274" t="str">
        <f>IF(CE274="","SIN ESTADO",IF(CG274&lt;&gt;"","PAGA",IF(CF274&gt;0,"VENCIDA",IF(CF274&gt;=-5,"POR VENCER","AL DÍA"))))</f>
        <v>AL DÍA</v>
      </c>
      <c r="CK274">
        <f>IF(N($H274)&lt;14,"",IF(CE274="","",CE274+31))</f>
        <v>46566</v>
      </c>
      <c r="CL274">
        <f>IF(CK274="","",TODAY()-CK274)</f>
        <v>-248</v>
      </c>
      <c r="CO274" t="str">
        <f>IF(CK274="","SIN ESTADO",IF(CM274&lt;&gt;"","PAGA",IF(CL274&gt;0,"VENCIDA",IF(CL274&gt;=-5,"POR VENCER","AL DÍA"))))</f>
        <v>AL DÍA</v>
      </c>
      <c r="CQ274">
        <f>IF(N($H274)&lt;15,"",IF(CK274="","",CK274+31))</f>
        <v>46597</v>
      </c>
      <c r="CR274">
        <f>IF(CQ274="","",TODAY()-CQ274)</f>
        <v>-279</v>
      </c>
      <c r="CU274" t="str">
        <f>IF(CQ274="","SIN ESTADO",IF(CS274&lt;&gt;"","PAGA",IF(CR274&gt;0,"VENCIDA",IF(CR274&gt;=-5,"POR VENCER","AL DÍA"))))</f>
        <v>AL DÍA</v>
      </c>
      <c r="CW274">
        <f>IF(N($H274)&lt;16,"",IF(CQ274="","",CQ274+31))</f>
        <v>46628</v>
      </c>
      <c r="CX274">
        <f>IF(CW274="","",TODAY()-CW274)</f>
        <v>-310</v>
      </c>
      <c r="DA274" t="str">
        <f>IF(CW274="","SIN ESTADO",IF(CY274&lt;&gt;"","PAGA",IF(CX274&gt;0,"VENCIDA",IF(CX274&gt;=-5,"POR VENCER","AL DÍA"))))</f>
        <v>AL DÍA</v>
      </c>
      <c r="DC274">
        <f>IF(N($H274)&lt;17,"",IF(CW274="","",CW274+31))</f>
        <v>46659</v>
      </c>
      <c r="DD274">
        <f>IF(DC274="","",TODAY()-DC274)</f>
        <v>-341</v>
      </c>
      <c r="DG274" t="str">
        <f>IF(DC274="","SIN ESTADO",IF(DE274&lt;&gt;"","PAGA",IF(DD274&gt;0,"VENCIDA",IF(DD274&gt;=-5,"POR VENCER","AL DÍA"))))</f>
        <v>AL DÍA</v>
      </c>
      <c r="DI274">
        <f>IF(N($H274)&lt;18,"",IF(DC274="","",DC274+31))</f>
        <v>46690</v>
      </c>
      <c r="DJ274">
        <f>IF(DI274="","",TODAY()-DI274)</f>
        <v>-372</v>
      </c>
      <c r="DM274" t="str">
        <f>IF(DI274="","SIN ESTADO",IF(DK274&lt;&gt;"","PAGA",IF(DJ274&gt;0,"VENCIDA",IF(DJ274&gt;=-5,"POR VENCER","AL DÍA"))))</f>
        <v>AL DÍA</v>
      </c>
      <c r="DO274">
        <f>IF(N($H274)&lt;19,"",IF(DI274="","",DI274+31))</f>
        <v>46721</v>
      </c>
      <c r="DP274">
        <f>IF(DO274="","",TODAY()-DO274)</f>
        <v>-403</v>
      </c>
      <c r="DS274" t="str">
        <f>IF(DO274="","SIN ESTADO",IF(DQ274&lt;&gt;"","PAGA",IF(DP274&gt;0,"VENCIDA",IF(DP274&gt;=-5,"POR VENCER","AL DÍA"))))</f>
        <v>AL DÍA</v>
      </c>
      <c r="DU274">
        <f>IF(N($H274)&lt;20,"",IF(DO274="","",DO274+31))</f>
        <v>46752</v>
      </c>
      <c r="DV274">
        <f>IF(DU274="","",TODAY()-DU274)</f>
        <v>-434</v>
      </c>
      <c r="DY274" t="str">
        <f>IF(DU274="","SIN ESTADO",IF(DW274&lt;&gt;"","PAGA",IF(DV274&gt;0,"VENCIDA",IF(DV274&gt;=-5,"POR VENCER","AL DÍA"))))</f>
        <v>AL DÍA</v>
      </c>
      <c r="EA274">
        <f>IF(N($H274)&lt;21,"",IF(DU274="","",DU274+31))</f>
        <v>46783</v>
      </c>
      <c r="EB274">
        <f>IF(EA274="","",TODAY()-EA274)</f>
        <v>-465</v>
      </c>
      <c r="EE274" t="str">
        <f>IF(EA274="","SIN ESTADO",IF(EC274&lt;&gt;"","PAGA",IF(EB274&gt;0,"VENCIDA",IF(EB274&gt;=-5,"POR VENCER","AL DÍA"))))</f>
        <v>AL DÍA</v>
      </c>
      <c r="EG274">
        <f>IF(N($H274)&lt;22,"",IF(EA274="","",EA274+31))</f>
        <v>46814</v>
      </c>
      <c r="EH274">
        <f>IF(EG274="","",TODAY()-EG274)</f>
        <v>-496</v>
      </c>
      <c r="EK274" t="str">
        <f>IF(EG274="","SIN ESTADO",IF(EI274&lt;&gt;"","PAGA",IF(EH274&gt;0,"VENCIDA",IF(EH274&gt;=-5,"POR VENCER","AL DÍA"))))</f>
        <v>AL DÍA</v>
      </c>
      <c r="EM274">
        <f>IF(N($H274)&lt;23,"",IF(EG274="","",EG274+31))</f>
        <v>46845</v>
      </c>
      <c r="EN274">
        <f>IF(EM274="","",TODAY()-EM274)</f>
        <v>-527</v>
      </c>
      <c r="EQ274" t="str">
        <f>IF(EM274="","SIN ESTADO",IF(EO274&lt;&gt;"","PAGA",IF(EN274&gt;0,"VENCIDA",IF(EN274&gt;=-5,"POR VENCER","AL DÍA"))))</f>
        <v>AL DÍA</v>
      </c>
      <c r="ES274">
        <f>IF(N($H274)&lt;24,"",IF(EM274="","",EM274+31))</f>
        <v>46876</v>
      </c>
      <c r="ET274">
        <f>IF(ES274="","",TODAY()-ES274)</f>
        <v>-558</v>
      </c>
      <c r="EW274" t="str">
        <f>IF(ES274="","SIN ESTADO",IF(EU274&lt;&gt;"","PAGA",IF(ET274&gt;0,"VENCIDA",IF(ET274&gt;=-5,"POR VENCER","AL DÍA"))))</f>
        <v>AL DÍA</v>
      </c>
      <c r="EY274" t="str">
        <f>IF(N($H274)&lt;25,"",IF(ES274="","",ES274+31))</f>
        <v/>
      </c>
      <c r="EZ274" t="str">
        <f>IF(EY274="","",TODAY()-EY274)</f>
        <v/>
      </c>
      <c r="FC274" t="str">
        <f>IF(EY274="","SIN ESTADO",IF(FA274&lt;&gt;"","PAGA",IF(EZ274&gt;0,"VENCIDA",IF(EZ274&gt;=-5,"POR VENCER","AL DÍA"))))</f>
        <v>SIN ESTADO</v>
      </c>
      <c r="FE274" t="str">
        <f>IF(N($H274)&lt;26,"",IF(EY274="","",EY274+31))</f>
        <v/>
      </c>
      <c r="FF274" t="str">
        <f>IF(FE274="","",TODAY()-FE274)</f>
        <v/>
      </c>
      <c r="FI274" t="str">
        <f>IF(FE274="","SIN ESTADO",IF(FG274&lt;&gt;"","PAGA",IF(FF274&gt;0,"VENCIDA",IF(FF274&gt;=-5,"POR VENCER","AL DÍA"))))</f>
        <v>SIN ESTADO</v>
      </c>
      <c r="FK274" t="str">
        <f>IF(N($H274)&lt;27,"",IF(FE274="","",FE274+31))</f>
        <v/>
      </c>
      <c r="FL274" t="str">
        <f>IF(FK274="","",TODAY()-FK274)</f>
        <v/>
      </c>
      <c r="FO274" t="str">
        <f>IF(FK274="","SIN ESTADO",IF(FM274&lt;&gt;"","PAGA",IF(FL274&gt;0,"VENCIDA",IF(FL274&gt;=-5,"POR VENCER","AL DÍA"))))</f>
        <v>SIN ESTADO</v>
      </c>
      <c r="FQ274" t="str">
        <f>IF(N($H274)&lt;28,"",IF(FK274="","",FK274+31))</f>
        <v/>
      </c>
      <c r="FR274" t="str">
        <f>IF(FQ274="","",TODAY()-FQ274)</f>
        <v/>
      </c>
      <c r="FU274" t="str">
        <f>IF(FQ274="","SIN ESTADO",IF(FS274&lt;&gt;"","PAGA",IF(FR274&gt;0,"VENCIDA",IF(FR274&gt;=-5,"POR VENCER","AL DÍA"))))</f>
        <v>SIN ESTADO</v>
      </c>
      <c r="FW274" t="str">
        <f>IF(N($H274)&lt;29,"",IF(FQ274="","",FQ274+31))</f>
        <v/>
      </c>
      <c r="FX274" t="str">
        <f>IF(FW274="","",TODAY()-FW274)</f>
        <v/>
      </c>
      <c r="GA274" t="str">
        <f>IF(FW274="","SIN ESTADO",IF(FY274&lt;&gt;"","PAGA",IF(FX274&gt;0,"VENCIDA",IF(FX274&gt;=-5,"POR VENCER","AL DÍA"))))</f>
        <v>SIN ESTADO</v>
      </c>
      <c r="GC274" t="str">
        <f>IF(N($H274)&lt;30,"",IF(FW274="","",FW274+31))</f>
        <v/>
      </c>
      <c r="GD274" t="str">
        <f>IF(GC274="","",TODAY()-GC274)</f>
        <v/>
      </c>
      <c r="GG274" t="str">
        <f>IF(GC274="","SIN ESTADO",IF(GE274&lt;&gt;"","PAGA",IF(GD274&gt;0,"VENCIDA",IF(GD274&gt;=-5,"POR VENCER","AL DÍA"))))</f>
        <v>SIN ESTADO</v>
      </c>
      <c r="GI274" t="str">
        <f>IF(N($H274)&lt;31,"",IF(GC274="","",GC274+31))</f>
        <v/>
      </c>
      <c r="GJ274" t="str">
        <f>IF(GI274="","",TODAY()-GI274)</f>
        <v/>
      </c>
      <c r="GM274" t="str">
        <f>IF(GI274="","SIN ESTADO",IF(GK274&lt;&gt;"","PAGA",IF(GJ274&gt;0,"VENCIDA",IF(GJ274&gt;=-5,"POR VENCER","AL DÍA"))))</f>
        <v>SIN ESTADO</v>
      </c>
      <c r="GO274" t="str">
        <f>IF(N($H274)&lt;32,"",IF(GI274="","",GI274+31))</f>
        <v/>
      </c>
      <c r="GP274" t="str">
        <f>IF(GO274="","",TODAY()-GO274)</f>
        <v/>
      </c>
      <c r="GS274" t="str">
        <f>IF(GO274="","SIN ESTADO",IF(GQ274&lt;&gt;"","PAGA",IF(GP274&gt;0,"VENCIDA",IF(GP274&gt;=-5,"POR VENCER","AL DÍA"))))</f>
        <v>SIN ESTADO</v>
      </c>
      <c r="GU274" t="str">
        <f>IF(N($H274)&lt;33,"",IF(GO274="","",GO274+31))</f>
        <v/>
      </c>
      <c r="GV274" t="str">
        <f>IF(GU274="","",TODAY()-GU274)</f>
        <v/>
      </c>
      <c r="GY274" t="str">
        <f>IF(GU274="","SIN ESTADO",IF(GW274&lt;&gt;"","PAGA",IF(GV274&gt;0,"VENCIDA",IF(GV274&gt;=-5,"POR VENCER","AL DÍA"))))</f>
        <v>SIN ESTADO</v>
      </c>
      <c r="HA274" t="str">
        <f>IF(N($H274)&lt;34,"",IF(GU274="","",GU274+31))</f>
        <v/>
      </c>
      <c r="HB274" t="str">
        <f>IF(HA274="","",TODAY()-HA274)</f>
        <v/>
      </c>
      <c r="HE274" t="str">
        <f>IF(HA274="","SIN ESTADO",IF(HC274&lt;&gt;"","PAGA",IF(HB274&gt;0,"VENCIDA",IF(HB274&gt;=-5,"POR VENCER","AL DÍA"))))</f>
        <v>SIN ESTADO</v>
      </c>
      <c r="HG274" t="str">
        <f>IF(N($H274)&lt;35,"",IF(HA274="","",HA274+31))</f>
        <v/>
      </c>
      <c r="HH274" t="str">
        <f>IF(HG274="","",TODAY()-HG274)</f>
        <v/>
      </c>
      <c r="HK274" t="str">
        <f>IF(HG274="","SIN ESTADO",IF(HI274&lt;&gt;"","PAGA",IF(HH274&gt;0,"VENCIDA",IF(HH274&gt;=-5,"POR VENCER","AL DÍA"))))</f>
        <v>SIN ESTADO</v>
      </c>
      <c r="HM274" t="str">
        <f>IF(N($H274)&lt;36,"",IF(HG274="","",HG274+31))</f>
        <v/>
      </c>
      <c r="HN274" t="str">
        <f>IF(HM274="","",TODAY()-HM274)</f>
        <v/>
      </c>
      <c r="HQ274" t="str">
        <f>IF(HM274="","SIN ESTADO",IF(HO274&lt;&gt;"","PAGA",IF(HN274&gt;0,"VENCIDA",IF(HN274&gt;=-5,"POR VENCER","AL DÍA"))))</f>
        <v>SIN ESTADO</v>
      </c>
      <c r="HS274">
        <f>N274+T274+Z274+AF274+AL274+AR274+AX274+BD274+BJ274+BP274+BV274+CB274+CH274+CN274+CT274+CZ274+DF274+DL274+DR274+DX274+ED274+EJ274+EP274+EV274+FB274+FH274+FN274+FT274+FZ274+GF274+GL274+GR274+GX274+HD274+HJ274+HP274</f>
        <v>4781700</v>
      </c>
      <c r="HU274">
        <f>IFERROR(N($J274),0)</f>
        <v>958300</v>
      </c>
      <c r="HW274">
        <f>SUMPRODUCT((MOD(COLUMN($M274:$HR274)-COLUMN($M274),6)=0)*ISNUMBER($M274:$HR274)*($M274:$HR274&gt;=RESUMEN!$C$26)*($M274:$HR274&lt;=RESUMEN!$C$27)*IFERROR(N($N274:$HS274),0))</f>
        <v>0</v>
      </c>
      <c r="HX274">
        <f>SUMPRODUCT((MOD(COLUMN($M274:$HR274)-COLUMN($M274),6)=0)*ISNUMBER($M274:$HR274)*($M274:$HR274&gt;=RESUMEN!$C$26)*($M274:$HR274&lt;=RESUMEN!$C$27))</f>
        <v>0</v>
      </c>
    </row>
    <row r="275">
      <c r="B275">
        <f>VENTAS!A274</f>
        <v>272</v>
      </c>
      <c r="C275" t="str">
        <f>VENTAS!B274</f>
        <v xml:space="preserve">LC2 - 29 - 5 </v>
      </c>
      <c r="D275" t="str">
        <f>VENTAS!C274</f>
        <v>VENDIDO</v>
      </c>
      <c r="E275">
        <f>VENTAS!D274</f>
        <v>26000000</v>
      </c>
      <c r="F275">
        <f>VENTAS!J274</f>
        <v>0</v>
      </c>
      <c r="G275">
        <f>VENTAS!F274</f>
        <v>45963</v>
      </c>
      <c r="H275">
        <f>VENTAS!K274</f>
        <v>0</v>
      </c>
      <c r="I275">
        <f>VENTAS!M274</f>
        <v>0</v>
      </c>
      <c r="J275" t="str">
        <f>VENTAS!L274</f>
        <v xml:space="preserve">  </v>
      </c>
      <c r="K275" t="str">
        <f>IF(N($H275)&lt;1,"",$G275+31)</f>
        <v/>
      </c>
      <c r="L275" t="str">
        <f>IF(K275="","",TODAY()-K275)</f>
        <v/>
      </c>
      <c r="O275" t="str">
        <f>IF(K275="","SIN ESTADO",IF(M275&lt;&gt;"","PAGA",IF(L275&gt;0,"VENCIDA",IF(L275&gt;=-5,"POR VENCER","AL DÍA"))))</f>
        <v>SIN ESTADO</v>
      </c>
      <c r="Q275" t="str">
        <f>IF(N($H275)&lt;2,"",IF(K275="","",K275+31))</f>
        <v/>
      </c>
      <c r="R275" t="str">
        <f>IF(Q275="","",TODAY()-Q275)</f>
        <v/>
      </c>
      <c r="U275" t="str">
        <f>IF(Q275="","SIN ESTADO",IF(S275&lt;&gt;"","PAGA",IF(R275&gt;0,"VENCIDA",IF(R275&gt;=-5,"POR VENCER","AL DÍA"))))</f>
        <v>SIN ESTADO</v>
      </c>
      <c r="W275" t="str">
        <f>IF(N($H275)&lt;3,"",IF(Q275="","",Q275+31))</f>
        <v/>
      </c>
      <c r="X275" t="str">
        <f>IF(W275="","",TODAY()-W275)</f>
        <v/>
      </c>
      <c r="AA275" t="str">
        <f>IF(W275="","SIN ESTADO",IF(Y275&lt;&gt;"","PAGA",IF(X275&gt;0,"VENCIDA",IF(X275&gt;=-5,"POR VENCER","AL DÍA"))))</f>
        <v>SIN ESTADO</v>
      </c>
      <c r="AC275" t="str">
        <f>IF(N($H275)&lt;4,"",IF(W275="","",W275+31))</f>
        <v/>
      </c>
      <c r="AD275" t="str">
        <f>IF(AC275="","",TODAY()-AC275)</f>
        <v/>
      </c>
      <c r="AG275" t="str">
        <f>IF(AC275="","SIN ESTADO",IF(AE275&lt;&gt;"","PAGA",IF(AD275&gt;0,"VENCIDA",IF(AD275&gt;=-5,"POR VENCER","AL DÍA"))))</f>
        <v>SIN ESTADO</v>
      </c>
      <c r="AI275" t="str">
        <f>IF(N($H275)&lt;5,"",IF(AC275="","",AC275+31))</f>
        <v/>
      </c>
      <c r="AJ275" t="str">
        <f>IF(AI275="","",TODAY()-AI275)</f>
        <v/>
      </c>
      <c r="AM275" t="str">
        <f>IF(AI275="","SIN ESTADO",IF(AK275&lt;&gt;"","PAGA",IF(AJ275&gt;0,"VENCIDA",IF(AJ275&gt;=-5,"POR VENCER","AL DÍA"))))</f>
        <v>SIN ESTADO</v>
      </c>
      <c r="AO275" t="str">
        <f>IF(N($H275)&lt;6,"",IF(AI275="","",AI275+31))</f>
        <v/>
      </c>
      <c r="AP275" t="str">
        <f>IF(AO275="","",TODAY()-AO275)</f>
        <v/>
      </c>
      <c r="AS275" t="str">
        <f>IF(AO275="","SIN ESTADO",IF(AQ275&lt;&gt;"","PAGA",IF(AP275&gt;0,"VENCIDA",IF(AP275&gt;=-5,"POR VENCER","AL DÍA"))))</f>
        <v>SIN ESTADO</v>
      </c>
      <c r="AU275" t="str">
        <f>IF(N($H275)&lt;7,"",IF(AO275="","",AO275+31))</f>
        <v/>
      </c>
      <c r="AV275" t="str">
        <f>IF(AU275="","",TODAY()-AU275)</f>
        <v/>
      </c>
      <c r="AY275" t="str">
        <f>IF(AU275="","SIN ESTADO",IF(AW275&lt;&gt;"","PAGA",IF(AV275&gt;0,"VENCIDA",IF(AV275&gt;=-5,"POR VENCER","AL DÍA"))))</f>
        <v>SIN ESTADO</v>
      </c>
      <c r="BA275" t="str">
        <f>IF(N($H275)&lt;8,"",IF(AU275="","",AU275+31))</f>
        <v/>
      </c>
      <c r="BB275" t="str">
        <f>IF(BA275="","",TODAY()-BA275)</f>
        <v/>
      </c>
      <c r="BE275" t="str">
        <f>IF(BA275="","SIN ESTADO",IF(BC275&lt;&gt;"","PAGA",IF(BB275&gt;0,"VENCIDA",IF(BB275&gt;=-5,"POR VENCER","AL DÍA"))))</f>
        <v>SIN ESTADO</v>
      </c>
      <c r="BG275" t="str">
        <f>IF(N($H275)&lt;9,"",IF(BA275="","",BA275+31))</f>
        <v/>
      </c>
      <c r="BH275" t="str">
        <f>IF(BG275="","",TODAY()-BG275)</f>
        <v/>
      </c>
      <c r="BK275" t="str">
        <f>IF(BG275="","SIN ESTADO",IF(BI275&lt;&gt;"","PAGA",IF(BH275&gt;0,"VENCIDA",IF(BH275&gt;=-5,"POR VENCER","AL DÍA"))))</f>
        <v>SIN ESTADO</v>
      </c>
      <c r="BM275" t="str">
        <f>IF(N($H275)&lt;10,"",IF(BG275="","",BG275+31))</f>
        <v/>
      </c>
      <c r="BN275" t="str">
        <f>IF(BM275="","",TODAY()-BM275)</f>
        <v/>
      </c>
      <c r="BQ275" t="str">
        <f>IF(BM275="","SIN ESTADO",IF(BO275&lt;&gt;"","PAGA",IF(BN275&gt;0,"VENCIDA",IF(BN275&gt;=-5,"POR VENCER","AL DÍA"))))</f>
        <v>SIN ESTADO</v>
      </c>
      <c r="BS275" t="str">
        <f>IF(N($H275)&lt;11,"",IF(BM275="","",BM275+31))</f>
        <v/>
      </c>
      <c r="BT275" t="str">
        <f>IF(BS275="","",TODAY()-BS275)</f>
        <v/>
      </c>
      <c r="BW275" t="str">
        <f>IF(BS275="","SIN ESTADO",IF(BU275&lt;&gt;"","PAGA",IF(BT275&gt;0,"VENCIDA",IF(BT275&gt;=-5,"POR VENCER","AL DÍA"))))</f>
        <v>SIN ESTADO</v>
      </c>
      <c r="BY275" t="str">
        <f>IF(N($H275)&lt;12,"",IF(BS275="","",BS275+31))</f>
        <v/>
      </c>
      <c r="BZ275" t="str">
        <f>IF(BY275="","",TODAY()-BY275)</f>
        <v/>
      </c>
      <c r="CC275" t="str">
        <f>IF(BY275="","SIN ESTADO",IF(CA275&lt;&gt;"","PAGA",IF(BZ275&gt;0,"VENCIDA",IF(BZ275&gt;=-5,"POR VENCER","AL DÍA"))))</f>
        <v>SIN ESTADO</v>
      </c>
      <c r="CE275" t="str">
        <f>IF(N($H275)&lt;13,"",IF(BY275="","",BY275+31))</f>
        <v/>
      </c>
      <c r="CF275" t="str">
        <f>IF(CE275="","",TODAY()-CE275)</f>
        <v/>
      </c>
      <c r="CI275" t="str">
        <f>IF(CE275="","SIN ESTADO",IF(CG275&lt;&gt;"","PAGA",IF(CF275&gt;0,"VENCIDA",IF(CF275&gt;=-5,"POR VENCER","AL DÍA"))))</f>
        <v>SIN ESTADO</v>
      </c>
      <c r="CK275" t="str">
        <f>IF(N($H275)&lt;14,"",IF(CE275="","",CE275+31))</f>
        <v/>
      </c>
      <c r="CL275" t="str">
        <f>IF(CK275="","",TODAY()-CK275)</f>
        <v/>
      </c>
      <c r="CO275" t="str">
        <f>IF(CK275="","SIN ESTADO",IF(CM275&lt;&gt;"","PAGA",IF(CL275&gt;0,"VENCIDA",IF(CL275&gt;=-5,"POR VENCER","AL DÍA"))))</f>
        <v>SIN ESTADO</v>
      </c>
      <c r="CQ275" t="str">
        <f>IF(N($H275)&lt;15,"",IF(CK275="","",CK275+31))</f>
        <v/>
      </c>
      <c r="CR275" t="str">
        <f>IF(CQ275="","",TODAY()-CQ275)</f>
        <v/>
      </c>
      <c r="CU275" t="str">
        <f>IF(CQ275="","SIN ESTADO",IF(CS275&lt;&gt;"","PAGA",IF(CR275&gt;0,"VENCIDA",IF(CR275&gt;=-5,"POR VENCER","AL DÍA"))))</f>
        <v>SIN ESTADO</v>
      </c>
      <c r="CW275" t="str">
        <f>IF(N($H275)&lt;16,"",IF(CQ275="","",CQ275+31))</f>
        <v/>
      </c>
      <c r="CX275" t="str">
        <f>IF(CW275="","",TODAY()-CW275)</f>
        <v/>
      </c>
      <c r="DA275" t="str">
        <f>IF(CW275="","SIN ESTADO",IF(CY275&lt;&gt;"","PAGA",IF(CX275&gt;0,"VENCIDA",IF(CX275&gt;=-5,"POR VENCER","AL DÍA"))))</f>
        <v>SIN ESTADO</v>
      </c>
      <c r="DC275" t="str">
        <f>IF(N($H275)&lt;17,"",IF(CW275="","",CW275+31))</f>
        <v/>
      </c>
      <c r="DD275" t="str">
        <f>IF(DC275="","",TODAY()-DC275)</f>
        <v/>
      </c>
      <c r="DG275" t="str">
        <f>IF(DC275="","SIN ESTADO",IF(DE275&lt;&gt;"","PAGA",IF(DD275&gt;0,"VENCIDA",IF(DD275&gt;=-5,"POR VENCER","AL DÍA"))))</f>
        <v>SIN ESTADO</v>
      </c>
      <c r="DI275" t="str">
        <f>IF(N($H275)&lt;18,"",IF(DC275="","",DC275+31))</f>
        <v/>
      </c>
      <c r="DJ275" t="str">
        <f>IF(DI275="","",TODAY()-DI275)</f>
        <v/>
      </c>
      <c r="DM275" t="str">
        <f>IF(DI275="","SIN ESTADO",IF(DK275&lt;&gt;"","PAGA",IF(DJ275&gt;0,"VENCIDA",IF(DJ275&gt;=-5,"POR VENCER","AL DÍA"))))</f>
        <v>SIN ESTADO</v>
      </c>
      <c r="DO275" t="str">
        <f>IF(N($H275)&lt;19,"",IF(DI275="","",DI275+31))</f>
        <v/>
      </c>
      <c r="DP275" t="str">
        <f>IF(DO275="","",TODAY()-DO275)</f>
        <v/>
      </c>
      <c r="DS275" t="str">
        <f>IF(DO275="","SIN ESTADO",IF(DQ275&lt;&gt;"","PAGA",IF(DP275&gt;0,"VENCIDA",IF(DP275&gt;=-5,"POR VENCER","AL DÍA"))))</f>
        <v>SIN ESTADO</v>
      </c>
      <c r="DU275" t="str">
        <f>IF(N($H275)&lt;20,"",IF(DO275="","",DO275+31))</f>
        <v/>
      </c>
      <c r="DV275" t="str">
        <f>IF(DU275="","",TODAY()-DU275)</f>
        <v/>
      </c>
      <c r="DY275" t="str">
        <f>IF(DU275="","SIN ESTADO",IF(DW275&lt;&gt;"","PAGA",IF(DV275&gt;0,"VENCIDA",IF(DV275&gt;=-5,"POR VENCER","AL DÍA"))))</f>
        <v>SIN ESTADO</v>
      </c>
      <c r="EA275" t="str">
        <f>IF(N($H275)&lt;21,"",IF(DU275="","",DU275+31))</f>
        <v/>
      </c>
      <c r="EB275" t="str">
        <f>IF(EA275="","",TODAY()-EA275)</f>
        <v/>
      </c>
      <c r="EE275" t="str">
        <f>IF(EA275="","SIN ESTADO",IF(EC275&lt;&gt;"","PAGA",IF(EB275&gt;0,"VENCIDA",IF(EB275&gt;=-5,"POR VENCER","AL DÍA"))))</f>
        <v>SIN ESTADO</v>
      </c>
      <c r="EG275" t="str">
        <f>IF(N($H275)&lt;22,"",IF(EA275="","",EA275+31))</f>
        <v/>
      </c>
      <c r="EH275" t="str">
        <f>IF(EG275="","",TODAY()-EG275)</f>
        <v/>
      </c>
      <c r="EK275" t="str">
        <f>IF(EG275="","SIN ESTADO",IF(EI275&lt;&gt;"","PAGA",IF(EH275&gt;0,"VENCIDA",IF(EH275&gt;=-5,"POR VENCER","AL DÍA"))))</f>
        <v>SIN ESTADO</v>
      </c>
      <c r="EM275" t="str">
        <f>IF(N($H275)&lt;23,"",IF(EG275="","",EG275+31))</f>
        <v/>
      </c>
      <c r="EN275" t="str">
        <f>IF(EM275="","",TODAY()-EM275)</f>
        <v/>
      </c>
      <c r="EQ275" t="str">
        <f>IF(EM275="","SIN ESTADO",IF(EO275&lt;&gt;"","PAGA",IF(EN275&gt;0,"VENCIDA",IF(EN275&gt;=-5,"POR VENCER","AL DÍA"))))</f>
        <v>SIN ESTADO</v>
      </c>
      <c r="ES275" t="str">
        <f>IF(N($H275)&lt;24,"",IF(EM275="","",EM275+31))</f>
        <v/>
      </c>
      <c r="ET275" t="str">
        <f>IF(ES275="","",TODAY()-ES275)</f>
        <v/>
      </c>
      <c r="EW275" t="str">
        <f>IF(ES275="","SIN ESTADO",IF(EU275&lt;&gt;"","PAGA",IF(ET275&gt;0,"VENCIDA",IF(ET275&gt;=-5,"POR VENCER","AL DÍA"))))</f>
        <v>SIN ESTADO</v>
      </c>
      <c r="EY275" t="str">
        <f>IF(N($H275)&lt;25,"",IF(ES275="","",ES275+31))</f>
        <v/>
      </c>
      <c r="EZ275" t="str">
        <f>IF(EY275="","",TODAY()-EY275)</f>
        <v/>
      </c>
      <c r="FC275" t="str">
        <f>IF(EY275="","SIN ESTADO",IF(FA275&lt;&gt;"","PAGA",IF(EZ275&gt;0,"VENCIDA",IF(EZ275&gt;=-5,"POR VENCER","AL DÍA"))))</f>
        <v>SIN ESTADO</v>
      </c>
      <c r="FE275" t="str">
        <f>IF(N($H275)&lt;26,"",IF(EY275="","",EY275+31))</f>
        <v/>
      </c>
      <c r="FF275" t="str">
        <f>IF(FE275="","",TODAY()-FE275)</f>
        <v/>
      </c>
      <c r="FI275" t="str">
        <f>IF(FE275="","SIN ESTADO",IF(FG275&lt;&gt;"","PAGA",IF(FF275&gt;0,"VENCIDA",IF(FF275&gt;=-5,"POR VENCER","AL DÍA"))))</f>
        <v>SIN ESTADO</v>
      </c>
      <c r="FK275" t="str">
        <f>IF(N($H275)&lt;27,"",IF(FE275="","",FE275+31))</f>
        <v/>
      </c>
      <c r="FL275" t="str">
        <f>IF(FK275="","",TODAY()-FK275)</f>
        <v/>
      </c>
      <c r="FO275" t="str">
        <f>IF(FK275="","SIN ESTADO",IF(FM275&lt;&gt;"","PAGA",IF(FL275&gt;0,"VENCIDA",IF(FL275&gt;=-5,"POR VENCER","AL DÍA"))))</f>
        <v>SIN ESTADO</v>
      </c>
      <c r="FQ275" t="str">
        <f>IF(N($H275)&lt;28,"",IF(FK275="","",FK275+31))</f>
        <v/>
      </c>
      <c r="FR275" t="str">
        <f>IF(FQ275="","",TODAY()-FQ275)</f>
        <v/>
      </c>
      <c r="FU275" t="str">
        <f>IF(FQ275="","SIN ESTADO",IF(FS275&lt;&gt;"","PAGA",IF(FR275&gt;0,"VENCIDA",IF(FR275&gt;=-5,"POR VENCER","AL DÍA"))))</f>
        <v>SIN ESTADO</v>
      </c>
      <c r="FW275" t="str">
        <f>IF(N($H275)&lt;29,"",IF(FQ275="","",FQ275+31))</f>
        <v/>
      </c>
      <c r="FX275" t="str">
        <f>IF(FW275="","",TODAY()-FW275)</f>
        <v/>
      </c>
      <c r="GA275" t="str">
        <f>IF(FW275="","SIN ESTADO",IF(FY275&lt;&gt;"","PAGA",IF(FX275&gt;0,"VENCIDA",IF(FX275&gt;=-5,"POR VENCER","AL DÍA"))))</f>
        <v>SIN ESTADO</v>
      </c>
      <c r="GC275" t="str">
        <f>IF(N($H275)&lt;30,"",IF(FW275="","",FW275+31))</f>
        <v/>
      </c>
      <c r="GD275" t="str">
        <f>IF(GC275="","",TODAY()-GC275)</f>
        <v/>
      </c>
      <c r="GG275" t="str">
        <f>IF(GC275="","SIN ESTADO",IF(GE275&lt;&gt;"","PAGA",IF(GD275&gt;0,"VENCIDA",IF(GD275&gt;=-5,"POR VENCER","AL DÍA"))))</f>
        <v>SIN ESTADO</v>
      </c>
      <c r="GI275" t="str">
        <f>IF(N($H275)&lt;31,"",IF(GC275="","",GC275+31))</f>
        <v/>
      </c>
      <c r="GJ275" t="str">
        <f>IF(GI275="","",TODAY()-GI275)</f>
        <v/>
      </c>
      <c r="GM275" t="str">
        <f>IF(GI275="","SIN ESTADO",IF(GK275&lt;&gt;"","PAGA",IF(GJ275&gt;0,"VENCIDA",IF(GJ275&gt;=-5,"POR VENCER","AL DÍA"))))</f>
        <v>SIN ESTADO</v>
      </c>
      <c r="GO275" t="str">
        <f>IF(N($H275)&lt;32,"",IF(GI275="","",GI275+31))</f>
        <v/>
      </c>
      <c r="GP275" t="str">
        <f>IF(GO275="","",TODAY()-GO275)</f>
        <v/>
      </c>
      <c r="GS275" t="str">
        <f>IF(GO275="","SIN ESTADO",IF(GQ275&lt;&gt;"","PAGA",IF(GP275&gt;0,"VENCIDA",IF(GP275&gt;=-5,"POR VENCER","AL DÍA"))))</f>
        <v>SIN ESTADO</v>
      </c>
      <c r="GU275" t="str">
        <f>IF(N($H275)&lt;33,"",IF(GO275="","",GO275+31))</f>
        <v/>
      </c>
      <c r="GV275" t="str">
        <f>IF(GU275="","",TODAY()-GU275)</f>
        <v/>
      </c>
      <c r="GY275" t="str">
        <f>IF(GU275="","SIN ESTADO",IF(GW275&lt;&gt;"","PAGA",IF(GV275&gt;0,"VENCIDA",IF(GV275&gt;=-5,"POR VENCER","AL DÍA"))))</f>
        <v>SIN ESTADO</v>
      </c>
      <c r="HA275" t="str">
        <f>IF(N($H275)&lt;34,"",IF(GU275="","",GU275+31))</f>
        <v/>
      </c>
      <c r="HB275" t="str">
        <f>IF(HA275="","",TODAY()-HA275)</f>
        <v/>
      </c>
      <c r="HE275" t="str">
        <f>IF(HA275="","SIN ESTADO",IF(HC275&lt;&gt;"","PAGA",IF(HB275&gt;0,"VENCIDA",IF(HB275&gt;=-5,"POR VENCER","AL DÍA"))))</f>
        <v>SIN ESTADO</v>
      </c>
      <c r="HG275" t="str">
        <f>IF(N($H275)&lt;35,"",IF(HA275="","",HA275+31))</f>
        <v/>
      </c>
      <c r="HH275" t="str">
        <f>IF(HG275="","",TODAY()-HG275)</f>
        <v/>
      </c>
      <c r="HK275" t="str">
        <f>IF(HG275="","SIN ESTADO",IF(HI275&lt;&gt;"","PAGA",IF(HH275&gt;0,"VENCIDA",IF(HH275&gt;=-5,"POR VENCER","AL DÍA"))))</f>
        <v>SIN ESTADO</v>
      </c>
      <c r="HM275" t="str">
        <f>IF(N($H275)&lt;36,"",IF(HG275="","",HG275+31))</f>
        <v/>
      </c>
      <c r="HN275" t="str">
        <f>IF(HM275="","",TODAY()-HM275)</f>
        <v/>
      </c>
      <c r="HQ275" t="str">
        <f>IF(HM275="","SIN ESTADO",IF(HO275&lt;&gt;"","PAGA",IF(HN275&gt;0,"VENCIDA",IF(HN275&gt;=-5,"POR VENCER","AL DÍA"))))</f>
        <v>SIN ESTADO</v>
      </c>
      <c r="HS275">
        <f>N275+T275+Z275+AF275+AL275+AR275+AX275+BD275+BJ275+BP275+BV275+CB275+CH275+CN275+CT275+CZ275+DF275+DL275+DR275+DX275+ED275+EJ275+EP275+EV275+FB275+FH275+FN275+FT275+FZ275+GF275+GL275+GR275+GX275+HD275+HJ275+HP275</f>
        <v>0</v>
      </c>
      <c r="HU275">
        <f>IFERROR(N($J275),0)</f>
        <v>0</v>
      </c>
      <c r="HW275">
        <f>SUMPRODUCT((MOD(COLUMN($M275:$HR275)-COLUMN($M275),6)=0)*ISNUMBER($M275:$HR275)*($M275:$HR275&gt;=RESUMEN!$C$26)*($M275:$HR275&lt;=RESUMEN!$C$27)*IFERROR(N($N275:$HS275),0))</f>
        <v>0</v>
      </c>
      <c r="HX275">
        <f>SUMPRODUCT((MOD(COLUMN($M275:$HR275)-COLUMN($M275),6)=0)*ISNUMBER($M275:$HR275)*($M275:$HR275&gt;=RESUMEN!$C$26)*($M275:$HR275&lt;=RESUMEN!$C$27))</f>
        <v>0</v>
      </c>
    </row>
    <row r="276">
      <c r="B276">
        <f>VENTAS!A275</f>
        <v>273</v>
      </c>
      <c r="C276" t="str">
        <f>VENTAS!B275</f>
        <v xml:space="preserve">LC2 - 29 - 6 </v>
      </c>
      <c r="D276" t="str">
        <f>VENTAS!C275</f>
        <v>VENDIDO</v>
      </c>
      <c r="E276">
        <f>VENTAS!D275</f>
        <v>28000000</v>
      </c>
      <c r="F276">
        <f>VENTAS!J275</f>
        <v>24000000</v>
      </c>
      <c r="G276">
        <f>VENTAS!F275</f>
        <v>46043</v>
      </c>
      <c r="H276">
        <f>VENTAS!K275</f>
        <v>24</v>
      </c>
      <c r="I276" t="str">
        <f>VENTAS!M275</f>
        <v xml:space="preserve">21 DE CADA MES </v>
      </c>
      <c r="J276">
        <f>VENTAS!L275</f>
        <v>1000000</v>
      </c>
      <c r="K276">
        <f>IF(N($H276)&lt;1,"",$G276+31)</f>
        <v>46074</v>
      </c>
      <c r="L276">
        <f>IF(K276="","",TODAY()-K276)</f>
        <v>244</v>
      </c>
      <c r="M276">
        <v>46099</v>
      </c>
      <c r="N276">
        <v>1000000</v>
      </c>
      <c r="O276" t="str">
        <f>IF(K276="","SIN ESTADO",IF(M276&lt;&gt;"","PAGA",IF(L276&gt;0,"VENCIDA",IF(L276&gt;=-5,"POR VENCER","AL DÍA"))))</f>
        <v>PAGA</v>
      </c>
      <c r="P276" t="str">
        <v>TRANSFERENCIA</v>
      </c>
      <c r="Q276">
        <f>IF(N($H276)&lt;2,"",IF(K276="","",K276+31))</f>
        <v>46105</v>
      </c>
      <c r="R276">
        <f>IF(Q276="","",TODAY()-Q276)</f>
        <v>213</v>
      </c>
      <c r="S276">
        <v>46133</v>
      </c>
      <c r="T276">
        <v>1000000</v>
      </c>
      <c r="U276" t="str">
        <f>IF(Q276="","SIN ESTADO",IF(S276&lt;&gt;"","PAGA",IF(R276&gt;0,"VENCIDA",IF(R276&gt;=-5,"POR VENCER","AL DÍA"))))</f>
        <v>PAGA</v>
      </c>
      <c r="V276" t="str">
        <v>TRANSFERENCIA</v>
      </c>
      <c r="W276">
        <f>IF(N($H276)&lt;3,"",IF(Q276="","",Q276+31))</f>
        <v>46136</v>
      </c>
      <c r="X276">
        <f>IF(W276="","",TODAY()-W276)</f>
        <v>182</v>
      </c>
      <c r="Y276">
        <v>46163</v>
      </c>
      <c r="Z276">
        <v>1000000</v>
      </c>
      <c r="AA276" t="str">
        <f>IF(W276="","SIN ESTADO",IF(Y276&lt;&gt;"","PAGA",IF(X276&gt;0,"VENCIDA",IF(X276&gt;=-5,"POR VENCER","AL DÍA"))))</f>
        <v>PAGA</v>
      </c>
      <c r="AB276" t="str">
        <v>TRANSFERENCIA</v>
      </c>
      <c r="AC276">
        <f>IF(N($H276)&lt;4,"",IF(W276="","",W276+31))</f>
        <v>46167</v>
      </c>
      <c r="AD276">
        <f>IF(AC276="","",TODAY()-AC276)</f>
        <v>151</v>
      </c>
      <c r="AE276">
        <v>46225</v>
      </c>
      <c r="AF276">
        <v>1000000</v>
      </c>
      <c r="AG276" t="str">
        <f>IF(AC276="","SIN ESTADO",IF(AE276&lt;&gt;"","PAGA",IF(AD276&gt;0,"VENCIDA",IF(AD276&gt;=-5,"POR VENCER","AL DÍA"))))</f>
        <v>PAGA</v>
      </c>
      <c r="AH276" t="str">
        <v>TRANSFERENCIA</v>
      </c>
      <c r="AI276">
        <f>IF(N($H276)&lt;5,"",IF(AC276="","",AC276+31))</f>
        <v>46198</v>
      </c>
      <c r="AJ276">
        <f>IF(AI276="","",TODAY()-AI276)</f>
        <v>120</v>
      </c>
      <c r="AK276">
        <v>46255</v>
      </c>
      <c r="AL276">
        <v>1000000</v>
      </c>
      <c r="AM276" t="str">
        <f>IF(AI276="","SIN ESTADO",IF(AK276&lt;&gt;"","PAGA",IF(AJ276&gt;0,"VENCIDA",IF(AJ276&gt;=-5,"POR VENCER","AL DÍA"))))</f>
        <v>PAGA</v>
      </c>
      <c r="AN276" t="str">
        <v>TRANSFERENCIA</v>
      </c>
      <c r="AO276">
        <f>IF(N($H276)&lt;6,"",IF(AI276="","",AI276+31))</f>
        <v>46229</v>
      </c>
      <c r="AP276">
        <f>IF(AO276="","",TODAY()-AO276)</f>
        <v>89</v>
      </c>
      <c r="AQ276">
        <v>46288</v>
      </c>
      <c r="AR276">
        <v>1000000</v>
      </c>
      <c r="AS276" t="str">
        <f>IF(AO276="","SIN ESTADO",IF(AQ276&lt;&gt;"","PAGA",IF(AP276&gt;0,"VENCIDA",IF(AP276&gt;=-5,"POR VENCER","AL DÍA"))))</f>
        <v>PAGA</v>
      </c>
      <c r="AT276" t="str">
        <v>TRANSFERENCIA</v>
      </c>
      <c r="AU276">
        <f>IF(N($H276)&lt;7,"",IF(AO276="","",AO276+31))</f>
        <v>46260</v>
      </c>
      <c r="AV276">
        <f>IF(AU276="","",TODAY()-AU276)</f>
        <v>58</v>
      </c>
      <c r="AY276" t="str">
        <f>IF(AU276="","SIN ESTADO",IF(AW276&lt;&gt;"","PAGA",IF(AV276&gt;0,"VENCIDA",IF(AV276&gt;=-5,"POR VENCER","AL DÍA"))))</f>
        <v>VENCIDA</v>
      </c>
      <c r="BA276">
        <f>IF(N($H276)&lt;8,"",IF(AU276="","",AU276+31))</f>
        <v>46291</v>
      </c>
      <c r="BB276">
        <f>IF(BA276="","",TODAY()-BA276)</f>
        <v>27</v>
      </c>
      <c r="BE276" t="str">
        <f>IF(BA276="","SIN ESTADO",IF(BC276&lt;&gt;"","PAGA",IF(BB276&gt;0,"VENCIDA",IF(BB276&gt;=-5,"POR VENCER","AL DÍA"))))</f>
        <v>VENCIDA</v>
      </c>
      <c r="BG276">
        <f>IF(N($H276)&lt;9,"",IF(BA276="","",BA276+31))</f>
        <v>46322</v>
      </c>
      <c r="BH276">
        <f>IF(BG276="","",TODAY()-BG276)</f>
        <v>-4</v>
      </c>
      <c r="BK276" t="str">
        <f>IF(BG276="","SIN ESTADO",IF(BI276&lt;&gt;"","PAGA",IF(BH276&gt;0,"VENCIDA",IF(BH276&gt;=-5,"POR VENCER","AL DÍA"))))</f>
        <v>POR VENCER</v>
      </c>
      <c r="BM276">
        <f>IF(N($H276)&lt;10,"",IF(BG276="","",BG276+31))</f>
        <v>46353</v>
      </c>
      <c r="BN276">
        <f>IF(BM276="","",TODAY()-BM276)</f>
        <v>-35</v>
      </c>
      <c r="BQ276" t="str">
        <f>IF(BM276="","SIN ESTADO",IF(BO276&lt;&gt;"","PAGA",IF(BN276&gt;0,"VENCIDA",IF(BN276&gt;=-5,"POR VENCER","AL DÍA"))))</f>
        <v>AL DÍA</v>
      </c>
      <c r="BS276">
        <f>IF(N($H276)&lt;11,"",IF(BM276="","",BM276+31))</f>
        <v>46384</v>
      </c>
      <c r="BT276">
        <f>IF(BS276="","",TODAY()-BS276)</f>
        <v>-66</v>
      </c>
      <c r="BW276" t="str">
        <f>IF(BS276="","SIN ESTADO",IF(BU276&lt;&gt;"","PAGA",IF(BT276&gt;0,"VENCIDA",IF(BT276&gt;=-5,"POR VENCER","AL DÍA"))))</f>
        <v>AL DÍA</v>
      </c>
      <c r="BY276">
        <f>IF(N($H276)&lt;12,"",IF(BS276="","",BS276+31))</f>
        <v>46415</v>
      </c>
      <c r="BZ276">
        <f>IF(BY276="","",TODAY()-BY276)</f>
        <v>-97</v>
      </c>
      <c r="CC276" t="str">
        <f>IF(BY276="","SIN ESTADO",IF(CA276&lt;&gt;"","PAGA",IF(BZ276&gt;0,"VENCIDA",IF(BZ276&gt;=-5,"POR VENCER","AL DÍA"))))</f>
        <v>AL DÍA</v>
      </c>
      <c r="CE276">
        <f>IF(N($H276)&lt;13,"",IF(BY276="","",BY276+31))</f>
        <v>46446</v>
      </c>
      <c r="CF276">
        <f>IF(CE276="","",TODAY()-CE276)</f>
        <v>-128</v>
      </c>
      <c r="CI276" t="str">
        <f>IF(CE276="","SIN ESTADO",IF(CG276&lt;&gt;"","PAGA",IF(CF276&gt;0,"VENCIDA",IF(CF276&gt;=-5,"POR VENCER","AL DÍA"))))</f>
        <v>AL DÍA</v>
      </c>
      <c r="CK276">
        <f>IF(N($H276)&lt;14,"",IF(CE276="","",CE276+31))</f>
        <v>46477</v>
      </c>
      <c r="CL276">
        <f>IF(CK276="","",TODAY()-CK276)</f>
        <v>-159</v>
      </c>
      <c r="CO276" t="str">
        <f>IF(CK276="","SIN ESTADO",IF(CM276&lt;&gt;"","PAGA",IF(CL276&gt;0,"VENCIDA",IF(CL276&gt;=-5,"POR VENCER","AL DÍA"))))</f>
        <v>AL DÍA</v>
      </c>
      <c r="CQ276">
        <f>IF(N($H276)&lt;15,"",IF(CK276="","",CK276+31))</f>
        <v>46508</v>
      </c>
      <c r="CR276">
        <f>IF(CQ276="","",TODAY()-CQ276)</f>
        <v>-190</v>
      </c>
      <c r="CU276" t="str">
        <f>IF(CQ276="","SIN ESTADO",IF(CS276&lt;&gt;"","PAGA",IF(CR276&gt;0,"VENCIDA",IF(CR276&gt;=-5,"POR VENCER","AL DÍA"))))</f>
        <v>AL DÍA</v>
      </c>
      <c r="CW276">
        <f>IF(N($H276)&lt;16,"",IF(CQ276="","",CQ276+31))</f>
        <v>46539</v>
      </c>
      <c r="CX276">
        <f>IF(CW276="","",TODAY()-CW276)</f>
        <v>-221</v>
      </c>
      <c r="DA276" t="str">
        <f>IF(CW276="","SIN ESTADO",IF(CY276&lt;&gt;"","PAGA",IF(CX276&gt;0,"VENCIDA",IF(CX276&gt;=-5,"POR VENCER","AL DÍA"))))</f>
        <v>AL DÍA</v>
      </c>
      <c r="DC276">
        <f>IF(N($H276)&lt;17,"",IF(CW276="","",CW276+31))</f>
        <v>46570</v>
      </c>
      <c r="DD276">
        <f>IF(DC276="","",TODAY()-DC276)</f>
        <v>-252</v>
      </c>
      <c r="DG276" t="str">
        <f>IF(DC276="","SIN ESTADO",IF(DE276&lt;&gt;"","PAGA",IF(DD276&gt;0,"VENCIDA",IF(DD276&gt;=-5,"POR VENCER","AL DÍA"))))</f>
        <v>AL DÍA</v>
      </c>
      <c r="DI276">
        <f>IF(N($H276)&lt;18,"",IF(DC276="","",DC276+31))</f>
        <v>46601</v>
      </c>
      <c r="DJ276">
        <f>IF(DI276="","",TODAY()-DI276)</f>
        <v>-283</v>
      </c>
      <c r="DM276" t="str">
        <f>IF(DI276="","SIN ESTADO",IF(DK276&lt;&gt;"","PAGA",IF(DJ276&gt;0,"VENCIDA",IF(DJ276&gt;=-5,"POR VENCER","AL DÍA"))))</f>
        <v>AL DÍA</v>
      </c>
      <c r="DO276">
        <f>IF(N($H276)&lt;19,"",IF(DI276="","",DI276+31))</f>
        <v>46632</v>
      </c>
      <c r="DP276">
        <f>IF(DO276="","",TODAY()-DO276)</f>
        <v>-314</v>
      </c>
      <c r="DS276" t="str">
        <f>IF(DO276="","SIN ESTADO",IF(DQ276&lt;&gt;"","PAGA",IF(DP276&gt;0,"VENCIDA",IF(DP276&gt;=-5,"POR VENCER","AL DÍA"))))</f>
        <v>AL DÍA</v>
      </c>
      <c r="DU276">
        <f>IF(N($H276)&lt;20,"",IF(DO276="","",DO276+31))</f>
        <v>46663</v>
      </c>
      <c r="DV276">
        <f>IF(DU276="","",TODAY()-DU276)</f>
        <v>-345</v>
      </c>
      <c r="DY276" t="str">
        <f>IF(DU276="","SIN ESTADO",IF(DW276&lt;&gt;"","PAGA",IF(DV276&gt;0,"VENCIDA",IF(DV276&gt;=-5,"POR VENCER","AL DÍA"))))</f>
        <v>AL DÍA</v>
      </c>
      <c r="EA276">
        <f>IF(N($H276)&lt;21,"",IF(DU276="","",DU276+31))</f>
        <v>46694</v>
      </c>
      <c r="EB276">
        <f>IF(EA276="","",TODAY()-EA276)</f>
        <v>-376</v>
      </c>
      <c r="EE276" t="str">
        <f>IF(EA276="","SIN ESTADO",IF(EC276&lt;&gt;"","PAGA",IF(EB276&gt;0,"VENCIDA",IF(EB276&gt;=-5,"POR VENCER","AL DÍA"))))</f>
        <v>AL DÍA</v>
      </c>
      <c r="EG276">
        <f>IF(N($H276)&lt;22,"",IF(EA276="","",EA276+31))</f>
        <v>46725</v>
      </c>
      <c r="EH276">
        <f>IF(EG276="","",TODAY()-EG276)</f>
        <v>-407</v>
      </c>
      <c r="EK276" t="str">
        <f>IF(EG276="","SIN ESTADO",IF(EI276&lt;&gt;"","PAGA",IF(EH276&gt;0,"VENCIDA",IF(EH276&gt;=-5,"POR VENCER","AL DÍA"))))</f>
        <v>AL DÍA</v>
      </c>
      <c r="EM276">
        <f>IF(N($H276)&lt;23,"",IF(EG276="","",EG276+31))</f>
        <v>46756</v>
      </c>
      <c r="EN276">
        <f>IF(EM276="","",TODAY()-EM276)</f>
        <v>-438</v>
      </c>
      <c r="EQ276" t="str">
        <f>IF(EM276="","SIN ESTADO",IF(EO276&lt;&gt;"","PAGA",IF(EN276&gt;0,"VENCIDA",IF(EN276&gt;=-5,"POR VENCER","AL DÍA"))))</f>
        <v>AL DÍA</v>
      </c>
      <c r="ES276">
        <f>IF(N($H276)&lt;24,"",IF(EM276="","",EM276+31))</f>
        <v>46787</v>
      </c>
      <c r="ET276">
        <f>IF(ES276="","",TODAY()-ES276)</f>
        <v>-469</v>
      </c>
      <c r="EW276" t="str">
        <f>IF(ES276="","SIN ESTADO",IF(EU276&lt;&gt;"","PAGA",IF(ET276&gt;0,"VENCIDA",IF(ET276&gt;=-5,"POR VENCER","AL DÍA"))))</f>
        <v>AL DÍA</v>
      </c>
      <c r="EY276" t="str">
        <f>IF(N($H276)&lt;25,"",IF(ES276="","",ES276+31))</f>
        <v/>
      </c>
      <c r="EZ276" t="str">
        <f>IF(EY276="","",TODAY()-EY276)</f>
        <v/>
      </c>
      <c r="FC276" t="str">
        <f>IF(EY276="","SIN ESTADO",IF(FA276&lt;&gt;"","PAGA",IF(EZ276&gt;0,"VENCIDA",IF(EZ276&gt;=-5,"POR VENCER","AL DÍA"))))</f>
        <v>SIN ESTADO</v>
      </c>
      <c r="FE276" t="str">
        <f>IF(N($H276)&lt;26,"",IF(EY276="","",EY276+31))</f>
        <v/>
      </c>
      <c r="FF276" t="str">
        <f>IF(FE276="","",TODAY()-FE276)</f>
        <v/>
      </c>
      <c r="FI276" t="str">
        <f>IF(FE276="","SIN ESTADO",IF(FG276&lt;&gt;"","PAGA",IF(FF276&gt;0,"VENCIDA",IF(FF276&gt;=-5,"POR VENCER","AL DÍA"))))</f>
        <v>SIN ESTADO</v>
      </c>
      <c r="FK276" t="str">
        <f>IF(N($H276)&lt;27,"",IF(FE276="","",FE276+31))</f>
        <v/>
      </c>
      <c r="FL276" t="str">
        <f>IF(FK276="","",TODAY()-FK276)</f>
        <v/>
      </c>
      <c r="FO276" t="str">
        <f>IF(FK276="","SIN ESTADO",IF(FM276&lt;&gt;"","PAGA",IF(FL276&gt;0,"VENCIDA",IF(FL276&gt;=-5,"POR VENCER","AL DÍA"))))</f>
        <v>SIN ESTADO</v>
      </c>
      <c r="FQ276" t="str">
        <f>IF(N($H276)&lt;28,"",IF(FK276="","",FK276+31))</f>
        <v/>
      </c>
      <c r="FR276" t="str">
        <f>IF(FQ276="","",TODAY()-FQ276)</f>
        <v/>
      </c>
      <c r="FU276" t="str">
        <f>IF(FQ276="","SIN ESTADO",IF(FS276&lt;&gt;"","PAGA",IF(FR276&gt;0,"VENCIDA",IF(FR276&gt;=-5,"POR VENCER","AL DÍA"))))</f>
        <v>SIN ESTADO</v>
      </c>
      <c r="FW276" t="str">
        <f>IF(N($H276)&lt;29,"",IF(FQ276="","",FQ276+31))</f>
        <v/>
      </c>
      <c r="FX276" t="str">
        <f>IF(FW276="","",TODAY()-FW276)</f>
        <v/>
      </c>
      <c r="GA276" t="str">
        <f>IF(FW276="","SIN ESTADO",IF(FY276&lt;&gt;"","PAGA",IF(FX276&gt;0,"VENCIDA",IF(FX276&gt;=-5,"POR VENCER","AL DÍA"))))</f>
        <v>SIN ESTADO</v>
      </c>
      <c r="GC276" t="str">
        <f>IF(N($H276)&lt;30,"",IF(FW276="","",FW276+31))</f>
        <v/>
      </c>
      <c r="GD276" t="str">
        <f>IF(GC276="","",TODAY()-GC276)</f>
        <v/>
      </c>
      <c r="GG276" t="str">
        <f>IF(GC276="","SIN ESTADO",IF(GE276&lt;&gt;"","PAGA",IF(GD276&gt;0,"VENCIDA",IF(GD276&gt;=-5,"POR VENCER","AL DÍA"))))</f>
        <v>SIN ESTADO</v>
      </c>
      <c r="GI276" t="str">
        <f>IF(N($H276)&lt;31,"",IF(GC276="","",GC276+31))</f>
        <v/>
      </c>
      <c r="GJ276" t="str">
        <f>IF(GI276="","",TODAY()-GI276)</f>
        <v/>
      </c>
      <c r="GM276" t="str">
        <f>IF(GI276="","SIN ESTADO",IF(GK276&lt;&gt;"","PAGA",IF(GJ276&gt;0,"VENCIDA",IF(GJ276&gt;=-5,"POR VENCER","AL DÍA"))))</f>
        <v>SIN ESTADO</v>
      </c>
      <c r="GO276" t="str">
        <f>IF(N($H276)&lt;32,"",IF(GI276="","",GI276+31))</f>
        <v/>
      </c>
      <c r="GP276" t="str">
        <f>IF(GO276="","",TODAY()-GO276)</f>
        <v/>
      </c>
      <c r="GS276" t="str">
        <f>IF(GO276="","SIN ESTADO",IF(GQ276&lt;&gt;"","PAGA",IF(GP276&gt;0,"VENCIDA",IF(GP276&gt;=-5,"POR VENCER","AL DÍA"))))</f>
        <v>SIN ESTADO</v>
      </c>
      <c r="GU276" t="str">
        <f>IF(N($H276)&lt;33,"",IF(GO276="","",GO276+31))</f>
        <v/>
      </c>
      <c r="GV276" t="str">
        <f>IF(GU276="","",TODAY()-GU276)</f>
        <v/>
      </c>
      <c r="GY276" t="str">
        <f>IF(GU276="","SIN ESTADO",IF(GW276&lt;&gt;"","PAGA",IF(GV276&gt;0,"VENCIDA",IF(GV276&gt;=-5,"POR VENCER","AL DÍA"))))</f>
        <v>SIN ESTADO</v>
      </c>
      <c r="HA276" t="str">
        <f>IF(N($H276)&lt;34,"",IF(GU276="","",GU276+31))</f>
        <v/>
      </c>
      <c r="HB276" t="str">
        <f>IF(HA276="","",TODAY()-HA276)</f>
        <v/>
      </c>
      <c r="HE276" t="str">
        <f>IF(HA276="","SIN ESTADO",IF(HC276&lt;&gt;"","PAGA",IF(HB276&gt;0,"VENCIDA",IF(HB276&gt;=-5,"POR VENCER","AL DÍA"))))</f>
        <v>SIN ESTADO</v>
      </c>
      <c r="HG276" t="str">
        <f>IF(N($H276)&lt;35,"",IF(HA276="","",HA276+31))</f>
        <v/>
      </c>
      <c r="HH276" t="str">
        <f>IF(HG276="","",TODAY()-HG276)</f>
        <v/>
      </c>
      <c r="HK276" t="str">
        <f>IF(HG276="","SIN ESTADO",IF(HI276&lt;&gt;"","PAGA",IF(HH276&gt;0,"VENCIDA",IF(HH276&gt;=-5,"POR VENCER","AL DÍA"))))</f>
        <v>SIN ESTADO</v>
      </c>
      <c r="HM276" t="str">
        <f>IF(N($H276)&lt;36,"",IF(HG276="","",HG276+31))</f>
        <v/>
      </c>
      <c r="HN276" t="str">
        <f>IF(HM276="","",TODAY()-HM276)</f>
        <v/>
      </c>
      <c r="HQ276" t="str">
        <f>IF(HM276="","SIN ESTADO",IF(HO276&lt;&gt;"","PAGA",IF(HN276&gt;0,"VENCIDA",IF(HN276&gt;=-5,"POR VENCER","AL DÍA"))))</f>
        <v>SIN ESTADO</v>
      </c>
      <c r="HS276">
        <f>N276+T276+Z276+AF276+AL276+AR276+AX276+BD276+BJ276+BP276+BV276+CB276+CH276+CN276+CT276+CZ276+DF276+DL276+DR276+DX276+ED276+EJ276+EP276+EV276+FB276+FH276+FN276+FT276+FZ276+GF276+GL276+GR276+GX276+HD276+HJ276+HP276</f>
        <v>6000000</v>
      </c>
      <c r="HU276">
        <f>IFERROR(N($J276),0)</f>
        <v>1000000</v>
      </c>
      <c r="HW276">
        <f>SUMPRODUCT((MOD(COLUMN($M276:$HR276)-COLUMN($M276),6)=0)*ISNUMBER($M276:$HR276)*($M276:$HR276&gt;=RESUMEN!$C$26)*($M276:$HR276&lt;=RESUMEN!$C$27)*IFERROR(N($N276:$HS276),0))</f>
        <v>1000000</v>
      </c>
      <c r="HX276">
        <f>SUMPRODUCT((MOD(COLUMN($M276:$HR276)-COLUMN($M276),6)=0)*ISNUMBER($M276:$HR276)*($M276:$HR276&gt;=RESUMEN!$C$26)*($M276:$HR276&lt;=RESUMEN!$C$27))</f>
        <v>1</v>
      </c>
    </row>
    <row r="277">
      <c r="B277">
        <f>VENTAS!A276</f>
        <v>274</v>
      </c>
      <c r="C277" t="str">
        <f>VENTAS!B276</f>
        <v xml:space="preserve">LC2 - 29 - 7 </v>
      </c>
      <c r="D277" t="str">
        <f>VENTAS!C276</f>
        <v xml:space="preserve">CEDIDO EN FORMA DE PAGO </v>
      </c>
      <c r="E277">
        <f>VENTAS!D276</f>
        <v>33000000</v>
      </c>
      <c r="F277">
        <f>VENTAS!J276</f>
        <v>33000000</v>
      </c>
      <c r="G277">
        <f>VENTAS!F276</f>
        <v>0</v>
      </c>
      <c r="H277">
        <f>VENTAS!K276</f>
        <v>0</v>
      </c>
      <c r="I277">
        <f>VENTAS!M276</f>
        <v>0</v>
      </c>
      <c r="J277">
        <f>VENTAS!L276</f>
        <v>0</v>
      </c>
      <c r="K277" t="str">
        <f>IF(N($H277)&lt;1,"",$G277+31)</f>
        <v/>
      </c>
      <c r="L277" t="str">
        <f>IF(K277="","",TODAY()-K277)</f>
        <v/>
      </c>
      <c r="O277" t="str">
        <f>IF(K277="","SIN ESTADO",IF(M277&lt;&gt;"","PAGA",IF(L277&gt;0,"VENCIDA",IF(L277&gt;=-5,"POR VENCER","AL DÍA"))))</f>
        <v>SIN ESTADO</v>
      </c>
      <c r="Q277" t="str">
        <f>IF(N($H277)&lt;2,"",IF(K277="","",K277+31))</f>
        <v/>
      </c>
      <c r="R277" t="str">
        <f>IF(Q277="","",TODAY()-Q277)</f>
        <v/>
      </c>
      <c r="U277" t="str">
        <f>IF(Q277="","SIN ESTADO",IF(S277&lt;&gt;"","PAGA",IF(R277&gt;0,"VENCIDA",IF(R277&gt;=-5,"POR VENCER","AL DÍA"))))</f>
        <v>SIN ESTADO</v>
      </c>
      <c r="W277" t="str">
        <f>IF(N($H277)&lt;3,"",IF(Q277="","",Q277+31))</f>
        <v/>
      </c>
      <c r="X277" t="str">
        <f>IF(W277="","",TODAY()-W277)</f>
        <v/>
      </c>
      <c r="AA277" t="str">
        <f>IF(W277="","SIN ESTADO",IF(Y277&lt;&gt;"","PAGA",IF(X277&gt;0,"VENCIDA",IF(X277&gt;=-5,"POR VENCER","AL DÍA"))))</f>
        <v>SIN ESTADO</v>
      </c>
      <c r="AC277" t="str">
        <f>IF(N($H277)&lt;4,"",IF(W277="","",W277+31))</f>
        <v/>
      </c>
      <c r="AD277" t="str">
        <f>IF(AC277="","",TODAY()-AC277)</f>
        <v/>
      </c>
      <c r="AG277" t="str">
        <f>IF(AC277="","SIN ESTADO",IF(AE277&lt;&gt;"","PAGA",IF(AD277&gt;0,"VENCIDA",IF(AD277&gt;=-5,"POR VENCER","AL DÍA"))))</f>
        <v>SIN ESTADO</v>
      </c>
      <c r="AI277" t="str">
        <f>IF(N($H277)&lt;5,"",IF(AC277="","",AC277+31))</f>
        <v/>
      </c>
      <c r="AJ277" t="str">
        <f>IF(AI277="","",TODAY()-AI277)</f>
        <v/>
      </c>
      <c r="AM277" t="str">
        <f>IF(AI277="","SIN ESTADO",IF(AK277&lt;&gt;"","PAGA",IF(AJ277&gt;0,"VENCIDA",IF(AJ277&gt;=-5,"POR VENCER","AL DÍA"))))</f>
        <v>SIN ESTADO</v>
      </c>
      <c r="AO277" t="str">
        <f>IF(N($H277)&lt;6,"",IF(AI277="","",AI277+31))</f>
        <v/>
      </c>
      <c r="AP277" t="str">
        <f>IF(AO277="","",TODAY()-AO277)</f>
        <v/>
      </c>
      <c r="AS277" t="str">
        <f>IF(AO277="","SIN ESTADO",IF(AQ277&lt;&gt;"","PAGA",IF(AP277&gt;0,"VENCIDA",IF(AP277&gt;=-5,"POR VENCER","AL DÍA"))))</f>
        <v>SIN ESTADO</v>
      </c>
      <c r="AU277" t="str">
        <f>IF(N($H277)&lt;7,"",IF(AO277="","",AO277+31))</f>
        <v/>
      </c>
      <c r="AV277" t="str">
        <f>IF(AU277="","",TODAY()-AU277)</f>
        <v/>
      </c>
      <c r="AY277" t="str">
        <f>IF(AU277="","SIN ESTADO",IF(AW277&lt;&gt;"","PAGA",IF(AV277&gt;0,"VENCIDA",IF(AV277&gt;=-5,"POR VENCER","AL DÍA"))))</f>
        <v>SIN ESTADO</v>
      </c>
      <c r="BA277" t="str">
        <f>IF(N($H277)&lt;8,"",IF(AU277="","",AU277+31))</f>
        <v/>
      </c>
      <c r="BB277" t="str">
        <f>IF(BA277="","",TODAY()-BA277)</f>
        <v/>
      </c>
      <c r="BE277" t="str">
        <f>IF(BA277="","SIN ESTADO",IF(BC277&lt;&gt;"","PAGA",IF(BB277&gt;0,"VENCIDA",IF(BB277&gt;=-5,"POR VENCER","AL DÍA"))))</f>
        <v>SIN ESTADO</v>
      </c>
      <c r="BG277" t="str">
        <f>IF(N($H277)&lt;9,"",IF(BA277="","",BA277+31))</f>
        <v/>
      </c>
      <c r="BH277" t="str">
        <f>IF(BG277="","",TODAY()-BG277)</f>
        <v/>
      </c>
      <c r="BK277" t="str">
        <f>IF(BG277="","SIN ESTADO",IF(BI277&lt;&gt;"","PAGA",IF(BH277&gt;0,"VENCIDA",IF(BH277&gt;=-5,"POR VENCER","AL DÍA"))))</f>
        <v>SIN ESTADO</v>
      </c>
      <c r="BM277" t="str">
        <f>IF(N($H277)&lt;10,"",IF(BG277="","",BG277+31))</f>
        <v/>
      </c>
      <c r="BN277" t="str">
        <f>IF(BM277="","",TODAY()-BM277)</f>
        <v/>
      </c>
      <c r="BQ277" t="str">
        <f>IF(BM277="","SIN ESTADO",IF(BO277&lt;&gt;"","PAGA",IF(BN277&gt;0,"VENCIDA",IF(BN277&gt;=-5,"POR VENCER","AL DÍA"))))</f>
        <v>SIN ESTADO</v>
      </c>
      <c r="BS277" t="str">
        <f>IF(N($H277)&lt;11,"",IF(BM277="","",BM277+31))</f>
        <v/>
      </c>
      <c r="BT277" t="str">
        <f>IF(BS277="","",TODAY()-BS277)</f>
        <v/>
      </c>
      <c r="BW277" t="str">
        <f>IF(BS277="","SIN ESTADO",IF(BU277&lt;&gt;"","PAGA",IF(BT277&gt;0,"VENCIDA",IF(BT277&gt;=-5,"POR VENCER","AL DÍA"))))</f>
        <v>SIN ESTADO</v>
      </c>
      <c r="BY277" t="str">
        <f>IF(N($H277)&lt;12,"",IF(BS277="","",BS277+31))</f>
        <v/>
      </c>
      <c r="BZ277" t="str">
        <f>IF(BY277="","",TODAY()-BY277)</f>
        <v/>
      </c>
      <c r="CC277" t="str">
        <f>IF(BY277="","SIN ESTADO",IF(CA277&lt;&gt;"","PAGA",IF(BZ277&gt;0,"VENCIDA",IF(BZ277&gt;=-5,"POR VENCER","AL DÍA"))))</f>
        <v>SIN ESTADO</v>
      </c>
      <c r="CE277" t="str">
        <f>IF(N($H277)&lt;13,"",IF(BY277="","",BY277+31))</f>
        <v/>
      </c>
      <c r="CF277" t="str">
        <f>IF(CE277="","",TODAY()-CE277)</f>
        <v/>
      </c>
      <c r="CI277" t="str">
        <f>IF(CE277="","SIN ESTADO",IF(CG277&lt;&gt;"","PAGA",IF(CF277&gt;0,"VENCIDA",IF(CF277&gt;=-5,"POR VENCER","AL DÍA"))))</f>
        <v>SIN ESTADO</v>
      </c>
      <c r="CK277" t="str">
        <f>IF(N($H277)&lt;14,"",IF(CE277="","",CE277+31))</f>
        <v/>
      </c>
      <c r="CL277" t="str">
        <f>IF(CK277="","",TODAY()-CK277)</f>
        <v/>
      </c>
      <c r="CO277" t="str">
        <f>IF(CK277="","SIN ESTADO",IF(CM277&lt;&gt;"","PAGA",IF(CL277&gt;0,"VENCIDA",IF(CL277&gt;=-5,"POR VENCER","AL DÍA"))))</f>
        <v>SIN ESTADO</v>
      </c>
      <c r="CQ277" t="str">
        <f>IF(N($H277)&lt;15,"",IF(CK277="","",CK277+31))</f>
        <v/>
      </c>
      <c r="CR277" t="str">
        <f>IF(CQ277="","",TODAY()-CQ277)</f>
        <v/>
      </c>
      <c r="CU277" t="str">
        <f>IF(CQ277="","SIN ESTADO",IF(CS277&lt;&gt;"","PAGA",IF(CR277&gt;0,"VENCIDA",IF(CR277&gt;=-5,"POR VENCER","AL DÍA"))))</f>
        <v>SIN ESTADO</v>
      </c>
      <c r="CW277" t="str">
        <f>IF(N($H277)&lt;16,"",IF(CQ277="","",CQ277+31))</f>
        <v/>
      </c>
      <c r="CX277" t="str">
        <f>IF(CW277="","",TODAY()-CW277)</f>
        <v/>
      </c>
      <c r="DA277" t="str">
        <f>IF(CW277="","SIN ESTADO",IF(CY277&lt;&gt;"","PAGA",IF(CX277&gt;0,"VENCIDA",IF(CX277&gt;=-5,"POR VENCER","AL DÍA"))))</f>
        <v>SIN ESTADO</v>
      </c>
      <c r="DC277" t="str">
        <f>IF(N($H277)&lt;17,"",IF(CW277="","",CW277+31))</f>
        <v/>
      </c>
      <c r="DD277" t="str">
        <f>IF(DC277="","",TODAY()-DC277)</f>
        <v/>
      </c>
      <c r="DG277" t="str">
        <f>IF(DC277="","SIN ESTADO",IF(DE277&lt;&gt;"","PAGA",IF(DD277&gt;0,"VENCIDA",IF(DD277&gt;=-5,"POR VENCER","AL DÍA"))))</f>
        <v>SIN ESTADO</v>
      </c>
      <c r="DI277" t="str">
        <f>IF(N($H277)&lt;18,"",IF(DC277="","",DC277+31))</f>
        <v/>
      </c>
      <c r="DJ277" t="str">
        <f>IF(DI277="","",TODAY()-DI277)</f>
        <v/>
      </c>
      <c r="DM277" t="str">
        <f>IF(DI277="","SIN ESTADO",IF(DK277&lt;&gt;"","PAGA",IF(DJ277&gt;0,"VENCIDA",IF(DJ277&gt;=-5,"POR VENCER","AL DÍA"))))</f>
        <v>SIN ESTADO</v>
      </c>
      <c r="DO277" t="str">
        <f>IF(N($H277)&lt;19,"",IF(DI277="","",DI277+31))</f>
        <v/>
      </c>
      <c r="DP277" t="str">
        <f>IF(DO277="","",TODAY()-DO277)</f>
        <v/>
      </c>
      <c r="DS277" t="str">
        <f>IF(DO277="","SIN ESTADO",IF(DQ277&lt;&gt;"","PAGA",IF(DP277&gt;0,"VENCIDA",IF(DP277&gt;=-5,"POR VENCER","AL DÍA"))))</f>
        <v>SIN ESTADO</v>
      </c>
      <c r="DU277" t="str">
        <f>IF(N($H277)&lt;20,"",IF(DO277="","",DO277+31))</f>
        <v/>
      </c>
      <c r="DV277" t="str">
        <f>IF(DU277="","",TODAY()-DU277)</f>
        <v/>
      </c>
      <c r="DY277" t="str">
        <f>IF(DU277="","SIN ESTADO",IF(DW277&lt;&gt;"","PAGA",IF(DV277&gt;0,"VENCIDA",IF(DV277&gt;=-5,"POR VENCER","AL DÍA"))))</f>
        <v>SIN ESTADO</v>
      </c>
      <c r="EA277" t="str">
        <f>IF(N($H277)&lt;21,"",IF(DU277="","",DU277+31))</f>
        <v/>
      </c>
      <c r="EB277" t="str">
        <f>IF(EA277="","",TODAY()-EA277)</f>
        <v/>
      </c>
      <c r="EE277" t="str">
        <f>IF(EA277="","SIN ESTADO",IF(EC277&lt;&gt;"","PAGA",IF(EB277&gt;0,"VENCIDA",IF(EB277&gt;=-5,"POR VENCER","AL DÍA"))))</f>
        <v>SIN ESTADO</v>
      </c>
      <c r="EG277" t="str">
        <f>IF(N($H277)&lt;22,"",IF(EA277="","",EA277+31))</f>
        <v/>
      </c>
      <c r="EH277" t="str">
        <f>IF(EG277="","",TODAY()-EG277)</f>
        <v/>
      </c>
      <c r="EK277" t="str">
        <f>IF(EG277="","SIN ESTADO",IF(EI277&lt;&gt;"","PAGA",IF(EH277&gt;0,"VENCIDA",IF(EH277&gt;=-5,"POR VENCER","AL DÍA"))))</f>
        <v>SIN ESTADO</v>
      </c>
      <c r="EM277" t="str">
        <f>IF(N($H277)&lt;23,"",IF(EG277="","",EG277+31))</f>
        <v/>
      </c>
      <c r="EN277" t="str">
        <f>IF(EM277="","",TODAY()-EM277)</f>
        <v/>
      </c>
      <c r="EQ277" t="str">
        <f>IF(EM277="","SIN ESTADO",IF(EO277&lt;&gt;"","PAGA",IF(EN277&gt;0,"VENCIDA",IF(EN277&gt;=-5,"POR VENCER","AL DÍA"))))</f>
        <v>SIN ESTADO</v>
      </c>
      <c r="ES277" t="str">
        <f>IF(N($H277)&lt;24,"",IF(EM277="","",EM277+31))</f>
        <v/>
      </c>
      <c r="ET277" t="str">
        <f>IF(ES277="","",TODAY()-ES277)</f>
        <v/>
      </c>
      <c r="EW277" t="str">
        <f>IF(ES277="","SIN ESTADO",IF(EU277&lt;&gt;"","PAGA",IF(ET277&gt;0,"VENCIDA",IF(ET277&gt;=-5,"POR VENCER","AL DÍA"))))</f>
        <v>SIN ESTADO</v>
      </c>
      <c r="EY277" t="str">
        <f>IF(N($H277)&lt;25,"",IF(ES277="","",ES277+31))</f>
        <v/>
      </c>
      <c r="EZ277" t="str">
        <f>IF(EY277="","",TODAY()-EY277)</f>
        <v/>
      </c>
      <c r="FC277" t="str">
        <f>IF(EY277="","SIN ESTADO",IF(FA277&lt;&gt;"","PAGA",IF(EZ277&gt;0,"VENCIDA",IF(EZ277&gt;=-5,"POR VENCER","AL DÍA"))))</f>
        <v>SIN ESTADO</v>
      </c>
      <c r="FE277" t="str">
        <f>IF(N($H277)&lt;26,"",IF(EY277="","",EY277+31))</f>
        <v/>
      </c>
      <c r="FF277" t="str">
        <f>IF(FE277="","",TODAY()-FE277)</f>
        <v/>
      </c>
      <c r="FI277" t="str">
        <f>IF(FE277="","SIN ESTADO",IF(FG277&lt;&gt;"","PAGA",IF(FF277&gt;0,"VENCIDA",IF(FF277&gt;=-5,"POR VENCER","AL DÍA"))))</f>
        <v>SIN ESTADO</v>
      </c>
      <c r="FK277" t="str">
        <f>IF(N($H277)&lt;27,"",IF(FE277="","",FE277+31))</f>
        <v/>
      </c>
      <c r="FL277" t="str">
        <f>IF(FK277="","",TODAY()-FK277)</f>
        <v/>
      </c>
      <c r="FO277" t="str">
        <f>IF(FK277="","SIN ESTADO",IF(FM277&lt;&gt;"","PAGA",IF(FL277&gt;0,"VENCIDA",IF(FL277&gt;=-5,"POR VENCER","AL DÍA"))))</f>
        <v>SIN ESTADO</v>
      </c>
      <c r="FQ277" t="str">
        <f>IF(N($H277)&lt;28,"",IF(FK277="","",FK277+31))</f>
        <v/>
      </c>
      <c r="FR277" t="str">
        <f>IF(FQ277="","",TODAY()-FQ277)</f>
        <v/>
      </c>
      <c r="FU277" t="str">
        <f>IF(FQ277="","SIN ESTADO",IF(FS277&lt;&gt;"","PAGA",IF(FR277&gt;0,"VENCIDA",IF(FR277&gt;=-5,"POR VENCER","AL DÍA"))))</f>
        <v>SIN ESTADO</v>
      </c>
      <c r="FW277" t="str">
        <f>IF(N($H277)&lt;29,"",IF(FQ277="","",FQ277+31))</f>
        <v/>
      </c>
      <c r="FX277" t="str">
        <f>IF(FW277="","",TODAY()-FW277)</f>
        <v/>
      </c>
      <c r="GA277" t="str">
        <f>IF(FW277="","SIN ESTADO",IF(FY277&lt;&gt;"","PAGA",IF(FX277&gt;0,"VENCIDA",IF(FX277&gt;=-5,"POR VENCER","AL DÍA"))))</f>
        <v>SIN ESTADO</v>
      </c>
      <c r="GC277" t="str">
        <f>IF(N($H277)&lt;30,"",IF(FW277="","",FW277+31))</f>
        <v/>
      </c>
      <c r="GD277" t="str">
        <f>IF(GC277="","",TODAY()-GC277)</f>
        <v/>
      </c>
      <c r="GG277" t="str">
        <f>IF(GC277="","SIN ESTADO",IF(GE277&lt;&gt;"","PAGA",IF(GD277&gt;0,"VENCIDA",IF(GD277&gt;=-5,"POR VENCER","AL DÍA"))))</f>
        <v>SIN ESTADO</v>
      </c>
      <c r="GI277" t="str">
        <f>IF(N($H277)&lt;31,"",IF(GC277="","",GC277+31))</f>
        <v/>
      </c>
      <c r="GJ277" t="str">
        <f>IF(GI277="","",TODAY()-GI277)</f>
        <v/>
      </c>
      <c r="GM277" t="str">
        <f>IF(GI277="","SIN ESTADO",IF(GK277&lt;&gt;"","PAGA",IF(GJ277&gt;0,"VENCIDA",IF(GJ277&gt;=-5,"POR VENCER","AL DÍA"))))</f>
        <v>SIN ESTADO</v>
      </c>
      <c r="GO277" t="str">
        <f>IF(N($H277)&lt;32,"",IF(GI277="","",GI277+31))</f>
        <v/>
      </c>
      <c r="GP277" t="str">
        <f>IF(GO277="","",TODAY()-GO277)</f>
        <v/>
      </c>
      <c r="GS277" t="str">
        <f>IF(GO277="","SIN ESTADO",IF(GQ277&lt;&gt;"","PAGA",IF(GP277&gt;0,"VENCIDA",IF(GP277&gt;=-5,"POR VENCER","AL DÍA"))))</f>
        <v>SIN ESTADO</v>
      </c>
      <c r="GU277" t="str">
        <f>IF(N($H277)&lt;33,"",IF(GO277="","",GO277+31))</f>
        <v/>
      </c>
      <c r="GV277" t="str">
        <f>IF(GU277="","",TODAY()-GU277)</f>
        <v/>
      </c>
      <c r="GY277" t="str">
        <f>IF(GU277="","SIN ESTADO",IF(GW277&lt;&gt;"","PAGA",IF(GV277&gt;0,"VENCIDA",IF(GV277&gt;=-5,"POR VENCER","AL DÍA"))))</f>
        <v>SIN ESTADO</v>
      </c>
      <c r="HA277" t="str">
        <f>IF(N($H277)&lt;34,"",IF(GU277="","",GU277+31))</f>
        <v/>
      </c>
      <c r="HB277" t="str">
        <f>IF(HA277="","",TODAY()-HA277)</f>
        <v/>
      </c>
      <c r="HE277" t="str">
        <f>IF(HA277="","SIN ESTADO",IF(HC277&lt;&gt;"","PAGA",IF(HB277&gt;0,"VENCIDA",IF(HB277&gt;=-5,"POR VENCER","AL DÍA"))))</f>
        <v>SIN ESTADO</v>
      </c>
      <c r="HG277" t="str">
        <f>IF(N($H277)&lt;35,"",IF(HA277="","",HA277+31))</f>
        <v/>
      </c>
      <c r="HH277" t="str">
        <f>IF(HG277="","",TODAY()-HG277)</f>
        <v/>
      </c>
      <c r="HK277" t="str">
        <f>IF(HG277="","SIN ESTADO",IF(HI277&lt;&gt;"","PAGA",IF(HH277&gt;0,"VENCIDA",IF(HH277&gt;=-5,"POR VENCER","AL DÍA"))))</f>
        <v>SIN ESTADO</v>
      </c>
      <c r="HM277" t="str">
        <f>IF(N($H277)&lt;36,"",IF(HG277="","",HG277+31))</f>
        <v/>
      </c>
      <c r="HN277" t="str">
        <f>IF(HM277="","",TODAY()-HM277)</f>
        <v/>
      </c>
      <c r="HQ277" t="str">
        <f>IF(HM277="","SIN ESTADO",IF(HO277&lt;&gt;"","PAGA",IF(HN277&gt;0,"VENCIDA",IF(HN277&gt;=-5,"POR VENCER","AL DÍA"))))</f>
        <v>SIN ESTADO</v>
      </c>
      <c r="HS277">
        <f>N277+T277+Z277+AF277+AL277+AR277+AX277+BD277+BJ277+BP277+BV277+CB277+CH277+CN277+CT277+CZ277+DF277+DL277+DR277+DX277+ED277+EJ277+EP277+EV277+FB277+FH277+FN277+FT277+FZ277+GF277+GL277+GR277+GX277+HD277+HJ277+HP277</f>
        <v>0</v>
      </c>
      <c r="HU277">
        <f>IFERROR(N($J277),0)</f>
        <v>0</v>
      </c>
      <c r="HW277">
        <f>SUMPRODUCT((MOD(COLUMN($M277:$HR277)-COLUMN($M277),6)=0)*ISNUMBER($M277:$HR277)*($M277:$HR277&gt;=RESUMEN!$C$26)*($M277:$HR277&lt;=RESUMEN!$C$27)*IFERROR(N($N277:$HS277),0))</f>
        <v>0</v>
      </c>
      <c r="HX277">
        <f>SUMPRODUCT((MOD(COLUMN($M277:$HR277)-COLUMN($M277),6)=0)*ISNUMBER($M277:$HR277)*($M277:$HR277&gt;=RESUMEN!$C$26)*($M277:$HR277&lt;=RESUMEN!$C$27))</f>
        <v>0</v>
      </c>
    </row>
    <row r="278">
      <c r="B278">
        <f>VENTAS!A277</f>
        <v>275</v>
      </c>
      <c r="C278" t="str">
        <f>VENTAS!B277</f>
        <v xml:space="preserve">LC2 - 29 - 8 </v>
      </c>
      <c r="D278" t="str">
        <f>VENTAS!C277</f>
        <v>VENDIDO</v>
      </c>
      <c r="E278">
        <f>VENTAS!D277</f>
        <v>33000000</v>
      </c>
      <c r="F278">
        <f>VENTAS!J277</f>
        <v>29000000</v>
      </c>
      <c r="G278">
        <f>VENTAS!F277</f>
        <v>45824</v>
      </c>
      <c r="H278">
        <f>VENTAS!K277</f>
        <v>24</v>
      </c>
      <c r="I278" t="str">
        <f>VENTAS!M277</f>
        <v xml:space="preserve">16 DE CADA MES </v>
      </c>
      <c r="J278">
        <f>VENTAS!L277</f>
        <v>1208333.3333333333</v>
      </c>
      <c r="K278">
        <f>IF(N($H278)&lt;1,"",$G278+31)</f>
        <v>45855</v>
      </c>
      <c r="L278">
        <f>IF(K278="","",TODAY()-K278)</f>
        <v>463</v>
      </c>
      <c r="M278">
        <v>45854</v>
      </c>
      <c r="N278">
        <v>1208300</v>
      </c>
      <c r="O278" t="str">
        <f>IF(K278="","SIN ESTADO",IF(M278&lt;&gt;"","PAGA",IF(L278&gt;0,"VENCIDA",IF(L278&gt;=-5,"POR VENCER","AL DÍA"))))</f>
        <v>PAGA</v>
      </c>
      <c r="P278" t="str">
        <v>TRANSFERENCIA</v>
      </c>
      <c r="Q278">
        <f>IF(N($H278)&lt;2,"",IF(K278="","",K278+31))</f>
        <v>45886</v>
      </c>
      <c r="R278">
        <f>IF(Q278="","",TODAY()-Q278)</f>
        <v>432</v>
      </c>
      <c r="S278">
        <v>45885</v>
      </c>
      <c r="T278">
        <v>1208300</v>
      </c>
      <c r="U278" t="str">
        <f>IF(Q278="","SIN ESTADO",IF(S278&lt;&gt;"","PAGA",IF(R278&gt;0,"VENCIDA",IF(R278&gt;=-5,"POR VENCER","AL DÍA"))))</f>
        <v>PAGA</v>
      </c>
      <c r="V278" t="str">
        <v>TRANSFERENCIA</v>
      </c>
      <c r="W278">
        <f>IF(N($H278)&lt;3,"",IF(Q278="","",Q278+31))</f>
        <v>45917</v>
      </c>
      <c r="X278">
        <f>IF(W278="","",TODAY()-W278)</f>
        <v>401</v>
      </c>
      <c r="Y278">
        <v>45922</v>
      </c>
      <c r="Z278">
        <v>1208300</v>
      </c>
      <c r="AA278" t="str">
        <f>IF(W278="","SIN ESTADO",IF(Y278&lt;&gt;"","PAGA",IF(X278&gt;0,"VENCIDA",IF(X278&gt;=-5,"POR VENCER","AL DÍA"))))</f>
        <v>PAGA</v>
      </c>
      <c r="AB278" t="str">
        <v>TRANSFERENCIA</v>
      </c>
      <c r="AC278">
        <f>IF(N($H278)&lt;4,"",IF(W278="","",W278+31))</f>
        <v>45948</v>
      </c>
      <c r="AD278">
        <f>IF(AC278="","",TODAY()-AC278)</f>
        <v>370</v>
      </c>
      <c r="AE278">
        <v>45955</v>
      </c>
      <c r="AF278">
        <v>1208300</v>
      </c>
      <c r="AG278" t="str">
        <f>IF(AC278="","SIN ESTADO",IF(AE278&lt;&gt;"","PAGA",IF(AD278&gt;0,"VENCIDA",IF(AD278&gt;=-5,"POR VENCER","AL DÍA"))))</f>
        <v>PAGA</v>
      </c>
      <c r="AH278" t="str">
        <v>TRANSFERENCIA</v>
      </c>
      <c r="AI278">
        <f>IF(N($H278)&lt;5,"",IF(AC278="","",AC278+31))</f>
        <v>45979</v>
      </c>
      <c r="AJ278">
        <f>IF(AI278="","",TODAY()-AI278)</f>
        <v>339</v>
      </c>
      <c r="AK278">
        <v>45988</v>
      </c>
      <c r="AL278">
        <v>1208300</v>
      </c>
      <c r="AM278" t="str">
        <f>IF(AI278="","SIN ESTADO",IF(AK278&lt;&gt;"","PAGA",IF(AJ278&gt;0,"VENCIDA",IF(AJ278&gt;=-5,"POR VENCER","AL DÍA"))))</f>
        <v>PAGA</v>
      </c>
      <c r="AN278" t="str">
        <v>TRANSFERENCIA</v>
      </c>
      <c r="AO278">
        <f>IF(N($H278)&lt;6,"",IF(AI278="","",AI278+31))</f>
        <v>46010</v>
      </c>
      <c r="AP278">
        <f>IF(AO278="","",TODAY()-AO278)</f>
        <v>308</v>
      </c>
      <c r="AQ278">
        <v>46013</v>
      </c>
      <c r="AR278">
        <v>1208300</v>
      </c>
      <c r="AS278" t="str">
        <f>IF(AO278="","SIN ESTADO",IF(AQ278&lt;&gt;"","PAGA",IF(AP278&gt;0,"VENCIDA",IF(AP278&gt;=-5,"POR VENCER","AL DÍA"))))</f>
        <v>PAGA</v>
      </c>
      <c r="AT278" t="str">
        <v>TRANSFERENCIA</v>
      </c>
      <c r="AU278">
        <f>IF(N($H278)&lt;7,"",IF(AO278="","",AO278+31))</f>
        <v>46041</v>
      </c>
      <c r="AV278">
        <f>IF(AU278="","",TODAY()-AU278)</f>
        <v>277</v>
      </c>
      <c r="AW278">
        <v>46048</v>
      </c>
      <c r="AX278">
        <v>1208300</v>
      </c>
      <c r="AY278" t="str">
        <f>IF(AU278="","SIN ESTADO",IF(AW278&lt;&gt;"","PAGA",IF(AV278&gt;0,"VENCIDA",IF(AV278&gt;=-5,"POR VENCER","AL DÍA"))))</f>
        <v>PAGA</v>
      </c>
      <c r="AZ278" t="str">
        <v>TRANSFERENCIA</v>
      </c>
      <c r="BA278">
        <f>IF(N($H278)&lt;8,"",IF(AU278="","",AU278+31))</f>
        <v>46072</v>
      </c>
      <c r="BB278">
        <f>IF(BA278="","",TODAY()-BA278)</f>
        <v>246</v>
      </c>
      <c r="BC278" t="str">
        <v>FEBRERO</v>
      </c>
      <c r="BD278">
        <v>1208300</v>
      </c>
      <c r="BE278" t="str">
        <f>IF(BA278="","SIN ESTADO",IF(BC278&lt;&gt;"","PAGA",IF(BB278&gt;0,"VENCIDA",IF(BB278&gt;=-5,"POR VENCER","AL DÍA"))))</f>
        <v>PAGA</v>
      </c>
      <c r="BF278" t="str">
        <v>TRANSFERENCIA</v>
      </c>
      <c r="BG278">
        <f>IF(N($H278)&lt;9,"",IF(BA278="","",BA278+31))</f>
        <v>46103</v>
      </c>
      <c r="BH278">
        <f>IF(BG278="","",TODAY()-BG278)</f>
        <v>215</v>
      </c>
      <c r="BI278" t="str">
        <v>MARZO</v>
      </c>
      <c r="BJ278">
        <v>1208300</v>
      </c>
      <c r="BK278" t="str">
        <f>IF(BG278="","SIN ESTADO",IF(BI278&lt;&gt;"","PAGA",IF(BH278&gt;0,"VENCIDA",IF(BH278&gt;=-5,"POR VENCER","AL DÍA"))))</f>
        <v>PAGA</v>
      </c>
      <c r="BL278" t="str">
        <v>TRANSFERENCIA</v>
      </c>
      <c r="BM278">
        <f>IF(N($H278)&lt;10,"",IF(BG278="","",BG278+31))</f>
        <v>46134</v>
      </c>
      <c r="BN278">
        <f>IF(BM278="","",TODAY()-BM278)</f>
        <v>184</v>
      </c>
      <c r="BO278" t="str">
        <v>ABRIL</v>
      </c>
      <c r="BP278">
        <v>1208300</v>
      </c>
      <c r="BQ278" t="str">
        <f>IF(BM278="","SIN ESTADO",IF(BO278&lt;&gt;"","PAGA",IF(BN278&gt;0,"VENCIDA",IF(BN278&gt;=-5,"POR VENCER","AL DÍA"))))</f>
        <v>PAGA</v>
      </c>
      <c r="BR278" t="str">
        <v>TRANSFERENCIA</v>
      </c>
      <c r="BS278">
        <f>IF(N($H278)&lt;11,"",IF(BM278="","",BM278+31))</f>
        <v>46165</v>
      </c>
      <c r="BT278">
        <f>IF(BS278="","",TODAY()-BS278)</f>
        <v>153</v>
      </c>
      <c r="BU278">
        <v>46169</v>
      </c>
      <c r="BV278">
        <v>1208300</v>
      </c>
      <c r="BW278" t="str">
        <f>IF(BS278="","SIN ESTADO",IF(BU278&lt;&gt;"","PAGA",IF(BT278&gt;0,"VENCIDA",IF(BT278&gt;=-5,"POR VENCER","AL DÍA"))))</f>
        <v>PAGA</v>
      </c>
      <c r="BX278" t="str">
        <v>TRANSFERENCIA</v>
      </c>
      <c r="BY278">
        <f>IF(N($H278)&lt;12,"",IF(BS278="","",BS278+31))</f>
        <v>46196</v>
      </c>
      <c r="BZ278">
        <f>IF(BY278="","",TODAY()-BY278)</f>
        <v>122</v>
      </c>
      <c r="CA278">
        <v>46198</v>
      </c>
      <c r="CB278">
        <v>1208300</v>
      </c>
      <c r="CC278" t="str">
        <f>IF(BY278="","SIN ESTADO",IF(CA278&lt;&gt;"","PAGA",IF(BZ278&gt;0,"VENCIDA",IF(BZ278&gt;=-5,"POR VENCER","AL DÍA"))))</f>
        <v>PAGA</v>
      </c>
      <c r="CD278" t="str">
        <v>TRANSFERENCIA</v>
      </c>
      <c r="CE278">
        <f>IF(N($H278)&lt;13,"",IF(BY278="","",BY278+31))</f>
        <v>46227</v>
      </c>
      <c r="CF278">
        <f>IF(CE278="","",TODAY()-CE278)</f>
        <v>91</v>
      </c>
      <c r="CG278">
        <v>46233</v>
      </c>
      <c r="CH278">
        <v>1208300</v>
      </c>
      <c r="CI278" t="str">
        <f>IF(CE278="","SIN ESTADO",IF(CG278&lt;&gt;"","PAGA",IF(CF278&gt;0,"VENCIDA",IF(CF278&gt;=-5,"POR VENCER","AL DÍA"))))</f>
        <v>PAGA</v>
      </c>
      <c r="CJ278" t="str">
        <v>TRANSFERENCIA</v>
      </c>
      <c r="CK278">
        <f>IF(N($H278)&lt;14,"",IF(CE278="","",CE278+31))</f>
        <v>46258</v>
      </c>
      <c r="CL278">
        <f>IF(CK278="","",TODAY()-CK278)</f>
        <v>60</v>
      </c>
      <c r="CM278">
        <v>46261</v>
      </c>
      <c r="CN278">
        <v>1208300</v>
      </c>
      <c r="CO278" t="str">
        <f>IF(CK278="","SIN ESTADO",IF(CM278&lt;&gt;"","PAGA",IF(CL278&gt;0,"VENCIDA",IF(CL278&gt;=-5,"POR VENCER","AL DÍA"))))</f>
        <v>PAGA</v>
      </c>
      <c r="CP278" t="str">
        <v>TRANSFERENCIA</v>
      </c>
      <c r="CQ278">
        <f>IF(N($H278)&lt;15,"",IF(CK278="","",CK278+31))</f>
        <v>46289</v>
      </c>
      <c r="CR278">
        <f>IF(CQ278="","",TODAY()-CQ278)</f>
        <v>29</v>
      </c>
      <c r="CS278">
        <v>46261</v>
      </c>
      <c r="CT278">
        <v>1208300</v>
      </c>
      <c r="CU278" t="str">
        <f>IF(CQ278="","SIN ESTADO",IF(CS278&lt;&gt;"","PAGA",IF(CR278&gt;0,"VENCIDA",IF(CR278&gt;=-5,"POR VENCER","AL DÍA"))))</f>
        <v>PAGA</v>
      </c>
      <c r="CV278" t="str">
        <v>TRANSFERENCIA</v>
      </c>
      <c r="CW278">
        <f>IF(N($H278)&lt;16,"",IF(CQ278="","",CQ278+31))</f>
        <v>46320</v>
      </c>
      <c r="CX278">
        <f>IF(CW278="","",TODAY()-CW278)</f>
        <v>-2</v>
      </c>
      <c r="CY278">
        <v>46289</v>
      </c>
      <c r="CZ278">
        <v>1208000</v>
      </c>
      <c r="DA278" t="str">
        <f>IF(CW278="","SIN ESTADO",IF(CY278&lt;&gt;"","PAGA",IF(CX278&gt;0,"VENCIDA",IF(CX278&gt;=-5,"POR VENCER","AL DÍA"))))</f>
        <v>PAGA</v>
      </c>
      <c r="DB278" t="str">
        <v>TRANSFERENCIA</v>
      </c>
      <c r="DC278">
        <f>IF(N($H278)&lt;17,"",IF(CW278="","",CW278+31))</f>
        <v>46351</v>
      </c>
      <c r="DD278">
        <f>IF(DC278="","",TODAY()-DC278)</f>
        <v>-33</v>
      </c>
      <c r="DG278" t="str">
        <f>IF(DC278="","SIN ESTADO",IF(DE278&lt;&gt;"","PAGA",IF(DD278&gt;0,"VENCIDA",IF(DD278&gt;=-5,"POR VENCER","AL DÍA"))))</f>
        <v>AL DÍA</v>
      </c>
      <c r="DI278">
        <f>IF(N($H278)&lt;18,"",IF(DC278="","",DC278+31))</f>
        <v>46382</v>
      </c>
      <c r="DJ278">
        <f>IF(DI278="","",TODAY()-DI278)</f>
        <v>-64</v>
      </c>
      <c r="DM278" t="str">
        <f>IF(DI278="","SIN ESTADO",IF(DK278&lt;&gt;"","PAGA",IF(DJ278&gt;0,"VENCIDA",IF(DJ278&gt;=-5,"POR VENCER","AL DÍA"))))</f>
        <v>AL DÍA</v>
      </c>
      <c r="DO278">
        <f>IF(N($H278)&lt;19,"",IF(DI278="","",DI278+31))</f>
        <v>46413</v>
      </c>
      <c r="DP278">
        <f>IF(DO278="","",TODAY()-DO278)</f>
        <v>-95</v>
      </c>
      <c r="DS278" t="str">
        <f>IF(DO278="","SIN ESTADO",IF(DQ278&lt;&gt;"","PAGA",IF(DP278&gt;0,"VENCIDA",IF(DP278&gt;=-5,"POR VENCER","AL DÍA"))))</f>
        <v>AL DÍA</v>
      </c>
      <c r="DU278">
        <f>IF(N($H278)&lt;20,"",IF(DO278="","",DO278+31))</f>
        <v>46444</v>
      </c>
      <c r="DV278">
        <f>IF(DU278="","",TODAY()-DU278)</f>
        <v>-126</v>
      </c>
      <c r="DY278" t="str">
        <f>IF(DU278="","SIN ESTADO",IF(DW278&lt;&gt;"","PAGA",IF(DV278&gt;0,"VENCIDA",IF(DV278&gt;=-5,"POR VENCER","AL DÍA"))))</f>
        <v>AL DÍA</v>
      </c>
      <c r="EA278">
        <f>IF(N($H278)&lt;21,"",IF(DU278="","",DU278+31))</f>
        <v>46475</v>
      </c>
      <c r="EB278">
        <f>IF(EA278="","",TODAY()-EA278)</f>
        <v>-157</v>
      </c>
      <c r="EE278" t="str">
        <f>IF(EA278="","SIN ESTADO",IF(EC278&lt;&gt;"","PAGA",IF(EB278&gt;0,"VENCIDA",IF(EB278&gt;=-5,"POR VENCER","AL DÍA"))))</f>
        <v>AL DÍA</v>
      </c>
      <c r="EG278">
        <f>IF(N($H278)&lt;22,"",IF(EA278="","",EA278+31))</f>
        <v>46506</v>
      </c>
      <c r="EH278">
        <f>IF(EG278="","",TODAY()-EG278)</f>
        <v>-188</v>
      </c>
      <c r="EK278" t="str">
        <f>IF(EG278="","SIN ESTADO",IF(EI278&lt;&gt;"","PAGA",IF(EH278&gt;0,"VENCIDA",IF(EH278&gt;=-5,"POR VENCER","AL DÍA"))))</f>
        <v>AL DÍA</v>
      </c>
      <c r="EM278">
        <f>IF(N($H278)&lt;23,"",IF(EG278="","",EG278+31))</f>
        <v>46537</v>
      </c>
      <c r="EN278">
        <f>IF(EM278="","",TODAY()-EM278)</f>
        <v>-219</v>
      </c>
      <c r="EQ278" t="str">
        <f>IF(EM278="","SIN ESTADO",IF(EO278&lt;&gt;"","PAGA",IF(EN278&gt;0,"VENCIDA",IF(EN278&gt;=-5,"POR VENCER","AL DÍA"))))</f>
        <v>AL DÍA</v>
      </c>
      <c r="ES278">
        <f>IF(N($H278)&lt;24,"",IF(EM278="","",EM278+31))</f>
        <v>46568</v>
      </c>
      <c r="ET278">
        <f>IF(ES278="","",TODAY()-ES278)</f>
        <v>-250</v>
      </c>
      <c r="EW278" t="str">
        <f>IF(ES278="","SIN ESTADO",IF(EU278&lt;&gt;"","PAGA",IF(ET278&gt;0,"VENCIDA",IF(ET278&gt;=-5,"POR VENCER","AL DÍA"))))</f>
        <v>AL DÍA</v>
      </c>
      <c r="EY278" t="str">
        <f>IF(N($H278)&lt;25,"",IF(ES278="","",ES278+31))</f>
        <v/>
      </c>
      <c r="EZ278" t="str">
        <f>IF(EY278="","",TODAY()-EY278)</f>
        <v/>
      </c>
      <c r="FC278" t="str">
        <f>IF(EY278="","SIN ESTADO",IF(FA278&lt;&gt;"","PAGA",IF(EZ278&gt;0,"VENCIDA",IF(EZ278&gt;=-5,"POR VENCER","AL DÍA"))))</f>
        <v>SIN ESTADO</v>
      </c>
      <c r="FE278" t="str">
        <f>IF(N($H278)&lt;26,"",IF(EY278="","",EY278+31))</f>
        <v/>
      </c>
      <c r="FF278" t="str">
        <f>IF(FE278="","",TODAY()-FE278)</f>
        <v/>
      </c>
      <c r="FI278" t="str">
        <f>IF(FE278="","SIN ESTADO",IF(FG278&lt;&gt;"","PAGA",IF(FF278&gt;0,"VENCIDA",IF(FF278&gt;=-5,"POR VENCER","AL DÍA"))))</f>
        <v>SIN ESTADO</v>
      </c>
      <c r="FK278" t="str">
        <f>IF(N($H278)&lt;27,"",IF(FE278="","",FE278+31))</f>
        <v/>
      </c>
      <c r="FL278" t="str">
        <f>IF(FK278="","",TODAY()-FK278)</f>
        <v/>
      </c>
      <c r="FO278" t="str">
        <f>IF(FK278="","SIN ESTADO",IF(FM278&lt;&gt;"","PAGA",IF(FL278&gt;0,"VENCIDA",IF(FL278&gt;=-5,"POR VENCER","AL DÍA"))))</f>
        <v>SIN ESTADO</v>
      </c>
      <c r="FQ278" t="str">
        <f>IF(N($H278)&lt;28,"",IF(FK278="","",FK278+31))</f>
        <v/>
      </c>
      <c r="FR278" t="str">
        <f>IF(FQ278="","",TODAY()-FQ278)</f>
        <v/>
      </c>
      <c r="FU278" t="str">
        <f>IF(FQ278="","SIN ESTADO",IF(FS278&lt;&gt;"","PAGA",IF(FR278&gt;0,"VENCIDA",IF(FR278&gt;=-5,"POR VENCER","AL DÍA"))))</f>
        <v>SIN ESTADO</v>
      </c>
      <c r="FW278" t="str">
        <f>IF(N($H278)&lt;29,"",IF(FQ278="","",FQ278+31))</f>
        <v/>
      </c>
      <c r="FX278" t="str">
        <f>IF(FW278="","",TODAY()-FW278)</f>
        <v/>
      </c>
      <c r="GA278" t="str">
        <f>IF(FW278="","SIN ESTADO",IF(FY278&lt;&gt;"","PAGA",IF(FX278&gt;0,"VENCIDA",IF(FX278&gt;=-5,"POR VENCER","AL DÍA"))))</f>
        <v>SIN ESTADO</v>
      </c>
      <c r="GC278" t="str">
        <f>IF(N($H278)&lt;30,"",IF(FW278="","",FW278+31))</f>
        <v/>
      </c>
      <c r="GD278" t="str">
        <f>IF(GC278="","",TODAY()-GC278)</f>
        <v/>
      </c>
      <c r="GG278" t="str">
        <f>IF(GC278="","SIN ESTADO",IF(GE278&lt;&gt;"","PAGA",IF(GD278&gt;0,"VENCIDA",IF(GD278&gt;=-5,"POR VENCER","AL DÍA"))))</f>
        <v>SIN ESTADO</v>
      </c>
      <c r="GI278" t="str">
        <f>IF(N($H278)&lt;31,"",IF(GC278="","",GC278+31))</f>
        <v/>
      </c>
      <c r="GJ278" t="str">
        <f>IF(GI278="","",TODAY()-GI278)</f>
        <v/>
      </c>
      <c r="GM278" t="str">
        <f>IF(GI278="","SIN ESTADO",IF(GK278&lt;&gt;"","PAGA",IF(GJ278&gt;0,"VENCIDA",IF(GJ278&gt;=-5,"POR VENCER","AL DÍA"))))</f>
        <v>SIN ESTADO</v>
      </c>
      <c r="GO278" t="str">
        <f>IF(N($H278)&lt;32,"",IF(GI278="","",GI278+31))</f>
        <v/>
      </c>
      <c r="GP278" t="str">
        <f>IF(GO278="","",TODAY()-GO278)</f>
        <v/>
      </c>
      <c r="GS278" t="str">
        <f>IF(GO278="","SIN ESTADO",IF(GQ278&lt;&gt;"","PAGA",IF(GP278&gt;0,"VENCIDA",IF(GP278&gt;=-5,"POR VENCER","AL DÍA"))))</f>
        <v>SIN ESTADO</v>
      </c>
      <c r="GU278" t="str">
        <f>IF(N($H278)&lt;33,"",IF(GO278="","",GO278+31))</f>
        <v/>
      </c>
      <c r="GV278" t="str">
        <f>IF(GU278="","",TODAY()-GU278)</f>
        <v/>
      </c>
      <c r="GY278" t="str">
        <f>IF(GU278="","SIN ESTADO",IF(GW278&lt;&gt;"","PAGA",IF(GV278&gt;0,"VENCIDA",IF(GV278&gt;=-5,"POR VENCER","AL DÍA"))))</f>
        <v>SIN ESTADO</v>
      </c>
      <c r="HA278" t="str">
        <f>IF(N($H278)&lt;34,"",IF(GU278="","",GU278+31))</f>
        <v/>
      </c>
      <c r="HB278" t="str">
        <f>IF(HA278="","",TODAY()-HA278)</f>
        <v/>
      </c>
      <c r="HE278" t="str">
        <f>IF(HA278="","SIN ESTADO",IF(HC278&lt;&gt;"","PAGA",IF(HB278&gt;0,"VENCIDA",IF(HB278&gt;=-5,"POR VENCER","AL DÍA"))))</f>
        <v>SIN ESTADO</v>
      </c>
      <c r="HG278" t="str">
        <f>IF(N($H278)&lt;35,"",IF(HA278="","",HA278+31))</f>
        <v/>
      </c>
      <c r="HH278" t="str">
        <f>IF(HG278="","",TODAY()-HG278)</f>
        <v/>
      </c>
      <c r="HK278" t="str">
        <f>IF(HG278="","SIN ESTADO",IF(HI278&lt;&gt;"","PAGA",IF(HH278&gt;0,"VENCIDA",IF(HH278&gt;=-5,"POR VENCER","AL DÍA"))))</f>
        <v>SIN ESTADO</v>
      </c>
      <c r="HM278" t="str">
        <f>IF(N($H278)&lt;36,"",IF(HG278="","",HG278+31))</f>
        <v/>
      </c>
      <c r="HN278" t="str">
        <f>IF(HM278="","",TODAY()-HM278)</f>
        <v/>
      </c>
      <c r="HQ278" t="str">
        <f>IF(HM278="","SIN ESTADO",IF(HO278&lt;&gt;"","PAGA",IF(HN278&gt;0,"VENCIDA",IF(HN278&gt;=-5,"POR VENCER","AL DÍA"))))</f>
        <v>SIN ESTADO</v>
      </c>
      <c r="HS278">
        <f>N278+T278+Z278+AF278+AL278+AR278+AX278+BD278+BJ278+BP278+BV278+CB278+CH278+CN278+CT278+CZ278+DF278+DL278+DR278+DX278+ED278+EJ278+EP278+EV278+FB278+FH278+FN278+FT278+FZ278+GF278+GL278+GR278+GX278+HD278+HJ278+HP278</f>
        <v>19332500</v>
      </c>
      <c r="HU278">
        <f>IFERROR(N($J278),0)</f>
        <v>1208333.3333333333</v>
      </c>
      <c r="HW278">
        <f>SUMPRODUCT((MOD(COLUMN($M278:$HR278)-COLUMN($M278),6)=0)*ISNUMBER($M278:$HR278)*($M278:$HR278&gt;=RESUMEN!$C$26)*($M278:$HR278&lt;=RESUMEN!$C$27)*IFERROR(N($N278:$HS278),0))</f>
        <v>2416600</v>
      </c>
      <c r="HX278">
        <f>SUMPRODUCT((MOD(COLUMN($M278:$HR278)-COLUMN($M278),6)=0)*ISNUMBER($M278:$HR278)*($M278:$HR278&gt;=RESUMEN!$C$26)*($M278:$HR278&lt;=RESUMEN!$C$27))</f>
        <v>2</v>
      </c>
    </row>
    <row r="279">
      <c r="B279">
        <f>VENTAS!A278</f>
        <v>276</v>
      </c>
      <c r="C279" t="str">
        <f>VENTAS!B278</f>
        <v xml:space="preserve">LC2 - 29 - 9 </v>
      </c>
      <c r="D279" t="str">
        <f>VENTAS!C278</f>
        <v>VENDIDO</v>
      </c>
      <c r="E279">
        <f>VENTAS!D278</f>
        <v>28000000</v>
      </c>
      <c r="F279">
        <f>VENTAS!J278</f>
        <v>24000000</v>
      </c>
      <c r="G279">
        <f>VENTAS!F278</f>
        <v>45896</v>
      </c>
      <c r="H279">
        <f>VENTAS!K278</f>
        <v>24</v>
      </c>
      <c r="I279" t="str">
        <f>VENTAS!M278</f>
        <v xml:space="preserve">27 DE CADA MES </v>
      </c>
      <c r="J279">
        <f>VENTAS!L278</f>
        <v>1000000</v>
      </c>
      <c r="K279">
        <f>IF(N($H279)&lt;1,"",$G279+31)</f>
        <v>45927</v>
      </c>
      <c r="L279">
        <f>IF(K279="","",TODAY()-K279)</f>
        <v>391</v>
      </c>
      <c r="M279">
        <v>45929</v>
      </c>
      <c r="N279">
        <v>1000000</v>
      </c>
      <c r="O279" t="str">
        <f>IF(K279="","SIN ESTADO",IF(M279&lt;&gt;"","PAGA",IF(L279&gt;0,"VENCIDA",IF(L279&gt;=-5,"POR VENCER","AL DÍA"))))</f>
        <v>PAGA</v>
      </c>
      <c r="P279" t="str">
        <v>TRANSFERENCIA</v>
      </c>
      <c r="Q279">
        <f>IF(N($H279)&lt;2,"",IF(K279="","",K279+31))</f>
        <v>45958</v>
      </c>
      <c r="R279">
        <f>IF(Q279="","",TODAY()-Q279)</f>
        <v>360</v>
      </c>
      <c r="S279">
        <v>45958</v>
      </c>
      <c r="T279">
        <v>1000000</v>
      </c>
      <c r="U279" t="str">
        <f>IF(Q279="","SIN ESTADO",IF(S279&lt;&gt;"","PAGA",IF(R279&gt;0,"VENCIDA",IF(R279&gt;=-5,"POR VENCER","AL DÍA"))))</f>
        <v>PAGA</v>
      </c>
      <c r="V279" t="str">
        <v>TRANSFERENCIA</v>
      </c>
      <c r="W279">
        <f>IF(N($H279)&lt;3,"",IF(Q279="","",Q279+31))</f>
        <v>45989</v>
      </c>
      <c r="X279">
        <f>IF(W279="","",TODAY()-W279)</f>
        <v>329</v>
      </c>
      <c r="Y279">
        <v>45989</v>
      </c>
      <c r="Z279">
        <v>1000000</v>
      </c>
      <c r="AA279" t="str">
        <f>IF(W279="","SIN ESTADO",IF(Y279&lt;&gt;"","PAGA",IF(X279&gt;0,"VENCIDA",IF(X279&gt;=-5,"POR VENCER","AL DÍA"))))</f>
        <v>PAGA</v>
      </c>
      <c r="AB279" t="str">
        <v>TRANSFERENCIA</v>
      </c>
      <c r="AC279">
        <f>IF(N($H279)&lt;4,"",IF(W279="","",W279+31))</f>
        <v>46020</v>
      </c>
      <c r="AD279">
        <f>IF(AC279="","",TODAY()-AC279)</f>
        <v>298</v>
      </c>
      <c r="AE279">
        <v>46027</v>
      </c>
      <c r="AF279">
        <v>1000000</v>
      </c>
      <c r="AG279" t="str">
        <f>IF(AC279="","SIN ESTADO",IF(AE279&lt;&gt;"","PAGA",IF(AD279&gt;0,"VENCIDA",IF(AD279&gt;=-5,"POR VENCER","AL DÍA"))))</f>
        <v>PAGA</v>
      </c>
      <c r="AH279" t="str">
        <v>TRANSFERENCIA</v>
      </c>
      <c r="AI279">
        <f>IF(N($H279)&lt;5,"",IF(AC279="","",AC279+31))</f>
        <v>46051</v>
      </c>
      <c r="AJ279">
        <f>IF(AI279="","",TODAY()-AI279)</f>
        <v>267</v>
      </c>
      <c r="AK279">
        <v>46061</v>
      </c>
      <c r="AL279">
        <v>1000000</v>
      </c>
      <c r="AM279" t="str">
        <f>IF(AI279="","SIN ESTADO",IF(AK279&lt;&gt;"","PAGA",IF(AJ279&gt;0,"VENCIDA",IF(AJ279&gt;=-5,"POR VENCER","AL DÍA"))))</f>
        <v>PAGA</v>
      </c>
      <c r="AN279" t="str">
        <v>TRANSFERENCIA</v>
      </c>
      <c r="AO279">
        <f>IF(N($H279)&lt;6,"",IF(AI279="","",AI279+31))</f>
        <v>46082</v>
      </c>
      <c r="AP279">
        <f>IF(AO279="","",TODAY()-AO279)</f>
        <v>236</v>
      </c>
      <c r="AQ279">
        <v>46088</v>
      </c>
      <c r="AR279">
        <v>1000000</v>
      </c>
      <c r="AS279" t="str">
        <f>IF(AO279="","SIN ESTADO",IF(AQ279&lt;&gt;"","PAGA",IF(AP279&gt;0,"VENCIDA",IF(AP279&gt;=-5,"POR VENCER","AL DÍA"))))</f>
        <v>PAGA</v>
      </c>
      <c r="AT279" t="str">
        <v>TRANSFERENCIA</v>
      </c>
      <c r="AU279">
        <f>IF(N($H279)&lt;7,"",IF(AO279="","",AO279+31))</f>
        <v>46113</v>
      </c>
      <c r="AV279">
        <f>IF(AU279="","",TODAY()-AU279)</f>
        <v>205</v>
      </c>
      <c r="AW279">
        <v>46120</v>
      </c>
      <c r="AX279">
        <v>1000000</v>
      </c>
      <c r="AY279" t="str">
        <f>IF(AU279="","SIN ESTADO",IF(AW279&lt;&gt;"","PAGA",IF(AV279&gt;0,"VENCIDA",IF(AV279&gt;=-5,"POR VENCER","AL DÍA"))))</f>
        <v>PAGA</v>
      </c>
      <c r="AZ279" t="str">
        <v>TRANSFERENCIA</v>
      </c>
      <c r="BA279">
        <f>IF(N($H279)&lt;8,"",IF(AU279="","",AU279+31))</f>
        <v>46144</v>
      </c>
      <c r="BB279">
        <f>IF(BA279="","",TODAY()-BA279)</f>
        <v>174</v>
      </c>
      <c r="BC279">
        <v>46146</v>
      </c>
      <c r="BD279">
        <v>1000000</v>
      </c>
      <c r="BE279" t="str">
        <f>IF(BA279="","SIN ESTADO",IF(BC279&lt;&gt;"","PAGA",IF(BB279&gt;0,"VENCIDA",IF(BB279&gt;=-5,"POR VENCER","AL DÍA"))))</f>
        <v>PAGA</v>
      </c>
      <c r="BF279" t="str">
        <v>TRANSFERENCIA</v>
      </c>
      <c r="BG279">
        <f>IF(N($H279)&lt;9,"",IF(BA279="","",BA279+31))</f>
        <v>46175</v>
      </c>
      <c r="BH279">
        <f>IF(BG279="","",TODAY()-BG279)</f>
        <v>143</v>
      </c>
      <c r="BI279">
        <v>46180</v>
      </c>
      <c r="BJ279">
        <v>1000000</v>
      </c>
      <c r="BK279" t="str">
        <f>IF(BG279="","SIN ESTADO",IF(BI279&lt;&gt;"","PAGA",IF(BH279&gt;0,"VENCIDA",IF(BH279&gt;=-5,"POR VENCER","AL DÍA"))))</f>
        <v>PAGA</v>
      </c>
      <c r="BL279" t="str">
        <v>TRANSFERENCIA</v>
      </c>
      <c r="BM279">
        <f>IF(N($H279)&lt;10,"",IF(BG279="","",BG279+31))</f>
        <v>46206</v>
      </c>
      <c r="BN279">
        <f>IF(BM279="","",TODAY()-BM279)</f>
        <v>112</v>
      </c>
      <c r="BO279">
        <v>46208</v>
      </c>
      <c r="BP279">
        <v>1000000</v>
      </c>
      <c r="BQ279" t="str">
        <f>IF(BM279="","SIN ESTADO",IF(BO279&lt;&gt;"","PAGA",IF(BN279&gt;0,"VENCIDA",IF(BN279&gt;=-5,"POR VENCER","AL DÍA"))))</f>
        <v>PAGA</v>
      </c>
      <c r="BR279" t="str">
        <v>TRANSFERENCIA</v>
      </c>
      <c r="BS279">
        <f>IF(N($H279)&lt;11,"",IF(BM279="","",BM279+31))</f>
        <v>46237</v>
      </c>
      <c r="BT279">
        <f>IF(BS279="","",TODAY()-BS279)</f>
        <v>81</v>
      </c>
      <c r="BU279">
        <v>46239</v>
      </c>
      <c r="BV279">
        <v>1000000</v>
      </c>
      <c r="BW279" t="str">
        <f>IF(BS279="","SIN ESTADO",IF(BU279&lt;&gt;"","PAGA",IF(BT279&gt;0,"VENCIDA",IF(BT279&gt;=-5,"POR VENCER","AL DÍA"))))</f>
        <v>PAGA</v>
      </c>
      <c r="BX279" t="str">
        <v>TRANSFERENCIA</v>
      </c>
      <c r="BY279">
        <f>IF(N($H279)&lt;12,"",IF(BS279="","",BS279+31))</f>
        <v>46268</v>
      </c>
      <c r="BZ279">
        <f>IF(BY279="","",TODAY()-BY279)</f>
        <v>50</v>
      </c>
      <c r="CA279">
        <v>46270</v>
      </c>
      <c r="CB279">
        <v>1000000</v>
      </c>
      <c r="CC279" t="str">
        <f>IF(BY279="","SIN ESTADO",IF(CA279&lt;&gt;"","PAGA",IF(BZ279&gt;0,"VENCIDA",IF(BZ279&gt;=-5,"POR VENCER","AL DÍA"))))</f>
        <v>PAGA</v>
      </c>
      <c r="CD279" t="str">
        <v>TRANSFERENCIA</v>
      </c>
      <c r="CE279">
        <f>IF(N($H279)&lt;13,"",IF(BY279="","",BY279+31))</f>
        <v>46299</v>
      </c>
      <c r="CF279">
        <f>IF(CE279="","",TODAY()-CE279)</f>
        <v>19</v>
      </c>
      <c r="CG279">
        <v>46293</v>
      </c>
      <c r="CH279">
        <v>1000000</v>
      </c>
      <c r="CI279" t="str">
        <f>IF(CE279="","SIN ESTADO",IF(CG279&lt;&gt;"","PAGA",IF(CF279&gt;0,"VENCIDA",IF(CF279&gt;=-5,"POR VENCER","AL DÍA"))))</f>
        <v>PAGA</v>
      </c>
      <c r="CK279">
        <f>IF(N($H279)&lt;14,"",IF(CE279="","",CE279+31))</f>
        <v>46330</v>
      </c>
      <c r="CL279">
        <f>IF(CK279="","",TODAY()-CK279)</f>
        <v>-12</v>
      </c>
      <c r="CO279" t="str">
        <f>IF(CK279="","SIN ESTADO",IF(CM279&lt;&gt;"","PAGA",IF(CL279&gt;0,"VENCIDA",IF(CL279&gt;=-5,"POR VENCER","AL DÍA"))))</f>
        <v>AL DÍA</v>
      </c>
      <c r="CQ279">
        <f>IF(N($H279)&lt;15,"",IF(CK279="","",CK279+31))</f>
        <v>46361</v>
      </c>
      <c r="CR279">
        <f>IF(CQ279="","",TODAY()-CQ279)</f>
        <v>-43</v>
      </c>
      <c r="CU279" t="str">
        <f>IF(CQ279="","SIN ESTADO",IF(CS279&lt;&gt;"","PAGA",IF(CR279&gt;0,"VENCIDA",IF(CR279&gt;=-5,"POR VENCER","AL DÍA"))))</f>
        <v>AL DÍA</v>
      </c>
      <c r="CW279">
        <f>IF(N($H279)&lt;16,"",IF(CQ279="","",CQ279+31))</f>
        <v>46392</v>
      </c>
      <c r="CX279">
        <f>IF(CW279="","",TODAY()-CW279)</f>
        <v>-74</v>
      </c>
      <c r="DA279" t="str">
        <f>IF(CW279="","SIN ESTADO",IF(CY279&lt;&gt;"","PAGA",IF(CX279&gt;0,"VENCIDA",IF(CX279&gt;=-5,"POR VENCER","AL DÍA"))))</f>
        <v>AL DÍA</v>
      </c>
      <c r="DC279">
        <f>IF(N($H279)&lt;17,"",IF(CW279="","",CW279+31))</f>
        <v>46423</v>
      </c>
      <c r="DD279">
        <f>IF(DC279="","",TODAY()-DC279)</f>
        <v>-105</v>
      </c>
      <c r="DG279" t="str">
        <f>IF(DC279="","SIN ESTADO",IF(DE279&lt;&gt;"","PAGA",IF(DD279&gt;0,"VENCIDA",IF(DD279&gt;=-5,"POR VENCER","AL DÍA"))))</f>
        <v>AL DÍA</v>
      </c>
      <c r="DI279">
        <f>IF(N($H279)&lt;18,"",IF(DC279="","",DC279+31))</f>
        <v>46454</v>
      </c>
      <c r="DJ279">
        <f>IF(DI279="","",TODAY()-DI279)</f>
        <v>-136</v>
      </c>
      <c r="DM279" t="str">
        <f>IF(DI279="","SIN ESTADO",IF(DK279&lt;&gt;"","PAGA",IF(DJ279&gt;0,"VENCIDA",IF(DJ279&gt;=-5,"POR VENCER","AL DÍA"))))</f>
        <v>AL DÍA</v>
      </c>
      <c r="DO279">
        <f>IF(N($H279)&lt;19,"",IF(DI279="","",DI279+31))</f>
        <v>46485</v>
      </c>
      <c r="DP279">
        <f>IF(DO279="","",TODAY()-DO279)</f>
        <v>-167</v>
      </c>
      <c r="DS279" t="str">
        <f>IF(DO279="","SIN ESTADO",IF(DQ279&lt;&gt;"","PAGA",IF(DP279&gt;0,"VENCIDA",IF(DP279&gt;=-5,"POR VENCER","AL DÍA"))))</f>
        <v>AL DÍA</v>
      </c>
      <c r="DU279">
        <f>IF(N($H279)&lt;20,"",IF(DO279="","",DO279+31))</f>
        <v>46516</v>
      </c>
      <c r="DV279">
        <f>IF(DU279="","",TODAY()-DU279)</f>
        <v>-198</v>
      </c>
      <c r="DY279" t="str">
        <f>IF(DU279="","SIN ESTADO",IF(DW279&lt;&gt;"","PAGA",IF(DV279&gt;0,"VENCIDA",IF(DV279&gt;=-5,"POR VENCER","AL DÍA"))))</f>
        <v>AL DÍA</v>
      </c>
      <c r="EA279">
        <f>IF(N($H279)&lt;21,"",IF(DU279="","",DU279+31))</f>
        <v>46547</v>
      </c>
      <c r="EB279">
        <f>IF(EA279="","",TODAY()-EA279)</f>
        <v>-229</v>
      </c>
      <c r="EE279" t="str">
        <f>IF(EA279="","SIN ESTADO",IF(EC279&lt;&gt;"","PAGA",IF(EB279&gt;0,"VENCIDA",IF(EB279&gt;=-5,"POR VENCER","AL DÍA"))))</f>
        <v>AL DÍA</v>
      </c>
      <c r="EG279">
        <f>IF(N($H279)&lt;22,"",IF(EA279="","",EA279+31))</f>
        <v>46578</v>
      </c>
      <c r="EH279">
        <f>IF(EG279="","",TODAY()-EG279)</f>
        <v>-260</v>
      </c>
      <c r="EK279" t="str">
        <f>IF(EG279="","SIN ESTADO",IF(EI279&lt;&gt;"","PAGA",IF(EH279&gt;0,"VENCIDA",IF(EH279&gt;=-5,"POR VENCER","AL DÍA"))))</f>
        <v>AL DÍA</v>
      </c>
      <c r="EM279">
        <f>IF(N($H279)&lt;23,"",IF(EG279="","",EG279+31))</f>
        <v>46609</v>
      </c>
      <c r="EN279">
        <f>IF(EM279="","",TODAY()-EM279)</f>
        <v>-291</v>
      </c>
      <c r="EQ279" t="str">
        <f>IF(EM279="","SIN ESTADO",IF(EO279&lt;&gt;"","PAGA",IF(EN279&gt;0,"VENCIDA",IF(EN279&gt;=-5,"POR VENCER","AL DÍA"))))</f>
        <v>AL DÍA</v>
      </c>
      <c r="ES279">
        <f>IF(N($H279)&lt;24,"",IF(EM279="","",EM279+31))</f>
        <v>46640</v>
      </c>
      <c r="ET279">
        <f>IF(ES279="","",TODAY()-ES279)</f>
        <v>-322</v>
      </c>
      <c r="EW279" t="str">
        <f>IF(ES279="","SIN ESTADO",IF(EU279&lt;&gt;"","PAGA",IF(ET279&gt;0,"VENCIDA",IF(ET279&gt;=-5,"POR VENCER","AL DÍA"))))</f>
        <v>AL DÍA</v>
      </c>
      <c r="EY279" t="str">
        <f>IF(N($H279)&lt;25,"",IF(ES279="","",ES279+31))</f>
        <v/>
      </c>
      <c r="EZ279" t="str">
        <f>IF(EY279="","",TODAY()-EY279)</f>
        <v/>
      </c>
      <c r="FC279" t="str">
        <f>IF(EY279="","SIN ESTADO",IF(FA279&lt;&gt;"","PAGA",IF(EZ279&gt;0,"VENCIDA",IF(EZ279&gt;=-5,"POR VENCER","AL DÍA"))))</f>
        <v>SIN ESTADO</v>
      </c>
      <c r="FE279" t="str">
        <f>IF(N($H279)&lt;26,"",IF(EY279="","",EY279+31))</f>
        <v/>
      </c>
      <c r="FF279" t="str">
        <f>IF(FE279="","",TODAY()-FE279)</f>
        <v/>
      </c>
      <c r="FI279" t="str">
        <f>IF(FE279="","SIN ESTADO",IF(FG279&lt;&gt;"","PAGA",IF(FF279&gt;0,"VENCIDA",IF(FF279&gt;=-5,"POR VENCER","AL DÍA"))))</f>
        <v>SIN ESTADO</v>
      </c>
      <c r="FK279" t="str">
        <f>IF(N($H279)&lt;27,"",IF(FE279="","",FE279+31))</f>
        <v/>
      </c>
      <c r="FL279" t="str">
        <f>IF(FK279="","",TODAY()-FK279)</f>
        <v/>
      </c>
      <c r="FO279" t="str">
        <f>IF(FK279="","SIN ESTADO",IF(FM279&lt;&gt;"","PAGA",IF(FL279&gt;0,"VENCIDA",IF(FL279&gt;=-5,"POR VENCER","AL DÍA"))))</f>
        <v>SIN ESTADO</v>
      </c>
      <c r="FQ279" t="str">
        <f>IF(N($H279)&lt;28,"",IF(FK279="","",FK279+31))</f>
        <v/>
      </c>
      <c r="FR279" t="str">
        <f>IF(FQ279="","",TODAY()-FQ279)</f>
        <v/>
      </c>
      <c r="FU279" t="str">
        <f>IF(FQ279="","SIN ESTADO",IF(FS279&lt;&gt;"","PAGA",IF(FR279&gt;0,"VENCIDA",IF(FR279&gt;=-5,"POR VENCER","AL DÍA"))))</f>
        <v>SIN ESTADO</v>
      </c>
      <c r="FW279" t="str">
        <f>IF(N($H279)&lt;29,"",IF(FQ279="","",FQ279+31))</f>
        <v/>
      </c>
      <c r="FX279" t="str">
        <f>IF(FW279="","",TODAY()-FW279)</f>
        <v/>
      </c>
      <c r="GA279" t="str">
        <f>IF(FW279="","SIN ESTADO",IF(FY279&lt;&gt;"","PAGA",IF(FX279&gt;0,"VENCIDA",IF(FX279&gt;=-5,"POR VENCER","AL DÍA"))))</f>
        <v>SIN ESTADO</v>
      </c>
      <c r="GC279" t="str">
        <f>IF(N($H279)&lt;30,"",IF(FW279="","",FW279+31))</f>
        <v/>
      </c>
      <c r="GD279" t="str">
        <f>IF(GC279="","",TODAY()-GC279)</f>
        <v/>
      </c>
      <c r="GG279" t="str">
        <f>IF(GC279="","SIN ESTADO",IF(GE279&lt;&gt;"","PAGA",IF(GD279&gt;0,"VENCIDA",IF(GD279&gt;=-5,"POR VENCER","AL DÍA"))))</f>
        <v>SIN ESTADO</v>
      </c>
      <c r="GI279" t="str">
        <f>IF(N($H279)&lt;31,"",IF(GC279="","",GC279+31))</f>
        <v/>
      </c>
      <c r="GJ279" t="str">
        <f>IF(GI279="","",TODAY()-GI279)</f>
        <v/>
      </c>
      <c r="GM279" t="str">
        <f>IF(GI279="","SIN ESTADO",IF(GK279&lt;&gt;"","PAGA",IF(GJ279&gt;0,"VENCIDA",IF(GJ279&gt;=-5,"POR VENCER","AL DÍA"))))</f>
        <v>SIN ESTADO</v>
      </c>
      <c r="GO279" t="str">
        <f>IF(N($H279)&lt;32,"",IF(GI279="","",GI279+31))</f>
        <v/>
      </c>
      <c r="GP279" t="str">
        <f>IF(GO279="","",TODAY()-GO279)</f>
        <v/>
      </c>
      <c r="GS279" t="str">
        <f>IF(GO279="","SIN ESTADO",IF(GQ279&lt;&gt;"","PAGA",IF(GP279&gt;0,"VENCIDA",IF(GP279&gt;=-5,"POR VENCER","AL DÍA"))))</f>
        <v>SIN ESTADO</v>
      </c>
      <c r="GU279" t="str">
        <f>IF(N($H279)&lt;33,"",IF(GO279="","",GO279+31))</f>
        <v/>
      </c>
      <c r="GV279" t="str">
        <f>IF(GU279="","",TODAY()-GU279)</f>
        <v/>
      </c>
      <c r="GY279" t="str">
        <f>IF(GU279="","SIN ESTADO",IF(GW279&lt;&gt;"","PAGA",IF(GV279&gt;0,"VENCIDA",IF(GV279&gt;=-5,"POR VENCER","AL DÍA"))))</f>
        <v>SIN ESTADO</v>
      </c>
      <c r="HA279" t="str">
        <f>IF(N($H279)&lt;34,"",IF(GU279="","",GU279+31))</f>
        <v/>
      </c>
      <c r="HB279" t="str">
        <f>IF(HA279="","",TODAY()-HA279)</f>
        <v/>
      </c>
      <c r="HE279" t="str">
        <f>IF(HA279="","SIN ESTADO",IF(HC279&lt;&gt;"","PAGA",IF(HB279&gt;0,"VENCIDA",IF(HB279&gt;=-5,"POR VENCER","AL DÍA"))))</f>
        <v>SIN ESTADO</v>
      </c>
      <c r="HG279" t="str">
        <f>IF(N($H279)&lt;35,"",IF(HA279="","",HA279+31))</f>
        <v/>
      </c>
      <c r="HH279" t="str">
        <f>IF(HG279="","",TODAY()-HG279)</f>
        <v/>
      </c>
      <c r="HK279" t="str">
        <f>IF(HG279="","SIN ESTADO",IF(HI279&lt;&gt;"","PAGA",IF(HH279&gt;0,"VENCIDA",IF(HH279&gt;=-5,"POR VENCER","AL DÍA"))))</f>
        <v>SIN ESTADO</v>
      </c>
      <c r="HM279" t="str">
        <f>IF(N($H279)&lt;36,"",IF(HG279="","",HG279+31))</f>
        <v/>
      </c>
      <c r="HN279" t="str">
        <f>IF(HM279="","",TODAY()-HM279)</f>
        <v/>
      </c>
      <c r="HQ279" t="str">
        <f>IF(HM279="","SIN ESTADO",IF(HO279&lt;&gt;"","PAGA",IF(HN279&gt;0,"VENCIDA",IF(HN279&gt;=-5,"POR VENCER","AL DÍA"))))</f>
        <v>SIN ESTADO</v>
      </c>
      <c r="HS279">
        <f>N279+T279+Z279+AF279+AL279+AR279+AX279+BD279+BJ279+BP279+BV279+CB279+CH279+CN279+CT279+CZ279+DF279+DL279+DR279+DX279+ED279+EJ279+EP279+EV279+FB279+FH279+FN279+FT279+FZ279+GF279+GL279+GR279+GX279+HD279+HJ279+HP279</f>
        <v>13000000</v>
      </c>
      <c r="HU279">
        <f>IFERROR(N($J279),0)</f>
        <v>1000000</v>
      </c>
      <c r="HW279">
        <f>SUMPRODUCT((MOD(COLUMN($M279:$HR279)-COLUMN($M279),6)=0)*ISNUMBER($M279:$HR279)*($M279:$HR279&gt;=RESUMEN!$C$26)*($M279:$HR279&lt;=RESUMEN!$C$27)*IFERROR(N($N279:$HS279),0))</f>
        <v>1000000</v>
      </c>
      <c r="HX279">
        <f>SUMPRODUCT((MOD(COLUMN($M279:$HR279)-COLUMN($M279),6)=0)*ISNUMBER($M279:$HR279)*($M279:$HR279&gt;=RESUMEN!$C$26)*($M279:$HR279&lt;=RESUMEN!$C$27))</f>
        <v>1</v>
      </c>
    </row>
    <row r="280">
      <c r="B280">
        <f>VENTAS!A279</f>
        <v>277</v>
      </c>
      <c r="C280" t="str">
        <f>VENTAS!B279</f>
        <v xml:space="preserve">LC2 - 29 - 10 </v>
      </c>
      <c r="D280" t="str">
        <f>VENTAS!C279</f>
        <v>VENDIDO</v>
      </c>
      <c r="E280">
        <f>VENTAS!D279</f>
        <v>28000000</v>
      </c>
      <c r="F280">
        <f>VENTAS!J279</f>
        <v>28000000</v>
      </c>
      <c r="G280">
        <f>VENTAS!F279</f>
        <v>0</v>
      </c>
      <c r="H280">
        <f>VENTAS!K279</f>
        <v>0</v>
      </c>
      <c r="I280">
        <f>VENTAS!M279</f>
        <v>0</v>
      </c>
      <c r="J280">
        <f>VENTAS!L279</f>
        <v>0</v>
      </c>
      <c r="K280" t="str">
        <f>IF(N($H280)&lt;1,"",$G280+31)</f>
        <v/>
      </c>
      <c r="L280" t="str">
        <f>IF(K280="","",TODAY()-K280)</f>
        <v/>
      </c>
      <c r="O280" t="str">
        <f>IF(K280="","SIN ESTADO",IF(M280&lt;&gt;"","PAGA",IF(L280&gt;0,"VENCIDA",IF(L280&gt;=-5,"POR VENCER","AL DÍA"))))</f>
        <v>SIN ESTADO</v>
      </c>
      <c r="Q280" t="str">
        <f>IF(N($H280)&lt;2,"",IF(K280="","",K280+31))</f>
        <v/>
      </c>
      <c r="R280" t="str">
        <f>IF(Q280="","",TODAY()-Q280)</f>
        <v/>
      </c>
      <c r="U280" t="str">
        <f>IF(Q280="","SIN ESTADO",IF(S280&lt;&gt;"","PAGA",IF(R280&gt;0,"VENCIDA",IF(R280&gt;=-5,"POR VENCER","AL DÍA"))))</f>
        <v>SIN ESTADO</v>
      </c>
      <c r="W280" t="str">
        <f>IF(N($H280)&lt;3,"",IF(Q280="","",Q280+31))</f>
        <v/>
      </c>
      <c r="X280" t="str">
        <f>IF(W280="","",TODAY()-W280)</f>
        <v/>
      </c>
      <c r="AA280" t="str">
        <f>IF(W280="","SIN ESTADO",IF(Y280&lt;&gt;"","PAGA",IF(X280&gt;0,"VENCIDA",IF(X280&gt;=-5,"POR VENCER","AL DÍA"))))</f>
        <v>SIN ESTADO</v>
      </c>
      <c r="AC280" t="str">
        <f>IF(N($H280)&lt;4,"",IF(W280="","",W280+31))</f>
        <v/>
      </c>
      <c r="AD280" t="str">
        <f>IF(AC280="","",TODAY()-AC280)</f>
        <v/>
      </c>
      <c r="AG280" t="str">
        <f>IF(AC280="","SIN ESTADO",IF(AE280&lt;&gt;"","PAGA",IF(AD280&gt;0,"VENCIDA",IF(AD280&gt;=-5,"POR VENCER","AL DÍA"))))</f>
        <v>SIN ESTADO</v>
      </c>
      <c r="AI280" t="str">
        <f>IF(N($H280)&lt;5,"",IF(AC280="","",AC280+31))</f>
        <v/>
      </c>
      <c r="AJ280" t="str">
        <f>IF(AI280="","",TODAY()-AI280)</f>
        <v/>
      </c>
      <c r="AM280" t="str">
        <f>IF(AI280="","SIN ESTADO",IF(AK280&lt;&gt;"","PAGA",IF(AJ280&gt;0,"VENCIDA",IF(AJ280&gt;=-5,"POR VENCER","AL DÍA"))))</f>
        <v>SIN ESTADO</v>
      </c>
      <c r="AO280" t="str">
        <f>IF(N($H280)&lt;6,"",IF(AI280="","",AI280+31))</f>
        <v/>
      </c>
      <c r="AP280" t="str">
        <f>IF(AO280="","",TODAY()-AO280)</f>
        <v/>
      </c>
      <c r="AS280" t="str">
        <f>IF(AO280="","SIN ESTADO",IF(AQ280&lt;&gt;"","PAGA",IF(AP280&gt;0,"VENCIDA",IF(AP280&gt;=-5,"POR VENCER","AL DÍA"))))</f>
        <v>SIN ESTADO</v>
      </c>
      <c r="AU280" t="str">
        <f>IF(N($H280)&lt;7,"",IF(AO280="","",AO280+31))</f>
        <v/>
      </c>
      <c r="AV280" t="str">
        <f>IF(AU280="","",TODAY()-AU280)</f>
        <v/>
      </c>
      <c r="AY280" t="str">
        <f>IF(AU280="","SIN ESTADO",IF(AW280&lt;&gt;"","PAGA",IF(AV280&gt;0,"VENCIDA",IF(AV280&gt;=-5,"POR VENCER","AL DÍA"))))</f>
        <v>SIN ESTADO</v>
      </c>
      <c r="BA280" t="str">
        <f>IF(N($H280)&lt;8,"",IF(AU280="","",AU280+31))</f>
        <v/>
      </c>
      <c r="BB280" t="str">
        <f>IF(BA280="","",TODAY()-BA280)</f>
        <v/>
      </c>
      <c r="BE280" t="str">
        <f>IF(BA280="","SIN ESTADO",IF(BC280&lt;&gt;"","PAGA",IF(BB280&gt;0,"VENCIDA",IF(BB280&gt;=-5,"POR VENCER","AL DÍA"))))</f>
        <v>SIN ESTADO</v>
      </c>
      <c r="BG280" t="str">
        <f>IF(N($H280)&lt;9,"",IF(BA280="","",BA280+31))</f>
        <v/>
      </c>
      <c r="BH280" t="str">
        <f>IF(BG280="","",TODAY()-BG280)</f>
        <v/>
      </c>
      <c r="BK280" t="str">
        <f>IF(BG280="","SIN ESTADO",IF(BI280&lt;&gt;"","PAGA",IF(BH280&gt;0,"VENCIDA",IF(BH280&gt;=-5,"POR VENCER","AL DÍA"))))</f>
        <v>SIN ESTADO</v>
      </c>
      <c r="BM280" t="str">
        <f>IF(N($H280)&lt;10,"",IF(BG280="","",BG280+31))</f>
        <v/>
      </c>
      <c r="BN280" t="str">
        <f>IF(BM280="","",TODAY()-BM280)</f>
        <v/>
      </c>
      <c r="BQ280" t="str">
        <f>IF(BM280="","SIN ESTADO",IF(BO280&lt;&gt;"","PAGA",IF(BN280&gt;0,"VENCIDA",IF(BN280&gt;=-5,"POR VENCER","AL DÍA"))))</f>
        <v>SIN ESTADO</v>
      </c>
      <c r="BS280" t="str">
        <f>IF(N($H280)&lt;11,"",IF(BM280="","",BM280+31))</f>
        <v/>
      </c>
      <c r="BT280" t="str">
        <f>IF(BS280="","",TODAY()-BS280)</f>
        <v/>
      </c>
      <c r="BW280" t="str">
        <f>IF(BS280="","SIN ESTADO",IF(BU280&lt;&gt;"","PAGA",IF(BT280&gt;0,"VENCIDA",IF(BT280&gt;=-5,"POR VENCER","AL DÍA"))))</f>
        <v>SIN ESTADO</v>
      </c>
      <c r="BY280" t="str">
        <f>IF(N($H280)&lt;12,"",IF(BS280="","",BS280+31))</f>
        <v/>
      </c>
      <c r="BZ280" t="str">
        <f>IF(BY280="","",TODAY()-BY280)</f>
        <v/>
      </c>
      <c r="CC280" t="str">
        <f>IF(BY280="","SIN ESTADO",IF(CA280&lt;&gt;"","PAGA",IF(BZ280&gt;0,"VENCIDA",IF(BZ280&gt;=-5,"POR VENCER","AL DÍA"))))</f>
        <v>SIN ESTADO</v>
      </c>
      <c r="CE280" t="str">
        <f>IF(N($H280)&lt;13,"",IF(BY280="","",BY280+31))</f>
        <v/>
      </c>
      <c r="CF280" t="str">
        <f>IF(CE280="","",TODAY()-CE280)</f>
        <v/>
      </c>
      <c r="CI280" t="str">
        <f>IF(CE280="","SIN ESTADO",IF(CG280&lt;&gt;"","PAGA",IF(CF280&gt;0,"VENCIDA",IF(CF280&gt;=-5,"POR VENCER","AL DÍA"))))</f>
        <v>SIN ESTADO</v>
      </c>
      <c r="CK280" t="str">
        <f>IF(N($H280)&lt;14,"",IF(CE280="","",CE280+31))</f>
        <v/>
      </c>
      <c r="CL280" t="str">
        <f>IF(CK280="","",TODAY()-CK280)</f>
        <v/>
      </c>
      <c r="CO280" t="str">
        <f>IF(CK280="","SIN ESTADO",IF(CM280&lt;&gt;"","PAGA",IF(CL280&gt;0,"VENCIDA",IF(CL280&gt;=-5,"POR VENCER","AL DÍA"))))</f>
        <v>SIN ESTADO</v>
      </c>
      <c r="CQ280" t="str">
        <f>IF(N($H280)&lt;15,"",IF(CK280="","",CK280+31))</f>
        <v/>
      </c>
      <c r="CR280" t="str">
        <f>IF(CQ280="","",TODAY()-CQ280)</f>
        <v/>
      </c>
      <c r="CU280" t="str">
        <f>IF(CQ280="","SIN ESTADO",IF(CS280&lt;&gt;"","PAGA",IF(CR280&gt;0,"VENCIDA",IF(CR280&gt;=-5,"POR VENCER","AL DÍA"))))</f>
        <v>SIN ESTADO</v>
      </c>
      <c r="CW280" t="str">
        <f>IF(N($H280)&lt;16,"",IF(CQ280="","",CQ280+31))</f>
        <v/>
      </c>
      <c r="CX280" t="str">
        <f>IF(CW280="","",TODAY()-CW280)</f>
        <v/>
      </c>
      <c r="DA280" t="str">
        <f>IF(CW280="","SIN ESTADO",IF(CY280&lt;&gt;"","PAGA",IF(CX280&gt;0,"VENCIDA",IF(CX280&gt;=-5,"POR VENCER","AL DÍA"))))</f>
        <v>SIN ESTADO</v>
      </c>
      <c r="DC280" t="str">
        <f>IF(N($H280)&lt;17,"",IF(CW280="","",CW280+31))</f>
        <v/>
      </c>
      <c r="DD280" t="str">
        <f>IF(DC280="","",TODAY()-DC280)</f>
        <v/>
      </c>
      <c r="DG280" t="str">
        <f>IF(DC280="","SIN ESTADO",IF(DE280&lt;&gt;"","PAGA",IF(DD280&gt;0,"VENCIDA",IF(DD280&gt;=-5,"POR VENCER","AL DÍA"))))</f>
        <v>SIN ESTADO</v>
      </c>
      <c r="DI280" t="str">
        <f>IF(N($H280)&lt;18,"",IF(DC280="","",DC280+31))</f>
        <v/>
      </c>
      <c r="DJ280" t="str">
        <f>IF(DI280="","",TODAY()-DI280)</f>
        <v/>
      </c>
      <c r="DM280" t="str">
        <f>IF(DI280="","SIN ESTADO",IF(DK280&lt;&gt;"","PAGA",IF(DJ280&gt;0,"VENCIDA",IF(DJ280&gt;=-5,"POR VENCER","AL DÍA"))))</f>
        <v>SIN ESTADO</v>
      </c>
      <c r="DO280" t="str">
        <f>IF(N($H280)&lt;19,"",IF(DI280="","",DI280+31))</f>
        <v/>
      </c>
      <c r="DP280" t="str">
        <f>IF(DO280="","",TODAY()-DO280)</f>
        <v/>
      </c>
      <c r="DS280" t="str">
        <f>IF(DO280="","SIN ESTADO",IF(DQ280&lt;&gt;"","PAGA",IF(DP280&gt;0,"VENCIDA",IF(DP280&gt;=-5,"POR VENCER","AL DÍA"))))</f>
        <v>SIN ESTADO</v>
      </c>
      <c r="DU280" t="str">
        <f>IF(N($H280)&lt;20,"",IF(DO280="","",DO280+31))</f>
        <v/>
      </c>
      <c r="DV280" t="str">
        <f>IF(DU280="","",TODAY()-DU280)</f>
        <v/>
      </c>
      <c r="DY280" t="str">
        <f>IF(DU280="","SIN ESTADO",IF(DW280&lt;&gt;"","PAGA",IF(DV280&gt;0,"VENCIDA",IF(DV280&gt;=-5,"POR VENCER","AL DÍA"))))</f>
        <v>SIN ESTADO</v>
      </c>
      <c r="EA280" t="str">
        <f>IF(N($H280)&lt;21,"",IF(DU280="","",DU280+31))</f>
        <v/>
      </c>
      <c r="EB280" t="str">
        <f>IF(EA280="","",TODAY()-EA280)</f>
        <v/>
      </c>
      <c r="EE280" t="str">
        <f>IF(EA280="","SIN ESTADO",IF(EC280&lt;&gt;"","PAGA",IF(EB280&gt;0,"VENCIDA",IF(EB280&gt;=-5,"POR VENCER","AL DÍA"))))</f>
        <v>SIN ESTADO</v>
      </c>
      <c r="EG280" t="str">
        <f>IF(N($H280)&lt;22,"",IF(EA280="","",EA280+31))</f>
        <v/>
      </c>
      <c r="EH280" t="str">
        <f>IF(EG280="","",TODAY()-EG280)</f>
        <v/>
      </c>
      <c r="EK280" t="str">
        <f>IF(EG280="","SIN ESTADO",IF(EI280&lt;&gt;"","PAGA",IF(EH280&gt;0,"VENCIDA",IF(EH280&gt;=-5,"POR VENCER","AL DÍA"))))</f>
        <v>SIN ESTADO</v>
      </c>
      <c r="EM280" t="str">
        <f>IF(N($H280)&lt;23,"",IF(EG280="","",EG280+31))</f>
        <v/>
      </c>
      <c r="EN280" t="str">
        <f>IF(EM280="","",TODAY()-EM280)</f>
        <v/>
      </c>
      <c r="EQ280" t="str">
        <f>IF(EM280="","SIN ESTADO",IF(EO280&lt;&gt;"","PAGA",IF(EN280&gt;0,"VENCIDA",IF(EN280&gt;=-5,"POR VENCER","AL DÍA"))))</f>
        <v>SIN ESTADO</v>
      </c>
      <c r="ES280" t="str">
        <f>IF(N($H280)&lt;24,"",IF(EM280="","",EM280+31))</f>
        <v/>
      </c>
      <c r="ET280" t="str">
        <f>IF(ES280="","",TODAY()-ES280)</f>
        <v/>
      </c>
      <c r="EW280" t="str">
        <f>IF(ES280="","SIN ESTADO",IF(EU280&lt;&gt;"","PAGA",IF(ET280&gt;0,"VENCIDA",IF(ET280&gt;=-5,"POR VENCER","AL DÍA"))))</f>
        <v>SIN ESTADO</v>
      </c>
      <c r="EY280" t="str">
        <f>IF(N($H280)&lt;25,"",IF(ES280="","",ES280+31))</f>
        <v/>
      </c>
      <c r="EZ280" t="str">
        <f>IF(EY280="","",TODAY()-EY280)</f>
        <v/>
      </c>
      <c r="FC280" t="str">
        <f>IF(EY280="","SIN ESTADO",IF(FA280&lt;&gt;"","PAGA",IF(EZ280&gt;0,"VENCIDA",IF(EZ280&gt;=-5,"POR VENCER","AL DÍA"))))</f>
        <v>SIN ESTADO</v>
      </c>
      <c r="FE280" t="str">
        <f>IF(N($H280)&lt;26,"",IF(EY280="","",EY280+31))</f>
        <v/>
      </c>
      <c r="FF280" t="str">
        <f>IF(FE280="","",TODAY()-FE280)</f>
        <v/>
      </c>
      <c r="FI280" t="str">
        <f>IF(FE280="","SIN ESTADO",IF(FG280&lt;&gt;"","PAGA",IF(FF280&gt;0,"VENCIDA",IF(FF280&gt;=-5,"POR VENCER","AL DÍA"))))</f>
        <v>SIN ESTADO</v>
      </c>
      <c r="FK280" t="str">
        <f>IF(N($H280)&lt;27,"",IF(FE280="","",FE280+31))</f>
        <v/>
      </c>
      <c r="FL280" t="str">
        <f>IF(FK280="","",TODAY()-FK280)</f>
        <v/>
      </c>
      <c r="FO280" t="str">
        <f>IF(FK280="","SIN ESTADO",IF(FM280&lt;&gt;"","PAGA",IF(FL280&gt;0,"VENCIDA",IF(FL280&gt;=-5,"POR VENCER","AL DÍA"))))</f>
        <v>SIN ESTADO</v>
      </c>
      <c r="FQ280" t="str">
        <f>IF(N($H280)&lt;28,"",IF(FK280="","",FK280+31))</f>
        <v/>
      </c>
      <c r="FR280" t="str">
        <f>IF(FQ280="","",TODAY()-FQ280)</f>
        <v/>
      </c>
      <c r="FU280" t="str">
        <f>IF(FQ280="","SIN ESTADO",IF(FS280&lt;&gt;"","PAGA",IF(FR280&gt;0,"VENCIDA",IF(FR280&gt;=-5,"POR VENCER","AL DÍA"))))</f>
        <v>SIN ESTADO</v>
      </c>
      <c r="FW280" t="str">
        <f>IF(N($H280)&lt;29,"",IF(FQ280="","",FQ280+31))</f>
        <v/>
      </c>
      <c r="FX280" t="str">
        <f>IF(FW280="","",TODAY()-FW280)</f>
        <v/>
      </c>
      <c r="GA280" t="str">
        <f>IF(FW280="","SIN ESTADO",IF(FY280&lt;&gt;"","PAGA",IF(FX280&gt;0,"VENCIDA",IF(FX280&gt;=-5,"POR VENCER","AL DÍA"))))</f>
        <v>SIN ESTADO</v>
      </c>
      <c r="GC280" t="str">
        <f>IF(N($H280)&lt;30,"",IF(FW280="","",FW280+31))</f>
        <v/>
      </c>
      <c r="GD280" t="str">
        <f>IF(GC280="","",TODAY()-GC280)</f>
        <v/>
      </c>
      <c r="GG280" t="str">
        <f>IF(GC280="","SIN ESTADO",IF(GE280&lt;&gt;"","PAGA",IF(GD280&gt;0,"VENCIDA",IF(GD280&gt;=-5,"POR VENCER","AL DÍA"))))</f>
        <v>SIN ESTADO</v>
      </c>
      <c r="GI280" t="str">
        <f>IF(N($H280)&lt;31,"",IF(GC280="","",GC280+31))</f>
        <v/>
      </c>
      <c r="GJ280" t="str">
        <f>IF(GI280="","",TODAY()-GI280)</f>
        <v/>
      </c>
      <c r="GM280" t="str">
        <f>IF(GI280="","SIN ESTADO",IF(GK280&lt;&gt;"","PAGA",IF(GJ280&gt;0,"VENCIDA",IF(GJ280&gt;=-5,"POR VENCER","AL DÍA"))))</f>
        <v>SIN ESTADO</v>
      </c>
      <c r="GO280" t="str">
        <f>IF(N($H280)&lt;32,"",IF(GI280="","",GI280+31))</f>
        <v/>
      </c>
      <c r="GP280" t="str">
        <f>IF(GO280="","",TODAY()-GO280)</f>
        <v/>
      </c>
      <c r="GS280" t="str">
        <f>IF(GO280="","SIN ESTADO",IF(GQ280&lt;&gt;"","PAGA",IF(GP280&gt;0,"VENCIDA",IF(GP280&gt;=-5,"POR VENCER","AL DÍA"))))</f>
        <v>SIN ESTADO</v>
      </c>
      <c r="GU280" t="str">
        <f>IF(N($H280)&lt;33,"",IF(GO280="","",GO280+31))</f>
        <v/>
      </c>
      <c r="GV280" t="str">
        <f>IF(GU280="","",TODAY()-GU280)</f>
        <v/>
      </c>
      <c r="GY280" t="str">
        <f>IF(GU280="","SIN ESTADO",IF(GW280&lt;&gt;"","PAGA",IF(GV280&gt;0,"VENCIDA",IF(GV280&gt;=-5,"POR VENCER","AL DÍA"))))</f>
        <v>SIN ESTADO</v>
      </c>
      <c r="HA280" t="str">
        <f>IF(N($H280)&lt;34,"",IF(GU280="","",GU280+31))</f>
        <v/>
      </c>
      <c r="HB280" t="str">
        <f>IF(HA280="","",TODAY()-HA280)</f>
        <v/>
      </c>
      <c r="HE280" t="str">
        <f>IF(HA280="","SIN ESTADO",IF(HC280&lt;&gt;"","PAGA",IF(HB280&gt;0,"VENCIDA",IF(HB280&gt;=-5,"POR VENCER","AL DÍA"))))</f>
        <v>SIN ESTADO</v>
      </c>
      <c r="HG280" t="str">
        <f>IF(N($H280)&lt;35,"",IF(HA280="","",HA280+31))</f>
        <v/>
      </c>
      <c r="HH280" t="str">
        <f>IF(HG280="","",TODAY()-HG280)</f>
        <v/>
      </c>
      <c r="HK280" t="str">
        <f>IF(HG280="","SIN ESTADO",IF(HI280&lt;&gt;"","PAGA",IF(HH280&gt;0,"VENCIDA",IF(HH280&gt;=-5,"POR VENCER","AL DÍA"))))</f>
        <v>SIN ESTADO</v>
      </c>
      <c r="HM280" t="str">
        <f>IF(N($H280)&lt;36,"",IF(HG280="","",HG280+31))</f>
        <v/>
      </c>
      <c r="HN280" t="str">
        <f>IF(HM280="","",TODAY()-HM280)</f>
        <v/>
      </c>
      <c r="HQ280" t="str">
        <f>IF(HM280="","SIN ESTADO",IF(HO280&lt;&gt;"","PAGA",IF(HN280&gt;0,"VENCIDA",IF(HN280&gt;=-5,"POR VENCER","AL DÍA"))))</f>
        <v>SIN ESTADO</v>
      </c>
      <c r="HS280">
        <f>N280+T280+Z280+AF280+AL280+AR280+AX280+BD280+BJ280+BP280+BV280+CB280+CH280+CN280+CT280+CZ280+DF280+DL280+DR280+DX280+ED280+EJ280+EP280+EV280+FB280+FH280+FN280+FT280+FZ280+GF280+GL280+GR280+GX280+HD280+HJ280+HP280</f>
        <v>0</v>
      </c>
      <c r="HU280">
        <f>IFERROR(N($J280),0)</f>
        <v>0</v>
      </c>
      <c r="HW280">
        <f>SUMPRODUCT((MOD(COLUMN($M280:$HR280)-COLUMN($M280),6)=0)*ISNUMBER($M280:$HR280)*($M280:$HR280&gt;=RESUMEN!$C$26)*($M280:$HR280&lt;=RESUMEN!$C$27)*IFERROR(N($N280:$HS280),0))</f>
        <v>0</v>
      </c>
      <c r="HX280">
        <f>SUMPRODUCT((MOD(COLUMN($M280:$HR280)-COLUMN($M280),6)=0)*ISNUMBER($M280:$HR280)*($M280:$HR280&gt;=RESUMEN!$C$26)*($M280:$HR280&lt;=RESUMEN!$C$27))</f>
        <v>0</v>
      </c>
    </row>
    <row r="281">
      <c r="B281">
        <f>VENTAS!A280</f>
        <v>278</v>
      </c>
      <c r="C281" t="str">
        <f>VENTAS!B280</f>
        <v xml:space="preserve">LC2 - 29 - 11 </v>
      </c>
      <c r="D281" t="str">
        <f>VENTAS!C280</f>
        <v>VENDIDO</v>
      </c>
      <c r="E281">
        <f>VENTAS!D280</f>
        <v>28000000</v>
      </c>
      <c r="F281">
        <f>VENTAS!J280</f>
        <v>24000000</v>
      </c>
      <c r="G281">
        <f>VENTAS!F280</f>
        <v>45840</v>
      </c>
      <c r="H281">
        <f>VENTAS!K280</f>
        <v>24</v>
      </c>
      <c r="I281" t="str">
        <f>VENTAS!M280</f>
        <v xml:space="preserve">02 DE CADA MES </v>
      </c>
      <c r="J281">
        <f>VENTAS!L280</f>
        <v>1000000</v>
      </c>
      <c r="K281">
        <f>IF(N($H281)&lt;1,"",$G281+31)</f>
        <v>45871</v>
      </c>
      <c r="L281">
        <f>IF(K281="","",TODAY()-K281)</f>
        <v>447</v>
      </c>
      <c r="M281">
        <v>45874</v>
      </c>
      <c r="N281">
        <v>1000000</v>
      </c>
      <c r="O281" t="str">
        <f>IF(K281="","SIN ESTADO",IF(M281&lt;&gt;"","PAGA",IF(L281&gt;0,"VENCIDA",IF(L281&gt;=-5,"POR VENCER","AL DÍA"))))</f>
        <v>PAGA</v>
      </c>
      <c r="P281" t="str">
        <v>TRANSFERENCIA</v>
      </c>
      <c r="Q281">
        <f>IF(N($H281)&lt;2,"",IF(K281="","",K281+31))</f>
        <v>45902</v>
      </c>
      <c r="R281">
        <f>IF(Q281="","",TODAY()-Q281)</f>
        <v>416</v>
      </c>
      <c r="S281">
        <v>45916</v>
      </c>
      <c r="T281">
        <v>1000000</v>
      </c>
      <c r="U281" t="str">
        <f>IF(Q281="","SIN ESTADO",IF(S281&lt;&gt;"","PAGA",IF(R281&gt;0,"VENCIDA",IF(R281&gt;=-5,"POR VENCER","AL DÍA"))))</f>
        <v>PAGA</v>
      </c>
      <c r="V281" t="str">
        <v>TRANSFERENCIA</v>
      </c>
      <c r="W281">
        <f>IF(N($H281)&lt;3,"",IF(Q281="","",Q281+31))</f>
        <v>45933</v>
      </c>
      <c r="X281">
        <f>IF(W281="","",TODAY()-W281)</f>
        <v>385</v>
      </c>
      <c r="Y281">
        <v>46162</v>
      </c>
      <c r="Z281">
        <v>1000000</v>
      </c>
      <c r="AA281" t="str">
        <f>IF(W281="","SIN ESTADO",IF(Y281&lt;&gt;"","PAGA",IF(X281&gt;0,"VENCIDA",IF(X281&gt;=-5,"POR VENCER","AL DÍA"))))</f>
        <v>PAGA</v>
      </c>
      <c r="AC281">
        <f>IF(N($H281)&lt;4,"",IF(W281="","",W281+31))</f>
        <v>45964</v>
      </c>
      <c r="AD281">
        <f>IF(AC281="","",TODAY()-AC281)</f>
        <v>354</v>
      </c>
      <c r="AG281" t="str">
        <f>IF(AC281="","SIN ESTADO",IF(AE281&lt;&gt;"","PAGA",IF(AD281&gt;0,"VENCIDA",IF(AD281&gt;=-5,"POR VENCER","AL DÍA"))))</f>
        <v>VENCIDA</v>
      </c>
      <c r="AI281">
        <f>IF(N($H281)&lt;5,"",IF(AC281="","",AC281+31))</f>
        <v>45995</v>
      </c>
      <c r="AJ281">
        <f>IF(AI281="","",TODAY()-AI281)</f>
        <v>323</v>
      </c>
      <c r="AM281" t="str">
        <f>IF(AI281="","SIN ESTADO",IF(AK281&lt;&gt;"","PAGA",IF(AJ281&gt;0,"VENCIDA",IF(AJ281&gt;=-5,"POR VENCER","AL DÍA"))))</f>
        <v>VENCIDA</v>
      </c>
      <c r="AO281">
        <f>IF(N($H281)&lt;6,"",IF(AI281="","",AI281+31))</f>
        <v>46026</v>
      </c>
      <c r="AP281">
        <f>IF(AO281="","",TODAY()-AO281)</f>
        <v>292</v>
      </c>
      <c r="AS281" t="str">
        <f>IF(AO281="","SIN ESTADO",IF(AQ281&lt;&gt;"","PAGA",IF(AP281&gt;0,"VENCIDA",IF(AP281&gt;=-5,"POR VENCER","AL DÍA"))))</f>
        <v>VENCIDA</v>
      </c>
      <c r="AU281">
        <f>IF(N($H281)&lt;7,"",IF(AO281="","",AO281+31))</f>
        <v>46057</v>
      </c>
      <c r="AV281">
        <f>IF(AU281="","",TODAY()-AU281)</f>
        <v>261</v>
      </c>
      <c r="AY281" t="str">
        <f>IF(AU281="","SIN ESTADO",IF(AW281&lt;&gt;"","PAGA",IF(AV281&gt;0,"VENCIDA",IF(AV281&gt;=-5,"POR VENCER","AL DÍA"))))</f>
        <v>VENCIDA</v>
      </c>
      <c r="BA281">
        <f>IF(N($H281)&lt;8,"",IF(AU281="","",AU281+31))</f>
        <v>46088</v>
      </c>
      <c r="BB281">
        <f>IF(BA281="","",TODAY()-BA281)</f>
        <v>230</v>
      </c>
      <c r="BE281" t="str">
        <f>IF(BA281="","SIN ESTADO",IF(BC281&lt;&gt;"","PAGA",IF(BB281&gt;0,"VENCIDA",IF(BB281&gt;=-5,"POR VENCER","AL DÍA"))))</f>
        <v>VENCIDA</v>
      </c>
      <c r="BG281">
        <f>IF(N($H281)&lt;9,"",IF(BA281="","",BA281+31))</f>
        <v>46119</v>
      </c>
      <c r="BH281">
        <f>IF(BG281="","",TODAY()-BG281)</f>
        <v>199</v>
      </c>
      <c r="BK281" t="str">
        <f>IF(BG281="","SIN ESTADO",IF(BI281&lt;&gt;"","PAGA",IF(BH281&gt;0,"VENCIDA",IF(BH281&gt;=-5,"POR VENCER","AL DÍA"))))</f>
        <v>VENCIDA</v>
      </c>
      <c r="BM281">
        <f>IF(N($H281)&lt;10,"",IF(BG281="","",BG281+31))</f>
        <v>46150</v>
      </c>
      <c r="BN281">
        <f>IF(BM281="","",TODAY()-BM281)</f>
        <v>168</v>
      </c>
      <c r="BQ281" t="str">
        <f>IF(BM281="","SIN ESTADO",IF(BO281&lt;&gt;"","PAGA",IF(BN281&gt;0,"VENCIDA",IF(BN281&gt;=-5,"POR VENCER","AL DÍA"))))</f>
        <v>VENCIDA</v>
      </c>
      <c r="BS281">
        <f>IF(N($H281)&lt;11,"",IF(BM281="","",BM281+31))</f>
        <v>46181</v>
      </c>
      <c r="BT281">
        <f>IF(BS281="","",TODAY()-BS281)</f>
        <v>137</v>
      </c>
      <c r="BW281" t="str">
        <f>IF(BS281="","SIN ESTADO",IF(BU281&lt;&gt;"","PAGA",IF(BT281&gt;0,"VENCIDA",IF(BT281&gt;=-5,"POR VENCER","AL DÍA"))))</f>
        <v>VENCIDA</v>
      </c>
      <c r="BY281">
        <f>IF(N($H281)&lt;12,"",IF(BS281="","",BS281+31))</f>
        <v>46212</v>
      </c>
      <c r="BZ281">
        <f>IF(BY281="","",TODAY()-BY281)</f>
        <v>106</v>
      </c>
      <c r="CC281" t="str">
        <f>IF(BY281="","SIN ESTADO",IF(CA281&lt;&gt;"","PAGA",IF(BZ281&gt;0,"VENCIDA",IF(BZ281&gt;=-5,"POR VENCER","AL DÍA"))))</f>
        <v>VENCIDA</v>
      </c>
      <c r="CE281">
        <f>IF(N($H281)&lt;13,"",IF(BY281="","",BY281+31))</f>
        <v>46243</v>
      </c>
      <c r="CF281">
        <f>IF(CE281="","",TODAY()-CE281)</f>
        <v>75</v>
      </c>
      <c r="CI281" t="str">
        <f>IF(CE281="","SIN ESTADO",IF(CG281&lt;&gt;"","PAGA",IF(CF281&gt;0,"VENCIDA",IF(CF281&gt;=-5,"POR VENCER","AL DÍA"))))</f>
        <v>VENCIDA</v>
      </c>
      <c r="CK281">
        <f>IF(N($H281)&lt;14,"",IF(CE281="","",CE281+31))</f>
        <v>46274</v>
      </c>
      <c r="CL281">
        <f>IF(CK281="","",TODAY()-CK281)</f>
        <v>44</v>
      </c>
      <c r="CO281" t="str">
        <f>IF(CK281="","SIN ESTADO",IF(CM281&lt;&gt;"","PAGA",IF(CL281&gt;0,"VENCIDA",IF(CL281&gt;=-5,"POR VENCER","AL DÍA"))))</f>
        <v>VENCIDA</v>
      </c>
      <c r="CQ281">
        <f>IF(N($H281)&lt;15,"",IF(CK281="","",CK281+31))</f>
        <v>46305</v>
      </c>
      <c r="CR281">
        <f>IF(CQ281="","",TODAY()-CQ281)</f>
        <v>13</v>
      </c>
      <c r="CU281" t="str">
        <f>IF(CQ281="","SIN ESTADO",IF(CS281&lt;&gt;"","PAGA",IF(CR281&gt;0,"VENCIDA",IF(CR281&gt;=-5,"POR VENCER","AL DÍA"))))</f>
        <v>VENCIDA</v>
      </c>
      <c r="CW281">
        <f>IF(N($H281)&lt;16,"",IF(CQ281="","",CQ281+31))</f>
        <v>46336</v>
      </c>
      <c r="CX281">
        <f>IF(CW281="","",TODAY()-CW281)</f>
        <v>-18</v>
      </c>
      <c r="DA281" t="str">
        <f>IF(CW281="","SIN ESTADO",IF(CY281&lt;&gt;"","PAGA",IF(CX281&gt;0,"VENCIDA",IF(CX281&gt;=-5,"POR VENCER","AL DÍA"))))</f>
        <v>AL DÍA</v>
      </c>
      <c r="DC281">
        <f>IF(N($H281)&lt;17,"",IF(CW281="","",CW281+31))</f>
        <v>46367</v>
      </c>
      <c r="DD281">
        <f>IF(DC281="","",TODAY()-DC281)</f>
        <v>-49</v>
      </c>
      <c r="DG281" t="str">
        <f>IF(DC281="","SIN ESTADO",IF(DE281&lt;&gt;"","PAGA",IF(DD281&gt;0,"VENCIDA",IF(DD281&gt;=-5,"POR VENCER","AL DÍA"))))</f>
        <v>AL DÍA</v>
      </c>
      <c r="DI281">
        <f>IF(N($H281)&lt;18,"",IF(DC281="","",DC281+31))</f>
        <v>46398</v>
      </c>
      <c r="DJ281">
        <f>IF(DI281="","",TODAY()-DI281)</f>
        <v>-80</v>
      </c>
      <c r="DM281" t="str">
        <f>IF(DI281="","SIN ESTADO",IF(DK281&lt;&gt;"","PAGA",IF(DJ281&gt;0,"VENCIDA",IF(DJ281&gt;=-5,"POR VENCER","AL DÍA"))))</f>
        <v>AL DÍA</v>
      </c>
      <c r="DO281">
        <f>IF(N($H281)&lt;19,"",IF(DI281="","",DI281+31))</f>
        <v>46429</v>
      </c>
      <c r="DP281">
        <f>IF(DO281="","",TODAY()-DO281)</f>
        <v>-111</v>
      </c>
      <c r="DS281" t="str">
        <f>IF(DO281="","SIN ESTADO",IF(DQ281&lt;&gt;"","PAGA",IF(DP281&gt;0,"VENCIDA",IF(DP281&gt;=-5,"POR VENCER","AL DÍA"))))</f>
        <v>AL DÍA</v>
      </c>
      <c r="DU281">
        <f>IF(N($H281)&lt;20,"",IF(DO281="","",DO281+31))</f>
        <v>46460</v>
      </c>
      <c r="DV281">
        <f>IF(DU281="","",TODAY()-DU281)</f>
        <v>-142</v>
      </c>
      <c r="DY281" t="str">
        <f>IF(DU281="","SIN ESTADO",IF(DW281&lt;&gt;"","PAGA",IF(DV281&gt;0,"VENCIDA",IF(DV281&gt;=-5,"POR VENCER","AL DÍA"))))</f>
        <v>AL DÍA</v>
      </c>
      <c r="EA281">
        <f>IF(N($H281)&lt;21,"",IF(DU281="","",DU281+31))</f>
        <v>46491</v>
      </c>
      <c r="EB281">
        <f>IF(EA281="","",TODAY()-EA281)</f>
        <v>-173</v>
      </c>
      <c r="EE281" t="str">
        <f>IF(EA281="","SIN ESTADO",IF(EC281&lt;&gt;"","PAGA",IF(EB281&gt;0,"VENCIDA",IF(EB281&gt;=-5,"POR VENCER","AL DÍA"))))</f>
        <v>AL DÍA</v>
      </c>
      <c r="EG281">
        <f>IF(N($H281)&lt;22,"",IF(EA281="","",EA281+31))</f>
        <v>46522</v>
      </c>
      <c r="EH281">
        <f>IF(EG281="","",TODAY()-EG281)</f>
        <v>-204</v>
      </c>
      <c r="EK281" t="str">
        <f>IF(EG281="","SIN ESTADO",IF(EI281&lt;&gt;"","PAGA",IF(EH281&gt;0,"VENCIDA",IF(EH281&gt;=-5,"POR VENCER","AL DÍA"))))</f>
        <v>AL DÍA</v>
      </c>
      <c r="EM281">
        <f>IF(N($H281)&lt;23,"",IF(EG281="","",EG281+31))</f>
        <v>46553</v>
      </c>
      <c r="EN281">
        <f>IF(EM281="","",TODAY()-EM281)</f>
        <v>-235</v>
      </c>
      <c r="EQ281" t="str">
        <f>IF(EM281="","SIN ESTADO",IF(EO281&lt;&gt;"","PAGA",IF(EN281&gt;0,"VENCIDA",IF(EN281&gt;=-5,"POR VENCER","AL DÍA"))))</f>
        <v>AL DÍA</v>
      </c>
      <c r="ES281">
        <f>IF(N($H281)&lt;24,"",IF(EM281="","",EM281+31))</f>
        <v>46584</v>
      </c>
      <c r="ET281">
        <f>IF(ES281="","",TODAY()-ES281)</f>
        <v>-266</v>
      </c>
      <c r="EW281" t="str">
        <f>IF(ES281="","SIN ESTADO",IF(EU281&lt;&gt;"","PAGA",IF(ET281&gt;0,"VENCIDA",IF(ET281&gt;=-5,"POR VENCER","AL DÍA"))))</f>
        <v>AL DÍA</v>
      </c>
      <c r="EY281" t="str">
        <f>IF(N($H281)&lt;25,"",IF(ES281="","",ES281+31))</f>
        <v/>
      </c>
      <c r="EZ281" t="str">
        <f>IF(EY281="","",TODAY()-EY281)</f>
        <v/>
      </c>
      <c r="FC281" t="str">
        <f>IF(EY281="","SIN ESTADO",IF(FA281&lt;&gt;"","PAGA",IF(EZ281&gt;0,"VENCIDA",IF(EZ281&gt;=-5,"POR VENCER","AL DÍA"))))</f>
        <v>SIN ESTADO</v>
      </c>
      <c r="FE281" t="str">
        <f>IF(N($H281)&lt;26,"",IF(EY281="","",EY281+31))</f>
        <v/>
      </c>
      <c r="FF281" t="str">
        <f>IF(FE281="","",TODAY()-FE281)</f>
        <v/>
      </c>
      <c r="FI281" t="str">
        <f>IF(FE281="","SIN ESTADO",IF(FG281&lt;&gt;"","PAGA",IF(FF281&gt;0,"VENCIDA",IF(FF281&gt;=-5,"POR VENCER","AL DÍA"))))</f>
        <v>SIN ESTADO</v>
      </c>
      <c r="FK281" t="str">
        <f>IF(N($H281)&lt;27,"",IF(FE281="","",FE281+31))</f>
        <v/>
      </c>
      <c r="FL281" t="str">
        <f>IF(FK281="","",TODAY()-FK281)</f>
        <v/>
      </c>
      <c r="FO281" t="str">
        <f>IF(FK281="","SIN ESTADO",IF(FM281&lt;&gt;"","PAGA",IF(FL281&gt;0,"VENCIDA",IF(FL281&gt;=-5,"POR VENCER","AL DÍA"))))</f>
        <v>SIN ESTADO</v>
      </c>
      <c r="FQ281" t="str">
        <f>IF(N($H281)&lt;28,"",IF(FK281="","",FK281+31))</f>
        <v/>
      </c>
      <c r="FR281" t="str">
        <f>IF(FQ281="","",TODAY()-FQ281)</f>
        <v/>
      </c>
      <c r="FU281" t="str">
        <f>IF(FQ281="","SIN ESTADO",IF(FS281&lt;&gt;"","PAGA",IF(FR281&gt;0,"VENCIDA",IF(FR281&gt;=-5,"POR VENCER","AL DÍA"))))</f>
        <v>SIN ESTADO</v>
      </c>
      <c r="FW281" t="str">
        <f>IF(N($H281)&lt;29,"",IF(FQ281="","",FQ281+31))</f>
        <v/>
      </c>
      <c r="FX281" t="str">
        <f>IF(FW281="","",TODAY()-FW281)</f>
        <v/>
      </c>
      <c r="GA281" t="str">
        <f>IF(FW281="","SIN ESTADO",IF(FY281&lt;&gt;"","PAGA",IF(FX281&gt;0,"VENCIDA",IF(FX281&gt;=-5,"POR VENCER","AL DÍA"))))</f>
        <v>SIN ESTADO</v>
      </c>
      <c r="GC281" t="str">
        <f>IF(N($H281)&lt;30,"",IF(FW281="","",FW281+31))</f>
        <v/>
      </c>
      <c r="GD281" t="str">
        <f>IF(GC281="","",TODAY()-GC281)</f>
        <v/>
      </c>
      <c r="GG281" t="str">
        <f>IF(GC281="","SIN ESTADO",IF(GE281&lt;&gt;"","PAGA",IF(GD281&gt;0,"VENCIDA",IF(GD281&gt;=-5,"POR VENCER","AL DÍA"))))</f>
        <v>SIN ESTADO</v>
      </c>
      <c r="GI281" t="str">
        <f>IF(N($H281)&lt;31,"",IF(GC281="","",GC281+31))</f>
        <v/>
      </c>
      <c r="GJ281" t="str">
        <f>IF(GI281="","",TODAY()-GI281)</f>
        <v/>
      </c>
      <c r="GM281" t="str">
        <f>IF(GI281="","SIN ESTADO",IF(GK281&lt;&gt;"","PAGA",IF(GJ281&gt;0,"VENCIDA",IF(GJ281&gt;=-5,"POR VENCER","AL DÍA"))))</f>
        <v>SIN ESTADO</v>
      </c>
      <c r="GO281" t="str">
        <f>IF(N($H281)&lt;32,"",IF(GI281="","",GI281+31))</f>
        <v/>
      </c>
      <c r="GP281" t="str">
        <f>IF(GO281="","",TODAY()-GO281)</f>
        <v/>
      </c>
      <c r="GS281" t="str">
        <f>IF(GO281="","SIN ESTADO",IF(GQ281&lt;&gt;"","PAGA",IF(GP281&gt;0,"VENCIDA",IF(GP281&gt;=-5,"POR VENCER","AL DÍA"))))</f>
        <v>SIN ESTADO</v>
      </c>
      <c r="GU281" t="str">
        <f>IF(N($H281)&lt;33,"",IF(GO281="","",GO281+31))</f>
        <v/>
      </c>
      <c r="GV281" t="str">
        <f>IF(GU281="","",TODAY()-GU281)</f>
        <v/>
      </c>
      <c r="GY281" t="str">
        <f>IF(GU281="","SIN ESTADO",IF(GW281&lt;&gt;"","PAGA",IF(GV281&gt;0,"VENCIDA",IF(GV281&gt;=-5,"POR VENCER","AL DÍA"))))</f>
        <v>SIN ESTADO</v>
      </c>
      <c r="HA281" t="str">
        <f>IF(N($H281)&lt;34,"",IF(GU281="","",GU281+31))</f>
        <v/>
      </c>
      <c r="HB281" t="str">
        <f>IF(HA281="","",TODAY()-HA281)</f>
        <v/>
      </c>
      <c r="HE281" t="str">
        <f>IF(HA281="","SIN ESTADO",IF(HC281&lt;&gt;"","PAGA",IF(HB281&gt;0,"VENCIDA",IF(HB281&gt;=-5,"POR VENCER","AL DÍA"))))</f>
        <v>SIN ESTADO</v>
      </c>
      <c r="HG281" t="str">
        <f>IF(N($H281)&lt;35,"",IF(HA281="","",HA281+31))</f>
        <v/>
      </c>
      <c r="HH281" t="str">
        <f>IF(HG281="","",TODAY()-HG281)</f>
        <v/>
      </c>
      <c r="HK281" t="str">
        <f>IF(HG281="","SIN ESTADO",IF(HI281&lt;&gt;"","PAGA",IF(HH281&gt;0,"VENCIDA",IF(HH281&gt;=-5,"POR VENCER","AL DÍA"))))</f>
        <v>SIN ESTADO</v>
      </c>
      <c r="HM281" t="str">
        <f>IF(N($H281)&lt;36,"",IF(HG281="","",HG281+31))</f>
        <v/>
      </c>
      <c r="HN281" t="str">
        <f>IF(HM281="","",TODAY()-HM281)</f>
        <v/>
      </c>
      <c r="HQ281" t="str">
        <f>IF(HM281="","SIN ESTADO",IF(HO281&lt;&gt;"","PAGA",IF(HN281&gt;0,"VENCIDA",IF(HN281&gt;=-5,"POR VENCER","AL DÍA"))))</f>
        <v>SIN ESTADO</v>
      </c>
      <c r="HS281">
        <f>N281+T281+Z281+AF281+AL281+AR281+AX281+BD281+BJ281+BP281+BV281+CB281+CH281+CN281+CT281+CZ281+DF281+DL281+DR281+DX281+ED281+EJ281+EP281+EV281+FB281+FH281+FN281+FT281+FZ281+GF281+GL281+GR281+GX281+HD281+HJ281+HP281</f>
        <v>3000000</v>
      </c>
      <c r="HU281">
        <f>IFERROR(N($J281),0)</f>
        <v>1000000</v>
      </c>
      <c r="HW281">
        <f>SUMPRODUCT((MOD(COLUMN($M281:$HR281)-COLUMN($M281),6)=0)*ISNUMBER($M281:$HR281)*($M281:$HR281&gt;=RESUMEN!$C$26)*($M281:$HR281&lt;=RESUMEN!$C$27)*IFERROR(N($N281:$HS281),0))</f>
        <v>0</v>
      </c>
      <c r="HX281">
        <f>SUMPRODUCT((MOD(COLUMN($M281:$HR281)-COLUMN($M281),6)=0)*ISNUMBER($M281:$HR281)*($M281:$HR281&gt;=RESUMEN!$C$26)*($M281:$HR281&lt;=RESUMEN!$C$27))</f>
        <v>0</v>
      </c>
    </row>
    <row r="282">
      <c r="B282">
        <f>VENTAS!A281</f>
        <v>279</v>
      </c>
      <c r="C282" t="str">
        <f>VENTAS!B281</f>
        <v xml:space="preserve">LC2 - 29 - 12 </v>
      </c>
      <c r="D282" t="str">
        <f>VENTAS!C281</f>
        <v>VENDIDO</v>
      </c>
      <c r="E282">
        <f>VENTAS!D281</f>
        <v>28000000</v>
      </c>
      <c r="F282">
        <f>VENTAS!J281</f>
        <v>23500000</v>
      </c>
      <c r="G282">
        <f>VENTAS!F281</f>
        <v>45855</v>
      </c>
      <c r="H282">
        <f>VENTAS!K281</f>
        <v>24</v>
      </c>
      <c r="I282" t="str">
        <f>VENTAS!M281</f>
        <v xml:space="preserve">17 DE CADA MES </v>
      </c>
      <c r="J282">
        <f>VENTAS!L281</f>
        <v>979166.6666666666</v>
      </c>
      <c r="K282">
        <f>IF(N($H282)&lt;1,"",$G282+31)</f>
        <v>45886</v>
      </c>
      <c r="L282">
        <f>IF(K282="","",TODAY()-K282)</f>
        <v>432</v>
      </c>
      <c r="M282">
        <v>45887</v>
      </c>
      <c r="N282">
        <v>979200</v>
      </c>
      <c r="O282" t="str">
        <f>IF(K282="","SIN ESTADO",IF(M282&lt;&gt;"","PAGA",IF(L282&gt;0,"VENCIDA",IF(L282&gt;=-5,"POR VENCER","AL DÍA"))))</f>
        <v>PAGA</v>
      </c>
      <c r="P282" t="str">
        <v>TRANSFERENCIA</v>
      </c>
      <c r="Q282">
        <f>IF(N($H282)&lt;2,"",IF(K282="","",K282+31))</f>
        <v>45917</v>
      </c>
      <c r="R282">
        <f>IF(Q282="","",TODAY()-Q282)</f>
        <v>401</v>
      </c>
      <c r="S282">
        <v>45917</v>
      </c>
      <c r="T282">
        <v>979200</v>
      </c>
      <c r="U282" t="str">
        <f>IF(Q282="","SIN ESTADO",IF(S282&lt;&gt;"","PAGA",IF(R282&gt;0,"VENCIDA",IF(R282&gt;=-5,"POR VENCER","AL DÍA"))))</f>
        <v>PAGA</v>
      </c>
      <c r="V282" t="str">
        <v>TRANSFERENCIA</v>
      </c>
      <c r="W282">
        <f>IF(N($H282)&lt;3,"",IF(Q282="","",Q282+31))</f>
        <v>45948</v>
      </c>
      <c r="X282">
        <f>IF(W282="","",TODAY()-W282)</f>
        <v>370</v>
      </c>
      <c r="Y282">
        <v>45947</v>
      </c>
      <c r="Z282">
        <v>979200</v>
      </c>
      <c r="AA282" t="str">
        <f>IF(W282="","SIN ESTADO",IF(Y282&lt;&gt;"","PAGA",IF(X282&gt;0,"VENCIDA",IF(X282&gt;=-5,"POR VENCER","AL DÍA"))))</f>
        <v>PAGA</v>
      </c>
      <c r="AB282" t="str">
        <v>TRANSFERENCIA</v>
      </c>
      <c r="AC282">
        <f>IF(N($H282)&lt;4,"",IF(W282="","",W282+31))</f>
        <v>45979</v>
      </c>
      <c r="AD282">
        <f>IF(AC282="","",TODAY()-AC282)</f>
        <v>339</v>
      </c>
      <c r="AE282">
        <v>45981</v>
      </c>
      <c r="AF282">
        <v>979200</v>
      </c>
      <c r="AG282" t="str">
        <f>IF(AC282="","SIN ESTADO",IF(AE282&lt;&gt;"","PAGA",IF(AD282&gt;0,"VENCIDA",IF(AD282&gt;=-5,"POR VENCER","AL DÍA"))))</f>
        <v>PAGA</v>
      </c>
      <c r="AH282" t="str">
        <v>TRANSFERENCIA</v>
      </c>
      <c r="AI282">
        <f>IF(N($H282)&lt;5,"",IF(AC282="","",AC282+31))</f>
        <v>46010</v>
      </c>
      <c r="AJ282">
        <f>IF(AI282="","",TODAY()-AI282)</f>
        <v>308</v>
      </c>
      <c r="AK282">
        <v>46010</v>
      </c>
      <c r="AL282">
        <v>979200</v>
      </c>
      <c r="AM282" t="str">
        <f>IF(AI282="","SIN ESTADO",IF(AK282&lt;&gt;"","PAGA",IF(AJ282&gt;0,"VENCIDA",IF(AJ282&gt;=-5,"POR VENCER","AL DÍA"))))</f>
        <v>PAGA</v>
      </c>
      <c r="AN282" t="str">
        <v>TRANSFERENCIA</v>
      </c>
      <c r="AO282">
        <f>IF(N($H282)&lt;6,"",IF(AI282="","",AI282+31))</f>
        <v>46041</v>
      </c>
      <c r="AP282">
        <f>IF(AO282="","",TODAY()-AO282)</f>
        <v>277</v>
      </c>
      <c r="AQ282">
        <v>46042</v>
      </c>
      <c r="AR282">
        <v>979200</v>
      </c>
      <c r="AS282" t="str">
        <f>IF(AO282="","SIN ESTADO",IF(AQ282&lt;&gt;"","PAGA",IF(AP282&gt;0,"VENCIDA",IF(AP282&gt;=-5,"POR VENCER","AL DÍA"))))</f>
        <v>PAGA</v>
      </c>
      <c r="AT282" t="str">
        <v>TRANSFERENCIA</v>
      </c>
      <c r="AU282">
        <f>IF(N($H282)&lt;7,"",IF(AO282="","",AO282+31))</f>
        <v>46072</v>
      </c>
      <c r="AV282">
        <f>IF(AU282="","",TODAY()-AU282)</f>
        <v>246</v>
      </c>
      <c r="AW282">
        <v>46072</v>
      </c>
      <c r="AX282">
        <v>979200</v>
      </c>
      <c r="AY282" t="str">
        <f>IF(AU282="","SIN ESTADO",IF(AW282&lt;&gt;"","PAGA",IF(AV282&gt;0,"VENCIDA",IF(AV282&gt;=-5,"POR VENCER","AL DÍA"))))</f>
        <v>PAGA</v>
      </c>
      <c r="AZ282" t="str">
        <v>TRANSFERENCIA</v>
      </c>
      <c r="BA282">
        <f>IF(N($H282)&lt;8,"",IF(AU282="","",AU282+31))</f>
        <v>46103</v>
      </c>
      <c r="BB282">
        <f>IF(BA282="","",TODAY()-BA282)</f>
        <v>215</v>
      </c>
      <c r="BC282">
        <v>46101</v>
      </c>
      <c r="BD282">
        <v>979200</v>
      </c>
      <c r="BE282" t="str">
        <f>IF(BA282="","SIN ESTADO",IF(BC282&lt;&gt;"","PAGA",IF(BB282&gt;0,"VENCIDA",IF(BB282&gt;=-5,"POR VENCER","AL DÍA"))))</f>
        <v>PAGA</v>
      </c>
      <c r="BF282" t="str">
        <v>TRANSFERENCIA</v>
      </c>
      <c r="BG282">
        <f>IF(N($H282)&lt;9,"",IF(BA282="","",BA282+31))</f>
        <v>46134</v>
      </c>
      <c r="BH282">
        <f>IF(BG282="","",TODAY()-BG282)</f>
        <v>184</v>
      </c>
      <c r="BI282">
        <v>46132</v>
      </c>
      <c r="BJ282">
        <v>979200</v>
      </c>
      <c r="BK282" t="str">
        <f>IF(BG282="","SIN ESTADO",IF(BI282&lt;&gt;"","PAGA",IF(BH282&gt;0,"VENCIDA",IF(BH282&gt;=-5,"POR VENCER","AL DÍA"))))</f>
        <v>PAGA</v>
      </c>
      <c r="BL282" t="str">
        <v>TRANSFERENCIA</v>
      </c>
      <c r="BM282">
        <f>IF(N($H282)&lt;10,"",IF(BG282="","",BG282+31))</f>
        <v>46165</v>
      </c>
      <c r="BN282">
        <f>IF(BM282="","",TODAY()-BM282)</f>
        <v>153</v>
      </c>
      <c r="BO282">
        <v>46162</v>
      </c>
      <c r="BP282">
        <v>979200</v>
      </c>
      <c r="BQ282" t="str">
        <f>IF(BM282="","SIN ESTADO",IF(BO282&lt;&gt;"","PAGA",IF(BN282&gt;0,"VENCIDA",IF(BN282&gt;=-5,"POR VENCER","AL DÍA"))))</f>
        <v>PAGA</v>
      </c>
      <c r="BR282" t="str">
        <v>TRANSFERENCIA</v>
      </c>
      <c r="BS282">
        <f>IF(N($H282)&lt;11,"",IF(BM282="","",BM282+31))</f>
        <v>46196</v>
      </c>
      <c r="BT282">
        <f>IF(BS282="","",TODAY()-BS282)</f>
        <v>122</v>
      </c>
      <c r="BU282">
        <v>46195</v>
      </c>
      <c r="BV282">
        <v>979200</v>
      </c>
      <c r="BW282" t="str">
        <f>IF(BS282="","SIN ESTADO",IF(BU282&lt;&gt;"","PAGA",IF(BT282&gt;0,"VENCIDA",IF(BT282&gt;=-5,"POR VENCER","AL DÍA"))))</f>
        <v>PAGA</v>
      </c>
      <c r="BX282" t="str">
        <v>TRANSFERENCIA</v>
      </c>
      <c r="BY282">
        <f>IF(N($H282)&lt;12,"",IF(BS282="","",BS282+31))</f>
        <v>46227</v>
      </c>
      <c r="BZ282">
        <f>IF(BY282="","",TODAY()-BY282)</f>
        <v>91</v>
      </c>
      <c r="CA282">
        <v>46224</v>
      </c>
      <c r="CB282">
        <v>979200</v>
      </c>
      <c r="CC282" t="str">
        <f>IF(BY282="","SIN ESTADO",IF(CA282&lt;&gt;"","PAGA",IF(BZ282&gt;0,"VENCIDA",IF(BZ282&gt;=-5,"POR VENCER","AL DÍA"))))</f>
        <v>PAGA</v>
      </c>
      <c r="CD282" t="str">
        <v>TRANSFERENCIA</v>
      </c>
      <c r="CE282">
        <f>IF(N($H282)&lt;13,"",IF(BY282="","",BY282+31))</f>
        <v>46258</v>
      </c>
      <c r="CF282">
        <f>IF(CE282="","",TODAY()-CE282)</f>
        <v>60</v>
      </c>
      <c r="CG282">
        <v>46284</v>
      </c>
      <c r="CH282">
        <v>1958400</v>
      </c>
      <c r="CI282" t="str">
        <f>IF(CE282="","SIN ESTADO",IF(CG282&lt;&gt;"","PAGA",IF(CF282&gt;0,"VENCIDA",IF(CF282&gt;=-5,"POR VENCER","AL DÍA"))))</f>
        <v>PAGA</v>
      </c>
      <c r="CJ282" t="str">
        <v>TRANSFERENCIA</v>
      </c>
      <c r="CK282">
        <f>IF(N($H282)&lt;14,"",IF(CE282="","",CE282+31))</f>
        <v>46289</v>
      </c>
      <c r="CL282">
        <f>IF(CK282="","",TODAY()-CK282)</f>
        <v>29</v>
      </c>
      <c r="CM282">
        <v>46284</v>
      </c>
      <c r="CO282" t="str">
        <f>IF(CK282="","SIN ESTADO",IF(CM282&lt;&gt;"","PAGA",IF(CL282&gt;0,"VENCIDA",IF(CL282&gt;=-5,"POR VENCER","AL DÍA"))))</f>
        <v>PAGA</v>
      </c>
      <c r="CQ282">
        <f>IF(N($H282)&lt;15,"",IF(CK282="","",CK282+31))</f>
        <v>46320</v>
      </c>
      <c r="CR282">
        <f>IF(CQ282="","",TODAY()-CQ282)</f>
        <v>-2</v>
      </c>
      <c r="CU282" t="str">
        <f>IF(CQ282="","SIN ESTADO",IF(CS282&lt;&gt;"","PAGA",IF(CR282&gt;0,"VENCIDA",IF(CR282&gt;=-5,"POR VENCER","AL DÍA"))))</f>
        <v>POR VENCER</v>
      </c>
      <c r="CW282">
        <f>IF(N($H282)&lt;16,"",IF(CQ282="","",CQ282+31))</f>
        <v>46351</v>
      </c>
      <c r="CX282">
        <f>IF(CW282="","",TODAY()-CW282)</f>
        <v>-33</v>
      </c>
      <c r="DA282" t="str">
        <f>IF(CW282="","SIN ESTADO",IF(CY282&lt;&gt;"","PAGA",IF(CX282&gt;0,"VENCIDA",IF(CX282&gt;=-5,"POR VENCER","AL DÍA"))))</f>
        <v>AL DÍA</v>
      </c>
      <c r="DC282">
        <f>IF(N($H282)&lt;17,"",IF(CW282="","",CW282+31))</f>
        <v>46382</v>
      </c>
      <c r="DD282">
        <f>IF(DC282="","",TODAY()-DC282)</f>
        <v>-64</v>
      </c>
      <c r="DG282" t="str">
        <f>IF(DC282="","SIN ESTADO",IF(DE282&lt;&gt;"","PAGA",IF(DD282&gt;0,"VENCIDA",IF(DD282&gt;=-5,"POR VENCER","AL DÍA"))))</f>
        <v>AL DÍA</v>
      </c>
      <c r="DI282">
        <f>IF(N($H282)&lt;18,"",IF(DC282="","",DC282+31))</f>
        <v>46413</v>
      </c>
      <c r="DJ282">
        <f>IF(DI282="","",TODAY()-DI282)</f>
        <v>-95</v>
      </c>
      <c r="DM282" t="str">
        <f>IF(DI282="","SIN ESTADO",IF(DK282&lt;&gt;"","PAGA",IF(DJ282&gt;0,"VENCIDA",IF(DJ282&gt;=-5,"POR VENCER","AL DÍA"))))</f>
        <v>AL DÍA</v>
      </c>
      <c r="DO282">
        <f>IF(N($H282)&lt;19,"",IF(DI282="","",DI282+31))</f>
        <v>46444</v>
      </c>
      <c r="DP282">
        <f>IF(DO282="","",TODAY()-DO282)</f>
        <v>-126</v>
      </c>
      <c r="DS282" t="str">
        <f>IF(DO282="","SIN ESTADO",IF(DQ282&lt;&gt;"","PAGA",IF(DP282&gt;0,"VENCIDA",IF(DP282&gt;=-5,"POR VENCER","AL DÍA"))))</f>
        <v>AL DÍA</v>
      </c>
      <c r="DU282">
        <f>IF(N($H282)&lt;20,"",IF(DO282="","",DO282+31))</f>
        <v>46475</v>
      </c>
      <c r="DV282">
        <f>IF(DU282="","",TODAY()-DU282)</f>
        <v>-157</v>
      </c>
      <c r="DY282" t="str">
        <f>IF(DU282="","SIN ESTADO",IF(DW282&lt;&gt;"","PAGA",IF(DV282&gt;0,"VENCIDA",IF(DV282&gt;=-5,"POR VENCER","AL DÍA"))))</f>
        <v>AL DÍA</v>
      </c>
      <c r="EA282">
        <f>IF(N($H282)&lt;21,"",IF(DU282="","",DU282+31))</f>
        <v>46506</v>
      </c>
      <c r="EB282">
        <f>IF(EA282="","",TODAY()-EA282)</f>
        <v>-188</v>
      </c>
      <c r="EE282" t="str">
        <f>IF(EA282="","SIN ESTADO",IF(EC282&lt;&gt;"","PAGA",IF(EB282&gt;0,"VENCIDA",IF(EB282&gt;=-5,"POR VENCER","AL DÍA"))))</f>
        <v>AL DÍA</v>
      </c>
      <c r="EG282">
        <f>IF(N($H282)&lt;22,"",IF(EA282="","",EA282+31))</f>
        <v>46537</v>
      </c>
      <c r="EH282">
        <f>IF(EG282="","",TODAY()-EG282)</f>
        <v>-219</v>
      </c>
      <c r="EK282" t="str">
        <f>IF(EG282="","SIN ESTADO",IF(EI282&lt;&gt;"","PAGA",IF(EH282&gt;0,"VENCIDA",IF(EH282&gt;=-5,"POR VENCER","AL DÍA"))))</f>
        <v>AL DÍA</v>
      </c>
      <c r="EM282">
        <f>IF(N($H282)&lt;23,"",IF(EG282="","",EG282+31))</f>
        <v>46568</v>
      </c>
      <c r="EN282">
        <f>IF(EM282="","",TODAY()-EM282)</f>
        <v>-250</v>
      </c>
      <c r="EQ282" t="str">
        <f>IF(EM282="","SIN ESTADO",IF(EO282&lt;&gt;"","PAGA",IF(EN282&gt;0,"VENCIDA",IF(EN282&gt;=-5,"POR VENCER","AL DÍA"))))</f>
        <v>AL DÍA</v>
      </c>
      <c r="ES282">
        <f>IF(N($H282)&lt;24,"",IF(EM282="","",EM282+31))</f>
        <v>46599</v>
      </c>
      <c r="ET282">
        <f>IF(ES282="","",TODAY()-ES282)</f>
        <v>-281</v>
      </c>
      <c r="EW282" t="str">
        <f>IF(ES282="","SIN ESTADO",IF(EU282&lt;&gt;"","PAGA",IF(ET282&gt;0,"VENCIDA",IF(ET282&gt;=-5,"POR VENCER","AL DÍA"))))</f>
        <v>AL DÍA</v>
      </c>
      <c r="EY282" t="str">
        <f>IF(N($H282)&lt;25,"",IF(ES282="","",ES282+31))</f>
        <v/>
      </c>
      <c r="EZ282" t="str">
        <f>IF(EY282="","",TODAY()-EY282)</f>
        <v/>
      </c>
      <c r="FC282" t="str">
        <f>IF(EY282="","SIN ESTADO",IF(FA282&lt;&gt;"","PAGA",IF(EZ282&gt;0,"VENCIDA",IF(EZ282&gt;=-5,"POR VENCER","AL DÍA"))))</f>
        <v>SIN ESTADO</v>
      </c>
      <c r="FE282" t="str">
        <f>IF(N($H282)&lt;26,"",IF(EY282="","",EY282+31))</f>
        <v/>
      </c>
      <c r="FF282" t="str">
        <f>IF(FE282="","",TODAY()-FE282)</f>
        <v/>
      </c>
      <c r="FI282" t="str">
        <f>IF(FE282="","SIN ESTADO",IF(FG282&lt;&gt;"","PAGA",IF(FF282&gt;0,"VENCIDA",IF(FF282&gt;=-5,"POR VENCER","AL DÍA"))))</f>
        <v>SIN ESTADO</v>
      </c>
      <c r="FK282" t="str">
        <f>IF(N($H282)&lt;27,"",IF(FE282="","",FE282+31))</f>
        <v/>
      </c>
      <c r="FL282" t="str">
        <f>IF(FK282="","",TODAY()-FK282)</f>
        <v/>
      </c>
      <c r="FO282" t="str">
        <f>IF(FK282="","SIN ESTADO",IF(FM282&lt;&gt;"","PAGA",IF(FL282&gt;0,"VENCIDA",IF(FL282&gt;=-5,"POR VENCER","AL DÍA"))))</f>
        <v>SIN ESTADO</v>
      </c>
      <c r="FQ282" t="str">
        <f>IF(N($H282)&lt;28,"",IF(FK282="","",FK282+31))</f>
        <v/>
      </c>
      <c r="FR282" t="str">
        <f>IF(FQ282="","",TODAY()-FQ282)</f>
        <v/>
      </c>
      <c r="FU282" t="str">
        <f>IF(FQ282="","SIN ESTADO",IF(FS282&lt;&gt;"","PAGA",IF(FR282&gt;0,"VENCIDA",IF(FR282&gt;=-5,"POR VENCER","AL DÍA"))))</f>
        <v>SIN ESTADO</v>
      </c>
      <c r="FW282" t="str">
        <f>IF(N($H282)&lt;29,"",IF(FQ282="","",FQ282+31))</f>
        <v/>
      </c>
      <c r="FX282" t="str">
        <f>IF(FW282="","",TODAY()-FW282)</f>
        <v/>
      </c>
      <c r="GA282" t="str">
        <f>IF(FW282="","SIN ESTADO",IF(FY282&lt;&gt;"","PAGA",IF(FX282&gt;0,"VENCIDA",IF(FX282&gt;=-5,"POR VENCER","AL DÍA"))))</f>
        <v>SIN ESTADO</v>
      </c>
      <c r="GC282" t="str">
        <f>IF(N($H282)&lt;30,"",IF(FW282="","",FW282+31))</f>
        <v/>
      </c>
      <c r="GD282" t="str">
        <f>IF(GC282="","",TODAY()-GC282)</f>
        <v/>
      </c>
      <c r="GG282" t="str">
        <f>IF(GC282="","SIN ESTADO",IF(GE282&lt;&gt;"","PAGA",IF(GD282&gt;0,"VENCIDA",IF(GD282&gt;=-5,"POR VENCER","AL DÍA"))))</f>
        <v>SIN ESTADO</v>
      </c>
      <c r="GI282" t="str">
        <f>IF(N($H282)&lt;31,"",IF(GC282="","",GC282+31))</f>
        <v/>
      </c>
      <c r="GJ282" t="str">
        <f>IF(GI282="","",TODAY()-GI282)</f>
        <v/>
      </c>
      <c r="GM282" t="str">
        <f>IF(GI282="","SIN ESTADO",IF(GK282&lt;&gt;"","PAGA",IF(GJ282&gt;0,"VENCIDA",IF(GJ282&gt;=-5,"POR VENCER","AL DÍA"))))</f>
        <v>SIN ESTADO</v>
      </c>
      <c r="GO282" t="str">
        <f>IF(N($H282)&lt;32,"",IF(GI282="","",GI282+31))</f>
        <v/>
      </c>
      <c r="GP282" t="str">
        <f>IF(GO282="","",TODAY()-GO282)</f>
        <v/>
      </c>
      <c r="GS282" t="str">
        <f>IF(GO282="","SIN ESTADO",IF(GQ282&lt;&gt;"","PAGA",IF(GP282&gt;0,"VENCIDA",IF(GP282&gt;=-5,"POR VENCER","AL DÍA"))))</f>
        <v>SIN ESTADO</v>
      </c>
      <c r="GU282" t="str">
        <f>IF(N($H282)&lt;33,"",IF(GO282="","",GO282+31))</f>
        <v/>
      </c>
      <c r="GV282" t="str">
        <f>IF(GU282="","",TODAY()-GU282)</f>
        <v/>
      </c>
      <c r="GY282" t="str">
        <f>IF(GU282="","SIN ESTADO",IF(GW282&lt;&gt;"","PAGA",IF(GV282&gt;0,"VENCIDA",IF(GV282&gt;=-5,"POR VENCER","AL DÍA"))))</f>
        <v>SIN ESTADO</v>
      </c>
      <c r="HA282" t="str">
        <f>IF(N($H282)&lt;34,"",IF(GU282="","",GU282+31))</f>
        <v/>
      </c>
      <c r="HB282" t="str">
        <f>IF(HA282="","",TODAY()-HA282)</f>
        <v/>
      </c>
      <c r="HE282" t="str">
        <f>IF(HA282="","SIN ESTADO",IF(HC282&lt;&gt;"","PAGA",IF(HB282&gt;0,"VENCIDA",IF(HB282&gt;=-5,"POR VENCER","AL DÍA"))))</f>
        <v>SIN ESTADO</v>
      </c>
      <c r="HG282" t="str">
        <f>IF(N($H282)&lt;35,"",IF(HA282="","",HA282+31))</f>
        <v/>
      </c>
      <c r="HH282" t="str">
        <f>IF(HG282="","",TODAY()-HG282)</f>
        <v/>
      </c>
      <c r="HK282" t="str">
        <f>IF(HG282="","SIN ESTADO",IF(HI282&lt;&gt;"","PAGA",IF(HH282&gt;0,"VENCIDA",IF(HH282&gt;=-5,"POR VENCER","AL DÍA"))))</f>
        <v>SIN ESTADO</v>
      </c>
      <c r="HM282" t="str">
        <f>IF(N($H282)&lt;36,"",IF(HG282="","",HG282+31))</f>
        <v/>
      </c>
      <c r="HN282" t="str">
        <f>IF(HM282="","",TODAY()-HM282)</f>
        <v/>
      </c>
      <c r="HQ282" t="str">
        <f>IF(HM282="","SIN ESTADO",IF(HO282&lt;&gt;"","PAGA",IF(HN282&gt;0,"VENCIDA",IF(HN282&gt;=-5,"POR VENCER","AL DÍA"))))</f>
        <v>SIN ESTADO</v>
      </c>
      <c r="HS282">
        <f>N282+T282+Z282+AF282+AL282+AR282+AX282+BD282+BJ282+BP282+BV282+CB282+CH282+CN282+CT282+CZ282+DF282+DL282+DR282+DX282+ED282+EJ282+EP282+EV282+FB282+FH282+FN282+FT282+FZ282+GF282+GL282+GR282+GX282+HD282+HJ282+HP282</f>
        <v>13708800</v>
      </c>
      <c r="HU282">
        <f>IFERROR(N($J282),0)</f>
        <v>979166.6666666666</v>
      </c>
      <c r="HW282">
        <f>SUMPRODUCT((MOD(COLUMN($M282:$HR282)-COLUMN($M282),6)=0)*ISNUMBER($M282:$HR282)*($M282:$HR282&gt;=RESUMEN!$C$26)*($M282:$HR282&lt;=RESUMEN!$C$27)*IFERROR(N($N282:$HS282),0))</f>
        <v>0</v>
      </c>
      <c r="HX282">
        <f>SUMPRODUCT((MOD(COLUMN($M282:$HR282)-COLUMN($M282),6)=0)*ISNUMBER($M282:$HR282)*($M282:$HR282&gt;=RESUMEN!$C$26)*($M282:$HR282&lt;=RESUMEN!$C$27))</f>
        <v>0</v>
      </c>
    </row>
    <row r="283">
      <c r="B283">
        <f>VENTAS!A282</f>
        <v>280</v>
      </c>
      <c r="C283" t="str">
        <f>VENTAS!B282</f>
        <v>LC2 - 29 - 13 Y 14</v>
      </c>
      <c r="D283" t="str">
        <f>VENTAS!C282</f>
        <v>VENDIDO</v>
      </c>
      <c r="E283">
        <f>VENTAS!D282</f>
        <v>32316000</v>
      </c>
      <c r="F283">
        <f>VENTAS!J282</f>
        <v>32316000</v>
      </c>
      <c r="G283">
        <f>VENTAS!F282</f>
        <v>45916</v>
      </c>
      <c r="H283">
        <f>VENTAS!K282</f>
        <v>24</v>
      </c>
      <c r="I283" t="str">
        <f>VENTAS!M282</f>
        <v>16 DE CADA MES</v>
      </c>
      <c r="J283">
        <f>VENTAS!L282</f>
        <v>1346500</v>
      </c>
      <c r="K283">
        <f>IF(N($H283)&lt;1,"",$G283+31)</f>
        <v>45947</v>
      </c>
      <c r="L283">
        <f>IF(K283="","",TODAY()-K283)</f>
        <v>371</v>
      </c>
      <c r="M283">
        <v>45946</v>
      </c>
      <c r="N283">
        <v>4000000</v>
      </c>
      <c r="O283" t="str">
        <f>IF(K283="","SIN ESTADO",IF(M283&lt;&gt;"","PAGA",IF(L283&gt;0,"VENCIDA",IF(L283&gt;=-5,"POR VENCER","AL DÍA"))))</f>
        <v>PAGA</v>
      </c>
      <c r="P283" t="str">
        <v>TRANSFERENCIA</v>
      </c>
      <c r="Q283">
        <f>IF(N($H283)&lt;2,"",IF(K283="","",K283+31))</f>
        <v>45978</v>
      </c>
      <c r="R283">
        <f>IF(Q283="","",TODAY()-Q283)</f>
        <v>340</v>
      </c>
      <c r="S283">
        <v>46340</v>
      </c>
      <c r="T283">
        <v>4500000</v>
      </c>
      <c r="U283" t="str">
        <f>IF(Q283="","SIN ESTADO",IF(S283&lt;&gt;"","PAGA",IF(R283&gt;0,"VENCIDA",IF(R283&gt;=-5,"POR VENCER","AL DÍA"))))</f>
        <v>PAGA</v>
      </c>
      <c r="V283" t="str">
        <v>TRANSFERENCIA</v>
      </c>
      <c r="W283">
        <f>IF(N($H283)&lt;3,"",IF(Q283="","",Q283+31))</f>
        <v>46009</v>
      </c>
      <c r="X283">
        <f>IF(W283="","",TODAY()-W283)</f>
        <v>309</v>
      </c>
      <c r="Y283">
        <v>46032</v>
      </c>
      <c r="Z283">
        <v>2000000</v>
      </c>
      <c r="AA283" t="str">
        <f>IF(W283="","SIN ESTADO",IF(Y283&lt;&gt;"","PAGA",IF(X283&gt;0,"VENCIDA",IF(X283&gt;=-5,"POR VENCER","AL DÍA"))))</f>
        <v>PAGA</v>
      </c>
      <c r="AB283" t="str">
        <v>TRANSFERENCIA</v>
      </c>
      <c r="AC283">
        <f>IF(N($H283)&lt;4,"",IF(W283="","",W283+31))</f>
        <v>46040</v>
      </c>
      <c r="AD283">
        <f>IF(AC283="","",TODAY()-AC283)</f>
        <v>278</v>
      </c>
      <c r="AE283">
        <v>46042</v>
      </c>
      <c r="AF283">
        <v>4000000</v>
      </c>
      <c r="AG283" t="str">
        <f>IF(AC283="","SIN ESTADO",IF(AE283&lt;&gt;"","PAGA",IF(AD283&gt;0,"VENCIDA",IF(AD283&gt;=-5,"POR VENCER","AL DÍA"))))</f>
        <v>PAGA</v>
      </c>
      <c r="AH283" t="str">
        <v>TRANSFERENCIA</v>
      </c>
      <c r="AI283">
        <f>IF(N($H283)&lt;5,"",IF(AC283="","",AC283+31))</f>
        <v>46071</v>
      </c>
      <c r="AJ283">
        <f>IF(AI283="","",TODAY()-AI283)</f>
        <v>247</v>
      </c>
      <c r="AK283">
        <v>46080</v>
      </c>
      <c r="AL283">
        <v>3000000</v>
      </c>
      <c r="AM283" t="str">
        <f>IF(AI283="","SIN ESTADO",IF(AK283&lt;&gt;"","PAGA",IF(AJ283&gt;0,"VENCIDA",IF(AJ283&gt;=-5,"POR VENCER","AL DÍA"))))</f>
        <v>PAGA</v>
      </c>
      <c r="AN283" t="str">
        <v>TRANSFERENCIA</v>
      </c>
      <c r="AO283">
        <f>IF(N($H283)&lt;6,"",IF(AI283="","",AI283+31))</f>
        <v>46102</v>
      </c>
      <c r="AP283">
        <f>IF(AO283="","",TODAY()-AO283)</f>
        <v>216</v>
      </c>
      <c r="AQ283">
        <v>46160</v>
      </c>
      <c r="AR283">
        <v>2000000</v>
      </c>
      <c r="AS283" t="str">
        <f>IF(AO283="","SIN ESTADO",IF(AQ283&lt;&gt;"","PAGA",IF(AP283&gt;0,"VENCIDA",IF(AP283&gt;=-5,"POR VENCER","AL DÍA"))))</f>
        <v>PAGA</v>
      </c>
      <c r="AT283" t="str">
        <v>TRANSFERENCIA</v>
      </c>
      <c r="AU283">
        <f>IF(N($H283)&lt;7,"",IF(AO283="","",AO283+31))</f>
        <v>46133</v>
      </c>
      <c r="AV283">
        <f>IF(AU283="","",TODAY()-AU283)</f>
        <v>185</v>
      </c>
      <c r="AW283">
        <v>46248</v>
      </c>
      <c r="AX283">
        <v>2500000</v>
      </c>
      <c r="AY283" t="str">
        <f>IF(AU283="","SIN ESTADO",IF(AW283&lt;&gt;"","PAGA",IF(AV283&gt;0,"VENCIDA",IF(AV283&gt;=-5,"POR VENCER","AL DÍA"))))</f>
        <v>PAGA</v>
      </c>
      <c r="AZ283" t="str">
        <v>TRANSFERENCIA</v>
      </c>
      <c r="BA283">
        <f>IF(N($H283)&lt;8,"",IF(AU283="","",AU283+31))</f>
        <v>46164</v>
      </c>
      <c r="BB283">
        <f>IF(BA283="","",TODAY()-BA283)</f>
        <v>154</v>
      </c>
      <c r="BC283">
        <v>46290</v>
      </c>
      <c r="BD283">
        <v>3500000</v>
      </c>
      <c r="BE283" t="str">
        <f>IF(BA283="","SIN ESTADO",IF(BC283&lt;&gt;"","PAGA",IF(BB283&gt;0,"VENCIDA",IF(BB283&gt;=-5,"POR VENCER","AL DÍA"))))</f>
        <v>PAGA</v>
      </c>
      <c r="BF283" t="str">
        <v>TRANSFERENCIA</v>
      </c>
      <c r="BG283">
        <f>IF(N($H283)&lt;9,"",IF(BA283="","",BA283+31))</f>
        <v>46195</v>
      </c>
      <c r="BH283">
        <f>IF(BG283="","",TODAY()-BG283)</f>
        <v>123</v>
      </c>
      <c r="BI283">
        <v>46290</v>
      </c>
      <c r="BK283" t="str">
        <f>IF(BG283="","SIN ESTADO",IF(BI283&lt;&gt;"","PAGA",IF(BH283&gt;0,"VENCIDA",IF(BH283&gt;=-5,"POR VENCER","AL DÍA"))))</f>
        <v>PAGA</v>
      </c>
      <c r="BM283">
        <f>IF(N($H283)&lt;10,"",IF(BG283="","",BG283+31))</f>
        <v>46226</v>
      </c>
      <c r="BN283">
        <f>IF(BM283="","",TODAY()-BM283)</f>
        <v>92</v>
      </c>
      <c r="BO283">
        <v>46290</v>
      </c>
      <c r="BQ283" t="str">
        <f>IF(BM283="","SIN ESTADO",IF(BO283&lt;&gt;"","PAGA",IF(BN283&gt;0,"VENCIDA",IF(BN283&gt;=-5,"POR VENCER","AL DÍA"))))</f>
        <v>PAGA</v>
      </c>
      <c r="BS283">
        <f>IF(N($H283)&lt;11,"",IF(BM283="","",BM283+31))</f>
        <v>46257</v>
      </c>
      <c r="BT283">
        <f>IF(BS283="","",TODAY()-BS283)</f>
        <v>61</v>
      </c>
      <c r="BU283">
        <v>46290</v>
      </c>
      <c r="BW283" t="str">
        <f>IF(BS283="","SIN ESTADO",IF(BU283&lt;&gt;"","PAGA",IF(BT283&gt;0,"VENCIDA",IF(BT283&gt;=-5,"POR VENCER","AL DÍA"))))</f>
        <v>PAGA</v>
      </c>
      <c r="BY283">
        <f>IF(N($H283)&lt;12,"",IF(BS283="","",BS283+31))</f>
        <v>46288</v>
      </c>
      <c r="BZ283">
        <f>IF(BY283="","",TODAY()-BY283)</f>
        <v>30</v>
      </c>
      <c r="CA283">
        <v>46290</v>
      </c>
      <c r="CC283" t="str">
        <f>IF(BY283="","SIN ESTADO",IF(CA283&lt;&gt;"","PAGA",IF(BZ283&gt;0,"VENCIDA",IF(BZ283&gt;=-5,"POR VENCER","AL DÍA"))))</f>
        <v>PAGA</v>
      </c>
      <c r="CE283">
        <f>IF(N($H283)&lt;13,"",IF(BY283="","",BY283+31))</f>
        <v>46319</v>
      </c>
      <c r="CF283">
        <f>IF(CE283="","",TODAY()-CE283)</f>
        <v>-1</v>
      </c>
      <c r="CG283">
        <v>46290</v>
      </c>
      <c r="CI283" t="str">
        <f>IF(CE283="","SIN ESTADO",IF(CG283&lt;&gt;"","PAGA",IF(CF283&gt;0,"VENCIDA",IF(CF283&gt;=-5,"POR VENCER","AL DÍA"))))</f>
        <v>PAGA</v>
      </c>
      <c r="CK283">
        <f>IF(N($H283)&lt;14,"",IF(CE283="","",CE283+31))</f>
        <v>46350</v>
      </c>
      <c r="CL283">
        <f>IF(CK283="","",TODAY()-CK283)</f>
        <v>-32</v>
      </c>
      <c r="CM283">
        <v>46290</v>
      </c>
      <c r="CO283" t="str">
        <f>IF(CK283="","SIN ESTADO",IF(CM283&lt;&gt;"","PAGA",IF(CL283&gt;0,"VENCIDA",IF(CL283&gt;=-5,"POR VENCER","AL DÍA"))))</f>
        <v>PAGA</v>
      </c>
      <c r="CQ283">
        <f>IF(N($H283)&lt;15,"",IF(CK283="","",CK283+31))</f>
        <v>46381</v>
      </c>
      <c r="CR283">
        <f>IF(CQ283="","",TODAY()-CQ283)</f>
        <v>-63</v>
      </c>
      <c r="CS283">
        <v>46290</v>
      </c>
      <c r="CU283" t="str">
        <f>IF(CQ283="","SIN ESTADO",IF(CS283&lt;&gt;"","PAGA",IF(CR283&gt;0,"VENCIDA",IF(CR283&gt;=-5,"POR VENCER","AL DÍA"))))</f>
        <v>PAGA</v>
      </c>
      <c r="CW283">
        <f>IF(N($H283)&lt;16,"",IF(CQ283="","",CQ283+31))</f>
        <v>46412</v>
      </c>
      <c r="CX283">
        <f>IF(CW283="","",TODAY()-CW283)</f>
        <v>-94</v>
      </c>
      <c r="CY283">
        <v>46290</v>
      </c>
      <c r="DA283" t="str">
        <f>IF(CW283="","SIN ESTADO",IF(CY283&lt;&gt;"","PAGA",IF(CX283&gt;0,"VENCIDA",IF(CX283&gt;=-5,"POR VENCER","AL DÍA"))))</f>
        <v>PAGA</v>
      </c>
      <c r="DC283">
        <f>IF(N($H283)&lt;17,"",IF(CW283="","",CW283+31))</f>
        <v>46443</v>
      </c>
      <c r="DD283">
        <f>IF(DC283="","",TODAY()-DC283)</f>
        <v>-125</v>
      </c>
      <c r="DE283">
        <v>46290</v>
      </c>
      <c r="DG283" t="str">
        <f>IF(DC283="","SIN ESTADO",IF(DE283&lt;&gt;"","PAGA",IF(DD283&gt;0,"VENCIDA",IF(DD283&gt;=-5,"POR VENCER","AL DÍA"))))</f>
        <v>PAGA</v>
      </c>
      <c r="DI283">
        <f>IF(N($H283)&lt;18,"",IF(DC283="","",DC283+31))</f>
        <v>46474</v>
      </c>
      <c r="DJ283">
        <f>IF(DI283="","",TODAY()-DI283)</f>
        <v>-156</v>
      </c>
      <c r="DK283">
        <v>46290</v>
      </c>
      <c r="DM283" t="str">
        <f>IF(DI283="","SIN ESTADO",IF(DK283&lt;&gt;"","PAGA",IF(DJ283&gt;0,"VENCIDA",IF(DJ283&gt;=-5,"POR VENCER","AL DÍA"))))</f>
        <v>PAGA</v>
      </c>
      <c r="DO283">
        <f>IF(N($H283)&lt;19,"",IF(DI283="","",DI283+31))</f>
        <v>46505</v>
      </c>
      <c r="DP283">
        <f>IF(DO283="","",TODAY()-DO283)</f>
        <v>-187</v>
      </c>
      <c r="DQ283">
        <v>46290</v>
      </c>
      <c r="DS283" t="str">
        <f>IF(DO283="","SIN ESTADO",IF(DQ283&lt;&gt;"","PAGA",IF(DP283&gt;0,"VENCIDA",IF(DP283&gt;=-5,"POR VENCER","AL DÍA"))))</f>
        <v>PAGA</v>
      </c>
      <c r="DU283">
        <f>IF(N($H283)&lt;20,"",IF(DO283="","",DO283+31))</f>
        <v>46536</v>
      </c>
      <c r="DV283">
        <f>IF(DU283="","",TODAY()-DU283)</f>
        <v>-218</v>
      </c>
      <c r="DW283">
        <v>46312</v>
      </c>
      <c r="DX283">
        <v>1875000</v>
      </c>
      <c r="DY283" t="str">
        <f>IF(DU283="","SIN ESTADO",IF(DW283&lt;&gt;"","PAGA",IF(DV283&gt;0,"VENCIDA",IF(DV283&gt;=-5,"POR VENCER","AL DÍA"))))</f>
        <v>PAGA</v>
      </c>
      <c r="DZ283" t="str">
        <v>TRANSFERENCIA</v>
      </c>
      <c r="EA283">
        <f>IF(N($H283)&lt;21,"",IF(DU283="","",DU283+31))</f>
        <v>46567</v>
      </c>
      <c r="EB283">
        <f>IF(EA283="","",TODAY()-EA283)</f>
        <v>-249</v>
      </c>
      <c r="EC283">
        <v>46316</v>
      </c>
      <c r="ED283">
        <v>2000000</v>
      </c>
      <c r="EE283" t="str">
        <f>IF(EA283="","SIN ESTADO",IF(EC283&lt;&gt;"","PAGA",IF(EB283&gt;0,"VENCIDA",IF(EB283&gt;=-5,"POR VENCER","AL DÍA"))))</f>
        <v>PAGA</v>
      </c>
      <c r="EF283" t="str">
        <v>TRANSFERENCIA</v>
      </c>
      <c r="EG283">
        <f>IF(N($H283)&lt;22,"",IF(EA283="","",EA283+31))</f>
        <v>46598</v>
      </c>
      <c r="EH283">
        <f>IF(EG283="","",TODAY()-EG283)</f>
        <v>-280</v>
      </c>
      <c r="EK283" t="str">
        <f>IF(EG283="","SIN ESTADO",IF(EI283&lt;&gt;"","PAGA",IF(EH283&gt;0,"VENCIDA",IF(EH283&gt;=-5,"POR VENCER","AL DÍA"))))</f>
        <v>AL DÍA</v>
      </c>
      <c r="EM283">
        <f>IF(N($H283)&lt;23,"",IF(EG283="","",EG283+31))</f>
        <v>46629</v>
      </c>
      <c r="EN283">
        <f>IF(EM283="","",TODAY()-EM283)</f>
        <v>-311</v>
      </c>
      <c r="EQ283" t="str">
        <f>IF(EM283="","SIN ESTADO",IF(EO283&lt;&gt;"","PAGA",IF(EN283&gt;0,"VENCIDA",IF(EN283&gt;=-5,"POR VENCER","AL DÍA"))))</f>
        <v>AL DÍA</v>
      </c>
      <c r="ES283">
        <f>IF(N($H283)&lt;24,"",IF(EM283="","",EM283+31))</f>
        <v>46660</v>
      </c>
      <c r="ET283">
        <f>IF(ES283="","",TODAY()-ES283)</f>
        <v>-342</v>
      </c>
      <c r="EW283" t="str">
        <f>IF(ES283="","SIN ESTADO",IF(EU283&lt;&gt;"","PAGA",IF(ET283&gt;0,"VENCIDA",IF(ET283&gt;=-5,"POR VENCER","AL DÍA"))))</f>
        <v>AL DÍA</v>
      </c>
      <c r="EY283" t="str">
        <f>IF(N($H283)&lt;25,"",IF(ES283="","",ES283+31))</f>
        <v/>
      </c>
      <c r="EZ283" t="str">
        <f>IF(EY283="","",TODAY()-EY283)</f>
        <v/>
      </c>
      <c r="FC283" t="str">
        <f>IF(EY283="","SIN ESTADO",IF(FA283&lt;&gt;"","PAGA",IF(EZ283&gt;0,"VENCIDA",IF(EZ283&gt;=-5,"POR VENCER","AL DÍA"))))</f>
        <v>SIN ESTADO</v>
      </c>
      <c r="FE283" t="str">
        <f>IF(N($H283)&lt;26,"",IF(EY283="","",EY283+31))</f>
        <v/>
      </c>
      <c r="FF283" t="str">
        <f>IF(FE283="","",TODAY()-FE283)</f>
        <v/>
      </c>
      <c r="FI283" t="str">
        <f>IF(FE283="","SIN ESTADO",IF(FG283&lt;&gt;"","PAGA",IF(FF283&gt;0,"VENCIDA",IF(FF283&gt;=-5,"POR VENCER","AL DÍA"))))</f>
        <v>SIN ESTADO</v>
      </c>
      <c r="FK283" t="str">
        <f>IF(N($H283)&lt;27,"",IF(FE283="","",FE283+31))</f>
        <v/>
      </c>
      <c r="FL283" t="str">
        <f>IF(FK283="","",TODAY()-FK283)</f>
        <v/>
      </c>
      <c r="FO283" t="str">
        <f>IF(FK283="","SIN ESTADO",IF(FM283&lt;&gt;"","PAGA",IF(FL283&gt;0,"VENCIDA",IF(FL283&gt;=-5,"POR VENCER","AL DÍA"))))</f>
        <v>SIN ESTADO</v>
      </c>
      <c r="FQ283" t="str">
        <f>IF(N($H283)&lt;28,"",IF(FK283="","",FK283+31))</f>
        <v/>
      </c>
      <c r="FR283" t="str">
        <f>IF(FQ283="","",TODAY()-FQ283)</f>
        <v/>
      </c>
      <c r="FU283" t="str">
        <f>IF(FQ283="","SIN ESTADO",IF(FS283&lt;&gt;"","PAGA",IF(FR283&gt;0,"VENCIDA",IF(FR283&gt;=-5,"POR VENCER","AL DÍA"))))</f>
        <v>SIN ESTADO</v>
      </c>
      <c r="FW283" t="str">
        <f>IF(N($H283)&lt;29,"",IF(FQ283="","",FQ283+31))</f>
        <v/>
      </c>
      <c r="FX283" t="str">
        <f>IF(FW283="","",TODAY()-FW283)</f>
        <v/>
      </c>
      <c r="GA283" t="str">
        <f>IF(FW283="","SIN ESTADO",IF(FY283&lt;&gt;"","PAGA",IF(FX283&gt;0,"VENCIDA",IF(FX283&gt;=-5,"POR VENCER","AL DÍA"))))</f>
        <v>SIN ESTADO</v>
      </c>
      <c r="GC283" t="str">
        <f>IF(N($H283)&lt;30,"",IF(FW283="","",FW283+31))</f>
        <v/>
      </c>
      <c r="GD283" t="str">
        <f>IF(GC283="","",TODAY()-GC283)</f>
        <v/>
      </c>
      <c r="GG283" t="str">
        <f>IF(GC283="","SIN ESTADO",IF(GE283&lt;&gt;"","PAGA",IF(GD283&gt;0,"VENCIDA",IF(GD283&gt;=-5,"POR VENCER","AL DÍA"))))</f>
        <v>SIN ESTADO</v>
      </c>
      <c r="GI283" t="str">
        <f>IF(N($H283)&lt;31,"",IF(GC283="","",GC283+31))</f>
        <v/>
      </c>
      <c r="GJ283" t="str">
        <f>IF(GI283="","",TODAY()-GI283)</f>
        <v/>
      </c>
      <c r="GM283" t="str">
        <f>IF(GI283="","SIN ESTADO",IF(GK283&lt;&gt;"","PAGA",IF(GJ283&gt;0,"VENCIDA",IF(GJ283&gt;=-5,"POR VENCER","AL DÍA"))))</f>
        <v>SIN ESTADO</v>
      </c>
      <c r="GO283" t="str">
        <f>IF(N($H283)&lt;32,"",IF(GI283="","",GI283+31))</f>
        <v/>
      </c>
      <c r="GP283" t="str">
        <f>IF(GO283="","",TODAY()-GO283)</f>
        <v/>
      </c>
      <c r="GS283" t="str">
        <f>IF(GO283="","SIN ESTADO",IF(GQ283&lt;&gt;"","PAGA",IF(GP283&gt;0,"VENCIDA",IF(GP283&gt;=-5,"POR VENCER","AL DÍA"))))</f>
        <v>SIN ESTADO</v>
      </c>
      <c r="GU283" t="str">
        <f>IF(N($H283)&lt;33,"",IF(GO283="","",GO283+31))</f>
        <v/>
      </c>
      <c r="GV283" t="str">
        <f>IF(GU283="","",TODAY()-GU283)</f>
        <v/>
      </c>
      <c r="GY283" t="str">
        <f>IF(GU283="","SIN ESTADO",IF(GW283&lt;&gt;"","PAGA",IF(GV283&gt;0,"VENCIDA",IF(GV283&gt;=-5,"POR VENCER","AL DÍA"))))</f>
        <v>SIN ESTADO</v>
      </c>
      <c r="HA283" t="str">
        <f>IF(N($H283)&lt;34,"",IF(GU283="","",GU283+31))</f>
        <v/>
      </c>
      <c r="HB283" t="str">
        <f>IF(HA283="","",TODAY()-HA283)</f>
        <v/>
      </c>
      <c r="HE283" t="str">
        <f>IF(HA283="","SIN ESTADO",IF(HC283&lt;&gt;"","PAGA",IF(HB283&gt;0,"VENCIDA",IF(HB283&gt;=-5,"POR VENCER","AL DÍA"))))</f>
        <v>SIN ESTADO</v>
      </c>
      <c r="HG283" t="str">
        <f>IF(N($H283)&lt;35,"",IF(HA283="","",HA283+31))</f>
        <v/>
      </c>
      <c r="HH283" t="str">
        <f>IF(HG283="","",TODAY()-HG283)</f>
        <v/>
      </c>
      <c r="HK283" t="str">
        <f>IF(HG283="","SIN ESTADO",IF(HI283&lt;&gt;"","PAGA",IF(HH283&gt;0,"VENCIDA",IF(HH283&gt;=-5,"POR VENCER","AL DÍA"))))</f>
        <v>SIN ESTADO</v>
      </c>
      <c r="HM283" t="str">
        <f>IF(N($H283)&lt;36,"",IF(HG283="","",HG283+31))</f>
        <v/>
      </c>
      <c r="HN283" t="str">
        <f>IF(HM283="","",TODAY()-HM283)</f>
        <v/>
      </c>
      <c r="HQ283" t="str">
        <f>IF(HM283="","SIN ESTADO",IF(HO283&lt;&gt;"","PAGA",IF(HN283&gt;0,"VENCIDA",IF(HN283&gt;=-5,"POR VENCER","AL DÍA"))))</f>
        <v>SIN ESTADO</v>
      </c>
      <c r="HS283">
        <f>N283+T283+Z283+AF283+AL283+AR283+AX283+BD283+BJ283+BP283+BV283+CB283+CH283+CN283+CT283+CZ283+DF283+DL283+DR283+DX283+ED283+EJ283+EP283+EV283+FB283+FH283+FN283+FT283+FZ283+GF283+GL283+GR283+GX283+HD283+HJ283+HP283</f>
        <v>29375000</v>
      </c>
      <c r="HU283">
        <f>IFERROR(N($J283),0)</f>
        <v>1346500</v>
      </c>
      <c r="HW283">
        <f>SUMPRODUCT((MOD(COLUMN($M283:$HR283)-COLUMN($M283),6)=0)*ISNUMBER($M283:$HR283)*($M283:$HR283&gt;=RESUMEN!$C$26)*($M283:$HR283&lt;=RESUMEN!$C$27)*IFERROR(N($N283:$HS283),0))</f>
        <v>4000000</v>
      </c>
      <c r="HX283">
        <f>SUMPRODUCT((MOD(COLUMN($M283:$HR283)-COLUMN($M283),6)=0)*ISNUMBER($M283:$HR283)*($M283:$HR283&gt;=RESUMEN!$C$26)*($M283:$HR283&lt;=RESUMEN!$C$27))</f>
        <v>1</v>
      </c>
    </row>
    <row r="284">
      <c r="B284">
        <f>VENTAS!A283</f>
        <v>281</v>
      </c>
      <c r="C284" t="str">
        <f>VENTAS!B283</f>
        <v>LC2 - 30 - 1</v>
      </c>
      <c r="D284" t="str">
        <f>VENTAS!C283</f>
        <v>VENDIDO</v>
      </c>
      <c r="E284">
        <f>VENTAS!D283</f>
        <v>33000000</v>
      </c>
      <c r="F284">
        <f>VENTAS!J283</f>
        <v>29000000</v>
      </c>
      <c r="G284">
        <f>VENTAS!F283</f>
        <v>45894</v>
      </c>
      <c r="H284">
        <f>VENTAS!K283</f>
        <v>24</v>
      </c>
      <c r="I284" t="str">
        <f>VENTAS!M283</f>
        <v xml:space="preserve">25 DE CADA MES </v>
      </c>
      <c r="J284">
        <f>VENTAS!L283</f>
        <v>1208333.3333333333</v>
      </c>
      <c r="K284">
        <f>IF(N($H284)&lt;1,"",$G284+31)</f>
        <v>45925</v>
      </c>
      <c r="L284">
        <f>IF(K284="","",TODAY()-K284)</f>
        <v>393</v>
      </c>
      <c r="M284">
        <v>45901</v>
      </c>
      <c r="N284">
        <v>1208000</v>
      </c>
      <c r="O284" t="str">
        <f>IF(K284="","SIN ESTADO",IF(M284&lt;&gt;"","PAGA",IF(L284&gt;0,"VENCIDA",IF(L284&gt;=-5,"POR VENCER","AL DÍA"))))</f>
        <v>PAGA</v>
      </c>
      <c r="P284" t="str">
        <v>TRANSFERENCIA</v>
      </c>
      <c r="Q284">
        <f>IF(N($H284)&lt;2,"",IF(K284="","",K284+31))</f>
        <v>45956</v>
      </c>
      <c r="R284">
        <f>IF(Q284="","",TODAY()-Q284)</f>
        <v>362</v>
      </c>
      <c r="S284">
        <v>46295</v>
      </c>
      <c r="T284">
        <v>1208000</v>
      </c>
      <c r="U284" t="str">
        <f>IF(Q284="","SIN ESTADO",IF(S284&lt;&gt;"","PAGA",IF(R284&gt;0,"VENCIDA",IF(R284&gt;=-5,"POR VENCER","AL DÍA"))))</f>
        <v>PAGA</v>
      </c>
      <c r="V284" t="str">
        <v>TRANSFERENCIA</v>
      </c>
      <c r="W284">
        <f>IF(N($H284)&lt;3,"",IF(Q284="","",Q284+31))</f>
        <v>45987</v>
      </c>
      <c r="X284">
        <f>IF(W284="","",TODAY()-W284)</f>
        <v>331</v>
      </c>
      <c r="Y284">
        <v>46353</v>
      </c>
      <c r="Z284">
        <v>1210000</v>
      </c>
      <c r="AA284" t="str">
        <f>IF(W284="","SIN ESTADO",IF(Y284&lt;&gt;"","PAGA",IF(X284&gt;0,"VENCIDA",IF(X284&gt;=-5,"POR VENCER","AL DÍA"))))</f>
        <v>PAGA</v>
      </c>
      <c r="AB284" t="str">
        <v>TRANSFERENCIA</v>
      </c>
      <c r="AC284">
        <f>IF(N($H284)&lt;4,"",IF(W284="","",W284+31))</f>
        <v>46018</v>
      </c>
      <c r="AD284">
        <f>IF(AC284="","",TODAY()-AC284)</f>
        <v>300</v>
      </c>
      <c r="AE284">
        <v>46078</v>
      </c>
      <c r="AF284">
        <v>1208000</v>
      </c>
      <c r="AG284" t="str">
        <f>IF(AC284="","SIN ESTADO",IF(AE284&lt;&gt;"","PAGA",IF(AD284&gt;0,"VENCIDA",IF(AD284&gt;=-5,"POR VENCER","AL DÍA"))))</f>
        <v>PAGA</v>
      </c>
      <c r="AH284" t="str">
        <v>TRANSFERENCIA</v>
      </c>
      <c r="AI284">
        <f>IF(N($H284)&lt;5,"",IF(AC284="","",AC284+31))</f>
        <v>46049</v>
      </c>
      <c r="AJ284">
        <f>IF(AI284="","",TODAY()-AI284)</f>
        <v>269</v>
      </c>
      <c r="AK284">
        <v>46111</v>
      </c>
      <c r="AL284">
        <v>1208000</v>
      </c>
      <c r="AM284" t="str">
        <f>IF(AI284="","SIN ESTADO",IF(AK284&lt;&gt;"","PAGA",IF(AJ284&gt;0,"VENCIDA",IF(AJ284&gt;=-5,"POR VENCER","AL DÍA"))))</f>
        <v>PAGA</v>
      </c>
      <c r="AN284" t="str">
        <v>TRANSFERENCIA</v>
      </c>
      <c r="AO284">
        <f>IF(N($H284)&lt;6,"",IF(AI284="","",AI284+31))</f>
        <v>46080</v>
      </c>
      <c r="AP284">
        <f>IF(AO284="","",TODAY()-AO284)</f>
        <v>238</v>
      </c>
      <c r="AQ284">
        <v>46141</v>
      </c>
      <c r="AR284">
        <v>1208000</v>
      </c>
      <c r="AS284" t="str">
        <f>IF(AO284="","SIN ESTADO",IF(AQ284&lt;&gt;"","PAGA",IF(AP284&gt;0,"VENCIDA",IF(AP284&gt;=-5,"POR VENCER","AL DÍA"))))</f>
        <v>PAGA</v>
      </c>
      <c r="AT284" t="str">
        <v>TRANSFERENCIA</v>
      </c>
      <c r="AU284">
        <f>IF(N($H284)&lt;7,"",IF(AO284="","",AO284+31))</f>
        <v>46111</v>
      </c>
      <c r="AV284">
        <f>IF(AU284="","",TODAY()-AU284)</f>
        <v>207</v>
      </c>
      <c r="AW284">
        <v>46163</v>
      </c>
      <c r="AX284">
        <v>1208000</v>
      </c>
      <c r="AY284" t="str">
        <f>IF(AU284="","SIN ESTADO",IF(AW284&lt;&gt;"","PAGA",IF(AV284&gt;0,"VENCIDA",IF(AV284&gt;=-5,"POR VENCER","AL DÍA"))))</f>
        <v>PAGA</v>
      </c>
      <c r="AZ284" t="str">
        <v>TRANSFERENCIA</v>
      </c>
      <c r="BA284">
        <f>IF(N($H284)&lt;8,"",IF(AU284="","",AU284+31))</f>
        <v>46142</v>
      </c>
      <c r="BB284">
        <f>IF(BA284="","",TODAY()-BA284)</f>
        <v>176</v>
      </c>
      <c r="BC284">
        <v>46166</v>
      </c>
      <c r="BD284">
        <v>2416000</v>
      </c>
      <c r="BE284" t="str">
        <f>IF(BA284="","SIN ESTADO",IF(BC284&lt;&gt;"","PAGA",IF(BB284&gt;0,"VENCIDA",IF(BB284&gt;=-5,"POR VENCER","AL DÍA"))))</f>
        <v>PAGA</v>
      </c>
      <c r="BF284" t="str">
        <v>TRANSFERENCIA</v>
      </c>
      <c r="BG284">
        <f>IF(N($H284)&lt;9,"",IF(BA284="","",BA284+31))</f>
        <v>46173</v>
      </c>
      <c r="BH284">
        <f>IF(BG284="","",TODAY()-BG284)</f>
        <v>145</v>
      </c>
      <c r="BI284">
        <v>46163</v>
      </c>
      <c r="BJ284">
        <v>1208000</v>
      </c>
      <c r="BK284" t="str">
        <f>IF(BG284="","SIN ESTADO",IF(BI284&lt;&gt;"","PAGA",IF(BH284&gt;0,"VENCIDA",IF(BH284&gt;=-5,"POR VENCER","AL DÍA"))))</f>
        <v>PAGA</v>
      </c>
      <c r="BL284" t="str">
        <v>TRANSFERENCIA</v>
      </c>
      <c r="BM284">
        <f>IF(N($H284)&lt;10,"",IF(BG284="","",BG284+31))</f>
        <v>46204</v>
      </c>
      <c r="BN284">
        <f>IF(BM284="","",TODAY()-BM284)</f>
        <v>114</v>
      </c>
      <c r="BO284">
        <v>46166</v>
      </c>
      <c r="BP284">
        <v>2416000</v>
      </c>
      <c r="BQ284" t="str">
        <f>IF(BM284="","SIN ESTADO",IF(BO284&lt;&gt;"","PAGA",IF(BN284&gt;0,"VENCIDA",IF(BN284&gt;=-5,"POR VENCER","AL DÍA"))))</f>
        <v>PAGA</v>
      </c>
      <c r="BR284" t="str">
        <v>TRANSFERENCIA</v>
      </c>
      <c r="BS284">
        <f>IF(N($H284)&lt;11,"",IF(BM284="","",BM284+31))</f>
        <v>46235</v>
      </c>
      <c r="BT284">
        <f>IF(BS284="","",TODAY()-BS284)</f>
        <v>83</v>
      </c>
      <c r="BU284">
        <v>46238</v>
      </c>
      <c r="BV284">
        <v>6150000</v>
      </c>
      <c r="BW284" t="str">
        <f>IF(BS284="","SIN ESTADO",IF(BU284&lt;&gt;"","PAGA",IF(BT284&gt;0,"VENCIDA",IF(BT284&gt;=-5,"POR VENCER","AL DÍA"))))</f>
        <v>PAGA</v>
      </c>
      <c r="BX284" t="str">
        <v>TRANSFERENCIA</v>
      </c>
      <c r="BY284">
        <f>IF(N($H284)&lt;12,"",IF(BS284="","",BS284+31))</f>
        <v>46266</v>
      </c>
      <c r="BZ284">
        <f>IF(BY284="","",TODAY()-BY284)</f>
        <v>52</v>
      </c>
      <c r="CA284">
        <v>46280</v>
      </c>
      <c r="CB284">
        <v>5000000</v>
      </c>
      <c r="CC284" t="str">
        <f>IF(BY284="","SIN ESTADO",IF(CA284&lt;&gt;"","PAGA",IF(BZ284&gt;0,"VENCIDA",IF(BZ284&gt;=-5,"POR VENCER","AL DÍA"))))</f>
        <v>PAGA</v>
      </c>
      <c r="CD284" t="str">
        <v>TRANSFERENCIA</v>
      </c>
      <c r="CE284">
        <f>IF(N($H284)&lt;13,"",IF(BY284="","",BY284+31))</f>
        <v>46297</v>
      </c>
      <c r="CF284">
        <f>IF(CE284="","",TODAY()-CE284)</f>
        <v>21</v>
      </c>
      <c r="CG284">
        <v>46280</v>
      </c>
      <c r="CI284" t="str">
        <f>IF(CE284="","SIN ESTADO",IF(CG284&lt;&gt;"","PAGA",IF(CF284&gt;0,"VENCIDA",IF(CF284&gt;=-5,"POR VENCER","AL DÍA"))))</f>
        <v>PAGA</v>
      </c>
      <c r="CK284">
        <f>IF(N($H284)&lt;14,"",IF(CE284="","",CE284+31))</f>
        <v>46328</v>
      </c>
      <c r="CL284">
        <f>IF(CK284="","",TODAY()-CK284)</f>
        <v>-10</v>
      </c>
      <c r="CM284">
        <v>46280</v>
      </c>
      <c r="CO284" t="str">
        <f>IF(CK284="","SIN ESTADO",IF(CM284&lt;&gt;"","PAGA",IF(CL284&gt;0,"VENCIDA",IF(CL284&gt;=-5,"POR VENCER","AL DÍA"))))</f>
        <v>PAGA</v>
      </c>
      <c r="CQ284">
        <f>IF(N($H284)&lt;15,"",IF(CK284="","",CK284+31))</f>
        <v>46359</v>
      </c>
      <c r="CR284">
        <f>IF(CQ284="","",TODAY()-CQ284)</f>
        <v>-41</v>
      </c>
      <c r="CS284">
        <v>46280</v>
      </c>
      <c r="CU284" t="str">
        <f>IF(CQ284="","SIN ESTADO",IF(CS284&lt;&gt;"","PAGA",IF(CR284&gt;0,"VENCIDA",IF(CR284&gt;=-5,"POR VENCER","AL DÍA"))))</f>
        <v>PAGA</v>
      </c>
      <c r="CW284">
        <f>IF(N($H284)&lt;16,"",IF(CQ284="","",CQ284+31))</f>
        <v>46390</v>
      </c>
      <c r="CX284">
        <f>IF(CW284="","",TODAY()-CW284)</f>
        <v>-72</v>
      </c>
      <c r="CY284">
        <v>46295</v>
      </c>
      <c r="CZ284">
        <v>2000000</v>
      </c>
      <c r="DA284" t="str">
        <f>IF(CW284="","SIN ESTADO",IF(CY284&lt;&gt;"","PAGA",IF(CX284&gt;0,"VENCIDA",IF(CX284&gt;=-5,"POR VENCER","AL DÍA"))))</f>
        <v>PAGA</v>
      </c>
      <c r="DC284">
        <f>IF(N($H284)&lt;17,"",IF(CW284="","",CW284+31))</f>
        <v>46421</v>
      </c>
      <c r="DD284">
        <f>IF(DC284="","",TODAY()-DC284)</f>
        <v>-103</v>
      </c>
      <c r="DG284" t="str">
        <f>IF(DC284="","SIN ESTADO",IF(DE284&lt;&gt;"","PAGA",IF(DD284&gt;0,"VENCIDA",IF(DD284&gt;=-5,"POR VENCER","AL DÍA"))))</f>
        <v>AL DÍA</v>
      </c>
      <c r="DI284">
        <f>IF(N($H284)&lt;18,"",IF(DC284="","",DC284+31))</f>
        <v>46452</v>
      </c>
      <c r="DJ284">
        <f>IF(DI284="","",TODAY()-DI284)</f>
        <v>-134</v>
      </c>
      <c r="DM284" t="str">
        <f>IF(DI284="","SIN ESTADO",IF(DK284&lt;&gt;"","PAGA",IF(DJ284&gt;0,"VENCIDA",IF(DJ284&gt;=-5,"POR VENCER","AL DÍA"))))</f>
        <v>AL DÍA</v>
      </c>
      <c r="DO284">
        <f>IF(N($H284)&lt;19,"",IF(DI284="","",DI284+31))</f>
        <v>46483</v>
      </c>
      <c r="DP284">
        <f>IF(DO284="","",TODAY()-DO284)</f>
        <v>-165</v>
      </c>
      <c r="DS284" t="str">
        <f>IF(DO284="","SIN ESTADO",IF(DQ284&lt;&gt;"","PAGA",IF(DP284&gt;0,"VENCIDA",IF(DP284&gt;=-5,"POR VENCER","AL DÍA"))))</f>
        <v>AL DÍA</v>
      </c>
      <c r="DU284">
        <f>IF(N($H284)&lt;20,"",IF(DO284="","",DO284+31))</f>
        <v>46514</v>
      </c>
      <c r="DV284">
        <f>IF(DU284="","",TODAY()-DU284)</f>
        <v>-196</v>
      </c>
      <c r="DY284" t="str">
        <f>IF(DU284="","SIN ESTADO",IF(DW284&lt;&gt;"","PAGA",IF(DV284&gt;0,"VENCIDA",IF(DV284&gt;=-5,"POR VENCER","AL DÍA"))))</f>
        <v>AL DÍA</v>
      </c>
      <c r="EA284">
        <f>IF(N($H284)&lt;21,"",IF(DU284="","",DU284+31))</f>
        <v>46545</v>
      </c>
      <c r="EB284">
        <f>IF(EA284="","",TODAY()-EA284)</f>
        <v>-227</v>
      </c>
      <c r="EE284" t="str">
        <f>IF(EA284="","SIN ESTADO",IF(EC284&lt;&gt;"","PAGA",IF(EB284&gt;0,"VENCIDA",IF(EB284&gt;=-5,"POR VENCER","AL DÍA"))))</f>
        <v>AL DÍA</v>
      </c>
      <c r="EG284">
        <f>IF(N($H284)&lt;22,"",IF(EA284="","",EA284+31))</f>
        <v>46576</v>
      </c>
      <c r="EH284">
        <f>IF(EG284="","",TODAY()-EG284)</f>
        <v>-258</v>
      </c>
      <c r="EK284" t="str">
        <f>IF(EG284="","SIN ESTADO",IF(EI284&lt;&gt;"","PAGA",IF(EH284&gt;0,"VENCIDA",IF(EH284&gt;=-5,"POR VENCER","AL DÍA"))))</f>
        <v>AL DÍA</v>
      </c>
      <c r="EM284">
        <f>IF(N($H284)&lt;23,"",IF(EG284="","",EG284+31))</f>
        <v>46607</v>
      </c>
      <c r="EN284">
        <f>IF(EM284="","",TODAY()-EM284)</f>
        <v>-289</v>
      </c>
      <c r="EQ284" t="str">
        <f>IF(EM284="","SIN ESTADO",IF(EO284&lt;&gt;"","PAGA",IF(EN284&gt;0,"VENCIDA",IF(EN284&gt;=-5,"POR VENCER","AL DÍA"))))</f>
        <v>AL DÍA</v>
      </c>
      <c r="ES284">
        <f>IF(N($H284)&lt;24,"",IF(EM284="","",EM284+31))</f>
        <v>46638</v>
      </c>
      <c r="ET284">
        <f>IF(ES284="","",TODAY()-ES284)</f>
        <v>-320</v>
      </c>
      <c r="EW284" t="str">
        <f>IF(ES284="","SIN ESTADO",IF(EU284&lt;&gt;"","PAGA",IF(ET284&gt;0,"VENCIDA",IF(ET284&gt;=-5,"POR VENCER","AL DÍA"))))</f>
        <v>AL DÍA</v>
      </c>
      <c r="EY284" t="str">
        <f>IF(N($H284)&lt;25,"",IF(ES284="","",ES284+31))</f>
        <v/>
      </c>
      <c r="EZ284" t="str">
        <f>IF(EY284="","",TODAY()-EY284)</f>
        <v/>
      </c>
      <c r="FC284" t="str">
        <f>IF(EY284="","SIN ESTADO",IF(FA284&lt;&gt;"","PAGA",IF(EZ284&gt;0,"VENCIDA",IF(EZ284&gt;=-5,"POR VENCER","AL DÍA"))))</f>
        <v>SIN ESTADO</v>
      </c>
      <c r="FE284" t="str">
        <f>IF(N($H284)&lt;26,"",IF(EY284="","",EY284+31))</f>
        <v/>
      </c>
      <c r="FF284" t="str">
        <f>IF(FE284="","",TODAY()-FE284)</f>
        <v/>
      </c>
      <c r="FI284" t="str">
        <f>IF(FE284="","SIN ESTADO",IF(FG284&lt;&gt;"","PAGA",IF(FF284&gt;0,"VENCIDA",IF(FF284&gt;=-5,"POR VENCER","AL DÍA"))))</f>
        <v>SIN ESTADO</v>
      </c>
      <c r="FK284" t="str">
        <f>IF(N($H284)&lt;27,"",IF(FE284="","",FE284+31))</f>
        <v/>
      </c>
      <c r="FL284" t="str">
        <f>IF(FK284="","",TODAY()-FK284)</f>
        <v/>
      </c>
      <c r="FO284" t="str">
        <f>IF(FK284="","SIN ESTADO",IF(FM284&lt;&gt;"","PAGA",IF(FL284&gt;0,"VENCIDA",IF(FL284&gt;=-5,"POR VENCER","AL DÍA"))))</f>
        <v>SIN ESTADO</v>
      </c>
      <c r="FQ284" t="str">
        <f>IF(N($H284)&lt;28,"",IF(FK284="","",FK284+31))</f>
        <v/>
      </c>
      <c r="FR284" t="str">
        <f>IF(FQ284="","",TODAY()-FQ284)</f>
        <v/>
      </c>
      <c r="FU284" t="str">
        <f>IF(FQ284="","SIN ESTADO",IF(FS284&lt;&gt;"","PAGA",IF(FR284&gt;0,"VENCIDA",IF(FR284&gt;=-5,"POR VENCER","AL DÍA"))))</f>
        <v>SIN ESTADO</v>
      </c>
      <c r="FW284" t="str">
        <f>IF(N($H284)&lt;29,"",IF(FQ284="","",FQ284+31))</f>
        <v/>
      </c>
      <c r="FX284" t="str">
        <f>IF(FW284="","",TODAY()-FW284)</f>
        <v/>
      </c>
      <c r="GA284" t="str">
        <f>IF(FW284="","SIN ESTADO",IF(FY284&lt;&gt;"","PAGA",IF(FX284&gt;0,"VENCIDA",IF(FX284&gt;=-5,"POR VENCER","AL DÍA"))))</f>
        <v>SIN ESTADO</v>
      </c>
      <c r="GC284" t="str">
        <f>IF(N($H284)&lt;30,"",IF(FW284="","",FW284+31))</f>
        <v/>
      </c>
      <c r="GD284" t="str">
        <f>IF(GC284="","",TODAY()-GC284)</f>
        <v/>
      </c>
      <c r="GG284" t="str">
        <f>IF(GC284="","SIN ESTADO",IF(GE284&lt;&gt;"","PAGA",IF(GD284&gt;0,"VENCIDA",IF(GD284&gt;=-5,"POR VENCER","AL DÍA"))))</f>
        <v>SIN ESTADO</v>
      </c>
      <c r="GI284" t="str">
        <f>IF(N($H284)&lt;31,"",IF(GC284="","",GC284+31))</f>
        <v/>
      </c>
      <c r="GJ284" t="str">
        <f>IF(GI284="","",TODAY()-GI284)</f>
        <v/>
      </c>
      <c r="GM284" t="str">
        <f>IF(GI284="","SIN ESTADO",IF(GK284&lt;&gt;"","PAGA",IF(GJ284&gt;0,"VENCIDA",IF(GJ284&gt;=-5,"POR VENCER","AL DÍA"))))</f>
        <v>SIN ESTADO</v>
      </c>
      <c r="GO284" t="str">
        <f>IF(N($H284)&lt;32,"",IF(GI284="","",GI284+31))</f>
        <v/>
      </c>
      <c r="GP284" t="str">
        <f>IF(GO284="","",TODAY()-GO284)</f>
        <v/>
      </c>
      <c r="GS284" t="str">
        <f>IF(GO284="","SIN ESTADO",IF(GQ284&lt;&gt;"","PAGA",IF(GP284&gt;0,"VENCIDA",IF(GP284&gt;=-5,"POR VENCER","AL DÍA"))))</f>
        <v>SIN ESTADO</v>
      </c>
      <c r="GU284" t="str">
        <f>IF(N($H284)&lt;33,"",IF(GO284="","",GO284+31))</f>
        <v/>
      </c>
      <c r="GV284" t="str">
        <f>IF(GU284="","",TODAY()-GU284)</f>
        <v/>
      </c>
      <c r="GY284" t="str">
        <f>IF(GU284="","SIN ESTADO",IF(GW284&lt;&gt;"","PAGA",IF(GV284&gt;0,"VENCIDA",IF(GV284&gt;=-5,"POR VENCER","AL DÍA"))))</f>
        <v>SIN ESTADO</v>
      </c>
      <c r="HA284" t="str">
        <f>IF(N($H284)&lt;34,"",IF(GU284="","",GU284+31))</f>
        <v/>
      </c>
      <c r="HB284" t="str">
        <f>IF(HA284="","",TODAY()-HA284)</f>
        <v/>
      </c>
      <c r="HE284" t="str">
        <f>IF(HA284="","SIN ESTADO",IF(HC284&lt;&gt;"","PAGA",IF(HB284&gt;0,"VENCIDA",IF(HB284&gt;=-5,"POR VENCER","AL DÍA"))))</f>
        <v>SIN ESTADO</v>
      </c>
      <c r="HG284" t="str">
        <f>IF(N($H284)&lt;35,"",IF(HA284="","",HA284+31))</f>
        <v/>
      </c>
      <c r="HH284" t="str">
        <f>IF(HG284="","",TODAY()-HG284)</f>
        <v/>
      </c>
      <c r="HK284" t="str">
        <f>IF(HG284="","SIN ESTADO",IF(HI284&lt;&gt;"","PAGA",IF(HH284&gt;0,"VENCIDA",IF(HH284&gt;=-5,"POR VENCER","AL DÍA"))))</f>
        <v>SIN ESTADO</v>
      </c>
      <c r="HM284" t="str">
        <f>IF(N($H284)&lt;36,"",IF(HG284="","",HG284+31))</f>
        <v/>
      </c>
      <c r="HN284" t="str">
        <f>IF(HM284="","",TODAY()-HM284)</f>
        <v/>
      </c>
      <c r="HQ284" t="str">
        <f>IF(HM284="","SIN ESTADO",IF(HO284&lt;&gt;"","PAGA",IF(HN284&gt;0,"VENCIDA",IF(HN284&gt;=-5,"POR VENCER","AL DÍA"))))</f>
        <v>SIN ESTADO</v>
      </c>
      <c r="HS284">
        <f>N284+T284+Z284+AF284+AL284+AR284+AX284+BD284+BJ284+BP284+BV284+CB284+CH284+CN284+CT284+CZ284+DF284+DL284+DR284+DX284+ED284+EJ284+EP284+EV284+FB284+FH284+FN284+FT284+FZ284+GF284+GL284+GR284+GX284+HD284+HJ284+HP284</f>
        <v>27648000</v>
      </c>
      <c r="HU284">
        <f>IFERROR(N($J284),0)</f>
        <v>1208333.3333333333</v>
      </c>
      <c r="HW284">
        <f>SUMPRODUCT((MOD(COLUMN($M284:$HR284)-COLUMN($M284),6)=0)*ISNUMBER($M284:$HR284)*($M284:$HR284&gt;=RESUMEN!$C$26)*($M284:$HR284&lt;=RESUMEN!$C$27)*IFERROR(N($N284:$HS284),0))</f>
        <v>1208000</v>
      </c>
      <c r="HX284">
        <f>SUMPRODUCT((MOD(COLUMN($M284:$HR284)-COLUMN($M284),6)=0)*ISNUMBER($M284:$HR284)*($M284:$HR284&gt;=RESUMEN!$C$26)*($M284:$HR284&lt;=RESUMEN!$C$27))</f>
        <v>1</v>
      </c>
    </row>
    <row r="285">
      <c r="B285">
        <f>VENTAS!A284</f>
        <v>282</v>
      </c>
      <c r="C285" t="str">
        <f>VENTAS!B284</f>
        <v xml:space="preserve">LC2 - 30 - 2 </v>
      </c>
      <c r="D285" t="str">
        <f>VENTAS!C284</f>
        <v>VENDIDO</v>
      </c>
      <c r="E285">
        <f>VENTAS!D284</f>
        <v>28000000</v>
      </c>
      <c r="F285">
        <f>VENTAS!J284</f>
        <v>24000000</v>
      </c>
      <c r="G285">
        <f>VENTAS!F284</f>
        <v>46031</v>
      </c>
      <c r="H285">
        <f>VENTAS!K284</f>
        <v>24</v>
      </c>
      <c r="I285" t="str">
        <f>VENTAS!M284</f>
        <v xml:space="preserve">09 DE CADA MES </v>
      </c>
      <c r="J285">
        <f>VENTAS!L284</f>
        <v>1000000</v>
      </c>
      <c r="K285">
        <f>IF(N($H285)&lt;1,"",$G285+31)</f>
        <v>46062</v>
      </c>
      <c r="L285">
        <f>IF(K285="","",TODAY()-K285)</f>
        <v>256</v>
      </c>
      <c r="M285">
        <v>46056</v>
      </c>
      <c r="N285">
        <v>1000000</v>
      </c>
      <c r="O285" t="str">
        <f>IF(K285="","SIN ESTADO",IF(M285&lt;&gt;"","PAGA",IF(L285&gt;0,"VENCIDA",IF(L285&gt;=-5,"POR VENCER","AL DÍA"))))</f>
        <v>PAGA</v>
      </c>
      <c r="P285" t="str">
        <v>TRANSFERENCIA</v>
      </c>
      <c r="Q285">
        <f>IF(N($H285)&lt;2,"",IF(K285="","",K285+31))</f>
        <v>46093</v>
      </c>
      <c r="R285">
        <f>IF(Q285="","",TODAY()-Q285)</f>
        <v>225</v>
      </c>
      <c r="S285">
        <v>46084</v>
      </c>
      <c r="T285">
        <v>1000000</v>
      </c>
      <c r="U285" t="str">
        <f>IF(Q285="","SIN ESTADO",IF(S285&lt;&gt;"","PAGA",IF(R285&gt;0,"VENCIDA",IF(R285&gt;=-5,"POR VENCER","AL DÍA"))))</f>
        <v>PAGA</v>
      </c>
      <c r="V285" t="str">
        <v>TRANSFERENCIA</v>
      </c>
      <c r="W285">
        <f>IF(N($H285)&lt;3,"",IF(Q285="","",Q285+31))</f>
        <v>46124</v>
      </c>
      <c r="X285">
        <f>IF(W285="","",TODAY()-W285)</f>
        <v>194</v>
      </c>
      <c r="Y285">
        <v>46118</v>
      </c>
      <c r="Z285">
        <v>1000000</v>
      </c>
      <c r="AA285" t="str">
        <f>IF(W285="","SIN ESTADO",IF(Y285&lt;&gt;"","PAGA",IF(X285&gt;0,"VENCIDA",IF(X285&gt;=-5,"POR VENCER","AL DÍA"))))</f>
        <v>PAGA</v>
      </c>
      <c r="AB285" t="str">
        <v>TRANSFERENCIA</v>
      </c>
      <c r="AC285">
        <f>IF(N($H285)&lt;4,"",IF(W285="","",W285+31))</f>
        <v>46155</v>
      </c>
      <c r="AD285">
        <f>IF(AC285="","",TODAY()-AC285)</f>
        <v>163</v>
      </c>
      <c r="AE285">
        <v>46147</v>
      </c>
      <c r="AF285">
        <v>1000000</v>
      </c>
      <c r="AG285" t="str">
        <f>IF(AC285="","SIN ESTADO",IF(AE285&lt;&gt;"","PAGA",IF(AD285&gt;0,"VENCIDA",IF(AD285&gt;=-5,"POR VENCER","AL DÍA"))))</f>
        <v>PAGA</v>
      </c>
      <c r="AH285" t="str">
        <v>TRANSFERENCIA</v>
      </c>
      <c r="AI285">
        <f>IF(N($H285)&lt;5,"",IF(AC285="","",AC285+31))</f>
        <v>46186</v>
      </c>
      <c r="AJ285">
        <f>IF(AI285="","",TODAY()-AI285)</f>
        <v>132</v>
      </c>
      <c r="AK285">
        <v>46176</v>
      </c>
      <c r="AL285">
        <v>1000000</v>
      </c>
      <c r="AM285" t="str">
        <f>IF(AI285="","SIN ESTADO",IF(AK285&lt;&gt;"","PAGA",IF(AJ285&gt;0,"VENCIDA",IF(AJ285&gt;=-5,"POR VENCER","AL DÍA"))))</f>
        <v>PAGA</v>
      </c>
      <c r="AN285" t="str">
        <v>TRANSFERENCIA</v>
      </c>
      <c r="AO285">
        <f>IF(N($H285)&lt;6,"",IF(AI285="","",AI285+31))</f>
        <v>46217</v>
      </c>
      <c r="AP285">
        <f>IF(AO285="","",TODAY()-AO285)</f>
        <v>101</v>
      </c>
      <c r="AQ285">
        <v>46204</v>
      </c>
      <c r="AR285">
        <v>1000000</v>
      </c>
      <c r="AS285" t="str">
        <f>IF(AO285="","SIN ESTADO",IF(AQ285&lt;&gt;"","PAGA",IF(AP285&gt;0,"VENCIDA",IF(AP285&gt;=-5,"POR VENCER","AL DÍA"))))</f>
        <v>PAGA</v>
      </c>
      <c r="AT285" t="str">
        <v>TRANSFERENCIA</v>
      </c>
      <c r="AU285">
        <f>IF(N($H285)&lt;7,"",IF(AO285="","",AO285+31))</f>
        <v>46248</v>
      </c>
      <c r="AV285">
        <f>IF(AU285="","",TODAY()-AU285)</f>
        <v>70</v>
      </c>
      <c r="AW285">
        <v>46240</v>
      </c>
      <c r="AX285">
        <v>1000000</v>
      </c>
      <c r="AY285" t="str">
        <f>IF(AU285="","SIN ESTADO",IF(AW285&lt;&gt;"","PAGA",IF(AV285&gt;0,"VENCIDA",IF(AV285&gt;=-5,"POR VENCER","AL DÍA"))))</f>
        <v>PAGA</v>
      </c>
      <c r="AZ285" t="str">
        <v>TRANSFERENCIA</v>
      </c>
      <c r="BA285">
        <f>IF(N($H285)&lt;8,"",IF(AU285="","",AU285+31))</f>
        <v>46279</v>
      </c>
      <c r="BB285">
        <f>IF(BA285="","",TODAY()-BA285)</f>
        <v>39</v>
      </c>
      <c r="BC285">
        <v>46268</v>
      </c>
      <c r="BD285">
        <v>1000000</v>
      </c>
      <c r="BE285" t="str">
        <f>IF(BA285="","SIN ESTADO",IF(BC285&lt;&gt;"","PAGA",IF(BB285&gt;0,"VENCIDA",IF(BB285&gt;=-5,"POR VENCER","AL DÍA"))))</f>
        <v>PAGA</v>
      </c>
      <c r="BF285" t="str">
        <v>TRANSFERENCIA</v>
      </c>
      <c r="BG285">
        <f>IF(N($H285)&lt;9,"",IF(BA285="","",BA285+31))</f>
        <v>46310</v>
      </c>
      <c r="BH285">
        <f>IF(BG285="","",TODAY()-BG285)</f>
        <v>8</v>
      </c>
      <c r="BI285">
        <v>46301</v>
      </c>
      <c r="BJ285">
        <v>1000000</v>
      </c>
      <c r="BK285" t="str">
        <f>IF(BG285="","SIN ESTADO",IF(BI285&lt;&gt;"","PAGA",IF(BH285&gt;0,"VENCIDA",IF(BH285&gt;=-5,"POR VENCER","AL DÍA"))))</f>
        <v>PAGA</v>
      </c>
      <c r="BL285" t="str">
        <v>TRANSFERENCIA</v>
      </c>
      <c r="BM285">
        <f>IF(N($H285)&lt;10,"",IF(BG285="","",BG285+31))</f>
        <v>46341</v>
      </c>
      <c r="BN285">
        <f>IF(BM285="","",TODAY()-BM285)</f>
        <v>-23</v>
      </c>
      <c r="BQ285" t="str">
        <f>IF(BM285="","SIN ESTADO",IF(BO285&lt;&gt;"","PAGA",IF(BN285&gt;0,"VENCIDA",IF(BN285&gt;=-5,"POR VENCER","AL DÍA"))))</f>
        <v>AL DÍA</v>
      </c>
      <c r="BS285">
        <f>IF(N($H285)&lt;11,"",IF(BM285="","",BM285+31))</f>
        <v>46372</v>
      </c>
      <c r="BT285">
        <f>IF(BS285="","",TODAY()-BS285)</f>
        <v>-54</v>
      </c>
      <c r="BW285" t="str">
        <f>IF(BS285="","SIN ESTADO",IF(BU285&lt;&gt;"","PAGA",IF(BT285&gt;0,"VENCIDA",IF(BT285&gt;=-5,"POR VENCER","AL DÍA"))))</f>
        <v>AL DÍA</v>
      </c>
      <c r="BY285">
        <f>IF(N($H285)&lt;12,"",IF(BS285="","",BS285+31))</f>
        <v>46403</v>
      </c>
      <c r="BZ285">
        <f>IF(BY285="","",TODAY()-BY285)</f>
        <v>-85</v>
      </c>
      <c r="CC285" t="str">
        <f>IF(BY285="","SIN ESTADO",IF(CA285&lt;&gt;"","PAGA",IF(BZ285&gt;0,"VENCIDA",IF(BZ285&gt;=-5,"POR VENCER","AL DÍA"))))</f>
        <v>AL DÍA</v>
      </c>
      <c r="CE285">
        <f>IF(N($H285)&lt;13,"",IF(BY285="","",BY285+31))</f>
        <v>46434</v>
      </c>
      <c r="CF285">
        <f>IF(CE285="","",TODAY()-CE285)</f>
        <v>-116</v>
      </c>
      <c r="CI285" t="str">
        <f>IF(CE285="","SIN ESTADO",IF(CG285&lt;&gt;"","PAGA",IF(CF285&gt;0,"VENCIDA",IF(CF285&gt;=-5,"POR VENCER","AL DÍA"))))</f>
        <v>AL DÍA</v>
      </c>
      <c r="CK285">
        <f>IF(N($H285)&lt;14,"",IF(CE285="","",CE285+31))</f>
        <v>46465</v>
      </c>
      <c r="CL285">
        <f>IF(CK285="","",TODAY()-CK285)</f>
        <v>-147</v>
      </c>
      <c r="CO285" t="str">
        <f>IF(CK285="","SIN ESTADO",IF(CM285&lt;&gt;"","PAGA",IF(CL285&gt;0,"VENCIDA",IF(CL285&gt;=-5,"POR VENCER","AL DÍA"))))</f>
        <v>AL DÍA</v>
      </c>
      <c r="CQ285">
        <f>IF(N($H285)&lt;15,"",IF(CK285="","",CK285+31))</f>
        <v>46496</v>
      </c>
      <c r="CR285">
        <f>IF(CQ285="","",TODAY()-CQ285)</f>
        <v>-178</v>
      </c>
      <c r="CU285" t="str">
        <f>IF(CQ285="","SIN ESTADO",IF(CS285&lt;&gt;"","PAGA",IF(CR285&gt;0,"VENCIDA",IF(CR285&gt;=-5,"POR VENCER","AL DÍA"))))</f>
        <v>AL DÍA</v>
      </c>
      <c r="CW285">
        <f>IF(N($H285)&lt;16,"",IF(CQ285="","",CQ285+31))</f>
        <v>46527</v>
      </c>
      <c r="CX285">
        <f>IF(CW285="","",TODAY()-CW285)</f>
        <v>-209</v>
      </c>
      <c r="DA285" t="str">
        <f>IF(CW285="","SIN ESTADO",IF(CY285&lt;&gt;"","PAGA",IF(CX285&gt;0,"VENCIDA",IF(CX285&gt;=-5,"POR VENCER","AL DÍA"))))</f>
        <v>AL DÍA</v>
      </c>
      <c r="DC285">
        <f>IF(N($H285)&lt;17,"",IF(CW285="","",CW285+31))</f>
        <v>46558</v>
      </c>
      <c r="DD285">
        <f>IF(DC285="","",TODAY()-DC285)</f>
        <v>-240</v>
      </c>
      <c r="DG285" t="str">
        <f>IF(DC285="","SIN ESTADO",IF(DE285&lt;&gt;"","PAGA",IF(DD285&gt;0,"VENCIDA",IF(DD285&gt;=-5,"POR VENCER","AL DÍA"))))</f>
        <v>AL DÍA</v>
      </c>
      <c r="DI285">
        <f>IF(N($H285)&lt;18,"",IF(DC285="","",DC285+31))</f>
        <v>46589</v>
      </c>
      <c r="DJ285">
        <f>IF(DI285="","",TODAY()-DI285)</f>
        <v>-271</v>
      </c>
      <c r="DM285" t="str">
        <f>IF(DI285="","SIN ESTADO",IF(DK285&lt;&gt;"","PAGA",IF(DJ285&gt;0,"VENCIDA",IF(DJ285&gt;=-5,"POR VENCER","AL DÍA"))))</f>
        <v>AL DÍA</v>
      </c>
      <c r="DO285">
        <f>IF(N($H285)&lt;19,"",IF(DI285="","",DI285+31))</f>
        <v>46620</v>
      </c>
      <c r="DP285">
        <f>IF(DO285="","",TODAY()-DO285)</f>
        <v>-302</v>
      </c>
      <c r="DS285" t="str">
        <f>IF(DO285="","SIN ESTADO",IF(DQ285&lt;&gt;"","PAGA",IF(DP285&gt;0,"VENCIDA",IF(DP285&gt;=-5,"POR VENCER","AL DÍA"))))</f>
        <v>AL DÍA</v>
      </c>
      <c r="DU285">
        <f>IF(N($H285)&lt;20,"",IF(DO285="","",DO285+31))</f>
        <v>46651</v>
      </c>
      <c r="DV285">
        <f>IF(DU285="","",TODAY()-DU285)</f>
        <v>-333</v>
      </c>
      <c r="DY285" t="str">
        <f>IF(DU285="","SIN ESTADO",IF(DW285&lt;&gt;"","PAGA",IF(DV285&gt;0,"VENCIDA",IF(DV285&gt;=-5,"POR VENCER","AL DÍA"))))</f>
        <v>AL DÍA</v>
      </c>
      <c r="EA285">
        <f>IF(N($H285)&lt;21,"",IF(DU285="","",DU285+31))</f>
        <v>46682</v>
      </c>
      <c r="EB285">
        <f>IF(EA285="","",TODAY()-EA285)</f>
        <v>-364</v>
      </c>
      <c r="EE285" t="str">
        <f>IF(EA285="","SIN ESTADO",IF(EC285&lt;&gt;"","PAGA",IF(EB285&gt;0,"VENCIDA",IF(EB285&gt;=-5,"POR VENCER","AL DÍA"))))</f>
        <v>AL DÍA</v>
      </c>
      <c r="EG285">
        <f>IF(N($H285)&lt;22,"",IF(EA285="","",EA285+31))</f>
        <v>46713</v>
      </c>
      <c r="EH285">
        <f>IF(EG285="","",TODAY()-EG285)</f>
        <v>-395</v>
      </c>
      <c r="EK285" t="str">
        <f>IF(EG285="","SIN ESTADO",IF(EI285&lt;&gt;"","PAGA",IF(EH285&gt;0,"VENCIDA",IF(EH285&gt;=-5,"POR VENCER","AL DÍA"))))</f>
        <v>AL DÍA</v>
      </c>
      <c r="EM285">
        <f>IF(N($H285)&lt;23,"",IF(EG285="","",EG285+31))</f>
        <v>46744</v>
      </c>
      <c r="EN285">
        <f>IF(EM285="","",TODAY()-EM285)</f>
        <v>-426</v>
      </c>
      <c r="EQ285" t="str">
        <f>IF(EM285="","SIN ESTADO",IF(EO285&lt;&gt;"","PAGA",IF(EN285&gt;0,"VENCIDA",IF(EN285&gt;=-5,"POR VENCER","AL DÍA"))))</f>
        <v>AL DÍA</v>
      </c>
      <c r="ES285">
        <f>IF(N($H285)&lt;24,"",IF(EM285="","",EM285+31))</f>
        <v>46775</v>
      </c>
      <c r="ET285">
        <f>IF(ES285="","",TODAY()-ES285)</f>
        <v>-457</v>
      </c>
      <c r="EW285" t="str">
        <f>IF(ES285="","SIN ESTADO",IF(EU285&lt;&gt;"","PAGA",IF(ET285&gt;0,"VENCIDA",IF(ET285&gt;=-5,"POR VENCER","AL DÍA"))))</f>
        <v>AL DÍA</v>
      </c>
      <c r="EY285" t="str">
        <f>IF(N($H285)&lt;25,"",IF(ES285="","",ES285+31))</f>
        <v/>
      </c>
      <c r="EZ285" t="str">
        <f>IF(EY285="","",TODAY()-EY285)</f>
        <v/>
      </c>
      <c r="FC285" t="str">
        <f>IF(EY285="","SIN ESTADO",IF(FA285&lt;&gt;"","PAGA",IF(EZ285&gt;0,"VENCIDA",IF(EZ285&gt;=-5,"POR VENCER","AL DÍA"))))</f>
        <v>SIN ESTADO</v>
      </c>
      <c r="FE285" t="str">
        <f>IF(N($H285)&lt;26,"",IF(EY285="","",EY285+31))</f>
        <v/>
      </c>
      <c r="FF285" t="str">
        <f>IF(FE285="","",TODAY()-FE285)</f>
        <v/>
      </c>
      <c r="FI285" t="str">
        <f>IF(FE285="","SIN ESTADO",IF(FG285&lt;&gt;"","PAGA",IF(FF285&gt;0,"VENCIDA",IF(FF285&gt;=-5,"POR VENCER","AL DÍA"))))</f>
        <v>SIN ESTADO</v>
      </c>
      <c r="FK285" t="str">
        <f>IF(N($H285)&lt;27,"",IF(FE285="","",FE285+31))</f>
        <v/>
      </c>
      <c r="FL285" t="str">
        <f>IF(FK285="","",TODAY()-FK285)</f>
        <v/>
      </c>
      <c r="FO285" t="str">
        <f>IF(FK285="","SIN ESTADO",IF(FM285&lt;&gt;"","PAGA",IF(FL285&gt;0,"VENCIDA",IF(FL285&gt;=-5,"POR VENCER","AL DÍA"))))</f>
        <v>SIN ESTADO</v>
      </c>
      <c r="FQ285" t="str">
        <f>IF(N($H285)&lt;28,"",IF(FK285="","",FK285+31))</f>
        <v/>
      </c>
      <c r="FR285" t="str">
        <f>IF(FQ285="","",TODAY()-FQ285)</f>
        <v/>
      </c>
      <c r="FU285" t="str">
        <f>IF(FQ285="","SIN ESTADO",IF(FS285&lt;&gt;"","PAGA",IF(FR285&gt;0,"VENCIDA",IF(FR285&gt;=-5,"POR VENCER","AL DÍA"))))</f>
        <v>SIN ESTADO</v>
      </c>
      <c r="FW285" t="str">
        <f>IF(N($H285)&lt;29,"",IF(FQ285="","",FQ285+31))</f>
        <v/>
      </c>
      <c r="FX285" t="str">
        <f>IF(FW285="","",TODAY()-FW285)</f>
        <v/>
      </c>
      <c r="GA285" t="str">
        <f>IF(FW285="","SIN ESTADO",IF(FY285&lt;&gt;"","PAGA",IF(FX285&gt;0,"VENCIDA",IF(FX285&gt;=-5,"POR VENCER","AL DÍA"))))</f>
        <v>SIN ESTADO</v>
      </c>
      <c r="GC285" t="str">
        <f>IF(N($H285)&lt;30,"",IF(FW285="","",FW285+31))</f>
        <v/>
      </c>
      <c r="GD285" t="str">
        <f>IF(GC285="","",TODAY()-GC285)</f>
        <v/>
      </c>
      <c r="GG285" t="str">
        <f>IF(GC285="","SIN ESTADO",IF(GE285&lt;&gt;"","PAGA",IF(GD285&gt;0,"VENCIDA",IF(GD285&gt;=-5,"POR VENCER","AL DÍA"))))</f>
        <v>SIN ESTADO</v>
      </c>
      <c r="GI285" t="str">
        <f>IF(N($H285)&lt;31,"",IF(GC285="","",GC285+31))</f>
        <v/>
      </c>
      <c r="GJ285" t="str">
        <f>IF(GI285="","",TODAY()-GI285)</f>
        <v/>
      </c>
      <c r="GM285" t="str">
        <f>IF(GI285="","SIN ESTADO",IF(GK285&lt;&gt;"","PAGA",IF(GJ285&gt;0,"VENCIDA",IF(GJ285&gt;=-5,"POR VENCER","AL DÍA"))))</f>
        <v>SIN ESTADO</v>
      </c>
      <c r="GO285" t="str">
        <f>IF(N($H285)&lt;32,"",IF(GI285="","",GI285+31))</f>
        <v/>
      </c>
      <c r="GP285" t="str">
        <f>IF(GO285="","",TODAY()-GO285)</f>
        <v/>
      </c>
      <c r="GS285" t="str">
        <f>IF(GO285="","SIN ESTADO",IF(GQ285&lt;&gt;"","PAGA",IF(GP285&gt;0,"VENCIDA",IF(GP285&gt;=-5,"POR VENCER","AL DÍA"))))</f>
        <v>SIN ESTADO</v>
      </c>
      <c r="GU285" t="str">
        <f>IF(N($H285)&lt;33,"",IF(GO285="","",GO285+31))</f>
        <v/>
      </c>
      <c r="GV285" t="str">
        <f>IF(GU285="","",TODAY()-GU285)</f>
        <v/>
      </c>
      <c r="GY285" t="str">
        <f>IF(GU285="","SIN ESTADO",IF(GW285&lt;&gt;"","PAGA",IF(GV285&gt;0,"VENCIDA",IF(GV285&gt;=-5,"POR VENCER","AL DÍA"))))</f>
        <v>SIN ESTADO</v>
      </c>
      <c r="HA285" t="str">
        <f>IF(N($H285)&lt;34,"",IF(GU285="","",GU285+31))</f>
        <v/>
      </c>
      <c r="HB285" t="str">
        <f>IF(HA285="","",TODAY()-HA285)</f>
        <v/>
      </c>
      <c r="HE285" t="str">
        <f>IF(HA285="","SIN ESTADO",IF(HC285&lt;&gt;"","PAGA",IF(HB285&gt;0,"VENCIDA",IF(HB285&gt;=-5,"POR VENCER","AL DÍA"))))</f>
        <v>SIN ESTADO</v>
      </c>
      <c r="HG285" t="str">
        <f>IF(N($H285)&lt;35,"",IF(HA285="","",HA285+31))</f>
        <v/>
      </c>
      <c r="HH285" t="str">
        <f>IF(HG285="","",TODAY()-HG285)</f>
        <v/>
      </c>
      <c r="HK285" t="str">
        <f>IF(HG285="","SIN ESTADO",IF(HI285&lt;&gt;"","PAGA",IF(HH285&gt;0,"VENCIDA",IF(HH285&gt;=-5,"POR VENCER","AL DÍA"))))</f>
        <v>SIN ESTADO</v>
      </c>
      <c r="HM285" t="str">
        <f>IF(N($H285)&lt;36,"",IF(HG285="","",HG285+31))</f>
        <v/>
      </c>
      <c r="HN285" t="str">
        <f>IF(HM285="","",TODAY()-HM285)</f>
        <v/>
      </c>
      <c r="HQ285" t="str">
        <f>IF(HM285="","SIN ESTADO",IF(HO285&lt;&gt;"","PAGA",IF(HN285&gt;0,"VENCIDA",IF(HN285&gt;=-5,"POR VENCER","AL DÍA"))))</f>
        <v>SIN ESTADO</v>
      </c>
      <c r="HS285">
        <f>N285+T285+Z285+AF285+AL285+AR285+AX285+BD285+BJ285+BP285+BV285+CB285+CH285+CN285+CT285+CZ285+DF285+DL285+DR285+DX285+ED285+EJ285+EP285+EV285+FB285+FH285+FN285+FT285+FZ285+GF285+GL285+GR285+GX285+HD285+HJ285+HP285</f>
        <v>9000000</v>
      </c>
      <c r="HU285">
        <f>IFERROR(N($J285),0)</f>
        <v>1000000</v>
      </c>
      <c r="HW285">
        <f>SUMPRODUCT((MOD(COLUMN($M285:$HR285)-COLUMN($M285),6)=0)*ISNUMBER($M285:$HR285)*($M285:$HR285&gt;=RESUMEN!$C$26)*($M285:$HR285&lt;=RESUMEN!$C$27)*IFERROR(N($N285:$HS285),0))</f>
        <v>1000000</v>
      </c>
      <c r="HX285">
        <f>SUMPRODUCT((MOD(COLUMN($M285:$HR285)-COLUMN($M285),6)=0)*ISNUMBER($M285:$HR285)*($M285:$HR285&gt;=RESUMEN!$C$26)*($M285:$HR285&lt;=RESUMEN!$C$27))</f>
        <v>1</v>
      </c>
    </row>
    <row r="286">
      <c r="B286">
        <f>VENTAS!A285</f>
        <v>283</v>
      </c>
      <c r="C286" t="str">
        <f>VENTAS!B285</f>
        <v xml:space="preserve">LC2 - 30 - 3 </v>
      </c>
      <c r="D286" t="str">
        <f>VENTAS!C285</f>
        <v>VENDIDO</v>
      </c>
      <c r="E286">
        <f>VENTAS!D285</f>
        <v>28000000</v>
      </c>
      <c r="F286">
        <f>VENTAS!J285</f>
        <v>0</v>
      </c>
      <c r="G286">
        <f>VENTAS!F285</f>
        <v>45985</v>
      </c>
      <c r="H286">
        <f>VENTAS!K285</f>
        <v>24</v>
      </c>
      <c r="I286" t="str">
        <f>VENTAS!M285</f>
        <v>-</v>
      </c>
      <c r="J286">
        <f>VENTAS!L285</f>
        <v>0</v>
      </c>
      <c r="K286">
        <f>IF(N($H286)&lt;1,"",$G286+31)</f>
        <v>46016</v>
      </c>
      <c r="L286">
        <f>IF(K286="","",TODAY()-K286)</f>
        <v>302</v>
      </c>
      <c r="M286">
        <v>45985</v>
      </c>
      <c r="N286">
        <v>0</v>
      </c>
      <c r="O286" t="str">
        <f>IF(K286="","SIN ESTADO",IF(M286&lt;&gt;"","PAGA",IF(L286&gt;0,"VENCIDA",IF(L286&gt;=-5,"POR VENCER","AL DÍA"))))</f>
        <v>PAGA</v>
      </c>
      <c r="P286" t="str">
        <v>EFECTIVO</v>
      </c>
      <c r="Q286">
        <f>IF(N($H286)&lt;2,"",IF(K286="","",K286+31))</f>
        <v>46047</v>
      </c>
      <c r="R286">
        <f>IF(Q286="","",TODAY()-Q286)</f>
        <v>271</v>
      </c>
      <c r="U286" t="str">
        <f>IF(Q286="","SIN ESTADO",IF(S286&lt;&gt;"","PAGA",IF(R286&gt;0,"VENCIDA",IF(R286&gt;=-5,"POR VENCER","AL DÍA"))))</f>
        <v>VENCIDA</v>
      </c>
      <c r="W286">
        <f>IF(N($H286)&lt;3,"",IF(Q286="","",Q286+31))</f>
        <v>46078</v>
      </c>
      <c r="X286">
        <f>IF(W286="","",TODAY()-W286)</f>
        <v>240</v>
      </c>
      <c r="AA286" t="str">
        <f>IF(W286="","SIN ESTADO",IF(Y286&lt;&gt;"","PAGA",IF(X286&gt;0,"VENCIDA",IF(X286&gt;=-5,"POR VENCER","AL DÍA"))))</f>
        <v>VENCIDA</v>
      </c>
      <c r="AC286">
        <f>IF(N($H286)&lt;4,"",IF(W286="","",W286+31))</f>
        <v>46109</v>
      </c>
      <c r="AD286">
        <f>IF(AC286="","",TODAY()-AC286)</f>
        <v>209</v>
      </c>
      <c r="AG286" t="str">
        <f>IF(AC286="","SIN ESTADO",IF(AE286&lt;&gt;"","PAGA",IF(AD286&gt;0,"VENCIDA",IF(AD286&gt;=-5,"POR VENCER","AL DÍA"))))</f>
        <v>VENCIDA</v>
      </c>
      <c r="AI286">
        <f>IF(N($H286)&lt;5,"",IF(AC286="","",AC286+31))</f>
        <v>46140</v>
      </c>
      <c r="AJ286">
        <f>IF(AI286="","",TODAY()-AI286)</f>
        <v>178</v>
      </c>
      <c r="AM286" t="str">
        <f>IF(AI286="","SIN ESTADO",IF(AK286&lt;&gt;"","PAGA",IF(AJ286&gt;0,"VENCIDA",IF(AJ286&gt;=-5,"POR VENCER","AL DÍA"))))</f>
        <v>VENCIDA</v>
      </c>
      <c r="AO286">
        <f>IF(N($H286)&lt;6,"",IF(AI286="","",AI286+31))</f>
        <v>46171</v>
      </c>
      <c r="AP286">
        <f>IF(AO286="","",TODAY()-AO286)</f>
        <v>147</v>
      </c>
      <c r="AS286" t="str">
        <f>IF(AO286="","SIN ESTADO",IF(AQ286&lt;&gt;"","PAGA",IF(AP286&gt;0,"VENCIDA",IF(AP286&gt;=-5,"POR VENCER","AL DÍA"))))</f>
        <v>VENCIDA</v>
      </c>
      <c r="AU286">
        <f>IF(N($H286)&lt;7,"",IF(AO286="","",AO286+31))</f>
        <v>46202</v>
      </c>
      <c r="AV286">
        <f>IF(AU286="","",TODAY()-AU286)</f>
        <v>116</v>
      </c>
      <c r="AY286" t="str">
        <f>IF(AU286="","SIN ESTADO",IF(AW286&lt;&gt;"","PAGA",IF(AV286&gt;0,"VENCIDA",IF(AV286&gt;=-5,"POR VENCER","AL DÍA"))))</f>
        <v>VENCIDA</v>
      </c>
      <c r="BA286">
        <f>IF(N($H286)&lt;8,"",IF(AU286="","",AU286+31))</f>
        <v>46233</v>
      </c>
      <c r="BB286">
        <f>IF(BA286="","",TODAY()-BA286)</f>
        <v>85</v>
      </c>
      <c r="BE286" t="str">
        <f>IF(BA286="","SIN ESTADO",IF(BC286&lt;&gt;"","PAGA",IF(BB286&gt;0,"VENCIDA",IF(BB286&gt;=-5,"POR VENCER","AL DÍA"))))</f>
        <v>VENCIDA</v>
      </c>
      <c r="BG286">
        <f>IF(N($H286)&lt;9,"",IF(BA286="","",BA286+31))</f>
        <v>46264</v>
      </c>
      <c r="BH286">
        <f>IF(BG286="","",TODAY()-BG286)</f>
        <v>54</v>
      </c>
      <c r="BK286" t="str">
        <f>IF(BG286="","SIN ESTADO",IF(BI286&lt;&gt;"","PAGA",IF(BH286&gt;0,"VENCIDA",IF(BH286&gt;=-5,"POR VENCER","AL DÍA"))))</f>
        <v>VENCIDA</v>
      </c>
      <c r="BM286">
        <f>IF(N($H286)&lt;10,"",IF(BG286="","",BG286+31))</f>
        <v>46295</v>
      </c>
      <c r="BN286">
        <f>IF(BM286="","",TODAY()-BM286)</f>
        <v>23</v>
      </c>
      <c r="BQ286" t="str">
        <f>IF(BM286="","SIN ESTADO",IF(BO286&lt;&gt;"","PAGA",IF(BN286&gt;0,"VENCIDA",IF(BN286&gt;=-5,"POR VENCER","AL DÍA"))))</f>
        <v>VENCIDA</v>
      </c>
      <c r="BS286">
        <f>IF(N($H286)&lt;11,"",IF(BM286="","",BM286+31))</f>
        <v>46326</v>
      </c>
      <c r="BT286">
        <f>IF(BS286="","",TODAY()-BS286)</f>
        <v>-8</v>
      </c>
      <c r="BW286" t="str">
        <f>IF(BS286="","SIN ESTADO",IF(BU286&lt;&gt;"","PAGA",IF(BT286&gt;0,"VENCIDA",IF(BT286&gt;=-5,"POR VENCER","AL DÍA"))))</f>
        <v>AL DÍA</v>
      </c>
      <c r="BY286">
        <f>IF(N($H286)&lt;12,"",IF(BS286="","",BS286+31))</f>
        <v>46357</v>
      </c>
      <c r="BZ286">
        <f>IF(BY286="","",TODAY()-BY286)</f>
        <v>-39</v>
      </c>
      <c r="CC286" t="str">
        <f>IF(BY286="","SIN ESTADO",IF(CA286&lt;&gt;"","PAGA",IF(BZ286&gt;0,"VENCIDA",IF(BZ286&gt;=-5,"POR VENCER","AL DÍA"))))</f>
        <v>AL DÍA</v>
      </c>
      <c r="CE286">
        <f>IF(N($H286)&lt;13,"",IF(BY286="","",BY286+31))</f>
        <v>46388</v>
      </c>
      <c r="CF286">
        <f>IF(CE286="","",TODAY()-CE286)</f>
        <v>-70</v>
      </c>
      <c r="CI286" t="str">
        <f>IF(CE286="","SIN ESTADO",IF(CG286&lt;&gt;"","PAGA",IF(CF286&gt;0,"VENCIDA",IF(CF286&gt;=-5,"POR VENCER","AL DÍA"))))</f>
        <v>AL DÍA</v>
      </c>
      <c r="CK286">
        <f>IF(N($H286)&lt;14,"",IF(CE286="","",CE286+31))</f>
        <v>46419</v>
      </c>
      <c r="CL286">
        <f>IF(CK286="","",TODAY()-CK286)</f>
        <v>-101</v>
      </c>
      <c r="CO286" t="str">
        <f>IF(CK286="","SIN ESTADO",IF(CM286&lt;&gt;"","PAGA",IF(CL286&gt;0,"VENCIDA",IF(CL286&gt;=-5,"POR VENCER","AL DÍA"))))</f>
        <v>AL DÍA</v>
      </c>
      <c r="CQ286">
        <f>IF(N($H286)&lt;15,"",IF(CK286="","",CK286+31))</f>
        <v>46450</v>
      </c>
      <c r="CR286">
        <f>IF(CQ286="","",TODAY()-CQ286)</f>
        <v>-132</v>
      </c>
      <c r="CU286" t="str">
        <f>IF(CQ286="","SIN ESTADO",IF(CS286&lt;&gt;"","PAGA",IF(CR286&gt;0,"VENCIDA",IF(CR286&gt;=-5,"POR VENCER","AL DÍA"))))</f>
        <v>AL DÍA</v>
      </c>
      <c r="CW286">
        <f>IF(N($H286)&lt;16,"",IF(CQ286="","",CQ286+31))</f>
        <v>46481</v>
      </c>
      <c r="CX286">
        <f>IF(CW286="","",TODAY()-CW286)</f>
        <v>-163</v>
      </c>
      <c r="DA286" t="str">
        <f>IF(CW286="","SIN ESTADO",IF(CY286&lt;&gt;"","PAGA",IF(CX286&gt;0,"VENCIDA",IF(CX286&gt;=-5,"POR VENCER","AL DÍA"))))</f>
        <v>AL DÍA</v>
      </c>
      <c r="DC286">
        <f>IF(N($H286)&lt;17,"",IF(CW286="","",CW286+31))</f>
        <v>46512</v>
      </c>
      <c r="DD286">
        <f>IF(DC286="","",TODAY()-DC286)</f>
        <v>-194</v>
      </c>
      <c r="DG286" t="str">
        <f>IF(DC286="","SIN ESTADO",IF(DE286&lt;&gt;"","PAGA",IF(DD286&gt;0,"VENCIDA",IF(DD286&gt;=-5,"POR VENCER","AL DÍA"))))</f>
        <v>AL DÍA</v>
      </c>
      <c r="DI286">
        <f>IF(N($H286)&lt;18,"",IF(DC286="","",DC286+31))</f>
        <v>46543</v>
      </c>
      <c r="DJ286">
        <f>IF(DI286="","",TODAY()-DI286)</f>
        <v>-225</v>
      </c>
      <c r="DM286" t="str">
        <f>IF(DI286="","SIN ESTADO",IF(DK286&lt;&gt;"","PAGA",IF(DJ286&gt;0,"VENCIDA",IF(DJ286&gt;=-5,"POR VENCER","AL DÍA"))))</f>
        <v>AL DÍA</v>
      </c>
      <c r="DO286">
        <f>IF(N($H286)&lt;19,"",IF(DI286="","",DI286+31))</f>
        <v>46574</v>
      </c>
      <c r="DP286">
        <f>IF(DO286="","",TODAY()-DO286)</f>
        <v>-256</v>
      </c>
      <c r="DS286" t="str">
        <f>IF(DO286="","SIN ESTADO",IF(DQ286&lt;&gt;"","PAGA",IF(DP286&gt;0,"VENCIDA",IF(DP286&gt;=-5,"POR VENCER","AL DÍA"))))</f>
        <v>AL DÍA</v>
      </c>
      <c r="DU286">
        <f>IF(N($H286)&lt;20,"",IF(DO286="","",DO286+31))</f>
        <v>46605</v>
      </c>
      <c r="DV286">
        <f>IF(DU286="","",TODAY()-DU286)</f>
        <v>-287</v>
      </c>
      <c r="DY286" t="str">
        <f>IF(DU286="","SIN ESTADO",IF(DW286&lt;&gt;"","PAGA",IF(DV286&gt;0,"VENCIDA",IF(DV286&gt;=-5,"POR VENCER","AL DÍA"))))</f>
        <v>AL DÍA</v>
      </c>
      <c r="EA286">
        <f>IF(N($H286)&lt;21,"",IF(DU286="","",DU286+31))</f>
        <v>46636</v>
      </c>
      <c r="EB286">
        <f>IF(EA286="","",TODAY()-EA286)</f>
        <v>-318</v>
      </c>
      <c r="EE286" t="str">
        <f>IF(EA286="","SIN ESTADO",IF(EC286&lt;&gt;"","PAGA",IF(EB286&gt;0,"VENCIDA",IF(EB286&gt;=-5,"POR VENCER","AL DÍA"))))</f>
        <v>AL DÍA</v>
      </c>
      <c r="EG286">
        <f>IF(N($H286)&lt;22,"",IF(EA286="","",EA286+31))</f>
        <v>46667</v>
      </c>
      <c r="EH286">
        <f>IF(EG286="","",TODAY()-EG286)</f>
        <v>-349</v>
      </c>
      <c r="EK286" t="str">
        <f>IF(EG286="","SIN ESTADO",IF(EI286&lt;&gt;"","PAGA",IF(EH286&gt;0,"VENCIDA",IF(EH286&gt;=-5,"POR VENCER","AL DÍA"))))</f>
        <v>AL DÍA</v>
      </c>
      <c r="EM286">
        <f>IF(N($H286)&lt;23,"",IF(EG286="","",EG286+31))</f>
        <v>46698</v>
      </c>
      <c r="EN286">
        <f>IF(EM286="","",TODAY()-EM286)</f>
        <v>-380</v>
      </c>
      <c r="EQ286" t="str">
        <f>IF(EM286="","SIN ESTADO",IF(EO286&lt;&gt;"","PAGA",IF(EN286&gt;0,"VENCIDA",IF(EN286&gt;=-5,"POR VENCER","AL DÍA"))))</f>
        <v>AL DÍA</v>
      </c>
      <c r="ES286">
        <f>IF(N($H286)&lt;24,"",IF(EM286="","",EM286+31))</f>
        <v>46729</v>
      </c>
      <c r="ET286">
        <f>IF(ES286="","",TODAY()-ES286)</f>
        <v>-411</v>
      </c>
      <c r="EW286" t="str">
        <f>IF(ES286="","SIN ESTADO",IF(EU286&lt;&gt;"","PAGA",IF(ET286&gt;0,"VENCIDA",IF(ET286&gt;=-5,"POR VENCER","AL DÍA"))))</f>
        <v>AL DÍA</v>
      </c>
      <c r="EY286" t="str">
        <f>IF(N($H286)&lt;25,"",IF(ES286="","",ES286+31))</f>
        <v/>
      </c>
      <c r="EZ286" t="str">
        <f>IF(EY286="","",TODAY()-EY286)</f>
        <v/>
      </c>
      <c r="FC286" t="str">
        <f>IF(EY286="","SIN ESTADO",IF(FA286&lt;&gt;"","PAGA",IF(EZ286&gt;0,"VENCIDA",IF(EZ286&gt;=-5,"POR VENCER","AL DÍA"))))</f>
        <v>SIN ESTADO</v>
      </c>
      <c r="FE286" t="str">
        <f>IF(N($H286)&lt;26,"",IF(EY286="","",EY286+31))</f>
        <v/>
      </c>
      <c r="FF286" t="str">
        <f>IF(FE286="","",TODAY()-FE286)</f>
        <v/>
      </c>
      <c r="FI286" t="str">
        <f>IF(FE286="","SIN ESTADO",IF(FG286&lt;&gt;"","PAGA",IF(FF286&gt;0,"VENCIDA",IF(FF286&gt;=-5,"POR VENCER","AL DÍA"))))</f>
        <v>SIN ESTADO</v>
      </c>
      <c r="FK286" t="str">
        <f>IF(N($H286)&lt;27,"",IF(FE286="","",FE286+31))</f>
        <v/>
      </c>
      <c r="FL286" t="str">
        <f>IF(FK286="","",TODAY()-FK286)</f>
        <v/>
      </c>
      <c r="FO286" t="str">
        <f>IF(FK286="","SIN ESTADO",IF(FM286&lt;&gt;"","PAGA",IF(FL286&gt;0,"VENCIDA",IF(FL286&gt;=-5,"POR VENCER","AL DÍA"))))</f>
        <v>SIN ESTADO</v>
      </c>
      <c r="FQ286" t="str">
        <f>IF(N($H286)&lt;28,"",IF(FK286="","",FK286+31))</f>
        <v/>
      </c>
      <c r="FR286" t="str">
        <f>IF(FQ286="","",TODAY()-FQ286)</f>
        <v/>
      </c>
      <c r="FU286" t="str">
        <f>IF(FQ286="","SIN ESTADO",IF(FS286&lt;&gt;"","PAGA",IF(FR286&gt;0,"VENCIDA",IF(FR286&gt;=-5,"POR VENCER","AL DÍA"))))</f>
        <v>SIN ESTADO</v>
      </c>
      <c r="FW286" t="str">
        <f>IF(N($H286)&lt;29,"",IF(FQ286="","",FQ286+31))</f>
        <v/>
      </c>
      <c r="FX286" t="str">
        <f>IF(FW286="","",TODAY()-FW286)</f>
        <v/>
      </c>
      <c r="GA286" t="str">
        <f>IF(FW286="","SIN ESTADO",IF(FY286&lt;&gt;"","PAGA",IF(FX286&gt;0,"VENCIDA",IF(FX286&gt;=-5,"POR VENCER","AL DÍA"))))</f>
        <v>SIN ESTADO</v>
      </c>
      <c r="GC286" t="str">
        <f>IF(N($H286)&lt;30,"",IF(FW286="","",FW286+31))</f>
        <v/>
      </c>
      <c r="GD286" t="str">
        <f>IF(GC286="","",TODAY()-GC286)</f>
        <v/>
      </c>
      <c r="GG286" t="str">
        <f>IF(GC286="","SIN ESTADO",IF(GE286&lt;&gt;"","PAGA",IF(GD286&gt;0,"VENCIDA",IF(GD286&gt;=-5,"POR VENCER","AL DÍA"))))</f>
        <v>SIN ESTADO</v>
      </c>
      <c r="GI286" t="str">
        <f>IF(N($H286)&lt;31,"",IF(GC286="","",GC286+31))</f>
        <v/>
      </c>
      <c r="GJ286" t="str">
        <f>IF(GI286="","",TODAY()-GI286)</f>
        <v/>
      </c>
      <c r="GM286" t="str">
        <f>IF(GI286="","SIN ESTADO",IF(GK286&lt;&gt;"","PAGA",IF(GJ286&gt;0,"VENCIDA",IF(GJ286&gt;=-5,"POR VENCER","AL DÍA"))))</f>
        <v>SIN ESTADO</v>
      </c>
      <c r="GO286" t="str">
        <f>IF(N($H286)&lt;32,"",IF(GI286="","",GI286+31))</f>
        <v/>
      </c>
      <c r="GP286" t="str">
        <f>IF(GO286="","",TODAY()-GO286)</f>
        <v/>
      </c>
      <c r="GS286" t="str">
        <f>IF(GO286="","SIN ESTADO",IF(GQ286&lt;&gt;"","PAGA",IF(GP286&gt;0,"VENCIDA",IF(GP286&gt;=-5,"POR VENCER","AL DÍA"))))</f>
        <v>SIN ESTADO</v>
      </c>
      <c r="GU286" t="str">
        <f>IF(N($H286)&lt;33,"",IF(GO286="","",GO286+31))</f>
        <v/>
      </c>
      <c r="GV286" t="str">
        <f>IF(GU286="","",TODAY()-GU286)</f>
        <v/>
      </c>
      <c r="GY286" t="str">
        <f>IF(GU286="","SIN ESTADO",IF(GW286&lt;&gt;"","PAGA",IF(GV286&gt;0,"VENCIDA",IF(GV286&gt;=-5,"POR VENCER","AL DÍA"))))</f>
        <v>SIN ESTADO</v>
      </c>
      <c r="HA286" t="str">
        <f>IF(N($H286)&lt;34,"",IF(GU286="","",GU286+31))</f>
        <v/>
      </c>
      <c r="HB286" t="str">
        <f>IF(HA286="","",TODAY()-HA286)</f>
        <v/>
      </c>
      <c r="HE286" t="str">
        <f>IF(HA286="","SIN ESTADO",IF(HC286&lt;&gt;"","PAGA",IF(HB286&gt;0,"VENCIDA",IF(HB286&gt;=-5,"POR VENCER","AL DÍA"))))</f>
        <v>SIN ESTADO</v>
      </c>
      <c r="HG286" t="str">
        <f>IF(N($H286)&lt;35,"",IF(HA286="","",HA286+31))</f>
        <v/>
      </c>
      <c r="HH286" t="str">
        <f>IF(HG286="","",TODAY()-HG286)</f>
        <v/>
      </c>
      <c r="HK286" t="str">
        <f>IF(HG286="","SIN ESTADO",IF(HI286&lt;&gt;"","PAGA",IF(HH286&gt;0,"VENCIDA",IF(HH286&gt;=-5,"POR VENCER","AL DÍA"))))</f>
        <v>SIN ESTADO</v>
      </c>
      <c r="HM286" t="str">
        <f>IF(N($H286)&lt;36,"",IF(HG286="","",HG286+31))</f>
        <v/>
      </c>
      <c r="HN286" t="str">
        <f>IF(HM286="","",TODAY()-HM286)</f>
        <v/>
      </c>
      <c r="HQ286" t="str">
        <f>IF(HM286="","SIN ESTADO",IF(HO286&lt;&gt;"","PAGA",IF(HN286&gt;0,"VENCIDA",IF(HN286&gt;=-5,"POR VENCER","AL DÍA"))))</f>
        <v>SIN ESTADO</v>
      </c>
      <c r="HS286">
        <f>N286+T286+Z286+AF286+AL286+AR286+AX286+BD286+BJ286+BP286+BV286+CB286+CH286+CN286+CT286+CZ286+DF286+DL286+DR286+DX286+ED286+EJ286+EP286+EV286+FB286+FH286+FN286+FT286+FZ286+GF286+GL286+GR286+GX286+HD286+HJ286+HP286</f>
        <v>0</v>
      </c>
      <c r="HU286">
        <f>IFERROR(N($J286),0)</f>
        <v>0</v>
      </c>
      <c r="HW286">
        <f>SUMPRODUCT((MOD(COLUMN($M286:$HR286)-COLUMN($M286),6)=0)*ISNUMBER($M286:$HR286)*($M286:$HR286&gt;=RESUMEN!$C$26)*($M286:$HR286&lt;=RESUMEN!$C$27)*IFERROR(N($N286:$HS286),0))</f>
        <v>0</v>
      </c>
      <c r="HX286">
        <f>SUMPRODUCT((MOD(COLUMN($M286:$HR286)-COLUMN($M286),6)=0)*ISNUMBER($M286:$HR286)*($M286:$HR286&gt;=RESUMEN!$C$26)*($M286:$HR286&lt;=RESUMEN!$C$27))</f>
        <v>0</v>
      </c>
    </row>
    <row r="287">
      <c r="B287">
        <f>VENTAS!A286</f>
        <v>284</v>
      </c>
      <c r="C287" t="str">
        <f>VENTAS!B286</f>
        <v xml:space="preserve">LC2 - 30 - 4 </v>
      </c>
      <c r="D287" t="str">
        <f>VENTAS!C286</f>
        <v>VENDIDO</v>
      </c>
      <c r="E287">
        <f>VENTAS!D286</f>
        <v>28000000</v>
      </c>
      <c r="F287">
        <f>VENTAS!J286</f>
        <v>24000000</v>
      </c>
      <c r="G287">
        <f>VENTAS!F286</f>
        <v>46041</v>
      </c>
      <c r="H287">
        <f>VENTAS!K286</f>
        <v>24</v>
      </c>
      <c r="I287" t="str">
        <f>VENTAS!M286</f>
        <v xml:space="preserve">19 DE CADA MES </v>
      </c>
      <c r="J287">
        <f>VENTAS!L286</f>
        <v>1000000</v>
      </c>
      <c r="K287">
        <f>IF(N($H287)&lt;1,"",$G287+31)</f>
        <v>46072</v>
      </c>
      <c r="L287">
        <f>IF(K287="","",TODAY()-K287)</f>
        <v>246</v>
      </c>
      <c r="M287">
        <v>46042</v>
      </c>
      <c r="N287">
        <v>1000000</v>
      </c>
      <c r="O287" t="str">
        <f>IF(K287="","SIN ESTADO",IF(M287&lt;&gt;"","PAGA",IF(L287&gt;0,"VENCIDA",IF(L287&gt;=-5,"POR VENCER","AL DÍA"))))</f>
        <v>PAGA</v>
      </c>
      <c r="P287" t="str">
        <v>TRANSFERENCIA</v>
      </c>
      <c r="Q287">
        <f>IF(N($H287)&lt;2,"",IF(K287="","",K287+31))</f>
        <v>46103</v>
      </c>
      <c r="R287">
        <f>IF(Q287="","",TODAY()-Q287)</f>
        <v>215</v>
      </c>
      <c r="S287">
        <v>46097</v>
      </c>
      <c r="T287">
        <v>1000000</v>
      </c>
      <c r="U287" t="str">
        <f>IF(Q287="","SIN ESTADO",IF(S287&lt;&gt;"","PAGA",IF(R287&gt;0,"VENCIDA",IF(R287&gt;=-5,"POR VENCER","AL DÍA"))))</f>
        <v>PAGA</v>
      </c>
      <c r="V287" t="str">
        <v>TRANSFERENCIA</v>
      </c>
      <c r="W287">
        <f>IF(N($H287)&lt;3,"",IF(Q287="","",Q287+31))</f>
        <v>46134</v>
      </c>
      <c r="X287">
        <f>IF(W287="","",TODAY()-W287)</f>
        <v>184</v>
      </c>
      <c r="Y287">
        <v>46129</v>
      </c>
      <c r="Z287">
        <v>1000000</v>
      </c>
      <c r="AA287" t="str">
        <f>IF(W287="","SIN ESTADO",IF(Y287&lt;&gt;"","PAGA",IF(X287&gt;0,"VENCIDA",IF(X287&gt;=-5,"POR VENCER","AL DÍA"))))</f>
        <v>PAGA</v>
      </c>
      <c r="AB287" t="str">
        <v>TRANSFERENCIA</v>
      </c>
      <c r="AC287">
        <f>IF(N($H287)&lt;4,"",IF(W287="","",W287+31))</f>
        <v>46165</v>
      </c>
      <c r="AD287">
        <f>IF(AC287="","",TODAY()-AC287)</f>
        <v>153</v>
      </c>
      <c r="AE287">
        <v>46162</v>
      </c>
      <c r="AF287">
        <v>3000000</v>
      </c>
      <c r="AG287" t="str">
        <f>IF(AC287="","SIN ESTADO",IF(AE287&lt;&gt;"","PAGA",IF(AD287&gt;0,"VENCIDA",IF(AD287&gt;=-5,"POR VENCER","AL DÍA"))))</f>
        <v>PAGA</v>
      </c>
      <c r="AH287" t="str">
        <v>TRANSFERENCIA</v>
      </c>
      <c r="AI287">
        <f>IF(N($H287)&lt;5,"",IF(AC287="","",AC287+31))</f>
        <v>46196</v>
      </c>
      <c r="AJ287">
        <f>IF(AI287="","",TODAY()-AI287)</f>
        <v>122</v>
      </c>
      <c r="AK287">
        <v>46175</v>
      </c>
      <c r="AL287">
        <v>1000000</v>
      </c>
      <c r="AM287" t="str">
        <f>IF(AI287="","SIN ESTADO",IF(AK287&lt;&gt;"","PAGA",IF(AJ287&gt;0,"VENCIDA",IF(AJ287&gt;=-5,"POR VENCER","AL DÍA"))))</f>
        <v>PAGA</v>
      </c>
      <c r="AN287" t="str">
        <v>TRANSFERENCIA</v>
      </c>
      <c r="AO287">
        <f>IF(N($H287)&lt;6,"",IF(AI287="","",AI287+31))</f>
        <v>46227</v>
      </c>
      <c r="AP287">
        <f>IF(AO287="","",TODAY()-AO287)</f>
        <v>91</v>
      </c>
      <c r="AQ287">
        <v>46204</v>
      </c>
      <c r="AR287">
        <v>1000000</v>
      </c>
      <c r="AS287" t="str">
        <f>IF(AO287="","SIN ESTADO",IF(AQ287&lt;&gt;"","PAGA",IF(AP287&gt;0,"VENCIDA",IF(AP287&gt;=-5,"POR VENCER","AL DÍA"))))</f>
        <v>PAGA</v>
      </c>
      <c r="AT287" t="str">
        <v>TRANSFERENCIA</v>
      </c>
      <c r="AU287">
        <f>IF(N($H287)&lt;7,"",IF(AO287="","",AO287+31))</f>
        <v>46258</v>
      </c>
      <c r="AV287">
        <f>IF(AU287="","",TODAY()-AU287)</f>
        <v>60</v>
      </c>
      <c r="AW287">
        <v>46240</v>
      </c>
      <c r="AX287">
        <v>1000000</v>
      </c>
      <c r="AY287" t="str">
        <f>IF(AU287="","SIN ESTADO",IF(AW287&lt;&gt;"","PAGA",IF(AV287&gt;0,"VENCIDA",IF(AV287&gt;=-5,"POR VENCER","AL DÍA"))))</f>
        <v>PAGA</v>
      </c>
      <c r="AZ287" t="str">
        <v>TRANSFERENCIA</v>
      </c>
      <c r="BA287">
        <f>IF(N($H287)&lt;8,"",IF(AU287="","",AU287+31))</f>
        <v>46289</v>
      </c>
      <c r="BB287">
        <f>IF(BA287="","",TODAY()-BA287)</f>
        <v>29</v>
      </c>
      <c r="BC287">
        <v>46270</v>
      </c>
      <c r="BD287">
        <v>1000000</v>
      </c>
      <c r="BE287" t="str">
        <f>IF(BA287="","SIN ESTADO",IF(BC287&lt;&gt;"","PAGA",IF(BB287&gt;0,"VENCIDA",IF(BB287&gt;=-5,"POR VENCER","AL DÍA"))))</f>
        <v>PAGA</v>
      </c>
      <c r="BF287" t="str">
        <v>TRANSFERENCIA</v>
      </c>
      <c r="BG287">
        <f>IF(N($H287)&lt;9,"",IF(BA287="","",BA287+31))</f>
        <v>46320</v>
      </c>
      <c r="BH287">
        <f>IF(BG287="","",TODAY()-BG287)</f>
        <v>-2</v>
      </c>
      <c r="BI287">
        <v>46298</v>
      </c>
      <c r="BJ287">
        <v>1000000</v>
      </c>
      <c r="BK287" t="str">
        <f>IF(BG287="","SIN ESTADO",IF(BI287&lt;&gt;"","PAGA",IF(BH287&gt;0,"VENCIDA",IF(BH287&gt;=-5,"POR VENCER","AL DÍA"))))</f>
        <v>PAGA</v>
      </c>
      <c r="BL287" t="str">
        <v>TRANSFERENCIA</v>
      </c>
      <c r="BM287">
        <f>IF(N($H287)&lt;10,"",IF(BG287="","",BG287+31))</f>
        <v>46351</v>
      </c>
      <c r="BN287">
        <f>IF(BM287="","",TODAY()-BM287)</f>
        <v>-33</v>
      </c>
      <c r="BQ287" t="str">
        <f>IF(BM287="","SIN ESTADO",IF(BO287&lt;&gt;"","PAGA",IF(BN287&gt;0,"VENCIDA",IF(BN287&gt;=-5,"POR VENCER","AL DÍA"))))</f>
        <v>AL DÍA</v>
      </c>
      <c r="BS287">
        <f>IF(N($H287)&lt;11,"",IF(BM287="","",BM287+31))</f>
        <v>46382</v>
      </c>
      <c r="BT287">
        <f>IF(BS287="","",TODAY()-BS287)</f>
        <v>-64</v>
      </c>
      <c r="BW287" t="str">
        <f>IF(BS287="","SIN ESTADO",IF(BU287&lt;&gt;"","PAGA",IF(BT287&gt;0,"VENCIDA",IF(BT287&gt;=-5,"POR VENCER","AL DÍA"))))</f>
        <v>AL DÍA</v>
      </c>
      <c r="BY287">
        <f>IF(N($H287)&lt;12,"",IF(BS287="","",BS287+31))</f>
        <v>46413</v>
      </c>
      <c r="BZ287">
        <f>IF(BY287="","",TODAY()-BY287)</f>
        <v>-95</v>
      </c>
      <c r="CC287" t="str">
        <f>IF(BY287="","SIN ESTADO",IF(CA287&lt;&gt;"","PAGA",IF(BZ287&gt;0,"VENCIDA",IF(BZ287&gt;=-5,"POR VENCER","AL DÍA"))))</f>
        <v>AL DÍA</v>
      </c>
      <c r="CE287">
        <f>IF(N($H287)&lt;13,"",IF(BY287="","",BY287+31))</f>
        <v>46444</v>
      </c>
      <c r="CF287">
        <f>IF(CE287="","",TODAY()-CE287)</f>
        <v>-126</v>
      </c>
      <c r="CI287" t="str">
        <f>IF(CE287="","SIN ESTADO",IF(CG287&lt;&gt;"","PAGA",IF(CF287&gt;0,"VENCIDA",IF(CF287&gt;=-5,"POR VENCER","AL DÍA"))))</f>
        <v>AL DÍA</v>
      </c>
      <c r="CK287">
        <f>IF(N($H287)&lt;14,"",IF(CE287="","",CE287+31))</f>
        <v>46475</v>
      </c>
      <c r="CL287">
        <f>IF(CK287="","",TODAY()-CK287)</f>
        <v>-157</v>
      </c>
      <c r="CO287" t="str">
        <f>IF(CK287="","SIN ESTADO",IF(CM287&lt;&gt;"","PAGA",IF(CL287&gt;0,"VENCIDA",IF(CL287&gt;=-5,"POR VENCER","AL DÍA"))))</f>
        <v>AL DÍA</v>
      </c>
      <c r="CQ287">
        <f>IF(N($H287)&lt;15,"",IF(CK287="","",CK287+31))</f>
        <v>46506</v>
      </c>
      <c r="CR287">
        <f>IF(CQ287="","",TODAY()-CQ287)</f>
        <v>-188</v>
      </c>
      <c r="CU287" t="str">
        <f>IF(CQ287="","SIN ESTADO",IF(CS287&lt;&gt;"","PAGA",IF(CR287&gt;0,"VENCIDA",IF(CR287&gt;=-5,"POR VENCER","AL DÍA"))))</f>
        <v>AL DÍA</v>
      </c>
      <c r="CW287">
        <f>IF(N($H287)&lt;16,"",IF(CQ287="","",CQ287+31))</f>
        <v>46537</v>
      </c>
      <c r="CX287">
        <f>IF(CW287="","",TODAY()-CW287)</f>
        <v>-219</v>
      </c>
      <c r="DA287" t="str">
        <f>IF(CW287="","SIN ESTADO",IF(CY287&lt;&gt;"","PAGA",IF(CX287&gt;0,"VENCIDA",IF(CX287&gt;=-5,"POR VENCER","AL DÍA"))))</f>
        <v>AL DÍA</v>
      </c>
      <c r="DC287">
        <f>IF(N($H287)&lt;17,"",IF(CW287="","",CW287+31))</f>
        <v>46568</v>
      </c>
      <c r="DD287">
        <f>IF(DC287="","",TODAY()-DC287)</f>
        <v>-250</v>
      </c>
      <c r="DG287" t="str">
        <f>IF(DC287="","SIN ESTADO",IF(DE287&lt;&gt;"","PAGA",IF(DD287&gt;0,"VENCIDA",IF(DD287&gt;=-5,"POR VENCER","AL DÍA"))))</f>
        <v>AL DÍA</v>
      </c>
      <c r="DI287">
        <f>IF(N($H287)&lt;18,"",IF(DC287="","",DC287+31))</f>
        <v>46599</v>
      </c>
      <c r="DJ287">
        <f>IF(DI287="","",TODAY()-DI287)</f>
        <v>-281</v>
      </c>
      <c r="DM287" t="str">
        <f>IF(DI287="","SIN ESTADO",IF(DK287&lt;&gt;"","PAGA",IF(DJ287&gt;0,"VENCIDA",IF(DJ287&gt;=-5,"POR VENCER","AL DÍA"))))</f>
        <v>AL DÍA</v>
      </c>
      <c r="DO287">
        <f>IF(N($H287)&lt;19,"",IF(DI287="","",DI287+31))</f>
        <v>46630</v>
      </c>
      <c r="DP287">
        <f>IF(DO287="","",TODAY()-DO287)</f>
        <v>-312</v>
      </c>
      <c r="DS287" t="str">
        <f>IF(DO287="","SIN ESTADO",IF(DQ287&lt;&gt;"","PAGA",IF(DP287&gt;0,"VENCIDA",IF(DP287&gt;=-5,"POR VENCER","AL DÍA"))))</f>
        <v>AL DÍA</v>
      </c>
      <c r="DU287">
        <f>IF(N($H287)&lt;20,"",IF(DO287="","",DO287+31))</f>
        <v>46661</v>
      </c>
      <c r="DV287">
        <f>IF(DU287="","",TODAY()-DU287)</f>
        <v>-343</v>
      </c>
      <c r="DY287" t="str">
        <f>IF(DU287="","SIN ESTADO",IF(DW287&lt;&gt;"","PAGA",IF(DV287&gt;0,"VENCIDA",IF(DV287&gt;=-5,"POR VENCER","AL DÍA"))))</f>
        <v>AL DÍA</v>
      </c>
      <c r="EA287">
        <f>IF(N($H287)&lt;21,"",IF(DU287="","",DU287+31))</f>
        <v>46692</v>
      </c>
      <c r="EB287">
        <f>IF(EA287="","",TODAY()-EA287)</f>
        <v>-374</v>
      </c>
      <c r="EE287" t="str">
        <f>IF(EA287="","SIN ESTADO",IF(EC287&lt;&gt;"","PAGA",IF(EB287&gt;0,"VENCIDA",IF(EB287&gt;=-5,"POR VENCER","AL DÍA"))))</f>
        <v>AL DÍA</v>
      </c>
      <c r="EG287">
        <f>IF(N($H287)&lt;22,"",IF(EA287="","",EA287+31))</f>
        <v>46723</v>
      </c>
      <c r="EH287">
        <f>IF(EG287="","",TODAY()-EG287)</f>
        <v>-405</v>
      </c>
      <c r="EK287" t="str">
        <f>IF(EG287="","SIN ESTADO",IF(EI287&lt;&gt;"","PAGA",IF(EH287&gt;0,"VENCIDA",IF(EH287&gt;=-5,"POR VENCER","AL DÍA"))))</f>
        <v>AL DÍA</v>
      </c>
      <c r="EM287">
        <f>IF(N($H287)&lt;23,"",IF(EG287="","",EG287+31))</f>
        <v>46754</v>
      </c>
      <c r="EN287">
        <f>IF(EM287="","",TODAY()-EM287)</f>
        <v>-436</v>
      </c>
      <c r="EQ287" t="str">
        <f>IF(EM287="","SIN ESTADO",IF(EO287&lt;&gt;"","PAGA",IF(EN287&gt;0,"VENCIDA",IF(EN287&gt;=-5,"POR VENCER","AL DÍA"))))</f>
        <v>AL DÍA</v>
      </c>
      <c r="ES287">
        <f>IF(N($H287)&lt;24,"",IF(EM287="","",EM287+31))</f>
        <v>46785</v>
      </c>
      <c r="ET287">
        <f>IF(ES287="","",TODAY()-ES287)</f>
        <v>-467</v>
      </c>
      <c r="EW287" t="str">
        <f>IF(ES287="","SIN ESTADO",IF(EU287&lt;&gt;"","PAGA",IF(ET287&gt;0,"VENCIDA",IF(ET287&gt;=-5,"POR VENCER","AL DÍA"))))</f>
        <v>AL DÍA</v>
      </c>
      <c r="EY287" t="str">
        <f>IF(N($H287)&lt;25,"",IF(ES287="","",ES287+31))</f>
        <v/>
      </c>
      <c r="EZ287" t="str">
        <f>IF(EY287="","",TODAY()-EY287)</f>
        <v/>
      </c>
      <c r="FC287" t="str">
        <f>IF(EY287="","SIN ESTADO",IF(FA287&lt;&gt;"","PAGA",IF(EZ287&gt;0,"VENCIDA",IF(EZ287&gt;=-5,"POR VENCER","AL DÍA"))))</f>
        <v>SIN ESTADO</v>
      </c>
      <c r="FE287" t="str">
        <f>IF(N($H287)&lt;26,"",IF(EY287="","",EY287+31))</f>
        <v/>
      </c>
      <c r="FF287" t="str">
        <f>IF(FE287="","",TODAY()-FE287)</f>
        <v/>
      </c>
      <c r="FI287" t="str">
        <f>IF(FE287="","SIN ESTADO",IF(FG287&lt;&gt;"","PAGA",IF(FF287&gt;0,"VENCIDA",IF(FF287&gt;=-5,"POR VENCER","AL DÍA"))))</f>
        <v>SIN ESTADO</v>
      </c>
      <c r="FK287" t="str">
        <f>IF(N($H287)&lt;27,"",IF(FE287="","",FE287+31))</f>
        <v/>
      </c>
      <c r="FL287" t="str">
        <f>IF(FK287="","",TODAY()-FK287)</f>
        <v/>
      </c>
      <c r="FO287" t="str">
        <f>IF(FK287="","SIN ESTADO",IF(FM287&lt;&gt;"","PAGA",IF(FL287&gt;0,"VENCIDA",IF(FL287&gt;=-5,"POR VENCER","AL DÍA"))))</f>
        <v>SIN ESTADO</v>
      </c>
      <c r="FQ287" t="str">
        <f>IF(N($H287)&lt;28,"",IF(FK287="","",FK287+31))</f>
        <v/>
      </c>
      <c r="FR287" t="str">
        <f>IF(FQ287="","",TODAY()-FQ287)</f>
        <v/>
      </c>
      <c r="FU287" t="str">
        <f>IF(FQ287="","SIN ESTADO",IF(FS287&lt;&gt;"","PAGA",IF(FR287&gt;0,"VENCIDA",IF(FR287&gt;=-5,"POR VENCER","AL DÍA"))))</f>
        <v>SIN ESTADO</v>
      </c>
      <c r="FW287" t="str">
        <f>IF(N($H287)&lt;29,"",IF(FQ287="","",FQ287+31))</f>
        <v/>
      </c>
      <c r="FX287" t="str">
        <f>IF(FW287="","",TODAY()-FW287)</f>
        <v/>
      </c>
      <c r="GA287" t="str">
        <f>IF(FW287="","SIN ESTADO",IF(FY287&lt;&gt;"","PAGA",IF(FX287&gt;0,"VENCIDA",IF(FX287&gt;=-5,"POR VENCER","AL DÍA"))))</f>
        <v>SIN ESTADO</v>
      </c>
      <c r="GC287" t="str">
        <f>IF(N($H287)&lt;30,"",IF(FW287="","",FW287+31))</f>
        <v/>
      </c>
      <c r="GD287" t="str">
        <f>IF(GC287="","",TODAY()-GC287)</f>
        <v/>
      </c>
      <c r="GG287" t="str">
        <f>IF(GC287="","SIN ESTADO",IF(GE287&lt;&gt;"","PAGA",IF(GD287&gt;0,"VENCIDA",IF(GD287&gt;=-5,"POR VENCER","AL DÍA"))))</f>
        <v>SIN ESTADO</v>
      </c>
      <c r="GI287" t="str">
        <f>IF(N($H287)&lt;31,"",IF(GC287="","",GC287+31))</f>
        <v/>
      </c>
      <c r="GJ287" t="str">
        <f>IF(GI287="","",TODAY()-GI287)</f>
        <v/>
      </c>
      <c r="GM287" t="str">
        <f>IF(GI287="","SIN ESTADO",IF(GK287&lt;&gt;"","PAGA",IF(GJ287&gt;0,"VENCIDA",IF(GJ287&gt;=-5,"POR VENCER","AL DÍA"))))</f>
        <v>SIN ESTADO</v>
      </c>
      <c r="GO287" t="str">
        <f>IF(N($H287)&lt;32,"",IF(GI287="","",GI287+31))</f>
        <v/>
      </c>
      <c r="GP287" t="str">
        <f>IF(GO287="","",TODAY()-GO287)</f>
        <v/>
      </c>
      <c r="GS287" t="str">
        <f>IF(GO287="","SIN ESTADO",IF(GQ287&lt;&gt;"","PAGA",IF(GP287&gt;0,"VENCIDA",IF(GP287&gt;=-5,"POR VENCER","AL DÍA"))))</f>
        <v>SIN ESTADO</v>
      </c>
      <c r="GU287" t="str">
        <f>IF(N($H287)&lt;33,"",IF(GO287="","",GO287+31))</f>
        <v/>
      </c>
      <c r="GV287" t="str">
        <f>IF(GU287="","",TODAY()-GU287)</f>
        <v/>
      </c>
      <c r="GY287" t="str">
        <f>IF(GU287="","SIN ESTADO",IF(GW287&lt;&gt;"","PAGA",IF(GV287&gt;0,"VENCIDA",IF(GV287&gt;=-5,"POR VENCER","AL DÍA"))))</f>
        <v>SIN ESTADO</v>
      </c>
      <c r="HA287" t="str">
        <f>IF(N($H287)&lt;34,"",IF(GU287="","",GU287+31))</f>
        <v/>
      </c>
      <c r="HB287" t="str">
        <f>IF(HA287="","",TODAY()-HA287)</f>
        <v/>
      </c>
      <c r="HE287" t="str">
        <f>IF(HA287="","SIN ESTADO",IF(HC287&lt;&gt;"","PAGA",IF(HB287&gt;0,"VENCIDA",IF(HB287&gt;=-5,"POR VENCER","AL DÍA"))))</f>
        <v>SIN ESTADO</v>
      </c>
      <c r="HG287" t="str">
        <f>IF(N($H287)&lt;35,"",IF(HA287="","",HA287+31))</f>
        <v/>
      </c>
      <c r="HH287" t="str">
        <f>IF(HG287="","",TODAY()-HG287)</f>
        <v/>
      </c>
      <c r="HK287" t="str">
        <f>IF(HG287="","SIN ESTADO",IF(HI287&lt;&gt;"","PAGA",IF(HH287&gt;0,"VENCIDA",IF(HH287&gt;=-5,"POR VENCER","AL DÍA"))))</f>
        <v>SIN ESTADO</v>
      </c>
      <c r="HM287" t="str">
        <f>IF(N($H287)&lt;36,"",IF(HG287="","",HG287+31))</f>
        <v/>
      </c>
      <c r="HN287" t="str">
        <f>IF(HM287="","",TODAY()-HM287)</f>
        <v/>
      </c>
      <c r="HQ287" t="str">
        <f>IF(HM287="","SIN ESTADO",IF(HO287&lt;&gt;"","PAGA",IF(HN287&gt;0,"VENCIDA",IF(HN287&gt;=-5,"POR VENCER","AL DÍA"))))</f>
        <v>SIN ESTADO</v>
      </c>
      <c r="HS287">
        <f>N287+T287+Z287+AF287+AL287+AR287+AX287+BD287+BJ287+BP287+BV287+CB287+CH287+CN287+CT287+CZ287+DF287+DL287+DR287+DX287+ED287+EJ287+EP287+EV287+FB287+FH287+FN287+FT287+FZ287+GF287+GL287+GR287+GX287+HD287+HJ287+HP287</f>
        <v>11000000</v>
      </c>
      <c r="HU287">
        <f>IFERROR(N($J287),0)</f>
        <v>1000000</v>
      </c>
      <c r="HW287">
        <f>SUMPRODUCT((MOD(COLUMN($M287:$HR287)-COLUMN($M287),6)=0)*ISNUMBER($M287:$HR287)*($M287:$HR287&gt;=RESUMEN!$C$26)*($M287:$HR287&lt;=RESUMEN!$C$27)*IFERROR(N($N287:$HS287),0))</f>
        <v>1000000</v>
      </c>
      <c r="HX287">
        <f>SUMPRODUCT((MOD(COLUMN($M287:$HR287)-COLUMN($M287),6)=0)*ISNUMBER($M287:$HR287)*($M287:$HR287&gt;=RESUMEN!$C$26)*($M287:$HR287&lt;=RESUMEN!$C$27))</f>
        <v>1</v>
      </c>
    </row>
    <row r="288">
      <c r="B288">
        <f>VENTAS!A287</f>
        <v>285</v>
      </c>
      <c r="C288" t="str">
        <f>VENTAS!B287</f>
        <v xml:space="preserve">LC2 - 30 - 5 Y 6 </v>
      </c>
      <c r="D288" t="str">
        <f>VENTAS!C287</f>
        <v>VENDIDO</v>
      </c>
      <c r="E288">
        <f>VENTAS!D287</f>
        <v>63453000</v>
      </c>
      <c r="F288">
        <f>VENTAS!J287</f>
        <v>49453000</v>
      </c>
      <c r="G288">
        <f>VENTAS!F287</f>
        <v>46097</v>
      </c>
      <c r="H288">
        <f>VENTAS!K287</f>
        <v>24</v>
      </c>
      <c r="I288" t="str">
        <f>VENTAS!M287</f>
        <v xml:space="preserve">16 DE CADA MES </v>
      </c>
      <c r="J288">
        <f>VENTAS!L287</f>
        <v>2060541.6666666667</v>
      </c>
      <c r="K288">
        <f>IF(N($H288)&lt;1,"",$G288+31)</f>
        <v>46128</v>
      </c>
      <c r="L288">
        <f>IF(K288="","",TODAY()-K288)</f>
        <v>190</v>
      </c>
      <c r="M288">
        <v>46119</v>
      </c>
      <c r="N288">
        <v>2000000</v>
      </c>
      <c r="O288" t="str">
        <f>IF(K288="","SIN ESTADO",IF(M288&lt;&gt;"","PAGA",IF(L288&gt;0,"VENCIDA",IF(L288&gt;=-5,"POR VENCER","AL DÍA"))))</f>
        <v>PAGA</v>
      </c>
      <c r="P288" t="str">
        <v>TRANSFERENCIA</v>
      </c>
      <c r="Q288">
        <f>IF(N($H288)&lt;2,"",IF(K288="","",K288+31))</f>
        <v>46159</v>
      </c>
      <c r="R288">
        <f>IF(Q288="","",TODAY()-Q288)</f>
        <v>159</v>
      </c>
      <c r="S288">
        <v>46147</v>
      </c>
      <c r="T288">
        <v>2000000</v>
      </c>
      <c r="U288" t="str">
        <f>IF(Q288="","SIN ESTADO",IF(S288&lt;&gt;"","PAGA",IF(R288&gt;0,"VENCIDA",IF(R288&gt;=-5,"POR VENCER","AL DÍA"))))</f>
        <v>PAGA</v>
      </c>
      <c r="V288" t="str">
        <v>TRANSFERENCIA</v>
      </c>
      <c r="W288">
        <f>IF(N($H288)&lt;3,"",IF(Q288="","",Q288+31))</f>
        <v>46190</v>
      </c>
      <c r="X288">
        <f>IF(W288="","",TODAY()-W288)</f>
        <v>128</v>
      </c>
      <c r="Y288">
        <v>46185</v>
      </c>
      <c r="Z288">
        <v>2000000</v>
      </c>
      <c r="AA288" t="str">
        <f>IF(W288="","SIN ESTADO",IF(Y288&lt;&gt;"","PAGA",IF(X288&gt;0,"VENCIDA",IF(X288&gt;=-5,"POR VENCER","AL DÍA"))))</f>
        <v>PAGA</v>
      </c>
      <c r="AB288" t="str">
        <v>TRANSFERENCIA</v>
      </c>
      <c r="AC288">
        <f>IF(N($H288)&lt;4,"",IF(W288="","",W288+31))</f>
        <v>46221</v>
      </c>
      <c r="AD288">
        <f>IF(AC288="","",TODAY()-AC288)</f>
        <v>97</v>
      </c>
      <c r="AE288">
        <v>46215</v>
      </c>
      <c r="AF288">
        <v>2000000</v>
      </c>
      <c r="AG288" t="str">
        <f>IF(AC288="","SIN ESTADO",IF(AE288&lt;&gt;"","PAGA",IF(AD288&gt;0,"VENCIDA",IF(AD288&gt;=-5,"POR VENCER","AL DÍA"))))</f>
        <v>PAGA</v>
      </c>
      <c r="AH288" t="str">
        <v>TRANSFERENCIA</v>
      </c>
      <c r="AI288">
        <f>IF(N($H288)&lt;5,"",IF(AC288="","",AC288+31))</f>
        <v>46252</v>
      </c>
      <c r="AJ288">
        <f>IF(AI288="","",TODAY()-AI288)</f>
        <v>66</v>
      </c>
      <c r="AK288">
        <v>46247</v>
      </c>
      <c r="AL288">
        <v>2000000</v>
      </c>
      <c r="AM288" t="str">
        <f>IF(AI288="","SIN ESTADO",IF(AK288&lt;&gt;"","PAGA",IF(AJ288&gt;0,"VENCIDA",IF(AJ288&gt;=-5,"POR VENCER","AL DÍA"))))</f>
        <v>PAGA</v>
      </c>
      <c r="AN288" t="str">
        <v>TRANSFERENCIA</v>
      </c>
      <c r="AO288">
        <f>IF(N($H288)&lt;6,"",IF(AI288="","",AI288+31))</f>
        <v>46283</v>
      </c>
      <c r="AP288">
        <f>IF(AO288="","",TODAY()-AO288)</f>
        <v>35</v>
      </c>
      <c r="AQ288">
        <v>46280</v>
      </c>
      <c r="AR288">
        <v>2000000</v>
      </c>
      <c r="AS288" t="str">
        <f>IF(AO288="","SIN ESTADO",IF(AQ288&lt;&gt;"","PAGA",IF(AP288&gt;0,"VENCIDA",IF(AP288&gt;=-5,"POR VENCER","AL DÍA"))))</f>
        <v>PAGA</v>
      </c>
      <c r="AT288" t="str">
        <v>TRANSFERENCIA</v>
      </c>
      <c r="AU288">
        <f>IF(N($H288)&lt;7,"",IF(AO288="","",AO288+31))</f>
        <v>46314</v>
      </c>
      <c r="AV288">
        <f>IF(AU288="","",TODAY()-AU288)</f>
        <v>4</v>
      </c>
      <c r="AY288" t="str">
        <f>IF(AU288="","SIN ESTADO",IF(AW288&lt;&gt;"","PAGA",IF(AV288&gt;0,"VENCIDA",IF(AV288&gt;=-5,"POR VENCER","AL DÍA"))))</f>
        <v>VENCIDA</v>
      </c>
      <c r="BA288">
        <f>IF(N($H288)&lt;8,"",IF(AU288="","",AU288+31))</f>
        <v>46345</v>
      </c>
      <c r="BB288">
        <f>IF(BA288="","",TODAY()-BA288)</f>
        <v>-27</v>
      </c>
      <c r="BE288" t="str">
        <f>IF(BA288="","SIN ESTADO",IF(BC288&lt;&gt;"","PAGA",IF(BB288&gt;0,"VENCIDA",IF(BB288&gt;=-5,"POR VENCER","AL DÍA"))))</f>
        <v>AL DÍA</v>
      </c>
      <c r="BG288">
        <f>IF(N($H288)&lt;9,"",IF(BA288="","",BA288+31))</f>
        <v>46376</v>
      </c>
      <c r="BH288">
        <f>IF(BG288="","",TODAY()-BG288)</f>
        <v>-58</v>
      </c>
      <c r="BK288" t="str">
        <f>IF(BG288="","SIN ESTADO",IF(BI288&lt;&gt;"","PAGA",IF(BH288&gt;0,"VENCIDA",IF(BH288&gt;=-5,"POR VENCER","AL DÍA"))))</f>
        <v>AL DÍA</v>
      </c>
      <c r="BM288">
        <f>IF(N($H288)&lt;10,"",IF(BG288="","",BG288+31))</f>
        <v>46407</v>
      </c>
      <c r="BN288">
        <f>IF(BM288="","",TODAY()-BM288)</f>
        <v>-89</v>
      </c>
      <c r="BQ288" t="str">
        <f>IF(BM288="","SIN ESTADO",IF(BO288&lt;&gt;"","PAGA",IF(BN288&gt;0,"VENCIDA",IF(BN288&gt;=-5,"POR VENCER","AL DÍA"))))</f>
        <v>AL DÍA</v>
      </c>
      <c r="BS288">
        <f>IF(N($H288)&lt;11,"",IF(BM288="","",BM288+31))</f>
        <v>46438</v>
      </c>
      <c r="BT288">
        <f>IF(BS288="","",TODAY()-BS288)</f>
        <v>-120</v>
      </c>
      <c r="BW288" t="str">
        <f>IF(BS288="","SIN ESTADO",IF(BU288&lt;&gt;"","PAGA",IF(BT288&gt;0,"VENCIDA",IF(BT288&gt;=-5,"POR VENCER","AL DÍA"))))</f>
        <v>AL DÍA</v>
      </c>
      <c r="BY288">
        <f>IF(N($H288)&lt;12,"",IF(BS288="","",BS288+31))</f>
        <v>46469</v>
      </c>
      <c r="BZ288">
        <f>IF(BY288="","",TODAY()-BY288)</f>
        <v>-151</v>
      </c>
      <c r="CC288" t="str">
        <f>IF(BY288="","SIN ESTADO",IF(CA288&lt;&gt;"","PAGA",IF(BZ288&gt;0,"VENCIDA",IF(BZ288&gt;=-5,"POR VENCER","AL DÍA"))))</f>
        <v>AL DÍA</v>
      </c>
      <c r="CE288">
        <f>IF(N($H288)&lt;13,"",IF(BY288="","",BY288+31))</f>
        <v>46500</v>
      </c>
      <c r="CF288">
        <f>IF(CE288="","",TODAY()-CE288)</f>
        <v>-182</v>
      </c>
      <c r="CI288" t="str">
        <f>IF(CE288="","SIN ESTADO",IF(CG288&lt;&gt;"","PAGA",IF(CF288&gt;0,"VENCIDA",IF(CF288&gt;=-5,"POR VENCER","AL DÍA"))))</f>
        <v>AL DÍA</v>
      </c>
      <c r="CK288">
        <f>IF(N($H288)&lt;14,"",IF(CE288="","",CE288+31))</f>
        <v>46531</v>
      </c>
      <c r="CL288">
        <f>IF(CK288="","",TODAY()-CK288)</f>
        <v>-213</v>
      </c>
      <c r="CO288" t="str">
        <f>IF(CK288="","SIN ESTADO",IF(CM288&lt;&gt;"","PAGA",IF(CL288&gt;0,"VENCIDA",IF(CL288&gt;=-5,"POR VENCER","AL DÍA"))))</f>
        <v>AL DÍA</v>
      </c>
      <c r="CQ288">
        <f>IF(N($H288)&lt;15,"",IF(CK288="","",CK288+31))</f>
        <v>46562</v>
      </c>
      <c r="CR288">
        <f>IF(CQ288="","",TODAY()-CQ288)</f>
        <v>-244</v>
      </c>
      <c r="CU288" t="str">
        <f>IF(CQ288="","SIN ESTADO",IF(CS288&lt;&gt;"","PAGA",IF(CR288&gt;0,"VENCIDA",IF(CR288&gt;=-5,"POR VENCER","AL DÍA"))))</f>
        <v>AL DÍA</v>
      </c>
      <c r="CW288">
        <f>IF(N($H288)&lt;16,"",IF(CQ288="","",CQ288+31))</f>
        <v>46593</v>
      </c>
      <c r="CX288">
        <f>IF(CW288="","",TODAY()-CW288)</f>
        <v>-275</v>
      </c>
      <c r="DA288" t="str">
        <f>IF(CW288="","SIN ESTADO",IF(CY288&lt;&gt;"","PAGA",IF(CX288&gt;0,"VENCIDA",IF(CX288&gt;=-5,"POR VENCER","AL DÍA"))))</f>
        <v>AL DÍA</v>
      </c>
      <c r="DC288">
        <f>IF(N($H288)&lt;17,"",IF(CW288="","",CW288+31))</f>
        <v>46624</v>
      </c>
      <c r="DD288">
        <f>IF(DC288="","",TODAY()-DC288)</f>
        <v>-306</v>
      </c>
      <c r="DG288" t="str">
        <f>IF(DC288="","SIN ESTADO",IF(DE288&lt;&gt;"","PAGA",IF(DD288&gt;0,"VENCIDA",IF(DD288&gt;=-5,"POR VENCER","AL DÍA"))))</f>
        <v>AL DÍA</v>
      </c>
      <c r="DI288">
        <f>IF(N($H288)&lt;18,"",IF(DC288="","",DC288+31))</f>
        <v>46655</v>
      </c>
      <c r="DJ288">
        <f>IF(DI288="","",TODAY()-DI288)</f>
        <v>-337</v>
      </c>
      <c r="DM288" t="str">
        <f>IF(DI288="","SIN ESTADO",IF(DK288&lt;&gt;"","PAGA",IF(DJ288&gt;0,"VENCIDA",IF(DJ288&gt;=-5,"POR VENCER","AL DÍA"))))</f>
        <v>AL DÍA</v>
      </c>
      <c r="DO288">
        <f>IF(N($H288)&lt;19,"",IF(DI288="","",DI288+31))</f>
        <v>46686</v>
      </c>
      <c r="DP288">
        <f>IF(DO288="","",TODAY()-DO288)</f>
        <v>-368</v>
      </c>
      <c r="DS288" t="str">
        <f>IF(DO288="","SIN ESTADO",IF(DQ288&lt;&gt;"","PAGA",IF(DP288&gt;0,"VENCIDA",IF(DP288&gt;=-5,"POR VENCER","AL DÍA"))))</f>
        <v>AL DÍA</v>
      </c>
      <c r="DU288">
        <f>IF(N($H288)&lt;20,"",IF(DO288="","",DO288+31))</f>
        <v>46717</v>
      </c>
      <c r="DV288">
        <f>IF(DU288="","",TODAY()-DU288)</f>
        <v>-399</v>
      </c>
      <c r="DY288" t="str">
        <f>IF(DU288="","SIN ESTADO",IF(DW288&lt;&gt;"","PAGA",IF(DV288&gt;0,"VENCIDA",IF(DV288&gt;=-5,"POR VENCER","AL DÍA"))))</f>
        <v>AL DÍA</v>
      </c>
      <c r="EA288">
        <f>IF(N($H288)&lt;21,"",IF(DU288="","",DU288+31))</f>
        <v>46748</v>
      </c>
      <c r="EB288">
        <f>IF(EA288="","",TODAY()-EA288)</f>
        <v>-430</v>
      </c>
      <c r="EE288" t="str">
        <f>IF(EA288="","SIN ESTADO",IF(EC288&lt;&gt;"","PAGA",IF(EB288&gt;0,"VENCIDA",IF(EB288&gt;=-5,"POR VENCER","AL DÍA"))))</f>
        <v>AL DÍA</v>
      </c>
      <c r="EG288">
        <f>IF(N($H288)&lt;22,"",IF(EA288="","",EA288+31))</f>
        <v>46779</v>
      </c>
      <c r="EH288">
        <f>IF(EG288="","",TODAY()-EG288)</f>
        <v>-461</v>
      </c>
      <c r="EK288" t="str">
        <f>IF(EG288="","SIN ESTADO",IF(EI288&lt;&gt;"","PAGA",IF(EH288&gt;0,"VENCIDA",IF(EH288&gt;=-5,"POR VENCER","AL DÍA"))))</f>
        <v>AL DÍA</v>
      </c>
      <c r="EM288">
        <f>IF(N($H288)&lt;23,"",IF(EG288="","",EG288+31))</f>
        <v>46810</v>
      </c>
      <c r="EN288">
        <f>IF(EM288="","",TODAY()-EM288)</f>
        <v>-492</v>
      </c>
      <c r="EQ288" t="str">
        <f>IF(EM288="","SIN ESTADO",IF(EO288&lt;&gt;"","PAGA",IF(EN288&gt;0,"VENCIDA",IF(EN288&gt;=-5,"POR VENCER","AL DÍA"))))</f>
        <v>AL DÍA</v>
      </c>
      <c r="ES288">
        <f>IF(N($H288)&lt;24,"",IF(EM288="","",EM288+31))</f>
        <v>46841</v>
      </c>
      <c r="ET288">
        <f>IF(ES288="","",TODAY()-ES288)</f>
        <v>-523</v>
      </c>
      <c r="EW288" t="str">
        <f>IF(ES288="","SIN ESTADO",IF(EU288&lt;&gt;"","PAGA",IF(ET288&gt;0,"VENCIDA",IF(ET288&gt;=-5,"POR VENCER","AL DÍA"))))</f>
        <v>AL DÍA</v>
      </c>
      <c r="EY288" t="str">
        <f>IF(N($H288)&lt;25,"",IF(ES288="","",ES288+31))</f>
        <v/>
      </c>
      <c r="EZ288" t="str">
        <f>IF(EY288="","",TODAY()-EY288)</f>
        <v/>
      </c>
      <c r="FC288" t="str">
        <f>IF(EY288="","SIN ESTADO",IF(FA288&lt;&gt;"","PAGA",IF(EZ288&gt;0,"VENCIDA",IF(EZ288&gt;=-5,"POR VENCER","AL DÍA"))))</f>
        <v>SIN ESTADO</v>
      </c>
      <c r="FE288" t="str">
        <f>IF(N($H288)&lt;26,"",IF(EY288="","",EY288+31))</f>
        <v/>
      </c>
      <c r="FF288" t="str">
        <f>IF(FE288="","",TODAY()-FE288)</f>
        <v/>
      </c>
      <c r="FI288" t="str">
        <f>IF(FE288="","SIN ESTADO",IF(FG288&lt;&gt;"","PAGA",IF(FF288&gt;0,"VENCIDA",IF(FF288&gt;=-5,"POR VENCER","AL DÍA"))))</f>
        <v>SIN ESTADO</v>
      </c>
      <c r="FK288" t="str">
        <f>IF(N($H288)&lt;27,"",IF(FE288="","",FE288+31))</f>
        <v/>
      </c>
      <c r="FL288" t="str">
        <f>IF(FK288="","",TODAY()-FK288)</f>
        <v/>
      </c>
      <c r="FO288" t="str">
        <f>IF(FK288="","SIN ESTADO",IF(FM288&lt;&gt;"","PAGA",IF(FL288&gt;0,"VENCIDA",IF(FL288&gt;=-5,"POR VENCER","AL DÍA"))))</f>
        <v>SIN ESTADO</v>
      </c>
      <c r="FQ288" t="str">
        <f>IF(N($H288)&lt;28,"",IF(FK288="","",FK288+31))</f>
        <v/>
      </c>
      <c r="FR288" t="str">
        <f>IF(FQ288="","",TODAY()-FQ288)</f>
        <v/>
      </c>
      <c r="FU288" t="str">
        <f>IF(FQ288="","SIN ESTADO",IF(FS288&lt;&gt;"","PAGA",IF(FR288&gt;0,"VENCIDA",IF(FR288&gt;=-5,"POR VENCER","AL DÍA"))))</f>
        <v>SIN ESTADO</v>
      </c>
      <c r="FW288" t="str">
        <f>IF(N($H288)&lt;29,"",IF(FQ288="","",FQ288+31))</f>
        <v/>
      </c>
      <c r="FX288" t="str">
        <f>IF(FW288="","",TODAY()-FW288)</f>
        <v/>
      </c>
      <c r="GA288" t="str">
        <f>IF(FW288="","SIN ESTADO",IF(FY288&lt;&gt;"","PAGA",IF(FX288&gt;0,"VENCIDA",IF(FX288&gt;=-5,"POR VENCER","AL DÍA"))))</f>
        <v>SIN ESTADO</v>
      </c>
      <c r="GC288" t="str">
        <f>IF(N($H288)&lt;30,"",IF(FW288="","",FW288+31))</f>
        <v/>
      </c>
      <c r="GD288" t="str">
        <f>IF(GC288="","",TODAY()-GC288)</f>
        <v/>
      </c>
      <c r="GG288" t="str">
        <f>IF(GC288="","SIN ESTADO",IF(GE288&lt;&gt;"","PAGA",IF(GD288&gt;0,"VENCIDA",IF(GD288&gt;=-5,"POR VENCER","AL DÍA"))))</f>
        <v>SIN ESTADO</v>
      </c>
      <c r="GI288" t="str">
        <f>IF(N($H288)&lt;31,"",IF(GC288="","",GC288+31))</f>
        <v/>
      </c>
      <c r="GJ288" t="str">
        <f>IF(GI288="","",TODAY()-GI288)</f>
        <v/>
      </c>
      <c r="GM288" t="str">
        <f>IF(GI288="","SIN ESTADO",IF(GK288&lt;&gt;"","PAGA",IF(GJ288&gt;0,"VENCIDA",IF(GJ288&gt;=-5,"POR VENCER","AL DÍA"))))</f>
        <v>SIN ESTADO</v>
      </c>
      <c r="GO288" t="str">
        <f>IF(N($H288)&lt;32,"",IF(GI288="","",GI288+31))</f>
        <v/>
      </c>
      <c r="GP288" t="str">
        <f>IF(GO288="","",TODAY()-GO288)</f>
        <v/>
      </c>
      <c r="GS288" t="str">
        <f>IF(GO288="","SIN ESTADO",IF(GQ288&lt;&gt;"","PAGA",IF(GP288&gt;0,"VENCIDA",IF(GP288&gt;=-5,"POR VENCER","AL DÍA"))))</f>
        <v>SIN ESTADO</v>
      </c>
      <c r="GU288" t="str">
        <f>IF(N($H288)&lt;33,"",IF(GO288="","",GO288+31))</f>
        <v/>
      </c>
      <c r="GV288" t="str">
        <f>IF(GU288="","",TODAY()-GU288)</f>
        <v/>
      </c>
      <c r="GY288" t="str">
        <f>IF(GU288="","SIN ESTADO",IF(GW288&lt;&gt;"","PAGA",IF(GV288&gt;0,"VENCIDA",IF(GV288&gt;=-5,"POR VENCER","AL DÍA"))))</f>
        <v>SIN ESTADO</v>
      </c>
      <c r="HA288" t="str">
        <f>IF(N($H288)&lt;34,"",IF(GU288="","",GU288+31))</f>
        <v/>
      </c>
      <c r="HB288" t="str">
        <f>IF(HA288="","",TODAY()-HA288)</f>
        <v/>
      </c>
      <c r="HE288" t="str">
        <f>IF(HA288="","SIN ESTADO",IF(HC288&lt;&gt;"","PAGA",IF(HB288&gt;0,"VENCIDA",IF(HB288&gt;=-5,"POR VENCER","AL DÍA"))))</f>
        <v>SIN ESTADO</v>
      </c>
      <c r="HG288" t="str">
        <f>IF(N($H288)&lt;35,"",IF(HA288="","",HA288+31))</f>
        <v/>
      </c>
      <c r="HH288" t="str">
        <f>IF(HG288="","",TODAY()-HG288)</f>
        <v/>
      </c>
      <c r="HK288" t="str">
        <f>IF(HG288="","SIN ESTADO",IF(HI288&lt;&gt;"","PAGA",IF(HH288&gt;0,"VENCIDA",IF(HH288&gt;=-5,"POR VENCER","AL DÍA"))))</f>
        <v>SIN ESTADO</v>
      </c>
      <c r="HM288" t="str">
        <f>IF(N($H288)&lt;36,"",IF(HG288="","",HG288+31))</f>
        <v/>
      </c>
      <c r="HN288" t="str">
        <f>IF(HM288="","",TODAY()-HM288)</f>
        <v/>
      </c>
      <c r="HQ288" t="str">
        <f>IF(HM288="","SIN ESTADO",IF(HO288&lt;&gt;"","PAGA",IF(HN288&gt;0,"VENCIDA",IF(HN288&gt;=-5,"POR VENCER","AL DÍA"))))</f>
        <v>SIN ESTADO</v>
      </c>
      <c r="HS288">
        <f>N288+T288+Z288+AF288+AL288+AR288+AX288+BD288+BJ288+BP288+BV288+CB288+CH288+CN288+CT288+CZ288+DF288+DL288+DR288+DX288+ED288+EJ288+EP288+EV288+FB288+FH288+FN288+FT288+FZ288+GF288+GL288+GR288+GX288+HD288+HJ288+HP288</f>
        <v>12000000</v>
      </c>
      <c r="HU288">
        <f>IFERROR(N($J288),0)</f>
        <v>2060541.6666666667</v>
      </c>
      <c r="HW288">
        <f>SUMPRODUCT((MOD(COLUMN($M288:$HR288)-COLUMN($M288),6)=0)*ISNUMBER($M288:$HR288)*($M288:$HR288&gt;=RESUMEN!$C$26)*($M288:$HR288&lt;=RESUMEN!$C$27)*IFERROR(N($N288:$HS288),0))</f>
        <v>2000000</v>
      </c>
      <c r="HX288">
        <f>SUMPRODUCT((MOD(COLUMN($M288:$HR288)-COLUMN($M288),6)=0)*ISNUMBER($M288:$HR288)*($M288:$HR288&gt;=RESUMEN!$C$26)*($M288:$HR288&lt;=RESUMEN!$C$27))</f>
        <v>1</v>
      </c>
    </row>
    <row r="289">
      <c r="B289">
        <f>VENTAS!A288</f>
        <v>286</v>
      </c>
      <c r="C289" t="str">
        <f>VENTAS!B288</f>
        <v xml:space="preserve">LC2 - 30 - 7 </v>
      </c>
      <c r="D289" t="str">
        <f>VENTAS!C288</f>
        <v>VENDIDO</v>
      </c>
      <c r="E289">
        <f>VENTAS!D288</f>
        <v>36202000</v>
      </c>
      <c r="F289">
        <f>VENTAS!J288</f>
        <v>32202000</v>
      </c>
      <c r="G289">
        <f>VENTAS!F288</f>
        <v>46024</v>
      </c>
      <c r="H289">
        <f>VENTAS!K288</f>
        <v>30</v>
      </c>
      <c r="I289" t="str">
        <f>VENTAS!M288</f>
        <v>02 DE CADA MES</v>
      </c>
      <c r="J289">
        <f>VENTAS!L288</f>
        <v>1073400</v>
      </c>
      <c r="K289">
        <f>IF(N($H289)&lt;1,"",$G289+31)</f>
        <v>46055</v>
      </c>
      <c r="L289">
        <f>IF(K289="","",TODAY()-K289)</f>
        <v>263</v>
      </c>
      <c r="M289">
        <v>46055</v>
      </c>
      <c r="N289">
        <v>1000000</v>
      </c>
      <c r="O289" t="str">
        <f>IF(K289="","SIN ESTADO",IF(M289&lt;&gt;"","PAGA",IF(L289&gt;0,"VENCIDA",IF(L289&gt;=-5,"POR VENCER","AL DÍA"))))</f>
        <v>PAGA</v>
      </c>
      <c r="P289" t="str">
        <v>TRANSFERENCIA</v>
      </c>
      <c r="Q289">
        <f>IF(N($H289)&lt;2,"",IF(K289="","",K289+31))</f>
        <v>46086</v>
      </c>
      <c r="R289">
        <f>IF(Q289="","",TODAY()-Q289)</f>
        <v>232</v>
      </c>
      <c r="U289" t="str">
        <f>IF(Q289="","SIN ESTADO",IF(S289&lt;&gt;"","PAGA",IF(R289&gt;0,"VENCIDA",IF(R289&gt;=-5,"POR VENCER","AL DÍA"))))</f>
        <v>VENCIDA</v>
      </c>
      <c r="W289">
        <f>IF(N($H289)&lt;3,"",IF(Q289="","",Q289+31))</f>
        <v>46117</v>
      </c>
      <c r="X289">
        <f>IF(W289="","",TODAY()-W289)</f>
        <v>201</v>
      </c>
      <c r="AA289" t="str">
        <f>IF(W289="","SIN ESTADO",IF(Y289&lt;&gt;"","PAGA",IF(X289&gt;0,"VENCIDA",IF(X289&gt;=-5,"POR VENCER","AL DÍA"))))</f>
        <v>VENCIDA</v>
      </c>
      <c r="AC289">
        <f>IF(N($H289)&lt;4,"",IF(W289="","",W289+31))</f>
        <v>46148</v>
      </c>
      <c r="AD289">
        <f>IF(AC289="","",TODAY()-AC289)</f>
        <v>170</v>
      </c>
      <c r="AG289" t="str">
        <f>IF(AC289="","SIN ESTADO",IF(AE289&lt;&gt;"","PAGA",IF(AD289&gt;0,"VENCIDA",IF(AD289&gt;=-5,"POR VENCER","AL DÍA"))))</f>
        <v>VENCIDA</v>
      </c>
      <c r="AI289">
        <f>IF(N($H289)&lt;5,"",IF(AC289="","",AC289+31))</f>
        <v>46179</v>
      </c>
      <c r="AJ289">
        <f>IF(AI289="","",TODAY()-AI289)</f>
        <v>139</v>
      </c>
      <c r="AM289" t="str">
        <f>IF(AI289="","SIN ESTADO",IF(AK289&lt;&gt;"","PAGA",IF(AJ289&gt;0,"VENCIDA",IF(AJ289&gt;=-5,"POR VENCER","AL DÍA"))))</f>
        <v>VENCIDA</v>
      </c>
      <c r="AO289">
        <f>IF(N($H289)&lt;6,"",IF(AI289="","",AI289+31))</f>
        <v>46210</v>
      </c>
      <c r="AP289">
        <f>IF(AO289="","",TODAY()-AO289)</f>
        <v>108</v>
      </c>
      <c r="AS289" t="str">
        <f>IF(AO289="","SIN ESTADO",IF(AQ289&lt;&gt;"","PAGA",IF(AP289&gt;0,"VENCIDA",IF(AP289&gt;=-5,"POR VENCER","AL DÍA"))))</f>
        <v>VENCIDA</v>
      </c>
      <c r="AU289">
        <f>IF(N($H289)&lt;7,"",IF(AO289="","",AO289+31))</f>
        <v>46241</v>
      </c>
      <c r="AV289">
        <f>IF(AU289="","",TODAY()-AU289)</f>
        <v>77</v>
      </c>
      <c r="AY289" t="str">
        <f>IF(AU289="","SIN ESTADO",IF(AW289&lt;&gt;"","PAGA",IF(AV289&gt;0,"VENCIDA",IF(AV289&gt;=-5,"POR VENCER","AL DÍA"))))</f>
        <v>VENCIDA</v>
      </c>
      <c r="BA289">
        <f>IF(N($H289)&lt;8,"",IF(AU289="","",AU289+31))</f>
        <v>46272</v>
      </c>
      <c r="BB289">
        <f>IF(BA289="","",TODAY()-BA289)</f>
        <v>46</v>
      </c>
      <c r="BE289" t="str">
        <f>IF(BA289="","SIN ESTADO",IF(BC289&lt;&gt;"","PAGA",IF(BB289&gt;0,"VENCIDA",IF(BB289&gt;=-5,"POR VENCER","AL DÍA"))))</f>
        <v>VENCIDA</v>
      </c>
      <c r="BG289">
        <f>IF(N($H289)&lt;9,"",IF(BA289="","",BA289+31))</f>
        <v>46303</v>
      </c>
      <c r="BH289">
        <f>IF(BG289="","",TODAY()-BG289)</f>
        <v>15</v>
      </c>
      <c r="BK289" t="str">
        <f>IF(BG289="","SIN ESTADO",IF(BI289&lt;&gt;"","PAGA",IF(BH289&gt;0,"VENCIDA",IF(BH289&gt;=-5,"POR VENCER","AL DÍA"))))</f>
        <v>VENCIDA</v>
      </c>
      <c r="BM289">
        <f>IF(N($H289)&lt;10,"",IF(BG289="","",BG289+31))</f>
        <v>46334</v>
      </c>
      <c r="BN289">
        <f>IF(BM289="","",TODAY()-BM289)</f>
        <v>-16</v>
      </c>
      <c r="BQ289" t="str">
        <f>IF(BM289="","SIN ESTADO",IF(BO289&lt;&gt;"","PAGA",IF(BN289&gt;0,"VENCIDA",IF(BN289&gt;=-5,"POR VENCER","AL DÍA"))))</f>
        <v>AL DÍA</v>
      </c>
      <c r="BS289">
        <f>IF(N($H289)&lt;11,"",IF(BM289="","",BM289+31))</f>
        <v>46365</v>
      </c>
      <c r="BT289">
        <f>IF(BS289="","",TODAY()-BS289)</f>
        <v>-47</v>
      </c>
      <c r="BW289" t="str">
        <f>IF(BS289="","SIN ESTADO",IF(BU289&lt;&gt;"","PAGA",IF(BT289&gt;0,"VENCIDA",IF(BT289&gt;=-5,"POR VENCER","AL DÍA"))))</f>
        <v>AL DÍA</v>
      </c>
      <c r="BY289">
        <f>IF(N($H289)&lt;12,"",IF(BS289="","",BS289+31))</f>
        <v>46396</v>
      </c>
      <c r="BZ289">
        <f>IF(BY289="","",TODAY()-BY289)</f>
        <v>-78</v>
      </c>
      <c r="CC289" t="str">
        <f>IF(BY289="","SIN ESTADO",IF(CA289&lt;&gt;"","PAGA",IF(BZ289&gt;0,"VENCIDA",IF(BZ289&gt;=-5,"POR VENCER","AL DÍA"))))</f>
        <v>AL DÍA</v>
      </c>
      <c r="CE289">
        <f>IF(N($H289)&lt;13,"",IF(BY289="","",BY289+31))</f>
        <v>46427</v>
      </c>
      <c r="CF289">
        <f>IF(CE289="","",TODAY()-CE289)</f>
        <v>-109</v>
      </c>
      <c r="CI289" t="str">
        <f>IF(CE289="","SIN ESTADO",IF(CG289&lt;&gt;"","PAGA",IF(CF289&gt;0,"VENCIDA",IF(CF289&gt;=-5,"POR VENCER","AL DÍA"))))</f>
        <v>AL DÍA</v>
      </c>
      <c r="CK289">
        <f>IF(N($H289)&lt;14,"",IF(CE289="","",CE289+31))</f>
        <v>46458</v>
      </c>
      <c r="CL289">
        <f>IF(CK289="","",TODAY()-CK289)</f>
        <v>-140</v>
      </c>
      <c r="CO289" t="str">
        <f>IF(CK289="","SIN ESTADO",IF(CM289&lt;&gt;"","PAGA",IF(CL289&gt;0,"VENCIDA",IF(CL289&gt;=-5,"POR VENCER","AL DÍA"))))</f>
        <v>AL DÍA</v>
      </c>
      <c r="CQ289">
        <f>IF(N($H289)&lt;15,"",IF(CK289="","",CK289+31))</f>
        <v>46489</v>
      </c>
      <c r="CR289">
        <f>IF(CQ289="","",TODAY()-CQ289)</f>
        <v>-171</v>
      </c>
      <c r="CU289" t="str">
        <f>IF(CQ289="","SIN ESTADO",IF(CS289&lt;&gt;"","PAGA",IF(CR289&gt;0,"VENCIDA",IF(CR289&gt;=-5,"POR VENCER","AL DÍA"))))</f>
        <v>AL DÍA</v>
      </c>
      <c r="CW289">
        <f>IF(N($H289)&lt;16,"",IF(CQ289="","",CQ289+31))</f>
        <v>46520</v>
      </c>
      <c r="CX289">
        <f>IF(CW289="","",TODAY()-CW289)</f>
        <v>-202</v>
      </c>
      <c r="DA289" t="str">
        <f>IF(CW289="","SIN ESTADO",IF(CY289&lt;&gt;"","PAGA",IF(CX289&gt;0,"VENCIDA",IF(CX289&gt;=-5,"POR VENCER","AL DÍA"))))</f>
        <v>AL DÍA</v>
      </c>
      <c r="DC289">
        <f>IF(N($H289)&lt;17,"",IF(CW289="","",CW289+31))</f>
        <v>46551</v>
      </c>
      <c r="DD289">
        <f>IF(DC289="","",TODAY()-DC289)</f>
        <v>-233</v>
      </c>
      <c r="DG289" t="str">
        <f>IF(DC289="","SIN ESTADO",IF(DE289&lt;&gt;"","PAGA",IF(DD289&gt;0,"VENCIDA",IF(DD289&gt;=-5,"POR VENCER","AL DÍA"))))</f>
        <v>AL DÍA</v>
      </c>
      <c r="DI289">
        <f>IF(N($H289)&lt;18,"",IF(DC289="","",DC289+31))</f>
        <v>46582</v>
      </c>
      <c r="DJ289">
        <f>IF(DI289="","",TODAY()-DI289)</f>
        <v>-264</v>
      </c>
      <c r="DM289" t="str">
        <f>IF(DI289="","SIN ESTADO",IF(DK289&lt;&gt;"","PAGA",IF(DJ289&gt;0,"VENCIDA",IF(DJ289&gt;=-5,"POR VENCER","AL DÍA"))))</f>
        <v>AL DÍA</v>
      </c>
      <c r="DO289">
        <f>IF(N($H289)&lt;19,"",IF(DI289="","",DI289+31))</f>
        <v>46613</v>
      </c>
      <c r="DP289">
        <f>IF(DO289="","",TODAY()-DO289)</f>
        <v>-295</v>
      </c>
      <c r="DS289" t="str">
        <f>IF(DO289="","SIN ESTADO",IF(DQ289&lt;&gt;"","PAGA",IF(DP289&gt;0,"VENCIDA",IF(DP289&gt;=-5,"POR VENCER","AL DÍA"))))</f>
        <v>AL DÍA</v>
      </c>
      <c r="DU289">
        <f>IF(N($H289)&lt;20,"",IF(DO289="","",DO289+31))</f>
        <v>46644</v>
      </c>
      <c r="DV289">
        <f>IF(DU289="","",TODAY()-DU289)</f>
        <v>-326</v>
      </c>
      <c r="DY289" t="str">
        <f>IF(DU289="","SIN ESTADO",IF(DW289&lt;&gt;"","PAGA",IF(DV289&gt;0,"VENCIDA",IF(DV289&gt;=-5,"POR VENCER","AL DÍA"))))</f>
        <v>AL DÍA</v>
      </c>
      <c r="EA289">
        <f>IF(N($H289)&lt;21,"",IF(DU289="","",DU289+31))</f>
        <v>46675</v>
      </c>
      <c r="EB289">
        <f>IF(EA289="","",TODAY()-EA289)</f>
        <v>-357</v>
      </c>
      <c r="EE289" t="str">
        <f>IF(EA289="","SIN ESTADO",IF(EC289&lt;&gt;"","PAGA",IF(EB289&gt;0,"VENCIDA",IF(EB289&gt;=-5,"POR VENCER","AL DÍA"))))</f>
        <v>AL DÍA</v>
      </c>
      <c r="EG289">
        <f>IF(N($H289)&lt;22,"",IF(EA289="","",EA289+31))</f>
        <v>46706</v>
      </c>
      <c r="EH289">
        <f>IF(EG289="","",TODAY()-EG289)</f>
        <v>-388</v>
      </c>
      <c r="EK289" t="str">
        <f>IF(EG289="","SIN ESTADO",IF(EI289&lt;&gt;"","PAGA",IF(EH289&gt;0,"VENCIDA",IF(EH289&gt;=-5,"POR VENCER","AL DÍA"))))</f>
        <v>AL DÍA</v>
      </c>
      <c r="EM289">
        <f>IF(N($H289)&lt;23,"",IF(EG289="","",EG289+31))</f>
        <v>46737</v>
      </c>
      <c r="EN289">
        <f>IF(EM289="","",TODAY()-EM289)</f>
        <v>-419</v>
      </c>
      <c r="EQ289" t="str">
        <f>IF(EM289="","SIN ESTADO",IF(EO289&lt;&gt;"","PAGA",IF(EN289&gt;0,"VENCIDA",IF(EN289&gt;=-5,"POR VENCER","AL DÍA"))))</f>
        <v>AL DÍA</v>
      </c>
      <c r="ES289">
        <f>IF(N($H289)&lt;24,"",IF(EM289="","",EM289+31))</f>
        <v>46768</v>
      </c>
      <c r="ET289">
        <f>IF(ES289="","",TODAY()-ES289)</f>
        <v>-450</v>
      </c>
      <c r="EW289" t="str">
        <f>IF(ES289="","SIN ESTADO",IF(EU289&lt;&gt;"","PAGA",IF(ET289&gt;0,"VENCIDA",IF(ET289&gt;=-5,"POR VENCER","AL DÍA"))))</f>
        <v>AL DÍA</v>
      </c>
      <c r="EY289">
        <f>IF(N($H289)&lt;25,"",IF(ES289="","",ES289+31))</f>
        <v>46799</v>
      </c>
      <c r="EZ289">
        <f>IF(EY289="","",TODAY()-EY289)</f>
        <v>-481</v>
      </c>
      <c r="FC289" t="str">
        <f>IF(EY289="","SIN ESTADO",IF(FA289&lt;&gt;"","PAGA",IF(EZ289&gt;0,"VENCIDA",IF(EZ289&gt;=-5,"POR VENCER","AL DÍA"))))</f>
        <v>AL DÍA</v>
      </c>
      <c r="FE289">
        <f>IF(N($H289)&lt;26,"",IF(EY289="","",EY289+31))</f>
        <v>46830</v>
      </c>
      <c r="FF289">
        <f>IF(FE289="","",TODAY()-FE289)</f>
        <v>-512</v>
      </c>
      <c r="FI289" t="str">
        <f>IF(FE289="","SIN ESTADO",IF(FG289&lt;&gt;"","PAGA",IF(FF289&gt;0,"VENCIDA",IF(FF289&gt;=-5,"POR VENCER","AL DÍA"))))</f>
        <v>AL DÍA</v>
      </c>
      <c r="FK289">
        <f>IF(N($H289)&lt;27,"",IF(FE289="","",FE289+31))</f>
        <v>46861</v>
      </c>
      <c r="FL289">
        <f>IF(FK289="","",TODAY()-FK289)</f>
        <v>-543</v>
      </c>
      <c r="FO289" t="str">
        <f>IF(FK289="","SIN ESTADO",IF(FM289&lt;&gt;"","PAGA",IF(FL289&gt;0,"VENCIDA",IF(FL289&gt;=-5,"POR VENCER","AL DÍA"))))</f>
        <v>AL DÍA</v>
      </c>
      <c r="FQ289">
        <f>IF(N($H289)&lt;28,"",IF(FK289="","",FK289+31))</f>
        <v>46892</v>
      </c>
      <c r="FR289">
        <f>IF(FQ289="","",TODAY()-FQ289)</f>
        <v>-574</v>
      </c>
      <c r="FU289" t="str">
        <f>IF(FQ289="","SIN ESTADO",IF(FS289&lt;&gt;"","PAGA",IF(FR289&gt;0,"VENCIDA",IF(FR289&gt;=-5,"POR VENCER","AL DÍA"))))</f>
        <v>AL DÍA</v>
      </c>
      <c r="FW289">
        <f>IF(N($H289)&lt;29,"",IF(FQ289="","",FQ289+31))</f>
        <v>46923</v>
      </c>
      <c r="FX289">
        <f>IF(FW289="","",TODAY()-FW289)</f>
        <v>-605</v>
      </c>
      <c r="GA289" t="str">
        <f>IF(FW289="","SIN ESTADO",IF(FY289&lt;&gt;"","PAGA",IF(FX289&gt;0,"VENCIDA",IF(FX289&gt;=-5,"POR VENCER","AL DÍA"))))</f>
        <v>AL DÍA</v>
      </c>
      <c r="GC289">
        <f>IF(N($H289)&lt;30,"",IF(FW289="","",FW289+31))</f>
        <v>46954</v>
      </c>
      <c r="GD289">
        <f>IF(GC289="","",TODAY()-GC289)</f>
        <v>-636</v>
      </c>
      <c r="GG289" t="str">
        <f>IF(GC289="","SIN ESTADO",IF(GE289&lt;&gt;"","PAGA",IF(GD289&gt;0,"VENCIDA",IF(GD289&gt;=-5,"POR VENCER","AL DÍA"))))</f>
        <v>AL DÍA</v>
      </c>
      <c r="GI289" t="str">
        <f>IF(N($H289)&lt;31,"",IF(GC289="","",GC289+31))</f>
        <v/>
      </c>
      <c r="GJ289" t="str">
        <f>IF(GI289="","",TODAY()-GI289)</f>
        <v/>
      </c>
      <c r="GM289" t="str">
        <f>IF(GI289="","SIN ESTADO",IF(GK289&lt;&gt;"","PAGA",IF(GJ289&gt;0,"VENCIDA",IF(GJ289&gt;=-5,"POR VENCER","AL DÍA"))))</f>
        <v>SIN ESTADO</v>
      </c>
      <c r="GO289" t="str">
        <f>IF(N($H289)&lt;32,"",IF(GI289="","",GI289+31))</f>
        <v/>
      </c>
      <c r="GP289" t="str">
        <f>IF(GO289="","",TODAY()-GO289)</f>
        <v/>
      </c>
      <c r="GS289" t="str">
        <f>IF(GO289="","SIN ESTADO",IF(GQ289&lt;&gt;"","PAGA",IF(GP289&gt;0,"VENCIDA",IF(GP289&gt;=-5,"POR VENCER","AL DÍA"))))</f>
        <v>SIN ESTADO</v>
      </c>
      <c r="GU289" t="str">
        <f>IF(N($H289)&lt;33,"",IF(GO289="","",GO289+31))</f>
        <v/>
      </c>
      <c r="GV289" t="str">
        <f>IF(GU289="","",TODAY()-GU289)</f>
        <v/>
      </c>
      <c r="GY289" t="str">
        <f>IF(GU289="","SIN ESTADO",IF(GW289&lt;&gt;"","PAGA",IF(GV289&gt;0,"VENCIDA",IF(GV289&gt;=-5,"POR VENCER","AL DÍA"))))</f>
        <v>SIN ESTADO</v>
      </c>
      <c r="HA289" t="str">
        <f>IF(N($H289)&lt;34,"",IF(GU289="","",GU289+31))</f>
        <v/>
      </c>
      <c r="HB289" t="str">
        <f>IF(HA289="","",TODAY()-HA289)</f>
        <v/>
      </c>
      <c r="HE289" t="str">
        <f>IF(HA289="","SIN ESTADO",IF(HC289&lt;&gt;"","PAGA",IF(HB289&gt;0,"VENCIDA",IF(HB289&gt;=-5,"POR VENCER","AL DÍA"))))</f>
        <v>SIN ESTADO</v>
      </c>
      <c r="HG289" t="str">
        <f>IF(N($H289)&lt;35,"",IF(HA289="","",HA289+31))</f>
        <v/>
      </c>
      <c r="HH289" t="str">
        <f>IF(HG289="","",TODAY()-HG289)</f>
        <v/>
      </c>
      <c r="HK289" t="str">
        <f>IF(HG289="","SIN ESTADO",IF(HI289&lt;&gt;"","PAGA",IF(HH289&gt;0,"VENCIDA",IF(HH289&gt;=-5,"POR VENCER","AL DÍA"))))</f>
        <v>SIN ESTADO</v>
      </c>
      <c r="HM289" t="str">
        <f>IF(N($H289)&lt;36,"",IF(HG289="","",HG289+31))</f>
        <v/>
      </c>
      <c r="HN289" t="str">
        <f>IF(HM289="","",TODAY()-HM289)</f>
        <v/>
      </c>
      <c r="HQ289" t="str">
        <f>IF(HM289="","SIN ESTADO",IF(HO289&lt;&gt;"","PAGA",IF(HN289&gt;0,"VENCIDA",IF(HN289&gt;=-5,"POR VENCER","AL DÍA"))))</f>
        <v>SIN ESTADO</v>
      </c>
      <c r="HS289">
        <f>N289+T289+Z289+AF289+AL289+AR289+AX289+BD289+BJ289+BP289+BV289+CB289+CH289+CN289+CT289+CZ289+DF289+DL289+DR289+DX289+ED289+EJ289+EP289+EV289+FB289+FH289+FN289+FT289+FZ289+GF289+GL289+GR289+GX289+HD289+HJ289+HP289</f>
        <v>1000000</v>
      </c>
      <c r="HU289">
        <f>IFERROR(N($J289),0)</f>
        <v>1073400</v>
      </c>
      <c r="HW289">
        <f>SUMPRODUCT((MOD(COLUMN($M289:$HR289)-COLUMN($M289),6)=0)*ISNUMBER($M289:$HR289)*($M289:$HR289&gt;=RESUMEN!$C$26)*($M289:$HR289&lt;=RESUMEN!$C$27)*IFERROR(N($N289:$HS289),0))</f>
        <v>0</v>
      </c>
      <c r="HX289">
        <f>SUMPRODUCT((MOD(COLUMN($M289:$HR289)-COLUMN($M289),6)=0)*ISNUMBER($M289:$HR289)*($M289:$HR289&gt;=RESUMEN!$C$26)*($M289:$HR289&lt;=RESUMEN!$C$27))</f>
        <v>0</v>
      </c>
    </row>
    <row r="290">
      <c r="B290">
        <f>VENTAS!A289</f>
        <v>287</v>
      </c>
      <c r="C290" t="str">
        <f>VENTAS!B289</f>
        <v xml:space="preserve">LC2 - 30 - 8 </v>
      </c>
      <c r="D290" t="str">
        <f>VENTAS!C289</f>
        <v>VENDIDO</v>
      </c>
      <c r="E290">
        <f>VENTAS!D289</f>
        <v>28000000</v>
      </c>
      <c r="F290">
        <f>VENTAS!J289</f>
        <v>24000000</v>
      </c>
      <c r="G290">
        <f>VENTAS!F289</f>
        <v>46085</v>
      </c>
      <c r="H290">
        <f>VENTAS!K289</f>
        <v>24</v>
      </c>
      <c r="I290" t="str">
        <f>VENTAS!M289</f>
        <v xml:space="preserve">04 DE CADA MES </v>
      </c>
      <c r="J290">
        <f>VENTAS!L289</f>
        <v>1000000</v>
      </c>
      <c r="K290">
        <f>IF(N($H290)&lt;1,"",$G290+31)</f>
        <v>46116</v>
      </c>
      <c r="L290">
        <f>IF(K290="","",TODAY()-K290)</f>
        <v>202</v>
      </c>
      <c r="M290">
        <v>46086</v>
      </c>
      <c r="N290">
        <v>1000000</v>
      </c>
      <c r="O290" t="str">
        <f>IF(K290="","SIN ESTADO",IF(M290&lt;&gt;"","PAGA",IF(L290&gt;0,"VENCIDA",IF(L290&gt;=-5,"POR VENCER","AL DÍA"))))</f>
        <v>PAGA</v>
      </c>
      <c r="P290" t="str">
        <v>TRANSFERENCIA</v>
      </c>
      <c r="Q290">
        <f>IF(N($H290)&lt;2,"",IF(K290="","",K290+31))</f>
        <v>46147</v>
      </c>
      <c r="R290">
        <f>IF(Q290="","",TODAY()-Q290)</f>
        <v>171</v>
      </c>
      <c r="S290">
        <v>46113</v>
      </c>
      <c r="T290">
        <v>1000000</v>
      </c>
      <c r="U290" t="str">
        <f>IF(Q290="","SIN ESTADO",IF(S290&lt;&gt;"","PAGA",IF(R290&gt;0,"VENCIDA",IF(R290&gt;=-5,"POR VENCER","AL DÍA"))))</f>
        <v>PAGA</v>
      </c>
      <c r="V290" t="str">
        <v>TRANSFERENCIA</v>
      </c>
      <c r="W290">
        <f>IF(N($H290)&lt;3,"",IF(Q290="","",Q290+31))</f>
        <v>46178</v>
      </c>
      <c r="X290">
        <f>IF(W290="","",TODAY()-W290)</f>
        <v>140</v>
      </c>
      <c r="Y290">
        <v>46145</v>
      </c>
      <c r="Z290">
        <v>1000000</v>
      </c>
      <c r="AA290" t="str">
        <f>IF(W290="","SIN ESTADO",IF(Y290&lt;&gt;"","PAGA",IF(X290&gt;0,"VENCIDA",IF(X290&gt;=-5,"POR VENCER","AL DÍA"))))</f>
        <v>PAGA</v>
      </c>
      <c r="AB290" t="str">
        <v>TRANSFERENCIA</v>
      </c>
      <c r="AC290">
        <f>IF(N($H290)&lt;4,"",IF(W290="","",W290+31))</f>
        <v>46209</v>
      </c>
      <c r="AD290">
        <f>IF(AC290="","",TODAY()-AC290)</f>
        <v>109</v>
      </c>
      <c r="AG290" t="str">
        <f>IF(AC290="","SIN ESTADO",IF(AE290&lt;&gt;"","PAGA",IF(AD290&gt;0,"VENCIDA",IF(AD290&gt;=-5,"POR VENCER","AL DÍA"))))</f>
        <v>VENCIDA</v>
      </c>
      <c r="AI290">
        <f>IF(N($H290)&lt;5,"",IF(AC290="","",AC290+31))</f>
        <v>46240</v>
      </c>
      <c r="AJ290">
        <f>IF(AI290="","",TODAY()-AI290)</f>
        <v>78</v>
      </c>
      <c r="AM290" t="str">
        <f>IF(AI290="","SIN ESTADO",IF(AK290&lt;&gt;"","PAGA",IF(AJ290&gt;0,"VENCIDA",IF(AJ290&gt;=-5,"POR VENCER","AL DÍA"))))</f>
        <v>VENCIDA</v>
      </c>
      <c r="AO290">
        <f>IF(N($H290)&lt;6,"",IF(AI290="","",AI290+31))</f>
        <v>46271</v>
      </c>
      <c r="AP290">
        <f>IF(AO290="","",TODAY()-AO290)</f>
        <v>47</v>
      </c>
      <c r="AS290" t="str">
        <f>IF(AO290="","SIN ESTADO",IF(AQ290&lt;&gt;"","PAGA",IF(AP290&gt;0,"VENCIDA",IF(AP290&gt;=-5,"POR VENCER","AL DÍA"))))</f>
        <v>VENCIDA</v>
      </c>
      <c r="AU290">
        <f>IF(N($H290)&lt;7,"",IF(AO290="","",AO290+31))</f>
        <v>46302</v>
      </c>
      <c r="AV290">
        <f>IF(AU290="","",TODAY()-AU290)</f>
        <v>16</v>
      </c>
      <c r="AY290" t="str">
        <f>IF(AU290="","SIN ESTADO",IF(AW290&lt;&gt;"","PAGA",IF(AV290&gt;0,"VENCIDA",IF(AV290&gt;=-5,"POR VENCER","AL DÍA"))))</f>
        <v>VENCIDA</v>
      </c>
      <c r="BA290">
        <f>IF(N($H290)&lt;8,"",IF(AU290="","",AU290+31))</f>
        <v>46333</v>
      </c>
      <c r="BB290">
        <f>IF(BA290="","",TODAY()-BA290)</f>
        <v>-15</v>
      </c>
      <c r="BE290" t="str">
        <f>IF(BA290="","SIN ESTADO",IF(BC290&lt;&gt;"","PAGA",IF(BB290&gt;0,"VENCIDA",IF(BB290&gt;=-5,"POR VENCER","AL DÍA"))))</f>
        <v>AL DÍA</v>
      </c>
      <c r="BG290">
        <f>IF(N($H290)&lt;9,"",IF(BA290="","",BA290+31))</f>
        <v>46364</v>
      </c>
      <c r="BH290">
        <f>IF(BG290="","",TODAY()-BG290)</f>
        <v>-46</v>
      </c>
      <c r="BK290" t="str">
        <f>IF(BG290="","SIN ESTADO",IF(BI290&lt;&gt;"","PAGA",IF(BH290&gt;0,"VENCIDA",IF(BH290&gt;=-5,"POR VENCER","AL DÍA"))))</f>
        <v>AL DÍA</v>
      </c>
      <c r="BM290">
        <f>IF(N($H290)&lt;10,"",IF(BG290="","",BG290+31))</f>
        <v>46395</v>
      </c>
      <c r="BN290">
        <f>IF(BM290="","",TODAY()-BM290)</f>
        <v>-77</v>
      </c>
      <c r="BQ290" t="str">
        <f>IF(BM290="","SIN ESTADO",IF(BO290&lt;&gt;"","PAGA",IF(BN290&gt;0,"VENCIDA",IF(BN290&gt;=-5,"POR VENCER","AL DÍA"))))</f>
        <v>AL DÍA</v>
      </c>
      <c r="BS290">
        <f>IF(N($H290)&lt;11,"",IF(BM290="","",BM290+31))</f>
        <v>46426</v>
      </c>
      <c r="BT290">
        <f>IF(BS290="","",TODAY()-BS290)</f>
        <v>-108</v>
      </c>
      <c r="BW290" t="str">
        <f>IF(BS290="","SIN ESTADO",IF(BU290&lt;&gt;"","PAGA",IF(BT290&gt;0,"VENCIDA",IF(BT290&gt;=-5,"POR VENCER","AL DÍA"))))</f>
        <v>AL DÍA</v>
      </c>
      <c r="BY290">
        <f>IF(N($H290)&lt;12,"",IF(BS290="","",BS290+31))</f>
        <v>46457</v>
      </c>
      <c r="BZ290">
        <f>IF(BY290="","",TODAY()-BY290)</f>
        <v>-139</v>
      </c>
      <c r="CC290" t="str">
        <f>IF(BY290="","SIN ESTADO",IF(CA290&lt;&gt;"","PAGA",IF(BZ290&gt;0,"VENCIDA",IF(BZ290&gt;=-5,"POR VENCER","AL DÍA"))))</f>
        <v>AL DÍA</v>
      </c>
      <c r="CE290">
        <f>IF(N($H290)&lt;13,"",IF(BY290="","",BY290+31))</f>
        <v>46488</v>
      </c>
      <c r="CF290">
        <f>IF(CE290="","",TODAY()-CE290)</f>
        <v>-170</v>
      </c>
      <c r="CI290" t="str">
        <f>IF(CE290="","SIN ESTADO",IF(CG290&lt;&gt;"","PAGA",IF(CF290&gt;0,"VENCIDA",IF(CF290&gt;=-5,"POR VENCER","AL DÍA"))))</f>
        <v>AL DÍA</v>
      </c>
      <c r="CK290">
        <f>IF(N($H290)&lt;14,"",IF(CE290="","",CE290+31))</f>
        <v>46519</v>
      </c>
      <c r="CL290">
        <f>IF(CK290="","",TODAY()-CK290)</f>
        <v>-201</v>
      </c>
      <c r="CO290" t="str">
        <f>IF(CK290="","SIN ESTADO",IF(CM290&lt;&gt;"","PAGA",IF(CL290&gt;0,"VENCIDA",IF(CL290&gt;=-5,"POR VENCER","AL DÍA"))))</f>
        <v>AL DÍA</v>
      </c>
      <c r="CQ290">
        <f>IF(N($H290)&lt;15,"",IF(CK290="","",CK290+31))</f>
        <v>46550</v>
      </c>
      <c r="CR290">
        <f>IF(CQ290="","",TODAY()-CQ290)</f>
        <v>-232</v>
      </c>
      <c r="CU290" t="str">
        <f>IF(CQ290="","SIN ESTADO",IF(CS290&lt;&gt;"","PAGA",IF(CR290&gt;0,"VENCIDA",IF(CR290&gt;=-5,"POR VENCER","AL DÍA"))))</f>
        <v>AL DÍA</v>
      </c>
      <c r="CW290">
        <f>IF(N($H290)&lt;16,"",IF(CQ290="","",CQ290+31))</f>
        <v>46581</v>
      </c>
      <c r="CX290">
        <f>IF(CW290="","",TODAY()-CW290)</f>
        <v>-263</v>
      </c>
      <c r="DA290" t="str">
        <f>IF(CW290="","SIN ESTADO",IF(CY290&lt;&gt;"","PAGA",IF(CX290&gt;0,"VENCIDA",IF(CX290&gt;=-5,"POR VENCER","AL DÍA"))))</f>
        <v>AL DÍA</v>
      </c>
      <c r="DC290">
        <f>IF(N($H290)&lt;17,"",IF(CW290="","",CW290+31))</f>
        <v>46612</v>
      </c>
      <c r="DD290">
        <f>IF(DC290="","",TODAY()-DC290)</f>
        <v>-294</v>
      </c>
      <c r="DG290" t="str">
        <f>IF(DC290="","SIN ESTADO",IF(DE290&lt;&gt;"","PAGA",IF(DD290&gt;0,"VENCIDA",IF(DD290&gt;=-5,"POR VENCER","AL DÍA"))))</f>
        <v>AL DÍA</v>
      </c>
      <c r="DI290">
        <f>IF(N($H290)&lt;18,"",IF(DC290="","",DC290+31))</f>
        <v>46643</v>
      </c>
      <c r="DJ290">
        <f>IF(DI290="","",TODAY()-DI290)</f>
        <v>-325</v>
      </c>
      <c r="DM290" t="str">
        <f>IF(DI290="","SIN ESTADO",IF(DK290&lt;&gt;"","PAGA",IF(DJ290&gt;0,"VENCIDA",IF(DJ290&gt;=-5,"POR VENCER","AL DÍA"))))</f>
        <v>AL DÍA</v>
      </c>
      <c r="DO290">
        <f>IF(N($H290)&lt;19,"",IF(DI290="","",DI290+31))</f>
        <v>46674</v>
      </c>
      <c r="DP290">
        <f>IF(DO290="","",TODAY()-DO290)</f>
        <v>-356</v>
      </c>
      <c r="DS290" t="str">
        <f>IF(DO290="","SIN ESTADO",IF(DQ290&lt;&gt;"","PAGA",IF(DP290&gt;0,"VENCIDA",IF(DP290&gt;=-5,"POR VENCER","AL DÍA"))))</f>
        <v>AL DÍA</v>
      </c>
      <c r="DU290">
        <f>IF(N($H290)&lt;20,"",IF(DO290="","",DO290+31))</f>
        <v>46705</v>
      </c>
      <c r="DV290">
        <f>IF(DU290="","",TODAY()-DU290)</f>
        <v>-387</v>
      </c>
      <c r="DY290" t="str">
        <f>IF(DU290="","SIN ESTADO",IF(DW290&lt;&gt;"","PAGA",IF(DV290&gt;0,"VENCIDA",IF(DV290&gt;=-5,"POR VENCER","AL DÍA"))))</f>
        <v>AL DÍA</v>
      </c>
      <c r="EA290">
        <f>IF(N($H290)&lt;21,"",IF(DU290="","",DU290+31))</f>
        <v>46736</v>
      </c>
      <c r="EB290">
        <f>IF(EA290="","",TODAY()-EA290)</f>
        <v>-418</v>
      </c>
      <c r="EE290" t="str">
        <f>IF(EA290="","SIN ESTADO",IF(EC290&lt;&gt;"","PAGA",IF(EB290&gt;0,"VENCIDA",IF(EB290&gt;=-5,"POR VENCER","AL DÍA"))))</f>
        <v>AL DÍA</v>
      </c>
      <c r="EG290">
        <f>IF(N($H290)&lt;22,"",IF(EA290="","",EA290+31))</f>
        <v>46767</v>
      </c>
      <c r="EH290">
        <f>IF(EG290="","",TODAY()-EG290)</f>
        <v>-449</v>
      </c>
      <c r="EK290" t="str">
        <f>IF(EG290="","SIN ESTADO",IF(EI290&lt;&gt;"","PAGA",IF(EH290&gt;0,"VENCIDA",IF(EH290&gt;=-5,"POR VENCER","AL DÍA"))))</f>
        <v>AL DÍA</v>
      </c>
      <c r="EM290">
        <f>IF(N($H290)&lt;23,"",IF(EG290="","",EG290+31))</f>
        <v>46798</v>
      </c>
      <c r="EN290">
        <f>IF(EM290="","",TODAY()-EM290)</f>
        <v>-480</v>
      </c>
      <c r="EQ290" t="str">
        <f>IF(EM290="","SIN ESTADO",IF(EO290&lt;&gt;"","PAGA",IF(EN290&gt;0,"VENCIDA",IF(EN290&gt;=-5,"POR VENCER","AL DÍA"))))</f>
        <v>AL DÍA</v>
      </c>
      <c r="ES290">
        <f>IF(N($H290)&lt;24,"",IF(EM290="","",EM290+31))</f>
        <v>46829</v>
      </c>
      <c r="ET290">
        <f>IF(ES290="","",TODAY()-ES290)</f>
        <v>-511</v>
      </c>
      <c r="EW290" t="str">
        <f>IF(ES290="","SIN ESTADO",IF(EU290&lt;&gt;"","PAGA",IF(ET290&gt;0,"VENCIDA",IF(ET290&gt;=-5,"POR VENCER","AL DÍA"))))</f>
        <v>AL DÍA</v>
      </c>
      <c r="EY290" t="str">
        <f>IF(N($H290)&lt;25,"",IF(ES290="","",ES290+31))</f>
        <v/>
      </c>
      <c r="EZ290" t="str">
        <f>IF(EY290="","",TODAY()-EY290)</f>
        <v/>
      </c>
      <c r="FC290" t="str">
        <f>IF(EY290="","SIN ESTADO",IF(FA290&lt;&gt;"","PAGA",IF(EZ290&gt;0,"VENCIDA",IF(EZ290&gt;=-5,"POR VENCER","AL DÍA"))))</f>
        <v>SIN ESTADO</v>
      </c>
      <c r="FE290" t="str">
        <f>IF(N($H290)&lt;26,"",IF(EY290="","",EY290+31))</f>
        <v/>
      </c>
      <c r="FF290" t="str">
        <f>IF(FE290="","",TODAY()-FE290)</f>
        <v/>
      </c>
      <c r="FI290" t="str">
        <f>IF(FE290="","SIN ESTADO",IF(FG290&lt;&gt;"","PAGA",IF(FF290&gt;0,"VENCIDA",IF(FF290&gt;=-5,"POR VENCER","AL DÍA"))))</f>
        <v>SIN ESTADO</v>
      </c>
      <c r="FK290" t="str">
        <f>IF(N($H290)&lt;27,"",IF(FE290="","",FE290+31))</f>
        <v/>
      </c>
      <c r="FL290" t="str">
        <f>IF(FK290="","",TODAY()-FK290)</f>
        <v/>
      </c>
      <c r="FO290" t="str">
        <f>IF(FK290="","SIN ESTADO",IF(FM290&lt;&gt;"","PAGA",IF(FL290&gt;0,"VENCIDA",IF(FL290&gt;=-5,"POR VENCER","AL DÍA"))))</f>
        <v>SIN ESTADO</v>
      </c>
      <c r="FQ290" t="str">
        <f>IF(N($H290)&lt;28,"",IF(FK290="","",FK290+31))</f>
        <v/>
      </c>
      <c r="FR290" t="str">
        <f>IF(FQ290="","",TODAY()-FQ290)</f>
        <v/>
      </c>
      <c r="FU290" t="str">
        <f>IF(FQ290="","SIN ESTADO",IF(FS290&lt;&gt;"","PAGA",IF(FR290&gt;0,"VENCIDA",IF(FR290&gt;=-5,"POR VENCER","AL DÍA"))))</f>
        <v>SIN ESTADO</v>
      </c>
      <c r="FW290" t="str">
        <f>IF(N($H290)&lt;29,"",IF(FQ290="","",FQ290+31))</f>
        <v/>
      </c>
      <c r="FX290" t="str">
        <f>IF(FW290="","",TODAY()-FW290)</f>
        <v/>
      </c>
      <c r="GA290" t="str">
        <f>IF(FW290="","SIN ESTADO",IF(FY290&lt;&gt;"","PAGA",IF(FX290&gt;0,"VENCIDA",IF(FX290&gt;=-5,"POR VENCER","AL DÍA"))))</f>
        <v>SIN ESTADO</v>
      </c>
      <c r="GC290" t="str">
        <f>IF(N($H290)&lt;30,"",IF(FW290="","",FW290+31))</f>
        <v/>
      </c>
      <c r="GD290" t="str">
        <f>IF(GC290="","",TODAY()-GC290)</f>
        <v/>
      </c>
      <c r="GG290" t="str">
        <f>IF(GC290="","SIN ESTADO",IF(GE290&lt;&gt;"","PAGA",IF(GD290&gt;0,"VENCIDA",IF(GD290&gt;=-5,"POR VENCER","AL DÍA"))))</f>
        <v>SIN ESTADO</v>
      </c>
      <c r="GI290" t="str">
        <f>IF(N($H290)&lt;31,"",IF(GC290="","",GC290+31))</f>
        <v/>
      </c>
      <c r="GJ290" t="str">
        <f>IF(GI290="","",TODAY()-GI290)</f>
        <v/>
      </c>
      <c r="GM290" t="str">
        <f>IF(GI290="","SIN ESTADO",IF(GK290&lt;&gt;"","PAGA",IF(GJ290&gt;0,"VENCIDA",IF(GJ290&gt;=-5,"POR VENCER","AL DÍA"))))</f>
        <v>SIN ESTADO</v>
      </c>
      <c r="GO290" t="str">
        <f>IF(N($H290)&lt;32,"",IF(GI290="","",GI290+31))</f>
        <v/>
      </c>
      <c r="GP290" t="str">
        <f>IF(GO290="","",TODAY()-GO290)</f>
        <v/>
      </c>
      <c r="GS290" t="str">
        <f>IF(GO290="","SIN ESTADO",IF(GQ290&lt;&gt;"","PAGA",IF(GP290&gt;0,"VENCIDA",IF(GP290&gt;=-5,"POR VENCER","AL DÍA"))))</f>
        <v>SIN ESTADO</v>
      </c>
      <c r="GU290" t="str">
        <f>IF(N($H290)&lt;33,"",IF(GO290="","",GO290+31))</f>
        <v/>
      </c>
      <c r="GV290" t="str">
        <f>IF(GU290="","",TODAY()-GU290)</f>
        <v/>
      </c>
      <c r="GY290" t="str">
        <f>IF(GU290="","SIN ESTADO",IF(GW290&lt;&gt;"","PAGA",IF(GV290&gt;0,"VENCIDA",IF(GV290&gt;=-5,"POR VENCER","AL DÍA"))))</f>
        <v>SIN ESTADO</v>
      </c>
      <c r="HA290" t="str">
        <f>IF(N($H290)&lt;34,"",IF(GU290="","",GU290+31))</f>
        <v/>
      </c>
      <c r="HB290" t="str">
        <f>IF(HA290="","",TODAY()-HA290)</f>
        <v/>
      </c>
      <c r="HE290" t="str">
        <f>IF(HA290="","SIN ESTADO",IF(HC290&lt;&gt;"","PAGA",IF(HB290&gt;0,"VENCIDA",IF(HB290&gt;=-5,"POR VENCER","AL DÍA"))))</f>
        <v>SIN ESTADO</v>
      </c>
      <c r="HG290" t="str">
        <f>IF(N($H290)&lt;35,"",IF(HA290="","",HA290+31))</f>
        <v/>
      </c>
      <c r="HH290" t="str">
        <f>IF(HG290="","",TODAY()-HG290)</f>
        <v/>
      </c>
      <c r="HK290" t="str">
        <f>IF(HG290="","SIN ESTADO",IF(HI290&lt;&gt;"","PAGA",IF(HH290&gt;0,"VENCIDA",IF(HH290&gt;=-5,"POR VENCER","AL DÍA"))))</f>
        <v>SIN ESTADO</v>
      </c>
      <c r="HM290" t="str">
        <f>IF(N($H290)&lt;36,"",IF(HG290="","",HG290+31))</f>
        <v/>
      </c>
      <c r="HN290" t="str">
        <f>IF(HM290="","",TODAY()-HM290)</f>
        <v/>
      </c>
      <c r="HQ290" t="str">
        <f>IF(HM290="","SIN ESTADO",IF(HO290&lt;&gt;"","PAGA",IF(HN290&gt;0,"VENCIDA",IF(HN290&gt;=-5,"POR VENCER","AL DÍA"))))</f>
        <v>SIN ESTADO</v>
      </c>
      <c r="HS290">
        <f>N290+T290+Z290+AF290+AL290+AR290+AX290+BD290+BJ290+BP290+BV290+CB290+CH290+CN290+CT290+CZ290+DF290+DL290+DR290+DX290+ED290+EJ290+EP290+EV290+FB290+FH290+FN290+FT290+FZ290+GF290+GL290+GR290+GX290+HD290+HJ290+HP290</f>
        <v>3000000</v>
      </c>
      <c r="HU290">
        <f>IFERROR(N($J290),0)</f>
        <v>1000000</v>
      </c>
      <c r="HW290">
        <f>SUMPRODUCT((MOD(COLUMN($M290:$HR290)-COLUMN($M290),6)=0)*ISNUMBER($M290:$HR290)*($M290:$HR290&gt;=RESUMEN!$C$26)*($M290:$HR290&lt;=RESUMEN!$C$27)*IFERROR(N($N290:$HS290),0))</f>
        <v>0</v>
      </c>
      <c r="HX290">
        <f>SUMPRODUCT((MOD(COLUMN($M290:$HR290)-COLUMN($M290),6)=0)*ISNUMBER($M290:$HR290)*($M290:$HR290&gt;=RESUMEN!$C$26)*($M290:$HR290&lt;=RESUMEN!$C$27))</f>
        <v>0</v>
      </c>
    </row>
    <row r="291">
      <c r="B291">
        <f>VENTAS!A290</f>
        <v>288</v>
      </c>
      <c r="C291" t="str">
        <f>VENTAS!B290</f>
        <v xml:space="preserve">LC2 - 30 - 9 </v>
      </c>
      <c r="D291" t="str">
        <f>VENTAS!C290</f>
        <v>VENDIDO</v>
      </c>
      <c r="E291">
        <f>VENTAS!D290</f>
        <v>27000000</v>
      </c>
      <c r="F291">
        <f>VENTAS!J290</f>
        <v>0</v>
      </c>
      <c r="G291">
        <f>VENTAS!F290</f>
        <v>45842</v>
      </c>
      <c r="H291">
        <f>VENTAS!K290</f>
        <v>0</v>
      </c>
      <c r="I291" t="str">
        <f>VENTAS!M290</f>
        <v>-</v>
      </c>
      <c r="J291">
        <f>VENTAS!L290</f>
        <v>0</v>
      </c>
      <c r="K291" t="str">
        <f>IF(N($H291)&lt;1,"",$G291+31)</f>
        <v/>
      </c>
      <c r="L291" t="str">
        <f>IF(K291="","",TODAY()-K291)</f>
        <v/>
      </c>
      <c r="M291">
        <v>45842</v>
      </c>
      <c r="N291">
        <v>0</v>
      </c>
      <c r="O291" t="str">
        <f>IF(K291="","SIN ESTADO",IF(M291&lt;&gt;"","PAGA",IF(L291&gt;0,"VENCIDA",IF(L291&gt;=-5,"POR VENCER","AL DÍA"))))</f>
        <v>SIN ESTADO</v>
      </c>
      <c r="P291" t="str">
        <v>EFECTIVO</v>
      </c>
      <c r="Q291" t="str">
        <f>IF(N($H291)&lt;2,"",IF(K291="","",K291+31))</f>
        <v/>
      </c>
      <c r="R291" t="str">
        <f>IF(Q291="","",TODAY()-Q291)</f>
        <v/>
      </c>
      <c r="U291" t="str">
        <f>IF(Q291="","SIN ESTADO",IF(S291&lt;&gt;"","PAGA",IF(R291&gt;0,"VENCIDA",IF(R291&gt;=-5,"POR VENCER","AL DÍA"))))</f>
        <v>SIN ESTADO</v>
      </c>
      <c r="W291" t="str">
        <f>IF(N($H291)&lt;3,"",IF(Q291="","",Q291+31))</f>
        <v/>
      </c>
      <c r="X291" t="str">
        <f>IF(W291="","",TODAY()-W291)</f>
        <v/>
      </c>
      <c r="AA291" t="str">
        <f>IF(W291="","SIN ESTADO",IF(Y291&lt;&gt;"","PAGA",IF(X291&gt;0,"VENCIDA",IF(X291&gt;=-5,"POR VENCER","AL DÍA"))))</f>
        <v>SIN ESTADO</v>
      </c>
      <c r="AC291" t="str">
        <f>IF(N($H291)&lt;4,"",IF(W291="","",W291+31))</f>
        <v/>
      </c>
      <c r="AD291" t="str">
        <f>IF(AC291="","",TODAY()-AC291)</f>
        <v/>
      </c>
      <c r="AG291" t="str">
        <f>IF(AC291="","SIN ESTADO",IF(AE291&lt;&gt;"","PAGA",IF(AD291&gt;0,"VENCIDA",IF(AD291&gt;=-5,"POR VENCER","AL DÍA"))))</f>
        <v>SIN ESTADO</v>
      </c>
      <c r="AI291" t="str">
        <f>IF(N($H291)&lt;5,"",IF(AC291="","",AC291+31))</f>
        <v/>
      </c>
      <c r="AJ291" t="str">
        <f>IF(AI291="","",TODAY()-AI291)</f>
        <v/>
      </c>
      <c r="AM291" t="str">
        <f>IF(AI291="","SIN ESTADO",IF(AK291&lt;&gt;"","PAGA",IF(AJ291&gt;0,"VENCIDA",IF(AJ291&gt;=-5,"POR VENCER","AL DÍA"))))</f>
        <v>SIN ESTADO</v>
      </c>
      <c r="AO291" t="str">
        <f>IF(N($H291)&lt;6,"",IF(AI291="","",AI291+31))</f>
        <v/>
      </c>
      <c r="AP291" t="str">
        <f>IF(AO291="","",TODAY()-AO291)</f>
        <v/>
      </c>
      <c r="AS291" t="str">
        <f>IF(AO291="","SIN ESTADO",IF(AQ291&lt;&gt;"","PAGA",IF(AP291&gt;0,"VENCIDA",IF(AP291&gt;=-5,"POR VENCER","AL DÍA"))))</f>
        <v>SIN ESTADO</v>
      </c>
      <c r="AU291" t="str">
        <f>IF(N($H291)&lt;7,"",IF(AO291="","",AO291+31))</f>
        <v/>
      </c>
      <c r="AV291" t="str">
        <f>IF(AU291="","",TODAY()-AU291)</f>
        <v/>
      </c>
      <c r="AY291" t="str">
        <f>IF(AU291="","SIN ESTADO",IF(AW291&lt;&gt;"","PAGA",IF(AV291&gt;0,"VENCIDA",IF(AV291&gt;=-5,"POR VENCER","AL DÍA"))))</f>
        <v>SIN ESTADO</v>
      </c>
      <c r="BA291" t="str">
        <f>IF(N($H291)&lt;8,"",IF(AU291="","",AU291+31))</f>
        <v/>
      </c>
      <c r="BB291" t="str">
        <f>IF(BA291="","",TODAY()-BA291)</f>
        <v/>
      </c>
      <c r="BE291" t="str">
        <f>IF(BA291="","SIN ESTADO",IF(BC291&lt;&gt;"","PAGA",IF(BB291&gt;0,"VENCIDA",IF(BB291&gt;=-5,"POR VENCER","AL DÍA"))))</f>
        <v>SIN ESTADO</v>
      </c>
      <c r="BG291" t="str">
        <f>IF(N($H291)&lt;9,"",IF(BA291="","",BA291+31))</f>
        <v/>
      </c>
      <c r="BH291" t="str">
        <f>IF(BG291="","",TODAY()-BG291)</f>
        <v/>
      </c>
      <c r="BK291" t="str">
        <f>IF(BG291="","SIN ESTADO",IF(BI291&lt;&gt;"","PAGA",IF(BH291&gt;0,"VENCIDA",IF(BH291&gt;=-5,"POR VENCER","AL DÍA"))))</f>
        <v>SIN ESTADO</v>
      </c>
      <c r="BM291" t="str">
        <f>IF(N($H291)&lt;10,"",IF(BG291="","",BG291+31))</f>
        <v/>
      </c>
      <c r="BN291" t="str">
        <f>IF(BM291="","",TODAY()-BM291)</f>
        <v/>
      </c>
      <c r="BQ291" t="str">
        <f>IF(BM291="","SIN ESTADO",IF(BO291&lt;&gt;"","PAGA",IF(BN291&gt;0,"VENCIDA",IF(BN291&gt;=-5,"POR VENCER","AL DÍA"))))</f>
        <v>SIN ESTADO</v>
      </c>
      <c r="BS291" t="str">
        <f>IF(N($H291)&lt;11,"",IF(BM291="","",BM291+31))</f>
        <v/>
      </c>
      <c r="BT291" t="str">
        <f>IF(BS291="","",TODAY()-BS291)</f>
        <v/>
      </c>
      <c r="BW291" t="str">
        <f>IF(BS291="","SIN ESTADO",IF(BU291&lt;&gt;"","PAGA",IF(BT291&gt;0,"VENCIDA",IF(BT291&gt;=-5,"POR VENCER","AL DÍA"))))</f>
        <v>SIN ESTADO</v>
      </c>
      <c r="BY291" t="str">
        <f>IF(N($H291)&lt;12,"",IF(BS291="","",BS291+31))</f>
        <v/>
      </c>
      <c r="BZ291" t="str">
        <f>IF(BY291="","",TODAY()-BY291)</f>
        <v/>
      </c>
      <c r="CC291" t="str">
        <f>IF(BY291="","SIN ESTADO",IF(CA291&lt;&gt;"","PAGA",IF(BZ291&gt;0,"VENCIDA",IF(BZ291&gt;=-5,"POR VENCER","AL DÍA"))))</f>
        <v>SIN ESTADO</v>
      </c>
      <c r="CE291" t="str">
        <f>IF(N($H291)&lt;13,"",IF(BY291="","",BY291+31))</f>
        <v/>
      </c>
      <c r="CF291" t="str">
        <f>IF(CE291="","",TODAY()-CE291)</f>
        <v/>
      </c>
      <c r="CI291" t="str">
        <f>IF(CE291="","SIN ESTADO",IF(CG291&lt;&gt;"","PAGA",IF(CF291&gt;0,"VENCIDA",IF(CF291&gt;=-5,"POR VENCER","AL DÍA"))))</f>
        <v>SIN ESTADO</v>
      </c>
      <c r="CK291" t="str">
        <f>IF(N($H291)&lt;14,"",IF(CE291="","",CE291+31))</f>
        <v/>
      </c>
      <c r="CL291" t="str">
        <f>IF(CK291="","",TODAY()-CK291)</f>
        <v/>
      </c>
      <c r="CO291" t="str">
        <f>IF(CK291="","SIN ESTADO",IF(CM291&lt;&gt;"","PAGA",IF(CL291&gt;0,"VENCIDA",IF(CL291&gt;=-5,"POR VENCER","AL DÍA"))))</f>
        <v>SIN ESTADO</v>
      </c>
      <c r="CQ291" t="str">
        <f>IF(N($H291)&lt;15,"",IF(CK291="","",CK291+31))</f>
        <v/>
      </c>
      <c r="CR291" t="str">
        <f>IF(CQ291="","",TODAY()-CQ291)</f>
        <v/>
      </c>
      <c r="CU291" t="str">
        <f>IF(CQ291="","SIN ESTADO",IF(CS291&lt;&gt;"","PAGA",IF(CR291&gt;0,"VENCIDA",IF(CR291&gt;=-5,"POR VENCER","AL DÍA"))))</f>
        <v>SIN ESTADO</v>
      </c>
      <c r="CW291" t="str">
        <f>IF(N($H291)&lt;16,"",IF(CQ291="","",CQ291+31))</f>
        <v/>
      </c>
      <c r="CX291" t="str">
        <f>IF(CW291="","",TODAY()-CW291)</f>
        <v/>
      </c>
      <c r="DA291" t="str">
        <f>IF(CW291="","SIN ESTADO",IF(CY291&lt;&gt;"","PAGA",IF(CX291&gt;0,"VENCIDA",IF(CX291&gt;=-5,"POR VENCER","AL DÍA"))))</f>
        <v>SIN ESTADO</v>
      </c>
      <c r="DC291" t="str">
        <f>IF(N($H291)&lt;17,"",IF(CW291="","",CW291+31))</f>
        <v/>
      </c>
      <c r="DD291" t="str">
        <f>IF(DC291="","",TODAY()-DC291)</f>
        <v/>
      </c>
      <c r="DG291" t="str">
        <f>IF(DC291="","SIN ESTADO",IF(DE291&lt;&gt;"","PAGA",IF(DD291&gt;0,"VENCIDA",IF(DD291&gt;=-5,"POR VENCER","AL DÍA"))))</f>
        <v>SIN ESTADO</v>
      </c>
      <c r="DI291" t="str">
        <f>IF(N($H291)&lt;18,"",IF(DC291="","",DC291+31))</f>
        <v/>
      </c>
      <c r="DJ291" t="str">
        <f>IF(DI291="","",TODAY()-DI291)</f>
        <v/>
      </c>
      <c r="DM291" t="str">
        <f>IF(DI291="","SIN ESTADO",IF(DK291&lt;&gt;"","PAGA",IF(DJ291&gt;0,"VENCIDA",IF(DJ291&gt;=-5,"POR VENCER","AL DÍA"))))</f>
        <v>SIN ESTADO</v>
      </c>
      <c r="DO291" t="str">
        <f>IF(N($H291)&lt;19,"",IF(DI291="","",DI291+31))</f>
        <v/>
      </c>
      <c r="DP291" t="str">
        <f>IF(DO291="","",TODAY()-DO291)</f>
        <v/>
      </c>
      <c r="DS291" t="str">
        <f>IF(DO291="","SIN ESTADO",IF(DQ291&lt;&gt;"","PAGA",IF(DP291&gt;0,"VENCIDA",IF(DP291&gt;=-5,"POR VENCER","AL DÍA"))))</f>
        <v>SIN ESTADO</v>
      </c>
      <c r="DU291" t="str">
        <f>IF(N($H291)&lt;20,"",IF(DO291="","",DO291+31))</f>
        <v/>
      </c>
      <c r="DV291" t="str">
        <f>IF(DU291="","",TODAY()-DU291)</f>
        <v/>
      </c>
      <c r="DY291" t="str">
        <f>IF(DU291="","SIN ESTADO",IF(DW291&lt;&gt;"","PAGA",IF(DV291&gt;0,"VENCIDA",IF(DV291&gt;=-5,"POR VENCER","AL DÍA"))))</f>
        <v>SIN ESTADO</v>
      </c>
      <c r="EA291" t="str">
        <f>IF(N($H291)&lt;21,"",IF(DU291="","",DU291+31))</f>
        <v/>
      </c>
      <c r="EB291" t="str">
        <f>IF(EA291="","",TODAY()-EA291)</f>
        <v/>
      </c>
      <c r="EE291" t="str">
        <f>IF(EA291="","SIN ESTADO",IF(EC291&lt;&gt;"","PAGA",IF(EB291&gt;0,"VENCIDA",IF(EB291&gt;=-5,"POR VENCER","AL DÍA"))))</f>
        <v>SIN ESTADO</v>
      </c>
      <c r="EG291" t="str">
        <f>IF(N($H291)&lt;22,"",IF(EA291="","",EA291+31))</f>
        <v/>
      </c>
      <c r="EH291" t="str">
        <f>IF(EG291="","",TODAY()-EG291)</f>
        <v/>
      </c>
      <c r="EK291" t="str">
        <f>IF(EG291="","SIN ESTADO",IF(EI291&lt;&gt;"","PAGA",IF(EH291&gt;0,"VENCIDA",IF(EH291&gt;=-5,"POR VENCER","AL DÍA"))))</f>
        <v>SIN ESTADO</v>
      </c>
      <c r="EM291" t="str">
        <f>IF(N($H291)&lt;23,"",IF(EG291="","",EG291+31))</f>
        <v/>
      </c>
      <c r="EN291" t="str">
        <f>IF(EM291="","",TODAY()-EM291)</f>
        <v/>
      </c>
      <c r="EQ291" t="str">
        <f>IF(EM291="","SIN ESTADO",IF(EO291&lt;&gt;"","PAGA",IF(EN291&gt;0,"VENCIDA",IF(EN291&gt;=-5,"POR VENCER","AL DÍA"))))</f>
        <v>SIN ESTADO</v>
      </c>
      <c r="ES291" t="str">
        <f>IF(N($H291)&lt;24,"",IF(EM291="","",EM291+31))</f>
        <v/>
      </c>
      <c r="ET291" t="str">
        <f>IF(ES291="","",TODAY()-ES291)</f>
        <v/>
      </c>
      <c r="EW291" t="str">
        <f>IF(ES291="","SIN ESTADO",IF(EU291&lt;&gt;"","PAGA",IF(ET291&gt;0,"VENCIDA",IF(ET291&gt;=-5,"POR VENCER","AL DÍA"))))</f>
        <v>SIN ESTADO</v>
      </c>
      <c r="EY291" t="str">
        <f>IF(N($H291)&lt;25,"",IF(ES291="","",ES291+31))</f>
        <v/>
      </c>
      <c r="EZ291" t="str">
        <f>IF(EY291="","",TODAY()-EY291)</f>
        <v/>
      </c>
      <c r="FC291" t="str">
        <f>IF(EY291="","SIN ESTADO",IF(FA291&lt;&gt;"","PAGA",IF(EZ291&gt;0,"VENCIDA",IF(EZ291&gt;=-5,"POR VENCER","AL DÍA"))))</f>
        <v>SIN ESTADO</v>
      </c>
      <c r="FE291" t="str">
        <f>IF(N($H291)&lt;26,"",IF(EY291="","",EY291+31))</f>
        <v/>
      </c>
      <c r="FF291" t="str">
        <f>IF(FE291="","",TODAY()-FE291)</f>
        <v/>
      </c>
      <c r="FI291" t="str">
        <f>IF(FE291="","SIN ESTADO",IF(FG291&lt;&gt;"","PAGA",IF(FF291&gt;0,"VENCIDA",IF(FF291&gt;=-5,"POR VENCER","AL DÍA"))))</f>
        <v>SIN ESTADO</v>
      </c>
      <c r="FK291" t="str">
        <f>IF(N($H291)&lt;27,"",IF(FE291="","",FE291+31))</f>
        <v/>
      </c>
      <c r="FL291" t="str">
        <f>IF(FK291="","",TODAY()-FK291)</f>
        <v/>
      </c>
      <c r="FO291" t="str">
        <f>IF(FK291="","SIN ESTADO",IF(FM291&lt;&gt;"","PAGA",IF(FL291&gt;0,"VENCIDA",IF(FL291&gt;=-5,"POR VENCER","AL DÍA"))))</f>
        <v>SIN ESTADO</v>
      </c>
      <c r="FQ291" t="str">
        <f>IF(N($H291)&lt;28,"",IF(FK291="","",FK291+31))</f>
        <v/>
      </c>
      <c r="FR291" t="str">
        <f>IF(FQ291="","",TODAY()-FQ291)</f>
        <v/>
      </c>
      <c r="FU291" t="str">
        <f>IF(FQ291="","SIN ESTADO",IF(FS291&lt;&gt;"","PAGA",IF(FR291&gt;0,"VENCIDA",IF(FR291&gt;=-5,"POR VENCER","AL DÍA"))))</f>
        <v>SIN ESTADO</v>
      </c>
      <c r="FW291" t="str">
        <f>IF(N($H291)&lt;29,"",IF(FQ291="","",FQ291+31))</f>
        <v/>
      </c>
      <c r="FX291" t="str">
        <f>IF(FW291="","",TODAY()-FW291)</f>
        <v/>
      </c>
      <c r="GA291" t="str">
        <f>IF(FW291="","SIN ESTADO",IF(FY291&lt;&gt;"","PAGA",IF(FX291&gt;0,"VENCIDA",IF(FX291&gt;=-5,"POR VENCER","AL DÍA"))))</f>
        <v>SIN ESTADO</v>
      </c>
      <c r="GC291" t="str">
        <f>IF(N($H291)&lt;30,"",IF(FW291="","",FW291+31))</f>
        <v/>
      </c>
      <c r="GD291" t="str">
        <f>IF(GC291="","",TODAY()-GC291)</f>
        <v/>
      </c>
      <c r="GG291" t="str">
        <f>IF(GC291="","SIN ESTADO",IF(GE291&lt;&gt;"","PAGA",IF(GD291&gt;0,"VENCIDA",IF(GD291&gt;=-5,"POR VENCER","AL DÍA"))))</f>
        <v>SIN ESTADO</v>
      </c>
      <c r="GI291" t="str">
        <f>IF(N($H291)&lt;31,"",IF(GC291="","",GC291+31))</f>
        <v/>
      </c>
      <c r="GJ291" t="str">
        <f>IF(GI291="","",TODAY()-GI291)</f>
        <v/>
      </c>
      <c r="GM291" t="str">
        <f>IF(GI291="","SIN ESTADO",IF(GK291&lt;&gt;"","PAGA",IF(GJ291&gt;0,"VENCIDA",IF(GJ291&gt;=-5,"POR VENCER","AL DÍA"))))</f>
        <v>SIN ESTADO</v>
      </c>
      <c r="GO291" t="str">
        <f>IF(N($H291)&lt;32,"",IF(GI291="","",GI291+31))</f>
        <v/>
      </c>
      <c r="GP291" t="str">
        <f>IF(GO291="","",TODAY()-GO291)</f>
        <v/>
      </c>
      <c r="GS291" t="str">
        <f>IF(GO291="","SIN ESTADO",IF(GQ291&lt;&gt;"","PAGA",IF(GP291&gt;0,"VENCIDA",IF(GP291&gt;=-5,"POR VENCER","AL DÍA"))))</f>
        <v>SIN ESTADO</v>
      </c>
      <c r="GU291" t="str">
        <f>IF(N($H291)&lt;33,"",IF(GO291="","",GO291+31))</f>
        <v/>
      </c>
      <c r="GV291" t="str">
        <f>IF(GU291="","",TODAY()-GU291)</f>
        <v/>
      </c>
      <c r="GY291" t="str">
        <f>IF(GU291="","SIN ESTADO",IF(GW291&lt;&gt;"","PAGA",IF(GV291&gt;0,"VENCIDA",IF(GV291&gt;=-5,"POR VENCER","AL DÍA"))))</f>
        <v>SIN ESTADO</v>
      </c>
      <c r="HA291" t="str">
        <f>IF(N($H291)&lt;34,"",IF(GU291="","",GU291+31))</f>
        <v/>
      </c>
      <c r="HB291" t="str">
        <f>IF(HA291="","",TODAY()-HA291)</f>
        <v/>
      </c>
      <c r="HE291" t="str">
        <f>IF(HA291="","SIN ESTADO",IF(HC291&lt;&gt;"","PAGA",IF(HB291&gt;0,"VENCIDA",IF(HB291&gt;=-5,"POR VENCER","AL DÍA"))))</f>
        <v>SIN ESTADO</v>
      </c>
      <c r="HG291" t="str">
        <f>IF(N($H291)&lt;35,"",IF(HA291="","",HA291+31))</f>
        <v/>
      </c>
      <c r="HH291" t="str">
        <f>IF(HG291="","",TODAY()-HG291)</f>
        <v/>
      </c>
      <c r="HK291" t="str">
        <f>IF(HG291="","SIN ESTADO",IF(HI291&lt;&gt;"","PAGA",IF(HH291&gt;0,"VENCIDA",IF(HH291&gt;=-5,"POR VENCER","AL DÍA"))))</f>
        <v>SIN ESTADO</v>
      </c>
      <c r="HM291" t="str">
        <f>IF(N($H291)&lt;36,"",IF(HG291="","",HG291+31))</f>
        <v/>
      </c>
      <c r="HN291" t="str">
        <f>IF(HM291="","",TODAY()-HM291)</f>
        <v/>
      </c>
      <c r="HQ291" t="str">
        <f>IF(HM291="","SIN ESTADO",IF(HO291&lt;&gt;"","PAGA",IF(HN291&gt;0,"VENCIDA",IF(HN291&gt;=-5,"POR VENCER","AL DÍA"))))</f>
        <v>SIN ESTADO</v>
      </c>
      <c r="HS291">
        <f>N291+T291+Z291+AF291+AL291+AR291+AX291+BD291+BJ291+BP291+BV291+CB291+CH291+CN291+CT291+CZ291+DF291+DL291+DR291+DX291+ED291+EJ291+EP291+EV291+FB291+FH291+FN291+FT291+FZ291+GF291+GL291+GR291+GX291+HD291+HJ291+HP291</f>
        <v>0</v>
      </c>
      <c r="HU291">
        <f>IFERROR(N($J291),0)</f>
        <v>0</v>
      </c>
      <c r="HW291">
        <f>SUMPRODUCT((MOD(COLUMN($M291:$HR291)-COLUMN($M291),6)=0)*ISNUMBER($M291:$HR291)*($M291:$HR291&gt;=RESUMEN!$C$26)*($M291:$HR291&lt;=RESUMEN!$C$27)*IFERROR(N($N291:$HS291),0))</f>
        <v>0</v>
      </c>
      <c r="HX291">
        <f>SUMPRODUCT((MOD(COLUMN($M291:$HR291)-COLUMN($M291),6)=0)*ISNUMBER($M291:$HR291)*($M291:$HR291&gt;=RESUMEN!$C$26)*($M291:$HR291&lt;=RESUMEN!$C$27))</f>
        <v>0</v>
      </c>
    </row>
    <row r="292">
      <c r="B292">
        <f>VENTAS!A291</f>
        <v>289</v>
      </c>
      <c r="C292" t="str">
        <f>VENTAS!B291</f>
        <v xml:space="preserve">LC2 - 30 - 10 </v>
      </c>
      <c r="D292" t="str">
        <f>VENTAS!C291</f>
        <v>VENDIDO</v>
      </c>
      <c r="E292">
        <f>VENTAS!D291</f>
        <v>28000000</v>
      </c>
      <c r="F292">
        <f>VENTAS!J291</f>
        <v>0</v>
      </c>
      <c r="G292">
        <f>VENTAS!F291</f>
        <v>45819</v>
      </c>
      <c r="H292">
        <f>VENTAS!K291</f>
        <v>0</v>
      </c>
      <c r="I292" t="str">
        <f>VENTAS!M291</f>
        <v>-</v>
      </c>
      <c r="J292">
        <f>VENTAS!L291</f>
        <v>0</v>
      </c>
      <c r="K292" t="str">
        <f>IF(N($H292)&lt;1,"",$G292+31)</f>
        <v/>
      </c>
      <c r="L292" t="str">
        <f>IF(K292="","",TODAY()-K292)</f>
        <v/>
      </c>
      <c r="M292">
        <v>45819</v>
      </c>
      <c r="N292">
        <v>0</v>
      </c>
      <c r="O292" t="str">
        <f>IF(K292="","SIN ESTADO",IF(M292&lt;&gt;"","PAGA",IF(L292&gt;0,"VENCIDA",IF(L292&gt;=-5,"POR VENCER","AL DÍA"))))</f>
        <v>SIN ESTADO</v>
      </c>
      <c r="P292" t="str">
        <v>EFECTIVO</v>
      </c>
      <c r="Q292" t="str">
        <f>IF(N($H292)&lt;2,"",IF(K292="","",K292+31))</f>
        <v/>
      </c>
      <c r="R292" t="str">
        <f>IF(Q292="","",TODAY()-Q292)</f>
        <v/>
      </c>
      <c r="U292" t="str">
        <f>IF(Q292="","SIN ESTADO",IF(S292&lt;&gt;"","PAGA",IF(R292&gt;0,"VENCIDA",IF(R292&gt;=-5,"POR VENCER","AL DÍA"))))</f>
        <v>SIN ESTADO</v>
      </c>
      <c r="W292" t="str">
        <f>IF(N($H292)&lt;3,"",IF(Q292="","",Q292+31))</f>
        <v/>
      </c>
      <c r="X292" t="str">
        <f>IF(W292="","",TODAY()-W292)</f>
        <v/>
      </c>
      <c r="AA292" t="str">
        <f>IF(W292="","SIN ESTADO",IF(Y292&lt;&gt;"","PAGA",IF(X292&gt;0,"VENCIDA",IF(X292&gt;=-5,"POR VENCER","AL DÍA"))))</f>
        <v>SIN ESTADO</v>
      </c>
      <c r="AC292" t="str">
        <f>IF(N($H292)&lt;4,"",IF(W292="","",W292+31))</f>
        <v/>
      </c>
      <c r="AD292" t="str">
        <f>IF(AC292="","",TODAY()-AC292)</f>
        <v/>
      </c>
      <c r="AG292" t="str">
        <f>IF(AC292="","SIN ESTADO",IF(AE292&lt;&gt;"","PAGA",IF(AD292&gt;0,"VENCIDA",IF(AD292&gt;=-5,"POR VENCER","AL DÍA"))))</f>
        <v>SIN ESTADO</v>
      </c>
      <c r="AI292" t="str">
        <f>IF(N($H292)&lt;5,"",IF(AC292="","",AC292+31))</f>
        <v/>
      </c>
      <c r="AJ292" t="str">
        <f>IF(AI292="","",TODAY()-AI292)</f>
        <v/>
      </c>
      <c r="AM292" t="str">
        <f>IF(AI292="","SIN ESTADO",IF(AK292&lt;&gt;"","PAGA",IF(AJ292&gt;0,"VENCIDA",IF(AJ292&gt;=-5,"POR VENCER","AL DÍA"))))</f>
        <v>SIN ESTADO</v>
      </c>
      <c r="AO292" t="str">
        <f>IF(N($H292)&lt;6,"",IF(AI292="","",AI292+31))</f>
        <v/>
      </c>
      <c r="AP292" t="str">
        <f>IF(AO292="","",TODAY()-AO292)</f>
        <v/>
      </c>
      <c r="AS292" t="str">
        <f>IF(AO292="","SIN ESTADO",IF(AQ292&lt;&gt;"","PAGA",IF(AP292&gt;0,"VENCIDA",IF(AP292&gt;=-5,"POR VENCER","AL DÍA"))))</f>
        <v>SIN ESTADO</v>
      </c>
      <c r="AU292" t="str">
        <f>IF(N($H292)&lt;7,"",IF(AO292="","",AO292+31))</f>
        <v/>
      </c>
      <c r="AV292" t="str">
        <f>IF(AU292="","",TODAY()-AU292)</f>
        <v/>
      </c>
      <c r="AY292" t="str">
        <f>IF(AU292="","SIN ESTADO",IF(AW292&lt;&gt;"","PAGA",IF(AV292&gt;0,"VENCIDA",IF(AV292&gt;=-5,"POR VENCER","AL DÍA"))))</f>
        <v>SIN ESTADO</v>
      </c>
      <c r="BA292" t="str">
        <f>IF(N($H292)&lt;8,"",IF(AU292="","",AU292+31))</f>
        <v/>
      </c>
      <c r="BB292" t="str">
        <f>IF(BA292="","",TODAY()-BA292)</f>
        <v/>
      </c>
      <c r="BE292" t="str">
        <f>IF(BA292="","SIN ESTADO",IF(BC292&lt;&gt;"","PAGA",IF(BB292&gt;0,"VENCIDA",IF(BB292&gt;=-5,"POR VENCER","AL DÍA"))))</f>
        <v>SIN ESTADO</v>
      </c>
      <c r="BG292" t="str">
        <f>IF(N($H292)&lt;9,"",IF(BA292="","",BA292+31))</f>
        <v/>
      </c>
      <c r="BH292" t="str">
        <f>IF(BG292="","",TODAY()-BG292)</f>
        <v/>
      </c>
      <c r="BK292" t="str">
        <f>IF(BG292="","SIN ESTADO",IF(BI292&lt;&gt;"","PAGA",IF(BH292&gt;0,"VENCIDA",IF(BH292&gt;=-5,"POR VENCER","AL DÍA"))))</f>
        <v>SIN ESTADO</v>
      </c>
      <c r="BM292" t="str">
        <f>IF(N($H292)&lt;10,"",IF(BG292="","",BG292+31))</f>
        <v/>
      </c>
      <c r="BN292" t="str">
        <f>IF(BM292="","",TODAY()-BM292)</f>
        <v/>
      </c>
      <c r="BQ292" t="str">
        <f>IF(BM292="","SIN ESTADO",IF(BO292&lt;&gt;"","PAGA",IF(BN292&gt;0,"VENCIDA",IF(BN292&gt;=-5,"POR VENCER","AL DÍA"))))</f>
        <v>SIN ESTADO</v>
      </c>
      <c r="BS292" t="str">
        <f>IF(N($H292)&lt;11,"",IF(BM292="","",BM292+31))</f>
        <v/>
      </c>
      <c r="BT292" t="str">
        <f>IF(BS292="","",TODAY()-BS292)</f>
        <v/>
      </c>
      <c r="BW292" t="str">
        <f>IF(BS292="","SIN ESTADO",IF(BU292&lt;&gt;"","PAGA",IF(BT292&gt;0,"VENCIDA",IF(BT292&gt;=-5,"POR VENCER","AL DÍA"))))</f>
        <v>SIN ESTADO</v>
      </c>
      <c r="BY292" t="str">
        <f>IF(N($H292)&lt;12,"",IF(BS292="","",BS292+31))</f>
        <v/>
      </c>
      <c r="BZ292" t="str">
        <f>IF(BY292="","",TODAY()-BY292)</f>
        <v/>
      </c>
      <c r="CB292" t="str">
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</c>
      <c r="CC292" t="str">
        <f>IF(BY292="","SIN ESTADO",IF(CA292&lt;&gt;"","PAGA",IF(BZ292&gt;0,"VENCIDA",IF(BZ292&gt;=-5,"POR VENCER","AL DÍA"))))</f>
        <v>SIN ESTADO</v>
      </c>
      <c r="CE292" t="str">
        <f>IF(N($H292)&lt;13,"",IF(BY292="","",BY292+31))</f>
        <v/>
      </c>
      <c r="CF292" t="str">
        <f>IF(CE292="","",TODAY()-CE292)</f>
        <v/>
      </c>
      <c r="CI292" t="str">
        <f>IF(CE292="","SIN ESTADO",IF(CG292&lt;&gt;"","PAGA",IF(CF292&gt;0,"VENCIDA",IF(CF292&gt;=-5,"POR VENCER","AL DÍA"))))</f>
        <v>SIN ESTADO</v>
      </c>
      <c r="CK292" t="str">
        <f>IF(N($H292)&lt;14,"",IF(CE292="","",CE292+31))</f>
        <v/>
      </c>
      <c r="CL292" t="str">
        <f>IF(CK292="","",TODAY()-CK292)</f>
        <v/>
      </c>
      <c r="CO292" t="str">
        <f>IF(CK292="","SIN ESTADO",IF(CM292&lt;&gt;"","PAGA",IF(CL292&gt;0,"VENCIDA",IF(CL292&gt;=-5,"POR VENCER","AL DÍA"))))</f>
        <v>SIN ESTADO</v>
      </c>
      <c r="CQ292" t="str">
        <f>IF(N($H292)&lt;15,"",IF(CK292="","",CK292+31))</f>
        <v/>
      </c>
      <c r="CR292" t="str">
        <f>IF(CQ292="","",TODAY()-CQ292)</f>
        <v/>
      </c>
      <c r="CU292" t="str">
        <f>IF(CQ292="","SIN ESTADO",IF(CS292&lt;&gt;"","PAGA",IF(CR292&gt;0,"VENCIDA",IF(CR292&gt;=-5,"POR VENCER","AL DÍA"))))</f>
        <v>SIN ESTADO</v>
      </c>
      <c r="CW292" t="str">
        <f>IF(N($H292)&lt;16,"",IF(CQ292="","",CQ292+31))</f>
        <v/>
      </c>
      <c r="CX292" t="str">
        <f>IF(CW292="","",TODAY()-CW292)</f>
        <v/>
      </c>
      <c r="DA292" t="str">
        <f>IF(CW292="","SIN ESTADO",IF(CY292&lt;&gt;"","PAGA",IF(CX292&gt;0,"VENCIDA",IF(CX292&gt;=-5,"POR VENCER","AL DÍA"))))</f>
        <v>SIN ESTADO</v>
      </c>
      <c r="DC292" t="str">
        <f>IF(N($H292)&lt;17,"",IF(CW292="","",CW292+31))</f>
        <v/>
      </c>
      <c r="DD292" t="str">
        <f>IF(DC292="","",TODAY()-DC292)</f>
        <v/>
      </c>
      <c r="DG292" t="str">
        <f>IF(DC292="","SIN ESTADO",IF(DE292&lt;&gt;"","PAGA",IF(DD292&gt;0,"VENCIDA",IF(DD292&gt;=-5,"POR VENCER","AL DÍA"))))</f>
        <v>SIN ESTADO</v>
      </c>
      <c r="DI292" t="str">
        <f>IF(N($H292)&lt;18,"",IF(DC292="","",DC292+31))</f>
        <v/>
      </c>
      <c r="DJ292" t="str">
        <f>IF(DI292="","",TODAY()-DI292)</f>
        <v/>
      </c>
      <c r="DM292" t="str">
        <f>IF(DI292="","SIN ESTADO",IF(DK292&lt;&gt;"","PAGA",IF(DJ292&gt;0,"VENCIDA",IF(DJ292&gt;=-5,"POR VENCER","AL DÍA"))))</f>
        <v>SIN ESTADO</v>
      </c>
      <c r="DO292" t="str">
        <f>IF(N($H292)&lt;19,"",IF(DI292="","",DI292+31))</f>
        <v/>
      </c>
      <c r="DP292" t="str">
        <f>IF(DO292="","",TODAY()-DO292)</f>
        <v/>
      </c>
      <c r="DS292" t="str">
        <f>IF(DO292="","SIN ESTADO",IF(DQ292&lt;&gt;"","PAGA",IF(DP292&gt;0,"VENCIDA",IF(DP292&gt;=-5,"POR VENCER","AL DÍA"))))</f>
        <v>SIN ESTADO</v>
      </c>
      <c r="DU292" t="str">
        <f>IF(N($H292)&lt;20,"",IF(DO292="","",DO292+31))</f>
        <v/>
      </c>
      <c r="DV292" t="str">
        <f>IF(DU292="","",TODAY()-DU292)</f>
        <v/>
      </c>
      <c r="DY292" t="str">
        <f>IF(DU292="","SIN ESTADO",IF(DW292&lt;&gt;"","PAGA",IF(DV292&gt;0,"VENCIDA",IF(DV292&gt;=-5,"POR VENCER","AL DÍA"))))</f>
        <v>SIN ESTADO</v>
      </c>
      <c r="EA292" t="str">
        <f>IF(N($H292)&lt;21,"",IF(DU292="","",DU292+31))</f>
        <v/>
      </c>
      <c r="EB292" t="str">
        <f>IF(EA292="","",TODAY()-EA292)</f>
        <v/>
      </c>
      <c r="EE292" t="str">
        <f>IF(EA292="","SIN ESTADO",IF(EC292&lt;&gt;"","PAGA",IF(EB292&gt;0,"VENCIDA",IF(EB292&gt;=-5,"POR VENCER","AL DÍA"))))</f>
        <v>SIN ESTADO</v>
      </c>
      <c r="EG292" t="str">
        <f>IF(N($H292)&lt;22,"",IF(EA292="","",EA292+31))</f>
        <v/>
      </c>
      <c r="EH292" t="str">
        <f>IF(EG292="","",TODAY()-EG292)</f>
        <v/>
      </c>
      <c r="EK292" t="str">
        <f>IF(EG292="","SIN ESTADO",IF(EI292&lt;&gt;"","PAGA",IF(EH292&gt;0,"VENCIDA",IF(EH292&gt;=-5,"POR VENCER","AL DÍA"))))</f>
        <v>SIN ESTADO</v>
      </c>
      <c r="EM292" t="str">
        <f>IF(N($H292)&lt;23,"",IF(EG292="","",EG292+31))</f>
        <v/>
      </c>
      <c r="EN292" t="str">
        <f>IF(EM292="","",TODAY()-EM292)</f>
        <v/>
      </c>
      <c r="EQ292" t="str">
        <f>IF(EM292="","SIN ESTADO",IF(EO292&lt;&gt;"","PAGA",IF(EN292&gt;0,"VENCIDA",IF(EN292&gt;=-5,"POR VENCER","AL DÍA"))))</f>
        <v>SIN ESTADO</v>
      </c>
      <c r="ES292" t="str">
        <f>IF(N($H292)&lt;24,"",IF(EM292="","",EM292+31))</f>
        <v/>
      </c>
      <c r="ET292" t="str">
        <f>IF(ES292="","",TODAY()-ES292)</f>
        <v/>
      </c>
      <c r="EW292" t="str">
        <f>IF(ES292="","SIN ESTADO",IF(EU292&lt;&gt;"","PAGA",IF(ET292&gt;0,"VENCIDA",IF(ET292&gt;=-5,"POR VENCER","AL DÍA"))))</f>
        <v>SIN ESTADO</v>
      </c>
      <c r="EY292" t="str">
        <f>IF(N($H292)&lt;25,"",IF(ES292="","",ES292+31))</f>
        <v/>
      </c>
      <c r="EZ292" t="str">
        <f>IF(EY292="","",TODAY()-EY292)</f>
        <v/>
      </c>
      <c r="FC292" t="str">
        <f>IF(EY292="","SIN ESTADO",IF(FA292&lt;&gt;"","PAGA",IF(EZ292&gt;0,"VENCIDA",IF(EZ292&gt;=-5,"POR VENCER","AL DÍA"))))</f>
        <v>SIN ESTADO</v>
      </c>
      <c r="FE292" t="str">
        <f>IF(N($H292)&lt;26,"",IF(EY292="","",EY292+31))</f>
        <v/>
      </c>
      <c r="FF292" t="str">
        <f>IF(FE292="","",TODAY()-FE292)</f>
        <v/>
      </c>
      <c r="FI292" t="str">
        <f>IF(FE292="","SIN ESTADO",IF(FG292&lt;&gt;"","PAGA",IF(FF292&gt;0,"VENCIDA",IF(FF292&gt;=-5,"POR VENCER","AL DÍA"))))</f>
        <v>SIN ESTADO</v>
      </c>
      <c r="FK292" t="str">
        <f>IF(N($H292)&lt;27,"",IF(FE292="","",FE292+31))</f>
        <v/>
      </c>
      <c r="FL292" t="str">
        <f>IF(FK292="","",TODAY()-FK292)</f>
        <v/>
      </c>
      <c r="FO292" t="str">
        <f>IF(FK292="","SIN ESTADO",IF(FM292&lt;&gt;"","PAGA",IF(FL292&gt;0,"VENCIDA",IF(FL292&gt;=-5,"POR VENCER","AL DÍA"))))</f>
        <v>SIN ESTADO</v>
      </c>
      <c r="FQ292" t="str">
        <f>IF(N($H292)&lt;28,"",IF(FK292="","",FK292+31))</f>
        <v/>
      </c>
      <c r="FR292" t="str">
        <f>IF(FQ292="","",TODAY()-FQ292)</f>
        <v/>
      </c>
      <c r="FU292" t="str">
        <f>IF(FQ292="","SIN ESTADO",IF(FS292&lt;&gt;"","PAGA",IF(FR292&gt;0,"VENCIDA",IF(FR292&gt;=-5,"POR VENCER","AL DÍA"))))</f>
        <v>SIN ESTADO</v>
      </c>
      <c r="FW292" t="str">
        <f>IF(N($H292)&lt;29,"",IF(FQ292="","",FQ292+31))</f>
        <v/>
      </c>
      <c r="FX292" t="str">
        <f>IF(FW292="","",TODAY()-FW292)</f>
        <v/>
      </c>
      <c r="GA292" t="str">
        <f>IF(FW292="","SIN ESTADO",IF(FY292&lt;&gt;"","PAGA",IF(FX292&gt;0,"VENCIDA",IF(FX292&gt;=-5,"POR VENCER","AL DÍA"))))</f>
        <v>SIN ESTADO</v>
      </c>
      <c r="GC292" t="str">
        <f>IF(N($H292)&lt;30,"",IF(FW292="","",FW292+31))</f>
        <v/>
      </c>
      <c r="GD292" t="str">
        <f>IF(GC292="","",TODAY()-GC292)</f>
        <v/>
      </c>
      <c r="GG292" t="str">
        <f>IF(GC292="","SIN ESTADO",IF(GE292&lt;&gt;"","PAGA",IF(GD292&gt;0,"VENCIDA",IF(GD292&gt;=-5,"POR VENCER","AL DÍA"))))</f>
        <v>SIN ESTADO</v>
      </c>
      <c r="GI292" t="str">
        <f>IF(N($H292)&lt;31,"",IF(GC292="","",GC292+31))</f>
        <v/>
      </c>
      <c r="GJ292" t="str">
        <f>IF(GI292="","",TODAY()-GI292)</f>
        <v/>
      </c>
      <c r="GM292" t="str">
        <f>IF(GI292="","SIN ESTADO",IF(GK292&lt;&gt;"","PAGA",IF(GJ292&gt;0,"VENCIDA",IF(GJ292&gt;=-5,"POR VENCER","AL DÍA"))))</f>
        <v>SIN ESTADO</v>
      </c>
      <c r="GO292" t="str">
        <f>IF(N($H292)&lt;32,"",IF(GI292="","",GI292+31))</f>
        <v/>
      </c>
      <c r="GP292" t="str">
        <f>IF(GO292="","",TODAY()-GO292)</f>
        <v/>
      </c>
      <c r="GS292" t="str">
        <f>IF(GO292="","SIN ESTADO",IF(GQ292&lt;&gt;"","PAGA",IF(GP292&gt;0,"VENCIDA",IF(GP292&gt;=-5,"POR VENCER","AL DÍA"))))</f>
        <v>SIN ESTADO</v>
      </c>
      <c r="GU292" t="str">
        <f>IF(N($H292)&lt;33,"",IF(GO292="","",GO292+31))</f>
        <v/>
      </c>
      <c r="GV292" t="str">
        <f>IF(GU292="","",TODAY()-GU292)</f>
        <v/>
      </c>
      <c r="GY292" t="str">
        <f>IF(GU292="","SIN ESTADO",IF(GW292&lt;&gt;"","PAGA",IF(GV292&gt;0,"VENCIDA",IF(GV292&gt;=-5,"POR VENCER","AL DÍA"))))</f>
        <v>SIN ESTADO</v>
      </c>
      <c r="HA292" t="str">
        <f>IF(N($H292)&lt;34,"",IF(GU292="","",GU292+31))</f>
        <v/>
      </c>
      <c r="HB292" t="str">
        <f>IF(HA292="","",TODAY()-HA292)</f>
        <v/>
      </c>
      <c r="HE292" t="str">
        <f>IF(HA292="","SIN ESTADO",IF(HC292&lt;&gt;"","PAGA",IF(HB292&gt;0,"VENCIDA",IF(HB292&gt;=-5,"POR VENCER","AL DÍA"))))</f>
        <v>SIN ESTADO</v>
      </c>
      <c r="HG292" t="str">
        <f>IF(N($H292)&lt;35,"",IF(HA292="","",HA292+31))</f>
        <v/>
      </c>
      <c r="HH292" t="str">
        <f>IF(HG292="","",TODAY()-HG292)</f>
        <v/>
      </c>
      <c r="HK292" t="str">
        <f>IF(HG292="","SIN ESTADO",IF(HI292&lt;&gt;"","PAGA",IF(HH292&gt;0,"VENCIDA",IF(HH292&gt;=-5,"POR VENCER","AL DÍA"))))</f>
        <v>SIN ESTADO</v>
      </c>
      <c r="HM292" t="str">
        <f>IF(N($H292)&lt;36,"",IF(HG292="","",HG292+31))</f>
        <v/>
      </c>
      <c r="HN292" t="str">
        <f>IF(HM292="","",TODAY()-HM292)</f>
        <v/>
      </c>
      <c r="HQ292" t="str">
        <f>IF(HM292="","SIN ESTADO",IF(HO292&lt;&gt;"","PAGA",IF(HN292&gt;0,"VENCIDA",IF(HN292&gt;=-5,"POR VENCER","AL DÍA"))))</f>
        <v>SIN ESTADO</v>
      </c>
      <c r="HS292" t="e">
        <f>N292+T292+Z292+AF292+AL292+AR292+AX292+BD292+BJ292+BP292+BV292+CB292+CH292+CN292+CT292+CZ292+DF292+DL292+DR292+DX292+ED292+EJ292+EP292+EV292+FB292+FH292+FN292+FT292+FZ292+GF292+GL292+GR292+GX292+HD292+HJ292+HP292</f>
        <v>#VALUE!</v>
      </c>
      <c r="HU292">
        <f>IFERROR(N($J292),0)</f>
        <v>0</v>
      </c>
      <c r="HW292">
        <f>SUMPRODUCT((MOD(COLUMN($M292:$HR292)-COLUMN($M292),6)=0)*ISNUMBER($M292:$HR292)*($M292:$HR292&gt;=RESUMEN!$C$26)*($M292:$HR292&lt;=RESUMEN!$C$27)*IFERROR(N($N292:$HS292),0))</f>
        <v>0</v>
      </c>
      <c r="HX292">
        <f>SUMPRODUCT((MOD(COLUMN($M292:$HR292)-COLUMN($M292),6)=0)*ISNUMBER($M292:$HR292)*($M292:$HR292&gt;=RESUMEN!$C$26)*($M292:$HR292&lt;=RESUMEN!$C$27))</f>
        <v>0</v>
      </c>
    </row>
    <row r="293">
      <c r="B293">
        <f>VENTAS!A292</f>
        <v>290</v>
      </c>
      <c r="C293" t="str">
        <f>VENTAS!B292</f>
        <v>LC2 - 30 - 11</v>
      </c>
      <c r="D293" t="str">
        <f>VENTAS!C292</f>
        <v>VENDIDO</v>
      </c>
      <c r="E293">
        <f>VENTAS!D292</f>
        <v>28000000</v>
      </c>
      <c r="F293">
        <f>VENTAS!J292</f>
        <v>24000000</v>
      </c>
      <c r="G293">
        <f>VENTAS!F292</f>
        <v>45827</v>
      </c>
      <c r="H293">
        <f>VENTAS!K292</f>
        <v>24</v>
      </c>
      <c r="I293" t="str">
        <f>VENTAS!M292</f>
        <v xml:space="preserve">19 DE CADA MES </v>
      </c>
      <c r="J293">
        <f>VENTAS!L292</f>
        <v>1000000</v>
      </c>
      <c r="K293">
        <f>IF(N($H293)&lt;1,"",$G293+31)</f>
        <v>45858</v>
      </c>
      <c r="L293">
        <f>IF(K293="","",TODAY()-K293)</f>
        <v>460</v>
      </c>
      <c r="M293">
        <v>45902</v>
      </c>
      <c r="N293">
        <v>1000000</v>
      </c>
      <c r="O293" t="str">
        <f>IF(K293="","SIN ESTADO",IF(M293&lt;&gt;"","PAGA",IF(L293&gt;0,"VENCIDA",IF(L293&gt;=-5,"POR VENCER","AL DÍA"))))</f>
        <v>PAGA</v>
      </c>
      <c r="P293" t="str">
        <v>TRANSFERENCIA</v>
      </c>
      <c r="Q293">
        <f>IF(N($H293)&lt;2,"",IF(K293="","",K293+31))</f>
        <v>45889</v>
      </c>
      <c r="R293">
        <f>IF(Q293="","",TODAY()-Q293)</f>
        <v>429</v>
      </c>
      <c r="S293">
        <v>45902</v>
      </c>
      <c r="T293">
        <v>1000000</v>
      </c>
      <c r="U293" t="str">
        <f>IF(Q293="","SIN ESTADO",IF(S293&lt;&gt;"","PAGA",IF(R293&gt;0,"VENCIDA",IF(R293&gt;=-5,"POR VENCER","AL DÍA"))))</f>
        <v>PAGA</v>
      </c>
      <c r="V293" t="str">
        <v>TRANSFERENCIA</v>
      </c>
      <c r="W293">
        <f>IF(N($H293)&lt;3,"",IF(Q293="","",Q293+31))</f>
        <v>45920</v>
      </c>
      <c r="X293">
        <f>IF(W293="","",TODAY()-W293)</f>
        <v>398</v>
      </c>
      <c r="Y293">
        <v>45902</v>
      </c>
      <c r="Z293">
        <v>1000000</v>
      </c>
      <c r="AA293" t="str">
        <f>IF(W293="","SIN ESTADO",IF(Y293&lt;&gt;"","PAGA",IF(X293&gt;0,"VENCIDA",IF(X293&gt;=-5,"POR VENCER","AL DÍA"))))</f>
        <v>PAGA</v>
      </c>
      <c r="AB293" t="str">
        <v>TRANSFERENCIA</v>
      </c>
      <c r="AC293">
        <f>IF(N($H293)&lt;4,"",IF(W293="","",W293+31))</f>
        <v>45951</v>
      </c>
      <c r="AD293">
        <f>IF(AC293="","",TODAY()-AC293)</f>
        <v>367</v>
      </c>
      <c r="AE293">
        <v>45902</v>
      </c>
      <c r="AF293">
        <v>1000000</v>
      </c>
      <c r="AG293" t="str">
        <f>IF(AC293="","SIN ESTADO",IF(AE293&lt;&gt;"","PAGA",IF(AD293&gt;0,"VENCIDA",IF(AD293&gt;=-5,"POR VENCER","AL DÍA"))))</f>
        <v>PAGA</v>
      </c>
      <c r="AH293" t="str">
        <v>TRANSFERENCIA</v>
      </c>
      <c r="AI293">
        <f>IF(N($H293)&lt;5,"",IF(AC293="","",AC293+31))</f>
        <v>45982</v>
      </c>
      <c r="AJ293">
        <f>IF(AI293="","",TODAY()-AI293)</f>
        <v>336</v>
      </c>
      <c r="AK293">
        <v>45902</v>
      </c>
      <c r="AL293">
        <v>1000000</v>
      </c>
      <c r="AM293" t="str">
        <f>IF(AI293="","SIN ESTADO",IF(AK293&lt;&gt;"","PAGA",IF(AJ293&gt;0,"VENCIDA",IF(AJ293&gt;=-5,"POR VENCER","AL DÍA"))))</f>
        <v>PAGA</v>
      </c>
      <c r="AN293" t="str">
        <v>TRANSFERENCIA</v>
      </c>
      <c r="AO293">
        <f>IF(N($H293)&lt;6,"",IF(AI293="","",AI293+31))</f>
        <v>46013</v>
      </c>
      <c r="AP293">
        <f>IF(AO293="","",TODAY()-AO293)</f>
        <v>305</v>
      </c>
      <c r="AQ293">
        <v>46090</v>
      </c>
      <c r="AR293">
        <v>2000000</v>
      </c>
      <c r="AS293" t="str">
        <f>IF(AO293="","SIN ESTADO",IF(AQ293&lt;&gt;"","PAGA",IF(AP293&gt;0,"VENCIDA",IF(AP293&gt;=-5,"POR VENCER","AL DÍA"))))</f>
        <v>PAGA</v>
      </c>
      <c r="AT293" t="str">
        <v>TRANSFERENCIA</v>
      </c>
      <c r="AU293">
        <f>IF(N($H293)&lt;7,"",IF(AO293="","",AO293+31))</f>
        <v>46044</v>
      </c>
      <c r="AV293">
        <f>IF(AU293="","",TODAY()-AU293)</f>
        <v>274</v>
      </c>
      <c r="AW293">
        <v>46090</v>
      </c>
      <c r="AY293" t="str">
        <f>IF(AU293="","SIN ESTADO",IF(AW293&lt;&gt;"","PAGA",IF(AV293&gt;0,"VENCIDA",IF(AV293&gt;=-5,"POR VENCER","AL DÍA"))))</f>
        <v>PAGA</v>
      </c>
      <c r="AZ293" t="str">
        <v>TRANSFERENCIA</v>
      </c>
      <c r="BA293">
        <f>IF(N($H293)&lt;8,"",IF(AU293="","",AU293+31))</f>
        <v>46075</v>
      </c>
      <c r="BB293">
        <f>IF(BA293="","",TODAY()-BA293)</f>
        <v>243</v>
      </c>
      <c r="BC293">
        <v>46119</v>
      </c>
      <c r="BD293">
        <v>1000000</v>
      </c>
      <c r="BE293" t="str">
        <f>IF(BA293="","SIN ESTADO",IF(BC293&lt;&gt;"","PAGA",IF(BB293&gt;0,"VENCIDA",IF(BB293&gt;=-5,"POR VENCER","AL DÍA"))))</f>
        <v>PAGA</v>
      </c>
      <c r="BG293">
        <f>IF(N($H293)&lt;9,"",IF(BA293="","",BA293+31))</f>
        <v>46106</v>
      </c>
      <c r="BH293">
        <f>IF(BG293="","",TODAY()-BG293)</f>
        <v>212</v>
      </c>
      <c r="BI293">
        <v>46146</v>
      </c>
      <c r="BJ293">
        <v>1000000</v>
      </c>
      <c r="BK293" t="str">
        <f>IF(BG293="","SIN ESTADO",IF(BI293&lt;&gt;"","PAGA",IF(BH293&gt;0,"VENCIDA",IF(BH293&gt;=-5,"POR VENCER","AL DÍA"))))</f>
        <v>PAGA</v>
      </c>
      <c r="BL293" t="str">
        <v>TRANSFERENCIA</v>
      </c>
      <c r="BM293">
        <f>IF(N($H293)&lt;10,"",IF(BG293="","",BG293+31))</f>
        <v>46137</v>
      </c>
      <c r="BN293">
        <f>IF(BM293="","",TODAY()-BM293)</f>
        <v>181</v>
      </c>
      <c r="BO293">
        <v>46177</v>
      </c>
      <c r="BP293">
        <v>1000000</v>
      </c>
      <c r="BQ293" t="str">
        <f>IF(BM293="","SIN ESTADO",IF(BO293&lt;&gt;"","PAGA",IF(BN293&gt;0,"VENCIDA",IF(BN293&gt;=-5,"POR VENCER","AL DÍA"))))</f>
        <v>PAGA</v>
      </c>
      <c r="BR293" t="str">
        <v>TRANSFERENCIA</v>
      </c>
      <c r="BS293">
        <f>IF(N($H293)&lt;11,"",IF(BM293="","",BM293+31))</f>
        <v>46168</v>
      </c>
      <c r="BT293">
        <f>IF(BS293="","",TODAY()-BS293)</f>
        <v>150</v>
      </c>
      <c r="BU293">
        <v>46266</v>
      </c>
      <c r="BV293">
        <v>2000000</v>
      </c>
      <c r="BW293" t="str">
        <f>IF(BS293="","SIN ESTADO",IF(BU293&lt;&gt;"","PAGA",IF(BT293&gt;0,"VENCIDA",IF(BT293&gt;=-5,"POR VENCER","AL DÍA"))))</f>
        <v>PAGA</v>
      </c>
      <c r="BX293" t="str">
        <v>TRANSFERENCIA</v>
      </c>
      <c r="BY293">
        <f>IF(N($H293)&lt;12,"",IF(BS293="","",BS293+31))</f>
        <v>46199</v>
      </c>
      <c r="BZ293">
        <f>IF(BY293="","",TODAY()-BY293)</f>
        <v>119</v>
      </c>
      <c r="CA293">
        <v>46266</v>
      </c>
      <c r="CC293" t="str">
        <f>IF(BY293="","SIN ESTADO",IF(CA293&lt;&gt;"","PAGA",IF(BZ293&gt;0,"VENCIDA",IF(BZ293&gt;=-5,"POR VENCER","AL DÍA"))))</f>
        <v>PAGA</v>
      </c>
      <c r="CE293">
        <f>IF(N($H293)&lt;13,"",IF(BY293="","",BY293+31))</f>
        <v>46230</v>
      </c>
      <c r="CF293">
        <f>IF(CE293="","",TODAY()-CE293)</f>
        <v>88</v>
      </c>
      <c r="CG293">
        <v>46297</v>
      </c>
      <c r="CH293">
        <v>1000000</v>
      </c>
      <c r="CI293" t="str">
        <f>IF(CE293="","SIN ESTADO",IF(CG293&lt;&gt;"","PAGA",IF(CF293&gt;0,"VENCIDA",IF(CF293&gt;=-5,"POR VENCER","AL DÍA"))))</f>
        <v>PAGA</v>
      </c>
      <c r="CJ293" t="str">
        <v>TRANSFERENCIA</v>
      </c>
      <c r="CK293">
        <f>IF(N($H293)&lt;14,"",IF(CE293="","",CE293+31))</f>
        <v>46261</v>
      </c>
      <c r="CL293">
        <f>IF(CK293="","",TODAY()-CK293)</f>
        <v>57</v>
      </c>
      <c r="CO293" t="str">
        <f>IF(CK293="","SIN ESTADO",IF(CM293&lt;&gt;"","PAGA",IF(CL293&gt;0,"VENCIDA",IF(CL293&gt;=-5,"POR VENCER","AL DÍA"))))</f>
        <v>VENCIDA</v>
      </c>
      <c r="CQ293">
        <f>IF(N($H293)&lt;15,"",IF(CK293="","",CK293+31))</f>
        <v>46292</v>
      </c>
      <c r="CR293">
        <f>IF(CQ293="","",TODAY()-CQ293)</f>
        <v>26</v>
      </c>
      <c r="CU293" t="str">
        <f>IF(CQ293="","SIN ESTADO",IF(CS293&lt;&gt;"","PAGA",IF(CR293&gt;0,"VENCIDA",IF(CR293&gt;=-5,"POR VENCER","AL DÍA"))))</f>
        <v>VENCIDA</v>
      </c>
      <c r="CW293">
        <f>IF(N($H293)&lt;16,"",IF(CQ293="","",CQ293+31))</f>
        <v>46323</v>
      </c>
      <c r="CX293">
        <f>IF(CW293="","",TODAY()-CW293)</f>
        <v>-5</v>
      </c>
      <c r="DA293" t="str">
        <f>IF(CW293="","SIN ESTADO",IF(CY293&lt;&gt;"","PAGA",IF(CX293&gt;0,"VENCIDA",IF(CX293&gt;=-5,"POR VENCER","AL DÍA"))))</f>
        <v>POR VENCER</v>
      </c>
      <c r="DC293">
        <f>IF(N($H293)&lt;17,"",IF(CW293="","",CW293+31))</f>
        <v>46354</v>
      </c>
      <c r="DD293">
        <f>IF(DC293="","",TODAY()-DC293)</f>
        <v>-36</v>
      </c>
      <c r="DG293" t="str">
        <f>IF(DC293="","SIN ESTADO",IF(DE293&lt;&gt;"","PAGA",IF(DD293&gt;0,"VENCIDA",IF(DD293&gt;=-5,"POR VENCER","AL DÍA"))))</f>
        <v>AL DÍA</v>
      </c>
      <c r="DI293">
        <f>IF(N($H293)&lt;18,"",IF(DC293="","",DC293+31))</f>
        <v>46385</v>
      </c>
      <c r="DJ293">
        <f>IF(DI293="","",TODAY()-DI293)</f>
        <v>-67</v>
      </c>
      <c r="DM293" t="str">
        <f>IF(DI293="","SIN ESTADO",IF(DK293&lt;&gt;"","PAGA",IF(DJ293&gt;0,"VENCIDA",IF(DJ293&gt;=-5,"POR VENCER","AL DÍA"))))</f>
        <v>AL DÍA</v>
      </c>
      <c r="DO293">
        <f>IF(N($H293)&lt;19,"",IF(DI293="","",DI293+31))</f>
        <v>46416</v>
      </c>
      <c r="DP293">
        <f>IF(DO293="","",TODAY()-DO293)</f>
        <v>-98</v>
      </c>
      <c r="DS293" t="str">
        <f>IF(DO293="","SIN ESTADO",IF(DQ293&lt;&gt;"","PAGA",IF(DP293&gt;0,"VENCIDA",IF(DP293&gt;=-5,"POR VENCER","AL DÍA"))))</f>
        <v>AL DÍA</v>
      </c>
      <c r="DU293">
        <f>IF(N($H293)&lt;20,"",IF(DO293="","",DO293+31))</f>
        <v>46447</v>
      </c>
      <c r="DV293">
        <f>IF(DU293="","",TODAY()-DU293)</f>
        <v>-129</v>
      </c>
      <c r="DY293" t="str">
        <f>IF(DU293="","SIN ESTADO",IF(DW293&lt;&gt;"","PAGA",IF(DV293&gt;0,"VENCIDA",IF(DV293&gt;=-5,"POR VENCER","AL DÍA"))))</f>
        <v>AL DÍA</v>
      </c>
      <c r="EA293">
        <f>IF(N($H293)&lt;21,"",IF(DU293="","",DU293+31))</f>
        <v>46478</v>
      </c>
      <c r="EB293">
        <f>IF(EA293="","",TODAY()-EA293)</f>
        <v>-160</v>
      </c>
      <c r="EE293" t="str">
        <f>IF(EA293="","SIN ESTADO",IF(EC293&lt;&gt;"","PAGA",IF(EB293&gt;0,"VENCIDA",IF(EB293&gt;=-5,"POR VENCER","AL DÍA"))))</f>
        <v>AL DÍA</v>
      </c>
      <c r="EG293">
        <f>IF(N($H293)&lt;22,"",IF(EA293="","",EA293+31))</f>
        <v>46509</v>
      </c>
      <c r="EH293">
        <f>IF(EG293="","",TODAY()-EG293)</f>
        <v>-191</v>
      </c>
      <c r="EK293" t="str">
        <f>IF(EG293="","SIN ESTADO",IF(EI293&lt;&gt;"","PAGA",IF(EH293&gt;0,"VENCIDA",IF(EH293&gt;=-5,"POR VENCER","AL DÍA"))))</f>
        <v>AL DÍA</v>
      </c>
      <c r="EM293">
        <f>IF(N($H293)&lt;23,"",IF(EG293="","",EG293+31))</f>
        <v>46540</v>
      </c>
      <c r="EN293">
        <f>IF(EM293="","",TODAY()-EM293)</f>
        <v>-222</v>
      </c>
      <c r="EQ293" t="str">
        <f>IF(EM293="","SIN ESTADO",IF(EO293&lt;&gt;"","PAGA",IF(EN293&gt;0,"VENCIDA",IF(EN293&gt;=-5,"POR VENCER","AL DÍA"))))</f>
        <v>AL DÍA</v>
      </c>
      <c r="ES293">
        <f>IF(N($H293)&lt;24,"",IF(EM293="","",EM293+31))</f>
        <v>46571</v>
      </c>
      <c r="ET293">
        <f>IF(ES293="","",TODAY()-ES293)</f>
        <v>-253</v>
      </c>
      <c r="EW293" t="str">
        <f>IF(ES293="","SIN ESTADO",IF(EU293&lt;&gt;"","PAGA",IF(ET293&gt;0,"VENCIDA",IF(ET293&gt;=-5,"POR VENCER","AL DÍA"))))</f>
        <v>AL DÍA</v>
      </c>
      <c r="EY293" t="str">
        <f>IF(N($H293)&lt;25,"",IF(ES293="","",ES293+31))</f>
        <v/>
      </c>
      <c r="EZ293" t="str">
        <f>IF(EY293="","",TODAY()-EY293)</f>
        <v/>
      </c>
      <c r="FC293" t="str">
        <f>IF(EY293="","SIN ESTADO",IF(FA293&lt;&gt;"","PAGA",IF(EZ293&gt;0,"VENCIDA",IF(EZ293&gt;=-5,"POR VENCER","AL DÍA"))))</f>
        <v>SIN ESTADO</v>
      </c>
      <c r="FE293" t="str">
        <f>IF(N($H293)&lt;26,"",IF(EY293="","",EY293+31))</f>
        <v/>
      </c>
      <c r="FF293" t="str">
        <f>IF(FE293="","",TODAY()-FE293)</f>
        <v/>
      </c>
      <c r="FI293" t="str">
        <f>IF(FE293="","SIN ESTADO",IF(FG293&lt;&gt;"","PAGA",IF(FF293&gt;0,"VENCIDA",IF(FF293&gt;=-5,"POR VENCER","AL DÍA"))))</f>
        <v>SIN ESTADO</v>
      </c>
      <c r="FK293" t="str">
        <f>IF(N($H293)&lt;27,"",IF(FE293="","",FE293+31))</f>
        <v/>
      </c>
      <c r="FL293" t="str">
        <f>IF(FK293="","",TODAY()-FK293)</f>
        <v/>
      </c>
      <c r="FO293" t="str">
        <f>IF(FK293="","SIN ESTADO",IF(FM293&lt;&gt;"","PAGA",IF(FL293&gt;0,"VENCIDA",IF(FL293&gt;=-5,"POR VENCER","AL DÍA"))))</f>
        <v>SIN ESTADO</v>
      </c>
      <c r="FQ293" t="str">
        <f>IF(N($H293)&lt;28,"",IF(FK293="","",FK293+31))</f>
        <v/>
      </c>
      <c r="FR293" t="str">
        <f>IF(FQ293="","",TODAY()-FQ293)</f>
        <v/>
      </c>
      <c r="FU293" t="str">
        <f>IF(FQ293="","SIN ESTADO",IF(FS293&lt;&gt;"","PAGA",IF(FR293&gt;0,"VENCIDA",IF(FR293&gt;=-5,"POR VENCER","AL DÍA"))))</f>
        <v>SIN ESTADO</v>
      </c>
      <c r="FW293" t="str">
        <f>IF(N($H293)&lt;29,"",IF(FQ293="","",FQ293+31))</f>
        <v/>
      </c>
      <c r="FX293" t="str">
        <f>IF(FW293="","",TODAY()-FW293)</f>
        <v/>
      </c>
      <c r="GA293" t="str">
        <f>IF(FW293="","SIN ESTADO",IF(FY293&lt;&gt;"","PAGA",IF(FX293&gt;0,"VENCIDA",IF(FX293&gt;=-5,"POR VENCER","AL DÍA"))))</f>
        <v>SIN ESTADO</v>
      </c>
      <c r="GC293" t="str">
        <f>IF(N($H293)&lt;30,"",IF(FW293="","",FW293+31))</f>
        <v/>
      </c>
      <c r="GD293" t="str">
        <f>IF(GC293="","",TODAY()-GC293)</f>
        <v/>
      </c>
      <c r="GG293" t="str">
        <f>IF(GC293="","SIN ESTADO",IF(GE293&lt;&gt;"","PAGA",IF(GD293&gt;0,"VENCIDA",IF(GD293&gt;=-5,"POR VENCER","AL DÍA"))))</f>
        <v>SIN ESTADO</v>
      </c>
      <c r="GI293" t="str">
        <f>IF(N($H293)&lt;31,"",IF(GC293="","",GC293+31))</f>
        <v/>
      </c>
      <c r="GJ293" t="str">
        <f>IF(GI293="","",TODAY()-GI293)</f>
        <v/>
      </c>
      <c r="GM293" t="str">
        <f>IF(GI293="","SIN ESTADO",IF(GK293&lt;&gt;"","PAGA",IF(GJ293&gt;0,"VENCIDA",IF(GJ293&gt;=-5,"POR VENCER","AL DÍA"))))</f>
        <v>SIN ESTADO</v>
      </c>
      <c r="GO293" t="str">
        <f>IF(N($H293)&lt;32,"",IF(GI293="","",GI293+31))</f>
        <v/>
      </c>
      <c r="GP293" t="str">
        <f>IF(GO293="","",TODAY()-GO293)</f>
        <v/>
      </c>
      <c r="GS293" t="str">
        <f>IF(GO293="","SIN ESTADO",IF(GQ293&lt;&gt;"","PAGA",IF(GP293&gt;0,"VENCIDA",IF(GP293&gt;=-5,"POR VENCER","AL DÍA"))))</f>
        <v>SIN ESTADO</v>
      </c>
      <c r="GU293" t="str">
        <f>IF(N($H293)&lt;33,"",IF(GO293="","",GO293+31))</f>
        <v/>
      </c>
      <c r="GV293" t="str">
        <f>IF(GU293="","",TODAY()-GU293)</f>
        <v/>
      </c>
      <c r="GY293" t="str">
        <f>IF(GU293="","SIN ESTADO",IF(GW293&lt;&gt;"","PAGA",IF(GV293&gt;0,"VENCIDA",IF(GV293&gt;=-5,"POR VENCER","AL DÍA"))))</f>
        <v>SIN ESTADO</v>
      </c>
      <c r="HA293" t="str">
        <f>IF(N($H293)&lt;34,"",IF(GU293="","",GU293+31))</f>
        <v/>
      </c>
      <c r="HB293" t="str">
        <f>IF(HA293="","",TODAY()-HA293)</f>
        <v/>
      </c>
      <c r="HE293" t="str">
        <f>IF(HA293="","SIN ESTADO",IF(HC293&lt;&gt;"","PAGA",IF(HB293&gt;0,"VENCIDA",IF(HB293&gt;=-5,"POR VENCER","AL DÍA"))))</f>
        <v>SIN ESTADO</v>
      </c>
      <c r="HG293" t="str">
        <f>IF(N($H293)&lt;35,"",IF(HA293="","",HA293+31))</f>
        <v/>
      </c>
      <c r="HH293" t="str">
        <f>IF(HG293="","",TODAY()-HG293)</f>
        <v/>
      </c>
      <c r="HK293" t="str">
        <f>IF(HG293="","SIN ESTADO",IF(HI293&lt;&gt;"","PAGA",IF(HH293&gt;0,"VENCIDA",IF(HH293&gt;=-5,"POR VENCER","AL DÍA"))))</f>
        <v>SIN ESTADO</v>
      </c>
      <c r="HM293" t="str">
        <f>IF(N($H293)&lt;36,"",IF(HG293="","",HG293+31))</f>
        <v/>
      </c>
      <c r="HN293" t="str">
        <f>IF(HM293="","",TODAY()-HM293)</f>
        <v/>
      </c>
      <c r="HQ293" t="str">
        <f>IF(HM293="","SIN ESTADO",IF(HO293&lt;&gt;"","PAGA",IF(HN293&gt;0,"VENCIDA",IF(HN293&gt;=-5,"POR VENCER","AL DÍA"))))</f>
        <v>SIN ESTADO</v>
      </c>
      <c r="HS293">
        <f>N293+T293+Z293+AF293+AL293+AR293+AX293+BD293+BJ293+BP293+BV293+CB293+CH293+CN293+CT293+CZ293+DF293+DL293+DR293+DX293+ED293+EJ293+EP293+EV293+FB293+FH293+FN293+FT293+FZ293+GF293+GL293+GR293+GX293+HD293+HJ293+HP293</f>
        <v>13000000</v>
      </c>
      <c r="HU293">
        <f>IFERROR(N($J293),0)</f>
        <v>1000000</v>
      </c>
      <c r="HW293">
        <f>SUMPRODUCT((MOD(COLUMN($M293:$HR293)-COLUMN($M293),6)=0)*ISNUMBER($M293:$HR293)*($M293:$HR293&gt;=RESUMEN!$C$26)*($M293:$HR293&lt;=RESUMEN!$C$27)*IFERROR(N($N293:$HS293),0))</f>
        <v>0</v>
      </c>
      <c r="HX293">
        <f>SUMPRODUCT((MOD(COLUMN($M293:$HR293)-COLUMN($M293),6)=0)*ISNUMBER($M293:$HR293)*($M293:$HR293&gt;=RESUMEN!$C$26)*($M293:$HR293&lt;=RESUMEN!$C$27))</f>
        <v>0</v>
      </c>
    </row>
    <row r="294">
      <c r="B294">
        <f>VENTAS!A293</f>
        <v>291</v>
      </c>
      <c r="C294" t="str">
        <f>VENTAS!B293</f>
        <v xml:space="preserve">LC2 - 30 - 12 </v>
      </c>
      <c r="D294" t="str">
        <f>VENTAS!C293</f>
        <v>VENDIDO</v>
      </c>
      <c r="E294">
        <f>VENTAS!D293</f>
        <v>33000000</v>
      </c>
      <c r="F294">
        <f>VENTAS!J293</f>
        <v>29000000</v>
      </c>
      <c r="G294">
        <f>VENTAS!F293</f>
        <v>45827</v>
      </c>
      <c r="H294">
        <f>VENTAS!K293</f>
        <v>24</v>
      </c>
      <c r="I294" t="str">
        <f>VENTAS!M293</f>
        <v xml:space="preserve">19 DE CADA MES </v>
      </c>
      <c r="J294">
        <f>VENTAS!L293</f>
        <v>1208333.3333333333</v>
      </c>
      <c r="K294">
        <f>IF(N($H294)&lt;1,"",$G294+31)</f>
        <v>45858</v>
      </c>
      <c r="L294">
        <f>IF(K294="","",TODAY()-K294)</f>
        <v>460</v>
      </c>
      <c r="M294">
        <v>45902</v>
      </c>
      <c r="N294">
        <v>1200000</v>
      </c>
      <c r="O294" t="str">
        <f>IF(K294="","SIN ESTADO",IF(M294&lt;&gt;"","PAGA",IF(L294&gt;0,"VENCIDA",IF(L294&gt;=-5,"POR VENCER","AL DÍA"))))</f>
        <v>PAGA</v>
      </c>
      <c r="P294" t="str">
        <v>TRANSFERENCIA</v>
      </c>
      <c r="Q294">
        <f>IF(N($H294)&lt;2,"",IF(K294="","",K294+31))</f>
        <v>45889</v>
      </c>
      <c r="R294">
        <f>IF(Q294="","",TODAY()-Q294)</f>
        <v>429</v>
      </c>
      <c r="S294">
        <v>45933</v>
      </c>
      <c r="T294">
        <v>1200000</v>
      </c>
      <c r="U294" t="str">
        <f>IF(Q294="","SIN ESTADO",IF(S294&lt;&gt;"","PAGA",IF(R294&gt;0,"VENCIDA",IF(R294&gt;=-5,"POR VENCER","AL DÍA"))))</f>
        <v>PAGA</v>
      </c>
      <c r="V294" t="str">
        <v>TRANSFERENCIA</v>
      </c>
      <c r="W294">
        <f>IF(N($H294)&lt;3,"",IF(Q294="","",Q294+31))</f>
        <v>45920</v>
      </c>
      <c r="X294">
        <f>IF(W294="","",TODAY()-W294)</f>
        <v>398</v>
      </c>
      <c r="Y294">
        <v>45965</v>
      </c>
      <c r="Z294">
        <v>1200000</v>
      </c>
      <c r="AA294" t="str">
        <f>IF(W294="","SIN ESTADO",IF(Y294&lt;&gt;"","PAGA",IF(X294&gt;0,"VENCIDA",IF(X294&gt;=-5,"POR VENCER","AL DÍA"))))</f>
        <v>PAGA</v>
      </c>
      <c r="AB294" t="str">
        <v>TRANSFERENCIA</v>
      </c>
      <c r="AC294">
        <f>IF(N($H294)&lt;4,"",IF(W294="","",W294+31))</f>
        <v>45951</v>
      </c>
      <c r="AD294">
        <f>IF(AC294="","",TODAY()-AC294)</f>
        <v>367</v>
      </c>
      <c r="AE294">
        <v>46358</v>
      </c>
      <c r="AF294">
        <v>1200000</v>
      </c>
      <c r="AG294" t="str">
        <f>IF(AC294="","SIN ESTADO",IF(AE294&lt;&gt;"","PAGA",IF(AD294&gt;0,"VENCIDA",IF(AD294&gt;=-5,"POR VENCER","AL DÍA"))))</f>
        <v>PAGA</v>
      </c>
      <c r="AH294" t="str">
        <v>TRANSFERENCIA</v>
      </c>
      <c r="AI294">
        <f>IF(N($H294)&lt;5,"",IF(AC294="","",AC294+31))</f>
        <v>45982</v>
      </c>
      <c r="AJ294">
        <f>IF(AI294="","",TODAY()-AI294)</f>
        <v>336</v>
      </c>
      <c r="AK294">
        <v>46029</v>
      </c>
      <c r="AL294">
        <v>1200000</v>
      </c>
      <c r="AM294" t="str">
        <f>IF(AI294="","SIN ESTADO",IF(AK294&lt;&gt;"","PAGA",IF(AJ294&gt;0,"VENCIDA",IF(AJ294&gt;=-5,"POR VENCER","AL DÍA"))))</f>
        <v>PAGA</v>
      </c>
      <c r="AN294" t="str">
        <v>TRANSFERENCIA</v>
      </c>
      <c r="AO294">
        <f>IF(N($H294)&lt;6,"",IF(AI294="","",AI294+31))</f>
        <v>46013</v>
      </c>
      <c r="AP294">
        <f>IF(AO294="","",TODAY()-AO294)</f>
        <v>305</v>
      </c>
      <c r="AQ294">
        <v>46056</v>
      </c>
      <c r="AR294">
        <v>1200000</v>
      </c>
      <c r="AS294" t="str">
        <f>IF(AO294="","SIN ESTADO",IF(AQ294&lt;&gt;"","PAGA",IF(AP294&gt;0,"VENCIDA",IF(AP294&gt;=-5,"POR VENCER","AL DÍA"))))</f>
        <v>PAGA</v>
      </c>
      <c r="AT294" t="str">
        <v>TRANSFERENCIA</v>
      </c>
      <c r="AU294">
        <f>IF(N($H294)&lt;7,"",IF(AO294="","",AO294+31))</f>
        <v>46044</v>
      </c>
      <c r="AV294">
        <f>IF(AU294="","",TODAY()-AU294)</f>
        <v>274</v>
      </c>
      <c r="AW294">
        <v>46090</v>
      </c>
      <c r="AX294">
        <v>1200000</v>
      </c>
      <c r="AY294" t="str">
        <f>IF(AU294="","SIN ESTADO",IF(AW294&lt;&gt;"","PAGA",IF(AV294&gt;0,"VENCIDA",IF(AV294&gt;=-5,"POR VENCER","AL DÍA"))))</f>
        <v>PAGA</v>
      </c>
      <c r="AZ294" t="str">
        <v>TRANSFERENCIA</v>
      </c>
      <c r="BA294">
        <f>IF(N($H294)&lt;8,"",IF(AU294="","",AU294+31))</f>
        <v>46075</v>
      </c>
      <c r="BB294">
        <f>IF(BA294="","",TODAY()-BA294)</f>
        <v>243</v>
      </c>
      <c r="BC294">
        <v>46119</v>
      </c>
      <c r="BD294">
        <v>1200000</v>
      </c>
      <c r="BE294" t="str">
        <f>IF(BA294="","SIN ESTADO",IF(BC294&lt;&gt;"","PAGA",IF(BB294&gt;0,"VENCIDA",IF(BB294&gt;=-5,"POR VENCER","AL DÍA"))))</f>
        <v>PAGA</v>
      </c>
      <c r="BF294" t="str">
        <v>TRANSFERENCIA</v>
      </c>
      <c r="BG294">
        <f>IF(N($H294)&lt;9,"",IF(BA294="","",BA294+31))</f>
        <v>46106</v>
      </c>
      <c r="BH294">
        <f>IF(BG294="","",TODAY()-BG294)</f>
        <v>212</v>
      </c>
      <c r="BI294">
        <v>46117</v>
      </c>
      <c r="BJ294">
        <v>1200000</v>
      </c>
      <c r="BK294" t="str">
        <f>IF(BG294="","SIN ESTADO",IF(BI294&lt;&gt;"","PAGA",IF(BH294&gt;0,"VENCIDA",IF(BH294&gt;=-5,"POR VENCER","AL DÍA"))))</f>
        <v>PAGA</v>
      </c>
      <c r="BL294" t="str">
        <v>TRANSFERENCIA</v>
      </c>
      <c r="BM294">
        <f>IF(N($H294)&lt;10,"",IF(BG294="","",BG294+31))</f>
        <v>46137</v>
      </c>
      <c r="BN294">
        <f>IF(BM294="","",TODAY()-BM294)</f>
        <v>181</v>
      </c>
      <c r="BO294">
        <v>46177</v>
      </c>
      <c r="BP294">
        <v>1200000</v>
      </c>
      <c r="BQ294" t="str">
        <f>IF(BM294="","SIN ESTADO",IF(BO294&lt;&gt;"","PAGA",IF(BN294&gt;0,"VENCIDA",IF(BN294&gt;=-5,"POR VENCER","AL DÍA"))))</f>
        <v>PAGA</v>
      </c>
      <c r="BR294" t="str">
        <v>TRANSFERENCIA</v>
      </c>
      <c r="BS294">
        <f>IF(N($H294)&lt;11,"",IF(BM294="","",BM294+31))</f>
        <v>46168</v>
      </c>
      <c r="BT294">
        <f>IF(BS294="","",TODAY()-BS294)</f>
        <v>150</v>
      </c>
      <c r="BU294">
        <v>46217</v>
      </c>
      <c r="BV294">
        <v>1200000</v>
      </c>
      <c r="BW294" t="str">
        <f>IF(BS294="","SIN ESTADO",IF(BU294&lt;&gt;"","PAGA",IF(BT294&gt;0,"VENCIDA",IF(BT294&gt;=-5,"POR VENCER","AL DÍA"))))</f>
        <v>PAGA</v>
      </c>
      <c r="BX294" t="str">
        <v>TRANSFERENCIA</v>
      </c>
      <c r="BY294">
        <f>IF(N($H294)&lt;12,"",IF(BS294="","",BS294+31))</f>
        <v>46199</v>
      </c>
      <c r="BZ294">
        <f>IF(BY294="","",TODAY()-BY294)</f>
        <v>119</v>
      </c>
      <c r="CA294">
        <v>46238</v>
      </c>
      <c r="CB294">
        <v>1200000</v>
      </c>
      <c r="CC294" t="str">
        <f>IF(BY294="","SIN ESTADO",IF(CA294&lt;&gt;"","PAGA",IF(BZ294&gt;0,"VENCIDA",IF(BZ294&gt;=-5,"POR VENCER","AL DÍA"))))</f>
        <v>PAGA</v>
      </c>
      <c r="CD294" t="str">
        <v>TRANSFERENCIA</v>
      </c>
      <c r="CE294">
        <f>IF(N($H294)&lt;13,"",IF(BY294="","",BY294+31))</f>
        <v>46230</v>
      </c>
      <c r="CF294">
        <f>IF(CE294="","",TODAY()-CE294)</f>
        <v>88</v>
      </c>
      <c r="CG294">
        <v>46297</v>
      </c>
      <c r="CH294">
        <v>1200000</v>
      </c>
      <c r="CI294" t="str">
        <f>IF(CE294="","SIN ESTADO",IF(CG294&lt;&gt;"","PAGA",IF(CF294&gt;0,"VENCIDA",IF(CF294&gt;=-5,"POR VENCER","AL DÍA"))))</f>
        <v>PAGA</v>
      </c>
      <c r="CJ294" t="str">
        <v>TRANSFERENCIA</v>
      </c>
      <c r="CK294">
        <f>IF(N($H294)&lt;14,"",IF(CE294="","",CE294+31))</f>
        <v>46261</v>
      </c>
      <c r="CL294">
        <f>IF(CK294="","",TODAY()-CK294)</f>
        <v>57</v>
      </c>
      <c r="CO294" t="str">
        <f>IF(CK294="","SIN ESTADO",IF(CM294&lt;&gt;"","PAGA",IF(CL294&gt;0,"VENCIDA",IF(CL294&gt;=-5,"POR VENCER","AL DÍA"))))</f>
        <v>VENCIDA</v>
      </c>
      <c r="CQ294">
        <f>IF(N($H294)&lt;15,"",IF(CK294="","",CK294+31))</f>
        <v>46292</v>
      </c>
      <c r="CR294">
        <f>IF(CQ294="","",TODAY()-CQ294)</f>
        <v>26</v>
      </c>
      <c r="CU294" t="str">
        <f>IF(CQ294="","SIN ESTADO",IF(CS294&lt;&gt;"","PAGA",IF(CR294&gt;0,"VENCIDA",IF(CR294&gt;=-5,"POR VENCER","AL DÍA"))))</f>
        <v>VENCIDA</v>
      </c>
      <c r="CW294">
        <f>IF(N($H294)&lt;16,"",IF(CQ294="","",CQ294+31))</f>
        <v>46323</v>
      </c>
      <c r="CX294">
        <f>IF(CW294="","",TODAY()-CW294)</f>
        <v>-5</v>
      </c>
      <c r="DA294" t="str">
        <f>IF(CW294="","SIN ESTADO",IF(CY294&lt;&gt;"","PAGA",IF(CX294&gt;0,"VENCIDA",IF(CX294&gt;=-5,"POR VENCER","AL DÍA"))))</f>
        <v>POR VENCER</v>
      </c>
      <c r="DC294">
        <f>IF(N($H294)&lt;17,"",IF(CW294="","",CW294+31))</f>
        <v>46354</v>
      </c>
      <c r="DD294">
        <f>IF(DC294="","",TODAY()-DC294)</f>
        <v>-36</v>
      </c>
      <c r="DG294" t="str">
        <f>IF(DC294="","SIN ESTADO",IF(DE294&lt;&gt;"","PAGA",IF(DD294&gt;0,"VENCIDA",IF(DD294&gt;=-5,"POR VENCER","AL DÍA"))))</f>
        <v>AL DÍA</v>
      </c>
      <c r="DI294">
        <f>IF(N($H294)&lt;18,"",IF(DC294="","",DC294+31))</f>
        <v>46385</v>
      </c>
      <c r="DJ294">
        <f>IF(DI294="","",TODAY()-DI294)</f>
        <v>-67</v>
      </c>
      <c r="DM294" t="str">
        <f>IF(DI294="","SIN ESTADO",IF(DK294&lt;&gt;"","PAGA",IF(DJ294&gt;0,"VENCIDA",IF(DJ294&gt;=-5,"POR VENCER","AL DÍA"))))</f>
        <v>AL DÍA</v>
      </c>
      <c r="DO294">
        <f>IF(N($H294)&lt;19,"",IF(DI294="","",DI294+31))</f>
        <v>46416</v>
      </c>
      <c r="DP294">
        <f>IF(DO294="","",TODAY()-DO294)</f>
        <v>-98</v>
      </c>
      <c r="DS294" t="str">
        <f>IF(DO294="","SIN ESTADO",IF(DQ294&lt;&gt;"","PAGA",IF(DP294&gt;0,"VENCIDA",IF(DP294&gt;=-5,"POR VENCER","AL DÍA"))))</f>
        <v>AL DÍA</v>
      </c>
      <c r="DU294">
        <f>IF(N($H294)&lt;20,"",IF(DO294="","",DO294+31))</f>
        <v>46447</v>
      </c>
      <c r="DV294">
        <f>IF(DU294="","",TODAY()-DU294)</f>
        <v>-129</v>
      </c>
      <c r="DY294" t="str">
        <f>IF(DU294="","SIN ESTADO",IF(DW294&lt;&gt;"","PAGA",IF(DV294&gt;0,"VENCIDA",IF(DV294&gt;=-5,"POR VENCER","AL DÍA"))))</f>
        <v>AL DÍA</v>
      </c>
      <c r="EA294">
        <f>IF(N($H294)&lt;21,"",IF(DU294="","",DU294+31))</f>
        <v>46478</v>
      </c>
      <c r="EB294">
        <f>IF(EA294="","",TODAY()-EA294)</f>
        <v>-160</v>
      </c>
      <c r="EE294" t="str">
        <f>IF(EA294="","SIN ESTADO",IF(EC294&lt;&gt;"","PAGA",IF(EB294&gt;0,"VENCIDA",IF(EB294&gt;=-5,"POR VENCER","AL DÍA"))))</f>
        <v>AL DÍA</v>
      </c>
      <c r="EG294">
        <f>IF(N($H294)&lt;22,"",IF(EA294="","",EA294+31))</f>
        <v>46509</v>
      </c>
      <c r="EH294">
        <f>IF(EG294="","",TODAY()-EG294)</f>
        <v>-191</v>
      </c>
      <c r="EK294" t="str">
        <f>IF(EG294="","SIN ESTADO",IF(EI294&lt;&gt;"","PAGA",IF(EH294&gt;0,"VENCIDA",IF(EH294&gt;=-5,"POR VENCER","AL DÍA"))))</f>
        <v>AL DÍA</v>
      </c>
      <c r="EM294">
        <f>IF(N($H294)&lt;23,"",IF(EG294="","",EG294+31))</f>
        <v>46540</v>
      </c>
      <c r="EN294">
        <f>IF(EM294="","",TODAY()-EM294)</f>
        <v>-222</v>
      </c>
      <c r="EQ294" t="str">
        <f>IF(EM294="","SIN ESTADO",IF(EO294&lt;&gt;"","PAGA",IF(EN294&gt;0,"VENCIDA",IF(EN294&gt;=-5,"POR VENCER","AL DÍA"))))</f>
        <v>AL DÍA</v>
      </c>
      <c r="ES294">
        <f>IF(N($H294)&lt;24,"",IF(EM294="","",EM294+31))</f>
        <v>46571</v>
      </c>
      <c r="ET294">
        <f>IF(ES294="","",TODAY()-ES294)</f>
        <v>-253</v>
      </c>
      <c r="EW294" t="str">
        <f>IF(ES294="","SIN ESTADO",IF(EU294&lt;&gt;"","PAGA",IF(ET294&gt;0,"VENCIDA",IF(ET294&gt;=-5,"POR VENCER","AL DÍA"))))</f>
        <v>AL DÍA</v>
      </c>
      <c r="EY294" t="str">
        <f>IF(N($H294)&lt;25,"",IF(ES294="","",ES294+31))</f>
        <v/>
      </c>
      <c r="EZ294" t="str">
        <f>IF(EY294="","",TODAY()-EY294)</f>
        <v/>
      </c>
      <c r="FC294" t="str">
        <f>IF(EY294="","SIN ESTADO",IF(FA294&lt;&gt;"","PAGA",IF(EZ294&gt;0,"VENCIDA",IF(EZ294&gt;=-5,"POR VENCER","AL DÍA"))))</f>
        <v>SIN ESTADO</v>
      </c>
      <c r="FE294" t="str">
        <f>IF(N($H294)&lt;26,"",IF(EY294="","",EY294+31))</f>
        <v/>
      </c>
      <c r="FF294" t="str">
        <f>IF(FE294="","",TODAY()-FE294)</f>
        <v/>
      </c>
      <c r="FI294" t="str">
        <f>IF(FE294="","SIN ESTADO",IF(FG294&lt;&gt;"","PAGA",IF(FF294&gt;0,"VENCIDA",IF(FF294&gt;=-5,"POR VENCER","AL DÍA"))))</f>
        <v>SIN ESTADO</v>
      </c>
      <c r="FK294" t="str">
        <f>IF(N($H294)&lt;27,"",IF(FE294="","",FE294+31))</f>
        <v/>
      </c>
      <c r="FL294" t="str">
        <f>IF(FK294="","",TODAY()-FK294)</f>
        <v/>
      </c>
      <c r="FO294" t="str">
        <f>IF(FK294="","SIN ESTADO",IF(FM294&lt;&gt;"","PAGA",IF(FL294&gt;0,"VENCIDA",IF(FL294&gt;=-5,"POR VENCER","AL DÍA"))))</f>
        <v>SIN ESTADO</v>
      </c>
      <c r="FQ294" t="str">
        <f>IF(N($H294)&lt;28,"",IF(FK294="","",FK294+31))</f>
        <v/>
      </c>
      <c r="FR294" t="str">
        <f>IF(FQ294="","",TODAY()-FQ294)</f>
        <v/>
      </c>
      <c r="FU294" t="str">
        <f>IF(FQ294="","SIN ESTADO",IF(FS294&lt;&gt;"","PAGA",IF(FR294&gt;0,"VENCIDA",IF(FR294&gt;=-5,"POR VENCER","AL DÍA"))))</f>
        <v>SIN ESTADO</v>
      </c>
      <c r="FW294" t="str">
        <f>IF(N($H294)&lt;29,"",IF(FQ294="","",FQ294+31))</f>
        <v/>
      </c>
      <c r="FX294" t="str">
        <f>IF(FW294="","",TODAY()-FW294)</f>
        <v/>
      </c>
      <c r="GA294" t="str">
        <f>IF(FW294="","SIN ESTADO",IF(FY294&lt;&gt;"","PAGA",IF(FX294&gt;0,"VENCIDA",IF(FX294&gt;=-5,"POR VENCER","AL DÍA"))))</f>
        <v>SIN ESTADO</v>
      </c>
      <c r="GC294" t="str">
        <f>IF(N($H294)&lt;30,"",IF(FW294="","",FW294+31))</f>
        <v/>
      </c>
      <c r="GD294" t="str">
        <f>IF(GC294="","",TODAY()-GC294)</f>
        <v/>
      </c>
      <c r="GG294" t="str">
        <f>IF(GC294="","SIN ESTADO",IF(GE294&lt;&gt;"","PAGA",IF(GD294&gt;0,"VENCIDA",IF(GD294&gt;=-5,"POR VENCER","AL DÍA"))))</f>
        <v>SIN ESTADO</v>
      </c>
      <c r="GI294" t="str">
        <f>IF(N($H294)&lt;31,"",IF(GC294="","",GC294+31))</f>
        <v/>
      </c>
      <c r="GJ294" t="str">
        <f>IF(GI294="","",TODAY()-GI294)</f>
        <v/>
      </c>
      <c r="GM294" t="str">
        <f>IF(GI294="","SIN ESTADO",IF(GK294&lt;&gt;"","PAGA",IF(GJ294&gt;0,"VENCIDA",IF(GJ294&gt;=-5,"POR VENCER","AL DÍA"))))</f>
        <v>SIN ESTADO</v>
      </c>
      <c r="GO294" t="str">
        <f>IF(N($H294)&lt;32,"",IF(GI294="","",GI294+31))</f>
        <v/>
      </c>
      <c r="GP294" t="str">
        <f>IF(GO294="","",TODAY()-GO294)</f>
        <v/>
      </c>
      <c r="GS294" t="str">
        <f>IF(GO294="","SIN ESTADO",IF(GQ294&lt;&gt;"","PAGA",IF(GP294&gt;0,"VENCIDA",IF(GP294&gt;=-5,"POR VENCER","AL DÍA"))))</f>
        <v>SIN ESTADO</v>
      </c>
      <c r="GU294" t="str">
        <f>IF(N($H294)&lt;33,"",IF(GO294="","",GO294+31))</f>
        <v/>
      </c>
      <c r="GV294" t="str">
        <f>IF(GU294="","",TODAY()-GU294)</f>
        <v/>
      </c>
      <c r="GY294" t="str">
        <f>IF(GU294="","SIN ESTADO",IF(GW294&lt;&gt;"","PAGA",IF(GV294&gt;0,"VENCIDA",IF(GV294&gt;=-5,"POR VENCER","AL DÍA"))))</f>
        <v>SIN ESTADO</v>
      </c>
      <c r="HA294" t="str">
        <f>IF(N($H294)&lt;34,"",IF(GU294="","",GU294+31))</f>
        <v/>
      </c>
      <c r="HB294" t="str">
        <f>IF(HA294="","",TODAY()-HA294)</f>
        <v/>
      </c>
      <c r="HE294" t="str">
        <f>IF(HA294="","SIN ESTADO",IF(HC294&lt;&gt;"","PAGA",IF(HB294&gt;0,"VENCIDA",IF(HB294&gt;=-5,"POR VENCER","AL DÍA"))))</f>
        <v>SIN ESTADO</v>
      </c>
      <c r="HG294" t="str">
        <f>IF(N($H294)&lt;35,"",IF(HA294="","",HA294+31))</f>
        <v/>
      </c>
      <c r="HH294" t="str">
        <f>IF(HG294="","",TODAY()-HG294)</f>
        <v/>
      </c>
      <c r="HK294" t="str">
        <f>IF(HG294="","SIN ESTADO",IF(HI294&lt;&gt;"","PAGA",IF(HH294&gt;0,"VENCIDA",IF(HH294&gt;=-5,"POR VENCER","AL DÍA"))))</f>
        <v>SIN ESTADO</v>
      </c>
      <c r="HM294" t="str">
        <f>IF(N($H294)&lt;36,"",IF(HG294="","",HG294+31))</f>
        <v/>
      </c>
      <c r="HN294" t="str">
        <f>IF(HM294="","",TODAY()-HM294)</f>
        <v/>
      </c>
      <c r="HQ294" t="str">
        <f>IF(HM294="","SIN ESTADO",IF(HO294&lt;&gt;"","PAGA",IF(HN294&gt;0,"VENCIDA",IF(HN294&gt;=-5,"POR VENCER","AL DÍA"))))</f>
        <v>SIN ESTADO</v>
      </c>
      <c r="HS294">
        <f>N294+T294+Z294+AF294+AL294+AR294+AX294+BD294+BJ294+BP294+BV294+CB294+CH294+CN294+CT294+CZ294+DF294+DL294+DR294+DX294+ED294+EJ294+EP294+EV294+FB294+FH294+FN294+FT294+FZ294+GF294+GL294+GR294+GX294+HD294+HJ294+HP294</f>
        <v>15600000</v>
      </c>
      <c r="HU294">
        <f>IFERROR(N($J294),0)</f>
        <v>1208333.3333333333</v>
      </c>
      <c r="HW294">
        <f>SUMPRODUCT((MOD(COLUMN($M294:$HR294)-COLUMN($M294),6)=0)*ISNUMBER($M294:$HR294)*($M294:$HR294&gt;=RESUMEN!$C$26)*($M294:$HR294&lt;=RESUMEN!$C$27)*IFERROR(N($N294:$HS294),0))</f>
        <v>1200000</v>
      </c>
      <c r="HX294">
        <f>SUMPRODUCT((MOD(COLUMN($M294:$HR294)-COLUMN($M294),6)=0)*ISNUMBER($M294:$HR294)*($M294:$HR294&gt;=RESUMEN!$C$26)*($M294:$HR294&lt;=RESUMEN!$C$27))</f>
        <v>1</v>
      </c>
    </row>
    <row r="295">
      <c r="B295">
        <f>VENTAS!A294</f>
        <v>292</v>
      </c>
      <c r="C295" t="str">
        <f>VENTAS!B294</f>
        <v xml:space="preserve">LC2 - 31 - 1 - 2 - 11 Y 12 </v>
      </c>
      <c r="D295" t="str">
        <f>VENTAS!C294</f>
        <v>VENDIDO</v>
      </c>
      <c r="E295">
        <f>VENTAS!D294</f>
        <v>122000000</v>
      </c>
      <c r="F295">
        <f>VENTAS!J294</f>
        <v>106000000</v>
      </c>
      <c r="G295">
        <f>VENTAS!F294</f>
        <v>45877</v>
      </c>
      <c r="H295">
        <f>VENTAS!K294</f>
        <v>24</v>
      </c>
      <c r="I295" t="str">
        <f>VENTAS!M294</f>
        <v xml:space="preserve">08 DE CADA MES </v>
      </c>
      <c r="J295">
        <f>VENTAS!L294</f>
        <v>4416666.666666667</v>
      </c>
      <c r="K295">
        <f>IF(N($H295)&lt;1,"",$G295+31)</f>
        <v>45908</v>
      </c>
      <c r="L295">
        <f>IF(K295="","",TODAY()-K295)</f>
        <v>410</v>
      </c>
      <c r="M295">
        <v>45912</v>
      </c>
      <c r="N295">
        <v>2208400</v>
      </c>
      <c r="O295" t="str">
        <f>IF(K295="","SIN ESTADO",IF(M295&lt;&gt;"","PAGA",IF(L295&gt;0,"VENCIDA",IF(L295&gt;=-5,"POR VENCER","AL DÍA"))))</f>
        <v>PAGA</v>
      </c>
      <c r="P295" t="str">
        <v>TRANSFERENCIA</v>
      </c>
      <c r="Q295">
        <f>IF(N($H295)&lt;2,"",IF(K295="","",K295+31))</f>
        <v>45939</v>
      </c>
      <c r="R295">
        <f>IF(Q295="","",TODAY()-Q295)</f>
        <v>379</v>
      </c>
      <c r="S295">
        <v>45908</v>
      </c>
      <c r="T295">
        <v>1208400</v>
      </c>
      <c r="U295" t="str">
        <f>IF(Q295="","SIN ESTADO",IF(S295&lt;&gt;"","PAGA",IF(R295&gt;0,"VENCIDA",IF(R295&gt;=-5,"POR VENCER","AL DÍA"))))</f>
        <v>PAGA</v>
      </c>
      <c r="V295" t="str">
        <v>TRANSFERENCIA</v>
      </c>
      <c r="W295">
        <f>IF(N($H295)&lt;3,"",IF(Q295="","",Q295+31))</f>
        <v>45970</v>
      </c>
      <c r="X295">
        <f>IF(W295="","",TODAY()-W295)</f>
        <v>348</v>
      </c>
      <c r="Y295">
        <v>45909</v>
      </c>
      <c r="Z295">
        <v>1000000</v>
      </c>
      <c r="AA295" t="str">
        <f>IF(W295="","SIN ESTADO",IF(Y295&lt;&gt;"","PAGA",IF(X295&gt;0,"VENCIDA",IF(X295&gt;=-5,"POR VENCER","AL DÍA"))))</f>
        <v>PAGA</v>
      </c>
      <c r="AB295" t="str">
        <v>TRANSFERENCIA</v>
      </c>
      <c r="AC295">
        <f>IF(N($H295)&lt;4,"",IF(W295="","",W295+31))</f>
        <v>46001</v>
      </c>
      <c r="AD295">
        <f>IF(AC295="","",TODAY()-AC295)</f>
        <v>317</v>
      </c>
      <c r="AE295" t="str">
        <v>OCTUBRE</v>
      </c>
      <c r="AF295">
        <v>4416700</v>
      </c>
      <c r="AG295" t="str">
        <f>IF(AC295="","SIN ESTADO",IF(AE295&lt;&gt;"","PAGA",IF(AD295&gt;0,"VENCIDA",IF(AD295&gt;=-5,"POR VENCER","AL DÍA"))))</f>
        <v>PAGA</v>
      </c>
      <c r="AH295" t="str">
        <v>TRANSFERENCIA</v>
      </c>
      <c r="AI295">
        <f>IF(N($H295)&lt;5,"",IF(AC295="","",AC295+31))</f>
        <v>46032</v>
      </c>
      <c r="AJ295">
        <f>IF(AI295="","",TODAY()-AI295)</f>
        <v>286</v>
      </c>
      <c r="AK295" t="str">
        <v>NOVIEMBRE</v>
      </c>
      <c r="AL295">
        <v>4416800</v>
      </c>
      <c r="AM295" t="str">
        <f>IF(AI295="","SIN ESTADO",IF(AK295&lt;&gt;"","PAGA",IF(AJ295&gt;0,"VENCIDA",IF(AJ295&gt;=-5,"POR VENCER","AL DÍA"))))</f>
        <v>PAGA</v>
      </c>
      <c r="AN295" t="str">
        <v>TRANSFERENCIA</v>
      </c>
      <c r="AO295">
        <f>IF(N($H295)&lt;6,"",IF(AI295="","",AI295+31))</f>
        <v>46063</v>
      </c>
      <c r="AP295">
        <f>IF(AO295="","",TODAY()-AO295)</f>
        <v>255</v>
      </c>
      <c r="AQ295" t="str">
        <v xml:space="preserve">DICIEMBRE </v>
      </c>
      <c r="AR295">
        <v>4418400</v>
      </c>
      <c r="AS295" t="str">
        <f>IF(AO295="","SIN ESTADO",IF(AQ295&lt;&gt;"","PAGA",IF(AP295&gt;0,"VENCIDA",IF(AP295&gt;=-5,"POR VENCER","AL DÍA"))))</f>
        <v>PAGA</v>
      </c>
      <c r="AT295" t="str">
        <v>TRANSFERENCIA</v>
      </c>
      <c r="AU295">
        <f>IF(N($H295)&lt;7,"",IF(AO295="","",AO295+31))</f>
        <v>46094</v>
      </c>
      <c r="AV295">
        <f>IF(AU295="","",TODAY()-AU295)</f>
        <v>224</v>
      </c>
      <c r="AW295" t="str">
        <v>ENERO</v>
      </c>
      <c r="AX295">
        <v>4426300</v>
      </c>
      <c r="AY295" t="str">
        <f>IF(AU295="","SIN ESTADO",IF(AW295&lt;&gt;"","PAGA",IF(AV295&gt;0,"VENCIDA",IF(AV295&gt;=-5,"POR VENCER","AL DÍA"))))</f>
        <v>PAGA</v>
      </c>
      <c r="AZ295" t="str">
        <v>TRANSFERENCIA</v>
      </c>
      <c r="BA295">
        <f>IF(N($H295)&lt;8,"",IF(AU295="","",AU295+31))</f>
        <v>46125</v>
      </c>
      <c r="BB295">
        <f>IF(BA295="","",TODAY()-BA295)</f>
        <v>193</v>
      </c>
      <c r="BC295" t="str">
        <v>FEBRERO</v>
      </c>
      <c r="BD295">
        <v>4417200</v>
      </c>
      <c r="BE295" t="str">
        <f>IF(BA295="","SIN ESTADO",IF(BC295&lt;&gt;"","PAGA",IF(BB295&gt;0,"VENCIDA",IF(BB295&gt;=-5,"POR VENCER","AL DÍA"))))</f>
        <v>PAGA</v>
      </c>
      <c r="BF295" t="str">
        <v>TRANSFERENCIA</v>
      </c>
      <c r="BG295">
        <f>IF(N($H295)&lt;9,"",IF(BA295="","",BA295+31))</f>
        <v>46156</v>
      </c>
      <c r="BH295">
        <f>IF(BG295="","",TODAY()-BG295)</f>
        <v>162</v>
      </c>
      <c r="BI295" t="str">
        <v>MARZO</v>
      </c>
      <c r="BJ295">
        <v>4416000</v>
      </c>
      <c r="BK295" t="str">
        <f>IF(BG295="","SIN ESTADO",IF(BI295&lt;&gt;"","PAGA",IF(BH295&gt;0,"VENCIDA",IF(BH295&gt;=-5,"POR VENCER","AL DÍA"))))</f>
        <v>PAGA</v>
      </c>
      <c r="BL295" t="str">
        <v>TRANSFERENCIA</v>
      </c>
      <c r="BM295">
        <f>IF(N($H295)&lt;10,"",IF(BG295="","",BG295+31))</f>
        <v>46187</v>
      </c>
      <c r="BN295">
        <f>IF(BM295="","",TODAY()-BM295)</f>
        <v>131</v>
      </c>
      <c r="BO295" t="str">
        <v>ABRIL</v>
      </c>
      <c r="BP295">
        <v>4416800</v>
      </c>
      <c r="BQ295" t="str">
        <f>IF(BM295="","SIN ESTADO",IF(BO295&lt;&gt;"","PAGA",IF(BN295&gt;0,"VENCIDA",IF(BN295&gt;=-5,"POR VENCER","AL DÍA"))))</f>
        <v>PAGA</v>
      </c>
      <c r="BR295" t="str">
        <v>TRANSFERENCIA</v>
      </c>
      <c r="BS295">
        <f>IF(N($H295)&lt;11,"",IF(BM295="","",BM295+31))</f>
        <v>46218</v>
      </c>
      <c r="BT295">
        <f>IF(BS295="","",TODAY()-BS295)</f>
        <v>100</v>
      </c>
      <c r="BU295" t="str">
        <v>MAYO</v>
      </c>
      <c r="BV295">
        <v>4417800</v>
      </c>
      <c r="BW295" t="str">
        <f>IF(BS295="","SIN ESTADO",IF(BU295&lt;&gt;"","PAGA",IF(BT295&gt;0,"VENCIDA",IF(BT295&gt;=-5,"POR VENCER","AL DÍA"))))</f>
        <v>PAGA</v>
      </c>
      <c r="BX295" t="str">
        <v>TRANSFERENCIA</v>
      </c>
      <c r="BY295">
        <f>IF(N($H295)&lt;12,"",IF(BS295="","",BS295+31))</f>
        <v>46249</v>
      </c>
      <c r="BZ295">
        <f>IF(BY295="","",TODAY()-BY295)</f>
        <v>69</v>
      </c>
      <c r="CA295">
        <v>46196</v>
      </c>
      <c r="CB295">
        <v>4417100</v>
      </c>
      <c r="CC295" t="str">
        <f>IF(BY295="","SIN ESTADO",IF(CA295&lt;&gt;"","PAGA",IF(BZ295&gt;0,"VENCIDA",IF(BZ295&gt;=-5,"POR VENCER","AL DÍA"))))</f>
        <v>PAGA</v>
      </c>
      <c r="CD295" t="str">
        <v>TRANSFERENCIA</v>
      </c>
      <c r="CE295">
        <f>IF(N($H295)&lt;13,"",IF(BY295="","",BY295+31))</f>
        <v>46280</v>
      </c>
      <c r="CF295">
        <f>IF(CE295="","",TODAY()-CE295)</f>
        <v>38</v>
      </c>
      <c r="CG295">
        <v>46225</v>
      </c>
      <c r="CH295">
        <v>2208400</v>
      </c>
      <c r="CI295" t="str">
        <f>IF(CE295="","SIN ESTADO",IF(CG295&lt;&gt;"","PAGA",IF(CF295&gt;0,"VENCIDA",IF(CF295&gt;=-5,"POR VENCER","AL DÍA"))))</f>
        <v>PAGA</v>
      </c>
      <c r="CJ295" t="str">
        <v>TRANSFERENCIA</v>
      </c>
      <c r="CK295">
        <f>IF(N($H295)&lt;14,"",IF(CE295="","",CE295+31))</f>
        <v>46311</v>
      </c>
      <c r="CL295">
        <f>IF(CK295="","",TODAY()-CK295)</f>
        <v>7</v>
      </c>
      <c r="CM295" t="str">
        <v>AGOSTO</v>
      </c>
      <c r="CN295">
        <v>4416800</v>
      </c>
      <c r="CO295" t="str">
        <f>IF(CK295="","SIN ESTADO",IF(CM295&lt;&gt;"","PAGA",IF(CL295&gt;0,"VENCIDA",IF(CL295&gt;=-5,"POR VENCER","AL DÍA"))))</f>
        <v>PAGA</v>
      </c>
      <c r="CP295" t="str">
        <v>TRANSFERENCIA</v>
      </c>
      <c r="CQ295">
        <f>IF(N($H295)&lt;15,"",IF(CK295="","",CK295+31))</f>
        <v>46342</v>
      </c>
      <c r="CR295">
        <f>IF(CQ295="","",TODAY()-CQ295)</f>
        <v>-24</v>
      </c>
      <c r="CS295">
        <v>46276</v>
      </c>
      <c r="CT295">
        <v>10000000</v>
      </c>
      <c r="CU295" t="str">
        <f>IF(CQ295="","SIN ESTADO",IF(CS295&lt;&gt;"","PAGA",IF(CR295&gt;0,"VENCIDA",IF(CR295&gt;=-5,"POR VENCER","AL DÍA"))))</f>
        <v>PAGA</v>
      </c>
      <c r="CV295" t="str">
        <v>TRANSFERENCIA</v>
      </c>
      <c r="CW295">
        <f>IF(N($H295)&lt;16,"",IF(CQ295="","",CQ295+31))</f>
        <v>46373</v>
      </c>
      <c r="CX295">
        <f>IF(CW295="","",TODAY()-CW295)</f>
        <v>-55</v>
      </c>
      <c r="CY295">
        <v>46315</v>
      </c>
      <c r="CZ295">
        <v>3416800</v>
      </c>
      <c r="DA295" t="str">
        <f>IF(CW295="","SIN ESTADO",IF(CY295&lt;&gt;"","PAGA",IF(CX295&gt;0,"VENCIDA",IF(CX295&gt;=-5,"POR VENCER","AL DÍA"))))</f>
        <v>PAGA</v>
      </c>
      <c r="DB295" t="str">
        <v>TRANSFERENCIA</v>
      </c>
      <c r="DC295">
        <f>IF(N($H295)&lt;17,"",IF(CW295="","",CW295+31))</f>
        <v>46404</v>
      </c>
      <c r="DD295">
        <f>IF(DC295="","",TODAY()-DC295)</f>
        <v>-86</v>
      </c>
      <c r="DG295" t="str">
        <f>IF(DC295="","SIN ESTADO",IF(DE295&lt;&gt;"","PAGA",IF(DD295&gt;0,"VENCIDA",IF(DD295&gt;=-5,"POR VENCER","AL DÍA"))))</f>
        <v>AL DÍA</v>
      </c>
      <c r="DI295">
        <f>IF(N($H295)&lt;18,"",IF(DC295="","",DC295+31))</f>
        <v>46435</v>
      </c>
      <c r="DJ295">
        <f>IF(DI295="","",TODAY()-DI295)</f>
        <v>-117</v>
      </c>
      <c r="DM295" t="str">
        <f>IF(DI295="","SIN ESTADO",IF(DK295&lt;&gt;"","PAGA",IF(DJ295&gt;0,"VENCIDA",IF(DJ295&gt;=-5,"POR VENCER","AL DÍA"))))</f>
        <v>AL DÍA</v>
      </c>
      <c r="DO295">
        <f>IF(N($H295)&lt;19,"",IF(DI295="","",DI295+31))</f>
        <v>46466</v>
      </c>
      <c r="DP295">
        <f>IF(DO295="","",TODAY()-DO295)</f>
        <v>-148</v>
      </c>
      <c r="DS295" t="str">
        <f>IF(DO295="","SIN ESTADO",IF(DQ295&lt;&gt;"","PAGA",IF(DP295&gt;0,"VENCIDA",IF(DP295&gt;=-5,"POR VENCER","AL DÍA"))))</f>
        <v>AL DÍA</v>
      </c>
      <c r="DU295">
        <f>IF(N($H295)&lt;20,"",IF(DO295="","",DO295+31))</f>
        <v>46497</v>
      </c>
      <c r="DV295">
        <f>IF(DU295="","",TODAY()-DU295)</f>
        <v>-179</v>
      </c>
      <c r="DY295" t="str">
        <f>IF(DU295="","SIN ESTADO",IF(DW295&lt;&gt;"","PAGA",IF(DV295&gt;0,"VENCIDA",IF(DV295&gt;=-5,"POR VENCER","AL DÍA"))))</f>
        <v>AL DÍA</v>
      </c>
      <c r="EA295">
        <f>IF(N($H295)&lt;21,"",IF(DU295="","",DU295+31))</f>
        <v>46528</v>
      </c>
      <c r="EB295">
        <f>IF(EA295="","",TODAY()-EA295)</f>
        <v>-210</v>
      </c>
      <c r="EE295" t="str">
        <f>IF(EA295="","SIN ESTADO",IF(EC295&lt;&gt;"","PAGA",IF(EB295&gt;0,"VENCIDA",IF(EB295&gt;=-5,"POR VENCER","AL DÍA"))))</f>
        <v>AL DÍA</v>
      </c>
      <c r="EG295">
        <f>IF(N($H295)&lt;22,"",IF(EA295="","",EA295+31))</f>
        <v>46559</v>
      </c>
      <c r="EH295">
        <f>IF(EG295="","",TODAY()-EG295)</f>
        <v>-241</v>
      </c>
      <c r="EK295" t="str">
        <f>IF(EG295="","SIN ESTADO",IF(EI295&lt;&gt;"","PAGA",IF(EH295&gt;0,"VENCIDA",IF(EH295&gt;=-5,"POR VENCER","AL DÍA"))))</f>
        <v>AL DÍA</v>
      </c>
      <c r="EM295">
        <f>IF(N($H295)&lt;23,"",IF(EG295="","",EG295+31))</f>
        <v>46590</v>
      </c>
      <c r="EN295">
        <f>IF(EM295="","",TODAY()-EM295)</f>
        <v>-272</v>
      </c>
      <c r="EQ295" t="str">
        <f>IF(EM295="","SIN ESTADO",IF(EO295&lt;&gt;"","PAGA",IF(EN295&gt;0,"VENCIDA",IF(EN295&gt;=-5,"POR VENCER","AL DÍA"))))</f>
        <v>AL DÍA</v>
      </c>
      <c r="ES295">
        <f>IF(N($H295)&lt;24,"",IF(EM295="","",EM295+31))</f>
        <v>46621</v>
      </c>
      <c r="ET295">
        <f>IF(ES295="","",TODAY()-ES295)</f>
        <v>-303</v>
      </c>
      <c r="EW295" t="str">
        <f>IF(ES295="","SIN ESTADO",IF(EU295&lt;&gt;"","PAGA",IF(ET295&gt;0,"VENCIDA",IF(ET295&gt;=-5,"POR VENCER","AL DÍA"))))</f>
        <v>AL DÍA</v>
      </c>
      <c r="EY295" t="str">
        <f>IF(N($H295)&lt;25,"",IF(ES295="","",ES295+31))</f>
        <v/>
      </c>
      <c r="EZ295" t="str">
        <f>IF(EY295="","",TODAY()-EY295)</f>
        <v/>
      </c>
      <c r="FC295" t="str">
        <f>IF(EY295="","SIN ESTADO",IF(FA295&lt;&gt;"","PAGA",IF(EZ295&gt;0,"VENCIDA",IF(EZ295&gt;=-5,"POR VENCER","AL DÍA"))))</f>
        <v>SIN ESTADO</v>
      </c>
      <c r="FE295" t="str">
        <f>IF(N($H295)&lt;26,"",IF(EY295="","",EY295+31))</f>
        <v/>
      </c>
      <c r="FF295" t="str">
        <f>IF(FE295="","",TODAY()-FE295)</f>
        <v/>
      </c>
      <c r="FI295" t="str">
        <f>IF(FE295="","SIN ESTADO",IF(FG295&lt;&gt;"","PAGA",IF(FF295&gt;0,"VENCIDA",IF(FF295&gt;=-5,"POR VENCER","AL DÍA"))))</f>
        <v>SIN ESTADO</v>
      </c>
      <c r="FK295" t="str">
        <f>IF(N($H295)&lt;27,"",IF(FE295="","",FE295+31))</f>
        <v/>
      </c>
      <c r="FL295" t="str">
        <f>IF(FK295="","",TODAY()-FK295)</f>
        <v/>
      </c>
      <c r="FO295" t="str">
        <f>IF(FK295="","SIN ESTADO",IF(FM295&lt;&gt;"","PAGA",IF(FL295&gt;0,"VENCIDA",IF(FL295&gt;=-5,"POR VENCER","AL DÍA"))))</f>
        <v>SIN ESTADO</v>
      </c>
      <c r="FQ295" t="str">
        <f>IF(N($H295)&lt;28,"",IF(FK295="","",FK295+31))</f>
        <v/>
      </c>
      <c r="FR295" t="str">
        <f>IF(FQ295="","",TODAY()-FQ295)</f>
        <v/>
      </c>
      <c r="FU295" t="str">
        <f>IF(FQ295="","SIN ESTADO",IF(FS295&lt;&gt;"","PAGA",IF(FR295&gt;0,"VENCIDA",IF(FR295&gt;=-5,"POR VENCER","AL DÍA"))))</f>
        <v>SIN ESTADO</v>
      </c>
      <c r="FW295" t="str">
        <f>IF(N($H295)&lt;29,"",IF(FQ295="","",FQ295+31))</f>
        <v/>
      </c>
      <c r="FX295" t="str">
        <f>IF(FW295="","",TODAY()-FW295)</f>
        <v/>
      </c>
      <c r="GA295" t="str">
        <f>IF(FW295="","SIN ESTADO",IF(FY295&lt;&gt;"","PAGA",IF(FX295&gt;0,"VENCIDA",IF(FX295&gt;=-5,"POR VENCER","AL DÍA"))))</f>
        <v>SIN ESTADO</v>
      </c>
      <c r="GC295" t="str">
        <f>IF(N($H295)&lt;30,"",IF(FW295="","",FW295+31))</f>
        <v/>
      </c>
      <c r="GD295" t="str">
        <f>IF(GC295="","",TODAY()-GC295)</f>
        <v/>
      </c>
      <c r="GG295" t="str">
        <f>IF(GC295="","SIN ESTADO",IF(GE295&lt;&gt;"","PAGA",IF(GD295&gt;0,"VENCIDA",IF(GD295&gt;=-5,"POR VENCER","AL DÍA"))))</f>
        <v>SIN ESTADO</v>
      </c>
      <c r="GI295" t="str">
        <f>IF(N($H295)&lt;31,"",IF(GC295="","",GC295+31))</f>
        <v/>
      </c>
      <c r="GJ295" t="str">
        <f>IF(GI295="","",TODAY()-GI295)</f>
        <v/>
      </c>
      <c r="GM295" t="str">
        <f>IF(GI295="","SIN ESTADO",IF(GK295&lt;&gt;"","PAGA",IF(GJ295&gt;0,"VENCIDA",IF(GJ295&gt;=-5,"POR VENCER","AL DÍA"))))</f>
        <v>SIN ESTADO</v>
      </c>
      <c r="GO295" t="str">
        <f>IF(N($H295)&lt;32,"",IF(GI295="","",GI295+31))</f>
        <v/>
      </c>
      <c r="GP295" t="str">
        <f>IF(GO295="","",TODAY()-GO295)</f>
        <v/>
      </c>
      <c r="GS295" t="str">
        <f>IF(GO295="","SIN ESTADO",IF(GQ295&lt;&gt;"","PAGA",IF(GP295&gt;0,"VENCIDA",IF(GP295&gt;=-5,"POR VENCER","AL DÍA"))))</f>
        <v>SIN ESTADO</v>
      </c>
      <c r="GU295" t="str">
        <f>IF(N($H295)&lt;33,"",IF(GO295="","",GO295+31))</f>
        <v/>
      </c>
      <c r="GV295" t="str">
        <f>IF(GU295="","",TODAY()-GU295)</f>
        <v/>
      </c>
      <c r="GY295" t="str">
        <f>IF(GU295="","SIN ESTADO",IF(GW295&lt;&gt;"","PAGA",IF(GV295&gt;0,"VENCIDA",IF(GV295&gt;=-5,"POR VENCER","AL DÍA"))))</f>
        <v>SIN ESTADO</v>
      </c>
      <c r="HA295" t="str">
        <f>IF(N($H295)&lt;34,"",IF(GU295="","",GU295+31))</f>
        <v/>
      </c>
      <c r="HB295" t="str">
        <f>IF(HA295="","",TODAY()-HA295)</f>
        <v/>
      </c>
      <c r="HE295" t="str">
        <f>IF(HA295="","SIN ESTADO",IF(HC295&lt;&gt;"","PAGA",IF(HB295&gt;0,"VENCIDA",IF(HB295&gt;=-5,"POR VENCER","AL DÍA"))))</f>
        <v>SIN ESTADO</v>
      </c>
      <c r="HG295" t="str">
        <f>IF(N($H295)&lt;35,"",IF(HA295="","",HA295+31))</f>
        <v/>
      </c>
      <c r="HH295" t="str">
        <f>IF(HG295="","",TODAY()-HG295)</f>
        <v/>
      </c>
      <c r="HK295" t="str">
        <f>IF(HG295="","SIN ESTADO",IF(HI295&lt;&gt;"","PAGA",IF(HH295&gt;0,"VENCIDA",IF(HH295&gt;=-5,"POR VENCER","AL DÍA"))))</f>
        <v>SIN ESTADO</v>
      </c>
      <c r="HM295" t="str">
        <f>IF(N($H295)&lt;36,"",IF(HG295="","",HG295+31))</f>
        <v/>
      </c>
      <c r="HN295" t="str">
        <f>IF(HM295="","",TODAY()-HM295)</f>
        <v/>
      </c>
      <c r="HQ295" t="str">
        <f>IF(HM295="","SIN ESTADO",IF(HO295&lt;&gt;"","PAGA",IF(HN295&gt;0,"VENCIDA",IF(HN295&gt;=-5,"POR VENCER","AL DÍA"))))</f>
        <v>SIN ESTADO</v>
      </c>
      <c r="HS295">
        <f>N295+T295+Z295+AF295+AL295+AR295+AX295+BD295+BJ295+BP295+BV295+CB295+CH295+CN295+CT295+CZ295+DF295+DL295+DR295+DX295+ED295+EJ295+EP295+EV295+FB295+FH295+FN295+FT295+FZ295+GF295+GL295+GR295+GX295+HD295+HJ295+HP295</f>
        <v>64221900</v>
      </c>
      <c r="HU295">
        <f>IFERROR(N($J295),0)</f>
        <v>4416666.666666667</v>
      </c>
      <c r="HW295">
        <f>SUMPRODUCT((MOD(COLUMN($M295:$HR295)-COLUMN($M295),6)=0)*ISNUMBER($M295:$HR295)*($M295:$HR295&gt;=RESUMEN!$C$26)*($M295:$HR295&lt;=RESUMEN!$C$27)*IFERROR(N($N295:$HS295),0))</f>
        <v>0</v>
      </c>
      <c r="HX295">
        <f>SUMPRODUCT((MOD(COLUMN($M295:$HR295)-COLUMN($M295),6)=0)*ISNUMBER($M295:$HR295)*($M295:$HR295&gt;=RESUMEN!$C$26)*($M295:$HR295&lt;=RESUMEN!$C$27))</f>
        <v>0</v>
      </c>
    </row>
    <row r="296">
      <c r="B296">
        <f>VENTAS!A295</f>
        <v>293</v>
      </c>
      <c r="C296" t="str">
        <f>VENTAS!B295</f>
        <v xml:space="preserve">LC2 - 31 - 3 </v>
      </c>
      <c r="D296" t="str">
        <f>VENTAS!C295</f>
        <v>VENDIDO</v>
      </c>
      <c r="E296">
        <f>VENTAS!D295</f>
        <v>28000000</v>
      </c>
      <c r="F296">
        <f>VENTAS!J295</f>
        <v>24000000</v>
      </c>
      <c r="G296">
        <f>VENTAS!F295</f>
        <v>45658</v>
      </c>
      <c r="H296">
        <f>VENTAS!K295</f>
        <v>24</v>
      </c>
      <c r="I296" t="str">
        <f>VENTAS!M295</f>
        <v xml:space="preserve">01 DE CADA MES </v>
      </c>
      <c r="J296">
        <f>VENTAS!L295</f>
        <v>1000000</v>
      </c>
      <c r="K296">
        <f>IF(N($H296)&lt;1,"",$G296+31)</f>
        <v>45689</v>
      </c>
      <c r="L296">
        <f>IF(K296="","",TODAY()-K296)</f>
        <v>629</v>
      </c>
      <c r="M296">
        <v>46107</v>
      </c>
      <c r="N296">
        <v>1000000</v>
      </c>
      <c r="O296" t="str">
        <f>IF(K296="","SIN ESTADO",IF(M296&lt;&gt;"","PAGA",IF(L296&gt;0,"VENCIDA",IF(L296&gt;=-5,"POR VENCER","AL DÍA"))))</f>
        <v>PAGA</v>
      </c>
      <c r="P296" t="str">
        <v>TRANSFERENCIA</v>
      </c>
      <c r="Q296">
        <f>IF(N($H296)&lt;2,"",IF(K296="","",K296+31))</f>
        <v>45720</v>
      </c>
      <c r="R296">
        <f>IF(Q296="","",TODAY()-Q296)</f>
        <v>598</v>
      </c>
      <c r="S296">
        <v>46138</v>
      </c>
      <c r="T296">
        <v>1000000</v>
      </c>
      <c r="U296" t="str">
        <f>IF(Q296="","SIN ESTADO",IF(S296&lt;&gt;"","PAGA",IF(R296&gt;0,"VENCIDA",IF(R296&gt;=-5,"POR VENCER","AL DÍA"))))</f>
        <v>PAGA</v>
      </c>
      <c r="V296" t="str">
        <v>TRANSFERENCIA</v>
      </c>
      <c r="W296">
        <f>IF(N($H296)&lt;3,"",IF(Q296="","",Q296+31))</f>
        <v>45751</v>
      </c>
      <c r="X296">
        <f>IF(W296="","",TODAY()-W296)</f>
        <v>567</v>
      </c>
      <c r="Y296">
        <v>46165</v>
      </c>
      <c r="Z296">
        <v>1000000</v>
      </c>
      <c r="AA296" t="str">
        <f>IF(W296="","SIN ESTADO",IF(Y296&lt;&gt;"","PAGA",IF(X296&gt;0,"VENCIDA",IF(X296&gt;=-5,"POR VENCER","AL DÍA"))))</f>
        <v>PAGA</v>
      </c>
      <c r="AB296" t="str">
        <v>TRANSFERENCIA</v>
      </c>
      <c r="AC296">
        <f>IF(N($H296)&lt;4,"",IF(W296="","",W296+31))</f>
        <v>45782</v>
      </c>
      <c r="AD296">
        <f>IF(AC296="","",TODAY()-AC296)</f>
        <v>536</v>
      </c>
      <c r="AE296">
        <v>46260</v>
      </c>
      <c r="AF296">
        <v>1000000</v>
      </c>
      <c r="AG296" t="str">
        <f>IF(AC296="","SIN ESTADO",IF(AE296&lt;&gt;"","PAGA",IF(AD296&gt;0,"VENCIDA",IF(AD296&gt;=-5,"POR VENCER","AL DÍA"))))</f>
        <v>PAGA</v>
      </c>
      <c r="AH296" t="str">
        <v>TRANSFERENCIA</v>
      </c>
      <c r="AI296">
        <f>IF(N($H296)&lt;5,"",IF(AC296="","",AC296+31))</f>
        <v>45813</v>
      </c>
      <c r="AJ296">
        <f>IF(AI296="","",TODAY()-AI296)</f>
        <v>505</v>
      </c>
      <c r="AK296">
        <v>46296</v>
      </c>
      <c r="AL296">
        <v>1000000</v>
      </c>
      <c r="AM296" t="str">
        <f>IF(AI296="","SIN ESTADO",IF(AK296&lt;&gt;"","PAGA",IF(AJ296&gt;0,"VENCIDA",IF(AJ296&gt;=-5,"POR VENCER","AL DÍA"))))</f>
        <v>PAGA</v>
      </c>
      <c r="AN296" t="str">
        <v>TRANSFERENCIA</v>
      </c>
      <c r="AO296">
        <f>IF(N($H296)&lt;6,"",IF(AI296="","",AI296+31))</f>
        <v>45844</v>
      </c>
      <c r="AP296">
        <f>IF(AO296="","",TODAY()-AO296)</f>
        <v>474</v>
      </c>
      <c r="AS296" t="str">
        <f>IF(AO296="","SIN ESTADO",IF(AQ296&lt;&gt;"","PAGA",IF(AP296&gt;0,"VENCIDA",IF(AP296&gt;=-5,"POR VENCER","AL DÍA"))))</f>
        <v>VENCIDA</v>
      </c>
      <c r="AU296">
        <f>IF(N($H296)&lt;7,"",IF(AO296="","",AO296+31))</f>
        <v>45875</v>
      </c>
      <c r="AV296">
        <f>IF(AU296="","",TODAY()-AU296)</f>
        <v>443</v>
      </c>
      <c r="AY296" t="str">
        <f>IF(AU296="","SIN ESTADO",IF(AW296&lt;&gt;"","PAGA",IF(AV296&gt;0,"VENCIDA",IF(AV296&gt;=-5,"POR VENCER","AL DÍA"))))</f>
        <v>VENCIDA</v>
      </c>
      <c r="BA296">
        <f>IF(N($H296)&lt;8,"",IF(AU296="","",AU296+31))</f>
        <v>45906</v>
      </c>
      <c r="BB296">
        <f>IF(BA296="","",TODAY()-BA296)</f>
        <v>412</v>
      </c>
      <c r="BE296" t="str">
        <f>IF(BA296="","SIN ESTADO",IF(BC296&lt;&gt;"","PAGA",IF(BB296&gt;0,"VENCIDA",IF(BB296&gt;=-5,"POR VENCER","AL DÍA"))))</f>
        <v>VENCIDA</v>
      </c>
      <c r="BG296">
        <f>IF(N($H296)&lt;9,"",IF(BA296="","",BA296+31))</f>
        <v>45937</v>
      </c>
      <c r="BH296">
        <f>IF(BG296="","",TODAY()-BG296)</f>
        <v>381</v>
      </c>
      <c r="BK296" t="str">
        <f>IF(BG296="","SIN ESTADO",IF(BI296&lt;&gt;"","PAGA",IF(BH296&gt;0,"VENCIDA",IF(BH296&gt;=-5,"POR VENCER","AL DÍA"))))</f>
        <v>VENCIDA</v>
      </c>
      <c r="BM296">
        <f>IF(N($H296)&lt;10,"",IF(BG296="","",BG296+31))</f>
        <v>45968</v>
      </c>
      <c r="BN296">
        <f>IF(BM296="","",TODAY()-BM296)</f>
        <v>350</v>
      </c>
      <c r="BQ296" t="str">
        <f>IF(BM296="","SIN ESTADO",IF(BO296&lt;&gt;"","PAGA",IF(BN296&gt;0,"VENCIDA",IF(BN296&gt;=-5,"POR VENCER","AL DÍA"))))</f>
        <v>VENCIDA</v>
      </c>
      <c r="BS296">
        <f>IF(N($H296)&lt;11,"",IF(BM296="","",BM296+31))</f>
        <v>45999</v>
      </c>
      <c r="BT296">
        <f>IF(BS296="","",TODAY()-BS296)</f>
        <v>319</v>
      </c>
      <c r="BW296" t="str">
        <f>IF(BS296="","SIN ESTADO",IF(BU296&lt;&gt;"","PAGA",IF(BT296&gt;0,"VENCIDA",IF(BT296&gt;=-5,"POR VENCER","AL DÍA"))))</f>
        <v>VENCIDA</v>
      </c>
      <c r="BY296">
        <f>IF(N($H296)&lt;12,"",IF(BS296="","",BS296+31))</f>
        <v>46030</v>
      </c>
      <c r="BZ296">
        <f>IF(BY296="","",TODAY()-BY296)</f>
        <v>288</v>
      </c>
      <c r="CC296" t="str">
        <f>IF(BY296="","SIN ESTADO",IF(CA296&lt;&gt;"","PAGA",IF(BZ296&gt;0,"VENCIDA",IF(BZ296&gt;=-5,"POR VENCER","AL DÍA"))))</f>
        <v>VENCIDA</v>
      </c>
      <c r="CE296">
        <f>IF(N($H296)&lt;13,"",IF(BY296="","",BY296+31))</f>
        <v>46061</v>
      </c>
      <c r="CF296">
        <f>IF(CE296="","",TODAY()-CE296)</f>
        <v>257</v>
      </c>
      <c r="CI296" t="str">
        <f>IF(CE296="","SIN ESTADO",IF(CG296&lt;&gt;"","PAGA",IF(CF296&gt;0,"VENCIDA",IF(CF296&gt;=-5,"POR VENCER","AL DÍA"))))</f>
        <v>VENCIDA</v>
      </c>
      <c r="CK296">
        <f>IF(N($H296)&lt;14,"",IF(CE296="","",CE296+31))</f>
        <v>46092</v>
      </c>
      <c r="CL296">
        <f>IF(CK296="","",TODAY()-CK296)</f>
        <v>226</v>
      </c>
      <c r="CO296" t="str">
        <f>IF(CK296="","SIN ESTADO",IF(CM296&lt;&gt;"","PAGA",IF(CL296&gt;0,"VENCIDA",IF(CL296&gt;=-5,"POR VENCER","AL DÍA"))))</f>
        <v>VENCIDA</v>
      </c>
      <c r="CQ296">
        <f>IF(N($H296)&lt;15,"",IF(CK296="","",CK296+31))</f>
        <v>46123</v>
      </c>
      <c r="CR296">
        <f>IF(CQ296="","",TODAY()-CQ296)</f>
        <v>195</v>
      </c>
      <c r="CU296" t="str">
        <f>IF(CQ296="","SIN ESTADO",IF(CS296&lt;&gt;"","PAGA",IF(CR296&gt;0,"VENCIDA",IF(CR296&gt;=-5,"POR VENCER","AL DÍA"))))</f>
        <v>VENCIDA</v>
      </c>
      <c r="CW296">
        <f>IF(N($H296)&lt;16,"",IF(CQ296="","",CQ296+31))</f>
        <v>46154</v>
      </c>
      <c r="CX296">
        <f>IF(CW296="","",TODAY()-CW296)</f>
        <v>164</v>
      </c>
      <c r="DA296" t="str">
        <f>IF(CW296="","SIN ESTADO",IF(CY296&lt;&gt;"","PAGA",IF(CX296&gt;0,"VENCIDA",IF(CX296&gt;=-5,"POR VENCER","AL DÍA"))))</f>
        <v>VENCIDA</v>
      </c>
      <c r="DC296">
        <f>IF(N($H296)&lt;17,"",IF(CW296="","",CW296+31))</f>
        <v>46185</v>
      </c>
      <c r="DD296">
        <f>IF(DC296="","",TODAY()-DC296)</f>
        <v>133</v>
      </c>
      <c r="DG296" t="str">
        <f>IF(DC296="","SIN ESTADO",IF(DE296&lt;&gt;"","PAGA",IF(DD296&gt;0,"VENCIDA",IF(DD296&gt;=-5,"POR VENCER","AL DÍA"))))</f>
        <v>VENCIDA</v>
      </c>
      <c r="DI296">
        <f>IF(N($H296)&lt;18,"",IF(DC296="","",DC296+31))</f>
        <v>46216</v>
      </c>
      <c r="DJ296">
        <f>IF(DI296="","",TODAY()-DI296)</f>
        <v>102</v>
      </c>
      <c r="DM296" t="str">
        <f>IF(DI296="","SIN ESTADO",IF(DK296&lt;&gt;"","PAGA",IF(DJ296&gt;0,"VENCIDA",IF(DJ296&gt;=-5,"POR VENCER","AL DÍA"))))</f>
        <v>VENCIDA</v>
      </c>
      <c r="DO296">
        <f>IF(N($H296)&lt;19,"",IF(DI296="","",DI296+31))</f>
        <v>46247</v>
      </c>
      <c r="DP296">
        <f>IF(DO296="","",TODAY()-DO296)</f>
        <v>71</v>
      </c>
      <c r="DS296" t="str">
        <f>IF(DO296="","SIN ESTADO",IF(DQ296&lt;&gt;"","PAGA",IF(DP296&gt;0,"VENCIDA",IF(DP296&gt;=-5,"POR VENCER","AL DÍA"))))</f>
        <v>VENCIDA</v>
      </c>
      <c r="DU296">
        <f>IF(N($H296)&lt;20,"",IF(DO296="","",DO296+31))</f>
        <v>46278</v>
      </c>
      <c r="DV296">
        <f>IF(DU296="","",TODAY()-DU296)</f>
        <v>40</v>
      </c>
      <c r="DY296" t="str">
        <f>IF(DU296="","SIN ESTADO",IF(DW296&lt;&gt;"","PAGA",IF(DV296&gt;0,"VENCIDA",IF(DV296&gt;=-5,"POR VENCER","AL DÍA"))))</f>
        <v>VENCIDA</v>
      </c>
      <c r="EA296">
        <f>IF(N($H296)&lt;21,"",IF(DU296="","",DU296+31))</f>
        <v>46309</v>
      </c>
      <c r="EB296">
        <f>IF(EA296="","",TODAY()-EA296)</f>
        <v>9</v>
      </c>
      <c r="EE296" t="str">
        <f>IF(EA296="","SIN ESTADO",IF(EC296&lt;&gt;"","PAGA",IF(EB296&gt;0,"VENCIDA",IF(EB296&gt;=-5,"POR VENCER","AL DÍA"))))</f>
        <v>VENCIDA</v>
      </c>
      <c r="EG296">
        <f>IF(N($H296)&lt;22,"",IF(EA296="","",EA296+31))</f>
        <v>46340</v>
      </c>
      <c r="EH296">
        <f>IF(EG296="","",TODAY()-EG296)</f>
        <v>-22</v>
      </c>
      <c r="EK296" t="str">
        <f>IF(EG296="","SIN ESTADO",IF(EI296&lt;&gt;"","PAGA",IF(EH296&gt;0,"VENCIDA",IF(EH296&gt;=-5,"POR VENCER","AL DÍA"))))</f>
        <v>AL DÍA</v>
      </c>
      <c r="EM296">
        <f>IF(N($H296)&lt;23,"",IF(EG296="","",EG296+31))</f>
        <v>46371</v>
      </c>
      <c r="EN296">
        <f>IF(EM296="","",TODAY()-EM296)</f>
        <v>-53</v>
      </c>
      <c r="EQ296" t="str">
        <f>IF(EM296="","SIN ESTADO",IF(EO296&lt;&gt;"","PAGA",IF(EN296&gt;0,"VENCIDA",IF(EN296&gt;=-5,"POR VENCER","AL DÍA"))))</f>
        <v>AL DÍA</v>
      </c>
      <c r="ES296">
        <f>IF(N($H296)&lt;24,"",IF(EM296="","",EM296+31))</f>
        <v>46402</v>
      </c>
      <c r="ET296">
        <f>IF(ES296="","",TODAY()-ES296)</f>
        <v>-84</v>
      </c>
      <c r="EW296" t="str">
        <f>IF(ES296="","SIN ESTADO",IF(EU296&lt;&gt;"","PAGA",IF(ET296&gt;0,"VENCIDA",IF(ET296&gt;=-5,"POR VENCER","AL DÍA"))))</f>
        <v>AL DÍA</v>
      </c>
      <c r="EY296" t="str">
        <f>IF(N($H296)&lt;25,"",IF(ES296="","",ES296+31))</f>
        <v/>
      </c>
      <c r="EZ296" t="str">
        <f>IF(EY296="","",TODAY()-EY296)</f>
        <v/>
      </c>
      <c r="FC296" t="str">
        <f>IF(EY296="","SIN ESTADO",IF(FA296&lt;&gt;"","PAGA",IF(EZ296&gt;0,"VENCIDA",IF(EZ296&gt;=-5,"POR VENCER","AL DÍA"))))</f>
        <v>SIN ESTADO</v>
      </c>
      <c r="FE296" t="str">
        <f>IF(N($H296)&lt;26,"",IF(EY296="","",EY296+31))</f>
        <v/>
      </c>
      <c r="FF296" t="str">
        <f>IF(FE296="","",TODAY()-FE296)</f>
        <v/>
      </c>
      <c r="FI296" t="str">
        <f>IF(FE296="","SIN ESTADO",IF(FG296&lt;&gt;"","PAGA",IF(FF296&gt;0,"VENCIDA",IF(FF296&gt;=-5,"POR VENCER","AL DÍA"))))</f>
        <v>SIN ESTADO</v>
      </c>
      <c r="FK296" t="str">
        <f>IF(N($H296)&lt;27,"",IF(FE296="","",FE296+31))</f>
        <v/>
      </c>
      <c r="FL296" t="str">
        <f>IF(FK296="","",TODAY()-FK296)</f>
        <v/>
      </c>
      <c r="FO296" t="str">
        <f>IF(FK296="","SIN ESTADO",IF(FM296&lt;&gt;"","PAGA",IF(FL296&gt;0,"VENCIDA",IF(FL296&gt;=-5,"POR VENCER","AL DÍA"))))</f>
        <v>SIN ESTADO</v>
      </c>
      <c r="FQ296" t="str">
        <f>IF(N($H296)&lt;28,"",IF(FK296="","",FK296+31))</f>
        <v/>
      </c>
      <c r="FR296" t="str">
        <f>IF(FQ296="","",TODAY()-FQ296)</f>
        <v/>
      </c>
      <c r="FU296" t="str">
        <f>IF(FQ296="","SIN ESTADO",IF(FS296&lt;&gt;"","PAGA",IF(FR296&gt;0,"VENCIDA",IF(FR296&gt;=-5,"POR VENCER","AL DÍA"))))</f>
        <v>SIN ESTADO</v>
      </c>
      <c r="FW296" t="str">
        <f>IF(N($H296)&lt;29,"",IF(FQ296="","",FQ296+31))</f>
        <v/>
      </c>
      <c r="FX296" t="str">
        <f>IF(FW296="","",TODAY()-FW296)</f>
        <v/>
      </c>
      <c r="GA296" t="str">
        <f>IF(FW296="","SIN ESTADO",IF(FY296&lt;&gt;"","PAGA",IF(FX296&gt;0,"VENCIDA",IF(FX296&gt;=-5,"POR VENCER","AL DÍA"))))</f>
        <v>SIN ESTADO</v>
      </c>
      <c r="GC296" t="str">
        <f>IF(N($H296)&lt;30,"",IF(FW296="","",FW296+31))</f>
        <v/>
      </c>
      <c r="GD296" t="str">
        <f>IF(GC296="","",TODAY()-GC296)</f>
        <v/>
      </c>
      <c r="GG296" t="str">
        <f>IF(GC296="","SIN ESTADO",IF(GE296&lt;&gt;"","PAGA",IF(GD296&gt;0,"VENCIDA",IF(GD296&gt;=-5,"POR VENCER","AL DÍA"))))</f>
        <v>SIN ESTADO</v>
      </c>
      <c r="GI296" t="str">
        <f>IF(N($H296)&lt;31,"",IF(GC296="","",GC296+31))</f>
        <v/>
      </c>
      <c r="GJ296" t="str">
        <f>IF(GI296="","",TODAY()-GI296)</f>
        <v/>
      </c>
      <c r="GM296" t="str">
        <f>IF(GI296="","SIN ESTADO",IF(GK296&lt;&gt;"","PAGA",IF(GJ296&gt;0,"VENCIDA",IF(GJ296&gt;=-5,"POR VENCER","AL DÍA"))))</f>
        <v>SIN ESTADO</v>
      </c>
      <c r="GO296" t="str">
        <f>IF(N($H296)&lt;32,"",IF(GI296="","",GI296+31))</f>
        <v/>
      </c>
      <c r="GP296" t="str">
        <f>IF(GO296="","",TODAY()-GO296)</f>
        <v/>
      </c>
      <c r="GS296" t="str">
        <f>IF(GO296="","SIN ESTADO",IF(GQ296&lt;&gt;"","PAGA",IF(GP296&gt;0,"VENCIDA",IF(GP296&gt;=-5,"POR VENCER","AL DÍA"))))</f>
        <v>SIN ESTADO</v>
      </c>
      <c r="GU296" t="str">
        <f>IF(N($H296)&lt;33,"",IF(GO296="","",GO296+31))</f>
        <v/>
      </c>
      <c r="GV296" t="str">
        <f>IF(GU296="","",TODAY()-GU296)</f>
        <v/>
      </c>
      <c r="GY296" t="str">
        <f>IF(GU296="","SIN ESTADO",IF(GW296&lt;&gt;"","PAGA",IF(GV296&gt;0,"VENCIDA",IF(GV296&gt;=-5,"POR VENCER","AL DÍA"))))</f>
        <v>SIN ESTADO</v>
      </c>
      <c r="HA296" t="str">
        <f>IF(N($H296)&lt;34,"",IF(GU296="","",GU296+31))</f>
        <v/>
      </c>
      <c r="HB296" t="str">
        <f>IF(HA296="","",TODAY()-HA296)</f>
        <v/>
      </c>
      <c r="HE296" t="str">
        <f>IF(HA296="","SIN ESTADO",IF(HC296&lt;&gt;"","PAGA",IF(HB296&gt;0,"VENCIDA",IF(HB296&gt;=-5,"POR VENCER","AL DÍA"))))</f>
        <v>SIN ESTADO</v>
      </c>
      <c r="HG296" t="str">
        <f>IF(N($H296)&lt;35,"",IF(HA296="","",HA296+31))</f>
        <v/>
      </c>
      <c r="HH296" t="str">
        <f>IF(HG296="","",TODAY()-HG296)</f>
        <v/>
      </c>
      <c r="HK296" t="str">
        <f>IF(HG296="","SIN ESTADO",IF(HI296&lt;&gt;"","PAGA",IF(HH296&gt;0,"VENCIDA",IF(HH296&gt;=-5,"POR VENCER","AL DÍA"))))</f>
        <v>SIN ESTADO</v>
      </c>
      <c r="HM296" t="str">
        <f>IF(N($H296)&lt;36,"",IF(HG296="","",HG296+31))</f>
        <v/>
      </c>
      <c r="HN296" t="str">
        <f>IF(HM296="","",TODAY()-HM296)</f>
        <v/>
      </c>
      <c r="HQ296" t="str">
        <f>IF(HM296="","SIN ESTADO",IF(HO296&lt;&gt;"","PAGA",IF(HN296&gt;0,"VENCIDA",IF(HN296&gt;=-5,"POR VENCER","AL DÍA"))))</f>
        <v>SIN ESTADO</v>
      </c>
      <c r="HS296">
        <f>N296+T296+Z296+AF296+AL296+AR296+AX296+BD296+BJ296+BP296+BV296+CB296+CH296+CN296+CT296+CZ296+DF296+DL296+DR296+DX296+ED296+EJ296+EP296+EV296+FB296+FH296+FN296+FT296+FZ296+GF296+GL296+GR296+GX296+HD296+HJ296+HP296</f>
        <v>5000000</v>
      </c>
      <c r="HU296">
        <f>IFERROR(N($J296),0)</f>
        <v>1000000</v>
      </c>
      <c r="HW296">
        <f>SUMPRODUCT((MOD(COLUMN($M296:$HR296)-COLUMN($M296),6)=0)*ISNUMBER($M296:$HR296)*($M296:$HR296&gt;=RESUMEN!$C$26)*($M296:$HR296&lt;=RESUMEN!$C$27)*IFERROR(N($N296:$HS296),0))</f>
        <v>1000000</v>
      </c>
      <c r="HX296">
        <f>SUMPRODUCT((MOD(COLUMN($M296:$HR296)-COLUMN($M296),6)=0)*ISNUMBER($M296:$HR296)*($M296:$HR296&gt;=RESUMEN!$C$26)*($M296:$HR296&lt;=RESUMEN!$C$27))</f>
        <v>1</v>
      </c>
    </row>
    <row r="297">
      <c r="B297">
        <f>VENTAS!A296</f>
        <v>294</v>
      </c>
      <c r="C297" t="str">
        <f>VENTAS!B296</f>
        <v xml:space="preserve">LC2 - 31 - 4 </v>
      </c>
      <c r="D297" t="str">
        <f>VENTAS!C296</f>
        <v>VENDIDO</v>
      </c>
      <c r="E297">
        <f>VENTAS!D296</f>
        <v>25000000</v>
      </c>
      <c r="F297">
        <f>VENTAS!J296</f>
        <v>18000000</v>
      </c>
      <c r="G297">
        <f>VENTAS!F296</f>
        <v>46013</v>
      </c>
      <c r="H297">
        <f>VENTAS!K296</f>
        <v>24</v>
      </c>
      <c r="I297" t="str">
        <f>VENTAS!M296</f>
        <v xml:space="preserve">22 DE CADA MES </v>
      </c>
      <c r="J297">
        <f>VENTAS!L296</f>
        <v>750000</v>
      </c>
      <c r="K297">
        <f>IF(N($H297)&lt;1,"",$G297+31)</f>
        <v>46044</v>
      </c>
      <c r="L297">
        <f>IF(K297="","",TODAY()-K297)</f>
        <v>274</v>
      </c>
      <c r="M297">
        <v>46044</v>
      </c>
      <c r="N297">
        <v>750000</v>
      </c>
      <c r="O297" t="str">
        <f>IF(K297="","SIN ESTADO",IF(M297&lt;&gt;"","PAGA",IF(L297&gt;0,"VENCIDA",IF(L297&gt;=-5,"POR VENCER","AL DÍA"))))</f>
        <v>PAGA</v>
      </c>
      <c r="P297" t="str">
        <v>TRANSFERENCIA</v>
      </c>
      <c r="Q297">
        <f>IF(N($H297)&lt;2,"",IF(K297="","",K297+31))</f>
        <v>46075</v>
      </c>
      <c r="R297">
        <f>IF(Q297="","",TODAY()-Q297)</f>
        <v>243</v>
      </c>
      <c r="S297">
        <v>46075</v>
      </c>
      <c r="T297">
        <v>750000</v>
      </c>
      <c r="U297" t="str">
        <f>IF(Q297="","SIN ESTADO",IF(S297&lt;&gt;"","PAGA",IF(R297&gt;0,"VENCIDA",IF(R297&gt;=-5,"POR VENCER","AL DÍA"))))</f>
        <v>PAGA</v>
      </c>
      <c r="V297" t="str">
        <v>TRANSFERENCIA</v>
      </c>
      <c r="W297">
        <f>IF(N($H297)&lt;3,"",IF(Q297="","",Q297+31))</f>
        <v>46106</v>
      </c>
      <c r="X297">
        <f>IF(W297="","",TODAY()-W297)</f>
        <v>212</v>
      </c>
      <c r="Y297">
        <v>46105</v>
      </c>
      <c r="Z297">
        <v>750000</v>
      </c>
      <c r="AA297" t="str">
        <f>IF(W297="","SIN ESTADO",IF(Y297&lt;&gt;"","PAGA",IF(X297&gt;0,"VENCIDA",IF(X297&gt;=-5,"POR VENCER","AL DÍA"))))</f>
        <v>PAGA</v>
      </c>
      <c r="AB297" t="str">
        <v>TRANSFERENCIA</v>
      </c>
      <c r="AC297">
        <f>IF(N($H297)&lt;4,"",IF(W297="","",W297+31))</f>
        <v>46137</v>
      </c>
      <c r="AD297">
        <f>IF(AC297="","",TODAY()-AC297)</f>
        <v>181</v>
      </c>
      <c r="AE297">
        <v>46134</v>
      </c>
      <c r="AF297">
        <v>750000</v>
      </c>
      <c r="AG297" t="str">
        <f>IF(AC297="","SIN ESTADO",IF(AE297&lt;&gt;"","PAGA",IF(AD297&gt;0,"VENCIDA",IF(AD297&gt;=-5,"POR VENCER","AL DÍA"))))</f>
        <v>PAGA</v>
      </c>
      <c r="AH297" t="str">
        <v>TRANSFERENCIA</v>
      </c>
      <c r="AI297">
        <f>IF(N($H297)&lt;5,"",IF(AC297="","",AC297+31))</f>
        <v>46168</v>
      </c>
      <c r="AJ297">
        <f>IF(AI297="","",TODAY()-AI297)</f>
        <v>150</v>
      </c>
      <c r="AK297">
        <v>46165</v>
      </c>
      <c r="AL297">
        <v>750000</v>
      </c>
      <c r="AM297" t="str">
        <f>IF(AI297="","SIN ESTADO",IF(AK297&lt;&gt;"","PAGA",IF(AJ297&gt;0,"VENCIDA",IF(AJ297&gt;=-5,"POR VENCER","AL DÍA"))))</f>
        <v>PAGA</v>
      </c>
      <c r="AN297" t="str">
        <v>TRANSFERENCIA</v>
      </c>
      <c r="AO297">
        <f>IF(N($H297)&lt;6,"",IF(AI297="","",AI297+31))</f>
        <v>46199</v>
      </c>
      <c r="AP297">
        <f>IF(AO297="","",TODAY()-AO297)</f>
        <v>119</v>
      </c>
      <c r="AQ297">
        <v>46195</v>
      </c>
      <c r="AR297">
        <v>750000</v>
      </c>
      <c r="AS297" t="str">
        <f>IF(AO297="","SIN ESTADO",IF(AQ297&lt;&gt;"","PAGA",IF(AP297&gt;0,"VENCIDA",IF(AP297&gt;=-5,"POR VENCER","AL DÍA"))))</f>
        <v>PAGA</v>
      </c>
      <c r="AT297" t="str">
        <v>TRANSFERENCIA</v>
      </c>
      <c r="AU297">
        <f>IF(N($H297)&lt;7,"",IF(AO297="","",AO297+31))</f>
        <v>46230</v>
      </c>
      <c r="AV297">
        <f>IF(AU297="","",TODAY()-AU297)</f>
        <v>88</v>
      </c>
      <c r="AW297">
        <v>46225</v>
      </c>
      <c r="AX297">
        <v>750000</v>
      </c>
      <c r="AY297" t="str">
        <f>IF(AU297="","SIN ESTADO",IF(AW297&lt;&gt;"","PAGA",IF(AV297&gt;0,"VENCIDA",IF(AV297&gt;=-5,"POR VENCER","AL DÍA"))))</f>
        <v>PAGA</v>
      </c>
      <c r="AZ297" t="str">
        <v>TRANSFERENCIA</v>
      </c>
      <c r="BA297">
        <f>IF(N($H297)&lt;8,"",IF(AU297="","",AU297+31))</f>
        <v>46261</v>
      </c>
      <c r="BB297">
        <f>IF(BA297="","",TODAY()-BA297)</f>
        <v>57</v>
      </c>
      <c r="BC297">
        <v>46256</v>
      </c>
      <c r="BD297">
        <v>750000</v>
      </c>
      <c r="BE297" t="str">
        <f>IF(BA297="","SIN ESTADO",IF(BC297&lt;&gt;"","PAGA",IF(BB297&gt;0,"VENCIDA",IF(BB297&gt;=-5,"POR VENCER","AL DÍA"))))</f>
        <v>PAGA</v>
      </c>
      <c r="BF297" t="str">
        <v>TRANSFERENCIA</v>
      </c>
      <c r="BG297">
        <f>IF(N($H297)&lt;9,"",IF(BA297="","",BA297+31))</f>
        <v>46292</v>
      </c>
      <c r="BH297">
        <f>IF(BG297="","",TODAY()-BG297)</f>
        <v>26</v>
      </c>
      <c r="BI297">
        <v>46287</v>
      </c>
      <c r="BJ297">
        <v>750000</v>
      </c>
      <c r="BK297" t="str">
        <f>IF(BG297="","SIN ESTADO",IF(BI297&lt;&gt;"","PAGA",IF(BH297&gt;0,"VENCIDA",IF(BH297&gt;=-5,"POR VENCER","AL DÍA"))))</f>
        <v>PAGA</v>
      </c>
      <c r="BL297" t="str">
        <v>TRANSFERENCIA</v>
      </c>
      <c r="BM297">
        <f>IF(N($H297)&lt;10,"",IF(BG297="","",BG297+31))</f>
        <v>46323</v>
      </c>
      <c r="BN297">
        <f>IF(BM297="","",TODAY()-BM297)</f>
        <v>-5</v>
      </c>
      <c r="BQ297" t="str">
        <f>IF(BM297="","SIN ESTADO",IF(BO297&lt;&gt;"","PAGA",IF(BN297&gt;0,"VENCIDA",IF(BN297&gt;=-5,"POR VENCER","AL DÍA"))))</f>
        <v>POR VENCER</v>
      </c>
      <c r="BS297">
        <f>IF(N($H297)&lt;11,"",IF(BM297="","",BM297+31))</f>
        <v>46354</v>
      </c>
      <c r="BT297">
        <f>IF(BS297="","",TODAY()-BS297)</f>
        <v>-36</v>
      </c>
      <c r="BW297" t="str">
        <f>IF(BS297="","SIN ESTADO",IF(BU297&lt;&gt;"","PAGA",IF(BT297&gt;0,"VENCIDA",IF(BT297&gt;=-5,"POR VENCER","AL DÍA"))))</f>
        <v>AL DÍA</v>
      </c>
      <c r="BY297">
        <f>IF(N($H297)&lt;12,"",IF(BS297="","",BS297+31))</f>
        <v>46385</v>
      </c>
      <c r="BZ297">
        <f>IF(BY297="","",TODAY()-BY297)</f>
        <v>-67</v>
      </c>
      <c r="CC297" t="str">
        <f>IF(BY297="","SIN ESTADO",IF(CA297&lt;&gt;"","PAGA",IF(BZ297&gt;0,"VENCIDA",IF(BZ297&gt;=-5,"POR VENCER","AL DÍA"))))</f>
        <v>AL DÍA</v>
      </c>
      <c r="CE297">
        <f>IF(N($H297)&lt;13,"",IF(BY297="","",BY297+31))</f>
        <v>46416</v>
      </c>
      <c r="CF297">
        <f>IF(CE297="","",TODAY()-CE297)</f>
        <v>-98</v>
      </c>
      <c r="CI297" t="str">
        <f>IF(CE297="","SIN ESTADO",IF(CG297&lt;&gt;"","PAGA",IF(CF297&gt;0,"VENCIDA",IF(CF297&gt;=-5,"POR VENCER","AL DÍA"))))</f>
        <v>AL DÍA</v>
      </c>
      <c r="CK297">
        <f>IF(N($H297)&lt;14,"",IF(CE297="","",CE297+31))</f>
        <v>46447</v>
      </c>
      <c r="CL297">
        <f>IF(CK297="","",TODAY()-CK297)</f>
        <v>-129</v>
      </c>
      <c r="CO297" t="str">
        <f>IF(CK297="","SIN ESTADO",IF(CM297&lt;&gt;"","PAGA",IF(CL297&gt;0,"VENCIDA",IF(CL297&gt;=-5,"POR VENCER","AL DÍA"))))</f>
        <v>AL DÍA</v>
      </c>
      <c r="CQ297">
        <f>IF(N($H297)&lt;15,"",IF(CK297="","",CK297+31))</f>
        <v>46478</v>
      </c>
      <c r="CR297">
        <f>IF(CQ297="","",TODAY()-CQ297)</f>
        <v>-160</v>
      </c>
      <c r="CU297" t="str">
        <f>IF(CQ297="","SIN ESTADO",IF(CS297&lt;&gt;"","PAGA",IF(CR297&gt;0,"VENCIDA",IF(CR297&gt;=-5,"POR VENCER","AL DÍA"))))</f>
        <v>AL DÍA</v>
      </c>
      <c r="CW297">
        <f>IF(N($H297)&lt;16,"",IF(CQ297="","",CQ297+31))</f>
        <v>46509</v>
      </c>
      <c r="CX297">
        <f>IF(CW297="","",TODAY()-CW297)</f>
        <v>-191</v>
      </c>
      <c r="DA297" t="str">
        <f>IF(CW297="","SIN ESTADO",IF(CY297&lt;&gt;"","PAGA",IF(CX297&gt;0,"VENCIDA",IF(CX297&gt;=-5,"POR VENCER","AL DÍA"))))</f>
        <v>AL DÍA</v>
      </c>
      <c r="DC297">
        <f>IF(N($H297)&lt;17,"",IF(CW297="","",CW297+31))</f>
        <v>46540</v>
      </c>
      <c r="DD297">
        <f>IF(DC297="","",TODAY()-DC297)</f>
        <v>-222</v>
      </c>
      <c r="DG297" t="str">
        <f>IF(DC297="","SIN ESTADO",IF(DE297&lt;&gt;"","PAGA",IF(DD297&gt;0,"VENCIDA",IF(DD297&gt;=-5,"POR VENCER","AL DÍA"))))</f>
        <v>AL DÍA</v>
      </c>
      <c r="DI297">
        <f>IF(N($H297)&lt;18,"",IF(DC297="","",DC297+31))</f>
        <v>46571</v>
      </c>
      <c r="DJ297">
        <f>IF(DI297="","",TODAY()-DI297)</f>
        <v>-253</v>
      </c>
      <c r="DM297" t="str">
        <f>IF(DI297="","SIN ESTADO",IF(DK297&lt;&gt;"","PAGA",IF(DJ297&gt;0,"VENCIDA",IF(DJ297&gt;=-5,"POR VENCER","AL DÍA"))))</f>
        <v>AL DÍA</v>
      </c>
      <c r="DO297">
        <f>IF(N($H297)&lt;19,"",IF(DI297="","",DI297+31))</f>
        <v>46602</v>
      </c>
      <c r="DP297">
        <f>IF(DO297="","",TODAY()-DO297)</f>
        <v>-284</v>
      </c>
      <c r="DS297" t="str">
        <f>IF(DO297="","SIN ESTADO",IF(DQ297&lt;&gt;"","PAGA",IF(DP297&gt;0,"VENCIDA",IF(DP297&gt;=-5,"POR VENCER","AL DÍA"))))</f>
        <v>AL DÍA</v>
      </c>
      <c r="DU297">
        <f>IF(N($H297)&lt;20,"",IF(DO297="","",DO297+31))</f>
        <v>46633</v>
      </c>
      <c r="DV297">
        <f>IF(DU297="","",TODAY()-DU297)</f>
        <v>-315</v>
      </c>
      <c r="DY297" t="str">
        <f>IF(DU297="","SIN ESTADO",IF(DW297&lt;&gt;"","PAGA",IF(DV297&gt;0,"VENCIDA",IF(DV297&gt;=-5,"POR VENCER","AL DÍA"))))</f>
        <v>AL DÍA</v>
      </c>
      <c r="EA297">
        <f>IF(N($H297)&lt;21,"",IF(DU297="","",DU297+31))</f>
        <v>46664</v>
      </c>
      <c r="EB297">
        <f>IF(EA297="","",TODAY()-EA297)</f>
        <v>-346</v>
      </c>
      <c r="EE297" t="str">
        <f>IF(EA297="","SIN ESTADO",IF(EC297&lt;&gt;"","PAGA",IF(EB297&gt;0,"VENCIDA",IF(EB297&gt;=-5,"POR VENCER","AL DÍA"))))</f>
        <v>AL DÍA</v>
      </c>
      <c r="EG297">
        <f>IF(N($H297)&lt;22,"",IF(EA297="","",EA297+31))</f>
        <v>46695</v>
      </c>
      <c r="EH297">
        <f>IF(EG297="","",TODAY()-EG297)</f>
        <v>-377</v>
      </c>
      <c r="EK297" t="str">
        <f>IF(EG297="","SIN ESTADO",IF(EI297&lt;&gt;"","PAGA",IF(EH297&gt;0,"VENCIDA",IF(EH297&gt;=-5,"POR VENCER","AL DÍA"))))</f>
        <v>AL DÍA</v>
      </c>
      <c r="EM297">
        <f>IF(N($H297)&lt;23,"",IF(EG297="","",EG297+31))</f>
        <v>46726</v>
      </c>
      <c r="EN297">
        <f>IF(EM297="","",TODAY()-EM297)</f>
        <v>-408</v>
      </c>
      <c r="EQ297" t="str">
        <f>IF(EM297="","SIN ESTADO",IF(EO297&lt;&gt;"","PAGA",IF(EN297&gt;0,"VENCIDA",IF(EN297&gt;=-5,"POR VENCER","AL DÍA"))))</f>
        <v>AL DÍA</v>
      </c>
      <c r="ES297">
        <f>IF(N($H297)&lt;24,"",IF(EM297="","",EM297+31))</f>
        <v>46757</v>
      </c>
      <c r="ET297">
        <f>IF(ES297="","",TODAY()-ES297)</f>
        <v>-439</v>
      </c>
      <c r="EW297" t="str">
        <f>IF(ES297="","SIN ESTADO",IF(EU297&lt;&gt;"","PAGA",IF(ET297&gt;0,"VENCIDA",IF(ET297&gt;=-5,"POR VENCER","AL DÍA"))))</f>
        <v>AL DÍA</v>
      </c>
      <c r="EY297" t="str">
        <f>IF(N($H297)&lt;25,"",IF(ES297="","",ES297+31))</f>
        <v/>
      </c>
      <c r="EZ297" t="str">
        <f>IF(EY297="","",TODAY()-EY297)</f>
        <v/>
      </c>
      <c r="FC297" t="str">
        <f>IF(EY297="","SIN ESTADO",IF(FA297&lt;&gt;"","PAGA",IF(EZ297&gt;0,"VENCIDA",IF(EZ297&gt;=-5,"POR VENCER","AL DÍA"))))</f>
        <v>SIN ESTADO</v>
      </c>
      <c r="FE297" t="str">
        <f>IF(N($H297)&lt;26,"",IF(EY297="","",EY297+31))</f>
        <v/>
      </c>
      <c r="FF297" t="str">
        <f>IF(FE297="","",TODAY()-FE297)</f>
        <v/>
      </c>
      <c r="FI297" t="str">
        <f>IF(FE297="","SIN ESTADO",IF(FG297&lt;&gt;"","PAGA",IF(FF297&gt;0,"VENCIDA",IF(FF297&gt;=-5,"POR VENCER","AL DÍA"))))</f>
        <v>SIN ESTADO</v>
      </c>
      <c r="FK297" t="str">
        <f>IF(N($H297)&lt;27,"",IF(FE297="","",FE297+31))</f>
        <v/>
      </c>
      <c r="FL297" t="str">
        <f>IF(FK297="","",TODAY()-FK297)</f>
        <v/>
      </c>
      <c r="FO297" t="str">
        <f>IF(FK297="","SIN ESTADO",IF(FM297&lt;&gt;"","PAGA",IF(FL297&gt;0,"VENCIDA",IF(FL297&gt;=-5,"POR VENCER","AL DÍA"))))</f>
        <v>SIN ESTADO</v>
      </c>
      <c r="FQ297" t="str">
        <f>IF(N($H297)&lt;28,"",IF(FK297="","",FK297+31))</f>
        <v/>
      </c>
      <c r="FR297" t="str">
        <f>IF(FQ297="","",TODAY()-FQ297)</f>
        <v/>
      </c>
      <c r="FU297" t="str">
        <f>IF(FQ297="","SIN ESTADO",IF(FS297&lt;&gt;"","PAGA",IF(FR297&gt;0,"VENCIDA",IF(FR297&gt;=-5,"POR VENCER","AL DÍA"))))</f>
        <v>SIN ESTADO</v>
      </c>
      <c r="FW297" t="str">
        <f>IF(N($H297)&lt;29,"",IF(FQ297="","",FQ297+31))</f>
        <v/>
      </c>
      <c r="FX297" t="str">
        <f>IF(FW297="","",TODAY()-FW297)</f>
        <v/>
      </c>
      <c r="GA297" t="str">
        <f>IF(FW297="","SIN ESTADO",IF(FY297&lt;&gt;"","PAGA",IF(FX297&gt;0,"VENCIDA",IF(FX297&gt;=-5,"POR VENCER","AL DÍA"))))</f>
        <v>SIN ESTADO</v>
      </c>
      <c r="GC297" t="str">
        <f>IF(N($H297)&lt;30,"",IF(FW297="","",FW297+31))</f>
        <v/>
      </c>
      <c r="GD297" t="str">
        <f>IF(GC297="","",TODAY()-GC297)</f>
        <v/>
      </c>
      <c r="GG297" t="str">
        <f>IF(GC297="","SIN ESTADO",IF(GE297&lt;&gt;"","PAGA",IF(GD297&gt;0,"VENCIDA",IF(GD297&gt;=-5,"POR VENCER","AL DÍA"))))</f>
        <v>SIN ESTADO</v>
      </c>
      <c r="GI297" t="str">
        <f>IF(N($H297)&lt;31,"",IF(GC297="","",GC297+31))</f>
        <v/>
      </c>
      <c r="GJ297" t="str">
        <f>IF(GI297="","",TODAY()-GI297)</f>
        <v/>
      </c>
      <c r="GM297" t="str">
        <f>IF(GI297="","SIN ESTADO",IF(GK297&lt;&gt;"","PAGA",IF(GJ297&gt;0,"VENCIDA",IF(GJ297&gt;=-5,"POR VENCER","AL DÍA"))))</f>
        <v>SIN ESTADO</v>
      </c>
      <c r="GO297" t="str">
        <f>IF(N($H297)&lt;32,"",IF(GI297="","",GI297+31))</f>
        <v/>
      </c>
      <c r="GP297" t="str">
        <f>IF(GO297="","",TODAY()-GO297)</f>
        <v/>
      </c>
      <c r="GS297" t="str">
        <f>IF(GO297="","SIN ESTADO",IF(GQ297&lt;&gt;"","PAGA",IF(GP297&gt;0,"VENCIDA",IF(GP297&gt;=-5,"POR VENCER","AL DÍA"))))</f>
        <v>SIN ESTADO</v>
      </c>
      <c r="GU297" t="str">
        <f>IF(N($H297)&lt;33,"",IF(GO297="","",GO297+31))</f>
        <v/>
      </c>
      <c r="GV297" t="str">
        <f>IF(GU297="","",TODAY()-GU297)</f>
        <v/>
      </c>
      <c r="GY297" t="str">
        <f>IF(GU297="","SIN ESTADO",IF(GW297&lt;&gt;"","PAGA",IF(GV297&gt;0,"VENCIDA",IF(GV297&gt;=-5,"POR VENCER","AL DÍA"))))</f>
        <v>SIN ESTADO</v>
      </c>
      <c r="HA297" t="str">
        <f>IF(N($H297)&lt;34,"",IF(GU297="","",GU297+31))</f>
        <v/>
      </c>
      <c r="HB297" t="str">
        <f>IF(HA297="","",TODAY()-HA297)</f>
        <v/>
      </c>
      <c r="HE297" t="str">
        <f>IF(HA297="","SIN ESTADO",IF(HC297&lt;&gt;"","PAGA",IF(HB297&gt;0,"VENCIDA",IF(HB297&gt;=-5,"POR VENCER","AL DÍA"))))</f>
        <v>SIN ESTADO</v>
      </c>
      <c r="HG297" t="str">
        <f>IF(N($H297)&lt;35,"",IF(HA297="","",HA297+31))</f>
        <v/>
      </c>
      <c r="HH297" t="str">
        <f>IF(HG297="","",TODAY()-HG297)</f>
        <v/>
      </c>
      <c r="HK297" t="str">
        <f>IF(HG297="","SIN ESTADO",IF(HI297&lt;&gt;"","PAGA",IF(HH297&gt;0,"VENCIDA",IF(HH297&gt;=-5,"POR VENCER","AL DÍA"))))</f>
        <v>SIN ESTADO</v>
      </c>
      <c r="HM297" t="str">
        <f>IF(N($H297)&lt;36,"",IF(HG297="","",HG297+31))</f>
        <v/>
      </c>
      <c r="HN297" t="str">
        <f>IF(HM297="","",TODAY()-HM297)</f>
        <v/>
      </c>
      <c r="HQ297" t="str">
        <f>IF(HM297="","SIN ESTADO",IF(HO297&lt;&gt;"","PAGA",IF(HN297&gt;0,"VENCIDA",IF(HN297&gt;=-5,"POR VENCER","AL DÍA"))))</f>
        <v>SIN ESTADO</v>
      </c>
      <c r="HS297">
        <f>N297+T297+Z297+AF297+AL297+AR297+AX297+BD297+BJ297+BP297+BV297+CB297+CH297+CN297+CT297+CZ297+DF297+DL297+DR297+DX297+ED297+EJ297+EP297+EV297+FB297+FH297+FN297+FT297+FZ297+GF297+GL297+GR297+GX297+HD297+HJ297+HP297</f>
        <v>6750000</v>
      </c>
      <c r="HU297">
        <f>IFERROR(N($J297),0)</f>
        <v>750000</v>
      </c>
      <c r="HW297">
        <f>SUMPRODUCT((MOD(COLUMN($M297:$HR297)-COLUMN($M297),6)=0)*ISNUMBER($M297:$HR297)*($M297:$HR297&gt;=RESUMEN!$C$26)*($M297:$HR297&lt;=RESUMEN!$C$27)*IFERROR(N($N297:$HS297),0))</f>
        <v>750000</v>
      </c>
      <c r="HX297">
        <f>SUMPRODUCT((MOD(COLUMN($M297:$HR297)-COLUMN($M297),6)=0)*ISNUMBER($M297:$HR297)*($M297:$HR297&gt;=RESUMEN!$C$26)*($M297:$HR297&lt;=RESUMEN!$C$27))</f>
        <v>1</v>
      </c>
    </row>
    <row r="298">
      <c r="B298">
        <f>VENTAS!A297</f>
        <v>295</v>
      </c>
      <c r="C298" t="str">
        <f>VENTAS!B297</f>
        <v xml:space="preserve">LC2 - 31 - 5 </v>
      </c>
      <c r="D298" t="str">
        <f>VENTAS!C297</f>
        <v>VENDIDO</v>
      </c>
      <c r="E298">
        <f>VENTAS!D297</f>
        <v>26000000</v>
      </c>
      <c r="F298">
        <f>VENTAS!J297</f>
        <v>22000000</v>
      </c>
      <c r="G298">
        <f>VENTAS!F297</f>
        <v>46076</v>
      </c>
      <c r="H298">
        <f>VENTAS!K297</f>
        <v>24</v>
      </c>
      <c r="I298" t="str">
        <f>VENTAS!M297</f>
        <v xml:space="preserve">23 DE CADA MES </v>
      </c>
      <c r="J298">
        <f>VENTAS!L297</f>
        <v>916666.6666666666</v>
      </c>
      <c r="K298">
        <f>IF(N($H298)&lt;1,"",$G298+31)</f>
        <v>46107</v>
      </c>
      <c r="L298">
        <f>IF(K298="","",TODAY()-K298)</f>
        <v>211</v>
      </c>
      <c r="M298">
        <v>46107</v>
      </c>
      <c r="N298">
        <v>1000000</v>
      </c>
      <c r="O298" t="str">
        <f>IF(K298="","SIN ESTADO",IF(M298&lt;&gt;"","PAGA",IF(L298&gt;0,"VENCIDA",IF(L298&gt;=-5,"POR VENCER","AL DÍA"))))</f>
        <v>PAGA</v>
      </c>
      <c r="P298" t="str">
        <v>TRANSFERENCIA</v>
      </c>
      <c r="Q298">
        <f>IF(N($H298)&lt;2,"",IF(K298="","",K298+31))</f>
        <v>46138</v>
      </c>
      <c r="R298">
        <f>IF(Q298="","",TODAY()-Q298)</f>
        <v>180</v>
      </c>
      <c r="S298">
        <v>46138</v>
      </c>
      <c r="T298">
        <v>916700</v>
      </c>
      <c r="U298" t="str">
        <f>IF(Q298="","SIN ESTADO",IF(S298&lt;&gt;"","PAGA",IF(R298&gt;0,"VENCIDA",IF(R298&gt;=-5,"POR VENCER","AL DÍA"))))</f>
        <v>PAGA</v>
      </c>
      <c r="V298" t="str">
        <v>TRANSFERENCIA</v>
      </c>
      <c r="W298">
        <f>IF(N($H298)&lt;3,"",IF(Q298="","",Q298+31))</f>
        <v>46169</v>
      </c>
      <c r="X298">
        <f>IF(W298="","",TODAY()-W298)</f>
        <v>149</v>
      </c>
      <c r="Y298">
        <v>46165</v>
      </c>
      <c r="Z298">
        <v>1000000</v>
      </c>
      <c r="AA298" t="str">
        <f>IF(W298="","SIN ESTADO",IF(Y298&lt;&gt;"","PAGA",IF(X298&gt;0,"VENCIDA",IF(X298&gt;=-5,"POR VENCER","AL DÍA"))))</f>
        <v>PAGA</v>
      </c>
      <c r="AB298" t="str">
        <v>TRANSFERENCIA</v>
      </c>
      <c r="AC298">
        <f>IF(N($H298)&lt;4,"",IF(W298="","",W298+31))</f>
        <v>46200</v>
      </c>
      <c r="AD298">
        <f>IF(AC298="","",TODAY()-AC298)</f>
        <v>118</v>
      </c>
      <c r="AE298">
        <v>46260</v>
      </c>
      <c r="AF298">
        <v>1000000</v>
      </c>
      <c r="AG298" t="str">
        <f>IF(AC298="","SIN ESTADO",IF(AE298&lt;&gt;"","PAGA",IF(AD298&gt;0,"VENCIDA",IF(AD298&gt;=-5,"POR VENCER","AL DÍA"))))</f>
        <v>PAGA</v>
      </c>
      <c r="AH298" t="str">
        <v>TRANSFERENCIA</v>
      </c>
      <c r="AI298">
        <f>IF(N($H298)&lt;5,"",IF(AC298="","",AC298+31))</f>
        <v>46231</v>
      </c>
      <c r="AJ298">
        <f>IF(AI298="","",TODAY()-AI298)</f>
        <v>87</v>
      </c>
      <c r="AK298">
        <v>46296</v>
      </c>
      <c r="AL298">
        <v>916700</v>
      </c>
      <c r="AM298" t="str">
        <f>IF(AI298="","SIN ESTADO",IF(AK298&lt;&gt;"","PAGA",IF(AJ298&gt;0,"VENCIDA",IF(AJ298&gt;=-5,"POR VENCER","AL DÍA"))))</f>
        <v>PAGA</v>
      </c>
      <c r="AN298" t="str">
        <v>TRANSFERENCIA</v>
      </c>
      <c r="AO298">
        <f>IF(N($H298)&lt;6,"",IF(AI298="","",AI298+31))</f>
        <v>46262</v>
      </c>
      <c r="AP298">
        <f>IF(AO298="","",TODAY()-AO298)</f>
        <v>56</v>
      </c>
      <c r="AS298" t="str">
        <f>IF(AO298="","SIN ESTADO",IF(AQ298&lt;&gt;"","PAGA",IF(AP298&gt;0,"VENCIDA",IF(AP298&gt;=-5,"POR VENCER","AL DÍA"))))</f>
        <v>VENCIDA</v>
      </c>
      <c r="AU298">
        <f>IF(N($H298)&lt;7,"",IF(AO298="","",AO298+31))</f>
        <v>46293</v>
      </c>
      <c r="AV298">
        <f>IF(AU298="","",TODAY()-AU298)</f>
        <v>25</v>
      </c>
      <c r="AY298" t="str">
        <f>IF(AU298="","SIN ESTADO",IF(AW298&lt;&gt;"","PAGA",IF(AV298&gt;0,"VENCIDA",IF(AV298&gt;=-5,"POR VENCER","AL DÍA"))))</f>
        <v>VENCIDA</v>
      </c>
      <c r="BA298">
        <f>IF(N($H298)&lt;8,"",IF(AU298="","",AU298+31))</f>
        <v>46324</v>
      </c>
      <c r="BB298">
        <f>IF(BA298="","",TODAY()-BA298)</f>
        <v>-6</v>
      </c>
      <c r="BE298" t="str">
        <f>IF(BA298="","SIN ESTADO",IF(BC298&lt;&gt;"","PAGA",IF(BB298&gt;0,"VENCIDA",IF(BB298&gt;=-5,"POR VENCER","AL DÍA"))))</f>
        <v>AL DÍA</v>
      </c>
      <c r="BG298">
        <f>IF(N($H298)&lt;9,"",IF(BA298="","",BA298+31))</f>
        <v>46355</v>
      </c>
      <c r="BH298">
        <f>IF(BG298="","",TODAY()-BG298)</f>
        <v>-37</v>
      </c>
      <c r="BK298" t="str">
        <f>IF(BG298="","SIN ESTADO",IF(BI298&lt;&gt;"","PAGA",IF(BH298&gt;0,"VENCIDA",IF(BH298&gt;=-5,"POR VENCER","AL DÍA"))))</f>
        <v>AL DÍA</v>
      </c>
      <c r="BM298">
        <f>IF(N($H298)&lt;10,"",IF(BG298="","",BG298+31))</f>
        <v>46386</v>
      </c>
      <c r="BN298">
        <f>IF(BM298="","",TODAY()-BM298)</f>
        <v>-68</v>
      </c>
      <c r="BQ298" t="str">
        <f>IF(BM298="","SIN ESTADO",IF(BO298&lt;&gt;"","PAGA",IF(BN298&gt;0,"VENCIDA",IF(BN298&gt;=-5,"POR VENCER","AL DÍA"))))</f>
        <v>AL DÍA</v>
      </c>
      <c r="BS298">
        <f>IF(N($H298)&lt;11,"",IF(BM298="","",BM298+31))</f>
        <v>46417</v>
      </c>
      <c r="BT298">
        <f>IF(BS298="","",TODAY()-BS298)</f>
        <v>-99</v>
      </c>
      <c r="BW298" t="str">
        <f>IF(BS298="","SIN ESTADO",IF(BU298&lt;&gt;"","PAGA",IF(BT298&gt;0,"VENCIDA",IF(BT298&gt;=-5,"POR VENCER","AL DÍA"))))</f>
        <v>AL DÍA</v>
      </c>
      <c r="BY298">
        <f>IF(N($H298)&lt;12,"",IF(BS298="","",BS298+31))</f>
        <v>46448</v>
      </c>
      <c r="BZ298">
        <f>IF(BY298="","",TODAY()-BY298)</f>
        <v>-130</v>
      </c>
      <c r="CC298" t="str">
        <f>IF(BY298="","SIN ESTADO",IF(CA298&lt;&gt;"","PAGA",IF(BZ298&gt;0,"VENCIDA",IF(BZ298&gt;=-5,"POR VENCER","AL DÍA"))))</f>
        <v>AL DÍA</v>
      </c>
      <c r="CE298">
        <f>IF(N($H298)&lt;13,"",IF(BY298="","",BY298+31))</f>
        <v>46479</v>
      </c>
      <c r="CF298">
        <f>IF(CE298="","",TODAY()-CE298)</f>
        <v>-161</v>
      </c>
      <c r="CI298" t="str">
        <f>IF(CE298="","SIN ESTADO",IF(CG298&lt;&gt;"","PAGA",IF(CF298&gt;0,"VENCIDA",IF(CF298&gt;=-5,"POR VENCER","AL DÍA"))))</f>
        <v>AL DÍA</v>
      </c>
      <c r="CK298">
        <f>IF(N($H298)&lt;14,"",IF(CE298="","",CE298+31))</f>
        <v>46510</v>
      </c>
      <c r="CL298">
        <f>IF(CK298="","",TODAY()-CK298)</f>
        <v>-192</v>
      </c>
      <c r="CO298" t="str">
        <f>IF(CK298="","SIN ESTADO",IF(CM298&lt;&gt;"","PAGA",IF(CL298&gt;0,"VENCIDA",IF(CL298&gt;=-5,"POR VENCER","AL DÍA"))))</f>
        <v>AL DÍA</v>
      </c>
      <c r="CQ298">
        <f>IF(N($H298)&lt;15,"",IF(CK298="","",CK298+31))</f>
        <v>46541</v>
      </c>
      <c r="CR298">
        <f>IF(CQ298="","",TODAY()-CQ298)</f>
        <v>-223</v>
      </c>
      <c r="CU298" t="str">
        <f>IF(CQ298="","SIN ESTADO",IF(CS298&lt;&gt;"","PAGA",IF(CR298&gt;0,"VENCIDA",IF(CR298&gt;=-5,"POR VENCER","AL DÍA"))))</f>
        <v>AL DÍA</v>
      </c>
      <c r="CW298">
        <f>IF(N($H298)&lt;16,"",IF(CQ298="","",CQ298+31))</f>
        <v>46572</v>
      </c>
      <c r="CX298">
        <f>IF(CW298="","",TODAY()-CW298)</f>
        <v>-254</v>
      </c>
      <c r="DA298" t="str">
        <f>IF(CW298="","SIN ESTADO",IF(CY298&lt;&gt;"","PAGA",IF(CX298&gt;0,"VENCIDA",IF(CX298&gt;=-5,"POR VENCER","AL DÍA"))))</f>
        <v>AL DÍA</v>
      </c>
      <c r="DC298">
        <f>IF(N($H298)&lt;17,"",IF(CW298="","",CW298+31))</f>
        <v>46603</v>
      </c>
      <c r="DD298">
        <f>IF(DC298="","",TODAY()-DC298)</f>
        <v>-285</v>
      </c>
      <c r="DG298" t="str">
        <f>IF(DC298="","SIN ESTADO",IF(DE298&lt;&gt;"","PAGA",IF(DD298&gt;0,"VENCIDA",IF(DD298&gt;=-5,"POR VENCER","AL DÍA"))))</f>
        <v>AL DÍA</v>
      </c>
      <c r="DI298">
        <f>IF(N($H298)&lt;18,"",IF(DC298="","",DC298+31))</f>
        <v>46634</v>
      </c>
      <c r="DJ298">
        <f>IF(DI298="","",TODAY()-DI298)</f>
        <v>-316</v>
      </c>
      <c r="DM298" t="str">
        <f>IF(DI298="","SIN ESTADO",IF(DK298&lt;&gt;"","PAGA",IF(DJ298&gt;0,"VENCIDA",IF(DJ298&gt;=-5,"POR VENCER","AL DÍA"))))</f>
        <v>AL DÍA</v>
      </c>
      <c r="DO298">
        <f>IF(N($H298)&lt;19,"",IF(DI298="","",DI298+31))</f>
        <v>46665</v>
      </c>
      <c r="DP298">
        <f>IF(DO298="","",TODAY()-DO298)</f>
        <v>-347</v>
      </c>
      <c r="DS298" t="str">
        <f>IF(DO298="","SIN ESTADO",IF(DQ298&lt;&gt;"","PAGA",IF(DP298&gt;0,"VENCIDA",IF(DP298&gt;=-5,"POR VENCER","AL DÍA"))))</f>
        <v>AL DÍA</v>
      </c>
      <c r="DU298">
        <f>IF(N($H298)&lt;20,"",IF(DO298="","",DO298+31))</f>
        <v>46696</v>
      </c>
      <c r="DV298">
        <f>IF(DU298="","",TODAY()-DU298)</f>
        <v>-378</v>
      </c>
      <c r="DY298" t="str">
        <f>IF(DU298="","SIN ESTADO",IF(DW298&lt;&gt;"","PAGA",IF(DV298&gt;0,"VENCIDA",IF(DV298&gt;=-5,"POR VENCER","AL DÍA"))))</f>
        <v>AL DÍA</v>
      </c>
      <c r="EA298">
        <f>IF(N($H298)&lt;21,"",IF(DU298="","",DU298+31))</f>
        <v>46727</v>
      </c>
      <c r="EB298">
        <f>IF(EA298="","",TODAY()-EA298)</f>
        <v>-409</v>
      </c>
      <c r="EE298" t="str">
        <f>IF(EA298="","SIN ESTADO",IF(EC298&lt;&gt;"","PAGA",IF(EB298&gt;0,"VENCIDA",IF(EB298&gt;=-5,"POR VENCER","AL DÍA"))))</f>
        <v>AL DÍA</v>
      </c>
      <c r="EG298">
        <f>IF(N($H298)&lt;22,"",IF(EA298="","",EA298+31))</f>
        <v>46758</v>
      </c>
      <c r="EH298">
        <f>IF(EG298="","",TODAY()-EG298)</f>
        <v>-440</v>
      </c>
      <c r="EK298" t="str">
        <f>IF(EG298="","SIN ESTADO",IF(EI298&lt;&gt;"","PAGA",IF(EH298&gt;0,"VENCIDA",IF(EH298&gt;=-5,"POR VENCER","AL DÍA"))))</f>
        <v>AL DÍA</v>
      </c>
      <c r="EM298">
        <f>IF(N($H298)&lt;23,"",IF(EG298="","",EG298+31))</f>
        <v>46789</v>
      </c>
      <c r="EN298">
        <f>IF(EM298="","",TODAY()-EM298)</f>
        <v>-471</v>
      </c>
      <c r="EQ298" t="str">
        <f>IF(EM298="","SIN ESTADO",IF(EO298&lt;&gt;"","PAGA",IF(EN298&gt;0,"VENCIDA",IF(EN298&gt;=-5,"POR VENCER","AL DÍA"))))</f>
        <v>AL DÍA</v>
      </c>
      <c r="ES298">
        <f>IF(N($H298)&lt;24,"",IF(EM298="","",EM298+31))</f>
        <v>46820</v>
      </c>
      <c r="ET298">
        <f>IF(ES298="","",TODAY()-ES298)</f>
        <v>-502</v>
      </c>
      <c r="EW298" t="str">
        <f>IF(ES298="","SIN ESTADO",IF(EU298&lt;&gt;"","PAGA",IF(ET298&gt;0,"VENCIDA",IF(ET298&gt;=-5,"POR VENCER","AL DÍA"))))</f>
        <v>AL DÍA</v>
      </c>
      <c r="EY298" t="str">
        <f>IF(N($H298)&lt;25,"",IF(ES298="","",ES298+31))</f>
        <v/>
      </c>
      <c r="EZ298" t="str">
        <f>IF(EY298="","",TODAY()-EY298)</f>
        <v/>
      </c>
      <c r="FC298" t="str">
        <f>IF(EY298="","SIN ESTADO",IF(FA298&lt;&gt;"","PAGA",IF(EZ298&gt;0,"VENCIDA",IF(EZ298&gt;=-5,"POR VENCER","AL DÍA"))))</f>
        <v>SIN ESTADO</v>
      </c>
      <c r="FE298" t="str">
        <f>IF(N($H298)&lt;26,"",IF(EY298="","",EY298+31))</f>
        <v/>
      </c>
      <c r="FF298" t="str">
        <f>IF(FE298="","",TODAY()-FE298)</f>
        <v/>
      </c>
      <c r="FI298" t="str">
        <f>IF(FE298="","SIN ESTADO",IF(FG298&lt;&gt;"","PAGA",IF(FF298&gt;0,"VENCIDA",IF(FF298&gt;=-5,"POR VENCER","AL DÍA"))))</f>
        <v>SIN ESTADO</v>
      </c>
      <c r="FK298" t="str">
        <f>IF(N($H298)&lt;27,"",IF(FE298="","",FE298+31))</f>
        <v/>
      </c>
      <c r="FL298" t="str">
        <f>IF(FK298="","",TODAY()-FK298)</f>
        <v/>
      </c>
      <c r="FO298" t="str">
        <f>IF(FK298="","SIN ESTADO",IF(FM298&lt;&gt;"","PAGA",IF(FL298&gt;0,"VENCIDA",IF(FL298&gt;=-5,"POR VENCER","AL DÍA"))))</f>
        <v>SIN ESTADO</v>
      </c>
      <c r="FQ298" t="str">
        <f>IF(N($H298)&lt;28,"",IF(FK298="","",FK298+31))</f>
        <v/>
      </c>
      <c r="FR298" t="str">
        <f>IF(FQ298="","",TODAY()-FQ298)</f>
        <v/>
      </c>
      <c r="FU298" t="str">
        <f>IF(FQ298="","SIN ESTADO",IF(FS298&lt;&gt;"","PAGA",IF(FR298&gt;0,"VENCIDA",IF(FR298&gt;=-5,"POR VENCER","AL DÍA"))))</f>
        <v>SIN ESTADO</v>
      </c>
      <c r="FW298" t="str">
        <f>IF(N($H298)&lt;29,"",IF(FQ298="","",FQ298+31))</f>
        <v/>
      </c>
      <c r="FX298" t="str">
        <f>IF(FW298="","",TODAY()-FW298)</f>
        <v/>
      </c>
      <c r="GA298" t="str">
        <f>IF(FW298="","SIN ESTADO",IF(FY298&lt;&gt;"","PAGA",IF(FX298&gt;0,"VENCIDA",IF(FX298&gt;=-5,"POR VENCER","AL DÍA"))))</f>
        <v>SIN ESTADO</v>
      </c>
      <c r="GC298" t="str">
        <f>IF(N($H298)&lt;30,"",IF(FW298="","",FW298+31))</f>
        <v/>
      </c>
      <c r="GD298" t="str">
        <f>IF(GC298="","",TODAY()-GC298)</f>
        <v/>
      </c>
      <c r="GG298" t="str">
        <f>IF(GC298="","SIN ESTADO",IF(GE298&lt;&gt;"","PAGA",IF(GD298&gt;0,"VENCIDA",IF(GD298&gt;=-5,"POR VENCER","AL DÍA"))))</f>
        <v>SIN ESTADO</v>
      </c>
      <c r="GI298" t="str">
        <f>IF(N($H298)&lt;31,"",IF(GC298="","",GC298+31))</f>
        <v/>
      </c>
      <c r="GJ298" t="str">
        <f>IF(GI298="","",TODAY()-GI298)</f>
        <v/>
      </c>
      <c r="GM298" t="str">
        <f>IF(GI298="","SIN ESTADO",IF(GK298&lt;&gt;"","PAGA",IF(GJ298&gt;0,"VENCIDA",IF(GJ298&gt;=-5,"POR VENCER","AL DÍA"))))</f>
        <v>SIN ESTADO</v>
      </c>
      <c r="GO298" t="str">
        <f>IF(N($H298)&lt;32,"",IF(GI298="","",GI298+31))</f>
        <v/>
      </c>
      <c r="GP298" t="str">
        <f>IF(GO298="","",TODAY()-GO298)</f>
        <v/>
      </c>
      <c r="GS298" t="str">
        <f>IF(GO298="","SIN ESTADO",IF(GQ298&lt;&gt;"","PAGA",IF(GP298&gt;0,"VENCIDA",IF(GP298&gt;=-5,"POR VENCER","AL DÍA"))))</f>
        <v>SIN ESTADO</v>
      </c>
      <c r="GU298" t="str">
        <f>IF(N($H298)&lt;33,"",IF(GO298="","",GO298+31))</f>
        <v/>
      </c>
      <c r="GV298" t="str">
        <f>IF(GU298="","",TODAY()-GU298)</f>
        <v/>
      </c>
      <c r="GY298" t="str">
        <f>IF(GU298="","SIN ESTADO",IF(GW298&lt;&gt;"","PAGA",IF(GV298&gt;0,"VENCIDA",IF(GV298&gt;=-5,"POR VENCER","AL DÍA"))))</f>
        <v>SIN ESTADO</v>
      </c>
      <c r="HA298" t="str">
        <f>IF(N($H298)&lt;34,"",IF(GU298="","",GU298+31))</f>
        <v/>
      </c>
      <c r="HB298" t="str">
        <f>IF(HA298="","",TODAY()-HA298)</f>
        <v/>
      </c>
      <c r="HE298" t="str">
        <f>IF(HA298="","SIN ESTADO",IF(HC298&lt;&gt;"","PAGA",IF(HB298&gt;0,"VENCIDA",IF(HB298&gt;=-5,"POR VENCER","AL DÍA"))))</f>
        <v>SIN ESTADO</v>
      </c>
      <c r="HG298" t="str">
        <f>IF(N($H298)&lt;35,"",IF(HA298="","",HA298+31))</f>
        <v/>
      </c>
      <c r="HH298" t="str">
        <f>IF(HG298="","",TODAY()-HG298)</f>
        <v/>
      </c>
      <c r="HK298" t="str">
        <f>IF(HG298="","SIN ESTADO",IF(HI298&lt;&gt;"","PAGA",IF(HH298&gt;0,"VENCIDA",IF(HH298&gt;=-5,"POR VENCER","AL DÍA"))))</f>
        <v>SIN ESTADO</v>
      </c>
      <c r="HM298" t="str">
        <f>IF(N($H298)&lt;36,"",IF(HG298="","",HG298+31))</f>
        <v/>
      </c>
      <c r="HN298" t="str">
        <f>IF(HM298="","",TODAY()-HM298)</f>
        <v/>
      </c>
      <c r="HQ298" t="str">
        <f>IF(HM298="","SIN ESTADO",IF(HO298&lt;&gt;"","PAGA",IF(HN298&gt;0,"VENCIDA",IF(HN298&gt;=-5,"POR VENCER","AL DÍA"))))</f>
        <v>SIN ESTADO</v>
      </c>
      <c r="HS298">
        <f>N298+T298+Z298+AF298+AL298+AR298+AX298+BD298+BJ298+BP298+BV298+CB298+CH298+CN298+CT298+CZ298+DF298+DL298+DR298+DX298+ED298+EJ298+EP298+EV298+FB298+FH298+FN298+FT298+FZ298+GF298+GL298+GR298+GX298+HD298+HJ298+HP298</f>
        <v>4833400</v>
      </c>
      <c r="HU298">
        <f>IFERROR(N($J298),0)</f>
        <v>916666.6666666666</v>
      </c>
      <c r="HW298">
        <f>SUMPRODUCT((MOD(COLUMN($M298:$HR298)-COLUMN($M298),6)=0)*ISNUMBER($M298:$HR298)*($M298:$HR298&gt;=RESUMEN!$C$26)*($M298:$HR298&lt;=RESUMEN!$C$27)*IFERROR(N($N298:$HS298),0))</f>
        <v>1000000</v>
      </c>
      <c r="HX298">
        <f>SUMPRODUCT((MOD(COLUMN($M298:$HR298)-COLUMN($M298),6)=0)*ISNUMBER($M298:$HR298)*($M298:$HR298&gt;=RESUMEN!$C$26)*($M298:$HR298&lt;=RESUMEN!$C$27))</f>
        <v>1</v>
      </c>
    </row>
    <row r="299">
      <c r="B299">
        <f>VENTAS!A298</f>
        <v>296</v>
      </c>
      <c r="C299" t="str">
        <f>VENTAS!B298</f>
        <v xml:space="preserve">LC2 - 31 - 6 </v>
      </c>
      <c r="D299" t="str">
        <f>VENTAS!C298</f>
        <v>VENDIDO</v>
      </c>
      <c r="E299">
        <f>VENTAS!D298</f>
        <v>33573000</v>
      </c>
      <c r="F299">
        <f>VENTAS!J298</f>
        <v>29573000</v>
      </c>
      <c r="G299">
        <f>VENTAS!F298</f>
        <v>46056</v>
      </c>
      <c r="H299">
        <f>VENTAS!K298</f>
        <v>24</v>
      </c>
      <c r="I299" t="str">
        <f>VENTAS!M298</f>
        <v xml:space="preserve">03 DE CADA MES </v>
      </c>
      <c r="J299">
        <f>VENTAS!L298</f>
        <v>1232208.3333333333</v>
      </c>
      <c r="K299">
        <f>IF(N($H299)&lt;1,"",$G299+31)</f>
        <v>46087</v>
      </c>
      <c r="L299">
        <f>IF(K299="","",TODAY()-K299)</f>
        <v>231</v>
      </c>
      <c r="M299">
        <v>46119</v>
      </c>
      <c r="N299">
        <v>1232300</v>
      </c>
      <c r="O299" t="str">
        <f>IF(K299="","SIN ESTADO",IF(M299&lt;&gt;"","PAGA",IF(L299&gt;0,"VENCIDA",IF(L299&gt;=-5,"POR VENCER","AL DÍA"))))</f>
        <v>PAGA</v>
      </c>
      <c r="P299" t="str">
        <v>TRANSFERENCIA</v>
      </c>
      <c r="Q299">
        <f>IF(N($H299)&lt;2,"",IF(K299="","",K299+31))</f>
        <v>46118</v>
      </c>
      <c r="R299">
        <f>IF(Q299="","",TODAY()-Q299)</f>
        <v>200</v>
      </c>
      <c r="S299">
        <v>46147</v>
      </c>
      <c r="T299">
        <v>1232300</v>
      </c>
      <c r="U299" t="str">
        <f>IF(Q299="","SIN ESTADO",IF(S299&lt;&gt;"","PAGA",IF(R299&gt;0,"VENCIDA",IF(R299&gt;=-5,"POR VENCER","AL DÍA"))))</f>
        <v>PAGA</v>
      </c>
      <c r="V299" t="str">
        <v>TRANSFERENCIA</v>
      </c>
      <c r="W299">
        <f>IF(N($H299)&lt;3,"",IF(Q299="","",Q299+31))</f>
        <v>46149</v>
      </c>
      <c r="X299">
        <f>IF(W299="","",TODAY()-W299)</f>
        <v>169</v>
      </c>
      <c r="Y299">
        <v>46177</v>
      </c>
      <c r="Z299">
        <v>1232300</v>
      </c>
      <c r="AA299" t="str">
        <f>IF(W299="","SIN ESTADO",IF(Y299&lt;&gt;"","PAGA",IF(X299&gt;0,"VENCIDA",IF(X299&gt;=-5,"POR VENCER","AL DÍA"))))</f>
        <v>PAGA</v>
      </c>
      <c r="AB299" t="str">
        <v>TRANSFERENCIA</v>
      </c>
      <c r="AC299">
        <f>IF(N($H299)&lt;4,"",IF(W299="","",W299+31))</f>
        <v>46180</v>
      </c>
      <c r="AD299">
        <f>IF(AC299="","",TODAY()-AC299)</f>
        <v>138</v>
      </c>
      <c r="AE299">
        <v>46210</v>
      </c>
      <c r="AF299">
        <v>1232300</v>
      </c>
      <c r="AG299" t="str">
        <f>IF(AC299="","SIN ESTADO",IF(AE299&lt;&gt;"","PAGA",IF(AD299&gt;0,"VENCIDA",IF(AD299&gt;=-5,"POR VENCER","AL DÍA"))))</f>
        <v>PAGA</v>
      </c>
      <c r="AH299" t="str">
        <v>TRANSFERENCIA</v>
      </c>
      <c r="AI299">
        <f>IF(N($H299)&lt;5,"",IF(AC299="","",AC299+31))</f>
        <v>46211</v>
      </c>
      <c r="AJ299">
        <f>IF(AI299="","",TODAY()-AI299)</f>
        <v>107</v>
      </c>
      <c r="AK299">
        <v>46242</v>
      </c>
      <c r="AL299">
        <v>1232300</v>
      </c>
      <c r="AM299" t="str">
        <f>IF(AI299="","SIN ESTADO",IF(AK299&lt;&gt;"","PAGA",IF(AJ299&gt;0,"VENCIDA",IF(AJ299&gt;=-5,"POR VENCER","AL DÍA"))))</f>
        <v>PAGA</v>
      </c>
      <c r="AN299" t="str">
        <v>TRANSFERENCIA</v>
      </c>
      <c r="AO299">
        <f>IF(N($H299)&lt;6,"",IF(AI299="","",AI299+31))</f>
        <v>46242</v>
      </c>
      <c r="AP299">
        <f>IF(AO299="","",TODAY()-AO299)</f>
        <v>76</v>
      </c>
      <c r="AQ299">
        <v>46272</v>
      </c>
      <c r="AR299">
        <v>1232300</v>
      </c>
      <c r="AS299" t="str">
        <f>IF(AO299="","SIN ESTADO",IF(AQ299&lt;&gt;"","PAGA",IF(AP299&gt;0,"VENCIDA",IF(AP299&gt;=-5,"POR VENCER","AL DÍA"))))</f>
        <v>PAGA</v>
      </c>
      <c r="AT299" t="str">
        <v>TRANSFERENCIA</v>
      </c>
      <c r="AU299">
        <f>IF(N($H299)&lt;7,"",IF(AO299="","",AO299+31))</f>
        <v>46273</v>
      </c>
      <c r="AV299">
        <f>IF(AU299="","",TODAY()-AU299)</f>
        <v>45</v>
      </c>
      <c r="AY299" t="str">
        <f>IF(AU299="","SIN ESTADO",IF(AW299&lt;&gt;"","PAGA",IF(AV299&gt;0,"VENCIDA",IF(AV299&gt;=-5,"POR VENCER","AL DÍA"))))</f>
        <v>VENCIDA</v>
      </c>
      <c r="BA299">
        <f>IF(N($H299)&lt;8,"",IF(AU299="","",AU299+31))</f>
        <v>46304</v>
      </c>
      <c r="BB299">
        <f>IF(BA299="","",TODAY()-BA299)</f>
        <v>14</v>
      </c>
      <c r="BE299" t="str">
        <f>IF(BA299="","SIN ESTADO",IF(BC299&lt;&gt;"","PAGA",IF(BB299&gt;0,"VENCIDA",IF(BB299&gt;=-5,"POR VENCER","AL DÍA"))))</f>
        <v>VENCIDA</v>
      </c>
      <c r="BG299">
        <f>IF(N($H299)&lt;9,"",IF(BA299="","",BA299+31))</f>
        <v>46335</v>
      </c>
      <c r="BH299">
        <f>IF(BG299="","",TODAY()-BG299)</f>
        <v>-17</v>
      </c>
      <c r="BK299" t="str">
        <f>IF(BG299="","SIN ESTADO",IF(BI299&lt;&gt;"","PAGA",IF(BH299&gt;0,"VENCIDA",IF(BH299&gt;=-5,"POR VENCER","AL DÍA"))))</f>
        <v>AL DÍA</v>
      </c>
      <c r="BM299">
        <f>IF(N($H299)&lt;10,"",IF(BG299="","",BG299+31))</f>
        <v>46366</v>
      </c>
      <c r="BN299">
        <f>IF(BM299="","",TODAY()-BM299)</f>
        <v>-48</v>
      </c>
      <c r="BQ299" t="str">
        <f>IF(BM299="","SIN ESTADO",IF(BO299&lt;&gt;"","PAGA",IF(BN299&gt;0,"VENCIDA",IF(BN299&gt;=-5,"POR VENCER","AL DÍA"))))</f>
        <v>AL DÍA</v>
      </c>
      <c r="BS299">
        <f>IF(N($H299)&lt;11,"",IF(BM299="","",BM299+31))</f>
        <v>46397</v>
      </c>
      <c r="BT299">
        <f>IF(BS299="","",TODAY()-BS299)</f>
        <v>-79</v>
      </c>
      <c r="BW299" t="str">
        <f>IF(BS299="","SIN ESTADO",IF(BU299&lt;&gt;"","PAGA",IF(BT299&gt;0,"VENCIDA",IF(BT299&gt;=-5,"POR VENCER","AL DÍA"))))</f>
        <v>AL DÍA</v>
      </c>
      <c r="BY299">
        <f>IF(N($H299)&lt;12,"",IF(BS299="","",BS299+31))</f>
        <v>46428</v>
      </c>
      <c r="BZ299">
        <f>IF(BY299="","",TODAY()-BY299)</f>
        <v>-110</v>
      </c>
      <c r="CC299" t="str">
        <f>IF(BY299="","SIN ESTADO",IF(CA299&lt;&gt;"","PAGA",IF(BZ299&gt;0,"VENCIDA",IF(BZ299&gt;=-5,"POR VENCER","AL DÍA"))))</f>
        <v>AL DÍA</v>
      </c>
      <c r="CE299">
        <f>IF(N($H299)&lt;13,"",IF(BY299="","",BY299+31))</f>
        <v>46459</v>
      </c>
      <c r="CF299">
        <f>IF(CE299="","",TODAY()-CE299)</f>
        <v>-141</v>
      </c>
      <c r="CI299" t="str">
        <f>IF(CE299="","SIN ESTADO",IF(CG299&lt;&gt;"","PAGA",IF(CF299&gt;0,"VENCIDA",IF(CF299&gt;=-5,"POR VENCER","AL DÍA"))))</f>
        <v>AL DÍA</v>
      </c>
      <c r="CK299">
        <f>IF(N($H299)&lt;14,"",IF(CE299="","",CE299+31))</f>
        <v>46490</v>
      </c>
      <c r="CL299">
        <f>IF(CK299="","",TODAY()-CK299)</f>
        <v>-172</v>
      </c>
      <c r="CO299" t="str">
        <f>IF(CK299="","SIN ESTADO",IF(CM299&lt;&gt;"","PAGA",IF(CL299&gt;0,"VENCIDA",IF(CL299&gt;=-5,"POR VENCER","AL DÍA"))))</f>
        <v>AL DÍA</v>
      </c>
      <c r="CQ299">
        <f>IF(N($H299)&lt;15,"",IF(CK299="","",CK299+31))</f>
        <v>46521</v>
      </c>
      <c r="CR299">
        <f>IF(CQ299="","",TODAY()-CQ299)</f>
        <v>-203</v>
      </c>
      <c r="CU299" t="str">
        <f>IF(CQ299="","SIN ESTADO",IF(CS299&lt;&gt;"","PAGA",IF(CR299&gt;0,"VENCIDA",IF(CR299&gt;=-5,"POR VENCER","AL DÍA"))))</f>
        <v>AL DÍA</v>
      </c>
      <c r="CW299">
        <f>IF(N($H299)&lt;16,"",IF(CQ299="","",CQ299+31))</f>
        <v>46552</v>
      </c>
      <c r="CX299">
        <f>IF(CW299="","",TODAY()-CW299)</f>
        <v>-234</v>
      </c>
      <c r="DA299" t="str">
        <f>IF(CW299="","SIN ESTADO",IF(CY299&lt;&gt;"","PAGA",IF(CX299&gt;0,"VENCIDA",IF(CX299&gt;=-5,"POR VENCER","AL DÍA"))))</f>
        <v>AL DÍA</v>
      </c>
      <c r="DC299">
        <f>IF(N($H299)&lt;17,"",IF(CW299="","",CW299+31))</f>
        <v>46583</v>
      </c>
      <c r="DD299">
        <f>IF(DC299="","",TODAY()-DC299)</f>
        <v>-265</v>
      </c>
      <c r="DG299" t="str">
        <f>IF(DC299="","SIN ESTADO",IF(DE299&lt;&gt;"","PAGA",IF(DD299&gt;0,"VENCIDA",IF(DD299&gt;=-5,"POR VENCER","AL DÍA"))))</f>
        <v>AL DÍA</v>
      </c>
      <c r="DI299">
        <f>IF(N($H299)&lt;18,"",IF(DC299="","",DC299+31))</f>
        <v>46614</v>
      </c>
      <c r="DJ299">
        <f>IF(DI299="","",TODAY()-DI299)</f>
        <v>-296</v>
      </c>
      <c r="DM299" t="str">
        <f>IF(DI299="","SIN ESTADO",IF(DK299&lt;&gt;"","PAGA",IF(DJ299&gt;0,"VENCIDA",IF(DJ299&gt;=-5,"POR VENCER","AL DÍA"))))</f>
        <v>AL DÍA</v>
      </c>
      <c r="DO299">
        <f>IF(N($H299)&lt;19,"",IF(DI299="","",DI299+31))</f>
        <v>46645</v>
      </c>
      <c r="DP299">
        <f>IF(DO299="","",TODAY()-DO299)</f>
        <v>-327</v>
      </c>
      <c r="DS299" t="str">
        <f>IF(DO299="","SIN ESTADO",IF(DQ299&lt;&gt;"","PAGA",IF(DP299&gt;0,"VENCIDA",IF(DP299&gt;=-5,"POR VENCER","AL DÍA"))))</f>
        <v>AL DÍA</v>
      </c>
      <c r="DU299">
        <f>IF(N($H299)&lt;20,"",IF(DO299="","",DO299+31))</f>
        <v>46676</v>
      </c>
      <c r="DV299">
        <f>IF(DU299="","",TODAY()-DU299)</f>
        <v>-358</v>
      </c>
      <c r="DY299" t="str">
        <f>IF(DU299="","SIN ESTADO",IF(DW299&lt;&gt;"","PAGA",IF(DV299&gt;0,"VENCIDA",IF(DV299&gt;=-5,"POR VENCER","AL DÍA"))))</f>
        <v>AL DÍA</v>
      </c>
      <c r="EA299">
        <f>IF(N($H299)&lt;21,"",IF(DU299="","",DU299+31))</f>
        <v>46707</v>
      </c>
      <c r="EB299">
        <f>IF(EA299="","",TODAY()-EA299)</f>
        <v>-389</v>
      </c>
      <c r="EE299" t="str">
        <f>IF(EA299="","SIN ESTADO",IF(EC299&lt;&gt;"","PAGA",IF(EB299&gt;0,"VENCIDA",IF(EB299&gt;=-5,"POR VENCER","AL DÍA"))))</f>
        <v>AL DÍA</v>
      </c>
      <c r="EG299">
        <f>IF(N($H299)&lt;22,"",IF(EA299="","",EA299+31))</f>
        <v>46738</v>
      </c>
      <c r="EH299">
        <f>IF(EG299="","",TODAY()-EG299)</f>
        <v>-420</v>
      </c>
      <c r="EK299" t="str">
        <f>IF(EG299="","SIN ESTADO",IF(EI299&lt;&gt;"","PAGA",IF(EH299&gt;0,"VENCIDA",IF(EH299&gt;=-5,"POR VENCER","AL DÍA"))))</f>
        <v>AL DÍA</v>
      </c>
      <c r="EM299">
        <f>IF(N($H299)&lt;23,"",IF(EG299="","",EG299+31))</f>
        <v>46769</v>
      </c>
      <c r="EN299">
        <f>IF(EM299="","",TODAY()-EM299)</f>
        <v>-451</v>
      </c>
      <c r="EQ299" t="str">
        <f>IF(EM299="","SIN ESTADO",IF(EO299&lt;&gt;"","PAGA",IF(EN299&gt;0,"VENCIDA",IF(EN299&gt;=-5,"POR VENCER","AL DÍA"))))</f>
        <v>AL DÍA</v>
      </c>
      <c r="ES299">
        <f>IF(N($H299)&lt;24,"",IF(EM299="","",EM299+31))</f>
        <v>46800</v>
      </c>
      <c r="ET299">
        <f>IF(ES299="","",TODAY()-ES299)</f>
        <v>-482</v>
      </c>
      <c r="EW299" t="str">
        <f>IF(ES299="","SIN ESTADO",IF(EU299&lt;&gt;"","PAGA",IF(ET299&gt;0,"VENCIDA",IF(ET299&gt;=-5,"POR VENCER","AL DÍA"))))</f>
        <v>AL DÍA</v>
      </c>
      <c r="EY299" t="str">
        <f>IF(N($H299)&lt;25,"",IF(ES299="","",ES299+31))</f>
        <v/>
      </c>
      <c r="EZ299" t="str">
        <f>IF(EY299="","",TODAY()-EY299)</f>
        <v/>
      </c>
      <c r="FC299" t="str">
        <f>IF(EY299="","SIN ESTADO",IF(FA299&lt;&gt;"","PAGA",IF(EZ299&gt;0,"VENCIDA",IF(EZ299&gt;=-5,"POR VENCER","AL DÍA"))))</f>
        <v>SIN ESTADO</v>
      </c>
      <c r="FE299" t="str">
        <f>IF(N($H299)&lt;26,"",IF(EY299="","",EY299+31))</f>
        <v/>
      </c>
      <c r="FF299" t="str">
        <f>IF(FE299="","",TODAY()-FE299)</f>
        <v/>
      </c>
      <c r="FI299" t="str">
        <f>IF(FE299="","SIN ESTADO",IF(FG299&lt;&gt;"","PAGA",IF(FF299&gt;0,"VENCIDA",IF(FF299&gt;=-5,"POR VENCER","AL DÍA"))))</f>
        <v>SIN ESTADO</v>
      </c>
      <c r="FK299" t="str">
        <f>IF(N($H299)&lt;27,"",IF(FE299="","",FE299+31))</f>
        <v/>
      </c>
      <c r="FL299" t="str">
        <f>IF(FK299="","",TODAY()-FK299)</f>
        <v/>
      </c>
      <c r="FO299" t="str">
        <f>IF(FK299="","SIN ESTADO",IF(FM299&lt;&gt;"","PAGA",IF(FL299&gt;0,"VENCIDA",IF(FL299&gt;=-5,"POR VENCER","AL DÍA"))))</f>
        <v>SIN ESTADO</v>
      </c>
      <c r="FQ299" t="str">
        <f>IF(N($H299)&lt;28,"",IF(FK299="","",FK299+31))</f>
        <v/>
      </c>
      <c r="FR299" t="str">
        <f>IF(FQ299="","",TODAY()-FQ299)</f>
        <v/>
      </c>
      <c r="FU299" t="str">
        <f>IF(FQ299="","SIN ESTADO",IF(FS299&lt;&gt;"","PAGA",IF(FR299&gt;0,"VENCIDA",IF(FR299&gt;=-5,"POR VENCER","AL DÍA"))))</f>
        <v>SIN ESTADO</v>
      </c>
      <c r="FW299" t="str">
        <f>IF(N($H299)&lt;29,"",IF(FQ299="","",FQ299+31))</f>
        <v/>
      </c>
      <c r="FX299" t="str">
        <f>IF(FW299="","",TODAY()-FW299)</f>
        <v/>
      </c>
      <c r="GA299" t="str">
        <f>IF(FW299="","SIN ESTADO",IF(FY299&lt;&gt;"","PAGA",IF(FX299&gt;0,"VENCIDA",IF(FX299&gt;=-5,"POR VENCER","AL DÍA"))))</f>
        <v>SIN ESTADO</v>
      </c>
      <c r="GC299" t="str">
        <f>IF(N($H299)&lt;30,"",IF(FW299="","",FW299+31))</f>
        <v/>
      </c>
      <c r="GD299" t="str">
        <f>IF(GC299="","",TODAY()-GC299)</f>
        <v/>
      </c>
      <c r="GG299" t="str">
        <f>IF(GC299="","SIN ESTADO",IF(GE299&lt;&gt;"","PAGA",IF(GD299&gt;0,"VENCIDA",IF(GD299&gt;=-5,"POR VENCER","AL DÍA"))))</f>
        <v>SIN ESTADO</v>
      </c>
      <c r="GI299" t="str">
        <f>IF(N($H299)&lt;31,"",IF(GC299="","",GC299+31))</f>
        <v/>
      </c>
      <c r="GJ299" t="str">
        <f>IF(GI299="","",TODAY()-GI299)</f>
        <v/>
      </c>
      <c r="GM299" t="str">
        <f>IF(GI299="","SIN ESTADO",IF(GK299&lt;&gt;"","PAGA",IF(GJ299&gt;0,"VENCIDA",IF(GJ299&gt;=-5,"POR VENCER","AL DÍA"))))</f>
        <v>SIN ESTADO</v>
      </c>
      <c r="GO299" t="str">
        <f>IF(N($H299)&lt;32,"",IF(GI299="","",GI299+31))</f>
        <v/>
      </c>
      <c r="GP299" t="str">
        <f>IF(GO299="","",TODAY()-GO299)</f>
        <v/>
      </c>
      <c r="GS299" t="str">
        <f>IF(GO299="","SIN ESTADO",IF(GQ299&lt;&gt;"","PAGA",IF(GP299&gt;0,"VENCIDA",IF(GP299&gt;=-5,"POR VENCER","AL DÍA"))))</f>
        <v>SIN ESTADO</v>
      </c>
      <c r="GU299" t="str">
        <f>IF(N($H299)&lt;33,"",IF(GO299="","",GO299+31))</f>
        <v/>
      </c>
      <c r="GV299" t="str">
        <f>IF(GU299="","",TODAY()-GU299)</f>
        <v/>
      </c>
      <c r="GY299" t="str">
        <f>IF(GU299="","SIN ESTADO",IF(GW299&lt;&gt;"","PAGA",IF(GV299&gt;0,"VENCIDA",IF(GV299&gt;=-5,"POR VENCER","AL DÍA"))))</f>
        <v>SIN ESTADO</v>
      </c>
      <c r="HA299" t="str">
        <f>IF(N($H299)&lt;34,"",IF(GU299="","",GU299+31))</f>
        <v/>
      </c>
      <c r="HB299" t="str">
        <f>IF(HA299="","",TODAY()-HA299)</f>
        <v/>
      </c>
      <c r="HE299" t="str">
        <f>IF(HA299="","SIN ESTADO",IF(HC299&lt;&gt;"","PAGA",IF(HB299&gt;0,"VENCIDA",IF(HB299&gt;=-5,"POR VENCER","AL DÍA"))))</f>
        <v>SIN ESTADO</v>
      </c>
      <c r="HG299" t="str">
        <f>IF(N($H299)&lt;35,"",IF(HA299="","",HA299+31))</f>
        <v/>
      </c>
      <c r="HH299" t="str">
        <f>IF(HG299="","",TODAY()-HG299)</f>
        <v/>
      </c>
      <c r="HK299" t="str">
        <f>IF(HG299="","SIN ESTADO",IF(HI299&lt;&gt;"","PAGA",IF(HH299&gt;0,"VENCIDA",IF(HH299&gt;=-5,"POR VENCER","AL DÍA"))))</f>
        <v>SIN ESTADO</v>
      </c>
      <c r="HM299" t="str">
        <f>IF(N($H299)&lt;36,"",IF(HG299="","",HG299+31))</f>
        <v/>
      </c>
      <c r="HN299" t="str">
        <f>IF(HM299="","",TODAY()-HM299)</f>
        <v/>
      </c>
      <c r="HQ299" t="str">
        <f>IF(HM299="","SIN ESTADO",IF(HO299&lt;&gt;"","PAGA",IF(HN299&gt;0,"VENCIDA",IF(HN299&gt;=-5,"POR VENCER","AL DÍA"))))</f>
        <v>SIN ESTADO</v>
      </c>
      <c r="HS299">
        <f>N299+T299+Z299+AF299+AL299+AR299+AX299+BD299+BJ299+BP299+BV299+CB299+CH299+CN299+CT299+CZ299+DF299+DL299+DR299+DX299+ED299+EJ299+EP299+EV299+FB299+FH299+FN299+FT299+FZ299+GF299+GL299+GR299+GX299+HD299+HJ299+HP299</f>
        <v>7393800</v>
      </c>
      <c r="HU299">
        <f>IFERROR(N($J299),0)</f>
        <v>1232208.3333333333</v>
      </c>
      <c r="HW299">
        <f>SUMPRODUCT((MOD(COLUMN($M299:$HR299)-COLUMN($M299),6)=0)*ISNUMBER($M299:$HR299)*($M299:$HR299&gt;=RESUMEN!$C$26)*($M299:$HR299&lt;=RESUMEN!$C$27)*IFERROR(N($N299:$HS299),0))</f>
        <v>1232300</v>
      </c>
      <c r="HX299">
        <f>SUMPRODUCT((MOD(COLUMN($M299:$HR299)-COLUMN($M299),6)=0)*ISNUMBER($M299:$HR299)*($M299:$HR299&gt;=RESUMEN!$C$26)*($M299:$HR299&lt;=RESUMEN!$C$27))</f>
        <v>1</v>
      </c>
    </row>
    <row r="300">
      <c r="B300">
        <f>VENTAS!A299</f>
        <v>297</v>
      </c>
      <c r="C300" t="str">
        <f>VENTAS!B299</f>
        <v xml:space="preserve">LC2 - 31 - 7 </v>
      </c>
      <c r="D300" t="str">
        <f>VENTAS!C299</f>
        <v>VENDIDO</v>
      </c>
      <c r="E300">
        <f>VENTAS!D299</f>
        <v>33573000</v>
      </c>
      <c r="F300">
        <f>VENTAS!J299</f>
        <v>28573000</v>
      </c>
      <c r="G300">
        <f>VENTAS!F299</f>
        <v>46091</v>
      </c>
      <c r="H300">
        <f>VENTAS!K299</f>
        <v>24</v>
      </c>
      <c r="I300" t="str">
        <f>VENTAS!M299</f>
        <v xml:space="preserve">10 DE CADA MES </v>
      </c>
      <c r="J300">
        <f>VENTAS!L299</f>
        <v>1190541.6666666667</v>
      </c>
      <c r="K300">
        <f>IF(N($H300)&lt;1,"",$G300+31)</f>
        <v>46122</v>
      </c>
      <c r="L300">
        <f>IF(K300="","",TODAY()-K300)</f>
        <v>196</v>
      </c>
      <c r="M300">
        <v>46125</v>
      </c>
      <c r="N300">
        <v>3000000</v>
      </c>
      <c r="O300" t="str">
        <f>IF(K300="","SIN ESTADO",IF(M300&lt;&gt;"","PAGA",IF(L300&gt;0,"VENCIDA",IF(L300&gt;=-5,"POR VENCER","AL DÍA"))))</f>
        <v>PAGA</v>
      </c>
      <c r="P300" t="str">
        <v>EFECTIVO</v>
      </c>
      <c r="Q300">
        <f>IF(N($H300)&lt;2,"",IF(K300="","",K300+31))</f>
        <v>46153</v>
      </c>
      <c r="R300">
        <f>IF(Q300="","",TODAY()-Q300)</f>
        <v>165</v>
      </c>
      <c r="S300">
        <v>46125</v>
      </c>
      <c r="U300" t="str">
        <f>IF(Q300="","SIN ESTADO",IF(S300&lt;&gt;"","PAGA",IF(R300&gt;0,"VENCIDA",IF(R300&gt;=-5,"POR VENCER","AL DÍA"))))</f>
        <v>PAGA</v>
      </c>
      <c r="V300" t="str">
        <v>TRANSFERENCIA</v>
      </c>
      <c r="W300">
        <f>IF(N($H300)&lt;3,"",IF(Q300="","",Q300+31))</f>
        <v>46184</v>
      </c>
      <c r="X300">
        <f>IF(W300="","",TODAY()-W300)</f>
        <v>134</v>
      </c>
      <c r="Y300">
        <v>46221</v>
      </c>
      <c r="Z300">
        <v>645000</v>
      </c>
      <c r="AA300" t="str">
        <f>IF(W300="","SIN ESTADO",IF(Y300&lt;&gt;"","PAGA",IF(X300&gt;0,"VENCIDA",IF(X300&gt;=-5,"POR VENCER","AL DÍA"))))</f>
        <v>PAGA</v>
      </c>
      <c r="AB300" t="str">
        <v>TRANSFERENCIA</v>
      </c>
      <c r="AC300">
        <f>IF(N($H300)&lt;4,"",IF(W300="","",W300+31))</f>
        <v>46215</v>
      </c>
      <c r="AD300">
        <f>IF(AC300="","",TODAY()-AC300)</f>
        <v>103</v>
      </c>
      <c r="AE300">
        <v>46256</v>
      </c>
      <c r="AF300">
        <v>1215000</v>
      </c>
      <c r="AG300" t="str">
        <f>IF(AC300="","SIN ESTADO",IF(AE300&lt;&gt;"","PAGA",IF(AD300&gt;0,"VENCIDA",IF(AD300&gt;=-5,"POR VENCER","AL DÍA"))))</f>
        <v>PAGA</v>
      </c>
      <c r="AH300" t="str">
        <v>TRANSFERENCIA</v>
      </c>
      <c r="AI300">
        <f>IF(N($H300)&lt;5,"",IF(AC300="","",AC300+31))</f>
        <v>46246</v>
      </c>
      <c r="AJ300">
        <f>IF(AI300="","",TODAY()-AI300)</f>
        <v>72</v>
      </c>
      <c r="AK300">
        <v>46283</v>
      </c>
      <c r="AL300">
        <v>1215000</v>
      </c>
      <c r="AM300" t="str">
        <f>IF(AI300="","SIN ESTADO",IF(AK300&lt;&gt;"","PAGA",IF(AJ300&gt;0,"VENCIDA",IF(AJ300&gt;=-5,"POR VENCER","AL DÍA"))))</f>
        <v>PAGA</v>
      </c>
      <c r="AN300" t="str">
        <v>TRANSFERENCIA</v>
      </c>
      <c r="AO300">
        <f>IF(N($H300)&lt;6,"",IF(AI300="","",AI300+31))</f>
        <v>46277</v>
      </c>
      <c r="AP300">
        <f>IF(AO300="","",TODAY()-AO300)</f>
        <v>41</v>
      </c>
      <c r="AS300" t="str">
        <f>IF(AO300="","SIN ESTADO",IF(AQ300&lt;&gt;"","PAGA",IF(AP300&gt;0,"VENCIDA",IF(AP300&gt;=-5,"POR VENCER","AL DÍA"))))</f>
        <v>VENCIDA</v>
      </c>
      <c r="AU300">
        <f>IF(N($H300)&lt;7,"",IF(AO300="","",AO300+31))</f>
        <v>46308</v>
      </c>
      <c r="AV300">
        <f>IF(AU300="","",TODAY()-AU300)</f>
        <v>10</v>
      </c>
      <c r="AY300" t="str">
        <f>IF(AU300="","SIN ESTADO",IF(AW300&lt;&gt;"","PAGA",IF(AV300&gt;0,"VENCIDA",IF(AV300&gt;=-5,"POR VENCER","AL DÍA"))))</f>
        <v>VENCIDA</v>
      </c>
      <c r="BA300">
        <f>IF(N($H300)&lt;8,"",IF(AU300="","",AU300+31))</f>
        <v>46339</v>
      </c>
      <c r="BB300">
        <f>IF(BA300="","",TODAY()-BA300)</f>
        <v>-21</v>
      </c>
      <c r="BE300" t="str">
        <f>IF(BA300="","SIN ESTADO",IF(BC300&lt;&gt;"","PAGA",IF(BB300&gt;0,"VENCIDA",IF(BB300&gt;=-5,"POR VENCER","AL DÍA"))))</f>
        <v>AL DÍA</v>
      </c>
      <c r="BG300">
        <f>IF(N($H300)&lt;9,"",IF(BA300="","",BA300+31))</f>
        <v>46370</v>
      </c>
      <c r="BH300">
        <f>IF(BG300="","",TODAY()-BG300)</f>
        <v>-52</v>
      </c>
      <c r="BK300" t="str">
        <f>IF(BG300="","SIN ESTADO",IF(BI300&lt;&gt;"","PAGA",IF(BH300&gt;0,"VENCIDA",IF(BH300&gt;=-5,"POR VENCER","AL DÍA"))))</f>
        <v>AL DÍA</v>
      </c>
      <c r="BM300">
        <f>IF(N($H300)&lt;10,"",IF(BG300="","",BG300+31))</f>
        <v>46401</v>
      </c>
      <c r="BN300">
        <f>IF(BM300="","",TODAY()-BM300)</f>
        <v>-83</v>
      </c>
      <c r="BQ300" t="str">
        <f>IF(BM300="","SIN ESTADO",IF(BO300&lt;&gt;"","PAGA",IF(BN300&gt;0,"VENCIDA",IF(BN300&gt;=-5,"POR VENCER","AL DÍA"))))</f>
        <v>AL DÍA</v>
      </c>
      <c r="BS300">
        <f>IF(N($H300)&lt;11,"",IF(BM300="","",BM300+31))</f>
        <v>46432</v>
      </c>
      <c r="BT300">
        <f>IF(BS300="","",TODAY()-BS300)</f>
        <v>-114</v>
      </c>
      <c r="BW300" t="str">
        <f>IF(BS300="","SIN ESTADO",IF(BU300&lt;&gt;"","PAGA",IF(BT300&gt;0,"VENCIDA",IF(BT300&gt;=-5,"POR VENCER","AL DÍA"))))</f>
        <v>AL DÍA</v>
      </c>
      <c r="BY300">
        <f>IF(N($H300)&lt;12,"",IF(BS300="","",BS300+31))</f>
        <v>46463</v>
      </c>
      <c r="BZ300">
        <f>IF(BY300="","",TODAY()-BY300)</f>
        <v>-145</v>
      </c>
      <c r="CC300" t="str">
        <f>IF(BY300="","SIN ESTADO",IF(CA300&lt;&gt;"","PAGA",IF(BZ300&gt;0,"VENCIDA",IF(BZ300&gt;=-5,"POR VENCER","AL DÍA"))))</f>
        <v>AL DÍA</v>
      </c>
      <c r="CE300">
        <f>IF(N($H300)&lt;13,"",IF(BY300="","",BY300+31))</f>
        <v>46494</v>
      </c>
      <c r="CF300">
        <f>IF(CE300="","",TODAY()-CE300)</f>
        <v>-176</v>
      </c>
      <c r="CI300" t="str">
        <f>IF(CE300="","SIN ESTADO",IF(CG300&lt;&gt;"","PAGA",IF(CF300&gt;0,"VENCIDA",IF(CF300&gt;=-5,"POR VENCER","AL DÍA"))))</f>
        <v>AL DÍA</v>
      </c>
      <c r="CK300">
        <f>IF(N($H300)&lt;14,"",IF(CE300="","",CE300+31))</f>
        <v>46525</v>
      </c>
      <c r="CL300">
        <f>IF(CK300="","",TODAY()-CK300)</f>
        <v>-207</v>
      </c>
      <c r="CO300" t="str">
        <f>IF(CK300="","SIN ESTADO",IF(CM300&lt;&gt;"","PAGA",IF(CL300&gt;0,"VENCIDA",IF(CL300&gt;=-5,"POR VENCER","AL DÍA"))))</f>
        <v>AL DÍA</v>
      </c>
      <c r="CQ300">
        <f>IF(N($H300)&lt;15,"",IF(CK300="","",CK300+31))</f>
        <v>46556</v>
      </c>
      <c r="CR300">
        <f>IF(CQ300="","",TODAY()-CQ300)</f>
        <v>-238</v>
      </c>
      <c r="CU300" t="str">
        <f>IF(CQ300="","SIN ESTADO",IF(CS300&lt;&gt;"","PAGA",IF(CR300&gt;0,"VENCIDA",IF(CR300&gt;=-5,"POR VENCER","AL DÍA"))))</f>
        <v>AL DÍA</v>
      </c>
      <c r="CW300">
        <f>IF(N($H300)&lt;16,"",IF(CQ300="","",CQ300+31))</f>
        <v>46587</v>
      </c>
      <c r="CX300">
        <f>IF(CW300="","",TODAY()-CW300)</f>
        <v>-269</v>
      </c>
      <c r="DA300" t="str">
        <f>IF(CW300="","SIN ESTADO",IF(CY300&lt;&gt;"","PAGA",IF(CX300&gt;0,"VENCIDA",IF(CX300&gt;=-5,"POR VENCER","AL DÍA"))))</f>
        <v>AL DÍA</v>
      </c>
      <c r="DC300">
        <f>IF(N($H300)&lt;17,"",IF(CW300="","",CW300+31))</f>
        <v>46618</v>
      </c>
      <c r="DD300">
        <f>IF(DC300="","",TODAY()-DC300)</f>
        <v>-300</v>
      </c>
      <c r="DG300" t="str">
        <f>IF(DC300="","SIN ESTADO",IF(DE300&lt;&gt;"","PAGA",IF(DD300&gt;0,"VENCIDA",IF(DD300&gt;=-5,"POR VENCER","AL DÍA"))))</f>
        <v>AL DÍA</v>
      </c>
      <c r="DI300">
        <f>IF(N($H300)&lt;18,"",IF(DC300="","",DC300+31))</f>
        <v>46649</v>
      </c>
      <c r="DJ300">
        <f>IF(DI300="","",TODAY()-DI300)</f>
        <v>-331</v>
      </c>
      <c r="DM300" t="str">
        <f>IF(DI300="","SIN ESTADO",IF(DK300&lt;&gt;"","PAGA",IF(DJ300&gt;0,"VENCIDA",IF(DJ300&gt;=-5,"POR VENCER","AL DÍA"))))</f>
        <v>AL DÍA</v>
      </c>
      <c r="DO300">
        <f>IF(N($H300)&lt;19,"",IF(DI300="","",DI300+31))</f>
        <v>46680</v>
      </c>
      <c r="DP300">
        <f>IF(DO300="","",TODAY()-DO300)</f>
        <v>-362</v>
      </c>
      <c r="DS300" t="str">
        <f>IF(DO300="","SIN ESTADO",IF(DQ300&lt;&gt;"","PAGA",IF(DP300&gt;0,"VENCIDA",IF(DP300&gt;=-5,"POR VENCER","AL DÍA"))))</f>
        <v>AL DÍA</v>
      </c>
      <c r="DU300">
        <f>IF(N($H300)&lt;20,"",IF(DO300="","",DO300+31))</f>
        <v>46711</v>
      </c>
      <c r="DV300">
        <f>IF(DU300="","",TODAY()-DU300)</f>
        <v>-393</v>
      </c>
      <c r="DY300" t="str">
        <f>IF(DU300="","SIN ESTADO",IF(DW300&lt;&gt;"","PAGA",IF(DV300&gt;0,"VENCIDA",IF(DV300&gt;=-5,"POR VENCER","AL DÍA"))))</f>
        <v>AL DÍA</v>
      </c>
      <c r="EA300">
        <f>IF(N($H300)&lt;21,"",IF(DU300="","",DU300+31))</f>
        <v>46742</v>
      </c>
      <c r="EB300">
        <f>IF(EA300="","",TODAY()-EA300)</f>
        <v>-424</v>
      </c>
      <c r="EE300" t="str">
        <f>IF(EA300="","SIN ESTADO",IF(EC300&lt;&gt;"","PAGA",IF(EB300&gt;0,"VENCIDA",IF(EB300&gt;=-5,"POR VENCER","AL DÍA"))))</f>
        <v>AL DÍA</v>
      </c>
      <c r="EG300">
        <f>IF(N($H300)&lt;22,"",IF(EA300="","",EA300+31))</f>
        <v>46773</v>
      </c>
      <c r="EH300">
        <f>IF(EG300="","",TODAY()-EG300)</f>
        <v>-455</v>
      </c>
      <c r="EK300" t="str">
        <f>IF(EG300="","SIN ESTADO",IF(EI300&lt;&gt;"","PAGA",IF(EH300&gt;0,"VENCIDA",IF(EH300&gt;=-5,"POR VENCER","AL DÍA"))))</f>
        <v>AL DÍA</v>
      </c>
      <c r="EM300">
        <f>IF(N($H300)&lt;23,"",IF(EG300="","",EG300+31))</f>
        <v>46804</v>
      </c>
      <c r="EN300">
        <f>IF(EM300="","",TODAY()-EM300)</f>
        <v>-486</v>
      </c>
      <c r="EQ300" t="str">
        <f>IF(EM300="","SIN ESTADO",IF(EO300&lt;&gt;"","PAGA",IF(EN300&gt;0,"VENCIDA",IF(EN300&gt;=-5,"POR VENCER","AL DÍA"))))</f>
        <v>AL DÍA</v>
      </c>
      <c r="ES300">
        <f>IF(N($H300)&lt;24,"",IF(EM300="","",EM300+31))</f>
        <v>46835</v>
      </c>
      <c r="ET300">
        <f>IF(ES300="","",TODAY()-ES300)</f>
        <v>-517</v>
      </c>
      <c r="EW300" t="str">
        <f>IF(ES300="","SIN ESTADO",IF(EU300&lt;&gt;"","PAGA",IF(ET300&gt;0,"VENCIDA",IF(ET300&gt;=-5,"POR VENCER","AL DÍA"))))</f>
        <v>AL DÍA</v>
      </c>
      <c r="EY300" t="str">
        <f>IF(N($H300)&lt;25,"",IF(ES300="","",ES300+31))</f>
        <v/>
      </c>
      <c r="EZ300" t="str">
        <f>IF(EY300="","",TODAY()-EY300)</f>
        <v/>
      </c>
      <c r="FC300" t="str">
        <f>IF(EY300="","SIN ESTADO",IF(FA300&lt;&gt;"","PAGA",IF(EZ300&gt;0,"VENCIDA",IF(EZ300&gt;=-5,"POR VENCER","AL DÍA"))))</f>
        <v>SIN ESTADO</v>
      </c>
      <c r="FE300" t="str">
        <f>IF(N($H300)&lt;26,"",IF(EY300="","",EY300+31))</f>
        <v/>
      </c>
      <c r="FF300" t="str">
        <f>IF(FE300="","",TODAY()-FE300)</f>
        <v/>
      </c>
      <c r="FI300" t="str">
        <f>IF(FE300="","SIN ESTADO",IF(FG300&lt;&gt;"","PAGA",IF(FF300&gt;0,"VENCIDA",IF(FF300&gt;=-5,"POR VENCER","AL DÍA"))))</f>
        <v>SIN ESTADO</v>
      </c>
      <c r="FK300" t="str">
        <f>IF(N($H300)&lt;27,"",IF(FE300="","",FE300+31))</f>
        <v/>
      </c>
      <c r="FL300" t="str">
        <f>IF(FK300="","",TODAY()-FK300)</f>
        <v/>
      </c>
      <c r="FO300" t="str">
        <f>IF(FK300="","SIN ESTADO",IF(FM300&lt;&gt;"","PAGA",IF(FL300&gt;0,"VENCIDA",IF(FL300&gt;=-5,"POR VENCER","AL DÍA"))))</f>
        <v>SIN ESTADO</v>
      </c>
      <c r="FQ300" t="str">
        <f>IF(N($H300)&lt;28,"",IF(FK300="","",FK300+31))</f>
        <v/>
      </c>
      <c r="FR300" t="str">
        <f>IF(FQ300="","",TODAY()-FQ300)</f>
        <v/>
      </c>
      <c r="FU300" t="str">
        <f>IF(FQ300="","SIN ESTADO",IF(FS300&lt;&gt;"","PAGA",IF(FR300&gt;0,"VENCIDA",IF(FR300&gt;=-5,"POR VENCER","AL DÍA"))))</f>
        <v>SIN ESTADO</v>
      </c>
      <c r="FW300" t="str">
        <f>IF(N($H300)&lt;29,"",IF(FQ300="","",FQ300+31))</f>
        <v/>
      </c>
      <c r="FX300" t="str">
        <f>IF(FW300="","",TODAY()-FW300)</f>
        <v/>
      </c>
      <c r="GA300" t="str">
        <f>IF(FW300="","SIN ESTADO",IF(FY300&lt;&gt;"","PAGA",IF(FX300&gt;0,"VENCIDA",IF(FX300&gt;=-5,"POR VENCER","AL DÍA"))))</f>
        <v>SIN ESTADO</v>
      </c>
      <c r="GC300" t="str">
        <f>IF(N($H300)&lt;30,"",IF(FW300="","",FW300+31))</f>
        <v/>
      </c>
      <c r="GD300" t="str">
        <f>IF(GC300="","",TODAY()-GC300)</f>
        <v/>
      </c>
      <c r="GG300" t="str">
        <f>IF(GC300="","SIN ESTADO",IF(GE300&lt;&gt;"","PAGA",IF(GD300&gt;0,"VENCIDA",IF(GD300&gt;=-5,"POR VENCER","AL DÍA"))))</f>
        <v>SIN ESTADO</v>
      </c>
      <c r="GI300" t="str">
        <f>IF(N($H300)&lt;31,"",IF(GC300="","",GC300+31))</f>
        <v/>
      </c>
      <c r="GJ300" t="str">
        <f>IF(GI300="","",TODAY()-GI300)</f>
        <v/>
      </c>
      <c r="GM300" t="str">
        <f>IF(GI300="","SIN ESTADO",IF(GK300&lt;&gt;"","PAGA",IF(GJ300&gt;0,"VENCIDA",IF(GJ300&gt;=-5,"POR VENCER","AL DÍA"))))</f>
        <v>SIN ESTADO</v>
      </c>
      <c r="GO300" t="str">
        <f>IF(N($H300)&lt;32,"",IF(GI300="","",GI300+31))</f>
        <v/>
      </c>
      <c r="GP300" t="str">
        <f>IF(GO300="","",TODAY()-GO300)</f>
        <v/>
      </c>
      <c r="GS300" t="str">
        <f>IF(GO300="","SIN ESTADO",IF(GQ300&lt;&gt;"","PAGA",IF(GP300&gt;0,"VENCIDA",IF(GP300&gt;=-5,"POR VENCER","AL DÍA"))))</f>
        <v>SIN ESTADO</v>
      </c>
      <c r="GU300" t="str">
        <f>IF(N($H300)&lt;33,"",IF(GO300="","",GO300+31))</f>
        <v/>
      </c>
      <c r="GV300" t="str">
        <f>IF(GU300="","",TODAY()-GU300)</f>
        <v/>
      </c>
      <c r="GY300" t="str">
        <f>IF(GU300="","SIN ESTADO",IF(GW300&lt;&gt;"","PAGA",IF(GV300&gt;0,"VENCIDA",IF(GV300&gt;=-5,"POR VENCER","AL DÍA"))))</f>
        <v>SIN ESTADO</v>
      </c>
      <c r="HA300" t="str">
        <f>IF(N($H300)&lt;34,"",IF(GU300="","",GU300+31))</f>
        <v/>
      </c>
      <c r="HB300" t="str">
        <f>IF(HA300="","",TODAY()-HA300)</f>
        <v/>
      </c>
      <c r="HE300" t="str">
        <f>IF(HA300="","SIN ESTADO",IF(HC300&lt;&gt;"","PAGA",IF(HB300&gt;0,"VENCIDA",IF(HB300&gt;=-5,"POR VENCER","AL DÍA"))))</f>
        <v>SIN ESTADO</v>
      </c>
      <c r="HG300" t="str">
        <f>IF(N($H300)&lt;35,"",IF(HA300="","",HA300+31))</f>
        <v/>
      </c>
      <c r="HH300" t="str">
        <f>IF(HG300="","",TODAY()-HG300)</f>
        <v/>
      </c>
      <c r="HK300" t="str">
        <f>IF(HG300="","SIN ESTADO",IF(HI300&lt;&gt;"","PAGA",IF(HH300&gt;0,"VENCIDA",IF(HH300&gt;=-5,"POR VENCER","AL DÍA"))))</f>
        <v>SIN ESTADO</v>
      </c>
      <c r="HM300" t="str">
        <f>IF(N($H300)&lt;36,"",IF(HG300="","",HG300+31))</f>
        <v/>
      </c>
      <c r="HN300" t="str">
        <f>IF(HM300="","",TODAY()-HM300)</f>
        <v/>
      </c>
      <c r="HQ300" t="str">
        <f>IF(HM300="","SIN ESTADO",IF(HO300&lt;&gt;"","PAGA",IF(HN300&gt;0,"VENCIDA",IF(HN300&gt;=-5,"POR VENCER","AL DÍA"))))</f>
        <v>SIN ESTADO</v>
      </c>
      <c r="HS300">
        <f>N300+T300+Z300+AF300+AL300+AR300+AX300+BD300+BJ300+BP300+BV300+CB300+CH300+CN300+CT300+CZ300+DF300+DL300+DR300+DX300+ED300+EJ300+EP300+EV300+FB300+FH300+FN300+FT300+FZ300+GF300+GL300+GR300+GX300+HD300+HJ300+HP300</f>
        <v>6075000</v>
      </c>
      <c r="HU300">
        <f>IFERROR(N($J300),0)</f>
        <v>1190541.6666666667</v>
      </c>
      <c r="HW300">
        <f>SUMPRODUCT((MOD(COLUMN($M300:$HR300)-COLUMN($M300),6)=0)*ISNUMBER($M300:$HR300)*($M300:$HR300&gt;=RESUMEN!$C$26)*($M300:$HR300&lt;=RESUMEN!$C$27)*IFERROR(N($N300:$HS300),0))</f>
        <v>3000000</v>
      </c>
      <c r="HX300">
        <f>SUMPRODUCT((MOD(COLUMN($M300:$HR300)-COLUMN($M300),6)=0)*ISNUMBER($M300:$HR300)*($M300:$HR300&gt;=RESUMEN!$C$26)*($M300:$HR300&lt;=RESUMEN!$C$27))</f>
        <v>1</v>
      </c>
    </row>
    <row r="301">
      <c r="B301">
        <f>VENTAS!A300</f>
        <v>298</v>
      </c>
      <c r="C301" t="str">
        <f>VENTAS!B300</f>
        <v xml:space="preserve">LC2 - 31 - 8 </v>
      </c>
      <c r="D301" t="str">
        <f>VENTAS!C300</f>
        <v>VENDIDO</v>
      </c>
      <c r="E301">
        <f>VENTAS!D300</f>
        <v>26500000</v>
      </c>
      <c r="F301">
        <f>VENTAS!J300</f>
        <v>0</v>
      </c>
      <c r="G301">
        <f>VENTAS!F300</f>
        <v>46076</v>
      </c>
      <c r="H301">
        <f>VENTAS!K300</f>
        <v>0</v>
      </c>
      <c r="I301" t="str">
        <f>VENTAS!M300</f>
        <v>-</v>
      </c>
      <c r="J301">
        <f>VENTAS!L300</f>
        <v>0</v>
      </c>
      <c r="K301" t="str">
        <f>IF(N($H301)&lt;1,"",$G301+31)</f>
        <v/>
      </c>
      <c r="L301" t="str">
        <f>IF(K301="","",TODAY()-K301)</f>
        <v/>
      </c>
      <c r="M301">
        <v>46076</v>
      </c>
      <c r="N301">
        <v>0</v>
      </c>
      <c r="O301" t="str">
        <f>IF(K301="","SIN ESTADO",IF(M301&lt;&gt;"","PAGA",IF(L301&gt;0,"VENCIDA",IF(L301&gt;=-5,"POR VENCER","AL DÍA"))))</f>
        <v>SIN ESTADO</v>
      </c>
      <c r="P301" t="str">
        <v>EFECTIVO</v>
      </c>
      <c r="Q301" t="str">
        <f>IF(N($H301)&lt;2,"",IF(K301="","",K301+31))</f>
        <v/>
      </c>
      <c r="R301" t="str">
        <f>IF(Q301="","",TODAY()-Q301)</f>
        <v/>
      </c>
      <c r="U301" t="str">
        <f>IF(Q301="","SIN ESTADO",IF(S301&lt;&gt;"","PAGA",IF(R301&gt;0,"VENCIDA",IF(R301&gt;=-5,"POR VENCER","AL DÍA"))))</f>
        <v>SIN ESTADO</v>
      </c>
      <c r="W301" t="str">
        <f>IF(N($H301)&lt;3,"",IF(Q301="","",Q301+31))</f>
        <v/>
      </c>
      <c r="X301" t="str">
        <f>IF(W301="","",TODAY()-W301)</f>
        <v/>
      </c>
      <c r="AA301" t="str">
        <f>IF(W301="","SIN ESTADO",IF(Y301&lt;&gt;"","PAGA",IF(X301&gt;0,"VENCIDA",IF(X301&gt;=-5,"POR VENCER","AL DÍA"))))</f>
        <v>SIN ESTADO</v>
      </c>
      <c r="AC301" t="str">
        <f>IF(N($H301)&lt;4,"",IF(W301="","",W301+31))</f>
        <v/>
      </c>
      <c r="AD301" t="str">
        <f>IF(AC301="","",TODAY()-AC301)</f>
        <v/>
      </c>
      <c r="AG301" t="str">
        <f>IF(AC301="","SIN ESTADO",IF(AE301&lt;&gt;"","PAGA",IF(AD301&gt;0,"VENCIDA",IF(AD301&gt;=-5,"POR VENCER","AL DÍA"))))</f>
        <v>SIN ESTADO</v>
      </c>
      <c r="AI301" t="str">
        <f>IF(N($H301)&lt;5,"",IF(AC301="","",AC301+31))</f>
        <v/>
      </c>
      <c r="AJ301" t="str">
        <f>IF(AI301="","",TODAY()-AI301)</f>
        <v/>
      </c>
      <c r="AM301" t="str">
        <f>IF(AI301="","SIN ESTADO",IF(AK301&lt;&gt;"","PAGA",IF(AJ301&gt;0,"VENCIDA",IF(AJ301&gt;=-5,"POR VENCER","AL DÍA"))))</f>
        <v>SIN ESTADO</v>
      </c>
      <c r="AO301" t="str">
        <f>IF(N($H301)&lt;6,"",IF(AI301="","",AI301+31))</f>
        <v/>
      </c>
      <c r="AP301" t="str">
        <f>IF(AO301="","",TODAY()-AO301)</f>
        <v/>
      </c>
      <c r="AS301" t="str">
        <f>IF(AO301="","SIN ESTADO",IF(AQ301&lt;&gt;"","PAGA",IF(AP301&gt;0,"VENCIDA",IF(AP301&gt;=-5,"POR VENCER","AL DÍA"))))</f>
        <v>SIN ESTADO</v>
      </c>
      <c r="AU301" t="str">
        <f>IF(N($H301)&lt;7,"",IF(AO301="","",AO301+31))</f>
        <v/>
      </c>
      <c r="AV301" t="str">
        <f>IF(AU301="","",TODAY()-AU301)</f>
        <v/>
      </c>
      <c r="AY301" t="str">
        <f>IF(AU301="","SIN ESTADO",IF(AW301&lt;&gt;"","PAGA",IF(AV301&gt;0,"VENCIDA",IF(AV301&gt;=-5,"POR VENCER","AL DÍA"))))</f>
        <v>SIN ESTADO</v>
      </c>
      <c r="BA301" t="str">
        <f>IF(N($H301)&lt;8,"",IF(AU301="","",AU301+31))</f>
        <v/>
      </c>
      <c r="BB301" t="str">
        <f>IF(BA301="","",TODAY()-BA301)</f>
        <v/>
      </c>
      <c r="BE301" t="str">
        <f>IF(BA301="","SIN ESTADO",IF(BC301&lt;&gt;"","PAGA",IF(BB301&gt;0,"VENCIDA",IF(BB301&gt;=-5,"POR VENCER","AL DÍA"))))</f>
        <v>SIN ESTADO</v>
      </c>
      <c r="BG301" t="str">
        <f>IF(N($H301)&lt;9,"",IF(BA301="","",BA301+31))</f>
        <v/>
      </c>
      <c r="BH301" t="str">
        <f>IF(BG301="","",TODAY()-BG301)</f>
        <v/>
      </c>
      <c r="BK301" t="str">
        <f>IF(BG301="","SIN ESTADO",IF(BI301&lt;&gt;"","PAGA",IF(BH301&gt;0,"VENCIDA",IF(BH301&gt;=-5,"POR VENCER","AL DÍA"))))</f>
        <v>SIN ESTADO</v>
      </c>
      <c r="BM301" t="str">
        <f>IF(N($H301)&lt;10,"",IF(BG301="","",BG301+31))</f>
        <v/>
      </c>
      <c r="BN301" t="str">
        <f>IF(BM301="","",TODAY()-BM301)</f>
        <v/>
      </c>
      <c r="BQ301" t="str">
        <f>IF(BM301="","SIN ESTADO",IF(BO301&lt;&gt;"","PAGA",IF(BN301&gt;0,"VENCIDA",IF(BN301&gt;=-5,"POR VENCER","AL DÍA"))))</f>
        <v>SIN ESTADO</v>
      </c>
      <c r="BS301" t="str">
        <f>IF(N($H301)&lt;11,"",IF(BM301="","",BM301+31))</f>
        <v/>
      </c>
      <c r="BT301" t="str">
        <f>IF(BS301="","",TODAY()-BS301)</f>
        <v/>
      </c>
      <c r="BW301" t="str">
        <f>IF(BS301="","SIN ESTADO",IF(BU301&lt;&gt;"","PAGA",IF(BT301&gt;0,"VENCIDA",IF(BT301&gt;=-5,"POR VENCER","AL DÍA"))))</f>
        <v>SIN ESTADO</v>
      </c>
      <c r="BY301" t="str">
        <f>IF(N($H301)&lt;12,"",IF(BS301="","",BS301+31))</f>
        <v/>
      </c>
      <c r="BZ301" t="str">
        <f>IF(BY301="","",TODAY()-BY301)</f>
        <v/>
      </c>
      <c r="CC301" t="str">
        <f>IF(BY301="","SIN ESTADO",IF(CA301&lt;&gt;"","PAGA",IF(BZ301&gt;0,"VENCIDA",IF(BZ301&gt;=-5,"POR VENCER","AL DÍA"))))</f>
        <v>SIN ESTADO</v>
      </c>
      <c r="CE301" t="str">
        <f>IF(N($H301)&lt;13,"",IF(BY301="","",BY301+31))</f>
        <v/>
      </c>
      <c r="CF301" t="str">
        <f>IF(CE301="","",TODAY()-CE301)</f>
        <v/>
      </c>
      <c r="CI301" t="str">
        <f>IF(CE301="","SIN ESTADO",IF(CG301&lt;&gt;"","PAGA",IF(CF301&gt;0,"VENCIDA",IF(CF301&gt;=-5,"POR VENCER","AL DÍA"))))</f>
        <v>SIN ESTADO</v>
      </c>
      <c r="CK301" t="str">
        <f>IF(N($H301)&lt;14,"",IF(CE301="","",CE301+31))</f>
        <v/>
      </c>
      <c r="CL301" t="str">
        <f>IF(CK301="","",TODAY()-CK301)</f>
        <v/>
      </c>
      <c r="CO301" t="str">
        <f>IF(CK301="","SIN ESTADO",IF(CM301&lt;&gt;"","PAGA",IF(CL301&gt;0,"VENCIDA",IF(CL301&gt;=-5,"POR VENCER","AL DÍA"))))</f>
        <v>SIN ESTADO</v>
      </c>
      <c r="CQ301" t="str">
        <f>IF(N($H301)&lt;15,"",IF(CK301="","",CK301+31))</f>
        <v/>
      </c>
      <c r="CR301" t="str">
        <f>IF(CQ301="","",TODAY()-CQ301)</f>
        <v/>
      </c>
      <c r="CU301" t="str">
        <f>IF(CQ301="","SIN ESTADO",IF(CS301&lt;&gt;"","PAGA",IF(CR301&gt;0,"VENCIDA",IF(CR301&gt;=-5,"POR VENCER","AL DÍA"))))</f>
        <v>SIN ESTADO</v>
      </c>
      <c r="CW301" t="str">
        <f>IF(N($H301)&lt;16,"",IF(CQ301="","",CQ301+31))</f>
        <v/>
      </c>
      <c r="CX301" t="str">
        <f>IF(CW301="","",TODAY()-CW301)</f>
        <v/>
      </c>
      <c r="DA301" t="str">
        <f>IF(CW301="","SIN ESTADO",IF(CY301&lt;&gt;"","PAGA",IF(CX301&gt;0,"VENCIDA",IF(CX301&gt;=-5,"POR VENCER","AL DÍA"))))</f>
        <v>SIN ESTADO</v>
      </c>
      <c r="DC301" t="str">
        <f>IF(N($H301)&lt;17,"",IF(CW301="","",CW301+31))</f>
        <v/>
      </c>
      <c r="DD301" t="str">
        <f>IF(DC301="","",TODAY()-DC301)</f>
        <v/>
      </c>
      <c r="DG301" t="str">
        <f>IF(DC301="","SIN ESTADO",IF(DE301&lt;&gt;"","PAGA",IF(DD301&gt;0,"VENCIDA",IF(DD301&gt;=-5,"POR VENCER","AL DÍA"))))</f>
        <v>SIN ESTADO</v>
      </c>
      <c r="DI301" t="str">
        <f>IF(N($H301)&lt;18,"",IF(DC301="","",DC301+31))</f>
        <v/>
      </c>
      <c r="DJ301" t="str">
        <f>IF(DI301="","",TODAY()-DI301)</f>
        <v/>
      </c>
      <c r="DM301" t="str">
        <f>IF(DI301="","SIN ESTADO",IF(DK301&lt;&gt;"","PAGA",IF(DJ301&gt;0,"VENCIDA",IF(DJ301&gt;=-5,"POR VENCER","AL DÍA"))))</f>
        <v>SIN ESTADO</v>
      </c>
      <c r="DO301" t="str">
        <f>IF(N($H301)&lt;19,"",IF(DI301="","",DI301+31))</f>
        <v/>
      </c>
      <c r="DP301" t="str">
        <f>IF(DO301="","",TODAY()-DO301)</f>
        <v/>
      </c>
      <c r="DS301" t="str">
        <f>IF(DO301="","SIN ESTADO",IF(DQ301&lt;&gt;"","PAGA",IF(DP301&gt;0,"VENCIDA",IF(DP301&gt;=-5,"POR VENCER","AL DÍA"))))</f>
        <v>SIN ESTADO</v>
      </c>
      <c r="DU301" t="str">
        <f>IF(N($H301)&lt;20,"",IF(DO301="","",DO301+31))</f>
        <v/>
      </c>
      <c r="DV301" t="str">
        <f>IF(DU301="","",TODAY()-DU301)</f>
        <v/>
      </c>
      <c r="DY301" t="str">
        <f>IF(DU301="","SIN ESTADO",IF(DW301&lt;&gt;"","PAGA",IF(DV301&gt;0,"VENCIDA",IF(DV301&gt;=-5,"POR VENCER","AL DÍA"))))</f>
        <v>SIN ESTADO</v>
      </c>
      <c r="EA301" t="str">
        <f>IF(N($H301)&lt;21,"",IF(DU301="","",DU301+31))</f>
        <v/>
      </c>
      <c r="EB301" t="str">
        <f>IF(EA301="","",TODAY()-EA301)</f>
        <v/>
      </c>
      <c r="EE301" t="str">
        <f>IF(EA301="","SIN ESTADO",IF(EC301&lt;&gt;"","PAGA",IF(EB301&gt;0,"VENCIDA",IF(EB301&gt;=-5,"POR VENCER","AL DÍA"))))</f>
        <v>SIN ESTADO</v>
      </c>
      <c r="EG301" t="str">
        <f>IF(N($H301)&lt;22,"",IF(EA301="","",EA301+31))</f>
        <v/>
      </c>
      <c r="EH301" t="str">
        <f>IF(EG301="","",TODAY()-EG301)</f>
        <v/>
      </c>
      <c r="EK301" t="str">
        <f>IF(EG301="","SIN ESTADO",IF(EI301&lt;&gt;"","PAGA",IF(EH301&gt;0,"VENCIDA",IF(EH301&gt;=-5,"POR VENCER","AL DÍA"))))</f>
        <v>SIN ESTADO</v>
      </c>
      <c r="EM301" t="str">
        <f>IF(N($H301)&lt;23,"",IF(EG301="","",EG301+31))</f>
        <v/>
      </c>
      <c r="EN301" t="str">
        <f>IF(EM301="","",TODAY()-EM301)</f>
        <v/>
      </c>
      <c r="EQ301" t="str">
        <f>IF(EM301="","SIN ESTADO",IF(EO301&lt;&gt;"","PAGA",IF(EN301&gt;0,"VENCIDA",IF(EN301&gt;=-5,"POR VENCER","AL DÍA"))))</f>
        <v>SIN ESTADO</v>
      </c>
      <c r="ES301" t="str">
        <f>IF(N($H301)&lt;24,"",IF(EM301="","",EM301+31))</f>
        <v/>
      </c>
      <c r="ET301" t="str">
        <f>IF(ES301="","",TODAY()-ES301)</f>
        <v/>
      </c>
      <c r="EW301" t="str">
        <f>IF(ES301="","SIN ESTADO",IF(EU301&lt;&gt;"","PAGA",IF(ET301&gt;0,"VENCIDA",IF(ET301&gt;=-5,"POR VENCER","AL DÍA"))))</f>
        <v>SIN ESTADO</v>
      </c>
      <c r="EY301" t="str">
        <f>IF(N($H301)&lt;25,"",IF(ES301="","",ES301+31))</f>
        <v/>
      </c>
      <c r="EZ301" t="str">
        <f>IF(EY301="","",TODAY()-EY301)</f>
        <v/>
      </c>
      <c r="FC301" t="str">
        <f>IF(EY301="","SIN ESTADO",IF(FA301&lt;&gt;"","PAGA",IF(EZ301&gt;0,"VENCIDA",IF(EZ301&gt;=-5,"POR VENCER","AL DÍA"))))</f>
        <v>SIN ESTADO</v>
      </c>
      <c r="FE301" t="str">
        <f>IF(N($H301)&lt;26,"",IF(EY301="","",EY301+31))</f>
        <v/>
      </c>
      <c r="FF301" t="str">
        <f>IF(FE301="","",TODAY()-FE301)</f>
        <v/>
      </c>
      <c r="FI301" t="str">
        <f>IF(FE301="","SIN ESTADO",IF(FG301&lt;&gt;"","PAGA",IF(FF301&gt;0,"VENCIDA",IF(FF301&gt;=-5,"POR VENCER","AL DÍA"))))</f>
        <v>SIN ESTADO</v>
      </c>
      <c r="FK301" t="str">
        <f>IF(N($H301)&lt;27,"",IF(FE301="","",FE301+31))</f>
        <v/>
      </c>
      <c r="FL301" t="str">
        <f>IF(FK301="","",TODAY()-FK301)</f>
        <v/>
      </c>
      <c r="FO301" t="str">
        <f>IF(FK301="","SIN ESTADO",IF(FM301&lt;&gt;"","PAGA",IF(FL301&gt;0,"VENCIDA",IF(FL301&gt;=-5,"POR VENCER","AL DÍA"))))</f>
        <v>SIN ESTADO</v>
      </c>
      <c r="FQ301" t="str">
        <f>IF(N($H301)&lt;28,"",IF(FK301="","",FK301+31))</f>
        <v/>
      </c>
      <c r="FR301" t="str">
        <f>IF(FQ301="","",TODAY()-FQ301)</f>
        <v/>
      </c>
      <c r="FU301" t="str">
        <f>IF(FQ301="","SIN ESTADO",IF(FS301&lt;&gt;"","PAGA",IF(FR301&gt;0,"VENCIDA",IF(FR301&gt;=-5,"POR VENCER","AL DÍA"))))</f>
        <v>SIN ESTADO</v>
      </c>
      <c r="FW301" t="str">
        <f>IF(N($H301)&lt;29,"",IF(FQ301="","",FQ301+31))</f>
        <v/>
      </c>
      <c r="FX301" t="str">
        <f>IF(FW301="","",TODAY()-FW301)</f>
        <v/>
      </c>
      <c r="GA301" t="str">
        <f>IF(FW301="","SIN ESTADO",IF(FY301&lt;&gt;"","PAGA",IF(FX301&gt;0,"VENCIDA",IF(FX301&gt;=-5,"POR VENCER","AL DÍA"))))</f>
        <v>SIN ESTADO</v>
      </c>
      <c r="GC301" t="str">
        <f>IF(N($H301)&lt;30,"",IF(FW301="","",FW301+31))</f>
        <v/>
      </c>
      <c r="GD301" t="str">
        <f>IF(GC301="","",TODAY()-GC301)</f>
        <v/>
      </c>
      <c r="GG301" t="str">
        <f>IF(GC301="","SIN ESTADO",IF(GE301&lt;&gt;"","PAGA",IF(GD301&gt;0,"VENCIDA",IF(GD301&gt;=-5,"POR VENCER","AL DÍA"))))</f>
        <v>SIN ESTADO</v>
      </c>
      <c r="GI301" t="str">
        <f>IF(N($H301)&lt;31,"",IF(GC301="","",GC301+31))</f>
        <v/>
      </c>
      <c r="GJ301" t="str">
        <f>IF(GI301="","",TODAY()-GI301)</f>
        <v/>
      </c>
      <c r="GM301" t="str">
        <f>IF(GI301="","SIN ESTADO",IF(GK301&lt;&gt;"","PAGA",IF(GJ301&gt;0,"VENCIDA",IF(GJ301&gt;=-5,"POR VENCER","AL DÍA"))))</f>
        <v>SIN ESTADO</v>
      </c>
      <c r="GO301" t="str">
        <f>IF(N($H301)&lt;32,"",IF(GI301="","",GI301+31))</f>
        <v/>
      </c>
      <c r="GP301" t="str">
        <f>IF(GO301="","",TODAY()-GO301)</f>
        <v/>
      </c>
      <c r="GS301" t="str">
        <f>IF(GO301="","SIN ESTADO",IF(GQ301&lt;&gt;"","PAGA",IF(GP301&gt;0,"VENCIDA",IF(GP301&gt;=-5,"POR VENCER","AL DÍA"))))</f>
        <v>SIN ESTADO</v>
      </c>
      <c r="GU301" t="str">
        <f>IF(N($H301)&lt;33,"",IF(GO301="","",GO301+31))</f>
        <v/>
      </c>
      <c r="GV301" t="str">
        <f>IF(GU301="","",TODAY()-GU301)</f>
        <v/>
      </c>
      <c r="GY301" t="str">
        <f>IF(GU301="","SIN ESTADO",IF(GW301&lt;&gt;"","PAGA",IF(GV301&gt;0,"VENCIDA",IF(GV301&gt;=-5,"POR VENCER","AL DÍA"))))</f>
        <v>SIN ESTADO</v>
      </c>
      <c r="HA301" t="str">
        <f>IF(N($H301)&lt;34,"",IF(GU301="","",GU301+31))</f>
        <v/>
      </c>
      <c r="HB301" t="str">
        <f>IF(HA301="","",TODAY()-HA301)</f>
        <v/>
      </c>
      <c r="HE301" t="str">
        <f>IF(HA301="","SIN ESTADO",IF(HC301&lt;&gt;"","PAGA",IF(HB301&gt;0,"VENCIDA",IF(HB301&gt;=-5,"POR VENCER","AL DÍA"))))</f>
        <v>SIN ESTADO</v>
      </c>
      <c r="HG301" t="str">
        <f>IF(N($H301)&lt;35,"",IF(HA301="","",HA301+31))</f>
        <v/>
      </c>
      <c r="HH301" t="str">
        <f>IF(HG301="","",TODAY()-HG301)</f>
        <v/>
      </c>
      <c r="HK301" t="str">
        <f>IF(HG301="","SIN ESTADO",IF(HI301&lt;&gt;"","PAGA",IF(HH301&gt;0,"VENCIDA",IF(HH301&gt;=-5,"POR VENCER","AL DÍA"))))</f>
        <v>SIN ESTADO</v>
      </c>
      <c r="HM301" t="str">
        <f>IF(N($H301)&lt;36,"",IF(HG301="","",HG301+31))</f>
        <v/>
      </c>
      <c r="HN301" t="str">
        <f>IF(HM301="","",TODAY()-HM301)</f>
        <v/>
      </c>
      <c r="HQ301" t="str">
        <f>IF(HM301="","SIN ESTADO",IF(HO301&lt;&gt;"","PAGA",IF(HN301&gt;0,"VENCIDA",IF(HN301&gt;=-5,"POR VENCER","AL DÍA"))))</f>
        <v>SIN ESTADO</v>
      </c>
      <c r="HS301">
        <f>N301+T301+Z301+AF301+AL301+AR301+AX301+BD301+BJ301+BP301+BV301+CB301+CH301+CN301+CT301+CZ301+DF301+DL301+DR301+DX301+ED301+EJ301+EP301+EV301+FB301+FH301+FN301+FT301+FZ301+GF301+GL301+GR301+GX301+HD301+HJ301+HP301</f>
        <v>0</v>
      </c>
      <c r="HU301">
        <f>IFERROR(N($J301),0)</f>
        <v>0</v>
      </c>
      <c r="HW301">
        <f>SUMPRODUCT((MOD(COLUMN($M301:$HR301)-COLUMN($M301),6)=0)*ISNUMBER($M301:$HR301)*($M301:$HR301&gt;=RESUMEN!$C$26)*($M301:$HR301&lt;=RESUMEN!$C$27)*IFERROR(N($N301:$HS301),0))</f>
        <v>0</v>
      </c>
      <c r="HX301">
        <f>SUMPRODUCT((MOD(COLUMN($M301:$HR301)-COLUMN($M301),6)=0)*ISNUMBER($M301:$HR301)*($M301:$HR301&gt;=RESUMEN!$C$26)*($M301:$HR301&lt;=RESUMEN!$C$27))</f>
        <v>0</v>
      </c>
    </row>
    <row r="302">
      <c r="B302">
        <f>VENTAS!A301</f>
        <v>299</v>
      </c>
      <c r="C302" t="str">
        <f>VENTAS!B301</f>
        <v xml:space="preserve">LC2 - 31 - 9 </v>
      </c>
      <c r="D302" t="str">
        <f>VENTAS!C301</f>
        <v>VENDIDO</v>
      </c>
      <c r="E302">
        <f>VENTAS!D301</f>
        <v>28000000</v>
      </c>
      <c r="F302">
        <f>VENTAS!J301</f>
        <v>24000000</v>
      </c>
      <c r="G302">
        <f>VENTAS!F301</f>
        <v>46013</v>
      </c>
      <c r="H302">
        <f>VENTAS!K301</f>
        <v>24</v>
      </c>
      <c r="I302" t="str">
        <f>VENTAS!M301</f>
        <v xml:space="preserve">22 DE CADA MES </v>
      </c>
      <c r="J302">
        <f>VENTAS!L301</f>
        <v>1000000</v>
      </c>
      <c r="K302">
        <f>IF(N($H302)&lt;1,"",$G302+31)</f>
        <v>46044</v>
      </c>
      <c r="L302">
        <f>IF(K302="","",TODAY()-K302)</f>
        <v>274</v>
      </c>
      <c r="M302">
        <v>46047</v>
      </c>
      <c r="N302">
        <v>1000000</v>
      </c>
      <c r="O302" t="str">
        <f>IF(K302="","SIN ESTADO",IF(M302&lt;&gt;"","PAGA",IF(L302&gt;0,"VENCIDA",IF(L302&gt;=-5,"POR VENCER","AL DÍA"))))</f>
        <v>PAGA</v>
      </c>
      <c r="P302" t="str">
        <v>TRANSFERENCIA</v>
      </c>
      <c r="Q302">
        <f>IF(N($H302)&lt;2,"",IF(K302="","",K302+31))</f>
        <v>46075</v>
      </c>
      <c r="R302">
        <f>IF(Q302="","",TODAY()-Q302)</f>
        <v>243</v>
      </c>
      <c r="S302">
        <v>46059</v>
      </c>
      <c r="T302">
        <v>1000000</v>
      </c>
      <c r="U302" t="str">
        <f>IF(Q302="","SIN ESTADO",IF(S302&lt;&gt;"","PAGA",IF(R302&gt;0,"VENCIDA",IF(R302&gt;=-5,"POR VENCER","AL DÍA"))))</f>
        <v>PAGA</v>
      </c>
      <c r="V302" t="str">
        <v>TRANSFERENCIA</v>
      </c>
      <c r="W302">
        <f>IF(N($H302)&lt;3,"",IF(Q302="","",Q302+31))</f>
        <v>46106</v>
      </c>
      <c r="X302">
        <f>IF(W302="","",TODAY()-W302)</f>
        <v>212</v>
      </c>
      <c r="Y302">
        <v>46106</v>
      </c>
      <c r="Z302">
        <v>1000000</v>
      </c>
      <c r="AA302" t="str">
        <f>IF(W302="","SIN ESTADO",IF(Y302&lt;&gt;"","PAGA",IF(X302&gt;0,"VENCIDA",IF(X302&gt;=-5,"POR VENCER","AL DÍA"))))</f>
        <v>PAGA</v>
      </c>
      <c r="AB302" t="str">
        <v>TRANSFERENCIA</v>
      </c>
      <c r="AC302">
        <f>IF(N($H302)&lt;4,"",IF(W302="","",W302+31))</f>
        <v>46137</v>
      </c>
      <c r="AD302">
        <f>IF(AC302="","",TODAY()-AC302)</f>
        <v>181</v>
      </c>
      <c r="AE302">
        <v>46118</v>
      </c>
      <c r="AF302">
        <v>1000000</v>
      </c>
      <c r="AG302" t="str">
        <f>IF(AC302="","SIN ESTADO",IF(AE302&lt;&gt;"","PAGA",IF(AD302&gt;0,"VENCIDA",IF(AD302&gt;=-5,"POR VENCER","AL DÍA"))))</f>
        <v>PAGA</v>
      </c>
      <c r="AH302" t="str">
        <v>TRANSFERENCIA</v>
      </c>
      <c r="AI302">
        <f>IF(N($H302)&lt;5,"",IF(AC302="","",AC302+31))</f>
        <v>46168</v>
      </c>
      <c r="AJ302">
        <f>IF(AI302="","",TODAY()-AI302)</f>
        <v>150</v>
      </c>
      <c r="AK302">
        <v>46164</v>
      </c>
      <c r="AL302">
        <v>20000000</v>
      </c>
      <c r="AM302" t="str">
        <f>IF(AI302="","SIN ESTADO",IF(AK302&lt;&gt;"","PAGA",IF(AJ302&gt;0,"VENCIDA",IF(AJ302&gt;=-5,"POR VENCER","AL DÍA"))))</f>
        <v>PAGA</v>
      </c>
      <c r="AO302">
        <f>IF(N($H302)&lt;6,"",IF(AI302="","",AI302+31))</f>
        <v>46199</v>
      </c>
      <c r="AP302">
        <f>IF(AO302="","",TODAY()-AO302)</f>
        <v>119</v>
      </c>
      <c r="AQ302">
        <v>46164</v>
      </c>
      <c r="AS302" t="str">
        <f>IF(AO302="","SIN ESTADO",IF(AQ302&lt;&gt;"","PAGA",IF(AP302&gt;0,"VENCIDA",IF(AP302&gt;=-5,"POR VENCER","AL DÍA"))))</f>
        <v>PAGA</v>
      </c>
      <c r="AU302">
        <f>IF(N($H302)&lt;7,"",IF(AO302="","",AO302+31))</f>
        <v>46230</v>
      </c>
      <c r="AV302">
        <f>IF(AU302="","",TODAY()-AU302)</f>
        <v>88</v>
      </c>
      <c r="AW302">
        <v>46164</v>
      </c>
      <c r="AY302" t="str">
        <f>IF(AU302="","SIN ESTADO",IF(AW302&lt;&gt;"","PAGA",IF(AV302&gt;0,"VENCIDA",IF(AV302&gt;=-5,"POR VENCER","AL DÍA"))))</f>
        <v>PAGA</v>
      </c>
      <c r="BA302">
        <f>IF(N($H302)&lt;8,"",IF(AU302="","",AU302+31))</f>
        <v>46261</v>
      </c>
      <c r="BB302">
        <f>IF(BA302="","",TODAY()-BA302)</f>
        <v>57</v>
      </c>
      <c r="BC302">
        <v>46164</v>
      </c>
      <c r="BE302" t="str">
        <f>IF(BA302="","SIN ESTADO",IF(BC302&lt;&gt;"","PAGA",IF(BB302&gt;0,"VENCIDA",IF(BB302&gt;=-5,"POR VENCER","AL DÍA"))))</f>
        <v>PAGA</v>
      </c>
      <c r="BG302">
        <f>IF(N($H302)&lt;9,"",IF(BA302="","",BA302+31))</f>
        <v>46292</v>
      </c>
      <c r="BH302">
        <f>IF(BG302="","",TODAY()-BG302)</f>
        <v>26</v>
      </c>
      <c r="BI302">
        <v>46164</v>
      </c>
      <c r="BK302" t="str">
        <f>IF(BG302="","SIN ESTADO",IF(BI302&lt;&gt;"","PAGA",IF(BH302&gt;0,"VENCIDA",IF(BH302&gt;=-5,"POR VENCER","AL DÍA"))))</f>
        <v>PAGA</v>
      </c>
      <c r="BM302">
        <f>IF(N($H302)&lt;10,"",IF(BG302="","",BG302+31))</f>
        <v>46323</v>
      </c>
      <c r="BN302">
        <f>IF(BM302="","",TODAY()-BM302)</f>
        <v>-5</v>
      </c>
      <c r="BO302">
        <v>46164</v>
      </c>
      <c r="BQ302" t="str">
        <f>IF(BM302="","SIN ESTADO",IF(BO302&lt;&gt;"","PAGA",IF(BN302&gt;0,"VENCIDA",IF(BN302&gt;=-5,"POR VENCER","AL DÍA"))))</f>
        <v>PAGA</v>
      </c>
      <c r="BS302">
        <f>IF(N($H302)&lt;11,"",IF(BM302="","",BM302+31))</f>
        <v>46354</v>
      </c>
      <c r="BT302">
        <f>IF(BS302="","",TODAY()-BS302)</f>
        <v>-36</v>
      </c>
      <c r="BU302">
        <v>46164</v>
      </c>
      <c r="BW302" t="str">
        <f>IF(BS302="","SIN ESTADO",IF(BU302&lt;&gt;"","PAGA",IF(BT302&gt;0,"VENCIDA",IF(BT302&gt;=-5,"POR VENCER","AL DÍA"))))</f>
        <v>PAGA</v>
      </c>
      <c r="BY302">
        <f>IF(N($H302)&lt;12,"",IF(BS302="","",BS302+31))</f>
        <v>46385</v>
      </c>
      <c r="BZ302">
        <f>IF(BY302="","",TODAY()-BY302)</f>
        <v>-67</v>
      </c>
      <c r="CA302">
        <v>46164</v>
      </c>
      <c r="CC302" t="str">
        <f>IF(BY302="","SIN ESTADO",IF(CA302&lt;&gt;"","PAGA",IF(BZ302&gt;0,"VENCIDA",IF(BZ302&gt;=-5,"POR VENCER","AL DÍA"))))</f>
        <v>PAGA</v>
      </c>
      <c r="CE302">
        <f>IF(N($H302)&lt;13,"",IF(BY302="","",BY302+31))</f>
        <v>46416</v>
      </c>
      <c r="CF302">
        <f>IF(CE302="","",TODAY()-CE302)</f>
        <v>-98</v>
      </c>
      <c r="CG302">
        <v>46164</v>
      </c>
      <c r="CI302" t="str">
        <f>IF(CE302="","SIN ESTADO",IF(CG302&lt;&gt;"","PAGA",IF(CF302&gt;0,"VENCIDA",IF(CF302&gt;=-5,"POR VENCER","AL DÍA"))))</f>
        <v>PAGA</v>
      </c>
      <c r="CK302">
        <f>IF(N($H302)&lt;14,"",IF(CE302="","",CE302+31))</f>
        <v>46447</v>
      </c>
      <c r="CL302">
        <f>IF(CK302="","",TODAY()-CK302)</f>
        <v>-129</v>
      </c>
      <c r="CM302">
        <v>46164</v>
      </c>
      <c r="CO302" t="str">
        <f>IF(CK302="","SIN ESTADO",IF(CM302&lt;&gt;"","PAGA",IF(CL302&gt;0,"VENCIDA",IF(CL302&gt;=-5,"POR VENCER","AL DÍA"))))</f>
        <v>PAGA</v>
      </c>
      <c r="CQ302">
        <f>IF(N($H302)&lt;15,"",IF(CK302="","",CK302+31))</f>
        <v>46478</v>
      </c>
      <c r="CR302">
        <f>IF(CQ302="","",TODAY()-CQ302)</f>
        <v>-160</v>
      </c>
      <c r="CS302">
        <v>46164</v>
      </c>
      <c r="CU302" t="str">
        <f>IF(CQ302="","SIN ESTADO",IF(CS302&lt;&gt;"","PAGA",IF(CR302&gt;0,"VENCIDA",IF(CR302&gt;=-5,"POR VENCER","AL DÍA"))))</f>
        <v>PAGA</v>
      </c>
      <c r="CW302">
        <f>IF(N($H302)&lt;16,"",IF(CQ302="","",CQ302+31))</f>
        <v>46509</v>
      </c>
      <c r="CX302">
        <f>IF(CW302="","",TODAY()-CW302)</f>
        <v>-191</v>
      </c>
      <c r="CY302">
        <v>46164</v>
      </c>
      <c r="DA302" t="str">
        <f>IF(CW302="","SIN ESTADO",IF(CY302&lt;&gt;"","PAGA",IF(CX302&gt;0,"VENCIDA",IF(CX302&gt;=-5,"POR VENCER","AL DÍA"))))</f>
        <v>PAGA</v>
      </c>
      <c r="DC302">
        <f>IF(N($H302)&lt;17,"",IF(CW302="","",CW302+31))</f>
        <v>46540</v>
      </c>
      <c r="DD302">
        <f>IF(DC302="","",TODAY()-DC302)</f>
        <v>-222</v>
      </c>
      <c r="DE302">
        <v>46164</v>
      </c>
      <c r="DG302" t="str">
        <f>IF(DC302="","SIN ESTADO",IF(DE302&lt;&gt;"","PAGA",IF(DD302&gt;0,"VENCIDA",IF(DD302&gt;=-5,"POR VENCER","AL DÍA"))))</f>
        <v>PAGA</v>
      </c>
      <c r="DI302">
        <f>IF(N($H302)&lt;18,"",IF(DC302="","",DC302+31))</f>
        <v>46571</v>
      </c>
      <c r="DJ302">
        <f>IF(DI302="","",TODAY()-DI302)</f>
        <v>-253</v>
      </c>
      <c r="DK302">
        <v>46164</v>
      </c>
      <c r="DM302" t="str">
        <f>IF(DI302="","SIN ESTADO",IF(DK302&lt;&gt;"","PAGA",IF(DJ302&gt;0,"VENCIDA",IF(DJ302&gt;=-5,"POR VENCER","AL DÍA"))))</f>
        <v>PAGA</v>
      </c>
      <c r="DO302">
        <f>IF(N($H302)&lt;19,"",IF(DI302="","",DI302+31))</f>
        <v>46602</v>
      </c>
      <c r="DP302">
        <f>IF(DO302="","",TODAY()-DO302)</f>
        <v>-284</v>
      </c>
      <c r="DQ302">
        <v>46164</v>
      </c>
      <c r="DS302" t="str">
        <f>IF(DO302="","SIN ESTADO",IF(DQ302&lt;&gt;"","PAGA",IF(DP302&gt;0,"VENCIDA",IF(DP302&gt;=-5,"POR VENCER","AL DÍA"))))</f>
        <v>PAGA</v>
      </c>
      <c r="DU302">
        <f>IF(N($H302)&lt;20,"",IF(DO302="","",DO302+31))</f>
        <v>46633</v>
      </c>
      <c r="DV302">
        <f>IF(DU302="","",TODAY()-DU302)</f>
        <v>-315</v>
      </c>
      <c r="DW302">
        <v>46164</v>
      </c>
      <c r="DY302" t="str">
        <f>IF(DU302="","SIN ESTADO",IF(DW302&lt;&gt;"","PAGA",IF(DV302&gt;0,"VENCIDA",IF(DV302&gt;=-5,"POR VENCER","AL DÍA"))))</f>
        <v>PAGA</v>
      </c>
      <c r="EA302">
        <f>IF(N($H302)&lt;21,"",IF(DU302="","",DU302+31))</f>
        <v>46664</v>
      </c>
      <c r="EB302">
        <f>IF(EA302="","",TODAY()-EA302)</f>
        <v>-346</v>
      </c>
      <c r="EC302">
        <v>46164</v>
      </c>
      <c r="EE302" t="str">
        <f>IF(EA302="","SIN ESTADO",IF(EC302&lt;&gt;"","PAGA",IF(EB302&gt;0,"VENCIDA",IF(EB302&gt;=-5,"POR VENCER","AL DÍA"))))</f>
        <v>PAGA</v>
      </c>
      <c r="EG302">
        <f>IF(N($H302)&lt;22,"",IF(EA302="","",EA302+31))</f>
        <v>46695</v>
      </c>
      <c r="EH302">
        <f>IF(EG302="","",TODAY()-EG302)</f>
        <v>-377</v>
      </c>
      <c r="EI302">
        <v>46164</v>
      </c>
      <c r="EK302" t="str">
        <f>IF(EG302="","SIN ESTADO",IF(EI302&lt;&gt;"","PAGA",IF(EH302&gt;0,"VENCIDA",IF(EH302&gt;=-5,"POR VENCER","AL DÍA"))))</f>
        <v>PAGA</v>
      </c>
      <c r="EM302">
        <f>IF(N($H302)&lt;23,"",IF(EG302="","",EG302+31))</f>
        <v>46726</v>
      </c>
      <c r="EN302">
        <f>IF(EM302="","",TODAY()-EM302)</f>
        <v>-408</v>
      </c>
      <c r="EO302">
        <v>46164</v>
      </c>
      <c r="EQ302" t="str">
        <f>IF(EM302="","SIN ESTADO",IF(EO302&lt;&gt;"","PAGA",IF(EN302&gt;0,"VENCIDA",IF(EN302&gt;=-5,"POR VENCER","AL DÍA"))))</f>
        <v>PAGA</v>
      </c>
      <c r="ES302">
        <f>IF(N($H302)&lt;24,"",IF(EM302="","",EM302+31))</f>
        <v>46757</v>
      </c>
      <c r="ET302">
        <f>IF(ES302="","",TODAY()-ES302)</f>
        <v>-439</v>
      </c>
      <c r="EU302">
        <v>46164</v>
      </c>
      <c r="EW302" t="str">
        <f>IF(ES302="","SIN ESTADO",IF(EU302&lt;&gt;"","PAGA",IF(ET302&gt;0,"VENCIDA",IF(ET302&gt;=-5,"POR VENCER","AL DÍA"))))</f>
        <v>PAGA</v>
      </c>
      <c r="EY302" t="str">
        <f>IF(N($H302)&lt;25,"",IF(ES302="","",ES302+31))</f>
        <v/>
      </c>
      <c r="EZ302" t="str">
        <f>IF(EY302="","",TODAY()-EY302)</f>
        <v/>
      </c>
      <c r="FC302" t="str">
        <f>IF(EY302="","SIN ESTADO",IF(FA302&lt;&gt;"","PAGA",IF(EZ302&gt;0,"VENCIDA",IF(EZ302&gt;=-5,"POR VENCER","AL DÍA"))))</f>
        <v>SIN ESTADO</v>
      </c>
      <c r="FE302" t="str">
        <f>IF(N($H302)&lt;26,"",IF(EY302="","",EY302+31))</f>
        <v/>
      </c>
      <c r="FF302" t="str">
        <f>IF(FE302="","",TODAY()-FE302)</f>
        <v/>
      </c>
      <c r="FI302" t="str">
        <f>IF(FE302="","SIN ESTADO",IF(FG302&lt;&gt;"","PAGA",IF(FF302&gt;0,"VENCIDA",IF(FF302&gt;=-5,"POR VENCER","AL DÍA"))))</f>
        <v>SIN ESTADO</v>
      </c>
      <c r="FK302" t="str">
        <f>IF(N($H302)&lt;27,"",IF(FE302="","",FE302+31))</f>
        <v/>
      </c>
      <c r="FL302" t="str">
        <f>IF(FK302="","",TODAY()-FK302)</f>
        <v/>
      </c>
      <c r="FO302" t="str">
        <f>IF(FK302="","SIN ESTADO",IF(FM302&lt;&gt;"","PAGA",IF(FL302&gt;0,"VENCIDA",IF(FL302&gt;=-5,"POR VENCER","AL DÍA"))))</f>
        <v>SIN ESTADO</v>
      </c>
      <c r="FQ302" t="str">
        <f>IF(N($H302)&lt;28,"",IF(FK302="","",FK302+31))</f>
        <v/>
      </c>
      <c r="FR302" t="str">
        <f>IF(FQ302="","",TODAY()-FQ302)</f>
        <v/>
      </c>
      <c r="FU302" t="str">
        <f>IF(FQ302="","SIN ESTADO",IF(FS302&lt;&gt;"","PAGA",IF(FR302&gt;0,"VENCIDA",IF(FR302&gt;=-5,"POR VENCER","AL DÍA"))))</f>
        <v>SIN ESTADO</v>
      </c>
      <c r="FW302" t="str">
        <f>IF(N($H302)&lt;29,"",IF(FQ302="","",FQ302+31))</f>
        <v/>
      </c>
      <c r="FX302" t="str">
        <f>IF(FW302="","",TODAY()-FW302)</f>
        <v/>
      </c>
      <c r="GA302" t="str">
        <f>IF(FW302="","SIN ESTADO",IF(FY302&lt;&gt;"","PAGA",IF(FX302&gt;0,"VENCIDA",IF(FX302&gt;=-5,"POR VENCER","AL DÍA"))))</f>
        <v>SIN ESTADO</v>
      </c>
      <c r="GC302" t="str">
        <f>IF(N($H302)&lt;30,"",IF(FW302="","",FW302+31))</f>
        <v/>
      </c>
      <c r="GD302" t="str">
        <f>IF(GC302="","",TODAY()-GC302)</f>
        <v/>
      </c>
      <c r="GG302" t="str">
        <f>IF(GC302="","SIN ESTADO",IF(GE302&lt;&gt;"","PAGA",IF(GD302&gt;0,"VENCIDA",IF(GD302&gt;=-5,"POR VENCER","AL DÍA"))))</f>
        <v>SIN ESTADO</v>
      </c>
      <c r="GI302" t="str">
        <f>IF(N($H302)&lt;31,"",IF(GC302="","",GC302+31))</f>
        <v/>
      </c>
      <c r="GJ302" t="str">
        <f>IF(GI302="","",TODAY()-GI302)</f>
        <v/>
      </c>
      <c r="GM302" t="str">
        <f>IF(GI302="","SIN ESTADO",IF(GK302&lt;&gt;"","PAGA",IF(GJ302&gt;0,"VENCIDA",IF(GJ302&gt;=-5,"POR VENCER","AL DÍA"))))</f>
        <v>SIN ESTADO</v>
      </c>
      <c r="GO302" t="str">
        <f>IF(N($H302)&lt;32,"",IF(GI302="","",GI302+31))</f>
        <v/>
      </c>
      <c r="GP302" t="str">
        <f>IF(GO302="","",TODAY()-GO302)</f>
        <v/>
      </c>
      <c r="GS302" t="str">
        <f>IF(GO302="","SIN ESTADO",IF(GQ302&lt;&gt;"","PAGA",IF(GP302&gt;0,"VENCIDA",IF(GP302&gt;=-5,"POR VENCER","AL DÍA"))))</f>
        <v>SIN ESTADO</v>
      </c>
      <c r="GU302" t="str">
        <f>IF(N($H302)&lt;33,"",IF(GO302="","",GO302+31))</f>
        <v/>
      </c>
      <c r="GV302" t="str">
        <f>IF(GU302="","",TODAY()-GU302)</f>
        <v/>
      </c>
      <c r="GY302" t="str">
        <f>IF(GU302="","SIN ESTADO",IF(GW302&lt;&gt;"","PAGA",IF(GV302&gt;0,"VENCIDA",IF(GV302&gt;=-5,"POR VENCER","AL DÍA"))))</f>
        <v>SIN ESTADO</v>
      </c>
      <c r="HA302" t="str">
        <f>IF(N($H302)&lt;34,"",IF(GU302="","",GU302+31))</f>
        <v/>
      </c>
      <c r="HB302" t="str">
        <f>IF(HA302="","",TODAY()-HA302)</f>
        <v/>
      </c>
      <c r="HE302" t="str">
        <f>IF(HA302="","SIN ESTADO",IF(HC302&lt;&gt;"","PAGA",IF(HB302&gt;0,"VENCIDA",IF(HB302&gt;=-5,"POR VENCER","AL DÍA"))))</f>
        <v>SIN ESTADO</v>
      </c>
      <c r="HG302" t="str">
        <f>IF(N($H302)&lt;35,"",IF(HA302="","",HA302+31))</f>
        <v/>
      </c>
      <c r="HH302" t="str">
        <f>IF(HG302="","",TODAY()-HG302)</f>
        <v/>
      </c>
      <c r="HK302" t="str">
        <f>IF(HG302="","SIN ESTADO",IF(HI302&lt;&gt;"","PAGA",IF(HH302&gt;0,"VENCIDA",IF(HH302&gt;=-5,"POR VENCER","AL DÍA"))))</f>
        <v>SIN ESTADO</v>
      </c>
      <c r="HM302" t="str">
        <f>IF(N($H302)&lt;36,"",IF(HG302="","",HG302+31))</f>
        <v/>
      </c>
      <c r="HN302" t="str">
        <f>IF(HM302="","",TODAY()-HM302)</f>
        <v/>
      </c>
      <c r="HQ302" t="str">
        <f>IF(HM302="","SIN ESTADO",IF(HO302&lt;&gt;"","PAGA",IF(HN302&gt;0,"VENCIDA",IF(HN302&gt;=-5,"POR VENCER","AL DÍA"))))</f>
        <v>SIN ESTADO</v>
      </c>
      <c r="HS302">
        <f>N302+T302+Z302+AF302+AL302+AR302+AX302+BD302+BJ302+BP302+BV302+CB302+CH302+CN302+CT302+CZ302+DF302+DL302+DR302+DX302+ED302+EJ302+EP302+EV302+FB302+FH302+FN302+FT302+FZ302+GF302+GL302+GR302+GX302+HD302+HJ302+HP302</f>
        <v>24000000</v>
      </c>
      <c r="HU302">
        <f>IFERROR(N($J302),0)</f>
        <v>1000000</v>
      </c>
      <c r="HW302">
        <f>SUMPRODUCT((MOD(COLUMN($M302:$HR302)-COLUMN($M302),6)=0)*ISNUMBER($M302:$HR302)*($M302:$HR302&gt;=RESUMEN!$C$26)*($M302:$HR302&lt;=RESUMEN!$C$27)*IFERROR(N($N302:$HS302),0))</f>
        <v>0</v>
      </c>
      <c r="HX302">
        <f>SUMPRODUCT((MOD(COLUMN($M302:$HR302)-COLUMN($M302),6)=0)*ISNUMBER($M302:$HR302)*($M302:$HR302&gt;=RESUMEN!$C$26)*($M302:$HR302&lt;=RESUMEN!$C$27))</f>
        <v>0</v>
      </c>
    </row>
    <row r="303">
      <c r="B303">
        <f>VENTAS!A302</f>
        <v>300</v>
      </c>
      <c r="C303" t="str">
        <f>VENTAS!B302</f>
        <v xml:space="preserve">LC2 - 31 - 10 </v>
      </c>
      <c r="D303" t="str">
        <f>VENTAS!C302</f>
        <v>VENDIDO</v>
      </c>
      <c r="E303">
        <f>VENTAS!D302</f>
        <v>28000000</v>
      </c>
      <c r="F303">
        <f>VENTAS!J302</f>
        <v>24000000</v>
      </c>
      <c r="G303">
        <f>VENTAS!F302</f>
        <v>46193</v>
      </c>
      <c r="H303">
        <f>VENTAS!K302</f>
        <v>24</v>
      </c>
      <c r="I303" t="str">
        <f>VENTAS!M302</f>
        <v>20 DE CADA MES</v>
      </c>
      <c r="J303">
        <f>VENTAS!L302</f>
        <v>1000000</v>
      </c>
      <c r="K303">
        <f>IF(N($H303)&lt;1,"",$G303+31)</f>
        <v>46224</v>
      </c>
      <c r="L303">
        <f>IF(K303="","",TODAY()-K303)</f>
        <v>94</v>
      </c>
      <c r="M303">
        <v>46244</v>
      </c>
      <c r="N303">
        <v>1000000</v>
      </c>
      <c r="O303" t="str">
        <f>IF(K303="","SIN ESTADO",IF(M303&lt;&gt;"","PAGA",IF(L303&gt;0,"VENCIDA",IF(L303&gt;=-5,"POR VENCER","AL DÍA"))))</f>
        <v>PAGA</v>
      </c>
      <c r="P303" t="str">
        <v>TRANSFERENCIA</v>
      </c>
      <c r="Q303">
        <f>IF(N($H303)&lt;2,"",IF(K303="","",K303+31))</f>
        <v>46255</v>
      </c>
      <c r="R303">
        <f>IF(Q303="","",TODAY()-Q303)</f>
        <v>63</v>
      </c>
      <c r="S303">
        <v>46266</v>
      </c>
      <c r="T303">
        <v>1000000</v>
      </c>
      <c r="U303" t="str">
        <f>IF(Q303="","SIN ESTADO",IF(S303&lt;&gt;"","PAGA",IF(R303&gt;0,"VENCIDA",IF(R303&gt;=-5,"POR VENCER","AL DÍA"))))</f>
        <v>PAGA</v>
      </c>
      <c r="V303" t="str">
        <v>TRANSFERENCIA</v>
      </c>
      <c r="W303">
        <f>IF(N($H303)&lt;3,"",IF(Q303="","",Q303+31))</f>
        <v>46286</v>
      </c>
      <c r="X303">
        <f>IF(W303="","",TODAY()-W303)</f>
        <v>32</v>
      </c>
      <c r="AA303" t="str">
        <f>IF(W303="","SIN ESTADO",IF(Y303&lt;&gt;"","PAGA",IF(X303&gt;0,"VENCIDA",IF(X303&gt;=-5,"POR VENCER","AL DÍA"))))</f>
        <v>VENCIDA</v>
      </c>
      <c r="AC303">
        <f>IF(N($H303)&lt;4,"",IF(W303="","",W303+31))</f>
        <v>46317</v>
      </c>
      <c r="AD303">
        <f>IF(AC303="","",TODAY()-AC303)</f>
        <v>1</v>
      </c>
      <c r="AG303" t="str">
        <f>IF(AC303="","SIN ESTADO",IF(AE303&lt;&gt;"","PAGA",IF(AD303&gt;0,"VENCIDA",IF(AD303&gt;=-5,"POR VENCER","AL DÍA"))))</f>
        <v>VENCIDA</v>
      </c>
      <c r="AI303">
        <f>IF(N($H303)&lt;5,"",IF(AC303="","",AC303+31))</f>
        <v>46348</v>
      </c>
      <c r="AJ303">
        <f>IF(AI303="","",TODAY()-AI303)</f>
        <v>-30</v>
      </c>
      <c r="AM303" t="str">
        <f>IF(AI303="","SIN ESTADO",IF(AK303&lt;&gt;"","PAGA",IF(AJ303&gt;0,"VENCIDA",IF(AJ303&gt;=-5,"POR VENCER","AL DÍA"))))</f>
        <v>AL DÍA</v>
      </c>
      <c r="AO303">
        <f>IF(N($H303)&lt;6,"",IF(AI303="","",AI303+31))</f>
        <v>46379</v>
      </c>
      <c r="AP303">
        <f>IF(AO303="","",TODAY()-AO303)</f>
        <v>-61</v>
      </c>
      <c r="AS303" t="str">
        <f>IF(AO303="","SIN ESTADO",IF(AQ303&lt;&gt;"","PAGA",IF(AP303&gt;0,"VENCIDA",IF(AP303&gt;=-5,"POR VENCER","AL DÍA"))))</f>
        <v>AL DÍA</v>
      </c>
      <c r="AU303">
        <f>IF(N($H303)&lt;7,"",IF(AO303="","",AO303+31))</f>
        <v>46410</v>
      </c>
      <c r="AV303">
        <f>IF(AU303="","",TODAY()-AU303)</f>
        <v>-92</v>
      </c>
      <c r="AY303" t="str">
        <f>IF(AU303="","SIN ESTADO",IF(AW303&lt;&gt;"","PAGA",IF(AV303&gt;0,"VENCIDA",IF(AV303&gt;=-5,"POR VENCER","AL DÍA"))))</f>
        <v>AL DÍA</v>
      </c>
      <c r="BA303">
        <f>IF(N($H303)&lt;8,"",IF(AU303="","",AU303+31))</f>
        <v>46441</v>
      </c>
      <c r="BB303">
        <f>IF(BA303="","",TODAY()-BA303)</f>
        <v>-123</v>
      </c>
      <c r="BE303" t="str">
        <f>IF(BA303="","SIN ESTADO",IF(BC303&lt;&gt;"","PAGA",IF(BB303&gt;0,"VENCIDA",IF(BB303&gt;=-5,"POR VENCER","AL DÍA"))))</f>
        <v>AL DÍA</v>
      </c>
      <c r="BG303">
        <f>IF(N($H303)&lt;9,"",IF(BA303="","",BA303+31))</f>
        <v>46472</v>
      </c>
      <c r="BH303">
        <f>IF(BG303="","",TODAY()-BG303)</f>
        <v>-154</v>
      </c>
      <c r="BK303" t="str">
        <f>IF(BG303="","SIN ESTADO",IF(BI303&lt;&gt;"","PAGA",IF(BH303&gt;0,"VENCIDA",IF(BH303&gt;=-5,"POR VENCER","AL DÍA"))))</f>
        <v>AL DÍA</v>
      </c>
      <c r="BM303">
        <f>IF(N($H303)&lt;10,"",IF(BG303="","",BG303+31))</f>
        <v>46503</v>
      </c>
      <c r="BN303">
        <f>IF(BM303="","",TODAY()-BM303)</f>
        <v>-185</v>
      </c>
      <c r="BQ303" t="str">
        <f>IF(BM303="","SIN ESTADO",IF(BO303&lt;&gt;"","PAGA",IF(BN303&gt;0,"VENCIDA",IF(BN303&gt;=-5,"POR VENCER","AL DÍA"))))</f>
        <v>AL DÍA</v>
      </c>
      <c r="BS303">
        <f>IF(N($H303)&lt;11,"",IF(BM303="","",BM303+31))</f>
        <v>46534</v>
      </c>
      <c r="BT303">
        <f>IF(BS303="","",TODAY()-BS303)</f>
        <v>-216</v>
      </c>
      <c r="BW303" t="str">
        <f>IF(BS303="","SIN ESTADO",IF(BU303&lt;&gt;"","PAGA",IF(BT303&gt;0,"VENCIDA",IF(BT303&gt;=-5,"POR VENCER","AL DÍA"))))</f>
        <v>AL DÍA</v>
      </c>
      <c r="BY303">
        <f>IF(N($H303)&lt;12,"",IF(BS303="","",BS303+31))</f>
        <v>46565</v>
      </c>
      <c r="BZ303">
        <f>IF(BY303="","",TODAY()-BY303)</f>
        <v>-247</v>
      </c>
      <c r="CC303" t="str">
        <f>IF(BY303="","SIN ESTADO",IF(CA303&lt;&gt;"","PAGA",IF(BZ303&gt;0,"VENCIDA",IF(BZ303&gt;=-5,"POR VENCER","AL DÍA"))))</f>
        <v>AL DÍA</v>
      </c>
      <c r="CE303">
        <f>IF(N($H303)&lt;13,"",IF(BY303="","",BY303+31))</f>
        <v>46596</v>
      </c>
      <c r="CF303">
        <f>IF(CE303="","",TODAY()-CE303)</f>
        <v>-278</v>
      </c>
      <c r="CI303" t="str">
        <f>IF(CE303="","SIN ESTADO",IF(CG303&lt;&gt;"","PAGA",IF(CF303&gt;0,"VENCIDA",IF(CF303&gt;=-5,"POR VENCER","AL DÍA"))))</f>
        <v>AL DÍA</v>
      </c>
      <c r="CK303">
        <f>IF(N($H303)&lt;14,"",IF(CE303="","",CE303+31))</f>
        <v>46627</v>
      </c>
      <c r="CL303">
        <f>IF(CK303="","",TODAY()-CK303)</f>
        <v>-309</v>
      </c>
      <c r="CO303" t="str">
        <f>IF(CK303="","SIN ESTADO",IF(CM303&lt;&gt;"","PAGA",IF(CL303&gt;0,"VENCIDA",IF(CL303&gt;=-5,"POR VENCER","AL DÍA"))))</f>
        <v>AL DÍA</v>
      </c>
      <c r="CQ303">
        <f>IF(N($H303)&lt;15,"",IF(CK303="","",CK303+31))</f>
        <v>46658</v>
      </c>
      <c r="CR303">
        <f>IF(CQ303="","",TODAY()-CQ303)</f>
        <v>-340</v>
      </c>
      <c r="CU303" t="str">
        <f>IF(CQ303="","SIN ESTADO",IF(CS303&lt;&gt;"","PAGA",IF(CR303&gt;0,"VENCIDA",IF(CR303&gt;=-5,"POR VENCER","AL DÍA"))))</f>
        <v>AL DÍA</v>
      </c>
      <c r="CW303">
        <f>IF(N($H303)&lt;16,"",IF(CQ303="","",CQ303+31))</f>
        <v>46689</v>
      </c>
      <c r="CX303">
        <f>IF(CW303="","",TODAY()-CW303)</f>
        <v>-371</v>
      </c>
      <c r="DA303" t="str">
        <f>IF(CW303="","SIN ESTADO",IF(CY303&lt;&gt;"","PAGA",IF(CX303&gt;0,"VENCIDA",IF(CX303&gt;=-5,"POR VENCER","AL DÍA"))))</f>
        <v>AL DÍA</v>
      </c>
      <c r="DC303">
        <f>IF(N($H303)&lt;17,"",IF(CW303="","",CW303+31))</f>
        <v>46720</v>
      </c>
      <c r="DD303">
        <f>IF(DC303="","",TODAY()-DC303)</f>
        <v>-402</v>
      </c>
      <c r="DG303" t="str">
        <f>IF(DC303="","SIN ESTADO",IF(DE303&lt;&gt;"","PAGA",IF(DD303&gt;0,"VENCIDA",IF(DD303&gt;=-5,"POR VENCER","AL DÍA"))))</f>
        <v>AL DÍA</v>
      </c>
      <c r="DI303">
        <f>IF(N($H303)&lt;18,"",IF(DC303="","",DC303+31))</f>
        <v>46751</v>
      </c>
      <c r="DJ303">
        <f>IF(DI303="","",TODAY()-DI303)</f>
        <v>-433</v>
      </c>
      <c r="DM303" t="str">
        <f>IF(DI303="","SIN ESTADO",IF(DK303&lt;&gt;"","PAGA",IF(DJ303&gt;0,"VENCIDA",IF(DJ303&gt;=-5,"POR VENCER","AL DÍA"))))</f>
        <v>AL DÍA</v>
      </c>
      <c r="DO303">
        <f>IF(N($H303)&lt;19,"",IF(DI303="","",DI303+31))</f>
        <v>46782</v>
      </c>
      <c r="DP303">
        <f>IF(DO303="","",TODAY()-DO303)</f>
        <v>-464</v>
      </c>
      <c r="DS303" t="str">
        <f>IF(DO303="","SIN ESTADO",IF(DQ303&lt;&gt;"","PAGA",IF(DP303&gt;0,"VENCIDA",IF(DP303&gt;=-5,"POR VENCER","AL DÍA"))))</f>
        <v>AL DÍA</v>
      </c>
      <c r="DU303">
        <f>IF(N($H303)&lt;20,"",IF(DO303="","",DO303+31))</f>
        <v>46813</v>
      </c>
      <c r="DV303">
        <f>IF(DU303="","",TODAY()-DU303)</f>
        <v>-495</v>
      </c>
      <c r="DY303" t="str">
        <f>IF(DU303="","SIN ESTADO",IF(DW303&lt;&gt;"","PAGA",IF(DV303&gt;0,"VENCIDA",IF(DV303&gt;=-5,"POR VENCER","AL DÍA"))))</f>
        <v>AL DÍA</v>
      </c>
      <c r="EA303">
        <f>IF(N($H303)&lt;21,"",IF(DU303="","",DU303+31))</f>
        <v>46844</v>
      </c>
      <c r="EB303">
        <f>IF(EA303="","",TODAY()-EA303)</f>
        <v>-526</v>
      </c>
      <c r="EE303" t="str">
        <f>IF(EA303="","SIN ESTADO",IF(EC303&lt;&gt;"","PAGA",IF(EB303&gt;0,"VENCIDA",IF(EB303&gt;=-5,"POR VENCER","AL DÍA"))))</f>
        <v>AL DÍA</v>
      </c>
      <c r="EG303">
        <f>IF(N($H303)&lt;22,"",IF(EA303="","",EA303+31))</f>
        <v>46875</v>
      </c>
      <c r="EH303">
        <f>IF(EG303="","",TODAY()-EG303)</f>
        <v>-557</v>
      </c>
      <c r="EK303" t="str">
        <f>IF(EG303="","SIN ESTADO",IF(EI303&lt;&gt;"","PAGA",IF(EH303&gt;0,"VENCIDA",IF(EH303&gt;=-5,"POR VENCER","AL DÍA"))))</f>
        <v>AL DÍA</v>
      </c>
      <c r="EM303">
        <f>IF(N($H303)&lt;23,"",IF(EG303="","",EG303+31))</f>
        <v>46906</v>
      </c>
      <c r="EN303">
        <f>IF(EM303="","",TODAY()-EM303)</f>
        <v>-588</v>
      </c>
      <c r="EQ303" t="str">
        <f>IF(EM303="","SIN ESTADO",IF(EO303&lt;&gt;"","PAGA",IF(EN303&gt;0,"VENCIDA",IF(EN303&gt;=-5,"POR VENCER","AL DÍA"))))</f>
        <v>AL DÍA</v>
      </c>
      <c r="ES303">
        <f>IF(N($H303)&lt;24,"",IF(EM303="","",EM303+31))</f>
        <v>46937</v>
      </c>
      <c r="ET303">
        <f>IF(ES303="","",TODAY()-ES303)</f>
        <v>-619</v>
      </c>
      <c r="EW303" t="str">
        <f>IF(ES303="","SIN ESTADO",IF(EU303&lt;&gt;"","PAGA",IF(ET303&gt;0,"VENCIDA",IF(ET303&gt;=-5,"POR VENCER","AL DÍA"))))</f>
        <v>AL DÍA</v>
      </c>
      <c r="EY303" t="str">
        <f>IF(N($H303)&lt;25,"",IF(ES303="","",ES303+31))</f>
        <v/>
      </c>
      <c r="EZ303" t="str">
        <f>IF(EY303="","",TODAY()-EY303)</f>
        <v/>
      </c>
      <c r="FC303" t="str">
        <f>IF(EY303="","SIN ESTADO",IF(FA303&lt;&gt;"","PAGA",IF(EZ303&gt;0,"VENCIDA",IF(EZ303&gt;=-5,"POR VENCER","AL DÍA"))))</f>
        <v>SIN ESTADO</v>
      </c>
      <c r="FE303" t="str">
        <f>IF(N($H303)&lt;26,"",IF(EY303="","",EY303+31))</f>
        <v/>
      </c>
      <c r="FF303" t="str">
        <f>IF(FE303="","",TODAY()-FE303)</f>
        <v/>
      </c>
      <c r="FI303" t="str">
        <f>IF(FE303="","SIN ESTADO",IF(FG303&lt;&gt;"","PAGA",IF(FF303&gt;0,"VENCIDA",IF(FF303&gt;=-5,"POR VENCER","AL DÍA"))))</f>
        <v>SIN ESTADO</v>
      </c>
      <c r="FK303" t="str">
        <f>IF(N($H303)&lt;27,"",IF(FE303="","",FE303+31))</f>
        <v/>
      </c>
      <c r="FL303" t="str">
        <f>IF(FK303="","",TODAY()-FK303)</f>
        <v/>
      </c>
      <c r="FO303" t="str">
        <f>IF(FK303="","SIN ESTADO",IF(FM303&lt;&gt;"","PAGA",IF(FL303&gt;0,"VENCIDA",IF(FL303&gt;=-5,"POR VENCER","AL DÍA"))))</f>
        <v>SIN ESTADO</v>
      </c>
      <c r="FQ303" t="str">
        <f>IF(N($H303)&lt;28,"",IF(FK303="","",FK303+31))</f>
        <v/>
      </c>
      <c r="FR303" t="str">
        <f>IF(FQ303="","",TODAY()-FQ303)</f>
        <v/>
      </c>
      <c r="FU303" t="str">
        <f>IF(FQ303="","SIN ESTADO",IF(FS303&lt;&gt;"","PAGA",IF(FR303&gt;0,"VENCIDA",IF(FR303&gt;=-5,"POR VENCER","AL DÍA"))))</f>
        <v>SIN ESTADO</v>
      </c>
      <c r="FW303" t="str">
        <f>IF(N($H303)&lt;29,"",IF(FQ303="","",FQ303+31))</f>
        <v/>
      </c>
      <c r="FX303" t="str">
        <f>IF(FW303="","",TODAY()-FW303)</f>
        <v/>
      </c>
      <c r="GA303" t="str">
        <f>IF(FW303="","SIN ESTADO",IF(FY303&lt;&gt;"","PAGA",IF(FX303&gt;0,"VENCIDA",IF(FX303&gt;=-5,"POR VENCER","AL DÍA"))))</f>
        <v>SIN ESTADO</v>
      </c>
      <c r="GC303" t="str">
        <f>IF(N($H303)&lt;30,"",IF(FW303="","",FW303+31))</f>
        <v/>
      </c>
      <c r="GD303" t="str">
        <f>IF(GC303="","",TODAY()-GC303)</f>
        <v/>
      </c>
      <c r="GG303" t="str">
        <f>IF(GC303="","SIN ESTADO",IF(GE303&lt;&gt;"","PAGA",IF(GD303&gt;0,"VENCIDA",IF(GD303&gt;=-5,"POR VENCER","AL DÍA"))))</f>
        <v>SIN ESTADO</v>
      </c>
      <c r="GI303" t="str">
        <f>IF(N($H303)&lt;31,"",IF(GC303="","",GC303+31))</f>
        <v/>
      </c>
      <c r="GJ303" t="str">
        <f>IF(GI303="","",TODAY()-GI303)</f>
        <v/>
      </c>
      <c r="GM303" t="str">
        <f>IF(GI303="","SIN ESTADO",IF(GK303&lt;&gt;"","PAGA",IF(GJ303&gt;0,"VENCIDA",IF(GJ303&gt;=-5,"POR VENCER","AL DÍA"))))</f>
        <v>SIN ESTADO</v>
      </c>
      <c r="GO303" t="str">
        <f>IF(N($H303)&lt;32,"",IF(GI303="","",GI303+31))</f>
        <v/>
      </c>
      <c r="GP303" t="str">
        <f>IF(GO303="","",TODAY()-GO303)</f>
        <v/>
      </c>
      <c r="GS303" t="str">
        <f>IF(GO303="","SIN ESTADO",IF(GQ303&lt;&gt;"","PAGA",IF(GP303&gt;0,"VENCIDA",IF(GP303&gt;=-5,"POR VENCER","AL DÍA"))))</f>
        <v>SIN ESTADO</v>
      </c>
      <c r="GU303" t="str">
        <f>IF(N($H303)&lt;33,"",IF(GO303="","",GO303+31))</f>
        <v/>
      </c>
      <c r="GV303" t="str">
        <f>IF(GU303="","",TODAY()-GU303)</f>
        <v/>
      </c>
      <c r="GY303" t="str">
        <f>IF(GU303="","SIN ESTADO",IF(GW303&lt;&gt;"","PAGA",IF(GV303&gt;0,"VENCIDA",IF(GV303&gt;=-5,"POR VENCER","AL DÍA"))))</f>
        <v>SIN ESTADO</v>
      </c>
      <c r="HA303" t="str">
        <f>IF(N($H303)&lt;34,"",IF(GU303="","",GU303+31))</f>
        <v/>
      </c>
      <c r="HB303" t="str">
        <f>IF(HA303="","",TODAY()-HA303)</f>
        <v/>
      </c>
      <c r="HE303" t="str">
        <f>IF(HA303="","SIN ESTADO",IF(HC303&lt;&gt;"","PAGA",IF(HB303&gt;0,"VENCIDA",IF(HB303&gt;=-5,"POR VENCER","AL DÍA"))))</f>
        <v>SIN ESTADO</v>
      </c>
      <c r="HG303" t="str">
        <f>IF(N($H303)&lt;35,"",IF(HA303="","",HA303+31))</f>
        <v/>
      </c>
      <c r="HH303" t="str">
        <f>IF(HG303="","",TODAY()-HG303)</f>
        <v/>
      </c>
      <c r="HK303" t="str">
        <f>IF(HG303="","SIN ESTADO",IF(HI303&lt;&gt;"","PAGA",IF(HH303&gt;0,"VENCIDA",IF(HH303&gt;=-5,"POR VENCER","AL DÍA"))))</f>
        <v>SIN ESTADO</v>
      </c>
      <c r="HM303" t="str">
        <f>IF(N($H303)&lt;36,"",IF(HG303="","",HG303+31))</f>
        <v/>
      </c>
      <c r="HN303" t="str">
        <f>IF(HM303="","",TODAY()-HM303)</f>
        <v/>
      </c>
      <c r="HQ303" t="str">
        <f>IF(HM303="","SIN ESTADO",IF(HO303&lt;&gt;"","PAGA",IF(HN303&gt;0,"VENCIDA",IF(HN303&gt;=-5,"POR VENCER","AL DÍA"))))</f>
        <v>SIN ESTADO</v>
      </c>
      <c r="HS303">
        <f>N303+T303+Z303+AF303+AL303+AR303+AX303+BD303+BJ303+BP303+BV303+CB303+CH303+CN303+CT303+CZ303+DF303+DL303+DR303+DX303+ED303+EJ303+EP303+EV303+FB303+FH303+FN303+FT303+FZ303+GF303+GL303+GR303+GX303+HD303+HJ303+HP303</f>
        <v>2000000</v>
      </c>
      <c r="HU303">
        <f>IFERROR(N($J303),0)</f>
        <v>1000000</v>
      </c>
      <c r="HW303">
        <f>SUMPRODUCT((MOD(COLUMN($M303:$HR303)-COLUMN($M303),6)=0)*ISNUMBER($M303:$HR303)*($M303:$HR303&gt;=RESUMEN!$C$26)*($M303:$HR303&lt;=RESUMEN!$C$27)*IFERROR(N($N303:$HS303),0))</f>
        <v>1000000</v>
      </c>
      <c r="HX303">
        <f>SUMPRODUCT((MOD(COLUMN($M303:$HR303)-COLUMN($M303),6)=0)*ISNUMBER($M303:$HR303)*($M303:$HR303&gt;=RESUMEN!$C$26)*($M303:$HR303&lt;=RESUMEN!$C$27))</f>
        <v>1</v>
      </c>
    </row>
    <row r="304">
      <c r="B304">
        <f>VENTAS!A303</f>
        <v>301</v>
      </c>
      <c r="C304" t="str">
        <f>VENTAS!B303</f>
        <v xml:space="preserve">LC2 - 32 - 1 </v>
      </c>
      <c r="D304" t="str">
        <f>VENTAS!C303</f>
        <v>VENDIDO</v>
      </c>
      <c r="E304">
        <f>VENTAS!D303</f>
        <v>28392000</v>
      </c>
      <c r="F304">
        <f>VENTAS!J303</f>
        <v>19392000</v>
      </c>
      <c r="G304">
        <f>VENTAS!F304</f>
        <v>46086</v>
      </c>
      <c r="H304">
        <f>VENTAS!K303</f>
        <v>24</v>
      </c>
      <c r="I304" t="str">
        <f>VENTAS!M303</f>
        <v xml:space="preserve">16 DE CADA MES </v>
      </c>
      <c r="J304">
        <f>VENTAS!L303</f>
        <v>808000</v>
      </c>
      <c r="K304">
        <f>IF(N($H304)&lt;1,"",$G304+31)</f>
        <v>46117</v>
      </c>
      <c r="L304">
        <f>IF(K304="","",TODAY()-K304)</f>
        <v>201</v>
      </c>
      <c r="M304">
        <v>46038</v>
      </c>
      <c r="N304">
        <v>1000000</v>
      </c>
      <c r="O304" t="str">
        <f>IF(K304="","SIN ESTADO",IF(M304&lt;&gt;"","PAGA",IF(L304&gt;0,"VENCIDA",IF(L304&gt;=-5,"POR VENCER","AL DÍA"))))</f>
        <v>PAGA</v>
      </c>
      <c r="P304" t="str">
        <v>TRANSFERENCIA</v>
      </c>
      <c r="Q304">
        <f>IF(N($H304)&lt;2,"",IF(K304="","",K304+31))</f>
        <v>46148</v>
      </c>
      <c r="R304">
        <f>IF(Q304="","",TODAY()-Q304)</f>
        <v>170</v>
      </c>
      <c r="S304">
        <v>46069</v>
      </c>
      <c r="T304">
        <v>1000000</v>
      </c>
      <c r="U304" t="str">
        <f>IF(Q304="","SIN ESTADO",IF(S304&lt;&gt;"","PAGA",IF(R304&gt;0,"VENCIDA",IF(R304&gt;=-5,"POR VENCER","AL DÍA"))))</f>
        <v>PAGA</v>
      </c>
      <c r="V304" t="str">
        <v>TRANSFERENCIA</v>
      </c>
      <c r="W304">
        <f>IF(N($H304)&lt;3,"",IF(Q304="","",Q304+31))</f>
        <v>46179</v>
      </c>
      <c r="X304">
        <f>IF(W304="","",TODAY()-W304)</f>
        <v>139</v>
      </c>
      <c r="Y304">
        <v>46100</v>
      </c>
      <c r="Z304">
        <v>1000000</v>
      </c>
      <c r="AA304" t="str">
        <f>IF(W304="","SIN ESTADO",IF(Y304&lt;&gt;"","PAGA",IF(X304&gt;0,"VENCIDA",IF(X304&gt;=-5,"POR VENCER","AL DÍA"))))</f>
        <v>PAGA</v>
      </c>
      <c r="AB304" t="str">
        <v>TRANSFERENCIA</v>
      </c>
      <c r="AC304">
        <f>IF(N($H304)&lt;4,"",IF(W304="","",W304+31))</f>
        <v>46210</v>
      </c>
      <c r="AD304">
        <f>IF(AC304="","",TODAY()-AC304)</f>
        <v>108</v>
      </c>
      <c r="AE304">
        <v>46127</v>
      </c>
      <c r="AF304">
        <v>1000000</v>
      </c>
      <c r="AG304" t="str">
        <f>IF(AC304="","SIN ESTADO",IF(AE304&lt;&gt;"","PAGA",IF(AD304&gt;0,"VENCIDA",IF(AD304&gt;=-5,"POR VENCER","AL DÍA"))))</f>
        <v>PAGA</v>
      </c>
      <c r="AH304" t="str">
        <v>TRANSFERENCIA</v>
      </c>
      <c r="AI304">
        <f>IF(N($H304)&lt;5,"",IF(AC304="","",AC304+31))</f>
        <v>46241</v>
      </c>
      <c r="AJ304">
        <f>IF(AI304="","",TODAY()-AI304)</f>
        <v>77</v>
      </c>
      <c r="AK304">
        <v>46155</v>
      </c>
      <c r="AL304">
        <v>1000000</v>
      </c>
      <c r="AM304" t="str">
        <f>IF(AI304="","SIN ESTADO",IF(AK304&lt;&gt;"","PAGA",IF(AJ304&gt;0,"VENCIDA",IF(AJ304&gt;=-5,"POR VENCER","AL DÍA"))))</f>
        <v>PAGA</v>
      </c>
      <c r="AN304" t="str">
        <v>TRANSFERENCIA</v>
      </c>
      <c r="AO304">
        <f>IF(N($H304)&lt;6,"",IF(AI304="","",AI304+31))</f>
        <v>46272</v>
      </c>
      <c r="AP304">
        <f>IF(AO304="","",TODAY()-AO304)</f>
        <v>46</v>
      </c>
      <c r="AQ304">
        <v>46190</v>
      </c>
      <c r="AR304">
        <v>1000000</v>
      </c>
      <c r="AS304" t="str">
        <f>IF(AO304="","SIN ESTADO",IF(AQ304&lt;&gt;"","PAGA",IF(AP304&gt;0,"VENCIDA",IF(AP304&gt;=-5,"POR VENCER","AL DÍA"))))</f>
        <v>PAGA</v>
      </c>
      <c r="AT304" t="str">
        <v>TRANSFERENCIA</v>
      </c>
      <c r="AU304">
        <f>IF(N($H304)&lt;7,"",IF(AO304="","",AO304+31))</f>
        <v>46303</v>
      </c>
      <c r="AV304">
        <f>IF(AU304="","",TODAY()-AU304)</f>
        <v>15</v>
      </c>
      <c r="AW304">
        <v>46220</v>
      </c>
      <c r="AX304">
        <v>1000000</v>
      </c>
      <c r="AY304" t="str">
        <f>IF(AU304="","SIN ESTADO",IF(AW304&lt;&gt;"","PAGA",IF(AV304&gt;0,"VENCIDA",IF(AV304&gt;=-5,"POR VENCER","AL DÍA"))))</f>
        <v>PAGA</v>
      </c>
      <c r="AZ304" t="str">
        <v>TRANSFERENCIA</v>
      </c>
      <c r="BA304">
        <f>IF(N($H304)&lt;8,"",IF(AU304="","",AU304+31))</f>
        <v>46334</v>
      </c>
      <c r="BB304">
        <f>IF(BA304="","",TODAY()-BA304)</f>
        <v>-16</v>
      </c>
      <c r="BC304">
        <v>46252</v>
      </c>
      <c r="BD304">
        <v>1000000</v>
      </c>
      <c r="BE304" t="str">
        <f>IF(BA304="","SIN ESTADO",IF(BC304&lt;&gt;"","PAGA",IF(BB304&gt;0,"VENCIDA",IF(BB304&gt;=-5,"POR VENCER","AL DÍA"))))</f>
        <v>PAGA</v>
      </c>
      <c r="BF304" t="str">
        <v>TRANSFERENCIA</v>
      </c>
      <c r="BG304">
        <f>IF(N($H304)&lt;9,"",IF(BA304="","",BA304+31))</f>
        <v>46365</v>
      </c>
      <c r="BH304">
        <f>IF(BG304="","",TODAY()-BG304)</f>
        <v>-47</v>
      </c>
      <c r="BI304">
        <v>46283</v>
      </c>
      <c r="BJ304">
        <v>1000000</v>
      </c>
      <c r="BK304" t="str">
        <f>IF(BG304="","SIN ESTADO",IF(BI304&lt;&gt;"","PAGA",IF(BH304&gt;0,"VENCIDA",IF(BH304&gt;=-5,"POR VENCER","AL DÍA"))))</f>
        <v>PAGA</v>
      </c>
      <c r="BL304" t="str">
        <v>TRANSFERENCIA</v>
      </c>
      <c r="BM304">
        <f>IF(N($H304)&lt;10,"",IF(BG304="","",BG304+31))</f>
        <v>46396</v>
      </c>
      <c r="BN304">
        <f>IF(BM304="","",TODAY()-BM304)</f>
        <v>-78</v>
      </c>
      <c r="BO304">
        <v>46311</v>
      </c>
      <c r="BP304">
        <v>1000000</v>
      </c>
      <c r="BQ304" t="str">
        <f>IF(BM304="","SIN ESTADO",IF(BO304&lt;&gt;"","PAGA",IF(BN304&gt;0,"VENCIDA",IF(BN304&gt;=-5,"POR VENCER","AL DÍA"))))</f>
        <v>PAGA</v>
      </c>
      <c r="BR304" t="str">
        <v>TRANSFERENCIA</v>
      </c>
      <c r="BS304">
        <f>IF(N($H304)&lt;11,"",IF(BM304="","",BM304+31))</f>
        <v>46427</v>
      </c>
      <c r="BT304">
        <f>IF(BS304="","",TODAY()-BS304)</f>
        <v>-109</v>
      </c>
      <c r="BW304" t="str">
        <f>IF(BS304="","SIN ESTADO",IF(BU304&lt;&gt;"","PAGA",IF(BT304&gt;0,"VENCIDA",IF(BT304&gt;=-5,"POR VENCER","AL DÍA"))))</f>
        <v>AL DÍA</v>
      </c>
      <c r="BY304">
        <f>IF(N($H304)&lt;12,"",IF(BS304="","",BS304+31))</f>
        <v>46458</v>
      </c>
      <c r="BZ304">
        <f>IF(BY304="","",TODAY()-BY304)</f>
        <v>-140</v>
      </c>
      <c r="CC304" t="str">
        <f>IF(BY304="","SIN ESTADO",IF(CA304&lt;&gt;"","PAGA",IF(BZ304&gt;0,"VENCIDA",IF(BZ304&gt;=-5,"POR VENCER","AL DÍA"))))</f>
        <v>AL DÍA</v>
      </c>
      <c r="CE304">
        <f>IF(N($H304)&lt;13,"",IF(BY304="","",BY304+31))</f>
        <v>46489</v>
      </c>
      <c r="CF304">
        <f>IF(CE304="","",TODAY()-CE304)</f>
        <v>-171</v>
      </c>
      <c r="CI304" t="str">
        <f>IF(CE304="","SIN ESTADO",IF(CG304&lt;&gt;"","PAGA",IF(CF304&gt;0,"VENCIDA",IF(CF304&gt;=-5,"POR VENCER","AL DÍA"))))</f>
        <v>AL DÍA</v>
      </c>
      <c r="CK304">
        <f>IF(N($H304)&lt;14,"",IF(CE304="","",CE304+31))</f>
        <v>46520</v>
      </c>
      <c r="CL304">
        <f>IF(CK304="","",TODAY()-CK304)</f>
        <v>-202</v>
      </c>
      <c r="CO304" t="str">
        <f>IF(CK304="","SIN ESTADO",IF(CM304&lt;&gt;"","PAGA",IF(CL304&gt;0,"VENCIDA",IF(CL304&gt;=-5,"POR VENCER","AL DÍA"))))</f>
        <v>AL DÍA</v>
      </c>
      <c r="CQ304">
        <f>IF(N($H304)&lt;15,"",IF(CK304="","",CK304+31))</f>
        <v>46551</v>
      </c>
      <c r="CR304">
        <f>IF(CQ304="","",TODAY()-CQ304)</f>
        <v>-233</v>
      </c>
      <c r="CU304" t="str">
        <f>IF(CQ304="","SIN ESTADO",IF(CS304&lt;&gt;"","PAGA",IF(CR304&gt;0,"VENCIDA",IF(CR304&gt;=-5,"POR VENCER","AL DÍA"))))</f>
        <v>AL DÍA</v>
      </c>
      <c r="CW304">
        <f>IF(N($H304)&lt;16,"",IF(CQ304="","",CQ304+31))</f>
        <v>46582</v>
      </c>
      <c r="CX304">
        <f>IF(CW304="","",TODAY()-CW304)</f>
        <v>-264</v>
      </c>
      <c r="DA304" t="str">
        <f>IF(CW304="","SIN ESTADO",IF(CY304&lt;&gt;"","PAGA",IF(CX304&gt;0,"VENCIDA",IF(CX304&gt;=-5,"POR VENCER","AL DÍA"))))</f>
        <v>AL DÍA</v>
      </c>
      <c r="DC304">
        <f>IF(N($H304)&lt;17,"",IF(CW304="","",CW304+31))</f>
        <v>46613</v>
      </c>
      <c r="DD304">
        <f>IF(DC304="","",TODAY()-DC304)</f>
        <v>-295</v>
      </c>
      <c r="DG304" t="str">
        <f>IF(DC304="","SIN ESTADO",IF(DE304&lt;&gt;"","PAGA",IF(DD304&gt;0,"VENCIDA",IF(DD304&gt;=-5,"POR VENCER","AL DÍA"))))</f>
        <v>AL DÍA</v>
      </c>
      <c r="DI304">
        <f>IF(N($H304)&lt;18,"",IF(DC304="","",DC304+31))</f>
        <v>46644</v>
      </c>
      <c r="DJ304">
        <f>IF(DI304="","",TODAY()-DI304)</f>
        <v>-326</v>
      </c>
      <c r="DM304" t="str">
        <f>IF(DI304="","SIN ESTADO",IF(DK304&lt;&gt;"","PAGA",IF(DJ304&gt;0,"VENCIDA",IF(DJ304&gt;=-5,"POR VENCER","AL DÍA"))))</f>
        <v>AL DÍA</v>
      </c>
      <c r="DO304">
        <f>IF(N($H304)&lt;19,"",IF(DI304="","",DI304+31))</f>
        <v>46675</v>
      </c>
      <c r="DP304">
        <f>IF(DO304="","",TODAY()-DO304)</f>
        <v>-357</v>
      </c>
      <c r="DS304" t="str">
        <f>IF(DO304="","SIN ESTADO",IF(DQ304&lt;&gt;"","PAGA",IF(DP304&gt;0,"VENCIDA",IF(DP304&gt;=-5,"POR VENCER","AL DÍA"))))</f>
        <v>AL DÍA</v>
      </c>
      <c r="DU304">
        <f>IF(N($H304)&lt;20,"",IF(DO304="","",DO304+31))</f>
        <v>46706</v>
      </c>
      <c r="DV304">
        <f>IF(DU304="","",TODAY()-DU304)</f>
        <v>-388</v>
      </c>
      <c r="DY304" t="str">
        <f>IF(DU304="","SIN ESTADO",IF(DW304&lt;&gt;"","PAGA",IF(DV304&gt;0,"VENCIDA",IF(DV304&gt;=-5,"POR VENCER","AL DÍA"))))</f>
        <v>AL DÍA</v>
      </c>
      <c r="EA304">
        <f>IF(N($H304)&lt;21,"",IF(DU304="","",DU304+31))</f>
        <v>46737</v>
      </c>
      <c r="EB304">
        <f>IF(EA304="","",TODAY()-EA304)</f>
        <v>-419</v>
      </c>
      <c r="EE304" t="str">
        <f>IF(EA304="","SIN ESTADO",IF(EC304&lt;&gt;"","PAGA",IF(EB304&gt;0,"VENCIDA",IF(EB304&gt;=-5,"POR VENCER","AL DÍA"))))</f>
        <v>AL DÍA</v>
      </c>
      <c r="EG304">
        <f>IF(N($H304)&lt;22,"",IF(EA304="","",EA304+31))</f>
        <v>46768</v>
      </c>
      <c r="EH304">
        <f>IF(EG304="","",TODAY()-EG304)</f>
        <v>-450</v>
      </c>
      <c r="EK304" t="str">
        <f>IF(EG304="","SIN ESTADO",IF(EI304&lt;&gt;"","PAGA",IF(EH304&gt;0,"VENCIDA",IF(EH304&gt;=-5,"POR VENCER","AL DÍA"))))</f>
        <v>AL DÍA</v>
      </c>
      <c r="EM304">
        <f>IF(N($H304)&lt;23,"",IF(EG304="","",EG304+31))</f>
        <v>46799</v>
      </c>
      <c r="EN304">
        <f>IF(EM304="","",TODAY()-EM304)</f>
        <v>-481</v>
      </c>
      <c r="EQ304" t="str">
        <f>IF(EM304="","SIN ESTADO",IF(EO304&lt;&gt;"","PAGA",IF(EN304&gt;0,"VENCIDA",IF(EN304&gt;=-5,"POR VENCER","AL DÍA"))))</f>
        <v>AL DÍA</v>
      </c>
      <c r="ES304">
        <f>IF(N($H304)&lt;24,"",IF(EM304="","",EM304+31))</f>
        <v>46830</v>
      </c>
      <c r="ET304">
        <f>IF(ES304="","",TODAY()-ES304)</f>
        <v>-512</v>
      </c>
      <c r="EW304" t="str">
        <f>IF(ES304="","SIN ESTADO",IF(EU304&lt;&gt;"","PAGA",IF(ET304&gt;0,"VENCIDA",IF(ET304&gt;=-5,"POR VENCER","AL DÍA"))))</f>
        <v>AL DÍA</v>
      </c>
      <c r="EY304" t="str">
        <f>IF(N($H304)&lt;25,"",IF(ES304="","",ES304+31))</f>
        <v/>
      </c>
      <c r="EZ304" t="str">
        <f>IF(EY304="","",TODAY()-EY304)</f>
        <v/>
      </c>
      <c r="FC304" t="str">
        <f>IF(EY304="","SIN ESTADO",IF(FA304&lt;&gt;"","PAGA",IF(EZ304&gt;0,"VENCIDA",IF(EZ304&gt;=-5,"POR VENCER","AL DÍA"))))</f>
        <v>SIN ESTADO</v>
      </c>
      <c r="FE304" t="str">
        <f>IF(N($H304)&lt;26,"",IF(EY304="","",EY304+31))</f>
        <v/>
      </c>
      <c r="FF304" t="str">
        <f>IF(FE304="","",TODAY()-FE304)</f>
        <v/>
      </c>
      <c r="FI304" t="str">
        <f>IF(FE304="","SIN ESTADO",IF(FG304&lt;&gt;"","PAGA",IF(FF304&gt;0,"VENCIDA",IF(FF304&gt;=-5,"POR VENCER","AL DÍA"))))</f>
        <v>SIN ESTADO</v>
      </c>
      <c r="FK304" t="str">
        <f>IF(N($H304)&lt;27,"",IF(FE304="","",FE304+31))</f>
        <v/>
      </c>
      <c r="FL304" t="str">
        <f>IF(FK304="","",TODAY()-FK304)</f>
        <v/>
      </c>
      <c r="FO304" t="str">
        <f>IF(FK304="","SIN ESTADO",IF(FM304&lt;&gt;"","PAGA",IF(FL304&gt;0,"VENCIDA",IF(FL304&gt;=-5,"POR VENCER","AL DÍA"))))</f>
        <v>SIN ESTADO</v>
      </c>
      <c r="FQ304" t="str">
        <f>IF(N($H304)&lt;28,"",IF(FK304="","",FK304+31))</f>
        <v/>
      </c>
      <c r="FR304" t="str">
        <f>IF(FQ304="","",TODAY()-FQ304)</f>
        <v/>
      </c>
      <c r="FU304" t="str">
        <f>IF(FQ304="","SIN ESTADO",IF(FS304&lt;&gt;"","PAGA",IF(FR304&gt;0,"VENCIDA",IF(FR304&gt;=-5,"POR VENCER","AL DÍA"))))</f>
        <v>SIN ESTADO</v>
      </c>
      <c r="FW304" t="str">
        <f>IF(N($H304)&lt;29,"",IF(FQ304="","",FQ304+31))</f>
        <v/>
      </c>
      <c r="FX304" t="str">
        <f>IF(FW304="","",TODAY()-FW304)</f>
        <v/>
      </c>
      <c r="GA304" t="str">
        <f>IF(FW304="","SIN ESTADO",IF(FY304&lt;&gt;"","PAGA",IF(FX304&gt;0,"VENCIDA",IF(FX304&gt;=-5,"POR VENCER","AL DÍA"))))</f>
        <v>SIN ESTADO</v>
      </c>
      <c r="GC304" t="str">
        <f>IF(N($H304)&lt;30,"",IF(FW304="","",FW304+31))</f>
        <v/>
      </c>
      <c r="GD304" t="str">
        <f>IF(GC304="","",TODAY()-GC304)</f>
        <v/>
      </c>
      <c r="GG304" t="str">
        <f>IF(GC304="","SIN ESTADO",IF(GE304&lt;&gt;"","PAGA",IF(GD304&gt;0,"VENCIDA",IF(GD304&gt;=-5,"POR VENCER","AL DÍA"))))</f>
        <v>SIN ESTADO</v>
      </c>
      <c r="GI304" t="str">
        <f>IF(N($H304)&lt;31,"",IF(GC304="","",GC304+31))</f>
        <v/>
      </c>
      <c r="GJ304" t="str">
        <f>IF(GI304="","",TODAY()-GI304)</f>
        <v/>
      </c>
      <c r="GM304" t="str">
        <f>IF(GI304="","SIN ESTADO",IF(GK304&lt;&gt;"","PAGA",IF(GJ304&gt;0,"VENCIDA",IF(GJ304&gt;=-5,"POR VENCER","AL DÍA"))))</f>
        <v>SIN ESTADO</v>
      </c>
      <c r="GO304" t="str">
        <f>IF(N($H304)&lt;32,"",IF(GI304="","",GI304+31))</f>
        <v/>
      </c>
      <c r="GP304" t="str">
        <f>IF(GO304="","",TODAY()-GO304)</f>
        <v/>
      </c>
      <c r="GS304" t="str">
        <f>IF(GO304="","SIN ESTADO",IF(GQ304&lt;&gt;"","PAGA",IF(GP304&gt;0,"VENCIDA",IF(GP304&gt;=-5,"POR VENCER","AL DÍA"))))</f>
        <v>SIN ESTADO</v>
      </c>
      <c r="GU304" t="str">
        <f>IF(N($H304)&lt;33,"",IF(GO304="","",GO304+31))</f>
        <v/>
      </c>
      <c r="GV304" t="str">
        <f>IF(GU304="","",TODAY()-GU304)</f>
        <v/>
      </c>
      <c r="GY304" t="str">
        <f>IF(GU304="","SIN ESTADO",IF(GW304&lt;&gt;"","PAGA",IF(GV304&gt;0,"VENCIDA",IF(GV304&gt;=-5,"POR VENCER","AL DÍA"))))</f>
        <v>SIN ESTADO</v>
      </c>
      <c r="HA304" t="str">
        <f>IF(N($H304)&lt;34,"",IF(GU304="","",GU304+31))</f>
        <v/>
      </c>
      <c r="HB304" t="str">
        <f>IF(HA304="","",TODAY()-HA304)</f>
        <v/>
      </c>
      <c r="HE304" t="str">
        <f>IF(HA304="","SIN ESTADO",IF(HC304&lt;&gt;"","PAGA",IF(HB304&gt;0,"VENCIDA",IF(HB304&gt;=-5,"POR VENCER","AL DÍA"))))</f>
        <v>SIN ESTADO</v>
      </c>
      <c r="HG304" t="str">
        <f>IF(N($H304)&lt;35,"",IF(HA304="","",HA304+31))</f>
        <v/>
      </c>
      <c r="HH304" t="str">
        <f>IF(HG304="","",TODAY()-HG304)</f>
        <v/>
      </c>
      <c r="HK304" t="str">
        <f>IF(HG304="","SIN ESTADO",IF(HI304&lt;&gt;"","PAGA",IF(HH304&gt;0,"VENCIDA",IF(HH304&gt;=-5,"POR VENCER","AL DÍA"))))</f>
        <v>SIN ESTADO</v>
      </c>
      <c r="HM304" t="str">
        <f>IF(N($H304)&lt;36,"",IF(HG304="","",HG304+31))</f>
        <v/>
      </c>
      <c r="HN304" t="str">
        <f>IF(HM304="","",TODAY()-HM304)</f>
        <v/>
      </c>
      <c r="HQ304" t="str">
        <f>IF(HM304="","SIN ESTADO",IF(HO304&lt;&gt;"","PAGA",IF(HN304&gt;0,"VENCIDA",IF(HN304&gt;=-5,"POR VENCER","AL DÍA"))))</f>
        <v>SIN ESTADO</v>
      </c>
      <c r="HS304">
        <f>N304+T304+Z304+AF304+AL304+AR304+AX304+BD304+BJ304+BP304+BV304+CB304+CH304+CN304+CT304+CZ304+DF304+DL304+DR304+DX304+ED304+EJ304+EP304+EV304+FB304+FH304+FN304+FT304+FZ304+GF304+GL304+GR304+GX304+HD304+HJ304+HP304</f>
        <v>10000000</v>
      </c>
      <c r="HU304">
        <f>IFERROR(N($J304),0)</f>
        <v>808000</v>
      </c>
      <c r="HW304">
        <f>SUMPRODUCT((MOD(COLUMN($M304:$HR304)-COLUMN($M304),6)=0)*ISNUMBER($M304:$HR304)*($M304:$HR304&gt;=RESUMEN!$C$26)*($M304:$HR304&lt;=RESUMEN!$C$27)*IFERROR(N($N304:$HS304),0))</f>
        <v>1000000</v>
      </c>
      <c r="HX304">
        <f>SUMPRODUCT((MOD(COLUMN($M304:$HR304)-COLUMN($M304),6)=0)*ISNUMBER($M304:$HR304)*($M304:$HR304&gt;=RESUMEN!$C$26)*($M304:$HR304&lt;=RESUMEN!$C$27))</f>
        <v>1</v>
      </c>
    </row>
    <row r="305">
      <c r="B305">
        <f>VENTAS!A304</f>
        <v>302</v>
      </c>
      <c r="C305" t="str">
        <f>VENTAS!B304</f>
        <v xml:space="preserve">LC2 - 32 - 2 </v>
      </c>
      <c r="D305" t="str">
        <f>VENTAS!C304</f>
        <v>VENDIDO</v>
      </c>
      <c r="E305">
        <f>VENTAS!D304</f>
        <v>28000000</v>
      </c>
      <c r="F305">
        <f>VENTAS!J304</f>
        <v>21000000</v>
      </c>
      <c r="G305">
        <v>46086</v>
      </c>
      <c r="H305">
        <f>VENTAS!K304</f>
        <v>24</v>
      </c>
      <c r="I305" t="str">
        <f>VENTAS!M304</f>
        <v xml:space="preserve">05 DE CADA MES </v>
      </c>
      <c r="J305">
        <f>VENTAS!L304</f>
        <v>875000</v>
      </c>
      <c r="K305">
        <f>IF(N($H305)&lt;1,"",$G305+31)</f>
        <v>46117</v>
      </c>
      <c r="L305">
        <f>IF(K305="","",TODAY()-K305)</f>
        <v>201</v>
      </c>
      <c r="M305">
        <v>46123</v>
      </c>
      <c r="N305">
        <v>1000000</v>
      </c>
      <c r="O305" t="str">
        <f>IF(K305="","SIN ESTADO",IF(M305&lt;&gt;"","PAGA",IF(L305&gt;0,"VENCIDA",IF(L305&gt;=-5,"POR VENCER","AL DÍA"))))</f>
        <v>PAGA</v>
      </c>
      <c r="P305" t="str">
        <v>TRANSFERENCIA</v>
      </c>
      <c r="Q305">
        <f>IF(N($H305)&lt;2,"",IF(K305="","",K305+31))</f>
        <v>46148</v>
      </c>
      <c r="R305">
        <f>IF(Q305="","",TODAY()-Q305)</f>
        <v>170</v>
      </c>
      <c r="S305">
        <v>46185</v>
      </c>
      <c r="T305">
        <v>875000</v>
      </c>
      <c r="U305" t="str">
        <f>IF(Q305="","SIN ESTADO",IF(S305&lt;&gt;"","PAGA",IF(R305&gt;0,"VENCIDA",IF(R305&gt;=-5,"POR VENCER","AL DÍA"))))</f>
        <v>PAGA</v>
      </c>
      <c r="V305" t="str">
        <v>TRANSFERENCIA</v>
      </c>
      <c r="W305">
        <f>IF(N($H305)&lt;3,"",IF(Q305="","",Q305+31))</f>
        <v>46179</v>
      </c>
      <c r="X305">
        <f>IF(W305="","",TODAY()-W305)</f>
        <v>139</v>
      </c>
      <c r="AA305" t="str">
        <f>IF(W305="","SIN ESTADO",IF(Y305&lt;&gt;"","PAGA",IF(X305&gt;0,"VENCIDA",IF(X305&gt;=-5,"POR VENCER","AL DÍA"))))</f>
        <v>VENCIDA</v>
      </c>
      <c r="AB305" t="str">
        <v>TRANSFERENCIA</v>
      </c>
      <c r="AC305">
        <f>IF(N($H305)&lt;4,"",IF(W305="","",W305+31))</f>
        <v>46210</v>
      </c>
      <c r="AD305">
        <f>IF(AC305="","",TODAY()-AC305)</f>
        <v>108</v>
      </c>
      <c r="AE305">
        <v>46245</v>
      </c>
      <c r="AF305">
        <v>875000</v>
      </c>
      <c r="AG305" t="str">
        <f>IF(AC305="","SIN ESTADO",IF(AE305&lt;&gt;"","PAGA",IF(AD305&gt;0,"VENCIDA",IF(AD305&gt;=-5,"POR VENCER","AL DÍA"))))</f>
        <v>PAGA</v>
      </c>
      <c r="AH305" t="str">
        <v>TRANSFERENCIA</v>
      </c>
      <c r="AI305">
        <f>IF(N($H305)&lt;5,"",IF(AC305="","",AC305+31))</f>
        <v>46241</v>
      </c>
      <c r="AJ305">
        <f>IF(AI305="","",TODAY()-AI305)</f>
        <v>77</v>
      </c>
      <c r="AK305">
        <v>46291</v>
      </c>
      <c r="AL305">
        <v>875000</v>
      </c>
      <c r="AM305" t="str">
        <f>IF(AI305="","SIN ESTADO",IF(AK305&lt;&gt;"","PAGA",IF(AJ305&gt;0,"VENCIDA",IF(AJ305&gt;=-5,"POR VENCER","AL DÍA"))))</f>
        <v>PAGA</v>
      </c>
      <c r="AN305" t="str">
        <v>TRANSFERENCIA</v>
      </c>
      <c r="AO305">
        <f>IF(N($H305)&lt;6,"",IF(AI305="","",AI305+31))</f>
        <v>46272</v>
      </c>
      <c r="AP305">
        <f>IF(AO305="","",TODAY()-AO305)</f>
        <v>46</v>
      </c>
      <c r="AS305" t="str">
        <f>IF(AO305="","SIN ESTADO",IF(AQ305&lt;&gt;"","PAGA",IF(AP305&gt;0,"VENCIDA",IF(AP305&gt;=-5,"POR VENCER","AL DÍA"))))</f>
        <v>VENCIDA</v>
      </c>
      <c r="AU305">
        <f>IF(N($H305)&lt;7,"",IF(AO305="","",AO305+31))</f>
        <v>46303</v>
      </c>
      <c r="AV305">
        <f>IF(AU305="","",TODAY()-AU305)</f>
        <v>15</v>
      </c>
      <c r="AY305" t="str">
        <f>IF(AU305="","SIN ESTADO",IF(AW305&lt;&gt;"","PAGA",IF(AV305&gt;0,"VENCIDA",IF(AV305&gt;=-5,"POR VENCER","AL DÍA"))))</f>
        <v>VENCIDA</v>
      </c>
      <c r="BA305">
        <f>IF(N($H305)&lt;8,"",IF(AU305="","",AU305+31))</f>
        <v>46334</v>
      </c>
      <c r="BB305">
        <f>IF(BA305="","",TODAY()-BA305)</f>
        <v>-16</v>
      </c>
      <c r="BE305" t="str">
        <f>IF(BA305="","SIN ESTADO",IF(BC305&lt;&gt;"","PAGA",IF(BB305&gt;0,"VENCIDA",IF(BB305&gt;=-5,"POR VENCER","AL DÍA"))))</f>
        <v>AL DÍA</v>
      </c>
      <c r="BG305">
        <f>IF(N($H305)&lt;9,"",IF(BA305="","",BA305+31))</f>
        <v>46365</v>
      </c>
      <c r="BH305">
        <f>IF(BG305="","",TODAY()-BG305)</f>
        <v>-47</v>
      </c>
      <c r="BK305" t="str">
        <f>IF(BG305="","SIN ESTADO",IF(BI305&lt;&gt;"","PAGA",IF(BH305&gt;0,"VENCIDA",IF(BH305&gt;=-5,"POR VENCER","AL DÍA"))))</f>
        <v>AL DÍA</v>
      </c>
      <c r="BM305">
        <f>IF(N($H305)&lt;10,"",IF(BG305="","",BG305+31))</f>
        <v>46396</v>
      </c>
      <c r="BN305">
        <f>IF(BM305="","",TODAY()-BM305)</f>
        <v>-78</v>
      </c>
      <c r="BQ305" t="str">
        <f>IF(BM305="","SIN ESTADO",IF(BO305&lt;&gt;"","PAGA",IF(BN305&gt;0,"VENCIDA",IF(BN305&gt;=-5,"POR VENCER","AL DÍA"))))</f>
        <v>AL DÍA</v>
      </c>
      <c r="BS305">
        <f>IF(N($H305)&lt;11,"",IF(BM305="","",BM305+31))</f>
        <v>46427</v>
      </c>
      <c r="BT305">
        <f>IF(BS305="","",TODAY()-BS305)</f>
        <v>-109</v>
      </c>
      <c r="BW305" t="str">
        <f>IF(BS305="","SIN ESTADO",IF(BU305&lt;&gt;"","PAGA",IF(BT305&gt;0,"VENCIDA",IF(BT305&gt;=-5,"POR VENCER","AL DÍA"))))</f>
        <v>AL DÍA</v>
      </c>
      <c r="BY305">
        <f>IF(N($H305)&lt;12,"",IF(BS305="","",BS305+31))</f>
        <v>46458</v>
      </c>
      <c r="BZ305">
        <f>IF(BY305="","",TODAY()-BY305)</f>
        <v>-140</v>
      </c>
      <c r="CC305" t="str">
        <f>IF(BY305="","SIN ESTADO",IF(CA305&lt;&gt;"","PAGA",IF(BZ305&gt;0,"VENCIDA",IF(BZ305&gt;=-5,"POR VENCER","AL DÍA"))))</f>
        <v>AL DÍA</v>
      </c>
      <c r="CE305">
        <f>IF(N($H305)&lt;13,"",IF(BY305="","",BY305+31))</f>
        <v>46489</v>
      </c>
      <c r="CF305">
        <f>IF(CE305="","",TODAY()-CE305)</f>
        <v>-171</v>
      </c>
      <c r="CI305" t="str">
        <f>IF(CE305="","SIN ESTADO",IF(CG305&lt;&gt;"","PAGA",IF(CF305&gt;0,"VENCIDA",IF(CF305&gt;=-5,"POR VENCER","AL DÍA"))))</f>
        <v>AL DÍA</v>
      </c>
      <c r="CK305">
        <f>IF(N($H305)&lt;14,"",IF(CE305="","",CE305+31))</f>
        <v>46520</v>
      </c>
      <c r="CL305">
        <f>IF(CK305="","",TODAY()-CK305)</f>
        <v>-202</v>
      </c>
      <c r="CO305" t="str">
        <f>IF(CK305="","SIN ESTADO",IF(CM305&lt;&gt;"","PAGA",IF(CL305&gt;0,"VENCIDA",IF(CL305&gt;=-5,"POR VENCER","AL DÍA"))))</f>
        <v>AL DÍA</v>
      </c>
      <c r="CQ305">
        <f>IF(N($H305)&lt;15,"",IF(CK305="","",CK305+31))</f>
        <v>46551</v>
      </c>
      <c r="CR305">
        <f>IF(CQ305="","",TODAY()-CQ305)</f>
        <v>-233</v>
      </c>
      <c r="CU305" t="str">
        <f>IF(CQ305="","SIN ESTADO",IF(CS305&lt;&gt;"","PAGA",IF(CR305&gt;0,"VENCIDA",IF(CR305&gt;=-5,"POR VENCER","AL DÍA"))))</f>
        <v>AL DÍA</v>
      </c>
      <c r="CW305">
        <f>IF(N($H305)&lt;16,"",IF(CQ305="","",CQ305+31))</f>
        <v>46582</v>
      </c>
      <c r="CX305">
        <f>IF(CW305="","",TODAY()-CW305)</f>
        <v>-264</v>
      </c>
      <c r="DA305" t="str">
        <f>IF(CW305="","SIN ESTADO",IF(CY305&lt;&gt;"","PAGA",IF(CX305&gt;0,"VENCIDA",IF(CX305&gt;=-5,"POR VENCER","AL DÍA"))))</f>
        <v>AL DÍA</v>
      </c>
      <c r="DC305">
        <f>IF(N($H305)&lt;17,"",IF(CW305="","",CW305+31))</f>
        <v>46613</v>
      </c>
      <c r="DD305">
        <f>IF(DC305="","",TODAY()-DC305)</f>
        <v>-295</v>
      </c>
      <c r="DG305" t="str">
        <f>IF(DC305="","SIN ESTADO",IF(DE305&lt;&gt;"","PAGA",IF(DD305&gt;0,"VENCIDA",IF(DD305&gt;=-5,"POR VENCER","AL DÍA"))))</f>
        <v>AL DÍA</v>
      </c>
      <c r="DI305">
        <f>IF(N($H305)&lt;18,"",IF(DC305="","",DC305+31))</f>
        <v>46644</v>
      </c>
      <c r="DJ305">
        <f>IF(DI305="","",TODAY()-DI305)</f>
        <v>-326</v>
      </c>
      <c r="DM305" t="str">
        <f>IF(DI305="","SIN ESTADO",IF(DK305&lt;&gt;"","PAGA",IF(DJ305&gt;0,"VENCIDA",IF(DJ305&gt;=-5,"POR VENCER","AL DÍA"))))</f>
        <v>AL DÍA</v>
      </c>
      <c r="DO305">
        <f>IF(N($H305)&lt;19,"",IF(DI305="","",DI305+31))</f>
        <v>46675</v>
      </c>
      <c r="DP305">
        <f>IF(DO305="","",TODAY()-DO305)</f>
        <v>-357</v>
      </c>
      <c r="DS305" t="str">
        <f>IF(DO305="","SIN ESTADO",IF(DQ305&lt;&gt;"","PAGA",IF(DP305&gt;0,"VENCIDA",IF(DP305&gt;=-5,"POR VENCER","AL DÍA"))))</f>
        <v>AL DÍA</v>
      </c>
      <c r="DU305">
        <f>IF(N($H305)&lt;20,"",IF(DO305="","",DO305+31))</f>
        <v>46706</v>
      </c>
      <c r="DV305">
        <f>IF(DU305="","",TODAY()-DU305)</f>
        <v>-388</v>
      </c>
      <c r="DY305" t="str">
        <f>IF(DU305="","SIN ESTADO",IF(DW305&lt;&gt;"","PAGA",IF(DV305&gt;0,"VENCIDA",IF(DV305&gt;=-5,"POR VENCER","AL DÍA"))))</f>
        <v>AL DÍA</v>
      </c>
      <c r="EA305">
        <f>IF(N($H305)&lt;21,"",IF(DU305="","",DU305+31))</f>
        <v>46737</v>
      </c>
      <c r="EB305">
        <f>IF(EA305="","",TODAY()-EA305)</f>
        <v>-419</v>
      </c>
      <c r="EE305" t="str">
        <f>IF(EA305="","SIN ESTADO",IF(EC305&lt;&gt;"","PAGA",IF(EB305&gt;0,"VENCIDA",IF(EB305&gt;=-5,"POR VENCER","AL DÍA"))))</f>
        <v>AL DÍA</v>
      </c>
      <c r="EG305">
        <f>IF(N($H305)&lt;22,"",IF(EA305="","",EA305+31))</f>
        <v>46768</v>
      </c>
      <c r="EH305">
        <f>IF(EG305="","",TODAY()-EG305)</f>
        <v>-450</v>
      </c>
      <c r="EK305" t="str">
        <f>IF(EG305="","SIN ESTADO",IF(EI305&lt;&gt;"","PAGA",IF(EH305&gt;0,"VENCIDA",IF(EH305&gt;=-5,"POR VENCER","AL DÍA"))))</f>
        <v>AL DÍA</v>
      </c>
      <c r="EM305">
        <f>IF(N($H305)&lt;23,"",IF(EG305="","",EG305+31))</f>
        <v>46799</v>
      </c>
      <c r="EN305">
        <f>IF(EM305="","",TODAY()-EM305)</f>
        <v>-481</v>
      </c>
      <c r="EQ305" t="str">
        <f>IF(EM305="","SIN ESTADO",IF(EO305&lt;&gt;"","PAGA",IF(EN305&gt;0,"VENCIDA",IF(EN305&gt;=-5,"POR VENCER","AL DÍA"))))</f>
        <v>AL DÍA</v>
      </c>
      <c r="ES305">
        <f>IF(N($H305)&lt;24,"",IF(EM305="","",EM305+31))</f>
        <v>46830</v>
      </c>
      <c r="ET305">
        <f>IF(ES305="","",TODAY()-ES305)</f>
        <v>-512</v>
      </c>
      <c r="EW305" t="str">
        <f>IF(ES305="","SIN ESTADO",IF(EU305&lt;&gt;"","PAGA",IF(ET305&gt;0,"VENCIDA",IF(ET305&gt;=-5,"POR VENCER","AL DÍA"))))</f>
        <v>AL DÍA</v>
      </c>
      <c r="EY305" t="str">
        <f>IF(N($H305)&lt;25,"",IF(ES305="","",ES305+31))</f>
        <v/>
      </c>
      <c r="EZ305" t="str">
        <f>IF(EY305="","",TODAY()-EY305)</f>
        <v/>
      </c>
      <c r="FC305" t="str">
        <f>IF(EY305="","SIN ESTADO",IF(FA305&lt;&gt;"","PAGA",IF(EZ305&gt;0,"VENCIDA",IF(EZ305&gt;=-5,"POR VENCER","AL DÍA"))))</f>
        <v>SIN ESTADO</v>
      </c>
      <c r="FE305" t="str">
        <f>IF(N($H305)&lt;26,"",IF(EY305="","",EY305+31))</f>
        <v/>
      </c>
      <c r="FF305" t="str">
        <f>IF(FE305="","",TODAY()-FE305)</f>
        <v/>
      </c>
      <c r="FI305" t="str">
        <f>IF(FE305="","SIN ESTADO",IF(FG305&lt;&gt;"","PAGA",IF(FF305&gt;0,"VENCIDA",IF(FF305&gt;=-5,"POR VENCER","AL DÍA"))))</f>
        <v>SIN ESTADO</v>
      </c>
      <c r="FK305" t="str">
        <f>IF(N($H305)&lt;27,"",IF(FE305="","",FE305+31))</f>
        <v/>
      </c>
      <c r="FL305" t="str">
        <f>IF(FK305="","",TODAY()-FK305)</f>
        <v/>
      </c>
      <c r="FO305" t="str">
        <f>IF(FK305="","SIN ESTADO",IF(FM305&lt;&gt;"","PAGA",IF(FL305&gt;0,"VENCIDA",IF(FL305&gt;=-5,"POR VENCER","AL DÍA"))))</f>
        <v>SIN ESTADO</v>
      </c>
      <c r="FQ305" t="str">
        <f>IF(N($H305)&lt;28,"",IF(FK305="","",FK305+31))</f>
        <v/>
      </c>
      <c r="FR305" t="str">
        <f>IF(FQ305="","",TODAY()-FQ305)</f>
        <v/>
      </c>
      <c r="FU305" t="str">
        <f>IF(FQ305="","SIN ESTADO",IF(FS305&lt;&gt;"","PAGA",IF(FR305&gt;0,"VENCIDA",IF(FR305&gt;=-5,"POR VENCER","AL DÍA"))))</f>
        <v>SIN ESTADO</v>
      </c>
      <c r="FW305" t="str">
        <f>IF(N($H305)&lt;29,"",IF(FQ305="","",FQ305+31))</f>
        <v/>
      </c>
      <c r="FX305" t="str">
        <f>IF(FW305="","",TODAY()-FW305)</f>
        <v/>
      </c>
      <c r="GA305" t="str">
        <f>IF(FW305="","SIN ESTADO",IF(FY305&lt;&gt;"","PAGA",IF(FX305&gt;0,"VENCIDA",IF(FX305&gt;=-5,"POR VENCER","AL DÍA"))))</f>
        <v>SIN ESTADO</v>
      </c>
      <c r="GC305" t="str">
        <f>IF(N($H305)&lt;30,"",IF(FW305="","",FW305+31))</f>
        <v/>
      </c>
      <c r="GD305" t="str">
        <f>IF(GC305="","",TODAY()-GC305)</f>
        <v/>
      </c>
      <c r="GG305" t="str">
        <f>IF(GC305="","SIN ESTADO",IF(GE305&lt;&gt;"","PAGA",IF(GD305&gt;0,"VENCIDA",IF(GD305&gt;=-5,"POR VENCER","AL DÍA"))))</f>
        <v>SIN ESTADO</v>
      </c>
      <c r="GI305" t="str">
        <f>IF(N($H305)&lt;31,"",IF(GC305="","",GC305+31))</f>
        <v/>
      </c>
      <c r="GJ305" t="str">
        <f>IF(GI305="","",TODAY()-GI305)</f>
        <v/>
      </c>
      <c r="GM305" t="str">
        <f>IF(GI305="","SIN ESTADO",IF(GK305&lt;&gt;"","PAGA",IF(GJ305&gt;0,"VENCIDA",IF(GJ305&gt;=-5,"POR VENCER","AL DÍA"))))</f>
        <v>SIN ESTADO</v>
      </c>
      <c r="GO305" t="str">
        <f>IF(N($H305)&lt;32,"",IF(GI305="","",GI305+31))</f>
        <v/>
      </c>
      <c r="GP305" t="str">
        <f>IF(GO305="","",TODAY()-GO305)</f>
        <v/>
      </c>
      <c r="GS305" t="str">
        <f>IF(GO305="","SIN ESTADO",IF(GQ305&lt;&gt;"","PAGA",IF(GP305&gt;0,"VENCIDA",IF(GP305&gt;=-5,"POR VENCER","AL DÍA"))))</f>
        <v>SIN ESTADO</v>
      </c>
      <c r="GU305" t="str">
        <f>IF(N($H305)&lt;33,"",IF(GO305="","",GO305+31))</f>
        <v/>
      </c>
      <c r="GV305" t="str">
        <f>IF(GU305="","",TODAY()-GU305)</f>
        <v/>
      </c>
      <c r="GY305" t="str">
        <f>IF(GU305="","SIN ESTADO",IF(GW305&lt;&gt;"","PAGA",IF(GV305&gt;0,"VENCIDA",IF(GV305&gt;=-5,"POR VENCER","AL DÍA"))))</f>
        <v>SIN ESTADO</v>
      </c>
      <c r="HA305" t="str">
        <f>IF(N($H305)&lt;34,"",IF(GU305="","",GU305+31))</f>
        <v/>
      </c>
      <c r="HB305" t="str">
        <f>IF(HA305="","",TODAY()-HA305)</f>
        <v/>
      </c>
      <c r="HE305" t="str">
        <f>IF(HA305="","SIN ESTADO",IF(HC305&lt;&gt;"","PAGA",IF(HB305&gt;0,"VENCIDA",IF(HB305&gt;=-5,"POR VENCER","AL DÍA"))))</f>
        <v>SIN ESTADO</v>
      </c>
      <c r="HG305" t="str">
        <f>IF(N($H305)&lt;35,"",IF(HA305="","",HA305+31))</f>
        <v/>
      </c>
      <c r="HH305" t="str">
        <f>IF(HG305="","",TODAY()-HG305)</f>
        <v/>
      </c>
      <c r="HK305" t="str">
        <f>IF(HG305="","SIN ESTADO",IF(HI305&lt;&gt;"","PAGA",IF(HH305&gt;0,"VENCIDA",IF(HH305&gt;=-5,"POR VENCER","AL DÍA"))))</f>
        <v>SIN ESTADO</v>
      </c>
      <c r="HM305" t="str">
        <f>IF(N($H305)&lt;36,"",IF(HG305="","",HG305+31))</f>
        <v/>
      </c>
      <c r="HN305" t="str">
        <f>IF(HM305="","",TODAY()-HM305)</f>
        <v/>
      </c>
      <c r="HQ305" t="str">
        <f>IF(HM305="","SIN ESTADO",IF(HO305&lt;&gt;"","PAGA",IF(HN305&gt;0,"VENCIDA",IF(HN305&gt;=-5,"POR VENCER","AL DÍA"))))</f>
        <v>SIN ESTADO</v>
      </c>
      <c r="HS305">
        <f>N305+T305+Z305+AF305+AL305+AR305+AX305+BD305+BJ305+BP305+BV305+CB305+CH305+CN305+CT305+CZ305+DF305+DL305+DR305+DX305+ED305+EJ305+EP305+EV305+FB305+FH305+FN305+FT305+FZ305+GF305+GL305+GR305+GX305+HD305+HJ305+HP305</f>
        <v>3625000</v>
      </c>
      <c r="HU305">
        <f>IFERROR(N($J305),0)</f>
        <v>875000</v>
      </c>
      <c r="HW305">
        <f>SUMPRODUCT((MOD(COLUMN($M305:$HR305)-COLUMN($M305),6)=0)*ISNUMBER($M305:$HR305)*($M305:$HR305&gt;=RESUMEN!$C$26)*($M305:$HR305&lt;=RESUMEN!$C$27)*IFERROR(N($N305:$HS305),0))</f>
        <v>1000000</v>
      </c>
      <c r="HX305">
        <f>SUMPRODUCT((MOD(COLUMN($M305:$HR305)-COLUMN($M305),6)=0)*ISNUMBER($M305:$HR305)*($M305:$HR305&gt;=RESUMEN!$C$26)*($M305:$HR305&lt;=RESUMEN!$C$27))</f>
        <v>1</v>
      </c>
    </row>
    <row r="306">
      <c r="B306">
        <f>VENTAS!A305</f>
        <v>303</v>
      </c>
      <c r="C306" t="str">
        <f>VENTAS!B305</f>
        <v xml:space="preserve">LC2 - 32 - 3 </v>
      </c>
      <c r="D306" t="str">
        <f>VENTAS!C305</f>
        <v>VENDIDO</v>
      </c>
      <c r="E306">
        <f>VENTAS!D305</f>
        <v>28000000</v>
      </c>
      <c r="F306">
        <f>VENTAS!J305</f>
        <v>24000000</v>
      </c>
      <c r="G306">
        <f>VENTAS!F305</f>
        <v>46093</v>
      </c>
      <c r="H306">
        <f>VENTAS!K305</f>
        <v>24</v>
      </c>
      <c r="I306" t="str">
        <f>VENTAS!M305</f>
        <v xml:space="preserve">12 DE CADA MES </v>
      </c>
      <c r="J306">
        <f>VENTAS!L305</f>
        <v>1000000</v>
      </c>
      <c r="K306">
        <f>IF(N($H306)&lt;1,"",$G306+31)</f>
        <v>46124</v>
      </c>
      <c r="L306">
        <f>IF(K306="","",TODAY()-K306)</f>
        <v>194</v>
      </c>
      <c r="M306">
        <v>46128</v>
      </c>
      <c r="N306">
        <v>1000000</v>
      </c>
      <c r="O306" t="str">
        <f>IF(K306="","SIN ESTADO",IF(M306&lt;&gt;"","PAGA",IF(L306&gt;0,"VENCIDA",IF(L306&gt;=-5,"POR VENCER","AL DÍA"))))</f>
        <v>PAGA</v>
      </c>
      <c r="P306" t="str">
        <v>TRANSFERENCIA</v>
      </c>
      <c r="Q306">
        <f>IF(N($H306)&lt;2,"",IF(K306="","",K306+31))</f>
        <v>46155</v>
      </c>
      <c r="R306">
        <f>IF(Q306="","",TODAY()-Q306)</f>
        <v>163</v>
      </c>
      <c r="S306">
        <v>46155</v>
      </c>
      <c r="T306">
        <v>1500000</v>
      </c>
      <c r="U306" t="str">
        <f>IF(Q306="","SIN ESTADO",IF(S306&lt;&gt;"","PAGA",IF(R306&gt;0,"VENCIDA",IF(R306&gt;=-5,"POR VENCER","AL DÍA"))))</f>
        <v>PAGA</v>
      </c>
      <c r="V306" t="str">
        <v>TRANSFERENCIA</v>
      </c>
      <c r="W306">
        <f>IF(N($H306)&lt;3,"",IF(Q306="","",Q306+31))</f>
        <v>46186</v>
      </c>
      <c r="X306">
        <f>IF(W306="","",TODAY()-W306)</f>
        <v>132</v>
      </c>
      <c r="Y306">
        <v>46243</v>
      </c>
      <c r="Z306">
        <v>1000000</v>
      </c>
      <c r="AA306" t="str">
        <f>IF(W306="","SIN ESTADO",IF(Y306&lt;&gt;"","PAGA",IF(X306&gt;0,"VENCIDA",IF(X306&gt;=-5,"POR VENCER","AL DÍA"))))</f>
        <v>PAGA</v>
      </c>
      <c r="AB306" t="str">
        <v>TRANSFERENCIA</v>
      </c>
      <c r="AC306">
        <f>IF(N($H306)&lt;4,"",IF(W306="","",W306+31))</f>
        <v>46217</v>
      </c>
      <c r="AD306">
        <f>IF(AC306="","",TODAY()-AC306)</f>
        <v>101</v>
      </c>
      <c r="AG306" t="str">
        <f>IF(AC306="","SIN ESTADO",IF(AE306&lt;&gt;"","PAGA",IF(AD306&gt;0,"VENCIDA",IF(AD306&gt;=-5,"POR VENCER","AL DÍA"))))</f>
        <v>VENCIDA</v>
      </c>
      <c r="AI306">
        <f>IF(N($H306)&lt;5,"",IF(AC306="","",AC306+31))</f>
        <v>46248</v>
      </c>
      <c r="AJ306">
        <f>IF(AI306="","",TODAY()-AI306)</f>
        <v>70</v>
      </c>
      <c r="AM306" t="str">
        <f>IF(AI306="","SIN ESTADO",IF(AK306&lt;&gt;"","PAGA",IF(AJ306&gt;0,"VENCIDA",IF(AJ306&gt;=-5,"POR VENCER","AL DÍA"))))</f>
        <v>VENCIDA</v>
      </c>
      <c r="AO306">
        <f>IF(N($H306)&lt;6,"",IF(AI306="","",AI306+31))</f>
        <v>46279</v>
      </c>
      <c r="AP306">
        <f>IF(AO306="","",TODAY()-AO306)</f>
        <v>39</v>
      </c>
      <c r="AS306" t="str">
        <f>IF(AO306="","SIN ESTADO",IF(AQ306&lt;&gt;"","PAGA",IF(AP306&gt;0,"VENCIDA",IF(AP306&gt;=-5,"POR VENCER","AL DÍA"))))</f>
        <v>VENCIDA</v>
      </c>
      <c r="AU306">
        <f>IF(N($H306)&lt;7,"",IF(AO306="","",AO306+31))</f>
        <v>46310</v>
      </c>
      <c r="AV306">
        <f>IF(AU306="","",TODAY()-AU306)</f>
        <v>8</v>
      </c>
      <c r="AY306" t="str">
        <f>IF(AU306="","SIN ESTADO",IF(AW306&lt;&gt;"","PAGA",IF(AV306&gt;0,"VENCIDA",IF(AV306&gt;=-5,"POR VENCER","AL DÍA"))))</f>
        <v>VENCIDA</v>
      </c>
      <c r="BA306">
        <f>IF(N($H306)&lt;8,"",IF(AU306="","",AU306+31))</f>
        <v>46341</v>
      </c>
      <c r="BB306">
        <f>IF(BA306="","",TODAY()-BA306)</f>
        <v>-23</v>
      </c>
      <c r="BE306" t="str">
        <f>IF(BA306="","SIN ESTADO",IF(BC306&lt;&gt;"","PAGA",IF(BB306&gt;0,"VENCIDA",IF(BB306&gt;=-5,"POR VENCER","AL DÍA"))))</f>
        <v>AL DÍA</v>
      </c>
      <c r="BG306">
        <f>IF(N($H306)&lt;9,"",IF(BA306="","",BA306+31))</f>
        <v>46372</v>
      </c>
      <c r="BH306">
        <f>IF(BG306="","",TODAY()-BG306)</f>
        <v>-54</v>
      </c>
      <c r="BK306" t="str">
        <f>IF(BG306="","SIN ESTADO",IF(BI306&lt;&gt;"","PAGA",IF(BH306&gt;0,"VENCIDA",IF(BH306&gt;=-5,"POR VENCER","AL DÍA"))))</f>
        <v>AL DÍA</v>
      </c>
      <c r="BM306">
        <f>IF(N($H306)&lt;10,"",IF(BG306="","",BG306+31))</f>
        <v>46403</v>
      </c>
      <c r="BN306">
        <f>IF(BM306="","",TODAY()-BM306)</f>
        <v>-85</v>
      </c>
      <c r="BQ306" t="str">
        <f>IF(BM306="","SIN ESTADO",IF(BO306&lt;&gt;"","PAGA",IF(BN306&gt;0,"VENCIDA",IF(BN306&gt;=-5,"POR VENCER","AL DÍA"))))</f>
        <v>AL DÍA</v>
      </c>
      <c r="BS306">
        <f>IF(N($H306)&lt;11,"",IF(BM306="","",BM306+31))</f>
        <v>46434</v>
      </c>
      <c r="BT306">
        <f>IF(BS306="","",TODAY()-BS306)</f>
        <v>-116</v>
      </c>
      <c r="BW306" t="str">
        <f>IF(BS306="","SIN ESTADO",IF(BU306&lt;&gt;"","PAGA",IF(BT306&gt;0,"VENCIDA",IF(BT306&gt;=-5,"POR VENCER","AL DÍA"))))</f>
        <v>AL DÍA</v>
      </c>
      <c r="BY306">
        <f>IF(N($H306)&lt;12,"",IF(BS306="","",BS306+31))</f>
        <v>46465</v>
      </c>
      <c r="BZ306">
        <f>IF(BY306="","",TODAY()-BY306)</f>
        <v>-147</v>
      </c>
      <c r="CC306" t="str">
        <f>IF(BY306="","SIN ESTADO",IF(CA306&lt;&gt;"","PAGA",IF(BZ306&gt;0,"VENCIDA",IF(BZ306&gt;=-5,"POR VENCER","AL DÍA"))))</f>
        <v>AL DÍA</v>
      </c>
      <c r="CE306">
        <f>IF(N($H306)&lt;13,"",IF(BY306="","",BY306+31))</f>
        <v>46496</v>
      </c>
      <c r="CF306">
        <f>IF(CE306="","",TODAY()-CE306)</f>
        <v>-178</v>
      </c>
      <c r="CI306" t="str">
        <f>IF(CE306="","SIN ESTADO",IF(CG306&lt;&gt;"","PAGA",IF(CF306&gt;0,"VENCIDA",IF(CF306&gt;=-5,"POR VENCER","AL DÍA"))))</f>
        <v>AL DÍA</v>
      </c>
      <c r="CK306">
        <f>IF(N($H306)&lt;14,"",IF(CE306="","",CE306+31))</f>
        <v>46527</v>
      </c>
      <c r="CL306">
        <f>IF(CK306="","",TODAY()-CK306)</f>
        <v>-209</v>
      </c>
      <c r="CO306" t="str">
        <f>IF(CK306="","SIN ESTADO",IF(CM306&lt;&gt;"","PAGA",IF(CL306&gt;0,"VENCIDA",IF(CL306&gt;=-5,"POR VENCER","AL DÍA"))))</f>
        <v>AL DÍA</v>
      </c>
      <c r="CQ306">
        <f>IF(N($H306)&lt;15,"",IF(CK306="","",CK306+31))</f>
        <v>46558</v>
      </c>
      <c r="CR306">
        <f>IF(CQ306="","",TODAY()-CQ306)</f>
        <v>-240</v>
      </c>
      <c r="CU306" t="str">
        <f>IF(CQ306="","SIN ESTADO",IF(CS306&lt;&gt;"","PAGA",IF(CR306&gt;0,"VENCIDA",IF(CR306&gt;=-5,"POR VENCER","AL DÍA"))))</f>
        <v>AL DÍA</v>
      </c>
      <c r="CW306">
        <f>IF(N($H306)&lt;16,"",IF(CQ306="","",CQ306+31))</f>
        <v>46589</v>
      </c>
      <c r="CX306">
        <f>IF(CW306="","",TODAY()-CW306)</f>
        <v>-271</v>
      </c>
      <c r="DA306" t="str">
        <f>IF(CW306="","SIN ESTADO",IF(CY306&lt;&gt;"","PAGA",IF(CX306&gt;0,"VENCIDA",IF(CX306&gt;=-5,"POR VENCER","AL DÍA"))))</f>
        <v>AL DÍA</v>
      </c>
      <c r="DC306">
        <f>IF(N($H306)&lt;17,"",IF(CW306="","",CW306+31))</f>
        <v>46620</v>
      </c>
      <c r="DD306">
        <f>IF(DC306="","",TODAY()-DC306)</f>
        <v>-302</v>
      </c>
      <c r="DG306" t="str">
        <f>IF(DC306="","SIN ESTADO",IF(DE306&lt;&gt;"","PAGA",IF(DD306&gt;0,"VENCIDA",IF(DD306&gt;=-5,"POR VENCER","AL DÍA"))))</f>
        <v>AL DÍA</v>
      </c>
      <c r="DI306">
        <f>IF(N($H306)&lt;18,"",IF(DC306="","",DC306+31))</f>
        <v>46651</v>
      </c>
      <c r="DJ306">
        <f>IF(DI306="","",TODAY()-DI306)</f>
        <v>-333</v>
      </c>
      <c r="DM306" t="str">
        <f>IF(DI306="","SIN ESTADO",IF(DK306&lt;&gt;"","PAGA",IF(DJ306&gt;0,"VENCIDA",IF(DJ306&gt;=-5,"POR VENCER","AL DÍA"))))</f>
        <v>AL DÍA</v>
      </c>
      <c r="DO306">
        <f>IF(N($H306)&lt;19,"",IF(DI306="","",DI306+31))</f>
        <v>46682</v>
      </c>
      <c r="DP306">
        <f>IF(DO306="","",TODAY()-DO306)</f>
        <v>-364</v>
      </c>
      <c r="DS306" t="str">
        <f>IF(DO306="","SIN ESTADO",IF(DQ306&lt;&gt;"","PAGA",IF(DP306&gt;0,"VENCIDA",IF(DP306&gt;=-5,"POR VENCER","AL DÍA"))))</f>
        <v>AL DÍA</v>
      </c>
      <c r="DU306">
        <f>IF(N($H306)&lt;20,"",IF(DO306="","",DO306+31))</f>
        <v>46713</v>
      </c>
      <c r="DV306">
        <f>IF(DU306="","",TODAY()-DU306)</f>
        <v>-395</v>
      </c>
      <c r="DY306" t="str">
        <f>IF(DU306="","SIN ESTADO",IF(DW306&lt;&gt;"","PAGA",IF(DV306&gt;0,"VENCIDA",IF(DV306&gt;=-5,"POR VENCER","AL DÍA"))))</f>
        <v>AL DÍA</v>
      </c>
      <c r="EA306">
        <f>IF(N($H306)&lt;21,"",IF(DU306="","",DU306+31))</f>
        <v>46744</v>
      </c>
      <c r="EB306">
        <f>IF(EA306="","",TODAY()-EA306)</f>
        <v>-426</v>
      </c>
      <c r="EE306" t="str">
        <f>IF(EA306="","SIN ESTADO",IF(EC306&lt;&gt;"","PAGA",IF(EB306&gt;0,"VENCIDA",IF(EB306&gt;=-5,"POR VENCER","AL DÍA"))))</f>
        <v>AL DÍA</v>
      </c>
      <c r="EG306">
        <f>IF(N($H306)&lt;22,"",IF(EA306="","",EA306+31))</f>
        <v>46775</v>
      </c>
      <c r="EH306">
        <f>IF(EG306="","",TODAY()-EG306)</f>
        <v>-457</v>
      </c>
      <c r="EK306" t="str">
        <f>IF(EG306="","SIN ESTADO",IF(EI306&lt;&gt;"","PAGA",IF(EH306&gt;0,"VENCIDA",IF(EH306&gt;=-5,"POR VENCER","AL DÍA"))))</f>
        <v>AL DÍA</v>
      </c>
      <c r="EM306">
        <f>IF(N($H306)&lt;23,"",IF(EG306="","",EG306+31))</f>
        <v>46806</v>
      </c>
      <c r="EN306">
        <f>IF(EM306="","",TODAY()-EM306)</f>
        <v>-488</v>
      </c>
      <c r="EQ306" t="str">
        <f>IF(EM306="","SIN ESTADO",IF(EO306&lt;&gt;"","PAGA",IF(EN306&gt;0,"VENCIDA",IF(EN306&gt;=-5,"POR VENCER","AL DÍA"))))</f>
        <v>AL DÍA</v>
      </c>
      <c r="ES306">
        <f>IF(N($H306)&lt;24,"",IF(EM306="","",EM306+31))</f>
        <v>46837</v>
      </c>
      <c r="ET306">
        <f>IF(ES306="","",TODAY()-ES306)</f>
        <v>-519</v>
      </c>
      <c r="EW306" t="str">
        <f>IF(ES306="","SIN ESTADO",IF(EU306&lt;&gt;"","PAGA",IF(ET306&gt;0,"VENCIDA",IF(ET306&gt;=-5,"POR VENCER","AL DÍA"))))</f>
        <v>AL DÍA</v>
      </c>
      <c r="EY306" t="str">
        <f>IF(N($H306)&lt;25,"",IF(ES306="","",ES306+31))</f>
        <v/>
      </c>
      <c r="EZ306" t="str">
        <f>IF(EY306="","",TODAY()-EY306)</f>
        <v/>
      </c>
      <c r="FC306" t="str">
        <f>IF(EY306="","SIN ESTADO",IF(FA306&lt;&gt;"","PAGA",IF(EZ306&gt;0,"VENCIDA",IF(EZ306&gt;=-5,"POR VENCER","AL DÍA"))))</f>
        <v>SIN ESTADO</v>
      </c>
      <c r="FE306" t="str">
        <f>IF(N($H306)&lt;26,"",IF(EY306="","",EY306+31))</f>
        <v/>
      </c>
      <c r="FF306" t="str">
        <f>IF(FE306="","",TODAY()-FE306)</f>
        <v/>
      </c>
      <c r="FI306" t="str">
        <f>IF(FE306="","SIN ESTADO",IF(FG306&lt;&gt;"","PAGA",IF(FF306&gt;0,"VENCIDA",IF(FF306&gt;=-5,"POR VENCER","AL DÍA"))))</f>
        <v>SIN ESTADO</v>
      </c>
      <c r="FK306" t="str">
        <f>IF(N($H306)&lt;27,"",IF(FE306="","",FE306+31))</f>
        <v/>
      </c>
      <c r="FL306" t="str">
        <f>IF(FK306="","",TODAY()-FK306)</f>
        <v/>
      </c>
      <c r="FO306" t="str">
        <f>IF(FK306="","SIN ESTADO",IF(FM306&lt;&gt;"","PAGA",IF(FL306&gt;0,"VENCIDA",IF(FL306&gt;=-5,"POR VENCER","AL DÍA"))))</f>
        <v>SIN ESTADO</v>
      </c>
      <c r="FQ306" t="str">
        <f>IF(N($H306)&lt;28,"",IF(FK306="","",FK306+31))</f>
        <v/>
      </c>
      <c r="FR306" t="str">
        <f>IF(FQ306="","",TODAY()-FQ306)</f>
        <v/>
      </c>
      <c r="FU306" t="str">
        <f>IF(FQ306="","SIN ESTADO",IF(FS306&lt;&gt;"","PAGA",IF(FR306&gt;0,"VENCIDA",IF(FR306&gt;=-5,"POR VENCER","AL DÍA"))))</f>
        <v>SIN ESTADO</v>
      </c>
      <c r="FW306" t="str">
        <f>IF(N($H306)&lt;29,"",IF(FQ306="","",FQ306+31))</f>
        <v/>
      </c>
      <c r="FX306" t="str">
        <f>IF(FW306="","",TODAY()-FW306)</f>
        <v/>
      </c>
      <c r="GA306" t="str">
        <f>IF(FW306="","SIN ESTADO",IF(FY306&lt;&gt;"","PAGA",IF(FX306&gt;0,"VENCIDA",IF(FX306&gt;=-5,"POR VENCER","AL DÍA"))))</f>
        <v>SIN ESTADO</v>
      </c>
      <c r="GC306" t="str">
        <f>IF(N($H306)&lt;30,"",IF(FW306="","",FW306+31))</f>
        <v/>
      </c>
      <c r="GD306" t="str">
        <f>IF(GC306="","",TODAY()-GC306)</f>
        <v/>
      </c>
      <c r="GG306" t="str">
        <f>IF(GC306="","SIN ESTADO",IF(GE306&lt;&gt;"","PAGA",IF(GD306&gt;0,"VENCIDA",IF(GD306&gt;=-5,"POR VENCER","AL DÍA"))))</f>
        <v>SIN ESTADO</v>
      </c>
      <c r="GI306" t="str">
        <f>IF(N($H306)&lt;31,"",IF(GC306="","",GC306+31))</f>
        <v/>
      </c>
      <c r="GJ306" t="str">
        <f>IF(GI306="","",TODAY()-GI306)</f>
        <v/>
      </c>
      <c r="GM306" t="str">
        <f>IF(GI306="","SIN ESTADO",IF(GK306&lt;&gt;"","PAGA",IF(GJ306&gt;0,"VENCIDA",IF(GJ306&gt;=-5,"POR VENCER","AL DÍA"))))</f>
        <v>SIN ESTADO</v>
      </c>
      <c r="GO306" t="str">
        <f>IF(N($H306)&lt;32,"",IF(GI306="","",GI306+31))</f>
        <v/>
      </c>
      <c r="GP306" t="str">
        <f>IF(GO306="","",TODAY()-GO306)</f>
        <v/>
      </c>
      <c r="GS306" t="str">
        <f>IF(GO306="","SIN ESTADO",IF(GQ306&lt;&gt;"","PAGA",IF(GP306&gt;0,"VENCIDA",IF(GP306&gt;=-5,"POR VENCER","AL DÍA"))))</f>
        <v>SIN ESTADO</v>
      </c>
      <c r="GU306" t="str">
        <f>IF(N($H306)&lt;33,"",IF(GO306="","",GO306+31))</f>
        <v/>
      </c>
      <c r="GV306" t="str">
        <f>IF(GU306="","",TODAY()-GU306)</f>
        <v/>
      </c>
      <c r="GY306" t="str">
        <f>IF(GU306="","SIN ESTADO",IF(GW306&lt;&gt;"","PAGA",IF(GV306&gt;0,"VENCIDA",IF(GV306&gt;=-5,"POR VENCER","AL DÍA"))))</f>
        <v>SIN ESTADO</v>
      </c>
      <c r="HA306" t="str">
        <f>IF(N($H306)&lt;34,"",IF(GU306="","",GU306+31))</f>
        <v/>
      </c>
      <c r="HB306" t="str">
        <f>IF(HA306="","",TODAY()-HA306)</f>
        <v/>
      </c>
      <c r="HE306" t="str">
        <f>IF(HA306="","SIN ESTADO",IF(HC306&lt;&gt;"","PAGA",IF(HB306&gt;0,"VENCIDA",IF(HB306&gt;=-5,"POR VENCER","AL DÍA"))))</f>
        <v>SIN ESTADO</v>
      </c>
      <c r="HG306" t="str">
        <f>IF(N($H306)&lt;35,"",IF(HA306="","",HA306+31))</f>
        <v/>
      </c>
      <c r="HH306" t="str">
        <f>IF(HG306="","",TODAY()-HG306)</f>
        <v/>
      </c>
      <c r="HK306" t="str">
        <f>IF(HG306="","SIN ESTADO",IF(HI306&lt;&gt;"","PAGA",IF(HH306&gt;0,"VENCIDA",IF(HH306&gt;=-5,"POR VENCER","AL DÍA"))))</f>
        <v>SIN ESTADO</v>
      </c>
      <c r="HM306" t="str">
        <f>IF(N($H306)&lt;36,"",IF(HG306="","",HG306+31))</f>
        <v/>
      </c>
      <c r="HN306" t="str">
        <f>IF(HM306="","",TODAY()-HM306)</f>
        <v/>
      </c>
      <c r="HQ306" t="str">
        <f>IF(HM306="","SIN ESTADO",IF(HO306&lt;&gt;"","PAGA",IF(HN306&gt;0,"VENCIDA",IF(HN306&gt;=-5,"POR VENCER","AL DÍA"))))</f>
        <v>SIN ESTADO</v>
      </c>
      <c r="HS306">
        <f>N306+T306+Z306+AF306+AL306+AR306+AX306+BD306+BJ306+BP306+BV306+CB306+CH306+CN306+CT306+CZ306+DF306+DL306+DR306+DX306+ED306+EJ306+EP306+EV306+FB306+FH306+FN306+FT306+FZ306+GF306+GL306+GR306+GX306+HD306+HJ306+HP306</f>
        <v>3500000</v>
      </c>
      <c r="HU306">
        <f>IFERROR(N($J306),0)</f>
        <v>1000000</v>
      </c>
      <c r="HW306">
        <f>SUMPRODUCT((MOD(COLUMN($M306:$HR306)-COLUMN($M306),6)=0)*ISNUMBER($M306:$HR306)*($M306:$HR306&gt;=RESUMEN!$C$26)*($M306:$HR306&lt;=RESUMEN!$C$27)*IFERROR(N($N306:$HS306),0))</f>
        <v>1000000</v>
      </c>
      <c r="HX306">
        <f>SUMPRODUCT((MOD(COLUMN($M306:$HR306)-COLUMN($M306),6)=0)*ISNUMBER($M306:$HR306)*($M306:$HR306&gt;=RESUMEN!$C$26)*($M306:$HR306&lt;=RESUMEN!$C$27))</f>
        <v>1</v>
      </c>
    </row>
    <row r="307">
      <c r="B307">
        <f>VENTAS!A306</f>
        <v>304</v>
      </c>
      <c r="C307" t="str">
        <f>VENTAS!B306</f>
        <v xml:space="preserve">LC2 - 32 - 4 </v>
      </c>
      <c r="D307" t="str">
        <f>VENTAS!C306</f>
        <v>EN NEGOCIACIÓN</v>
      </c>
      <c r="E307">
        <f>VENTAS!D306</f>
        <v>28000000</v>
      </c>
      <c r="F307">
        <f>VENTAS!J306</f>
        <v>28000000</v>
      </c>
      <c r="G307">
        <f>VENTAS!F306</f>
        <v>0</v>
      </c>
      <c r="H307">
        <f>VENTAS!K306</f>
        <v>0</v>
      </c>
      <c r="I307">
        <f>VENTAS!M306</f>
        <v>0</v>
      </c>
      <c r="J307" t="e">
        <f>VENTAS!L306</f>
        <v>#DIV/0!</v>
      </c>
      <c r="K307" t="str">
        <f>IF(N($H307)&lt;1,"",$G307+31)</f>
        <v/>
      </c>
      <c r="L307" t="str">
        <f>IF(K307="","",TODAY()-K307)</f>
        <v/>
      </c>
      <c r="O307" t="str">
        <f>IF(K307="","SIN ESTADO",IF(M307&lt;&gt;"","PAGA",IF(L307&gt;0,"VENCIDA",IF(L307&gt;=-5,"POR VENCER","AL DÍA"))))</f>
        <v>SIN ESTADO</v>
      </c>
      <c r="Q307" t="str">
        <f>IF(N($H307)&lt;2,"",IF(K307="","",K307+31))</f>
        <v/>
      </c>
      <c r="R307" t="str">
        <f>IF(Q307="","",TODAY()-Q307)</f>
        <v/>
      </c>
      <c r="U307" t="str">
        <f>IF(Q307="","SIN ESTADO",IF(S307&lt;&gt;"","PAGA",IF(R307&gt;0,"VENCIDA",IF(R307&gt;=-5,"POR VENCER","AL DÍA"))))</f>
        <v>SIN ESTADO</v>
      </c>
      <c r="W307" t="str">
        <f>IF(N($H307)&lt;3,"",IF(Q307="","",Q307+31))</f>
        <v/>
      </c>
      <c r="X307" t="str">
        <f>IF(W307="","",TODAY()-W307)</f>
        <v/>
      </c>
      <c r="AA307" t="str">
        <f>IF(W307="","SIN ESTADO",IF(Y307&lt;&gt;"","PAGA",IF(X307&gt;0,"VENCIDA",IF(X307&gt;=-5,"POR VENCER","AL DÍA"))))</f>
        <v>SIN ESTADO</v>
      </c>
      <c r="AC307" t="str">
        <f>IF(N($H307)&lt;4,"",IF(W307="","",W307+31))</f>
        <v/>
      </c>
      <c r="AD307" t="str">
        <f>IF(AC307="","",TODAY()-AC307)</f>
        <v/>
      </c>
      <c r="AG307" t="str">
        <f>IF(AC307="","SIN ESTADO",IF(AE307&lt;&gt;"","PAGA",IF(AD307&gt;0,"VENCIDA",IF(AD307&gt;=-5,"POR VENCER","AL DÍA"))))</f>
        <v>SIN ESTADO</v>
      </c>
      <c r="AI307" t="str">
        <f>IF(N($H307)&lt;5,"",IF(AC307="","",AC307+31))</f>
        <v/>
      </c>
      <c r="AJ307" t="str">
        <f>IF(AI307="","",TODAY()-AI307)</f>
        <v/>
      </c>
      <c r="AM307" t="str">
        <f>IF(AI307="","SIN ESTADO",IF(AK307&lt;&gt;"","PAGA",IF(AJ307&gt;0,"VENCIDA",IF(AJ307&gt;=-5,"POR VENCER","AL DÍA"))))</f>
        <v>SIN ESTADO</v>
      </c>
      <c r="AO307" t="str">
        <f>IF(N($H307)&lt;6,"",IF(AI307="","",AI307+31))</f>
        <v/>
      </c>
      <c r="AP307" t="str">
        <f>IF(AO307="","",TODAY()-AO307)</f>
        <v/>
      </c>
      <c r="AS307" t="str">
        <f>IF(AO307="","SIN ESTADO",IF(AQ307&lt;&gt;"","PAGA",IF(AP307&gt;0,"VENCIDA",IF(AP307&gt;=-5,"POR VENCER","AL DÍA"))))</f>
        <v>SIN ESTADO</v>
      </c>
      <c r="AU307" t="str">
        <f>IF(N($H307)&lt;7,"",IF(AO307="","",AO307+31))</f>
        <v/>
      </c>
      <c r="AV307" t="str">
        <f>IF(AU307="","",TODAY()-AU307)</f>
        <v/>
      </c>
      <c r="AY307" t="str">
        <f>IF(AU307="","SIN ESTADO",IF(AW307&lt;&gt;"","PAGA",IF(AV307&gt;0,"VENCIDA",IF(AV307&gt;=-5,"POR VENCER","AL DÍA"))))</f>
        <v>SIN ESTADO</v>
      </c>
      <c r="BA307" t="str">
        <f>IF(N($H307)&lt;8,"",IF(AU307="","",AU307+31))</f>
        <v/>
      </c>
      <c r="BB307" t="str">
        <f>IF(BA307="","",TODAY()-BA307)</f>
        <v/>
      </c>
      <c r="BE307" t="str">
        <f>IF(BA307="","SIN ESTADO",IF(BC307&lt;&gt;"","PAGA",IF(BB307&gt;0,"VENCIDA",IF(BB307&gt;=-5,"POR VENCER","AL DÍA"))))</f>
        <v>SIN ESTADO</v>
      </c>
      <c r="BG307" t="str">
        <f>IF(N($H307)&lt;9,"",IF(BA307="","",BA307+31))</f>
        <v/>
      </c>
      <c r="BH307" t="str">
        <f>IF(BG307="","",TODAY()-BG307)</f>
        <v/>
      </c>
      <c r="BK307" t="str">
        <f>IF(BG307="","SIN ESTADO",IF(BI307&lt;&gt;"","PAGA",IF(BH307&gt;0,"VENCIDA",IF(BH307&gt;=-5,"POR VENCER","AL DÍA"))))</f>
        <v>SIN ESTADO</v>
      </c>
      <c r="BM307" t="str">
        <f>IF(N($H307)&lt;10,"",IF(BG307="","",BG307+31))</f>
        <v/>
      </c>
      <c r="BN307" t="str">
        <f>IF(BM307="","",TODAY()-BM307)</f>
        <v/>
      </c>
      <c r="BQ307" t="str">
        <f>IF(BM307="","SIN ESTADO",IF(BO307&lt;&gt;"","PAGA",IF(BN307&gt;0,"VENCIDA",IF(BN307&gt;=-5,"POR VENCER","AL DÍA"))))</f>
        <v>SIN ESTADO</v>
      </c>
      <c r="BS307" t="str">
        <f>IF(N($H307)&lt;11,"",IF(BM307="","",BM307+31))</f>
        <v/>
      </c>
      <c r="BT307" t="str">
        <f>IF(BS307="","",TODAY()-BS307)</f>
        <v/>
      </c>
      <c r="BW307" t="str">
        <f>IF(BS307="","SIN ESTADO",IF(BU307&lt;&gt;"","PAGA",IF(BT307&gt;0,"VENCIDA",IF(BT307&gt;=-5,"POR VENCER","AL DÍA"))))</f>
        <v>SIN ESTADO</v>
      </c>
      <c r="BY307" t="str">
        <f>IF(N($H307)&lt;12,"",IF(BS307="","",BS307+31))</f>
        <v/>
      </c>
      <c r="BZ307" t="str">
        <f>IF(BY307="","",TODAY()-BY307)</f>
        <v/>
      </c>
      <c r="CC307" t="str">
        <f>IF(BY307="","SIN ESTADO",IF(CA307&lt;&gt;"","PAGA",IF(BZ307&gt;0,"VENCIDA",IF(BZ307&gt;=-5,"POR VENCER","AL DÍA"))))</f>
        <v>SIN ESTADO</v>
      </c>
      <c r="CE307" t="str">
        <f>IF(N($H307)&lt;13,"",IF(BY307="","",BY307+31))</f>
        <v/>
      </c>
      <c r="CF307" t="str">
        <f>IF(CE307="","",TODAY()-CE307)</f>
        <v/>
      </c>
      <c r="CI307" t="str">
        <f>IF(CE307="","SIN ESTADO",IF(CG307&lt;&gt;"","PAGA",IF(CF307&gt;0,"VENCIDA",IF(CF307&gt;=-5,"POR VENCER","AL DÍA"))))</f>
        <v>SIN ESTADO</v>
      </c>
      <c r="CK307" t="str">
        <f>IF(N($H307)&lt;14,"",IF(CE307="","",CE307+31))</f>
        <v/>
      </c>
      <c r="CL307" t="str">
        <f>IF(CK307="","",TODAY()-CK307)</f>
        <v/>
      </c>
      <c r="CO307" t="str">
        <f>IF(CK307="","SIN ESTADO",IF(CM307&lt;&gt;"","PAGA",IF(CL307&gt;0,"VENCIDA",IF(CL307&gt;=-5,"POR VENCER","AL DÍA"))))</f>
        <v>SIN ESTADO</v>
      </c>
      <c r="CQ307" t="str">
        <f>IF(N($H307)&lt;15,"",IF(CK307="","",CK307+31))</f>
        <v/>
      </c>
      <c r="CR307" t="str">
        <f>IF(CQ307="","",TODAY()-CQ307)</f>
        <v/>
      </c>
      <c r="CU307" t="str">
        <f>IF(CQ307="","SIN ESTADO",IF(CS307&lt;&gt;"","PAGA",IF(CR307&gt;0,"VENCIDA",IF(CR307&gt;=-5,"POR VENCER","AL DÍA"))))</f>
        <v>SIN ESTADO</v>
      </c>
      <c r="CW307" t="str">
        <f>IF(N($H307)&lt;16,"",IF(CQ307="","",CQ307+31))</f>
        <v/>
      </c>
      <c r="CX307" t="str">
        <f>IF(CW307="","",TODAY()-CW307)</f>
        <v/>
      </c>
      <c r="DA307" t="str">
        <f>IF(CW307="","SIN ESTADO",IF(CY307&lt;&gt;"","PAGA",IF(CX307&gt;0,"VENCIDA",IF(CX307&gt;=-5,"POR VENCER","AL DÍA"))))</f>
        <v>SIN ESTADO</v>
      </c>
      <c r="DC307" t="str">
        <f>IF(N($H307)&lt;17,"",IF(CW307="","",CW307+31))</f>
        <v/>
      </c>
      <c r="DD307" t="str">
        <f>IF(DC307="","",TODAY()-DC307)</f>
        <v/>
      </c>
      <c r="DG307" t="str">
        <f>IF(DC307="","SIN ESTADO",IF(DE307&lt;&gt;"","PAGA",IF(DD307&gt;0,"VENCIDA",IF(DD307&gt;=-5,"POR VENCER","AL DÍA"))))</f>
        <v>SIN ESTADO</v>
      </c>
      <c r="DI307" t="str">
        <f>IF(N($H307)&lt;18,"",IF(DC307="","",DC307+31))</f>
        <v/>
      </c>
      <c r="DJ307" t="str">
        <f>IF(DI307="","",TODAY()-DI307)</f>
        <v/>
      </c>
      <c r="DM307" t="str">
        <f>IF(DI307="","SIN ESTADO",IF(DK307&lt;&gt;"","PAGA",IF(DJ307&gt;0,"VENCIDA",IF(DJ307&gt;=-5,"POR VENCER","AL DÍA"))))</f>
        <v>SIN ESTADO</v>
      </c>
      <c r="DO307" t="str">
        <f>IF(N($H307)&lt;19,"",IF(DI307="","",DI307+31))</f>
        <v/>
      </c>
      <c r="DP307" t="str">
        <f>IF(DO307="","",TODAY()-DO307)</f>
        <v/>
      </c>
      <c r="DS307" t="str">
        <f>IF(DO307="","SIN ESTADO",IF(DQ307&lt;&gt;"","PAGA",IF(DP307&gt;0,"VENCIDA",IF(DP307&gt;=-5,"POR VENCER","AL DÍA"))))</f>
        <v>SIN ESTADO</v>
      </c>
      <c r="DU307" t="str">
        <f>IF(N($H307)&lt;20,"",IF(DO307="","",DO307+31))</f>
        <v/>
      </c>
      <c r="DV307" t="str">
        <f>IF(DU307="","",TODAY()-DU307)</f>
        <v/>
      </c>
      <c r="DY307" t="str">
        <f>IF(DU307="","SIN ESTADO",IF(DW307&lt;&gt;"","PAGA",IF(DV307&gt;0,"VENCIDA",IF(DV307&gt;=-5,"POR VENCER","AL DÍA"))))</f>
        <v>SIN ESTADO</v>
      </c>
      <c r="EA307" t="str">
        <f>IF(N($H307)&lt;21,"",IF(DU307="","",DU307+31))</f>
        <v/>
      </c>
      <c r="EB307" t="str">
        <f>IF(EA307="","",TODAY()-EA307)</f>
        <v/>
      </c>
      <c r="EE307" t="str">
        <f>IF(EA307="","SIN ESTADO",IF(EC307&lt;&gt;"","PAGA",IF(EB307&gt;0,"VENCIDA",IF(EB307&gt;=-5,"POR VENCER","AL DÍA"))))</f>
        <v>SIN ESTADO</v>
      </c>
      <c r="EG307" t="str">
        <f>IF(N($H307)&lt;22,"",IF(EA307="","",EA307+31))</f>
        <v/>
      </c>
      <c r="EH307" t="str">
        <f>IF(EG307="","",TODAY()-EG307)</f>
        <v/>
      </c>
      <c r="EK307" t="str">
        <f>IF(EG307="","SIN ESTADO",IF(EI307&lt;&gt;"","PAGA",IF(EH307&gt;0,"VENCIDA",IF(EH307&gt;=-5,"POR VENCER","AL DÍA"))))</f>
        <v>SIN ESTADO</v>
      </c>
      <c r="EM307" t="str">
        <f>IF(N($H307)&lt;23,"",IF(EG307="","",EG307+31))</f>
        <v/>
      </c>
      <c r="EN307" t="str">
        <f>IF(EM307="","",TODAY()-EM307)</f>
        <v/>
      </c>
      <c r="EQ307" t="str">
        <f>IF(EM307="","SIN ESTADO",IF(EO307&lt;&gt;"","PAGA",IF(EN307&gt;0,"VENCIDA",IF(EN307&gt;=-5,"POR VENCER","AL DÍA"))))</f>
        <v>SIN ESTADO</v>
      </c>
      <c r="ES307" t="str">
        <f>IF(N($H307)&lt;24,"",IF(EM307="","",EM307+31))</f>
        <v/>
      </c>
      <c r="ET307" t="str">
        <f>IF(ES307="","",TODAY()-ES307)</f>
        <v/>
      </c>
      <c r="EW307" t="str">
        <f>IF(ES307="","SIN ESTADO",IF(EU307&lt;&gt;"","PAGA",IF(ET307&gt;0,"VENCIDA",IF(ET307&gt;=-5,"POR VENCER","AL DÍA"))))</f>
        <v>SIN ESTADO</v>
      </c>
      <c r="EY307" t="str">
        <f>IF(N($H307)&lt;25,"",IF(ES307="","",ES307+31))</f>
        <v/>
      </c>
      <c r="EZ307" t="str">
        <f>IF(EY307="","",TODAY()-EY307)</f>
        <v/>
      </c>
      <c r="FC307" t="str">
        <f>IF(EY307="","SIN ESTADO",IF(FA307&lt;&gt;"","PAGA",IF(EZ307&gt;0,"VENCIDA",IF(EZ307&gt;=-5,"POR VENCER","AL DÍA"))))</f>
        <v>SIN ESTADO</v>
      </c>
      <c r="FE307" t="str">
        <f>IF(N($H307)&lt;26,"",IF(EY307="","",EY307+31))</f>
        <v/>
      </c>
      <c r="FF307" t="str">
        <f>IF(FE307="","",TODAY()-FE307)</f>
        <v/>
      </c>
      <c r="FI307" t="str">
        <f>IF(FE307="","SIN ESTADO",IF(FG307&lt;&gt;"","PAGA",IF(FF307&gt;0,"VENCIDA",IF(FF307&gt;=-5,"POR VENCER","AL DÍA"))))</f>
        <v>SIN ESTADO</v>
      </c>
      <c r="FK307" t="str">
        <f>IF(N($H307)&lt;27,"",IF(FE307="","",FE307+31))</f>
        <v/>
      </c>
      <c r="FL307" t="str">
        <f>IF(FK307="","",TODAY()-FK307)</f>
        <v/>
      </c>
      <c r="FO307" t="str">
        <f>IF(FK307="","SIN ESTADO",IF(FM307&lt;&gt;"","PAGA",IF(FL307&gt;0,"VENCIDA",IF(FL307&gt;=-5,"POR VENCER","AL DÍA"))))</f>
        <v>SIN ESTADO</v>
      </c>
      <c r="FQ307" t="str">
        <f>IF(N($H307)&lt;28,"",IF(FK307="","",FK307+31))</f>
        <v/>
      </c>
      <c r="FR307" t="str">
        <f>IF(FQ307="","",TODAY()-FQ307)</f>
        <v/>
      </c>
      <c r="FU307" t="str">
        <f>IF(FQ307="","SIN ESTADO",IF(FS307&lt;&gt;"","PAGA",IF(FR307&gt;0,"VENCIDA",IF(FR307&gt;=-5,"POR VENCER","AL DÍA"))))</f>
        <v>SIN ESTADO</v>
      </c>
      <c r="FW307" t="str">
        <f>IF(N($H307)&lt;29,"",IF(FQ307="","",FQ307+31))</f>
        <v/>
      </c>
      <c r="FX307" t="str">
        <f>IF(FW307="","",TODAY()-FW307)</f>
        <v/>
      </c>
      <c r="GA307" t="str">
        <f>IF(FW307="","SIN ESTADO",IF(FY307&lt;&gt;"","PAGA",IF(FX307&gt;0,"VENCIDA",IF(FX307&gt;=-5,"POR VENCER","AL DÍA"))))</f>
        <v>SIN ESTADO</v>
      </c>
      <c r="GC307" t="str">
        <f>IF(N($H307)&lt;30,"",IF(FW307="","",FW307+31))</f>
        <v/>
      </c>
      <c r="GD307" t="str">
        <f>IF(GC307="","",TODAY()-GC307)</f>
        <v/>
      </c>
      <c r="GG307" t="str">
        <f>IF(GC307="","SIN ESTADO",IF(GE307&lt;&gt;"","PAGA",IF(GD307&gt;0,"VENCIDA",IF(GD307&gt;=-5,"POR VENCER","AL DÍA"))))</f>
        <v>SIN ESTADO</v>
      </c>
      <c r="GI307" t="str">
        <f>IF(N($H307)&lt;31,"",IF(GC307="","",GC307+31))</f>
        <v/>
      </c>
      <c r="GJ307" t="str">
        <f>IF(GI307="","",TODAY()-GI307)</f>
        <v/>
      </c>
      <c r="GM307" t="str">
        <f>IF(GI307="","SIN ESTADO",IF(GK307&lt;&gt;"","PAGA",IF(GJ307&gt;0,"VENCIDA",IF(GJ307&gt;=-5,"POR VENCER","AL DÍA"))))</f>
        <v>SIN ESTADO</v>
      </c>
      <c r="GO307" t="str">
        <f>IF(N($H307)&lt;32,"",IF(GI307="","",GI307+31))</f>
        <v/>
      </c>
      <c r="GP307" t="str">
        <f>IF(GO307="","",TODAY()-GO307)</f>
        <v/>
      </c>
      <c r="GS307" t="str">
        <f>IF(GO307="","SIN ESTADO",IF(GQ307&lt;&gt;"","PAGA",IF(GP307&gt;0,"VENCIDA",IF(GP307&gt;=-5,"POR VENCER","AL DÍA"))))</f>
        <v>SIN ESTADO</v>
      </c>
      <c r="GU307" t="str">
        <f>IF(N($H307)&lt;33,"",IF(GO307="","",GO307+31))</f>
        <v/>
      </c>
      <c r="GV307" t="str">
        <f>IF(GU307="","",TODAY()-GU307)</f>
        <v/>
      </c>
      <c r="GY307" t="str">
        <f>IF(GU307="","SIN ESTADO",IF(GW307&lt;&gt;"","PAGA",IF(GV307&gt;0,"VENCIDA",IF(GV307&gt;=-5,"POR VENCER","AL DÍA"))))</f>
        <v>SIN ESTADO</v>
      </c>
      <c r="HA307" t="str">
        <f>IF(N($H307)&lt;34,"",IF(GU307="","",GU307+31))</f>
        <v/>
      </c>
      <c r="HB307" t="str">
        <f>IF(HA307="","",TODAY()-HA307)</f>
        <v/>
      </c>
      <c r="HE307" t="str">
        <f>IF(HA307="","SIN ESTADO",IF(HC307&lt;&gt;"","PAGA",IF(HB307&gt;0,"VENCIDA",IF(HB307&gt;=-5,"POR VENCER","AL DÍA"))))</f>
        <v>SIN ESTADO</v>
      </c>
      <c r="HG307" t="str">
        <f>IF(N($H307)&lt;35,"",IF(HA307="","",HA307+31))</f>
        <v/>
      </c>
      <c r="HH307" t="str">
        <f>IF(HG307="","",TODAY()-HG307)</f>
        <v/>
      </c>
      <c r="HK307" t="str">
        <f>IF(HG307="","SIN ESTADO",IF(HI307&lt;&gt;"","PAGA",IF(HH307&gt;0,"VENCIDA",IF(HH307&gt;=-5,"POR VENCER","AL DÍA"))))</f>
        <v>SIN ESTADO</v>
      </c>
      <c r="HM307" t="str">
        <f>IF(N($H307)&lt;36,"",IF(HG307="","",HG307+31))</f>
        <v/>
      </c>
      <c r="HN307" t="str">
        <f>IF(HM307="","",TODAY()-HM307)</f>
        <v/>
      </c>
      <c r="HQ307" t="str">
        <f>IF(HM307="","SIN ESTADO",IF(HO307&lt;&gt;"","PAGA",IF(HN307&gt;0,"VENCIDA",IF(HN307&gt;=-5,"POR VENCER","AL DÍA"))))</f>
        <v>SIN ESTADO</v>
      </c>
      <c r="HS307">
        <f>N307+T307+Z307+AF307+AL307+AR307+AX307+BD307+BJ307+BP307+BV307+CB307+CH307+CN307+CT307+CZ307+DF307+DL307+DR307+DX307+ED307+EJ307+EP307+EV307+FB307+FH307+FN307+FT307+FZ307+GF307+GL307+GR307+GX307+HD307+HJ307+HP307</f>
        <v>0</v>
      </c>
      <c r="HU307">
        <f>IFERROR(N($J307),0)</f>
        <v>0</v>
      </c>
      <c r="HW307">
        <f>SUMPRODUCT((MOD(COLUMN($M307:$HR307)-COLUMN($M307),6)=0)*ISNUMBER($M307:$HR307)*($M307:$HR307&gt;=RESUMEN!$C$26)*($M307:$HR307&lt;=RESUMEN!$C$27)*IFERROR(N($N307:$HS307),0))</f>
        <v>0</v>
      </c>
      <c r="HX307">
        <f>SUMPRODUCT((MOD(COLUMN($M307:$HR307)-COLUMN($M307),6)=0)*ISNUMBER($M307:$HR307)*($M307:$HR307&gt;=RESUMEN!$C$26)*($M307:$HR307&lt;=RESUMEN!$C$27))</f>
        <v>0</v>
      </c>
    </row>
    <row r="308">
      <c r="B308">
        <f>VENTAS!A307</f>
        <v>305</v>
      </c>
      <c r="C308" t="str">
        <f>VENTAS!B307</f>
        <v>LC2 - 32 - 5</v>
      </c>
      <c r="D308" t="str">
        <f>VENTAS!C307</f>
        <v>VENDIDO</v>
      </c>
      <c r="E308">
        <f>VENTAS!D307</f>
        <v>28000000</v>
      </c>
      <c r="F308">
        <f>VENTAS!J307</f>
        <v>24000000</v>
      </c>
      <c r="G308">
        <f>VENTAS!F307</f>
        <v>46086</v>
      </c>
      <c r="H308">
        <f>VENTAS!K307</f>
        <v>24</v>
      </c>
      <c r="I308" t="str">
        <f>VENTAS!M307</f>
        <v xml:space="preserve">05 DE CADA MES </v>
      </c>
      <c r="J308">
        <f>VENTAS!L307</f>
        <v>1000000</v>
      </c>
      <c r="K308">
        <f>IF(N($H308)&lt;1,"",$G308+31)</f>
        <v>46117</v>
      </c>
      <c r="L308">
        <f>IF(K308="","",TODAY()-K308)</f>
        <v>201</v>
      </c>
      <c r="M308">
        <v>46111</v>
      </c>
      <c r="N308">
        <v>1000000</v>
      </c>
      <c r="O308" t="str">
        <f>IF(K308="","SIN ESTADO",IF(M308&lt;&gt;"","PAGA",IF(L308&gt;0,"VENCIDA",IF(L308&gt;=-5,"POR VENCER","AL DÍA"))))</f>
        <v>PAGA</v>
      </c>
      <c r="P308" t="str">
        <v>TRANSFERENCIA</v>
      </c>
      <c r="Q308">
        <f>IF(N($H308)&lt;2,"",IF(K308="","",K308+31))</f>
        <v>46148</v>
      </c>
      <c r="R308">
        <f>IF(Q308="","",TODAY()-Q308)</f>
        <v>170</v>
      </c>
      <c r="S308">
        <v>46142</v>
      </c>
      <c r="T308">
        <v>1000000</v>
      </c>
      <c r="U308" t="str">
        <f>IF(Q308="","SIN ESTADO",IF(S308&lt;&gt;"","PAGA",IF(R308&gt;0,"VENCIDA",IF(R308&gt;=-5,"POR VENCER","AL DÍA"))))</f>
        <v>PAGA</v>
      </c>
      <c r="V308" t="str">
        <v>TRANSFERENCIA</v>
      </c>
      <c r="W308">
        <f>IF(N($H308)&lt;3,"",IF(Q308="","",Q308+31))</f>
        <v>46179</v>
      </c>
      <c r="X308">
        <f>IF(W308="","",TODAY()-W308)</f>
        <v>139</v>
      </c>
      <c r="Y308">
        <v>46180</v>
      </c>
      <c r="Z308">
        <v>1000000</v>
      </c>
      <c r="AA308" t="str">
        <f>IF(W308="","SIN ESTADO",IF(Y308&lt;&gt;"","PAGA",IF(X308&gt;0,"VENCIDA",IF(X308&gt;=-5,"POR VENCER","AL DÍA"))))</f>
        <v>PAGA</v>
      </c>
      <c r="AB308" t="str">
        <v>TRANSFERENCIA</v>
      </c>
      <c r="AC308">
        <f>IF(N($H308)&lt;4,"",IF(W308="","",W308+31))</f>
        <v>46210</v>
      </c>
      <c r="AD308">
        <f>IF(AC308="","",TODAY()-AC308)</f>
        <v>108</v>
      </c>
      <c r="AE308">
        <v>46211</v>
      </c>
      <c r="AF308">
        <v>1000000</v>
      </c>
      <c r="AG308" t="str">
        <f>IF(AC308="","SIN ESTADO",IF(AE308&lt;&gt;"","PAGA",IF(AD308&gt;0,"VENCIDA",IF(AD308&gt;=-5,"POR VENCER","AL DÍA"))))</f>
        <v>PAGA</v>
      </c>
      <c r="AH308" t="str">
        <v>TRANSFERENCIA</v>
      </c>
      <c r="AI308">
        <f>IF(N($H308)&lt;5,"",IF(AC308="","",AC308+31))</f>
        <v>46241</v>
      </c>
      <c r="AJ308">
        <f>IF(AI308="","",TODAY()-AI308)</f>
        <v>77</v>
      </c>
      <c r="AK308">
        <v>46242</v>
      </c>
      <c r="AL308">
        <v>1000000</v>
      </c>
      <c r="AM308" t="str">
        <f>IF(AI308="","SIN ESTADO",IF(AK308&lt;&gt;"","PAGA",IF(AJ308&gt;0,"VENCIDA",IF(AJ308&gt;=-5,"POR VENCER","AL DÍA"))))</f>
        <v>PAGA</v>
      </c>
      <c r="AN308" t="str">
        <v>TRANSFERENCIA</v>
      </c>
      <c r="AO308">
        <f>IF(N($H308)&lt;6,"",IF(AI308="","",AI308+31))</f>
        <v>46272</v>
      </c>
      <c r="AP308">
        <f>IF(AO308="","",TODAY()-AO308)</f>
        <v>46</v>
      </c>
      <c r="AQ308">
        <v>46272</v>
      </c>
      <c r="AR308">
        <v>1000000</v>
      </c>
      <c r="AS308" t="str">
        <f>IF(AO308="","SIN ESTADO",IF(AQ308&lt;&gt;"","PAGA",IF(AP308&gt;0,"VENCIDA",IF(AP308&gt;=-5,"POR VENCER","AL DÍA"))))</f>
        <v>PAGA</v>
      </c>
      <c r="AT308" t="str">
        <v>TRANSFERENCIA</v>
      </c>
      <c r="AU308">
        <f>IF(N($H308)&lt;7,"",IF(AO308="","",AO308+31))</f>
        <v>46303</v>
      </c>
      <c r="AV308">
        <f>IF(AU308="","",TODAY()-AU308)</f>
        <v>15</v>
      </c>
      <c r="AW308">
        <v>46302</v>
      </c>
      <c r="AX308">
        <v>500000</v>
      </c>
      <c r="AY308" t="str">
        <f>IF(AU308="","SIN ESTADO",IF(AW308&lt;&gt;"","PAGA",IF(AV308&gt;0,"VENCIDA",IF(AV308&gt;=-5,"POR VENCER","AL DÍA"))))</f>
        <v>PAGA</v>
      </c>
      <c r="AZ308" t="str">
        <v>TRANSFERENCIA</v>
      </c>
      <c r="BA308">
        <f>IF(N($H308)&lt;8,"",IF(AU308="","",AU308+31))</f>
        <v>46334</v>
      </c>
      <c r="BB308">
        <f>IF(BA308="","",TODAY()-BA308)</f>
        <v>-16</v>
      </c>
      <c r="BE308" t="str">
        <f>IF(BA308="","SIN ESTADO",IF(BC308&lt;&gt;"","PAGA",IF(BB308&gt;0,"VENCIDA",IF(BB308&gt;=-5,"POR VENCER","AL DÍA"))))</f>
        <v>AL DÍA</v>
      </c>
      <c r="BG308">
        <f>IF(N($H308)&lt;9,"",IF(BA308="","",BA308+31))</f>
        <v>46365</v>
      </c>
      <c r="BH308">
        <f>IF(BG308="","",TODAY()-BG308)</f>
        <v>-47</v>
      </c>
      <c r="BK308" t="str">
        <f>IF(BG308="","SIN ESTADO",IF(BI308&lt;&gt;"","PAGA",IF(BH308&gt;0,"VENCIDA",IF(BH308&gt;=-5,"POR VENCER","AL DÍA"))))</f>
        <v>AL DÍA</v>
      </c>
      <c r="BM308">
        <f>IF(N($H308)&lt;10,"",IF(BG308="","",BG308+31))</f>
        <v>46396</v>
      </c>
      <c r="BN308">
        <f>IF(BM308="","",TODAY()-BM308)</f>
        <v>-78</v>
      </c>
      <c r="BQ308" t="str">
        <f>IF(BM308="","SIN ESTADO",IF(BO308&lt;&gt;"","PAGA",IF(BN308&gt;0,"VENCIDA",IF(BN308&gt;=-5,"POR VENCER","AL DÍA"))))</f>
        <v>AL DÍA</v>
      </c>
      <c r="BS308">
        <f>IF(N($H308)&lt;11,"",IF(BM308="","",BM308+31))</f>
        <v>46427</v>
      </c>
      <c r="BT308">
        <f>IF(BS308="","",TODAY()-BS308)</f>
        <v>-109</v>
      </c>
      <c r="BW308" t="str">
        <f>IF(BS308="","SIN ESTADO",IF(BU308&lt;&gt;"","PAGA",IF(BT308&gt;0,"VENCIDA",IF(BT308&gt;=-5,"POR VENCER","AL DÍA"))))</f>
        <v>AL DÍA</v>
      </c>
      <c r="BY308">
        <f>IF(N($H308)&lt;12,"",IF(BS308="","",BS308+31))</f>
        <v>46458</v>
      </c>
      <c r="BZ308">
        <f>IF(BY308="","",TODAY()-BY308)</f>
        <v>-140</v>
      </c>
      <c r="CC308" t="str">
        <f>IF(BY308="","SIN ESTADO",IF(CA308&lt;&gt;"","PAGA",IF(BZ308&gt;0,"VENCIDA",IF(BZ308&gt;=-5,"POR VENCER","AL DÍA"))))</f>
        <v>AL DÍA</v>
      </c>
      <c r="CE308">
        <f>IF(N($H308)&lt;13,"",IF(BY308="","",BY308+31))</f>
        <v>46489</v>
      </c>
      <c r="CF308">
        <f>IF(CE308="","",TODAY()-CE308)</f>
        <v>-171</v>
      </c>
      <c r="CI308" t="str">
        <f>IF(CE308="","SIN ESTADO",IF(CG308&lt;&gt;"","PAGA",IF(CF308&gt;0,"VENCIDA",IF(CF308&gt;=-5,"POR VENCER","AL DÍA"))))</f>
        <v>AL DÍA</v>
      </c>
      <c r="CK308">
        <f>IF(N($H308)&lt;14,"",IF(CE308="","",CE308+31))</f>
        <v>46520</v>
      </c>
      <c r="CL308">
        <f>IF(CK308="","",TODAY()-CK308)</f>
        <v>-202</v>
      </c>
      <c r="CO308" t="str">
        <f>IF(CK308="","SIN ESTADO",IF(CM308&lt;&gt;"","PAGA",IF(CL308&gt;0,"VENCIDA",IF(CL308&gt;=-5,"POR VENCER","AL DÍA"))))</f>
        <v>AL DÍA</v>
      </c>
      <c r="CQ308">
        <f>IF(N($H308)&lt;15,"",IF(CK308="","",CK308+31))</f>
        <v>46551</v>
      </c>
      <c r="CR308">
        <f>IF(CQ308="","",TODAY()-CQ308)</f>
        <v>-233</v>
      </c>
      <c r="CU308" t="str">
        <f>IF(CQ308="","SIN ESTADO",IF(CS308&lt;&gt;"","PAGA",IF(CR308&gt;0,"VENCIDA",IF(CR308&gt;=-5,"POR VENCER","AL DÍA"))))</f>
        <v>AL DÍA</v>
      </c>
      <c r="CW308">
        <f>IF(N($H308)&lt;16,"",IF(CQ308="","",CQ308+31))</f>
        <v>46582</v>
      </c>
      <c r="CX308">
        <f>IF(CW308="","",TODAY()-CW308)</f>
        <v>-264</v>
      </c>
      <c r="DA308" t="str">
        <f>IF(CW308="","SIN ESTADO",IF(CY308&lt;&gt;"","PAGA",IF(CX308&gt;0,"VENCIDA",IF(CX308&gt;=-5,"POR VENCER","AL DÍA"))))</f>
        <v>AL DÍA</v>
      </c>
      <c r="DC308">
        <f>IF(N($H308)&lt;17,"",IF(CW308="","",CW308+31))</f>
        <v>46613</v>
      </c>
      <c r="DD308">
        <f>IF(DC308="","",TODAY()-DC308)</f>
        <v>-295</v>
      </c>
      <c r="DG308" t="str">
        <f>IF(DC308="","SIN ESTADO",IF(DE308&lt;&gt;"","PAGA",IF(DD308&gt;0,"VENCIDA",IF(DD308&gt;=-5,"POR VENCER","AL DÍA"))))</f>
        <v>AL DÍA</v>
      </c>
      <c r="DI308">
        <f>IF(N($H308)&lt;18,"",IF(DC308="","",DC308+31))</f>
        <v>46644</v>
      </c>
      <c r="DJ308">
        <f>IF(DI308="","",TODAY()-DI308)</f>
        <v>-326</v>
      </c>
      <c r="DM308" t="str">
        <f>IF(DI308="","SIN ESTADO",IF(DK308&lt;&gt;"","PAGA",IF(DJ308&gt;0,"VENCIDA",IF(DJ308&gt;=-5,"POR VENCER","AL DÍA"))))</f>
        <v>AL DÍA</v>
      </c>
      <c r="DO308">
        <f>IF(N($H308)&lt;19,"",IF(DI308="","",DI308+31))</f>
        <v>46675</v>
      </c>
      <c r="DP308">
        <f>IF(DO308="","",TODAY()-DO308)</f>
        <v>-357</v>
      </c>
      <c r="DS308" t="str">
        <f>IF(DO308="","SIN ESTADO",IF(DQ308&lt;&gt;"","PAGA",IF(DP308&gt;0,"VENCIDA",IF(DP308&gt;=-5,"POR VENCER","AL DÍA"))))</f>
        <v>AL DÍA</v>
      </c>
      <c r="DU308">
        <f>IF(N($H308)&lt;20,"",IF(DO308="","",DO308+31))</f>
        <v>46706</v>
      </c>
      <c r="DV308">
        <f>IF(DU308="","",TODAY()-DU308)</f>
        <v>-388</v>
      </c>
      <c r="DY308" t="str">
        <f>IF(DU308="","SIN ESTADO",IF(DW308&lt;&gt;"","PAGA",IF(DV308&gt;0,"VENCIDA",IF(DV308&gt;=-5,"POR VENCER","AL DÍA"))))</f>
        <v>AL DÍA</v>
      </c>
      <c r="EA308">
        <f>IF(N($H308)&lt;21,"",IF(DU308="","",DU308+31))</f>
        <v>46737</v>
      </c>
      <c r="EB308">
        <f>IF(EA308="","",TODAY()-EA308)</f>
        <v>-419</v>
      </c>
      <c r="EE308" t="str">
        <f>IF(EA308="","SIN ESTADO",IF(EC308&lt;&gt;"","PAGA",IF(EB308&gt;0,"VENCIDA",IF(EB308&gt;=-5,"POR VENCER","AL DÍA"))))</f>
        <v>AL DÍA</v>
      </c>
      <c r="EG308">
        <f>IF(N($H308)&lt;22,"",IF(EA308="","",EA308+31))</f>
        <v>46768</v>
      </c>
      <c r="EH308">
        <f>IF(EG308="","",TODAY()-EG308)</f>
        <v>-450</v>
      </c>
      <c r="EK308" t="str">
        <f>IF(EG308="","SIN ESTADO",IF(EI308&lt;&gt;"","PAGA",IF(EH308&gt;0,"VENCIDA",IF(EH308&gt;=-5,"POR VENCER","AL DÍA"))))</f>
        <v>AL DÍA</v>
      </c>
      <c r="EM308">
        <f>IF(N($H308)&lt;23,"",IF(EG308="","",EG308+31))</f>
        <v>46799</v>
      </c>
      <c r="EN308">
        <f>IF(EM308="","",TODAY()-EM308)</f>
        <v>-481</v>
      </c>
      <c r="EQ308" t="str">
        <f>IF(EM308="","SIN ESTADO",IF(EO308&lt;&gt;"","PAGA",IF(EN308&gt;0,"VENCIDA",IF(EN308&gt;=-5,"POR VENCER","AL DÍA"))))</f>
        <v>AL DÍA</v>
      </c>
      <c r="ES308">
        <f>IF(N($H308)&lt;24,"",IF(EM308="","",EM308+31))</f>
        <v>46830</v>
      </c>
      <c r="ET308">
        <f>IF(ES308="","",TODAY()-ES308)</f>
        <v>-512</v>
      </c>
      <c r="EW308" t="str">
        <f>IF(ES308="","SIN ESTADO",IF(EU308&lt;&gt;"","PAGA",IF(ET308&gt;0,"VENCIDA",IF(ET308&gt;=-5,"POR VENCER","AL DÍA"))))</f>
        <v>AL DÍA</v>
      </c>
      <c r="EY308" t="str">
        <f>IF(N($H308)&lt;25,"",IF(ES308="","",ES308+31))</f>
        <v/>
      </c>
      <c r="EZ308" t="str">
        <f>IF(EY308="","",TODAY()-EY308)</f>
        <v/>
      </c>
      <c r="FC308" t="str">
        <f>IF(EY308="","SIN ESTADO",IF(FA308&lt;&gt;"","PAGA",IF(EZ308&gt;0,"VENCIDA",IF(EZ308&gt;=-5,"POR VENCER","AL DÍA"))))</f>
        <v>SIN ESTADO</v>
      </c>
      <c r="FE308" t="str">
        <f>IF(N($H308)&lt;26,"",IF(EY308="","",EY308+31))</f>
        <v/>
      </c>
      <c r="FF308" t="str">
        <f>IF(FE308="","",TODAY()-FE308)</f>
        <v/>
      </c>
      <c r="FI308" t="str">
        <f>IF(FE308="","SIN ESTADO",IF(FG308&lt;&gt;"","PAGA",IF(FF308&gt;0,"VENCIDA",IF(FF308&gt;=-5,"POR VENCER","AL DÍA"))))</f>
        <v>SIN ESTADO</v>
      </c>
      <c r="FK308" t="str">
        <f>IF(N($H308)&lt;27,"",IF(FE308="","",FE308+31))</f>
        <v/>
      </c>
      <c r="FL308" t="str">
        <f>IF(FK308="","",TODAY()-FK308)</f>
        <v/>
      </c>
      <c r="FO308" t="str">
        <f>IF(FK308="","SIN ESTADO",IF(FM308&lt;&gt;"","PAGA",IF(FL308&gt;0,"VENCIDA",IF(FL308&gt;=-5,"POR VENCER","AL DÍA"))))</f>
        <v>SIN ESTADO</v>
      </c>
      <c r="FQ308" t="str">
        <f>IF(N($H308)&lt;28,"",IF(FK308="","",FK308+31))</f>
        <v/>
      </c>
      <c r="FR308" t="str">
        <f>IF(FQ308="","",TODAY()-FQ308)</f>
        <v/>
      </c>
      <c r="FU308" t="str">
        <f>IF(FQ308="","SIN ESTADO",IF(FS308&lt;&gt;"","PAGA",IF(FR308&gt;0,"VENCIDA",IF(FR308&gt;=-5,"POR VENCER","AL DÍA"))))</f>
        <v>SIN ESTADO</v>
      </c>
      <c r="FW308" t="str">
        <f>IF(N($H308)&lt;29,"",IF(FQ308="","",FQ308+31))</f>
        <v/>
      </c>
      <c r="FX308" t="str">
        <f>IF(FW308="","",TODAY()-FW308)</f>
        <v/>
      </c>
      <c r="GA308" t="str">
        <f>IF(FW308="","SIN ESTADO",IF(FY308&lt;&gt;"","PAGA",IF(FX308&gt;0,"VENCIDA",IF(FX308&gt;=-5,"POR VENCER","AL DÍA"))))</f>
        <v>SIN ESTADO</v>
      </c>
      <c r="GC308" t="str">
        <f>IF(N($H308)&lt;30,"",IF(FW308="","",FW308+31))</f>
        <v/>
      </c>
      <c r="GD308" t="str">
        <f>IF(GC308="","",TODAY()-GC308)</f>
        <v/>
      </c>
      <c r="GG308" t="str">
        <f>IF(GC308="","SIN ESTADO",IF(GE308&lt;&gt;"","PAGA",IF(GD308&gt;0,"VENCIDA",IF(GD308&gt;=-5,"POR VENCER","AL DÍA"))))</f>
        <v>SIN ESTADO</v>
      </c>
      <c r="GI308" t="str">
        <f>IF(N($H308)&lt;31,"",IF(GC308="","",GC308+31))</f>
        <v/>
      </c>
      <c r="GJ308" t="str">
        <f>IF(GI308="","",TODAY()-GI308)</f>
        <v/>
      </c>
      <c r="GM308" t="str">
        <f>IF(GI308="","SIN ESTADO",IF(GK308&lt;&gt;"","PAGA",IF(GJ308&gt;0,"VENCIDA",IF(GJ308&gt;=-5,"POR VENCER","AL DÍA"))))</f>
        <v>SIN ESTADO</v>
      </c>
      <c r="GO308" t="str">
        <f>IF(N($H308)&lt;32,"",IF(GI308="","",GI308+31))</f>
        <v/>
      </c>
      <c r="GP308" t="str">
        <f>IF(GO308="","",TODAY()-GO308)</f>
        <v/>
      </c>
      <c r="GS308" t="str">
        <f>IF(GO308="","SIN ESTADO",IF(GQ308&lt;&gt;"","PAGA",IF(GP308&gt;0,"VENCIDA",IF(GP308&gt;=-5,"POR VENCER","AL DÍA"))))</f>
        <v>SIN ESTADO</v>
      </c>
      <c r="GU308" t="str">
        <f>IF(N($H308)&lt;33,"",IF(GO308="","",GO308+31))</f>
        <v/>
      </c>
      <c r="GV308" t="str">
        <f>IF(GU308="","",TODAY()-GU308)</f>
        <v/>
      </c>
      <c r="GY308" t="str">
        <f>IF(GU308="","SIN ESTADO",IF(GW308&lt;&gt;"","PAGA",IF(GV308&gt;0,"VENCIDA",IF(GV308&gt;=-5,"POR VENCER","AL DÍA"))))</f>
        <v>SIN ESTADO</v>
      </c>
      <c r="HA308" t="str">
        <f>IF(N($H308)&lt;34,"",IF(GU308="","",GU308+31))</f>
        <v/>
      </c>
      <c r="HB308" t="str">
        <f>IF(HA308="","",TODAY()-HA308)</f>
        <v/>
      </c>
      <c r="HE308" t="str">
        <f>IF(HA308="","SIN ESTADO",IF(HC308&lt;&gt;"","PAGA",IF(HB308&gt;0,"VENCIDA",IF(HB308&gt;=-5,"POR VENCER","AL DÍA"))))</f>
        <v>SIN ESTADO</v>
      </c>
      <c r="HG308" t="str">
        <f>IF(N($H308)&lt;35,"",IF(HA308="","",HA308+31))</f>
        <v/>
      </c>
      <c r="HH308" t="str">
        <f>IF(HG308="","",TODAY()-HG308)</f>
        <v/>
      </c>
      <c r="HK308" t="str">
        <f>IF(HG308="","SIN ESTADO",IF(HI308&lt;&gt;"","PAGA",IF(HH308&gt;0,"VENCIDA",IF(HH308&gt;=-5,"POR VENCER","AL DÍA"))))</f>
        <v>SIN ESTADO</v>
      </c>
      <c r="HM308" t="str">
        <f>IF(N($H308)&lt;36,"",IF(HG308="","",HG308+31))</f>
        <v/>
      </c>
      <c r="HN308" t="str">
        <f>IF(HM308="","",TODAY()-HM308)</f>
        <v/>
      </c>
      <c r="HQ308" t="str">
        <f>IF(HM308="","SIN ESTADO",IF(HO308&lt;&gt;"","PAGA",IF(HN308&gt;0,"VENCIDA",IF(HN308&gt;=-5,"POR VENCER","AL DÍA"))))</f>
        <v>SIN ESTADO</v>
      </c>
      <c r="HS308">
        <f>N308+T308+Z308+AF308+AL308+AR308+AX308+BD308+BJ308+BP308+BV308+CB308+CH308+CN308+CT308+CZ308+DF308+DL308+DR308+DX308+ED308+EJ308+EP308+EV308+FB308+FH308+FN308+FT308+FZ308+GF308+GL308+GR308+GX308+HD308+HJ308+HP308</f>
        <v>6500000</v>
      </c>
      <c r="HU308">
        <f>IFERROR(N($J308),0)</f>
        <v>1000000</v>
      </c>
      <c r="HW308">
        <f>SUMPRODUCT((MOD(COLUMN($M308:$HR308)-COLUMN($M308),6)=0)*ISNUMBER($M308:$HR308)*($M308:$HR308&gt;=RESUMEN!$C$26)*($M308:$HR308&lt;=RESUMEN!$C$27)*IFERROR(N($N308:$HS308),0))</f>
        <v>1000000</v>
      </c>
      <c r="HX308">
        <f>SUMPRODUCT((MOD(COLUMN($M308:$HR308)-COLUMN($M308),6)=0)*ISNUMBER($M308:$HR308)*($M308:$HR308&gt;=RESUMEN!$C$26)*($M308:$HR308&lt;=RESUMEN!$C$27))</f>
        <v>1</v>
      </c>
    </row>
    <row r="309">
      <c r="B309">
        <f>VENTAS!A308</f>
        <v>306</v>
      </c>
      <c r="C309" t="str">
        <f>VENTAS!B308</f>
        <v xml:space="preserve">LC2 - 32 - 6 </v>
      </c>
      <c r="D309" t="str">
        <f>VENTAS!C308</f>
        <v>VENDIDO</v>
      </c>
      <c r="E309">
        <f>VENTAS!D308</f>
        <v>28000000</v>
      </c>
      <c r="F309">
        <f>VENTAS!J308</f>
        <v>24000000</v>
      </c>
      <c r="G309">
        <f>VENTAS!F308</f>
        <v>46062</v>
      </c>
      <c r="H309">
        <f>VENTAS!K308</f>
        <v>24</v>
      </c>
      <c r="I309" t="str">
        <f>VENTAS!M308</f>
        <v xml:space="preserve">09 DE CADA MES </v>
      </c>
      <c r="J309">
        <f>VENTAS!L308</f>
        <v>1000000</v>
      </c>
      <c r="K309">
        <f>IF(N($H309)&lt;1,"",$G309+31)</f>
        <v>46093</v>
      </c>
      <c r="L309">
        <f>IF(K309="","",TODAY()-K309)</f>
        <v>225</v>
      </c>
      <c r="M309">
        <v>46084</v>
      </c>
      <c r="N309">
        <v>1000000</v>
      </c>
      <c r="O309" t="str">
        <f>IF(K309="","SIN ESTADO",IF(M309&lt;&gt;"","PAGA",IF(L309&gt;0,"VENCIDA",IF(L309&gt;=-5,"POR VENCER","AL DÍA"))))</f>
        <v>PAGA</v>
      </c>
      <c r="P309" t="str">
        <v>TRANSFERENCIA</v>
      </c>
      <c r="Q309">
        <f>IF(N($H309)&lt;2,"",IF(K309="","",K309+31))</f>
        <v>46124</v>
      </c>
      <c r="R309">
        <f>IF(Q309="","",TODAY()-Q309)</f>
        <v>194</v>
      </c>
      <c r="S309">
        <v>46118</v>
      </c>
      <c r="T309">
        <v>1000000</v>
      </c>
      <c r="U309" t="str">
        <f>IF(Q309="","SIN ESTADO",IF(S309&lt;&gt;"","PAGA",IF(R309&gt;0,"VENCIDA",IF(R309&gt;=-5,"POR VENCER","AL DÍA"))))</f>
        <v>PAGA</v>
      </c>
      <c r="V309" t="str">
        <v>TRANSFERENCIA</v>
      </c>
      <c r="W309">
        <f>IF(N($H309)&lt;3,"",IF(Q309="","",Q309+31))</f>
        <v>46155</v>
      </c>
      <c r="X309">
        <f>IF(W309="","",TODAY()-W309)</f>
        <v>163</v>
      </c>
      <c r="Y309">
        <v>46148</v>
      </c>
      <c r="Z309">
        <v>1000000</v>
      </c>
      <c r="AA309" t="str">
        <f>IF(W309="","SIN ESTADO",IF(Y309&lt;&gt;"","PAGA",IF(X309&gt;0,"VENCIDA",IF(X309&gt;=-5,"POR VENCER","AL DÍA"))))</f>
        <v>PAGA</v>
      </c>
      <c r="AB309" t="str">
        <v>TRANSFERENCIA</v>
      </c>
      <c r="AC309">
        <f>IF(N($H309)&lt;4,"",IF(W309="","",W309+31))</f>
        <v>46186</v>
      </c>
      <c r="AD309">
        <f>IF(AC309="","",TODAY()-AC309)</f>
        <v>132</v>
      </c>
      <c r="AE309">
        <v>46171</v>
      </c>
      <c r="AF309">
        <v>1000000</v>
      </c>
      <c r="AG309" t="str">
        <f>IF(AC309="","SIN ESTADO",IF(AE309&lt;&gt;"","PAGA",IF(AD309&gt;0,"VENCIDA",IF(AD309&gt;=-5,"POR VENCER","AL DÍA"))))</f>
        <v>PAGA</v>
      </c>
      <c r="AH309" t="str">
        <v>TRANSFERENCIA</v>
      </c>
      <c r="AI309">
        <f>IF(N($H309)&lt;5,"",IF(AC309="","",AC309+31))</f>
        <v>46217</v>
      </c>
      <c r="AJ309">
        <f>IF(AI309="","",TODAY()-AI309)</f>
        <v>101</v>
      </c>
      <c r="AK309">
        <v>46193</v>
      </c>
      <c r="AL309">
        <v>1000000</v>
      </c>
      <c r="AM309" t="str">
        <f>IF(AI309="","SIN ESTADO",IF(AK309&lt;&gt;"","PAGA",IF(AJ309&gt;0,"VENCIDA",IF(AJ309&gt;=-5,"POR VENCER","AL DÍA"))))</f>
        <v>PAGA</v>
      </c>
      <c r="AN309" t="str">
        <v>TRANSFERENCIA</v>
      </c>
      <c r="AO309">
        <f>IF(N($H309)&lt;6,"",IF(AI309="","",AI309+31))</f>
        <v>46248</v>
      </c>
      <c r="AP309">
        <f>IF(AO309="","",TODAY()-AO309)</f>
        <v>70</v>
      </c>
      <c r="AQ309">
        <v>46274</v>
      </c>
      <c r="AR309">
        <v>1000000</v>
      </c>
      <c r="AS309" t="str">
        <f>IF(AO309="","SIN ESTADO",IF(AQ309&lt;&gt;"","PAGA",IF(AP309&gt;0,"VENCIDA",IF(AP309&gt;=-5,"POR VENCER","AL DÍA"))))</f>
        <v>PAGA</v>
      </c>
      <c r="AT309" t="str">
        <v>TRANSFERENCIA</v>
      </c>
      <c r="AU309">
        <f>IF(N($H309)&lt;7,"",IF(AO309="","",AO309+31))</f>
        <v>46279</v>
      </c>
      <c r="AV309">
        <f>IF(AU309="","",TODAY()-AU309)</f>
        <v>39</v>
      </c>
      <c r="AW309">
        <v>46300</v>
      </c>
      <c r="AX309">
        <v>1000000</v>
      </c>
      <c r="AY309" t="str">
        <f>IF(AU309="","SIN ESTADO",IF(AW309&lt;&gt;"","PAGA",IF(AV309&gt;0,"VENCIDA",IF(AV309&gt;=-5,"POR VENCER","AL DÍA"))))</f>
        <v>PAGA</v>
      </c>
      <c r="AZ309" t="str">
        <v>TRANSFERENCIA</v>
      </c>
      <c r="BA309">
        <f>IF(N($H309)&lt;8,"",IF(AU309="","",AU309+31))</f>
        <v>46310</v>
      </c>
      <c r="BB309">
        <f>IF(BA309="","",TODAY()-BA309)</f>
        <v>8</v>
      </c>
      <c r="BE309" t="str">
        <f>IF(BA309="","SIN ESTADO",IF(BC309&lt;&gt;"","PAGA",IF(BB309&gt;0,"VENCIDA",IF(BB309&gt;=-5,"POR VENCER","AL DÍA"))))</f>
        <v>VENCIDA</v>
      </c>
      <c r="BG309">
        <f>IF(N($H309)&lt;9,"",IF(BA309="","",BA309+31))</f>
        <v>46341</v>
      </c>
      <c r="BH309">
        <f>IF(BG309="","",TODAY()-BG309)</f>
        <v>-23</v>
      </c>
      <c r="BK309" t="str">
        <f>IF(BG309="","SIN ESTADO",IF(BI309&lt;&gt;"","PAGA",IF(BH309&gt;0,"VENCIDA",IF(BH309&gt;=-5,"POR VENCER","AL DÍA"))))</f>
        <v>AL DÍA</v>
      </c>
      <c r="BM309">
        <f>IF(N($H309)&lt;10,"",IF(BG309="","",BG309+31))</f>
        <v>46372</v>
      </c>
      <c r="BN309">
        <f>IF(BM309="","",TODAY()-BM309)</f>
        <v>-54</v>
      </c>
      <c r="BQ309" t="str">
        <f>IF(BM309="","SIN ESTADO",IF(BO309&lt;&gt;"","PAGA",IF(BN309&gt;0,"VENCIDA",IF(BN309&gt;=-5,"POR VENCER","AL DÍA"))))</f>
        <v>AL DÍA</v>
      </c>
      <c r="BS309">
        <f>IF(N($H309)&lt;11,"",IF(BM309="","",BM309+31))</f>
        <v>46403</v>
      </c>
      <c r="BT309">
        <f>IF(BS309="","",TODAY()-BS309)</f>
        <v>-85</v>
      </c>
      <c r="BW309" t="str">
        <f>IF(BS309="","SIN ESTADO",IF(BU309&lt;&gt;"","PAGA",IF(BT309&gt;0,"VENCIDA",IF(BT309&gt;=-5,"POR VENCER","AL DÍA"))))</f>
        <v>AL DÍA</v>
      </c>
      <c r="BY309">
        <f>IF(N($H309)&lt;12,"",IF(BS309="","",BS309+31))</f>
        <v>46434</v>
      </c>
      <c r="BZ309">
        <f>IF(BY309="","",TODAY()-BY309)</f>
        <v>-116</v>
      </c>
      <c r="CC309" t="str">
        <f>IF(BY309="","SIN ESTADO",IF(CA309&lt;&gt;"","PAGA",IF(BZ309&gt;0,"VENCIDA",IF(BZ309&gt;=-5,"POR VENCER","AL DÍA"))))</f>
        <v>AL DÍA</v>
      </c>
      <c r="CE309">
        <f>IF(N($H309)&lt;13,"",IF(BY309="","",BY309+31))</f>
        <v>46465</v>
      </c>
      <c r="CF309">
        <f>IF(CE309="","",TODAY()-CE309)</f>
        <v>-147</v>
      </c>
      <c r="CI309" t="str">
        <f>IF(CE309="","SIN ESTADO",IF(CG309&lt;&gt;"","PAGA",IF(CF309&gt;0,"VENCIDA",IF(CF309&gt;=-5,"POR VENCER","AL DÍA"))))</f>
        <v>AL DÍA</v>
      </c>
      <c r="CK309">
        <f>IF(N($H309)&lt;14,"",IF(CE309="","",CE309+31))</f>
        <v>46496</v>
      </c>
      <c r="CL309">
        <f>IF(CK309="","",TODAY()-CK309)</f>
        <v>-178</v>
      </c>
      <c r="CO309" t="str">
        <f>IF(CK309="","SIN ESTADO",IF(CM309&lt;&gt;"","PAGA",IF(CL309&gt;0,"VENCIDA",IF(CL309&gt;=-5,"POR VENCER","AL DÍA"))))</f>
        <v>AL DÍA</v>
      </c>
      <c r="CQ309">
        <f>IF(N($H309)&lt;15,"",IF(CK309="","",CK309+31))</f>
        <v>46527</v>
      </c>
      <c r="CR309">
        <f>IF(CQ309="","",TODAY()-CQ309)</f>
        <v>-209</v>
      </c>
      <c r="CU309" t="str">
        <f>IF(CQ309="","SIN ESTADO",IF(CS309&lt;&gt;"","PAGA",IF(CR309&gt;0,"VENCIDA",IF(CR309&gt;=-5,"POR VENCER","AL DÍA"))))</f>
        <v>AL DÍA</v>
      </c>
      <c r="CW309">
        <f>IF(N($H309)&lt;16,"",IF(CQ309="","",CQ309+31))</f>
        <v>46558</v>
      </c>
      <c r="CX309">
        <f>IF(CW309="","",TODAY()-CW309)</f>
        <v>-240</v>
      </c>
      <c r="DA309" t="str">
        <f>IF(CW309="","SIN ESTADO",IF(CY309&lt;&gt;"","PAGA",IF(CX309&gt;0,"VENCIDA",IF(CX309&gt;=-5,"POR VENCER","AL DÍA"))))</f>
        <v>AL DÍA</v>
      </c>
      <c r="DC309">
        <f>IF(N($H309)&lt;17,"",IF(CW309="","",CW309+31))</f>
        <v>46589</v>
      </c>
      <c r="DD309">
        <f>IF(DC309="","",TODAY()-DC309)</f>
        <v>-271</v>
      </c>
      <c r="DG309" t="str">
        <f>IF(DC309="","SIN ESTADO",IF(DE309&lt;&gt;"","PAGA",IF(DD309&gt;0,"VENCIDA",IF(DD309&gt;=-5,"POR VENCER","AL DÍA"))))</f>
        <v>AL DÍA</v>
      </c>
      <c r="DI309">
        <f>IF(N($H309)&lt;18,"",IF(DC309="","",DC309+31))</f>
        <v>46620</v>
      </c>
      <c r="DJ309">
        <f>IF(DI309="","",TODAY()-DI309)</f>
        <v>-302</v>
      </c>
      <c r="DM309" t="str">
        <f>IF(DI309="","SIN ESTADO",IF(DK309&lt;&gt;"","PAGA",IF(DJ309&gt;0,"VENCIDA",IF(DJ309&gt;=-5,"POR VENCER","AL DÍA"))))</f>
        <v>AL DÍA</v>
      </c>
      <c r="DO309">
        <f>IF(N($H309)&lt;19,"",IF(DI309="","",DI309+31))</f>
        <v>46651</v>
      </c>
      <c r="DP309">
        <f>IF(DO309="","",TODAY()-DO309)</f>
        <v>-333</v>
      </c>
      <c r="DS309" t="str">
        <f>IF(DO309="","SIN ESTADO",IF(DQ309&lt;&gt;"","PAGA",IF(DP309&gt;0,"VENCIDA",IF(DP309&gt;=-5,"POR VENCER","AL DÍA"))))</f>
        <v>AL DÍA</v>
      </c>
      <c r="DU309">
        <f>IF(N($H309)&lt;20,"",IF(DO309="","",DO309+31))</f>
        <v>46682</v>
      </c>
      <c r="DV309">
        <f>IF(DU309="","",TODAY()-DU309)</f>
        <v>-364</v>
      </c>
      <c r="DY309" t="str">
        <f>IF(DU309="","SIN ESTADO",IF(DW309&lt;&gt;"","PAGA",IF(DV309&gt;0,"VENCIDA",IF(DV309&gt;=-5,"POR VENCER","AL DÍA"))))</f>
        <v>AL DÍA</v>
      </c>
      <c r="EA309">
        <f>IF(N($H309)&lt;21,"",IF(DU309="","",DU309+31))</f>
        <v>46713</v>
      </c>
      <c r="EB309">
        <f>IF(EA309="","",TODAY()-EA309)</f>
        <v>-395</v>
      </c>
      <c r="EE309" t="str">
        <f>IF(EA309="","SIN ESTADO",IF(EC309&lt;&gt;"","PAGA",IF(EB309&gt;0,"VENCIDA",IF(EB309&gt;=-5,"POR VENCER","AL DÍA"))))</f>
        <v>AL DÍA</v>
      </c>
      <c r="EG309">
        <f>IF(N($H309)&lt;22,"",IF(EA309="","",EA309+31))</f>
        <v>46744</v>
      </c>
      <c r="EH309">
        <f>IF(EG309="","",TODAY()-EG309)</f>
        <v>-426</v>
      </c>
      <c r="EK309" t="str">
        <f>IF(EG309="","SIN ESTADO",IF(EI309&lt;&gt;"","PAGA",IF(EH309&gt;0,"VENCIDA",IF(EH309&gt;=-5,"POR VENCER","AL DÍA"))))</f>
        <v>AL DÍA</v>
      </c>
      <c r="EM309">
        <f>IF(N($H309)&lt;23,"",IF(EG309="","",EG309+31))</f>
        <v>46775</v>
      </c>
      <c r="EN309">
        <f>IF(EM309="","",TODAY()-EM309)</f>
        <v>-457</v>
      </c>
      <c r="EQ309" t="str">
        <f>IF(EM309="","SIN ESTADO",IF(EO309&lt;&gt;"","PAGA",IF(EN309&gt;0,"VENCIDA",IF(EN309&gt;=-5,"POR VENCER","AL DÍA"))))</f>
        <v>AL DÍA</v>
      </c>
      <c r="ES309">
        <f>IF(N($H309)&lt;24,"",IF(EM309="","",EM309+31))</f>
        <v>46806</v>
      </c>
      <c r="ET309">
        <f>IF(ES309="","",TODAY()-ES309)</f>
        <v>-488</v>
      </c>
      <c r="EW309" t="str">
        <f>IF(ES309="","SIN ESTADO",IF(EU309&lt;&gt;"","PAGA",IF(ET309&gt;0,"VENCIDA",IF(ET309&gt;=-5,"POR VENCER","AL DÍA"))))</f>
        <v>AL DÍA</v>
      </c>
      <c r="EY309" t="str">
        <f>IF(N($H309)&lt;25,"",IF(ES309="","",ES309+31))</f>
        <v/>
      </c>
      <c r="EZ309" t="str">
        <f>IF(EY309="","",TODAY()-EY309)</f>
        <v/>
      </c>
      <c r="FC309" t="str">
        <f>IF(EY309="","SIN ESTADO",IF(FA309&lt;&gt;"","PAGA",IF(EZ309&gt;0,"VENCIDA",IF(EZ309&gt;=-5,"POR VENCER","AL DÍA"))))</f>
        <v>SIN ESTADO</v>
      </c>
      <c r="FE309" t="str">
        <f>IF(N($H309)&lt;26,"",IF(EY309="","",EY309+31))</f>
        <v/>
      </c>
      <c r="FF309" t="str">
        <f>IF(FE309="","",TODAY()-FE309)</f>
        <v/>
      </c>
      <c r="FI309" t="str">
        <f>IF(FE309="","SIN ESTADO",IF(FG309&lt;&gt;"","PAGA",IF(FF309&gt;0,"VENCIDA",IF(FF309&gt;=-5,"POR VENCER","AL DÍA"))))</f>
        <v>SIN ESTADO</v>
      </c>
      <c r="FK309" t="str">
        <f>IF(N($H309)&lt;27,"",IF(FE309="","",FE309+31))</f>
        <v/>
      </c>
      <c r="FL309" t="str">
        <f>IF(FK309="","",TODAY()-FK309)</f>
        <v/>
      </c>
      <c r="FO309" t="str">
        <f>IF(FK309="","SIN ESTADO",IF(FM309&lt;&gt;"","PAGA",IF(FL309&gt;0,"VENCIDA",IF(FL309&gt;=-5,"POR VENCER","AL DÍA"))))</f>
        <v>SIN ESTADO</v>
      </c>
      <c r="FQ309" t="str">
        <f>IF(N($H309)&lt;28,"",IF(FK309="","",FK309+31))</f>
        <v/>
      </c>
      <c r="FR309" t="str">
        <f>IF(FQ309="","",TODAY()-FQ309)</f>
        <v/>
      </c>
      <c r="FU309" t="str">
        <f>IF(FQ309="","SIN ESTADO",IF(FS309&lt;&gt;"","PAGA",IF(FR309&gt;0,"VENCIDA",IF(FR309&gt;=-5,"POR VENCER","AL DÍA"))))</f>
        <v>SIN ESTADO</v>
      </c>
      <c r="FW309" t="str">
        <f>IF(N($H309)&lt;29,"",IF(FQ309="","",FQ309+31))</f>
        <v/>
      </c>
      <c r="FX309" t="str">
        <f>IF(FW309="","",TODAY()-FW309)</f>
        <v/>
      </c>
      <c r="GA309" t="str">
        <f>IF(FW309="","SIN ESTADO",IF(FY309&lt;&gt;"","PAGA",IF(FX309&gt;0,"VENCIDA",IF(FX309&gt;=-5,"POR VENCER","AL DÍA"))))</f>
        <v>SIN ESTADO</v>
      </c>
      <c r="GC309" t="str">
        <f>IF(N($H309)&lt;30,"",IF(FW309="","",FW309+31))</f>
        <v/>
      </c>
      <c r="GD309" t="str">
        <f>IF(GC309="","",TODAY()-GC309)</f>
        <v/>
      </c>
      <c r="GG309" t="str">
        <f>IF(GC309="","SIN ESTADO",IF(GE309&lt;&gt;"","PAGA",IF(GD309&gt;0,"VENCIDA",IF(GD309&gt;=-5,"POR VENCER","AL DÍA"))))</f>
        <v>SIN ESTADO</v>
      </c>
      <c r="GI309" t="str">
        <f>IF(N($H309)&lt;31,"",IF(GC309="","",GC309+31))</f>
        <v/>
      </c>
      <c r="GJ309" t="str">
        <f>IF(GI309="","",TODAY()-GI309)</f>
        <v/>
      </c>
      <c r="GM309" t="str">
        <f>IF(GI309="","SIN ESTADO",IF(GK309&lt;&gt;"","PAGA",IF(GJ309&gt;0,"VENCIDA",IF(GJ309&gt;=-5,"POR VENCER","AL DÍA"))))</f>
        <v>SIN ESTADO</v>
      </c>
      <c r="GO309" t="str">
        <f>IF(N($H309)&lt;32,"",IF(GI309="","",GI309+31))</f>
        <v/>
      </c>
      <c r="GP309" t="str">
        <f>IF(GO309="","",TODAY()-GO309)</f>
        <v/>
      </c>
      <c r="GS309" t="str">
        <f>IF(GO309="","SIN ESTADO",IF(GQ309&lt;&gt;"","PAGA",IF(GP309&gt;0,"VENCIDA",IF(GP309&gt;=-5,"POR VENCER","AL DÍA"))))</f>
        <v>SIN ESTADO</v>
      </c>
      <c r="GU309" t="str">
        <f>IF(N($H309)&lt;33,"",IF(GO309="","",GO309+31))</f>
        <v/>
      </c>
      <c r="GV309" t="str">
        <f>IF(GU309="","",TODAY()-GU309)</f>
        <v/>
      </c>
      <c r="GY309" t="str">
        <f>IF(GU309="","SIN ESTADO",IF(GW309&lt;&gt;"","PAGA",IF(GV309&gt;0,"VENCIDA",IF(GV309&gt;=-5,"POR VENCER","AL DÍA"))))</f>
        <v>SIN ESTADO</v>
      </c>
      <c r="HA309" t="str">
        <f>IF(N($H309)&lt;34,"",IF(GU309="","",GU309+31))</f>
        <v/>
      </c>
      <c r="HB309" t="str">
        <f>IF(HA309="","",TODAY()-HA309)</f>
        <v/>
      </c>
      <c r="HE309" t="str">
        <f>IF(HA309="","SIN ESTADO",IF(HC309&lt;&gt;"","PAGA",IF(HB309&gt;0,"VENCIDA",IF(HB309&gt;=-5,"POR VENCER","AL DÍA"))))</f>
        <v>SIN ESTADO</v>
      </c>
      <c r="HG309" t="str">
        <f>IF(N($H309)&lt;35,"",IF(HA309="","",HA309+31))</f>
        <v/>
      </c>
      <c r="HH309" t="str">
        <f>IF(HG309="","",TODAY()-HG309)</f>
        <v/>
      </c>
      <c r="HK309" t="str">
        <f>IF(HG309="","SIN ESTADO",IF(HI309&lt;&gt;"","PAGA",IF(HH309&gt;0,"VENCIDA",IF(HH309&gt;=-5,"POR VENCER","AL DÍA"))))</f>
        <v>SIN ESTADO</v>
      </c>
      <c r="HM309" t="str">
        <f>IF(N($H309)&lt;36,"",IF(HG309="","",HG309+31))</f>
        <v/>
      </c>
      <c r="HN309" t="str">
        <f>IF(HM309="","",TODAY()-HM309)</f>
        <v/>
      </c>
      <c r="HQ309" t="str">
        <f>IF(HM309="","SIN ESTADO",IF(HO309&lt;&gt;"","PAGA",IF(HN309&gt;0,"VENCIDA",IF(HN309&gt;=-5,"POR VENCER","AL DÍA"))))</f>
        <v>SIN ESTADO</v>
      </c>
      <c r="HS309">
        <f>N309+T309+Z309+AF309+AL309+AR309+AX309+BD309+BJ309+BP309+BV309+CB309+CH309+CN309+CT309+CZ309+DF309+DL309+DR309+DX309+ED309+EJ309+EP309+EV309+FB309+FH309+FN309+FT309+FZ309+GF309+GL309+GR309+GX309+HD309+HJ309+HP309</f>
        <v>7000000</v>
      </c>
      <c r="HU309">
        <f>IFERROR(N($J309),0)</f>
        <v>1000000</v>
      </c>
      <c r="HW309">
        <f>SUMPRODUCT((MOD(COLUMN($M309:$HR309)-COLUMN($M309),6)=0)*ISNUMBER($M309:$HR309)*($M309:$HR309&gt;=RESUMEN!$C$26)*($M309:$HR309&lt;=RESUMEN!$C$27)*IFERROR(N($N309:$HS309),0))</f>
        <v>0</v>
      </c>
      <c r="HX309">
        <f>SUMPRODUCT((MOD(COLUMN($M309:$HR309)-COLUMN($M309),6)=0)*ISNUMBER($M309:$HR309)*($M309:$HR309&gt;=RESUMEN!$C$26)*($M309:$HR309&lt;=RESUMEN!$C$27))</f>
        <v>0</v>
      </c>
    </row>
    <row r="310">
      <c r="B310">
        <f>VENTAS!A309</f>
        <v>307</v>
      </c>
      <c r="C310" t="str">
        <f>VENTAS!B309</f>
        <v xml:space="preserve">LC2 - 32 - 7 </v>
      </c>
      <c r="D310" t="str">
        <f>VENTAS!C309</f>
        <v>VENDIDO</v>
      </c>
      <c r="E310">
        <f>VENTAS!D309</f>
        <v>28000000</v>
      </c>
      <c r="F310">
        <f>VENTAS!J309</f>
        <v>24000000</v>
      </c>
      <c r="G310">
        <f>VENTAS!F309</f>
        <v>46085</v>
      </c>
      <c r="H310">
        <f>VENTAS!K309</f>
        <v>24</v>
      </c>
      <c r="I310" t="str">
        <f>VENTAS!M309</f>
        <v xml:space="preserve">04 DE CADA MES </v>
      </c>
      <c r="J310">
        <f>VENTAS!L309</f>
        <v>1000000</v>
      </c>
      <c r="K310">
        <f>IF(N($H310)&lt;1,"",$G310+31)</f>
        <v>46116</v>
      </c>
      <c r="L310">
        <f>IF(K310="","",TODAY()-K310)</f>
        <v>202</v>
      </c>
      <c r="M310">
        <v>46118</v>
      </c>
      <c r="N310">
        <v>1000000</v>
      </c>
      <c r="O310" t="str">
        <f>IF(K310="","SIN ESTADO",IF(M310&lt;&gt;"","PAGA",IF(L310&gt;0,"VENCIDA",IF(L310&gt;=-5,"POR VENCER","AL DÍA"))))</f>
        <v>PAGA</v>
      </c>
      <c r="P310" t="str">
        <v>TRANSFERENCIA</v>
      </c>
      <c r="Q310">
        <f>IF(N($H310)&lt;2,"",IF(K310="","",K310+31))</f>
        <v>46147</v>
      </c>
      <c r="R310">
        <f>IF(Q310="","",TODAY()-Q310)</f>
        <v>171</v>
      </c>
      <c r="S310">
        <v>46148</v>
      </c>
      <c r="T310">
        <v>1000000</v>
      </c>
      <c r="U310" t="str">
        <f>IF(Q310="","SIN ESTADO",IF(S310&lt;&gt;"","PAGA",IF(R310&gt;0,"VENCIDA",IF(R310&gt;=-5,"POR VENCER","AL DÍA"))))</f>
        <v>PAGA</v>
      </c>
      <c r="V310" t="str">
        <v>TRANSFERENCIA</v>
      </c>
      <c r="W310">
        <f>IF(N($H310)&lt;3,"",IF(Q310="","",Q310+31))</f>
        <v>46178</v>
      </c>
      <c r="X310">
        <f>IF(W310="","",TODAY()-W310)</f>
        <v>140</v>
      </c>
      <c r="Y310">
        <v>46182</v>
      </c>
      <c r="Z310">
        <v>1000000</v>
      </c>
      <c r="AA310" t="str">
        <f>IF(W310="","SIN ESTADO",IF(Y310&lt;&gt;"","PAGA",IF(X310&gt;0,"VENCIDA",IF(X310&gt;=-5,"POR VENCER","AL DÍA"))))</f>
        <v>PAGA</v>
      </c>
      <c r="AB310" t="str">
        <v>TRANSFERENCIA</v>
      </c>
      <c r="AC310">
        <f>IF(N($H310)&lt;4,"",IF(W310="","",W310+31))</f>
        <v>46209</v>
      </c>
      <c r="AD310">
        <f>IF(AC310="","",TODAY()-AC310)</f>
        <v>109</v>
      </c>
      <c r="AE310">
        <v>46272</v>
      </c>
      <c r="AF310">
        <v>1000000</v>
      </c>
      <c r="AG310" t="str">
        <f>IF(AC310="","SIN ESTADO",IF(AE310&lt;&gt;"","PAGA",IF(AD310&gt;0,"VENCIDA",IF(AD310&gt;=-5,"POR VENCER","AL DÍA"))))</f>
        <v>PAGA</v>
      </c>
      <c r="AH310" t="str">
        <v>TRANSFERENCIA</v>
      </c>
      <c r="AI310">
        <f>IF(N($H310)&lt;5,"",IF(AC310="","",AC310+31))</f>
        <v>46240</v>
      </c>
      <c r="AJ310">
        <f>IF(AI310="","",TODAY()-AI310)</f>
        <v>78</v>
      </c>
      <c r="AK310">
        <v>46316</v>
      </c>
      <c r="AL310">
        <v>1000000</v>
      </c>
      <c r="AM310" t="str">
        <f>IF(AI310="","SIN ESTADO",IF(AK310&lt;&gt;"","PAGA",IF(AJ310&gt;0,"VENCIDA",IF(AJ310&gt;=-5,"POR VENCER","AL DÍA"))))</f>
        <v>PAGA</v>
      </c>
      <c r="AN310" t="str">
        <v>TRANSFERENCIA</v>
      </c>
      <c r="AO310">
        <f>IF(N($H310)&lt;6,"",IF(AI310="","",AI310+31))</f>
        <v>46271</v>
      </c>
      <c r="AP310">
        <f>IF(AO310="","",TODAY()-AO310)</f>
        <v>47</v>
      </c>
      <c r="AS310" t="str">
        <f>IF(AO310="","SIN ESTADO",IF(AQ310&lt;&gt;"","PAGA",IF(AP310&gt;0,"VENCIDA",IF(AP310&gt;=-5,"POR VENCER","AL DÍA"))))</f>
        <v>VENCIDA</v>
      </c>
      <c r="AU310">
        <f>IF(N($H310)&lt;7,"",IF(AO310="","",AO310+31))</f>
        <v>46302</v>
      </c>
      <c r="AV310">
        <f>IF(AU310="","",TODAY()-AU310)</f>
        <v>16</v>
      </c>
      <c r="AY310" t="str">
        <f>IF(AU310="","SIN ESTADO",IF(AW310&lt;&gt;"","PAGA",IF(AV310&gt;0,"VENCIDA",IF(AV310&gt;=-5,"POR VENCER","AL DÍA"))))</f>
        <v>VENCIDA</v>
      </c>
      <c r="BA310">
        <f>IF(N($H310)&lt;8,"",IF(AU310="","",AU310+31))</f>
        <v>46333</v>
      </c>
      <c r="BB310">
        <f>IF(BA310="","",TODAY()-BA310)</f>
        <v>-15</v>
      </c>
      <c r="BE310" t="str">
        <f>IF(BA310="","SIN ESTADO",IF(BC310&lt;&gt;"","PAGA",IF(BB310&gt;0,"VENCIDA",IF(BB310&gt;=-5,"POR VENCER","AL DÍA"))))</f>
        <v>AL DÍA</v>
      </c>
      <c r="BG310">
        <f>IF(N($H310)&lt;9,"",IF(BA310="","",BA310+31))</f>
        <v>46364</v>
      </c>
      <c r="BH310">
        <f>IF(BG310="","",TODAY()-BG310)</f>
        <v>-46</v>
      </c>
      <c r="BK310" t="str">
        <f>IF(BG310="","SIN ESTADO",IF(BI310&lt;&gt;"","PAGA",IF(BH310&gt;0,"VENCIDA",IF(BH310&gt;=-5,"POR VENCER","AL DÍA"))))</f>
        <v>AL DÍA</v>
      </c>
      <c r="BM310">
        <f>IF(N($H310)&lt;10,"",IF(BG310="","",BG310+31))</f>
        <v>46395</v>
      </c>
      <c r="BN310">
        <f>IF(BM310="","",TODAY()-BM310)</f>
        <v>-77</v>
      </c>
      <c r="BQ310" t="str">
        <f>IF(BM310="","SIN ESTADO",IF(BO310&lt;&gt;"","PAGA",IF(BN310&gt;0,"VENCIDA",IF(BN310&gt;=-5,"POR VENCER","AL DÍA"))))</f>
        <v>AL DÍA</v>
      </c>
      <c r="BS310">
        <f>IF(N($H310)&lt;11,"",IF(BM310="","",BM310+31))</f>
        <v>46426</v>
      </c>
      <c r="BT310">
        <f>IF(BS310="","",TODAY()-BS310)</f>
        <v>-108</v>
      </c>
      <c r="BW310" t="str">
        <f>IF(BS310="","SIN ESTADO",IF(BU310&lt;&gt;"","PAGA",IF(BT310&gt;0,"VENCIDA",IF(BT310&gt;=-5,"POR VENCER","AL DÍA"))))</f>
        <v>AL DÍA</v>
      </c>
      <c r="BY310">
        <f>IF(N($H310)&lt;12,"",IF(BS310="","",BS310+31))</f>
        <v>46457</v>
      </c>
      <c r="BZ310">
        <f>IF(BY310="","",TODAY()-BY310)</f>
        <v>-139</v>
      </c>
      <c r="CC310" t="str">
        <f>IF(BY310="","SIN ESTADO",IF(CA310&lt;&gt;"","PAGA",IF(BZ310&gt;0,"VENCIDA",IF(BZ310&gt;=-5,"POR VENCER","AL DÍA"))))</f>
        <v>AL DÍA</v>
      </c>
      <c r="CE310">
        <f>IF(N($H310)&lt;13,"",IF(BY310="","",BY310+31))</f>
        <v>46488</v>
      </c>
      <c r="CF310">
        <f>IF(CE310="","",TODAY()-CE310)</f>
        <v>-170</v>
      </c>
      <c r="CI310" t="str">
        <f>IF(CE310="","SIN ESTADO",IF(CG310&lt;&gt;"","PAGA",IF(CF310&gt;0,"VENCIDA",IF(CF310&gt;=-5,"POR VENCER","AL DÍA"))))</f>
        <v>AL DÍA</v>
      </c>
      <c r="CK310">
        <f>IF(N($H310)&lt;14,"",IF(CE310="","",CE310+31))</f>
        <v>46519</v>
      </c>
      <c r="CL310">
        <f>IF(CK310="","",TODAY()-CK310)</f>
        <v>-201</v>
      </c>
      <c r="CO310" t="str">
        <f>IF(CK310="","SIN ESTADO",IF(CM310&lt;&gt;"","PAGA",IF(CL310&gt;0,"VENCIDA",IF(CL310&gt;=-5,"POR VENCER","AL DÍA"))))</f>
        <v>AL DÍA</v>
      </c>
      <c r="CQ310">
        <f>IF(N($H310)&lt;15,"",IF(CK310="","",CK310+31))</f>
        <v>46550</v>
      </c>
      <c r="CR310">
        <f>IF(CQ310="","",TODAY()-CQ310)</f>
        <v>-232</v>
      </c>
      <c r="CU310" t="str">
        <f>IF(CQ310="","SIN ESTADO",IF(CS310&lt;&gt;"","PAGA",IF(CR310&gt;0,"VENCIDA",IF(CR310&gt;=-5,"POR VENCER","AL DÍA"))))</f>
        <v>AL DÍA</v>
      </c>
      <c r="CW310">
        <f>IF(N($H310)&lt;16,"",IF(CQ310="","",CQ310+31))</f>
        <v>46581</v>
      </c>
      <c r="CX310">
        <f>IF(CW310="","",TODAY()-CW310)</f>
        <v>-263</v>
      </c>
      <c r="DA310" t="str">
        <f>IF(CW310="","SIN ESTADO",IF(CY310&lt;&gt;"","PAGA",IF(CX310&gt;0,"VENCIDA",IF(CX310&gt;=-5,"POR VENCER","AL DÍA"))))</f>
        <v>AL DÍA</v>
      </c>
      <c r="DC310">
        <f>IF(N($H310)&lt;17,"",IF(CW310="","",CW310+31))</f>
        <v>46612</v>
      </c>
      <c r="DD310">
        <f>IF(DC310="","",TODAY()-DC310)</f>
        <v>-294</v>
      </c>
      <c r="DG310" t="str">
        <f>IF(DC310="","SIN ESTADO",IF(DE310&lt;&gt;"","PAGA",IF(DD310&gt;0,"VENCIDA",IF(DD310&gt;=-5,"POR VENCER","AL DÍA"))))</f>
        <v>AL DÍA</v>
      </c>
      <c r="DI310">
        <f>IF(N($H310)&lt;18,"",IF(DC310="","",DC310+31))</f>
        <v>46643</v>
      </c>
      <c r="DJ310">
        <f>IF(DI310="","",TODAY()-DI310)</f>
        <v>-325</v>
      </c>
      <c r="DM310" t="str">
        <f>IF(DI310="","SIN ESTADO",IF(DK310&lt;&gt;"","PAGA",IF(DJ310&gt;0,"VENCIDA",IF(DJ310&gt;=-5,"POR VENCER","AL DÍA"))))</f>
        <v>AL DÍA</v>
      </c>
      <c r="DO310">
        <f>IF(N($H310)&lt;19,"",IF(DI310="","",DI310+31))</f>
        <v>46674</v>
      </c>
      <c r="DP310">
        <f>IF(DO310="","",TODAY()-DO310)</f>
        <v>-356</v>
      </c>
      <c r="DS310" t="str">
        <f>IF(DO310="","SIN ESTADO",IF(DQ310&lt;&gt;"","PAGA",IF(DP310&gt;0,"VENCIDA",IF(DP310&gt;=-5,"POR VENCER","AL DÍA"))))</f>
        <v>AL DÍA</v>
      </c>
      <c r="DU310">
        <f>IF(N($H310)&lt;20,"",IF(DO310="","",DO310+31))</f>
        <v>46705</v>
      </c>
      <c r="DV310">
        <f>IF(DU310="","",TODAY()-DU310)</f>
        <v>-387</v>
      </c>
      <c r="DY310" t="str">
        <f>IF(DU310="","SIN ESTADO",IF(DW310&lt;&gt;"","PAGA",IF(DV310&gt;0,"VENCIDA",IF(DV310&gt;=-5,"POR VENCER","AL DÍA"))))</f>
        <v>AL DÍA</v>
      </c>
      <c r="EA310">
        <f>IF(N($H310)&lt;21,"",IF(DU310="","",DU310+31))</f>
        <v>46736</v>
      </c>
      <c r="EB310">
        <f>IF(EA310="","",TODAY()-EA310)</f>
        <v>-418</v>
      </c>
      <c r="EE310" t="str">
        <f>IF(EA310="","SIN ESTADO",IF(EC310&lt;&gt;"","PAGA",IF(EB310&gt;0,"VENCIDA",IF(EB310&gt;=-5,"POR VENCER","AL DÍA"))))</f>
        <v>AL DÍA</v>
      </c>
      <c r="EG310">
        <f>IF(N($H310)&lt;22,"",IF(EA310="","",EA310+31))</f>
        <v>46767</v>
      </c>
      <c r="EH310">
        <f>IF(EG310="","",TODAY()-EG310)</f>
        <v>-449</v>
      </c>
      <c r="EK310" t="str">
        <f>IF(EG310="","SIN ESTADO",IF(EI310&lt;&gt;"","PAGA",IF(EH310&gt;0,"VENCIDA",IF(EH310&gt;=-5,"POR VENCER","AL DÍA"))))</f>
        <v>AL DÍA</v>
      </c>
      <c r="EM310">
        <f>IF(N($H310)&lt;23,"",IF(EG310="","",EG310+31))</f>
        <v>46798</v>
      </c>
      <c r="EN310">
        <f>IF(EM310="","",TODAY()-EM310)</f>
        <v>-480</v>
      </c>
      <c r="EQ310" t="str">
        <f>IF(EM310="","SIN ESTADO",IF(EO310&lt;&gt;"","PAGA",IF(EN310&gt;0,"VENCIDA",IF(EN310&gt;=-5,"POR VENCER","AL DÍA"))))</f>
        <v>AL DÍA</v>
      </c>
      <c r="ES310">
        <f>IF(N($H310)&lt;24,"",IF(EM310="","",EM310+31))</f>
        <v>46829</v>
      </c>
      <c r="ET310">
        <f>IF(ES310="","",TODAY()-ES310)</f>
        <v>-511</v>
      </c>
      <c r="EW310" t="str">
        <f>IF(ES310="","SIN ESTADO",IF(EU310&lt;&gt;"","PAGA",IF(ET310&gt;0,"VENCIDA",IF(ET310&gt;=-5,"POR VENCER","AL DÍA"))))</f>
        <v>AL DÍA</v>
      </c>
      <c r="EY310" t="str">
        <f>IF(N($H310)&lt;25,"",IF(ES310="","",ES310+31))</f>
        <v/>
      </c>
      <c r="EZ310" t="str">
        <f>IF(EY310="","",TODAY()-EY310)</f>
        <v/>
      </c>
      <c r="FC310" t="str">
        <f>IF(EY310="","SIN ESTADO",IF(FA310&lt;&gt;"","PAGA",IF(EZ310&gt;0,"VENCIDA",IF(EZ310&gt;=-5,"POR VENCER","AL DÍA"))))</f>
        <v>SIN ESTADO</v>
      </c>
      <c r="FE310" t="str">
        <f>IF(N($H310)&lt;26,"",IF(EY310="","",EY310+31))</f>
        <v/>
      </c>
      <c r="FF310" t="str">
        <f>IF(FE310="","",TODAY()-FE310)</f>
        <v/>
      </c>
      <c r="FI310" t="str">
        <f>IF(FE310="","SIN ESTADO",IF(FG310&lt;&gt;"","PAGA",IF(FF310&gt;0,"VENCIDA",IF(FF310&gt;=-5,"POR VENCER","AL DÍA"))))</f>
        <v>SIN ESTADO</v>
      </c>
      <c r="FK310" t="str">
        <f>IF(N($H310)&lt;27,"",IF(FE310="","",FE310+31))</f>
        <v/>
      </c>
      <c r="FL310" t="str">
        <f>IF(FK310="","",TODAY()-FK310)</f>
        <v/>
      </c>
      <c r="FO310" t="str">
        <f>IF(FK310="","SIN ESTADO",IF(FM310&lt;&gt;"","PAGA",IF(FL310&gt;0,"VENCIDA",IF(FL310&gt;=-5,"POR VENCER","AL DÍA"))))</f>
        <v>SIN ESTADO</v>
      </c>
      <c r="FQ310" t="str">
        <f>IF(N($H310)&lt;28,"",IF(FK310="","",FK310+31))</f>
        <v/>
      </c>
      <c r="FR310" t="str">
        <f>IF(FQ310="","",TODAY()-FQ310)</f>
        <v/>
      </c>
      <c r="FU310" t="str">
        <f>IF(FQ310="","SIN ESTADO",IF(FS310&lt;&gt;"","PAGA",IF(FR310&gt;0,"VENCIDA",IF(FR310&gt;=-5,"POR VENCER","AL DÍA"))))</f>
        <v>SIN ESTADO</v>
      </c>
      <c r="FW310" t="str">
        <f>IF(N($H310)&lt;29,"",IF(FQ310="","",FQ310+31))</f>
        <v/>
      </c>
      <c r="FX310" t="str">
        <f>IF(FW310="","",TODAY()-FW310)</f>
        <v/>
      </c>
      <c r="GA310" t="str">
        <f>IF(FW310="","SIN ESTADO",IF(FY310&lt;&gt;"","PAGA",IF(FX310&gt;0,"VENCIDA",IF(FX310&gt;=-5,"POR VENCER","AL DÍA"))))</f>
        <v>SIN ESTADO</v>
      </c>
      <c r="GC310" t="str">
        <f>IF(N($H310)&lt;30,"",IF(FW310="","",FW310+31))</f>
        <v/>
      </c>
      <c r="GD310" t="str">
        <f>IF(GC310="","",TODAY()-GC310)</f>
        <v/>
      </c>
      <c r="GG310" t="str">
        <f>IF(GC310="","SIN ESTADO",IF(GE310&lt;&gt;"","PAGA",IF(GD310&gt;0,"VENCIDA",IF(GD310&gt;=-5,"POR VENCER","AL DÍA"))))</f>
        <v>SIN ESTADO</v>
      </c>
      <c r="GI310" t="str">
        <f>IF(N($H310)&lt;31,"",IF(GC310="","",GC310+31))</f>
        <v/>
      </c>
      <c r="GJ310" t="str">
        <f>IF(GI310="","",TODAY()-GI310)</f>
        <v/>
      </c>
      <c r="GM310" t="str">
        <f>IF(GI310="","SIN ESTADO",IF(GK310&lt;&gt;"","PAGA",IF(GJ310&gt;0,"VENCIDA",IF(GJ310&gt;=-5,"POR VENCER","AL DÍA"))))</f>
        <v>SIN ESTADO</v>
      </c>
      <c r="GO310" t="str">
        <f>IF(N($H310)&lt;32,"",IF(GI310="","",GI310+31))</f>
        <v/>
      </c>
      <c r="GP310" t="str">
        <f>IF(GO310="","",TODAY()-GO310)</f>
        <v/>
      </c>
      <c r="GS310" t="str">
        <f>IF(GO310="","SIN ESTADO",IF(GQ310&lt;&gt;"","PAGA",IF(GP310&gt;0,"VENCIDA",IF(GP310&gt;=-5,"POR VENCER","AL DÍA"))))</f>
        <v>SIN ESTADO</v>
      </c>
      <c r="GU310" t="str">
        <f>IF(N($H310)&lt;33,"",IF(GO310="","",GO310+31))</f>
        <v/>
      </c>
      <c r="GV310" t="str">
        <f>IF(GU310="","",TODAY()-GU310)</f>
        <v/>
      </c>
      <c r="GY310" t="str">
        <f>IF(GU310="","SIN ESTADO",IF(GW310&lt;&gt;"","PAGA",IF(GV310&gt;0,"VENCIDA",IF(GV310&gt;=-5,"POR VENCER","AL DÍA"))))</f>
        <v>SIN ESTADO</v>
      </c>
      <c r="HA310" t="str">
        <f>IF(N($H310)&lt;34,"",IF(GU310="","",GU310+31))</f>
        <v/>
      </c>
      <c r="HB310" t="str">
        <f>IF(HA310="","",TODAY()-HA310)</f>
        <v/>
      </c>
      <c r="HE310" t="str">
        <f>IF(HA310="","SIN ESTADO",IF(HC310&lt;&gt;"","PAGA",IF(HB310&gt;0,"VENCIDA",IF(HB310&gt;=-5,"POR VENCER","AL DÍA"))))</f>
        <v>SIN ESTADO</v>
      </c>
      <c r="HG310" t="str">
        <f>IF(N($H310)&lt;35,"",IF(HA310="","",HA310+31))</f>
        <v/>
      </c>
      <c r="HH310" t="str">
        <f>IF(HG310="","",TODAY()-HG310)</f>
        <v/>
      </c>
      <c r="HK310" t="str">
        <f>IF(HG310="","SIN ESTADO",IF(HI310&lt;&gt;"","PAGA",IF(HH310&gt;0,"VENCIDA",IF(HH310&gt;=-5,"POR VENCER","AL DÍA"))))</f>
        <v>SIN ESTADO</v>
      </c>
      <c r="HM310" t="str">
        <f>IF(N($H310)&lt;36,"",IF(HG310="","",HG310+31))</f>
        <v/>
      </c>
      <c r="HN310" t="str">
        <f>IF(HM310="","",TODAY()-HM310)</f>
        <v/>
      </c>
      <c r="HQ310" t="str">
        <f>IF(HM310="","SIN ESTADO",IF(HO310&lt;&gt;"","PAGA",IF(HN310&gt;0,"VENCIDA",IF(HN310&gt;=-5,"POR VENCER","AL DÍA"))))</f>
        <v>SIN ESTADO</v>
      </c>
      <c r="HS310">
        <f>N310+T310+Z310+AF310+AL310+AR310+AX310+BD310+BJ310+BP310+BV310+CB310+CH310+CN310+CT310+CZ310+DF310+DL310+DR310+DX310+ED310+EJ310+EP310+EV310+FB310+FH310+FN310+FT310+FZ310+GF310+GL310+GR310+GX310+HD310+HJ310+HP310</f>
        <v>5000000</v>
      </c>
      <c r="HU310">
        <f>IFERROR(N($J310),0)</f>
        <v>1000000</v>
      </c>
      <c r="HW310">
        <f>SUMPRODUCT((MOD(COLUMN($M310:$HR310)-COLUMN($M310),6)=0)*ISNUMBER($M310:$HR310)*($M310:$HR310&gt;=RESUMEN!$C$26)*($M310:$HR310&lt;=RESUMEN!$C$27)*IFERROR(N($N310:$HS310),0))</f>
        <v>0</v>
      </c>
      <c r="HX310">
        <f>SUMPRODUCT((MOD(COLUMN($M310:$HR310)-COLUMN($M310),6)=0)*ISNUMBER($M310:$HR310)*($M310:$HR310&gt;=RESUMEN!$C$26)*($M310:$HR310&lt;=RESUMEN!$C$27))</f>
        <v>0</v>
      </c>
    </row>
    <row r="311">
      <c r="B311">
        <f>VENTAS!A310</f>
        <v>308</v>
      </c>
      <c r="C311" t="str">
        <f>VENTAS!B310</f>
        <v xml:space="preserve">LC2 - 32 - 8 </v>
      </c>
      <c r="D311" t="str">
        <f>VENTAS!C310</f>
        <v>VENDIDO</v>
      </c>
      <c r="E311">
        <f>VENTAS!D310</f>
        <v>28000000</v>
      </c>
      <c r="F311">
        <f>VENTAS!J310</f>
        <v>24000000</v>
      </c>
      <c r="G311">
        <f>VENTAS!F310</f>
        <v>46255</v>
      </c>
      <c r="H311">
        <f>VENTAS!K310</f>
        <v>24</v>
      </c>
      <c r="I311" t="str">
        <f>VENTAS!M310</f>
        <v>30 de cada mes</v>
      </c>
      <c r="J311">
        <f>VENTAS!L310</f>
        <v>1000000</v>
      </c>
      <c r="K311">
        <f>IF(N($H311)&lt;1,"",$G311+31)</f>
        <v>46286</v>
      </c>
      <c r="L311">
        <f>IF(K311="","",TODAY()-K311)</f>
        <v>32</v>
      </c>
      <c r="M311">
        <v>46290</v>
      </c>
      <c r="N311">
        <v>1000000</v>
      </c>
      <c r="O311" t="str">
        <f>IF(K311="","SIN ESTADO",IF(M311&lt;&gt;"","PAGA",IF(L311&gt;0,"VENCIDA",IF(L311&gt;=-5,"POR VENCER","AL DÍA"))))</f>
        <v>PAGA</v>
      </c>
      <c r="P311" t="str">
        <v>TRANSFERENCIA</v>
      </c>
      <c r="Q311">
        <f>IF(N($H311)&lt;2,"",IF(K311="","",K311+31))</f>
        <v>46317</v>
      </c>
      <c r="R311">
        <f>IF(Q311="","",TODAY()-Q311)</f>
        <v>1</v>
      </c>
      <c r="U311" t="str">
        <f>IF(Q311="","SIN ESTADO",IF(S311&lt;&gt;"","PAGA",IF(R311&gt;0,"VENCIDA",IF(R311&gt;=-5,"POR VENCER","AL DÍA"))))</f>
        <v>VENCIDA</v>
      </c>
      <c r="W311">
        <f>IF(N($H311)&lt;3,"",IF(Q311="","",Q311+31))</f>
        <v>46348</v>
      </c>
      <c r="X311">
        <f>IF(W311="","",TODAY()-W311)</f>
        <v>-30</v>
      </c>
      <c r="AA311" t="str">
        <f>IF(W311="","SIN ESTADO",IF(Y311&lt;&gt;"","PAGA",IF(X311&gt;0,"VENCIDA",IF(X311&gt;=-5,"POR VENCER","AL DÍA"))))</f>
        <v>AL DÍA</v>
      </c>
      <c r="AC311">
        <f>IF(N($H311)&lt;4,"",IF(W311="","",W311+31))</f>
        <v>46379</v>
      </c>
      <c r="AD311">
        <f>IF(AC311="","",TODAY()-AC311)</f>
        <v>-61</v>
      </c>
      <c r="AG311" t="str">
        <f>IF(AC311="","SIN ESTADO",IF(AE311&lt;&gt;"","PAGA",IF(AD311&gt;0,"VENCIDA",IF(AD311&gt;=-5,"POR VENCER","AL DÍA"))))</f>
        <v>AL DÍA</v>
      </c>
      <c r="AI311">
        <f>IF(N($H311)&lt;5,"",IF(AC311="","",AC311+31))</f>
        <v>46410</v>
      </c>
      <c r="AJ311">
        <f>IF(AI311="","",TODAY()-AI311)</f>
        <v>-92</v>
      </c>
      <c r="AM311" t="str">
        <f>IF(AI311="","SIN ESTADO",IF(AK311&lt;&gt;"","PAGA",IF(AJ311&gt;0,"VENCIDA",IF(AJ311&gt;=-5,"POR VENCER","AL DÍA"))))</f>
        <v>AL DÍA</v>
      </c>
      <c r="AO311">
        <f>IF(N($H311)&lt;6,"",IF(AI311="","",AI311+31))</f>
        <v>46441</v>
      </c>
      <c r="AP311">
        <f>IF(AO311="","",TODAY()-AO311)</f>
        <v>-123</v>
      </c>
      <c r="AS311" t="str">
        <f>IF(AO311="","SIN ESTADO",IF(AQ311&lt;&gt;"","PAGA",IF(AP311&gt;0,"VENCIDA",IF(AP311&gt;=-5,"POR VENCER","AL DÍA"))))</f>
        <v>AL DÍA</v>
      </c>
      <c r="AU311">
        <f>IF(N($H311)&lt;7,"",IF(AO311="","",AO311+31))</f>
        <v>46472</v>
      </c>
      <c r="AV311">
        <f>IF(AU311="","",TODAY()-AU311)</f>
        <v>-154</v>
      </c>
      <c r="AY311" t="str">
        <f>IF(AU311="","SIN ESTADO",IF(AW311&lt;&gt;"","PAGA",IF(AV311&gt;0,"VENCIDA",IF(AV311&gt;=-5,"POR VENCER","AL DÍA"))))</f>
        <v>AL DÍA</v>
      </c>
      <c r="BA311">
        <f>IF(N($H311)&lt;8,"",IF(AU311="","",AU311+31))</f>
        <v>46503</v>
      </c>
      <c r="BB311">
        <f>IF(BA311="","",TODAY()-BA311)</f>
        <v>-185</v>
      </c>
      <c r="BE311" t="str">
        <f>IF(BA311="","SIN ESTADO",IF(BC311&lt;&gt;"","PAGA",IF(BB311&gt;0,"VENCIDA",IF(BB311&gt;=-5,"POR VENCER","AL DÍA"))))</f>
        <v>AL DÍA</v>
      </c>
      <c r="BG311">
        <f>IF(N($H311)&lt;9,"",IF(BA311="","",BA311+31))</f>
        <v>46534</v>
      </c>
      <c r="BH311">
        <f>IF(BG311="","",TODAY()-BG311)</f>
        <v>-216</v>
      </c>
      <c r="BK311" t="str">
        <f>IF(BG311="","SIN ESTADO",IF(BI311&lt;&gt;"","PAGA",IF(BH311&gt;0,"VENCIDA",IF(BH311&gt;=-5,"POR VENCER","AL DÍA"))))</f>
        <v>AL DÍA</v>
      </c>
      <c r="BM311">
        <f>IF(N($H311)&lt;10,"",IF(BG311="","",BG311+31))</f>
        <v>46565</v>
      </c>
      <c r="BN311">
        <f>IF(BM311="","",TODAY()-BM311)</f>
        <v>-247</v>
      </c>
      <c r="BQ311" t="str">
        <f>IF(BM311="","SIN ESTADO",IF(BO311&lt;&gt;"","PAGA",IF(BN311&gt;0,"VENCIDA",IF(BN311&gt;=-5,"POR VENCER","AL DÍA"))))</f>
        <v>AL DÍA</v>
      </c>
      <c r="BS311">
        <f>IF(N($H311)&lt;11,"",IF(BM311="","",BM311+31))</f>
        <v>46596</v>
      </c>
      <c r="BT311">
        <f>IF(BS311="","",TODAY()-BS311)</f>
        <v>-278</v>
      </c>
      <c r="BW311" t="str">
        <f>IF(BS311="","SIN ESTADO",IF(BU311&lt;&gt;"","PAGA",IF(BT311&gt;0,"VENCIDA",IF(BT311&gt;=-5,"POR VENCER","AL DÍA"))))</f>
        <v>AL DÍA</v>
      </c>
      <c r="BY311">
        <f>IF(N($H311)&lt;12,"",IF(BS311="","",BS311+31))</f>
        <v>46627</v>
      </c>
      <c r="BZ311">
        <f>IF(BY311="","",TODAY()-BY311)</f>
        <v>-309</v>
      </c>
      <c r="CC311" t="str">
        <f>IF(BY311="","SIN ESTADO",IF(CA311&lt;&gt;"","PAGA",IF(BZ311&gt;0,"VENCIDA",IF(BZ311&gt;=-5,"POR VENCER","AL DÍA"))))</f>
        <v>AL DÍA</v>
      </c>
      <c r="CE311">
        <f>IF(N($H311)&lt;13,"",IF(BY311="","",BY311+31))</f>
        <v>46658</v>
      </c>
      <c r="CF311">
        <f>IF(CE311="","",TODAY()-CE311)</f>
        <v>-340</v>
      </c>
      <c r="CI311" t="str">
        <f>IF(CE311="","SIN ESTADO",IF(CG311&lt;&gt;"","PAGA",IF(CF311&gt;0,"VENCIDA",IF(CF311&gt;=-5,"POR VENCER","AL DÍA"))))</f>
        <v>AL DÍA</v>
      </c>
      <c r="CK311">
        <f>IF(N($H311)&lt;14,"",IF(CE311="","",CE311+31))</f>
        <v>46689</v>
      </c>
      <c r="CL311">
        <f>IF(CK311="","",TODAY()-CK311)</f>
        <v>-371</v>
      </c>
      <c r="CO311" t="str">
        <f>IF(CK311="","SIN ESTADO",IF(CM311&lt;&gt;"","PAGA",IF(CL311&gt;0,"VENCIDA",IF(CL311&gt;=-5,"POR VENCER","AL DÍA"))))</f>
        <v>AL DÍA</v>
      </c>
      <c r="CQ311">
        <f>IF(N($H311)&lt;15,"",IF(CK311="","",CK311+31))</f>
        <v>46720</v>
      </c>
      <c r="CR311">
        <f>IF(CQ311="","",TODAY()-CQ311)</f>
        <v>-402</v>
      </c>
      <c r="CU311" t="str">
        <f>IF(CQ311="","SIN ESTADO",IF(CS311&lt;&gt;"","PAGA",IF(CR311&gt;0,"VENCIDA",IF(CR311&gt;=-5,"POR VENCER","AL DÍA"))))</f>
        <v>AL DÍA</v>
      </c>
      <c r="CW311">
        <f>IF(N($H311)&lt;16,"",IF(CQ311="","",CQ311+31))</f>
        <v>46751</v>
      </c>
      <c r="CX311">
        <f>IF(CW311="","",TODAY()-CW311)</f>
        <v>-433</v>
      </c>
      <c r="DA311" t="str">
        <f>IF(CW311="","SIN ESTADO",IF(CY311&lt;&gt;"","PAGA",IF(CX311&gt;0,"VENCIDA",IF(CX311&gt;=-5,"POR VENCER","AL DÍA"))))</f>
        <v>AL DÍA</v>
      </c>
      <c r="DC311">
        <f>IF(N($H311)&lt;17,"",IF(CW311="","",CW311+31))</f>
        <v>46782</v>
      </c>
      <c r="DD311">
        <f>IF(DC311="","",TODAY()-DC311)</f>
        <v>-464</v>
      </c>
      <c r="DG311" t="str">
        <f>IF(DC311="","SIN ESTADO",IF(DE311&lt;&gt;"","PAGA",IF(DD311&gt;0,"VENCIDA",IF(DD311&gt;=-5,"POR VENCER","AL DÍA"))))</f>
        <v>AL DÍA</v>
      </c>
      <c r="DI311">
        <f>IF(N($H311)&lt;18,"",IF(DC311="","",DC311+31))</f>
        <v>46813</v>
      </c>
      <c r="DJ311">
        <f>IF(DI311="","",TODAY()-DI311)</f>
        <v>-495</v>
      </c>
      <c r="DM311" t="str">
        <f>IF(DI311="","SIN ESTADO",IF(DK311&lt;&gt;"","PAGA",IF(DJ311&gt;0,"VENCIDA",IF(DJ311&gt;=-5,"POR VENCER","AL DÍA"))))</f>
        <v>AL DÍA</v>
      </c>
      <c r="DO311">
        <f>IF(N($H311)&lt;19,"",IF(DI311="","",DI311+31))</f>
        <v>46844</v>
      </c>
      <c r="DP311">
        <f>IF(DO311="","",TODAY()-DO311)</f>
        <v>-526</v>
      </c>
      <c r="DS311" t="str">
        <f>IF(DO311="","SIN ESTADO",IF(DQ311&lt;&gt;"","PAGA",IF(DP311&gt;0,"VENCIDA",IF(DP311&gt;=-5,"POR VENCER","AL DÍA"))))</f>
        <v>AL DÍA</v>
      </c>
      <c r="DU311">
        <f>IF(N($H311)&lt;20,"",IF(DO311="","",DO311+31))</f>
        <v>46875</v>
      </c>
      <c r="DV311">
        <f>IF(DU311="","",TODAY()-DU311)</f>
        <v>-557</v>
      </c>
      <c r="DY311" t="str">
        <f>IF(DU311="","SIN ESTADO",IF(DW311&lt;&gt;"","PAGA",IF(DV311&gt;0,"VENCIDA",IF(DV311&gt;=-5,"POR VENCER","AL DÍA"))))</f>
        <v>AL DÍA</v>
      </c>
      <c r="EA311">
        <f>IF(N($H311)&lt;21,"",IF(DU311="","",DU311+31))</f>
        <v>46906</v>
      </c>
      <c r="EB311">
        <f>IF(EA311="","",TODAY()-EA311)</f>
        <v>-588</v>
      </c>
      <c r="EE311" t="str">
        <f>IF(EA311="","SIN ESTADO",IF(EC311&lt;&gt;"","PAGA",IF(EB311&gt;0,"VENCIDA",IF(EB311&gt;=-5,"POR VENCER","AL DÍA"))))</f>
        <v>AL DÍA</v>
      </c>
      <c r="EG311">
        <f>IF(N($H311)&lt;22,"",IF(EA311="","",EA311+31))</f>
        <v>46937</v>
      </c>
      <c r="EH311">
        <f>IF(EG311="","",TODAY()-EG311)</f>
        <v>-619</v>
      </c>
      <c r="EK311" t="str">
        <f>IF(EG311="","SIN ESTADO",IF(EI311&lt;&gt;"","PAGA",IF(EH311&gt;0,"VENCIDA",IF(EH311&gt;=-5,"POR VENCER","AL DÍA"))))</f>
        <v>AL DÍA</v>
      </c>
      <c r="EM311">
        <f>IF(N($H311)&lt;23,"",IF(EG311="","",EG311+31))</f>
        <v>46968</v>
      </c>
      <c r="EN311">
        <f>IF(EM311="","",TODAY()-EM311)</f>
        <v>-650</v>
      </c>
      <c r="EQ311" t="str">
        <f>IF(EM311="","SIN ESTADO",IF(EO311&lt;&gt;"","PAGA",IF(EN311&gt;0,"VENCIDA",IF(EN311&gt;=-5,"POR VENCER","AL DÍA"))))</f>
        <v>AL DÍA</v>
      </c>
      <c r="ES311">
        <f>IF(N($H311)&lt;24,"",IF(EM311="","",EM311+31))</f>
        <v>46999</v>
      </c>
      <c r="ET311">
        <f>IF(ES311="","",TODAY()-ES311)</f>
        <v>-681</v>
      </c>
      <c r="EW311" t="str">
        <f>IF(ES311="","SIN ESTADO",IF(EU311&lt;&gt;"","PAGA",IF(ET311&gt;0,"VENCIDA",IF(ET311&gt;=-5,"POR VENCER","AL DÍA"))))</f>
        <v>AL DÍA</v>
      </c>
      <c r="EY311" t="str">
        <f>IF(N($H311)&lt;25,"",IF(ES311="","",ES311+31))</f>
        <v/>
      </c>
      <c r="EZ311" t="str">
        <f>IF(EY311="","",TODAY()-EY311)</f>
        <v/>
      </c>
      <c r="FC311" t="str">
        <f>IF(EY311="","SIN ESTADO",IF(FA311&lt;&gt;"","PAGA",IF(EZ311&gt;0,"VENCIDA",IF(EZ311&gt;=-5,"POR VENCER","AL DÍA"))))</f>
        <v>SIN ESTADO</v>
      </c>
      <c r="FE311" t="str">
        <f>IF(N($H311)&lt;26,"",IF(EY311="","",EY311+31))</f>
        <v/>
      </c>
      <c r="FF311" t="str">
        <f>IF(FE311="","",TODAY()-FE311)</f>
        <v/>
      </c>
      <c r="FI311" t="str">
        <f>IF(FE311="","SIN ESTADO",IF(FG311&lt;&gt;"","PAGA",IF(FF311&gt;0,"VENCIDA",IF(FF311&gt;=-5,"POR VENCER","AL DÍA"))))</f>
        <v>SIN ESTADO</v>
      </c>
      <c r="FK311" t="str">
        <f>IF(N($H311)&lt;27,"",IF(FE311="","",FE311+31))</f>
        <v/>
      </c>
      <c r="FL311" t="str">
        <f>IF(FK311="","",TODAY()-FK311)</f>
        <v/>
      </c>
      <c r="FO311" t="str">
        <f>IF(FK311="","SIN ESTADO",IF(FM311&lt;&gt;"","PAGA",IF(FL311&gt;0,"VENCIDA",IF(FL311&gt;=-5,"POR VENCER","AL DÍA"))))</f>
        <v>SIN ESTADO</v>
      </c>
      <c r="FQ311" t="str">
        <f>IF(N($H311)&lt;28,"",IF(FK311="","",FK311+31))</f>
        <v/>
      </c>
      <c r="FR311" t="str">
        <f>IF(FQ311="","",TODAY()-FQ311)</f>
        <v/>
      </c>
      <c r="FU311" t="str">
        <f>IF(FQ311="","SIN ESTADO",IF(FS311&lt;&gt;"","PAGA",IF(FR311&gt;0,"VENCIDA",IF(FR311&gt;=-5,"POR VENCER","AL DÍA"))))</f>
        <v>SIN ESTADO</v>
      </c>
      <c r="FW311" t="str">
        <f>IF(N($H311)&lt;29,"",IF(FQ311="","",FQ311+31))</f>
        <v/>
      </c>
      <c r="FX311" t="str">
        <f>IF(FW311="","",TODAY()-FW311)</f>
        <v/>
      </c>
      <c r="GA311" t="str">
        <f>IF(FW311="","SIN ESTADO",IF(FY311&lt;&gt;"","PAGA",IF(FX311&gt;0,"VENCIDA",IF(FX311&gt;=-5,"POR VENCER","AL DÍA"))))</f>
        <v>SIN ESTADO</v>
      </c>
      <c r="GC311" t="str">
        <f>IF(N($H311)&lt;30,"",IF(FW311="","",FW311+31))</f>
        <v/>
      </c>
      <c r="GD311" t="str">
        <f>IF(GC311="","",TODAY()-GC311)</f>
        <v/>
      </c>
      <c r="GG311" t="str">
        <f>IF(GC311="","SIN ESTADO",IF(GE311&lt;&gt;"","PAGA",IF(GD311&gt;0,"VENCIDA",IF(GD311&gt;=-5,"POR VENCER","AL DÍA"))))</f>
        <v>SIN ESTADO</v>
      </c>
      <c r="GI311" t="str">
        <f>IF(N($H311)&lt;31,"",IF(GC311="","",GC311+31))</f>
        <v/>
      </c>
      <c r="GJ311" t="str">
        <f>IF(GI311="","",TODAY()-GI311)</f>
        <v/>
      </c>
      <c r="GM311" t="str">
        <f>IF(GI311="","SIN ESTADO",IF(GK311&lt;&gt;"","PAGA",IF(GJ311&gt;0,"VENCIDA",IF(GJ311&gt;=-5,"POR VENCER","AL DÍA"))))</f>
        <v>SIN ESTADO</v>
      </c>
      <c r="GO311" t="str">
        <f>IF(N($H311)&lt;32,"",IF(GI311="","",GI311+31))</f>
        <v/>
      </c>
      <c r="GP311" t="str">
        <f>IF(GO311="","",TODAY()-GO311)</f>
        <v/>
      </c>
      <c r="GS311" t="str">
        <f>IF(GO311="","SIN ESTADO",IF(GQ311&lt;&gt;"","PAGA",IF(GP311&gt;0,"VENCIDA",IF(GP311&gt;=-5,"POR VENCER","AL DÍA"))))</f>
        <v>SIN ESTADO</v>
      </c>
      <c r="GU311" t="str">
        <f>IF(N($H311)&lt;33,"",IF(GO311="","",GO311+31))</f>
        <v/>
      </c>
      <c r="GV311" t="str">
        <f>IF(GU311="","",TODAY()-GU311)</f>
        <v/>
      </c>
      <c r="GY311" t="str">
        <f>IF(GU311="","SIN ESTADO",IF(GW311&lt;&gt;"","PAGA",IF(GV311&gt;0,"VENCIDA",IF(GV311&gt;=-5,"POR VENCER","AL DÍA"))))</f>
        <v>SIN ESTADO</v>
      </c>
      <c r="HA311" t="str">
        <f>IF(N($H311)&lt;34,"",IF(GU311="","",GU311+31))</f>
        <v/>
      </c>
      <c r="HB311" t="str">
        <f>IF(HA311="","",TODAY()-HA311)</f>
        <v/>
      </c>
      <c r="HE311" t="str">
        <f>IF(HA311="","SIN ESTADO",IF(HC311&lt;&gt;"","PAGA",IF(HB311&gt;0,"VENCIDA",IF(HB311&gt;=-5,"POR VENCER","AL DÍA"))))</f>
        <v>SIN ESTADO</v>
      </c>
      <c r="HG311" t="str">
        <f>IF(N($H311)&lt;35,"",IF(HA311="","",HA311+31))</f>
        <v/>
      </c>
      <c r="HH311" t="str">
        <f>IF(HG311="","",TODAY()-HG311)</f>
        <v/>
      </c>
      <c r="HK311" t="str">
        <f>IF(HG311="","SIN ESTADO",IF(HI311&lt;&gt;"","PAGA",IF(HH311&gt;0,"VENCIDA",IF(HH311&gt;=-5,"POR VENCER","AL DÍA"))))</f>
        <v>SIN ESTADO</v>
      </c>
      <c r="HM311" t="str">
        <f>IF(N($H311)&lt;36,"",IF(HG311="","",HG311+31))</f>
        <v/>
      </c>
      <c r="HN311" t="str">
        <f>IF(HM311="","",TODAY()-HM311)</f>
        <v/>
      </c>
      <c r="HQ311" t="str">
        <f>IF(HM311="","SIN ESTADO",IF(HO311&lt;&gt;"","PAGA",IF(HN311&gt;0,"VENCIDA",IF(HN311&gt;=-5,"POR VENCER","AL DÍA"))))</f>
        <v>SIN ESTADO</v>
      </c>
      <c r="HS311">
        <f>N311+T311+Z311+AF311+AL311+AR311+AX311+BD311+BJ311+BP311+BV311+CB311+CH311+CN311+CT311+CZ311+DF311+DL311+DR311+DX311+ED311+EJ311+EP311+EV311+FB311+FH311+FN311+FT311+FZ311+GF311+GL311+GR311+GX311+HD311+HJ311+HP311</f>
        <v>1000000</v>
      </c>
      <c r="HU311">
        <f>IFERROR(N($J311),0)</f>
        <v>1000000</v>
      </c>
      <c r="HW311">
        <f>SUMPRODUCT((MOD(COLUMN($M311:$HR311)-COLUMN($M311),6)=0)*ISNUMBER($M311:$HR311)*($M311:$HR311&gt;=RESUMEN!$C$26)*($M311:$HR311&lt;=RESUMEN!$C$27)*IFERROR(N($N311:$HS311),0))</f>
        <v>0</v>
      </c>
      <c r="HX311">
        <f>SUMPRODUCT((MOD(COLUMN($M311:$HR311)-COLUMN($M311),6)=0)*ISNUMBER($M311:$HR311)*($M311:$HR311&gt;=RESUMEN!$C$26)*($M311:$HR311&lt;=RESUMEN!$C$27))</f>
        <v>0</v>
      </c>
    </row>
    <row r="312">
      <c r="B312">
        <f>VENTAS!A311</f>
        <v>309</v>
      </c>
      <c r="C312" t="str">
        <f>VENTAS!B311</f>
        <v xml:space="preserve">LC2 - 32 - 9 </v>
      </c>
      <c r="D312" t="str">
        <f>VENTAS!C311</f>
        <v xml:space="preserve">CEDIDO EN FORMA DE PAGO </v>
      </c>
      <c r="E312">
        <f>VENTAS!D311</f>
        <v>33000000</v>
      </c>
      <c r="F312">
        <f>VENTAS!J311</f>
        <v>33000000</v>
      </c>
      <c r="G312">
        <f>VENTAS!F311</f>
        <v>0</v>
      </c>
      <c r="H312">
        <f>VENTAS!K311</f>
        <v>0</v>
      </c>
      <c r="I312">
        <f>VENTAS!M311</f>
        <v>0</v>
      </c>
      <c r="J312">
        <f>VENTAS!L311</f>
        <v>0</v>
      </c>
      <c r="K312" t="str">
        <f>IF(N($H312)&lt;1,"",$G312+31)</f>
        <v/>
      </c>
      <c r="L312" t="str">
        <f>IF(K312="","",TODAY()-K312)</f>
        <v/>
      </c>
      <c r="O312" t="str">
        <f>IF(K312="","SIN ESTADO",IF(M312&lt;&gt;"","PAGA",IF(L312&gt;0,"VENCIDA",IF(L312&gt;=-5,"POR VENCER","AL DÍA"))))</f>
        <v>SIN ESTADO</v>
      </c>
      <c r="Q312" t="str">
        <f>IF(N($H312)&lt;2,"",IF(K312="","",K312+31))</f>
        <v/>
      </c>
      <c r="R312" t="str">
        <f>IF(Q312="","",TODAY()-Q312)</f>
        <v/>
      </c>
      <c r="U312" t="str">
        <f>IF(Q312="","SIN ESTADO",IF(S312&lt;&gt;"","PAGA",IF(R312&gt;0,"VENCIDA",IF(R312&gt;=-5,"POR VENCER","AL DÍA"))))</f>
        <v>SIN ESTADO</v>
      </c>
      <c r="W312" t="str">
        <f>IF(N($H312)&lt;3,"",IF(Q312="","",Q312+31))</f>
        <v/>
      </c>
      <c r="X312" t="str">
        <f>IF(W312="","",TODAY()-W312)</f>
        <v/>
      </c>
      <c r="AA312" t="str">
        <f>IF(W312="","SIN ESTADO",IF(Y312&lt;&gt;"","PAGA",IF(X312&gt;0,"VENCIDA",IF(X312&gt;=-5,"POR VENCER","AL DÍA"))))</f>
        <v>SIN ESTADO</v>
      </c>
      <c r="AC312" t="str">
        <f>IF(N($H312)&lt;4,"",IF(W312="","",W312+31))</f>
        <v/>
      </c>
      <c r="AD312" t="str">
        <f>IF(AC312="","",TODAY()-AC312)</f>
        <v/>
      </c>
      <c r="AG312" t="str">
        <f>IF(AC312="","SIN ESTADO",IF(AE312&lt;&gt;"","PAGA",IF(AD312&gt;0,"VENCIDA",IF(AD312&gt;=-5,"POR VENCER","AL DÍA"))))</f>
        <v>SIN ESTADO</v>
      </c>
      <c r="AI312" t="str">
        <f>IF(N($H312)&lt;5,"",IF(AC312="","",AC312+31))</f>
        <v/>
      </c>
      <c r="AJ312" t="str">
        <f>IF(AI312="","",TODAY()-AI312)</f>
        <v/>
      </c>
      <c r="AM312" t="str">
        <f>IF(AI312="","SIN ESTADO",IF(AK312&lt;&gt;"","PAGA",IF(AJ312&gt;0,"VENCIDA",IF(AJ312&gt;=-5,"POR VENCER","AL DÍA"))))</f>
        <v>SIN ESTADO</v>
      </c>
      <c r="AO312" t="str">
        <f>IF(N($H312)&lt;6,"",IF(AI312="","",AI312+31))</f>
        <v/>
      </c>
      <c r="AP312" t="str">
        <f>IF(AO312="","",TODAY()-AO312)</f>
        <v/>
      </c>
      <c r="AS312" t="str">
        <f>IF(AO312="","SIN ESTADO",IF(AQ312&lt;&gt;"","PAGA",IF(AP312&gt;0,"VENCIDA",IF(AP312&gt;=-5,"POR VENCER","AL DÍA"))))</f>
        <v>SIN ESTADO</v>
      </c>
      <c r="AU312" t="str">
        <f>IF(N($H312)&lt;7,"",IF(AO312="","",AO312+31))</f>
        <v/>
      </c>
      <c r="AV312" t="str">
        <f>IF(AU312="","",TODAY()-AU312)</f>
        <v/>
      </c>
      <c r="AY312" t="str">
        <f>IF(AU312="","SIN ESTADO",IF(AW312&lt;&gt;"","PAGA",IF(AV312&gt;0,"VENCIDA",IF(AV312&gt;=-5,"POR VENCER","AL DÍA"))))</f>
        <v>SIN ESTADO</v>
      </c>
      <c r="BA312" t="str">
        <f>IF(N($H312)&lt;8,"",IF(AU312="","",AU312+31))</f>
        <v/>
      </c>
      <c r="BB312" t="str">
        <f>IF(BA312="","",TODAY()-BA312)</f>
        <v/>
      </c>
      <c r="BE312" t="str">
        <f>IF(BA312="","SIN ESTADO",IF(BC312&lt;&gt;"","PAGA",IF(BB312&gt;0,"VENCIDA",IF(BB312&gt;=-5,"POR VENCER","AL DÍA"))))</f>
        <v>SIN ESTADO</v>
      </c>
      <c r="BG312" t="str">
        <f>IF(N($H312)&lt;9,"",IF(BA312="","",BA312+31))</f>
        <v/>
      </c>
      <c r="BH312" t="str">
        <f>IF(BG312="","",TODAY()-BG312)</f>
        <v/>
      </c>
      <c r="BK312" t="str">
        <f>IF(BG312="","SIN ESTADO",IF(BI312&lt;&gt;"","PAGA",IF(BH312&gt;0,"VENCIDA",IF(BH312&gt;=-5,"POR VENCER","AL DÍA"))))</f>
        <v>SIN ESTADO</v>
      </c>
      <c r="BM312" t="str">
        <f>IF(N($H312)&lt;10,"",IF(BG312="","",BG312+31))</f>
        <v/>
      </c>
      <c r="BN312" t="str">
        <f>IF(BM312="","",TODAY()-BM312)</f>
        <v/>
      </c>
      <c r="BQ312" t="str">
        <f>IF(BM312="","SIN ESTADO",IF(BO312&lt;&gt;"","PAGA",IF(BN312&gt;0,"VENCIDA",IF(BN312&gt;=-5,"POR VENCER","AL DÍA"))))</f>
        <v>SIN ESTADO</v>
      </c>
      <c r="BS312" t="str">
        <f>IF(N($H312)&lt;11,"",IF(BM312="","",BM312+31))</f>
        <v/>
      </c>
      <c r="BT312" t="str">
        <f>IF(BS312="","",TODAY()-BS312)</f>
        <v/>
      </c>
      <c r="BW312" t="str">
        <f>IF(BS312="","SIN ESTADO",IF(BU312&lt;&gt;"","PAGA",IF(BT312&gt;0,"VENCIDA",IF(BT312&gt;=-5,"POR VENCER","AL DÍA"))))</f>
        <v>SIN ESTADO</v>
      </c>
      <c r="BY312" t="str">
        <f>IF(N($H312)&lt;12,"",IF(BS312="","",BS312+31))</f>
        <v/>
      </c>
      <c r="BZ312" t="str">
        <f>IF(BY312="","",TODAY()-BY312)</f>
        <v/>
      </c>
      <c r="CC312" t="str">
        <f>IF(BY312="","SIN ESTADO",IF(CA312&lt;&gt;"","PAGA",IF(BZ312&gt;0,"VENCIDA",IF(BZ312&gt;=-5,"POR VENCER","AL DÍA"))))</f>
        <v>SIN ESTADO</v>
      </c>
      <c r="CE312" t="str">
        <f>IF(N($H312)&lt;13,"",IF(BY312="","",BY312+31))</f>
        <v/>
      </c>
      <c r="CF312" t="str">
        <f>IF(CE312="","",TODAY()-CE312)</f>
        <v/>
      </c>
      <c r="CI312" t="str">
        <f>IF(CE312="","SIN ESTADO",IF(CG312&lt;&gt;"","PAGA",IF(CF312&gt;0,"VENCIDA",IF(CF312&gt;=-5,"POR VENCER","AL DÍA"))))</f>
        <v>SIN ESTADO</v>
      </c>
      <c r="CK312" t="str">
        <f>IF(N($H312)&lt;14,"",IF(CE312="","",CE312+31))</f>
        <v/>
      </c>
      <c r="CL312" t="str">
        <f>IF(CK312="","",TODAY()-CK312)</f>
        <v/>
      </c>
      <c r="CO312" t="str">
        <f>IF(CK312="","SIN ESTADO",IF(CM312&lt;&gt;"","PAGA",IF(CL312&gt;0,"VENCIDA",IF(CL312&gt;=-5,"POR VENCER","AL DÍA"))))</f>
        <v>SIN ESTADO</v>
      </c>
      <c r="CQ312" t="str">
        <f>IF(N($H312)&lt;15,"",IF(CK312="","",CK312+31))</f>
        <v/>
      </c>
      <c r="CR312" t="str">
        <f>IF(CQ312="","",TODAY()-CQ312)</f>
        <v/>
      </c>
      <c r="CU312" t="str">
        <f>IF(CQ312="","SIN ESTADO",IF(CS312&lt;&gt;"","PAGA",IF(CR312&gt;0,"VENCIDA",IF(CR312&gt;=-5,"POR VENCER","AL DÍA"))))</f>
        <v>SIN ESTADO</v>
      </c>
      <c r="CW312" t="str">
        <f>IF(N($H312)&lt;16,"",IF(CQ312="","",CQ312+31))</f>
        <v/>
      </c>
      <c r="CX312" t="str">
        <f>IF(CW312="","",TODAY()-CW312)</f>
        <v/>
      </c>
      <c r="DA312" t="str">
        <f>IF(CW312="","SIN ESTADO",IF(CY312&lt;&gt;"","PAGA",IF(CX312&gt;0,"VENCIDA",IF(CX312&gt;=-5,"POR VENCER","AL DÍA"))))</f>
        <v>SIN ESTADO</v>
      </c>
      <c r="DC312" t="str">
        <f>IF(N($H312)&lt;17,"",IF(CW312="","",CW312+31))</f>
        <v/>
      </c>
      <c r="DD312" t="str">
        <f>IF(DC312="","",TODAY()-DC312)</f>
        <v/>
      </c>
      <c r="DG312" t="str">
        <f>IF(DC312="","SIN ESTADO",IF(DE312&lt;&gt;"","PAGA",IF(DD312&gt;0,"VENCIDA",IF(DD312&gt;=-5,"POR VENCER","AL DÍA"))))</f>
        <v>SIN ESTADO</v>
      </c>
      <c r="DI312" t="str">
        <f>IF(N($H312)&lt;18,"",IF(DC312="","",DC312+31))</f>
        <v/>
      </c>
      <c r="DJ312" t="str">
        <f>IF(DI312="","",TODAY()-DI312)</f>
        <v/>
      </c>
      <c r="DM312" t="str">
        <f>IF(DI312="","SIN ESTADO",IF(DK312&lt;&gt;"","PAGA",IF(DJ312&gt;0,"VENCIDA",IF(DJ312&gt;=-5,"POR VENCER","AL DÍA"))))</f>
        <v>SIN ESTADO</v>
      </c>
      <c r="DO312" t="str">
        <f>IF(N($H312)&lt;19,"",IF(DI312="","",DI312+31))</f>
        <v/>
      </c>
      <c r="DP312" t="str">
        <f>IF(DO312="","",TODAY()-DO312)</f>
        <v/>
      </c>
      <c r="DS312" t="str">
        <f>IF(DO312="","SIN ESTADO",IF(DQ312&lt;&gt;"","PAGA",IF(DP312&gt;0,"VENCIDA",IF(DP312&gt;=-5,"POR VENCER","AL DÍA"))))</f>
        <v>SIN ESTADO</v>
      </c>
      <c r="DU312" t="str">
        <f>IF(N($H312)&lt;20,"",IF(DO312="","",DO312+31))</f>
        <v/>
      </c>
      <c r="DV312" t="str">
        <f>IF(DU312="","",TODAY()-DU312)</f>
        <v/>
      </c>
      <c r="DY312" t="str">
        <f>IF(DU312="","SIN ESTADO",IF(DW312&lt;&gt;"","PAGA",IF(DV312&gt;0,"VENCIDA",IF(DV312&gt;=-5,"POR VENCER","AL DÍA"))))</f>
        <v>SIN ESTADO</v>
      </c>
      <c r="EA312" t="str">
        <f>IF(N($H312)&lt;21,"",IF(DU312="","",DU312+31))</f>
        <v/>
      </c>
      <c r="EB312" t="str">
        <f>IF(EA312="","",TODAY()-EA312)</f>
        <v/>
      </c>
      <c r="EE312" t="str">
        <f>IF(EA312="","SIN ESTADO",IF(EC312&lt;&gt;"","PAGA",IF(EB312&gt;0,"VENCIDA",IF(EB312&gt;=-5,"POR VENCER","AL DÍA"))))</f>
        <v>SIN ESTADO</v>
      </c>
      <c r="EG312" t="str">
        <f>IF(N($H312)&lt;22,"",IF(EA312="","",EA312+31))</f>
        <v/>
      </c>
      <c r="EH312" t="str">
        <f>IF(EG312="","",TODAY()-EG312)</f>
        <v/>
      </c>
      <c r="EK312" t="str">
        <f>IF(EG312="","SIN ESTADO",IF(EI312&lt;&gt;"","PAGA",IF(EH312&gt;0,"VENCIDA",IF(EH312&gt;=-5,"POR VENCER","AL DÍA"))))</f>
        <v>SIN ESTADO</v>
      </c>
      <c r="EM312" t="str">
        <f>IF(N($H312)&lt;23,"",IF(EG312="","",EG312+31))</f>
        <v/>
      </c>
      <c r="EN312" t="str">
        <f>IF(EM312="","",TODAY()-EM312)</f>
        <v/>
      </c>
      <c r="EQ312" t="str">
        <f>IF(EM312="","SIN ESTADO",IF(EO312&lt;&gt;"","PAGA",IF(EN312&gt;0,"VENCIDA",IF(EN312&gt;=-5,"POR VENCER","AL DÍA"))))</f>
        <v>SIN ESTADO</v>
      </c>
      <c r="ES312" t="str">
        <f>IF(N($H312)&lt;24,"",IF(EM312="","",EM312+31))</f>
        <v/>
      </c>
      <c r="ET312" t="str">
        <f>IF(ES312="","",TODAY()-ES312)</f>
        <v/>
      </c>
      <c r="EW312" t="str">
        <f>IF(ES312="","SIN ESTADO",IF(EU312&lt;&gt;"","PAGA",IF(ET312&gt;0,"VENCIDA",IF(ET312&gt;=-5,"POR VENCER","AL DÍA"))))</f>
        <v>SIN ESTADO</v>
      </c>
      <c r="EY312" t="str">
        <f>IF(N($H312)&lt;25,"",IF(ES312="","",ES312+31))</f>
        <v/>
      </c>
      <c r="EZ312" t="str">
        <f>IF(EY312="","",TODAY()-EY312)</f>
        <v/>
      </c>
      <c r="FC312" t="str">
        <f>IF(EY312="","SIN ESTADO",IF(FA312&lt;&gt;"","PAGA",IF(EZ312&gt;0,"VENCIDA",IF(EZ312&gt;=-5,"POR VENCER","AL DÍA"))))</f>
        <v>SIN ESTADO</v>
      </c>
      <c r="FE312" t="str">
        <f>IF(N($H312)&lt;26,"",IF(EY312="","",EY312+31))</f>
        <v/>
      </c>
      <c r="FF312" t="str">
        <f>IF(FE312="","",TODAY()-FE312)</f>
        <v/>
      </c>
      <c r="FI312" t="str">
        <f>IF(FE312="","SIN ESTADO",IF(FG312&lt;&gt;"","PAGA",IF(FF312&gt;0,"VENCIDA",IF(FF312&gt;=-5,"POR VENCER","AL DÍA"))))</f>
        <v>SIN ESTADO</v>
      </c>
      <c r="FK312" t="str">
        <f>IF(N($H312)&lt;27,"",IF(FE312="","",FE312+31))</f>
        <v/>
      </c>
      <c r="FL312" t="str">
        <f>IF(FK312="","",TODAY()-FK312)</f>
        <v/>
      </c>
      <c r="FO312" t="str">
        <f>IF(FK312="","SIN ESTADO",IF(FM312&lt;&gt;"","PAGA",IF(FL312&gt;0,"VENCIDA",IF(FL312&gt;=-5,"POR VENCER","AL DÍA"))))</f>
        <v>SIN ESTADO</v>
      </c>
      <c r="FQ312" t="str">
        <f>IF(N($H312)&lt;28,"",IF(FK312="","",FK312+31))</f>
        <v/>
      </c>
      <c r="FR312" t="str">
        <f>IF(FQ312="","",TODAY()-FQ312)</f>
        <v/>
      </c>
      <c r="FU312" t="str">
        <f>IF(FQ312="","SIN ESTADO",IF(FS312&lt;&gt;"","PAGA",IF(FR312&gt;0,"VENCIDA",IF(FR312&gt;=-5,"POR VENCER","AL DÍA"))))</f>
        <v>SIN ESTADO</v>
      </c>
      <c r="FW312" t="str">
        <f>IF(N($H312)&lt;29,"",IF(FQ312="","",FQ312+31))</f>
        <v/>
      </c>
      <c r="FX312" t="str">
        <f>IF(FW312="","",TODAY()-FW312)</f>
        <v/>
      </c>
      <c r="GA312" t="str">
        <f>IF(FW312="","SIN ESTADO",IF(FY312&lt;&gt;"","PAGA",IF(FX312&gt;0,"VENCIDA",IF(FX312&gt;=-5,"POR VENCER","AL DÍA"))))</f>
        <v>SIN ESTADO</v>
      </c>
      <c r="GC312" t="str">
        <f>IF(N($H312)&lt;30,"",IF(FW312="","",FW312+31))</f>
        <v/>
      </c>
      <c r="GD312" t="str">
        <f>IF(GC312="","",TODAY()-GC312)</f>
        <v/>
      </c>
      <c r="GG312" t="str">
        <f>IF(GC312="","SIN ESTADO",IF(GE312&lt;&gt;"","PAGA",IF(GD312&gt;0,"VENCIDA",IF(GD312&gt;=-5,"POR VENCER","AL DÍA"))))</f>
        <v>SIN ESTADO</v>
      </c>
      <c r="GI312" t="str">
        <f>IF(N($H312)&lt;31,"",IF(GC312="","",GC312+31))</f>
        <v/>
      </c>
      <c r="GJ312" t="str">
        <f>IF(GI312="","",TODAY()-GI312)</f>
        <v/>
      </c>
      <c r="GM312" t="str">
        <f>IF(GI312="","SIN ESTADO",IF(GK312&lt;&gt;"","PAGA",IF(GJ312&gt;0,"VENCIDA",IF(GJ312&gt;=-5,"POR VENCER","AL DÍA"))))</f>
        <v>SIN ESTADO</v>
      </c>
      <c r="GO312" t="str">
        <f>IF(N($H312)&lt;32,"",IF(GI312="","",GI312+31))</f>
        <v/>
      </c>
      <c r="GP312" t="str">
        <f>IF(GO312="","",TODAY()-GO312)</f>
        <v/>
      </c>
      <c r="GS312" t="str">
        <f>IF(GO312="","SIN ESTADO",IF(GQ312&lt;&gt;"","PAGA",IF(GP312&gt;0,"VENCIDA",IF(GP312&gt;=-5,"POR VENCER","AL DÍA"))))</f>
        <v>SIN ESTADO</v>
      </c>
      <c r="GU312" t="str">
        <f>IF(N($H312)&lt;33,"",IF(GO312="","",GO312+31))</f>
        <v/>
      </c>
      <c r="GV312" t="str">
        <f>IF(GU312="","",TODAY()-GU312)</f>
        <v/>
      </c>
      <c r="GY312" t="str">
        <f>IF(GU312="","SIN ESTADO",IF(GW312&lt;&gt;"","PAGA",IF(GV312&gt;0,"VENCIDA",IF(GV312&gt;=-5,"POR VENCER","AL DÍA"))))</f>
        <v>SIN ESTADO</v>
      </c>
      <c r="HA312" t="str">
        <f>IF(N($H312)&lt;34,"",IF(GU312="","",GU312+31))</f>
        <v/>
      </c>
      <c r="HB312" t="str">
        <f>IF(HA312="","",TODAY()-HA312)</f>
        <v/>
      </c>
      <c r="HE312" t="str">
        <f>IF(HA312="","SIN ESTADO",IF(HC312&lt;&gt;"","PAGA",IF(HB312&gt;0,"VENCIDA",IF(HB312&gt;=-5,"POR VENCER","AL DÍA"))))</f>
        <v>SIN ESTADO</v>
      </c>
      <c r="HG312" t="str">
        <f>IF(N($H312)&lt;35,"",IF(HA312="","",HA312+31))</f>
        <v/>
      </c>
      <c r="HH312" t="str">
        <f>IF(HG312="","",TODAY()-HG312)</f>
        <v/>
      </c>
      <c r="HK312" t="str">
        <f>IF(HG312="","SIN ESTADO",IF(HI312&lt;&gt;"","PAGA",IF(HH312&gt;0,"VENCIDA",IF(HH312&gt;=-5,"POR VENCER","AL DÍA"))))</f>
        <v>SIN ESTADO</v>
      </c>
      <c r="HM312" t="str">
        <f>IF(N($H312)&lt;36,"",IF(HG312="","",HG312+31))</f>
        <v/>
      </c>
      <c r="HN312" t="str">
        <f>IF(HM312="","",TODAY()-HM312)</f>
        <v/>
      </c>
      <c r="HQ312" t="str">
        <f>IF(HM312="","SIN ESTADO",IF(HO312&lt;&gt;"","PAGA",IF(HN312&gt;0,"VENCIDA",IF(HN312&gt;=-5,"POR VENCER","AL DÍA"))))</f>
        <v>SIN ESTADO</v>
      </c>
      <c r="HS312">
        <f>N312+T312+Z312+AF312+AL312+AR312+AX312+BD312+BJ312+BP312+BV312+CB312+CH312+CN312+CT312+CZ312+DF312+DL312+DR312+DX312+ED312+EJ312+EP312+EV312+FB312+FH312+FN312+FT312+FZ312+GF312+GL312+GR312+GX312+HD312+HJ312+HP312</f>
        <v>0</v>
      </c>
      <c r="HU312">
        <f>IFERROR(N($J312),0)</f>
        <v>0</v>
      </c>
      <c r="HW312">
        <f>SUMPRODUCT((MOD(COLUMN($M312:$HR312)-COLUMN($M312),6)=0)*ISNUMBER($M312:$HR312)*($M312:$HR312&gt;=RESUMEN!$C$26)*($M312:$HR312&lt;=RESUMEN!$C$27)*IFERROR(N($N312:$HS312),0))</f>
        <v>0</v>
      </c>
      <c r="HX312">
        <f>SUMPRODUCT((MOD(COLUMN($M312:$HR312)-COLUMN($M312),6)=0)*ISNUMBER($M312:$HR312)*($M312:$HR312&gt;=RESUMEN!$C$26)*($M312:$HR312&lt;=RESUMEN!$C$27))</f>
        <v>0</v>
      </c>
    </row>
    <row r="313">
      <c r="B313">
        <f>VENTAS!A312</f>
        <v>310</v>
      </c>
      <c r="C313" t="str">
        <f>VENTAS!B312</f>
        <v xml:space="preserve">LC2 - 32 - 10 </v>
      </c>
      <c r="D313" t="str">
        <f>VENTAS!C312</f>
        <v xml:space="preserve">CEDIDO EN FORMA DE PAGO </v>
      </c>
      <c r="E313">
        <f>VENTAS!D312</f>
        <v>33000000</v>
      </c>
      <c r="F313">
        <f>VENTAS!J312</f>
        <v>33000000</v>
      </c>
      <c r="G313">
        <f>VENTAS!F312</f>
        <v>0</v>
      </c>
      <c r="H313">
        <f>VENTAS!K312</f>
        <v>0</v>
      </c>
      <c r="I313">
        <f>VENTAS!M312</f>
        <v>0</v>
      </c>
      <c r="J313">
        <f>VENTAS!L312</f>
        <v>0</v>
      </c>
      <c r="K313" t="str">
        <f>IF(N($H313)&lt;1,"",$G313+31)</f>
        <v/>
      </c>
      <c r="L313" t="str">
        <f>IF(K313="","",TODAY()-K313)</f>
        <v/>
      </c>
      <c r="O313" t="str">
        <f>IF(K313="","SIN ESTADO",IF(M313&lt;&gt;"","PAGA",IF(L313&gt;0,"VENCIDA",IF(L313&gt;=-5,"POR VENCER","AL DÍA"))))</f>
        <v>SIN ESTADO</v>
      </c>
      <c r="Q313" t="str">
        <f>IF(N($H313)&lt;2,"",IF(K313="","",K313+31))</f>
        <v/>
      </c>
      <c r="R313" t="str">
        <f>IF(Q313="","",TODAY()-Q313)</f>
        <v/>
      </c>
      <c r="U313" t="str">
        <f>IF(Q313="","SIN ESTADO",IF(S313&lt;&gt;"","PAGA",IF(R313&gt;0,"VENCIDA",IF(R313&gt;=-5,"POR VENCER","AL DÍA"))))</f>
        <v>SIN ESTADO</v>
      </c>
      <c r="W313" t="str">
        <f>IF(N($H313)&lt;3,"",IF(Q313="","",Q313+31))</f>
        <v/>
      </c>
      <c r="X313" t="str">
        <f>IF(W313="","",TODAY()-W313)</f>
        <v/>
      </c>
      <c r="AA313" t="str">
        <f>IF(W313="","SIN ESTADO",IF(Y313&lt;&gt;"","PAGA",IF(X313&gt;0,"VENCIDA",IF(X313&gt;=-5,"POR VENCER","AL DÍA"))))</f>
        <v>SIN ESTADO</v>
      </c>
      <c r="AC313" t="str">
        <f>IF(N($H313)&lt;4,"",IF(W313="","",W313+31))</f>
        <v/>
      </c>
      <c r="AD313" t="str">
        <f>IF(AC313="","",TODAY()-AC313)</f>
        <v/>
      </c>
      <c r="AG313" t="str">
        <f>IF(AC313="","SIN ESTADO",IF(AE313&lt;&gt;"","PAGA",IF(AD313&gt;0,"VENCIDA",IF(AD313&gt;=-5,"POR VENCER","AL DÍA"))))</f>
        <v>SIN ESTADO</v>
      </c>
      <c r="AI313" t="str">
        <f>IF(N($H313)&lt;5,"",IF(AC313="","",AC313+31))</f>
        <v/>
      </c>
      <c r="AJ313" t="str">
        <f>IF(AI313="","",TODAY()-AI313)</f>
        <v/>
      </c>
      <c r="AM313" t="str">
        <f>IF(AI313="","SIN ESTADO",IF(AK313&lt;&gt;"","PAGA",IF(AJ313&gt;0,"VENCIDA",IF(AJ313&gt;=-5,"POR VENCER","AL DÍA"))))</f>
        <v>SIN ESTADO</v>
      </c>
      <c r="AO313" t="str">
        <f>IF(N($H313)&lt;6,"",IF(AI313="","",AI313+31))</f>
        <v/>
      </c>
      <c r="AP313" t="str">
        <f>IF(AO313="","",TODAY()-AO313)</f>
        <v/>
      </c>
      <c r="AS313" t="str">
        <f>IF(AO313="","SIN ESTADO",IF(AQ313&lt;&gt;"","PAGA",IF(AP313&gt;0,"VENCIDA",IF(AP313&gt;=-5,"POR VENCER","AL DÍA"))))</f>
        <v>SIN ESTADO</v>
      </c>
      <c r="AU313" t="str">
        <f>IF(N($H313)&lt;7,"",IF(AO313="","",AO313+31))</f>
        <v/>
      </c>
      <c r="AV313" t="str">
        <f>IF(AU313="","",TODAY()-AU313)</f>
        <v/>
      </c>
      <c r="AY313" t="str">
        <f>IF(AU313="","SIN ESTADO",IF(AW313&lt;&gt;"","PAGA",IF(AV313&gt;0,"VENCIDA",IF(AV313&gt;=-5,"POR VENCER","AL DÍA"))))</f>
        <v>SIN ESTADO</v>
      </c>
      <c r="BA313" t="str">
        <f>IF(N($H313)&lt;8,"",IF(AU313="","",AU313+31))</f>
        <v/>
      </c>
      <c r="BB313" t="str">
        <f>IF(BA313="","",TODAY()-BA313)</f>
        <v/>
      </c>
      <c r="BE313" t="str">
        <f>IF(BA313="","SIN ESTADO",IF(BC313&lt;&gt;"","PAGA",IF(BB313&gt;0,"VENCIDA",IF(BB313&gt;=-5,"POR VENCER","AL DÍA"))))</f>
        <v>SIN ESTADO</v>
      </c>
      <c r="BG313" t="str">
        <f>IF(N($H313)&lt;9,"",IF(BA313="","",BA313+31))</f>
        <v/>
      </c>
      <c r="BH313" t="str">
        <f>IF(BG313="","",TODAY()-BG313)</f>
        <v/>
      </c>
      <c r="BK313" t="str">
        <f>IF(BG313="","SIN ESTADO",IF(BI313&lt;&gt;"","PAGA",IF(BH313&gt;0,"VENCIDA",IF(BH313&gt;=-5,"POR VENCER","AL DÍA"))))</f>
        <v>SIN ESTADO</v>
      </c>
      <c r="BM313" t="str">
        <f>IF(N($H313)&lt;10,"",IF(BG313="","",BG313+31))</f>
        <v/>
      </c>
      <c r="BN313" t="str">
        <f>IF(BM313="","",TODAY()-BM313)</f>
        <v/>
      </c>
      <c r="BQ313" t="str">
        <f>IF(BM313="","SIN ESTADO",IF(BO313&lt;&gt;"","PAGA",IF(BN313&gt;0,"VENCIDA",IF(BN313&gt;=-5,"POR VENCER","AL DÍA"))))</f>
        <v>SIN ESTADO</v>
      </c>
      <c r="BS313" t="str">
        <f>IF(N($H313)&lt;11,"",IF(BM313="","",BM313+31))</f>
        <v/>
      </c>
      <c r="BT313" t="str">
        <f>IF(BS313="","",TODAY()-BS313)</f>
        <v/>
      </c>
      <c r="BW313" t="str">
        <f>IF(BS313="","SIN ESTADO",IF(BU313&lt;&gt;"","PAGA",IF(BT313&gt;0,"VENCIDA",IF(BT313&gt;=-5,"POR VENCER","AL DÍA"))))</f>
        <v>SIN ESTADO</v>
      </c>
      <c r="BY313" t="str">
        <f>IF(N($H313)&lt;12,"",IF(BS313="","",BS313+31))</f>
        <v/>
      </c>
      <c r="BZ313" t="str">
        <f>IF(BY313="","",TODAY()-BY313)</f>
        <v/>
      </c>
      <c r="CC313" t="str">
        <f>IF(BY313="","SIN ESTADO",IF(CA313&lt;&gt;"","PAGA",IF(BZ313&gt;0,"VENCIDA",IF(BZ313&gt;=-5,"POR VENCER","AL DÍA"))))</f>
        <v>SIN ESTADO</v>
      </c>
      <c r="CE313" t="str">
        <f>IF(N($H313)&lt;13,"",IF(BY313="","",BY313+31))</f>
        <v/>
      </c>
      <c r="CF313" t="str">
        <f>IF(CE313="","",TODAY()-CE313)</f>
        <v/>
      </c>
      <c r="CI313" t="str">
        <f>IF(CE313="","SIN ESTADO",IF(CG313&lt;&gt;"","PAGA",IF(CF313&gt;0,"VENCIDA",IF(CF313&gt;=-5,"POR VENCER","AL DÍA"))))</f>
        <v>SIN ESTADO</v>
      </c>
      <c r="CK313" t="str">
        <f>IF(N($H313)&lt;14,"",IF(CE313="","",CE313+31))</f>
        <v/>
      </c>
      <c r="CL313" t="str">
        <f>IF(CK313="","",TODAY()-CK313)</f>
        <v/>
      </c>
      <c r="CO313" t="str">
        <f>IF(CK313="","SIN ESTADO",IF(CM313&lt;&gt;"","PAGA",IF(CL313&gt;0,"VENCIDA",IF(CL313&gt;=-5,"POR VENCER","AL DÍA"))))</f>
        <v>SIN ESTADO</v>
      </c>
      <c r="CQ313" t="str">
        <f>IF(N($H313)&lt;15,"",IF(CK313="","",CK313+31))</f>
        <v/>
      </c>
      <c r="CR313" t="str">
        <f>IF(CQ313="","",TODAY()-CQ313)</f>
        <v/>
      </c>
      <c r="CU313" t="str">
        <f>IF(CQ313="","SIN ESTADO",IF(CS313&lt;&gt;"","PAGA",IF(CR313&gt;0,"VENCIDA",IF(CR313&gt;=-5,"POR VENCER","AL DÍA"))))</f>
        <v>SIN ESTADO</v>
      </c>
      <c r="CW313" t="str">
        <f>IF(N($H313)&lt;16,"",IF(CQ313="","",CQ313+31))</f>
        <v/>
      </c>
      <c r="CX313" t="str">
        <f>IF(CW313="","",TODAY()-CW313)</f>
        <v/>
      </c>
      <c r="DA313" t="str">
        <f>IF(CW313="","SIN ESTADO",IF(CY313&lt;&gt;"","PAGA",IF(CX313&gt;0,"VENCIDA",IF(CX313&gt;=-5,"POR VENCER","AL DÍA"))))</f>
        <v>SIN ESTADO</v>
      </c>
      <c r="DC313" t="str">
        <f>IF(N($H313)&lt;17,"",IF(CW313="","",CW313+31))</f>
        <v/>
      </c>
      <c r="DD313" t="str">
        <f>IF(DC313="","",TODAY()-DC313)</f>
        <v/>
      </c>
      <c r="DG313" t="str">
        <f>IF(DC313="","SIN ESTADO",IF(DE313&lt;&gt;"","PAGA",IF(DD313&gt;0,"VENCIDA",IF(DD313&gt;=-5,"POR VENCER","AL DÍA"))))</f>
        <v>SIN ESTADO</v>
      </c>
      <c r="DI313" t="str">
        <f>IF(N($H313)&lt;18,"",IF(DC313="","",DC313+31))</f>
        <v/>
      </c>
      <c r="DJ313" t="str">
        <f>IF(DI313="","",TODAY()-DI313)</f>
        <v/>
      </c>
      <c r="DM313" t="str">
        <f>IF(DI313="","SIN ESTADO",IF(DK313&lt;&gt;"","PAGA",IF(DJ313&gt;0,"VENCIDA",IF(DJ313&gt;=-5,"POR VENCER","AL DÍA"))))</f>
        <v>SIN ESTADO</v>
      </c>
      <c r="DO313" t="str">
        <f>IF(N($H313)&lt;19,"",IF(DI313="","",DI313+31))</f>
        <v/>
      </c>
      <c r="DP313" t="str">
        <f>IF(DO313="","",TODAY()-DO313)</f>
        <v/>
      </c>
      <c r="DS313" t="str">
        <f>IF(DO313="","SIN ESTADO",IF(DQ313&lt;&gt;"","PAGA",IF(DP313&gt;0,"VENCIDA",IF(DP313&gt;=-5,"POR VENCER","AL DÍA"))))</f>
        <v>SIN ESTADO</v>
      </c>
      <c r="DU313" t="str">
        <f>IF(N($H313)&lt;20,"",IF(DO313="","",DO313+31))</f>
        <v/>
      </c>
      <c r="DV313" t="str">
        <f>IF(DU313="","",TODAY()-DU313)</f>
        <v/>
      </c>
      <c r="DY313" t="str">
        <f>IF(DU313="","SIN ESTADO",IF(DW313&lt;&gt;"","PAGA",IF(DV313&gt;0,"VENCIDA",IF(DV313&gt;=-5,"POR VENCER","AL DÍA"))))</f>
        <v>SIN ESTADO</v>
      </c>
      <c r="EA313" t="str">
        <f>IF(N($H313)&lt;21,"",IF(DU313="","",DU313+31))</f>
        <v/>
      </c>
      <c r="EB313" t="str">
        <f>IF(EA313="","",TODAY()-EA313)</f>
        <v/>
      </c>
      <c r="EE313" t="str">
        <f>IF(EA313="","SIN ESTADO",IF(EC313&lt;&gt;"","PAGA",IF(EB313&gt;0,"VENCIDA",IF(EB313&gt;=-5,"POR VENCER","AL DÍA"))))</f>
        <v>SIN ESTADO</v>
      </c>
      <c r="EG313" t="str">
        <f>IF(N($H313)&lt;22,"",IF(EA313="","",EA313+31))</f>
        <v/>
      </c>
      <c r="EH313" t="str">
        <f>IF(EG313="","",TODAY()-EG313)</f>
        <v/>
      </c>
      <c r="EK313" t="str">
        <f>IF(EG313="","SIN ESTADO",IF(EI313&lt;&gt;"","PAGA",IF(EH313&gt;0,"VENCIDA",IF(EH313&gt;=-5,"POR VENCER","AL DÍA"))))</f>
        <v>SIN ESTADO</v>
      </c>
      <c r="EM313" t="str">
        <f>IF(N($H313)&lt;23,"",IF(EG313="","",EG313+31))</f>
        <v/>
      </c>
      <c r="EN313" t="str">
        <f>IF(EM313="","",TODAY()-EM313)</f>
        <v/>
      </c>
      <c r="EQ313" t="str">
        <f>IF(EM313="","SIN ESTADO",IF(EO313&lt;&gt;"","PAGA",IF(EN313&gt;0,"VENCIDA",IF(EN313&gt;=-5,"POR VENCER","AL DÍA"))))</f>
        <v>SIN ESTADO</v>
      </c>
      <c r="ES313" t="str">
        <f>IF(N($H313)&lt;24,"",IF(EM313="","",EM313+31))</f>
        <v/>
      </c>
      <c r="ET313" t="str">
        <f>IF(ES313="","",TODAY()-ES313)</f>
        <v/>
      </c>
      <c r="EW313" t="str">
        <f>IF(ES313="","SIN ESTADO",IF(EU313&lt;&gt;"","PAGA",IF(ET313&gt;0,"VENCIDA",IF(ET313&gt;=-5,"POR VENCER","AL DÍA"))))</f>
        <v>SIN ESTADO</v>
      </c>
      <c r="EY313" t="str">
        <f>IF(N($H313)&lt;25,"",IF(ES313="","",ES313+31))</f>
        <v/>
      </c>
      <c r="EZ313" t="str">
        <f>IF(EY313="","",TODAY()-EY313)</f>
        <v/>
      </c>
      <c r="FC313" t="str">
        <f>IF(EY313="","SIN ESTADO",IF(FA313&lt;&gt;"","PAGA",IF(EZ313&gt;0,"VENCIDA",IF(EZ313&gt;=-5,"POR VENCER","AL DÍA"))))</f>
        <v>SIN ESTADO</v>
      </c>
      <c r="FE313" t="str">
        <f>IF(N($H313)&lt;26,"",IF(EY313="","",EY313+31))</f>
        <v/>
      </c>
      <c r="FF313" t="str">
        <f>IF(FE313="","",TODAY()-FE313)</f>
        <v/>
      </c>
      <c r="FI313" t="str">
        <f>IF(FE313="","SIN ESTADO",IF(FG313&lt;&gt;"","PAGA",IF(FF313&gt;0,"VENCIDA",IF(FF313&gt;=-5,"POR VENCER","AL DÍA"))))</f>
        <v>SIN ESTADO</v>
      </c>
      <c r="FK313" t="str">
        <f>IF(N($H313)&lt;27,"",IF(FE313="","",FE313+31))</f>
        <v/>
      </c>
      <c r="FL313" t="str">
        <f>IF(FK313="","",TODAY()-FK313)</f>
        <v/>
      </c>
      <c r="FO313" t="str">
        <f>IF(FK313="","SIN ESTADO",IF(FM313&lt;&gt;"","PAGA",IF(FL313&gt;0,"VENCIDA",IF(FL313&gt;=-5,"POR VENCER","AL DÍA"))))</f>
        <v>SIN ESTADO</v>
      </c>
      <c r="FQ313" t="str">
        <f>IF(N($H313)&lt;28,"",IF(FK313="","",FK313+31))</f>
        <v/>
      </c>
      <c r="FR313" t="str">
        <f>IF(FQ313="","",TODAY()-FQ313)</f>
        <v/>
      </c>
      <c r="FU313" t="str">
        <f>IF(FQ313="","SIN ESTADO",IF(FS313&lt;&gt;"","PAGA",IF(FR313&gt;0,"VENCIDA",IF(FR313&gt;=-5,"POR VENCER","AL DÍA"))))</f>
        <v>SIN ESTADO</v>
      </c>
      <c r="FW313" t="str">
        <f>IF(N($H313)&lt;29,"",IF(FQ313="","",FQ313+31))</f>
        <v/>
      </c>
      <c r="FX313" t="str">
        <f>IF(FW313="","",TODAY()-FW313)</f>
        <v/>
      </c>
      <c r="GA313" t="str">
        <f>IF(FW313="","SIN ESTADO",IF(FY313&lt;&gt;"","PAGA",IF(FX313&gt;0,"VENCIDA",IF(FX313&gt;=-5,"POR VENCER","AL DÍA"))))</f>
        <v>SIN ESTADO</v>
      </c>
      <c r="GC313" t="str">
        <f>IF(N($H313)&lt;30,"",IF(FW313="","",FW313+31))</f>
        <v/>
      </c>
      <c r="GD313" t="str">
        <f>IF(GC313="","",TODAY()-GC313)</f>
        <v/>
      </c>
      <c r="GG313" t="str">
        <f>IF(GC313="","SIN ESTADO",IF(GE313&lt;&gt;"","PAGA",IF(GD313&gt;0,"VENCIDA",IF(GD313&gt;=-5,"POR VENCER","AL DÍA"))))</f>
        <v>SIN ESTADO</v>
      </c>
      <c r="GI313" t="str">
        <f>IF(N($H313)&lt;31,"",IF(GC313="","",GC313+31))</f>
        <v/>
      </c>
      <c r="GJ313" t="str">
        <f>IF(GI313="","",TODAY()-GI313)</f>
        <v/>
      </c>
      <c r="GM313" t="str">
        <f>IF(GI313="","SIN ESTADO",IF(GK313&lt;&gt;"","PAGA",IF(GJ313&gt;0,"VENCIDA",IF(GJ313&gt;=-5,"POR VENCER","AL DÍA"))))</f>
        <v>SIN ESTADO</v>
      </c>
      <c r="GO313" t="str">
        <f>IF(N($H313)&lt;32,"",IF(GI313="","",GI313+31))</f>
        <v/>
      </c>
      <c r="GP313" t="str">
        <f>IF(GO313="","",TODAY()-GO313)</f>
        <v/>
      </c>
      <c r="GS313" t="str">
        <f>IF(GO313="","SIN ESTADO",IF(GQ313&lt;&gt;"","PAGA",IF(GP313&gt;0,"VENCIDA",IF(GP313&gt;=-5,"POR VENCER","AL DÍA"))))</f>
        <v>SIN ESTADO</v>
      </c>
      <c r="GU313" t="str">
        <f>IF(N($H313)&lt;33,"",IF(GO313="","",GO313+31))</f>
        <v/>
      </c>
      <c r="GV313" t="str">
        <f>IF(GU313="","",TODAY()-GU313)</f>
        <v/>
      </c>
      <c r="GY313" t="str">
        <f>IF(GU313="","SIN ESTADO",IF(GW313&lt;&gt;"","PAGA",IF(GV313&gt;0,"VENCIDA",IF(GV313&gt;=-5,"POR VENCER","AL DÍA"))))</f>
        <v>SIN ESTADO</v>
      </c>
      <c r="HA313" t="str">
        <f>IF(N($H313)&lt;34,"",IF(GU313="","",GU313+31))</f>
        <v/>
      </c>
      <c r="HB313" t="str">
        <f>IF(HA313="","",TODAY()-HA313)</f>
        <v/>
      </c>
      <c r="HE313" t="str">
        <f>IF(HA313="","SIN ESTADO",IF(HC313&lt;&gt;"","PAGA",IF(HB313&gt;0,"VENCIDA",IF(HB313&gt;=-5,"POR VENCER","AL DÍA"))))</f>
        <v>SIN ESTADO</v>
      </c>
      <c r="HG313" t="str">
        <f>IF(N($H313)&lt;35,"",IF(HA313="","",HA313+31))</f>
        <v/>
      </c>
      <c r="HH313" t="str">
        <f>IF(HG313="","",TODAY()-HG313)</f>
        <v/>
      </c>
      <c r="HK313" t="str">
        <f>IF(HG313="","SIN ESTADO",IF(HI313&lt;&gt;"","PAGA",IF(HH313&gt;0,"VENCIDA",IF(HH313&gt;=-5,"POR VENCER","AL DÍA"))))</f>
        <v>SIN ESTADO</v>
      </c>
      <c r="HM313" t="str">
        <f>IF(N($H313)&lt;36,"",IF(HG313="","",HG313+31))</f>
        <v/>
      </c>
      <c r="HN313" t="str">
        <f>IF(HM313="","",TODAY()-HM313)</f>
        <v/>
      </c>
      <c r="HQ313" t="str">
        <f>IF(HM313="","SIN ESTADO",IF(HO313&lt;&gt;"","PAGA",IF(HN313&gt;0,"VENCIDA",IF(HN313&gt;=-5,"POR VENCER","AL DÍA"))))</f>
        <v>SIN ESTADO</v>
      </c>
      <c r="HS313">
        <f>N313+T313+Z313+AF313+AL313+AR313+AX313+BD313+BJ313+BP313+BV313+CB313+CH313+CN313+CT313+CZ313+DF313+DL313+DR313+DX313+ED313+EJ313+EP313+EV313+FB313+FH313+FN313+FT313+FZ313+GF313+GL313+GR313+GX313+HD313+HJ313+HP313</f>
        <v>0</v>
      </c>
      <c r="HU313">
        <f>IFERROR(N($J313),0)</f>
        <v>0</v>
      </c>
      <c r="HW313">
        <f>SUMPRODUCT((MOD(COLUMN($M313:$HR313)-COLUMN($M313),6)=0)*ISNUMBER($M313:$HR313)*($M313:$HR313&gt;=RESUMEN!$C$26)*($M313:$HR313&lt;=RESUMEN!$C$27)*IFERROR(N($N313:$HS313),0))</f>
        <v>0</v>
      </c>
      <c r="HX313">
        <f>SUMPRODUCT((MOD(COLUMN($M313:$HR313)-COLUMN($M313),6)=0)*ISNUMBER($M313:$HR313)*($M313:$HR313&gt;=RESUMEN!$C$26)*($M313:$HR313&lt;=RESUMEN!$C$27))</f>
        <v>0</v>
      </c>
    </row>
    <row r="314">
      <c r="B314">
        <f>VENTAS!A313</f>
        <v>311</v>
      </c>
      <c r="C314" t="str">
        <f>VENTAS!B313</f>
        <v xml:space="preserve">LC2 - 32 - 11 </v>
      </c>
      <c r="D314" t="str">
        <f>VENTAS!C313</f>
        <v>VENDIDO</v>
      </c>
      <c r="E314">
        <f>VENTAS!D313</f>
        <v>23000000</v>
      </c>
      <c r="F314">
        <f>VENTAS!J313</f>
        <v>22000000</v>
      </c>
      <c r="G314">
        <f>VENTAS!F313</f>
        <v>45965</v>
      </c>
      <c r="H314">
        <f>VENTAS!K313</f>
        <v>24</v>
      </c>
      <c r="I314" t="str">
        <f>VENTAS!M313</f>
        <v xml:space="preserve">04 DE CADA MES </v>
      </c>
      <c r="J314">
        <f>VENTAS!L313</f>
        <v>916666.6666666666</v>
      </c>
      <c r="K314">
        <f>IF(N($H314)&lt;1,"",$G314+31)</f>
        <v>45996</v>
      </c>
      <c r="L314">
        <f>IF(K314="","",TODAY()-K314)</f>
        <v>322</v>
      </c>
      <c r="M314">
        <v>46098</v>
      </c>
      <c r="N314">
        <v>1000000</v>
      </c>
      <c r="O314" t="str">
        <f>IF(K314="","SIN ESTADO",IF(M314&lt;&gt;"","PAGA",IF(L314&gt;0,"VENCIDA",IF(L314&gt;=-5,"POR VENCER","AL DÍA"))))</f>
        <v>PAGA</v>
      </c>
      <c r="P314" t="str">
        <v>EFECTIVO</v>
      </c>
      <c r="Q314">
        <f>IF(N($H314)&lt;2,"",IF(K314="","",K314+31))</f>
        <v>46027</v>
      </c>
      <c r="R314">
        <f>IF(Q314="","",TODAY()-Q314)</f>
        <v>291</v>
      </c>
      <c r="S314">
        <v>46128</v>
      </c>
      <c r="T314">
        <v>1000000</v>
      </c>
      <c r="U314" t="str">
        <f>IF(Q314="","SIN ESTADO",IF(S314&lt;&gt;"","PAGA",IF(R314&gt;0,"VENCIDA",IF(R314&gt;=-5,"POR VENCER","AL DÍA"))))</f>
        <v>PAGA</v>
      </c>
      <c r="V314" t="str">
        <v>TRANSFERENCIA</v>
      </c>
      <c r="W314">
        <f>IF(N($H314)&lt;3,"",IF(Q314="","",Q314+31))</f>
        <v>46058</v>
      </c>
      <c r="X314">
        <f>IF(W314="","",TODAY()-W314)</f>
        <v>260</v>
      </c>
      <c r="Y314">
        <v>46163</v>
      </c>
      <c r="Z314">
        <v>1000000</v>
      </c>
      <c r="AA314" t="str">
        <f>IF(W314="","SIN ESTADO",IF(Y314&lt;&gt;"","PAGA",IF(X314&gt;0,"VENCIDA",IF(X314&gt;=-5,"POR VENCER","AL DÍA"))))</f>
        <v>PAGA</v>
      </c>
      <c r="AB314" t="str">
        <v>TRANSFERENCIA</v>
      </c>
      <c r="AC314">
        <f>IF(N($H314)&lt;4,"",IF(W314="","",W314+31))</f>
        <v>46089</v>
      </c>
      <c r="AD314">
        <f>IF(AC314="","",TODAY()-AC314)</f>
        <v>229</v>
      </c>
      <c r="AE314">
        <v>46192</v>
      </c>
      <c r="AF314">
        <v>1000000</v>
      </c>
      <c r="AG314" t="str">
        <f>IF(AC314="","SIN ESTADO",IF(AE314&lt;&gt;"","PAGA",IF(AD314&gt;0,"VENCIDA",IF(AD314&gt;=-5,"POR VENCER","AL DÍA"))))</f>
        <v>PAGA</v>
      </c>
      <c r="AH314" t="str">
        <v>EFECTIVO</v>
      </c>
      <c r="AI314">
        <f>IF(N($H314)&lt;5,"",IF(AC314="","",AC314+31))</f>
        <v>46120</v>
      </c>
      <c r="AJ314">
        <f>IF(AI314="","",TODAY()-AI314)</f>
        <v>198</v>
      </c>
      <c r="AK314">
        <v>46224</v>
      </c>
      <c r="AL314">
        <v>1000000</v>
      </c>
      <c r="AM314" t="str">
        <f>IF(AI314="","SIN ESTADO",IF(AK314&lt;&gt;"","PAGA",IF(AJ314&gt;0,"VENCIDA",IF(AJ314&gt;=-5,"POR VENCER","AL DÍA"))))</f>
        <v>PAGA</v>
      </c>
      <c r="AN314" t="str">
        <v>EFECTIVO</v>
      </c>
      <c r="AO314">
        <f>IF(N($H314)&lt;6,"",IF(AI314="","",AI314+31))</f>
        <v>46151</v>
      </c>
      <c r="AP314">
        <f>IF(AO314="","",TODAY()-AO314)</f>
        <v>167</v>
      </c>
      <c r="AQ314">
        <v>46282</v>
      </c>
      <c r="AR314">
        <v>2000000</v>
      </c>
      <c r="AS314" t="str">
        <f>IF(AO314="","SIN ESTADO",IF(AQ314&lt;&gt;"","PAGA",IF(AP314&gt;0,"VENCIDA",IF(AP314&gt;=-5,"POR VENCER","AL DÍA"))))</f>
        <v>PAGA</v>
      </c>
      <c r="AU314">
        <f>IF(N($H314)&lt;7,"",IF(AO314="","",AO314+31))</f>
        <v>46182</v>
      </c>
      <c r="AV314">
        <f>IF(AU314="","",TODAY()-AU314)</f>
        <v>136</v>
      </c>
      <c r="AW314">
        <v>46282</v>
      </c>
      <c r="AY314" t="str">
        <f>IF(AU314="","SIN ESTADO",IF(AW314&lt;&gt;"","PAGA",IF(AV314&gt;0,"VENCIDA",IF(AV314&gt;=-5,"POR VENCER","AL DÍA"))))</f>
        <v>PAGA</v>
      </c>
      <c r="BA314">
        <f>IF(N($H314)&lt;8,"",IF(AU314="","",AU314+31))</f>
        <v>46213</v>
      </c>
      <c r="BB314">
        <f>IF(BA314="","",TODAY()-BA314)</f>
        <v>105</v>
      </c>
      <c r="BE314" t="str">
        <f>IF(BA314="","SIN ESTADO",IF(BC314&lt;&gt;"","PAGA",IF(BB314&gt;0,"VENCIDA",IF(BB314&gt;=-5,"POR VENCER","AL DÍA"))))</f>
        <v>VENCIDA</v>
      </c>
      <c r="BG314">
        <f>IF(N($H314)&lt;9,"",IF(BA314="","",BA314+31))</f>
        <v>46244</v>
      </c>
      <c r="BH314">
        <f>IF(BG314="","",TODAY()-BG314)</f>
        <v>74</v>
      </c>
      <c r="BK314" t="str">
        <f>IF(BG314="","SIN ESTADO",IF(BI314&lt;&gt;"","PAGA",IF(BH314&gt;0,"VENCIDA",IF(BH314&gt;=-5,"POR VENCER","AL DÍA"))))</f>
        <v>VENCIDA</v>
      </c>
      <c r="BM314">
        <f>IF(N($H314)&lt;10,"",IF(BG314="","",BG314+31))</f>
        <v>46275</v>
      </c>
      <c r="BN314">
        <f>IF(BM314="","",TODAY()-BM314)</f>
        <v>43</v>
      </c>
      <c r="BQ314" t="str">
        <f>IF(BM314="","SIN ESTADO",IF(BO314&lt;&gt;"","PAGA",IF(BN314&gt;0,"VENCIDA",IF(BN314&gt;=-5,"POR VENCER","AL DÍA"))))</f>
        <v>VENCIDA</v>
      </c>
      <c r="BS314">
        <f>IF(N($H314)&lt;11,"",IF(BM314="","",BM314+31))</f>
        <v>46306</v>
      </c>
      <c r="BT314">
        <f>IF(BS314="","",TODAY()-BS314)</f>
        <v>12</v>
      </c>
      <c r="BW314" t="str">
        <f>IF(BS314="","SIN ESTADO",IF(BU314&lt;&gt;"","PAGA",IF(BT314&gt;0,"VENCIDA",IF(BT314&gt;=-5,"POR VENCER","AL DÍA"))))</f>
        <v>VENCIDA</v>
      </c>
      <c r="BY314">
        <f>IF(N($H314)&lt;12,"",IF(BS314="","",BS314+31))</f>
        <v>46337</v>
      </c>
      <c r="BZ314">
        <f>IF(BY314="","",TODAY()-BY314)</f>
        <v>-19</v>
      </c>
      <c r="CC314" t="str">
        <f>IF(BY314="","SIN ESTADO",IF(CA314&lt;&gt;"","PAGA",IF(BZ314&gt;0,"VENCIDA",IF(BZ314&gt;=-5,"POR VENCER","AL DÍA"))))</f>
        <v>AL DÍA</v>
      </c>
      <c r="CE314">
        <f>IF(N($H314)&lt;13,"",IF(BY314="","",BY314+31))</f>
        <v>46368</v>
      </c>
      <c r="CF314">
        <f>IF(CE314="","",TODAY()-CE314)</f>
        <v>-50</v>
      </c>
      <c r="CI314" t="str">
        <f>IF(CE314="","SIN ESTADO",IF(CG314&lt;&gt;"","PAGA",IF(CF314&gt;0,"VENCIDA",IF(CF314&gt;=-5,"POR VENCER","AL DÍA"))))</f>
        <v>AL DÍA</v>
      </c>
      <c r="CK314">
        <f>IF(N($H314)&lt;14,"",IF(CE314="","",CE314+31))</f>
        <v>46399</v>
      </c>
      <c r="CL314">
        <f>IF(CK314="","",TODAY()-CK314)</f>
        <v>-81</v>
      </c>
      <c r="CO314" t="str">
        <f>IF(CK314="","SIN ESTADO",IF(CM314&lt;&gt;"","PAGA",IF(CL314&gt;0,"VENCIDA",IF(CL314&gt;=-5,"POR VENCER","AL DÍA"))))</f>
        <v>AL DÍA</v>
      </c>
      <c r="CQ314">
        <f>IF(N($H314)&lt;15,"",IF(CK314="","",CK314+31))</f>
        <v>46430</v>
      </c>
      <c r="CR314">
        <f>IF(CQ314="","",TODAY()-CQ314)</f>
        <v>-112</v>
      </c>
      <c r="CU314" t="str">
        <f>IF(CQ314="","SIN ESTADO",IF(CS314&lt;&gt;"","PAGA",IF(CR314&gt;0,"VENCIDA",IF(CR314&gt;=-5,"POR VENCER","AL DÍA"))))</f>
        <v>AL DÍA</v>
      </c>
      <c r="CW314">
        <f>IF(N($H314)&lt;16,"",IF(CQ314="","",CQ314+31))</f>
        <v>46461</v>
      </c>
      <c r="CX314">
        <f>IF(CW314="","",TODAY()-CW314)</f>
        <v>-143</v>
      </c>
      <c r="DA314" t="str">
        <f>IF(CW314="","SIN ESTADO",IF(CY314&lt;&gt;"","PAGA",IF(CX314&gt;0,"VENCIDA",IF(CX314&gt;=-5,"POR VENCER","AL DÍA"))))</f>
        <v>AL DÍA</v>
      </c>
      <c r="DC314">
        <f>IF(N($H314)&lt;17,"",IF(CW314="","",CW314+31))</f>
        <v>46492</v>
      </c>
      <c r="DD314">
        <f>IF(DC314="","",TODAY()-DC314)</f>
        <v>-174</v>
      </c>
      <c r="DG314" t="str">
        <f>IF(DC314="","SIN ESTADO",IF(DE314&lt;&gt;"","PAGA",IF(DD314&gt;0,"VENCIDA",IF(DD314&gt;=-5,"POR VENCER","AL DÍA"))))</f>
        <v>AL DÍA</v>
      </c>
      <c r="DI314">
        <f>IF(N($H314)&lt;18,"",IF(DC314="","",DC314+31))</f>
        <v>46523</v>
      </c>
      <c r="DJ314">
        <f>IF(DI314="","",TODAY()-DI314)</f>
        <v>-205</v>
      </c>
      <c r="DM314" t="str">
        <f>IF(DI314="","SIN ESTADO",IF(DK314&lt;&gt;"","PAGA",IF(DJ314&gt;0,"VENCIDA",IF(DJ314&gt;=-5,"POR VENCER","AL DÍA"))))</f>
        <v>AL DÍA</v>
      </c>
      <c r="DO314">
        <f>IF(N($H314)&lt;19,"",IF(DI314="","",DI314+31))</f>
        <v>46554</v>
      </c>
      <c r="DP314">
        <f>IF(DO314="","",TODAY()-DO314)</f>
        <v>-236</v>
      </c>
      <c r="DS314" t="str">
        <f>IF(DO314="","SIN ESTADO",IF(DQ314&lt;&gt;"","PAGA",IF(DP314&gt;0,"VENCIDA",IF(DP314&gt;=-5,"POR VENCER","AL DÍA"))))</f>
        <v>AL DÍA</v>
      </c>
      <c r="DU314">
        <f>IF(N($H314)&lt;20,"",IF(DO314="","",DO314+31))</f>
        <v>46585</v>
      </c>
      <c r="DV314">
        <f>IF(DU314="","",TODAY()-DU314)</f>
        <v>-267</v>
      </c>
      <c r="DY314" t="str">
        <f>IF(DU314="","SIN ESTADO",IF(DW314&lt;&gt;"","PAGA",IF(DV314&gt;0,"VENCIDA",IF(DV314&gt;=-5,"POR VENCER","AL DÍA"))))</f>
        <v>AL DÍA</v>
      </c>
      <c r="EA314">
        <f>IF(N($H314)&lt;21,"",IF(DU314="","",DU314+31))</f>
        <v>46616</v>
      </c>
      <c r="EB314">
        <f>IF(EA314="","",TODAY()-EA314)</f>
        <v>-298</v>
      </c>
      <c r="EE314" t="str">
        <f>IF(EA314="","SIN ESTADO",IF(EC314&lt;&gt;"","PAGA",IF(EB314&gt;0,"VENCIDA",IF(EB314&gt;=-5,"POR VENCER","AL DÍA"))))</f>
        <v>AL DÍA</v>
      </c>
      <c r="EG314">
        <f>IF(N($H314)&lt;22,"",IF(EA314="","",EA314+31))</f>
        <v>46647</v>
      </c>
      <c r="EH314">
        <f>IF(EG314="","",TODAY()-EG314)</f>
        <v>-329</v>
      </c>
      <c r="EK314" t="str">
        <f>IF(EG314="","SIN ESTADO",IF(EI314&lt;&gt;"","PAGA",IF(EH314&gt;0,"VENCIDA",IF(EH314&gt;=-5,"POR VENCER","AL DÍA"))))</f>
        <v>AL DÍA</v>
      </c>
      <c r="EM314">
        <f>IF(N($H314)&lt;23,"",IF(EG314="","",EG314+31))</f>
        <v>46678</v>
      </c>
      <c r="EN314">
        <f>IF(EM314="","",TODAY()-EM314)</f>
        <v>-360</v>
      </c>
      <c r="EQ314" t="str">
        <f>IF(EM314="","SIN ESTADO",IF(EO314&lt;&gt;"","PAGA",IF(EN314&gt;0,"VENCIDA",IF(EN314&gt;=-5,"POR VENCER","AL DÍA"))))</f>
        <v>AL DÍA</v>
      </c>
      <c r="ES314">
        <f>IF(N($H314)&lt;24,"",IF(EM314="","",EM314+31))</f>
        <v>46709</v>
      </c>
      <c r="ET314">
        <f>IF(ES314="","",TODAY()-ES314)</f>
        <v>-391</v>
      </c>
      <c r="EW314" t="str">
        <f>IF(ES314="","SIN ESTADO",IF(EU314&lt;&gt;"","PAGA",IF(ET314&gt;0,"VENCIDA",IF(ET314&gt;=-5,"POR VENCER","AL DÍA"))))</f>
        <v>AL DÍA</v>
      </c>
      <c r="EY314" t="str">
        <f>IF(N($H314)&lt;25,"",IF(ES314="","",ES314+31))</f>
        <v/>
      </c>
      <c r="EZ314" t="str">
        <f>IF(EY314="","",TODAY()-EY314)</f>
        <v/>
      </c>
      <c r="FC314" t="str">
        <f>IF(EY314="","SIN ESTADO",IF(FA314&lt;&gt;"","PAGA",IF(EZ314&gt;0,"VENCIDA",IF(EZ314&gt;=-5,"POR VENCER","AL DÍA"))))</f>
        <v>SIN ESTADO</v>
      </c>
      <c r="FE314" t="str">
        <f>IF(N($H314)&lt;26,"",IF(EY314="","",EY314+31))</f>
        <v/>
      </c>
      <c r="FF314" t="str">
        <f>IF(FE314="","",TODAY()-FE314)</f>
        <v/>
      </c>
      <c r="FI314" t="str">
        <f>IF(FE314="","SIN ESTADO",IF(FG314&lt;&gt;"","PAGA",IF(FF314&gt;0,"VENCIDA",IF(FF314&gt;=-5,"POR VENCER","AL DÍA"))))</f>
        <v>SIN ESTADO</v>
      </c>
      <c r="FK314" t="str">
        <f>IF(N($H314)&lt;27,"",IF(FE314="","",FE314+31))</f>
        <v/>
      </c>
      <c r="FL314" t="str">
        <f>IF(FK314="","",TODAY()-FK314)</f>
        <v/>
      </c>
      <c r="FO314" t="str">
        <f>IF(FK314="","SIN ESTADO",IF(FM314&lt;&gt;"","PAGA",IF(FL314&gt;0,"VENCIDA",IF(FL314&gt;=-5,"POR VENCER","AL DÍA"))))</f>
        <v>SIN ESTADO</v>
      </c>
      <c r="FQ314" t="str">
        <f>IF(N($H314)&lt;28,"",IF(FK314="","",FK314+31))</f>
        <v/>
      </c>
      <c r="FR314" t="str">
        <f>IF(FQ314="","",TODAY()-FQ314)</f>
        <v/>
      </c>
      <c r="FU314" t="str">
        <f>IF(FQ314="","SIN ESTADO",IF(FS314&lt;&gt;"","PAGA",IF(FR314&gt;0,"VENCIDA",IF(FR314&gt;=-5,"POR VENCER","AL DÍA"))))</f>
        <v>SIN ESTADO</v>
      </c>
      <c r="FW314" t="str">
        <f>IF(N($H314)&lt;29,"",IF(FQ314="","",FQ314+31))</f>
        <v/>
      </c>
      <c r="FX314" t="str">
        <f>IF(FW314="","",TODAY()-FW314)</f>
        <v/>
      </c>
      <c r="GA314" t="str">
        <f>IF(FW314="","SIN ESTADO",IF(FY314&lt;&gt;"","PAGA",IF(FX314&gt;0,"VENCIDA",IF(FX314&gt;=-5,"POR VENCER","AL DÍA"))))</f>
        <v>SIN ESTADO</v>
      </c>
      <c r="GC314" t="str">
        <f>IF(N($H314)&lt;30,"",IF(FW314="","",FW314+31))</f>
        <v/>
      </c>
      <c r="GD314" t="str">
        <f>IF(GC314="","",TODAY()-GC314)</f>
        <v/>
      </c>
      <c r="GG314" t="str">
        <f>IF(GC314="","SIN ESTADO",IF(GE314&lt;&gt;"","PAGA",IF(GD314&gt;0,"VENCIDA",IF(GD314&gt;=-5,"POR VENCER","AL DÍA"))))</f>
        <v>SIN ESTADO</v>
      </c>
      <c r="GI314" t="str">
        <f>IF(N($H314)&lt;31,"",IF(GC314="","",GC314+31))</f>
        <v/>
      </c>
      <c r="GJ314" t="str">
        <f>IF(GI314="","",TODAY()-GI314)</f>
        <v/>
      </c>
      <c r="GM314" t="str">
        <f>IF(GI314="","SIN ESTADO",IF(GK314&lt;&gt;"","PAGA",IF(GJ314&gt;0,"VENCIDA",IF(GJ314&gt;=-5,"POR VENCER","AL DÍA"))))</f>
        <v>SIN ESTADO</v>
      </c>
      <c r="GO314" t="str">
        <f>IF(N($H314)&lt;32,"",IF(GI314="","",GI314+31))</f>
        <v/>
      </c>
      <c r="GP314" t="str">
        <f>IF(GO314="","",TODAY()-GO314)</f>
        <v/>
      </c>
      <c r="GS314" t="str">
        <f>IF(GO314="","SIN ESTADO",IF(GQ314&lt;&gt;"","PAGA",IF(GP314&gt;0,"VENCIDA",IF(GP314&gt;=-5,"POR VENCER","AL DÍA"))))</f>
        <v>SIN ESTADO</v>
      </c>
      <c r="GU314" t="str">
        <f>IF(N($H314)&lt;33,"",IF(GO314="","",GO314+31))</f>
        <v/>
      </c>
      <c r="GV314" t="str">
        <f>IF(GU314="","",TODAY()-GU314)</f>
        <v/>
      </c>
      <c r="GY314" t="str">
        <f>IF(GU314="","SIN ESTADO",IF(GW314&lt;&gt;"","PAGA",IF(GV314&gt;0,"VENCIDA",IF(GV314&gt;=-5,"POR VENCER","AL DÍA"))))</f>
        <v>SIN ESTADO</v>
      </c>
      <c r="HA314" t="str">
        <f>IF(N($H314)&lt;34,"",IF(GU314="","",GU314+31))</f>
        <v/>
      </c>
      <c r="HB314" t="str">
        <f>IF(HA314="","",TODAY()-HA314)</f>
        <v/>
      </c>
      <c r="HE314" t="str">
        <f>IF(HA314="","SIN ESTADO",IF(HC314&lt;&gt;"","PAGA",IF(HB314&gt;0,"VENCIDA",IF(HB314&gt;=-5,"POR VENCER","AL DÍA"))))</f>
        <v>SIN ESTADO</v>
      </c>
      <c r="HG314" t="str">
        <f>IF(N($H314)&lt;35,"",IF(HA314="","",HA314+31))</f>
        <v/>
      </c>
      <c r="HH314" t="str">
        <f>IF(HG314="","",TODAY()-HG314)</f>
        <v/>
      </c>
      <c r="HK314" t="str">
        <f>IF(HG314="","SIN ESTADO",IF(HI314&lt;&gt;"","PAGA",IF(HH314&gt;0,"VENCIDA",IF(HH314&gt;=-5,"POR VENCER","AL DÍA"))))</f>
        <v>SIN ESTADO</v>
      </c>
      <c r="HM314" t="str">
        <f>IF(N($H314)&lt;36,"",IF(HG314="","",HG314+31))</f>
        <v/>
      </c>
      <c r="HN314" t="str">
        <f>IF(HM314="","",TODAY()-HM314)</f>
        <v/>
      </c>
      <c r="HQ314" t="str">
        <f>IF(HM314="","SIN ESTADO",IF(HO314&lt;&gt;"","PAGA",IF(HN314&gt;0,"VENCIDA",IF(HN314&gt;=-5,"POR VENCER","AL DÍA"))))</f>
        <v>SIN ESTADO</v>
      </c>
      <c r="HS314">
        <f>N314+T314+Z314+AF314+AL314+AR314+AX314+BD314+BJ314+BP314+BV314+CB314+CH314+CN314+CT314+CZ314+DF314+DL314+DR314+DX314+ED314+EJ314+EP314+EV314+FB314+FH314+FN314+FT314+FZ314+GF314+GL314+GR314+GX314+HD314+HJ314+HP314</f>
        <v>7000000</v>
      </c>
      <c r="HU314">
        <f>IFERROR(N($J314),0)</f>
        <v>916666.6666666666</v>
      </c>
      <c r="HW314">
        <f>SUMPRODUCT((MOD(COLUMN($M314:$HR314)-COLUMN($M314),6)=0)*ISNUMBER($M314:$HR314)*($M314:$HR314&gt;=RESUMEN!$C$26)*($M314:$HR314&lt;=RESUMEN!$C$27)*IFERROR(N($N314:$HS314),0))</f>
        <v>0</v>
      </c>
      <c r="HX314">
        <f>SUMPRODUCT((MOD(COLUMN($M314:$HR314)-COLUMN($M314),6)=0)*ISNUMBER($M314:$HR314)*($M314:$HR314&gt;=RESUMEN!$C$26)*($M314:$HR314&lt;=RESUMEN!$C$27))</f>
        <v>0</v>
      </c>
    </row>
    <row r="315">
      <c r="B315">
        <f>VENTAS!A314</f>
        <v>312</v>
      </c>
      <c r="C315" t="str">
        <f>VENTAS!B314</f>
        <v xml:space="preserve">LC2 - 32 - 12 </v>
      </c>
      <c r="D315" t="str">
        <f>VENTAS!C314</f>
        <v>VENDIDO</v>
      </c>
      <c r="E315">
        <f>VENTAS!D314</f>
        <v>28000000</v>
      </c>
      <c r="F315">
        <f>VENTAS!J314</f>
        <v>24000000</v>
      </c>
      <c r="G315">
        <f>VENTAS!F314</f>
        <v>45985</v>
      </c>
      <c r="H315">
        <f>VENTAS!K314</f>
        <v>24</v>
      </c>
      <c r="I315" t="str">
        <f>VENTAS!M314</f>
        <v xml:space="preserve">24 DE CADA MES </v>
      </c>
      <c r="J315">
        <f>VENTAS!L314</f>
        <v>1000000</v>
      </c>
      <c r="K315">
        <f>IF(N($H315)&lt;1,"",$G315+31)</f>
        <v>46016</v>
      </c>
      <c r="L315">
        <f>IF(K315="","",TODAY()-K315)</f>
        <v>302</v>
      </c>
      <c r="M315">
        <v>45985</v>
      </c>
      <c r="N315">
        <v>620000</v>
      </c>
      <c r="O315" t="str">
        <f>IF(K315="","SIN ESTADO",IF(M315&lt;&gt;"","PAGA",IF(L315&gt;0,"VENCIDA",IF(L315&gt;=-5,"POR VENCER","AL DÍA"))))</f>
        <v>PAGA</v>
      </c>
      <c r="P315" t="str">
        <v>EFECTIVO</v>
      </c>
      <c r="Q315">
        <f>IF(N($H315)&lt;2,"",IF(K315="","",K315+31))</f>
        <v>46047</v>
      </c>
      <c r="R315">
        <f>IF(Q315="","",TODAY()-Q315)</f>
        <v>271</v>
      </c>
      <c r="S315">
        <v>46021</v>
      </c>
      <c r="T315">
        <v>14000000</v>
      </c>
      <c r="U315" t="str">
        <f>IF(Q315="","SIN ESTADO",IF(S315&lt;&gt;"","PAGA",IF(R315&gt;0,"VENCIDA",IF(R315&gt;=-5,"POR VENCER","AL DÍA"))))</f>
        <v>PAGA</v>
      </c>
      <c r="V315" t="str">
        <v>EFECTIVO</v>
      </c>
      <c r="W315">
        <f>IF(N($H315)&lt;3,"",IF(Q315="","",Q315+31))</f>
        <v>46078</v>
      </c>
      <c r="X315">
        <f>IF(W315="","",TODAY()-W315)</f>
        <v>240</v>
      </c>
      <c r="Y315">
        <v>45664</v>
      </c>
      <c r="Z315">
        <v>5000000</v>
      </c>
      <c r="AA315" t="str">
        <f>IF(W315="","SIN ESTADO",IF(Y315&lt;&gt;"","PAGA",IF(X315&gt;0,"VENCIDA",IF(X315&gt;=-5,"POR VENCER","AL DÍA"))))</f>
        <v>PAGA</v>
      </c>
      <c r="AB315" t="str">
        <v>TRANSFERENCIA</v>
      </c>
      <c r="AC315">
        <f>IF(N($H315)&lt;4,"",IF(W315="","",W315+31))</f>
        <v>46109</v>
      </c>
      <c r="AD315">
        <f>IF(AC315="","",TODAY()-AC315)</f>
        <v>209</v>
      </c>
      <c r="AE315">
        <v>46060</v>
      </c>
      <c r="AF315">
        <v>2380000</v>
      </c>
      <c r="AG315" t="str">
        <f>IF(AC315="","SIN ESTADO",IF(AE315&lt;&gt;"","PAGA",IF(AD315&gt;0,"VENCIDA",IF(AD315&gt;=-5,"POR VENCER","AL DÍA"))))</f>
        <v>PAGA</v>
      </c>
      <c r="AH315" t="str">
        <v>TRANSFERENCIA</v>
      </c>
      <c r="AI315">
        <f>IF(N($H315)&lt;5,"",IF(AC315="","",AC315+31))</f>
        <v>46140</v>
      </c>
      <c r="AJ315">
        <f>IF(AI315="","",TODAY()-AI315)</f>
        <v>178</v>
      </c>
      <c r="AK315">
        <v>46060</v>
      </c>
      <c r="AM315" t="str">
        <f>IF(AI315="","SIN ESTADO",IF(AK315&lt;&gt;"","PAGA",IF(AJ315&gt;0,"VENCIDA",IF(AJ315&gt;=-5,"POR VENCER","AL DÍA"))))</f>
        <v>PAGA</v>
      </c>
      <c r="AO315">
        <f>IF(N($H315)&lt;6,"",IF(AI315="","",AI315+31))</f>
        <v>46171</v>
      </c>
      <c r="AP315">
        <f>IF(AO315="","",TODAY()-AO315)</f>
        <v>147</v>
      </c>
      <c r="AQ315">
        <v>46060</v>
      </c>
      <c r="AS315" t="str">
        <f>IF(AO315="","SIN ESTADO",IF(AQ315&lt;&gt;"","PAGA",IF(AP315&gt;0,"VENCIDA",IF(AP315&gt;=-5,"POR VENCER","AL DÍA"))))</f>
        <v>PAGA</v>
      </c>
      <c r="AU315">
        <f>IF(N($H315)&lt;7,"",IF(AO315="","",AO315+31))</f>
        <v>46202</v>
      </c>
      <c r="AV315">
        <f>IF(AU315="","",TODAY()-AU315)</f>
        <v>116</v>
      </c>
      <c r="AW315">
        <v>46205</v>
      </c>
      <c r="AY315" t="str">
        <f>IF(AU315="","SIN ESTADO",IF(AW315&lt;&gt;"","PAGA",IF(AV315&gt;0,"VENCIDA",IF(AV315&gt;=-5,"POR VENCER","AL DÍA"))))</f>
        <v>PAGA</v>
      </c>
      <c r="BA315">
        <f>IF(N($H315)&lt;8,"",IF(AU315="","",AU315+31))</f>
        <v>46233</v>
      </c>
      <c r="BB315">
        <f>IF(BA315="","",TODAY()-BA315)</f>
        <v>85</v>
      </c>
      <c r="BC315">
        <v>46205</v>
      </c>
      <c r="BE315" t="str">
        <f>IF(BA315="","SIN ESTADO",IF(BC315&lt;&gt;"","PAGA",IF(BB315&gt;0,"VENCIDA",IF(BB315&gt;=-5,"POR VENCER","AL DÍA"))))</f>
        <v>PAGA</v>
      </c>
      <c r="BG315">
        <f>IF(N($H315)&lt;9,"",IF(BA315="","",BA315+31))</f>
        <v>46264</v>
      </c>
      <c r="BH315">
        <f>IF(BG315="","",TODAY()-BG315)</f>
        <v>54</v>
      </c>
      <c r="BI315">
        <v>46205</v>
      </c>
      <c r="BK315" t="str">
        <f>IF(BG315="","SIN ESTADO",IF(BI315&lt;&gt;"","PAGA",IF(BH315&gt;0,"VENCIDA",IF(BH315&gt;=-5,"POR VENCER","AL DÍA"))))</f>
        <v>PAGA</v>
      </c>
      <c r="BM315">
        <f>IF(N($H315)&lt;10,"",IF(BG315="","",BG315+31))</f>
        <v>46295</v>
      </c>
      <c r="BN315">
        <f>IF(BM315="","",TODAY()-BM315)</f>
        <v>23</v>
      </c>
      <c r="BO315">
        <v>46205</v>
      </c>
      <c r="BQ315" t="str">
        <f>IF(BM315="","SIN ESTADO",IF(BO315&lt;&gt;"","PAGA",IF(BN315&gt;0,"VENCIDA",IF(BN315&gt;=-5,"POR VENCER","AL DÍA"))))</f>
        <v>PAGA</v>
      </c>
      <c r="BS315">
        <f>IF(N($H315)&lt;11,"",IF(BM315="","",BM315+31))</f>
        <v>46326</v>
      </c>
      <c r="BT315">
        <f>IF(BS315="","",TODAY()-BS315)</f>
        <v>-8</v>
      </c>
      <c r="BU315">
        <v>46205</v>
      </c>
      <c r="BW315" t="str">
        <f>IF(BS315="","SIN ESTADO",IF(BU315&lt;&gt;"","PAGA",IF(BT315&gt;0,"VENCIDA",IF(BT315&gt;=-5,"POR VENCER","AL DÍA"))))</f>
        <v>PAGA</v>
      </c>
      <c r="BY315">
        <f>IF(N($H315)&lt;12,"",IF(BS315="","",BS315+31))</f>
        <v>46357</v>
      </c>
      <c r="BZ315">
        <f>IF(BY315="","",TODAY()-BY315)</f>
        <v>-39</v>
      </c>
      <c r="CA315">
        <v>46205</v>
      </c>
      <c r="CC315" t="str">
        <f>IF(BY315="","SIN ESTADO",IF(CA315&lt;&gt;"","PAGA",IF(BZ315&gt;0,"VENCIDA",IF(BZ315&gt;=-5,"POR VENCER","AL DÍA"))))</f>
        <v>PAGA</v>
      </c>
      <c r="CE315">
        <f>IF(N($H315)&lt;13,"",IF(BY315="","",BY315+31))</f>
        <v>46388</v>
      </c>
      <c r="CF315">
        <f>IF(CE315="","",TODAY()-CE315)</f>
        <v>-70</v>
      </c>
      <c r="CG315">
        <v>46205</v>
      </c>
      <c r="CI315" t="str">
        <f>IF(CE315="","SIN ESTADO",IF(CG315&lt;&gt;"","PAGA",IF(CF315&gt;0,"VENCIDA",IF(CF315&gt;=-5,"POR VENCER","AL DÍA"))))</f>
        <v>PAGA</v>
      </c>
      <c r="CK315">
        <f>IF(N($H315)&lt;14,"",IF(CE315="","",CE315+31))</f>
        <v>46419</v>
      </c>
      <c r="CL315">
        <f>IF(CK315="","",TODAY()-CK315)</f>
        <v>-101</v>
      </c>
      <c r="CM315">
        <v>46205</v>
      </c>
      <c r="CO315" t="str">
        <f>IF(CK315="","SIN ESTADO",IF(CM315&lt;&gt;"","PAGA",IF(CL315&gt;0,"VENCIDA",IF(CL315&gt;=-5,"POR VENCER","AL DÍA"))))</f>
        <v>PAGA</v>
      </c>
      <c r="CQ315">
        <f>IF(N($H315)&lt;15,"",IF(CK315="","",CK315+31))</f>
        <v>46450</v>
      </c>
      <c r="CR315">
        <f>IF(CQ315="","",TODAY()-CQ315)</f>
        <v>-132</v>
      </c>
      <c r="CS315">
        <v>46205</v>
      </c>
      <c r="CU315" t="str">
        <f>IF(CQ315="","SIN ESTADO",IF(CS315&lt;&gt;"","PAGA",IF(CR315&gt;0,"VENCIDA",IF(CR315&gt;=-5,"POR VENCER","AL DÍA"))))</f>
        <v>PAGA</v>
      </c>
      <c r="CW315">
        <f>IF(N($H315)&lt;16,"",IF(CQ315="","",CQ315+31))</f>
        <v>46481</v>
      </c>
      <c r="CX315">
        <f>IF(CW315="","",TODAY()-CW315)</f>
        <v>-163</v>
      </c>
      <c r="CY315">
        <v>46205</v>
      </c>
      <c r="DA315" t="str">
        <f>IF(CW315="","SIN ESTADO",IF(CY315&lt;&gt;"","PAGA",IF(CX315&gt;0,"VENCIDA",IF(CX315&gt;=-5,"POR VENCER","AL DÍA"))))</f>
        <v>PAGA</v>
      </c>
      <c r="DC315">
        <f>IF(N($H315)&lt;17,"",IF(CW315="","",CW315+31))</f>
        <v>46512</v>
      </c>
      <c r="DD315">
        <f>IF(DC315="","",TODAY()-DC315)</f>
        <v>-194</v>
      </c>
      <c r="DE315">
        <v>46205</v>
      </c>
      <c r="DG315" t="str">
        <f>IF(DC315="","SIN ESTADO",IF(DE315&lt;&gt;"","PAGA",IF(DD315&gt;0,"VENCIDA",IF(DD315&gt;=-5,"POR VENCER","AL DÍA"))))</f>
        <v>PAGA</v>
      </c>
      <c r="DI315">
        <f>IF(N($H315)&lt;18,"",IF(DC315="","",DC315+31))</f>
        <v>46543</v>
      </c>
      <c r="DJ315">
        <f>IF(DI315="","",TODAY()-DI315)</f>
        <v>-225</v>
      </c>
      <c r="DK315">
        <v>46205</v>
      </c>
      <c r="DM315" t="str">
        <f>IF(DI315="","SIN ESTADO",IF(DK315&lt;&gt;"","PAGA",IF(DJ315&gt;0,"VENCIDA",IF(DJ315&gt;=-5,"POR VENCER","AL DÍA"))))</f>
        <v>PAGA</v>
      </c>
      <c r="DO315">
        <f>IF(N($H315)&lt;19,"",IF(DI315="","",DI315+31))</f>
        <v>46574</v>
      </c>
      <c r="DP315">
        <f>IF(DO315="","",TODAY()-DO315)</f>
        <v>-256</v>
      </c>
      <c r="DQ315">
        <v>46205</v>
      </c>
      <c r="DS315" t="str">
        <f>IF(DO315="","SIN ESTADO",IF(DQ315&lt;&gt;"","PAGA",IF(DP315&gt;0,"VENCIDA",IF(DP315&gt;=-5,"POR VENCER","AL DÍA"))))</f>
        <v>PAGA</v>
      </c>
      <c r="DU315">
        <f>IF(N($H315)&lt;20,"",IF(DO315="","",DO315+31))</f>
        <v>46605</v>
      </c>
      <c r="DV315">
        <f>IF(DU315="","",TODAY()-DU315)</f>
        <v>-287</v>
      </c>
      <c r="DW315">
        <v>46205</v>
      </c>
      <c r="DY315" t="str">
        <f>IF(DU315="","SIN ESTADO",IF(DW315&lt;&gt;"","PAGA",IF(DV315&gt;0,"VENCIDA",IF(DV315&gt;=-5,"POR VENCER","AL DÍA"))))</f>
        <v>PAGA</v>
      </c>
      <c r="EA315">
        <f>IF(N($H315)&lt;21,"",IF(DU315="","",DU315+31))</f>
        <v>46636</v>
      </c>
      <c r="EB315">
        <f>IF(EA315="","",TODAY()-EA315)</f>
        <v>-318</v>
      </c>
      <c r="EC315">
        <v>46205</v>
      </c>
      <c r="EE315" t="str">
        <f>IF(EA315="","SIN ESTADO",IF(EC315&lt;&gt;"","PAGA",IF(EB315&gt;0,"VENCIDA",IF(EB315&gt;=-5,"POR VENCER","AL DÍA"))))</f>
        <v>PAGA</v>
      </c>
      <c r="EG315">
        <f>IF(N($H315)&lt;22,"",IF(EA315="","",EA315+31))</f>
        <v>46667</v>
      </c>
      <c r="EH315">
        <f>IF(EG315="","",TODAY()-EG315)</f>
        <v>-349</v>
      </c>
      <c r="EI315">
        <v>46205</v>
      </c>
      <c r="EK315" t="str">
        <f>IF(EG315="","SIN ESTADO",IF(EI315&lt;&gt;"","PAGA",IF(EH315&gt;0,"VENCIDA",IF(EH315&gt;=-5,"POR VENCER","AL DÍA"))))</f>
        <v>PAGA</v>
      </c>
      <c r="EM315">
        <f>IF(N($H315)&lt;23,"",IF(EG315="","",EG315+31))</f>
        <v>46698</v>
      </c>
      <c r="EN315">
        <f>IF(EM315="","",TODAY()-EM315)</f>
        <v>-380</v>
      </c>
      <c r="EO315">
        <v>46205</v>
      </c>
      <c r="EQ315" t="str">
        <f>IF(EM315="","SIN ESTADO",IF(EO315&lt;&gt;"","PAGA",IF(EN315&gt;0,"VENCIDA",IF(EN315&gt;=-5,"POR VENCER","AL DÍA"))))</f>
        <v>PAGA</v>
      </c>
      <c r="ES315">
        <f>IF(N($H315)&lt;24,"",IF(EM315="","",EM315+31))</f>
        <v>46729</v>
      </c>
      <c r="ET315">
        <f>IF(ES315="","",TODAY()-ES315)</f>
        <v>-411</v>
      </c>
      <c r="EW315" t="str">
        <f>IF(ES315="","SIN ESTADO",IF(EU315&lt;&gt;"","PAGA",IF(ET315&gt;0,"VENCIDA",IF(ET315&gt;=-5,"POR VENCER","AL DÍA"))))</f>
        <v>AL DÍA</v>
      </c>
      <c r="EY315" t="str">
        <f>IF(N($H315)&lt;25,"",IF(ES315="","",ES315+31))</f>
        <v/>
      </c>
      <c r="EZ315" t="str">
        <f>IF(EY315="","",TODAY()-EY315)</f>
        <v/>
      </c>
      <c r="FC315" t="str">
        <f>IF(EY315="","SIN ESTADO",IF(FA315&lt;&gt;"","PAGA",IF(EZ315&gt;0,"VENCIDA",IF(EZ315&gt;=-5,"POR VENCER","AL DÍA"))))</f>
        <v>SIN ESTADO</v>
      </c>
      <c r="FE315" t="str">
        <f>IF(N($H315)&lt;26,"",IF(EY315="","",EY315+31))</f>
        <v/>
      </c>
      <c r="FF315" t="str">
        <f>IF(FE315="","",TODAY()-FE315)</f>
        <v/>
      </c>
      <c r="FI315" t="str">
        <f>IF(FE315="","SIN ESTADO",IF(FG315&lt;&gt;"","PAGA",IF(FF315&gt;0,"VENCIDA",IF(FF315&gt;=-5,"POR VENCER","AL DÍA"))))</f>
        <v>SIN ESTADO</v>
      </c>
      <c r="FK315" t="str">
        <f>IF(N($H315)&lt;27,"",IF(FE315="","",FE315+31))</f>
        <v/>
      </c>
      <c r="FL315" t="str">
        <f>IF(FK315="","",TODAY()-FK315)</f>
        <v/>
      </c>
      <c r="FO315" t="str">
        <f>IF(FK315="","SIN ESTADO",IF(FM315&lt;&gt;"","PAGA",IF(FL315&gt;0,"VENCIDA",IF(FL315&gt;=-5,"POR VENCER","AL DÍA"))))</f>
        <v>SIN ESTADO</v>
      </c>
      <c r="FQ315" t="str">
        <f>IF(N($H315)&lt;28,"",IF(FK315="","",FK315+31))</f>
        <v/>
      </c>
      <c r="FR315" t="str">
        <f>IF(FQ315="","",TODAY()-FQ315)</f>
        <v/>
      </c>
      <c r="FU315" t="str">
        <f>IF(FQ315="","SIN ESTADO",IF(FS315&lt;&gt;"","PAGA",IF(FR315&gt;0,"VENCIDA",IF(FR315&gt;=-5,"POR VENCER","AL DÍA"))))</f>
        <v>SIN ESTADO</v>
      </c>
      <c r="FW315" t="str">
        <f>IF(N($H315)&lt;29,"",IF(FQ315="","",FQ315+31))</f>
        <v/>
      </c>
      <c r="FX315" t="str">
        <f>IF(FW315="","",TODAY()-FW315)</f>
        <v/>
      </c>
      <c r="GA315" t="str">
        <f>IF(FW315="","SIN ESTADO",IF(FY315&lt;&gt;"","PAGA",IF(FX315&gt;0,"VENCIDA",IF(FX315&gt;=-5,"POR VENCER","AL DÍA"))))</f>
        <v>SIN ESTADO</v>
      </c>
      <c r="GC315" t="str">
        <f>IF(N($H315)&lt;30,"",IF(FW315="","",FW315+31))</f>
        <v/>
      </c>
      <c r="GD315" t="str">
        <f>IF(GC315="","",TODAY()-GC315)</f>
        <v/>
      </c>
      <c r="GG315" t="str">
        <f>IF(GC315="","SIN ESTADO",IF(GE315&lt;&gt;"","PAGA",IF(GD315&gt;0,"VENCIDA",IF(GD315&gt;=-5,"POR VENCER","AL DÍA"))))</f>
        <v>SIN ESTADO</v>
      </c>
      <c r="GI315" t="str">
        <f>IF(N($H315)&lt;31,"",IF(GC315="","",GC315+31))</f>
        <v/>
      </c>
      <c r="GJ315" t="str">
        <f>IF(GI315="","",TODAY()-GI315)</f>
        <v/>
      </c>
      <c r="GM315" t="str">
        <f>IF(GI315="","SIN ESTADO",IF(GK315&lt;&gt;"","PAGA",IF(GJ315&gt;0,"VENCIDA",IF(GJ315&gt;=-5,"POR VENCER","AL DÍA"))))</f>
        <v>SIN ESTADO</v>
      </c>
      <c r="GO315" t="str">
        <f>IF(N($H315)&lt;32,"",IF(GI315="","",GI315+31))</f>
        <v/>
      </c>
      <c r="GP315" t="str">
        <f>IF(GO315="","",TODAY()-GO315)</f>
        <v/>
      </c>
      <c r="GS315" t="str">
        <f>IF(GO315="","SIN ESTADO",IF(GQ315&lt;&gt;"","PAGA",IF(GP315&gt;0,"VENCIDA",IF(GP315&gt;=-5,"POR VENCER","AL DÍA"))))</f>
        <v>SIN ESTADO</v>
      </c>
      <c r="GU315" t="str">
        <f>IF(N($H315)&lt;33,"",IF(GO315="","",GO315+31))</f>
        <v/>
      </c>
      <c r="GV315" t="str">
        <f>IF(GU315="","",TODAY()-GU315)</f>
        <v/>
      </c>
      <c r="GY315" t="str">
        <f>IF(GU315="","SIN ESTADO",IF(GW315&lt;&gt;"","PAGA",IF(GV315&gt;0,"VENCIDA",IF(GV315&gt;=-5,"POR VENCER","AL DÍA"))))</f>
        <v>SIN ESTADO</v>
      </c>
      <c r="HA315" t="str">
        <f>IF(N($H315)&lt;34,"",IF(GU315="","",GU315+31))</f>
        <v/>
      </c>
      <c r="HB315" t="str">
        <f>IF(HA315="","",TODAY()-HA315)</f>
        <v/>
      </c>
      <c r="HE315" t="str">
        <f>IF(HA315="","SIN ESTADO",IF(HC315&lt;&gt;"","PAGA",IF(HB315&gt;0,"VENCIDA",IF(HB315&gt;=-5,"POR VENCER","AL DÍA"))))</f>
        <v>SIN ESTADO</v>
      </c>
      <c r="HG315" t="str">
        <f>IF(N($H315)&lt;35,"",IF(HA315="","",HA315+31))</f>
        <v/>
      </c>
      <c r="HH315" t="str">
        <f>IF(HG315="","",TODAY()-HG315)</f>
        <v/>
      </c>
      <c r="HK315" t="str">
        <f>IF(HG315="","SIN ESTADO",IF(HI315&lt;&gt;"","PAGA",IF(HH315&gt;0,"VENCIDA",IF(HH315&gt;=-5,"POR VENCER","AL DÍA"))))</f>
        <v>SIN ESTADO</v>
      </c>
      <c r="HM315" t="str">
        <f>IF(N($H315)&lt;36,"",IF(HG315="","",HG315+31))</f>
        <v/>
      </c>
      <c r="HN315" t="str">
        <f>IF(HM315="","",TODAY()-HM315)</f>
        <v/>
      </c>
      <c r="HQ315" t="str">
        <f>IF(HM315="","SIN ESTADO",IF(HO315&lt;&gt;"","PAGA",IF(HN315&gt;0,"VENCIDA",IF(HN315&gt;=-5,"POR VENCER","AL DÍA"))))</f>
        <v>SIN ESTADO</v>
      </c>
      <c r="HS315">
        <f>N315+T315+Z315+AF315+AL315+AR315+AX315+BD315+BJ315+BP315+BV315+CB315+CH315+CN315+CT315+CZ315+DF315+DL315+DR315+DX315+ED315+EJ315+EP315+EV315+FB315+FH315+FN315+FT315+FZ315+GF315+GL315+GR315+GX315+HD315+HJ315+HP315</f>
        <v>22000000</v>
      </c>
      <c r="HU315">
        <f>IFERROR(N($J315),0)</f>
        <v>1000000</v>
      </c>
      <c r="HW315">
        <f>SUMPRODUCT((MOD(COLUMN($M315:$HR315)-COLUMN($M315),6)=0)*ISNUMBER($M315:$HR315)*($M315:$HR315&gt;=RESUMEN!$C$26)*($M315:$HR315&lt;=RESUMEN!$C$27)*IFERROR(N($N315:$HS315),0))</f>
        <v>0</v>
      </c>
      <c r="HX315">
        <f>SUMPRODUCT((MOD(COLUMN($M315:$HR315)-COLUMN($M315),6)=0)*ISNUMBER($M315:$HR315)*($M315:$HR315&gt;=RESUMEN!$C$26)*($M315:$HR315&lt;=RESUMEN!$C$27))</f>
        <v>0</v>
      </c>
    </row>
    <row r="316">
      <c r="B316">
        <f>VENTAS!A315</f>
        <v>313</v>
      </c>
      <c r="C316" t="str">
        <f>VENTAS!B315</f>
        <v xml:space="preserve">LC2 - 32 - 13 </v>
      </c>
      <c r="D316" t="str">
        <f>VENTAS!C315</f>
        <v>VENDIDO</v>
      </c>
      <c r="E316">
        <f>VENTAS!D315</f>
        <v>28000000</v>
      </c>
      <c r="F316">
        <f>VENTAS!J315</f>
        <v>24000000</v>
      </c>
      <c r="G316">
        <f>VENTAS!F315</f>
        <v>45985</v>
      </c>
      <c r="H316">
        <f>VENTAS!K315</f>
        <v>24</v>
      </c>
      <c r="I316" t="str">
        <f>VENTAS!M315</f>
        <v xml:space="preserve">24 DE CADA MES </v>
      </c>
      <c r="J316">
        <f>VENTAS!L315</f>
        <v>1000000</v>
      </c>
      <c r="K316">
        <f>IF(N($H316)&lt;1,"",$G316+31)</f>
        <v>46016</v>
      </c>
      <c r="L316">
        <f>IF(K316="","",TODAY()-K316)</f>
        <v>302</v>
      </c>
      <c r="M316">
        <v>46020</v>
      </c>
      <c r="N316">
        <v>15000000</v>
      </c>
      <c r="O316" t="str">
        <f>IF(K316="","SIN ESTADO",IF(M316&lt;&gt;"","PAGA",IF(L316&gt;0,"VENCIDA",IF(L316&gt;=-5,"POR VENCER","AL DÍA"))))</f>
        <v>PAGA</v>
      </c>
      <c r="P316" t="str">
        <v>EFECTIVO</v>
      </c>
      <c r="Q316">
        <f>IF(N($H316)&lt;2,"",IF(K316="","",K316+31))</f>
        <v>46047</v>
      </c>
      <c r="R316">
        <f>IF(Q316="","",TODAY()-Q316)</f>
        <v>271</v>
      </c>
      <c r="S316">
        <v>45664</v>
      </c>
      <c r="T316">
        <v>5000000</v>
      </c>
      <c r="U316" t="str">
        <f>IF(Q316="","SIN ESTADO",IF(S316&lt;&gt;"","PAGA",IF(R316&gt;0,"VENCIDA",IF(R316&gt;=-5,"POR VENCER","AL DÍA"))))</f>
        <v>PAGA</v>
      </c>
      <c r="V316" t="str">
        <v>EFECTIVO</v>
      </c>
      <c r="W316">
        <f>IF(N($H316)&lt;3,"",IF(Q316="","",Q316+31))</f>
        <v>46078</v>
      </c>
      <c r="X316">
        <f>IF(W316="","",TODAY()-W316)</f>
        <v>240</v>
      </c>
      <c r="Y316">
        <v>46056</v>
      </c>
      <c r="Z316">
        <v>4000000</v>
      </c>
      <c r="AA316" t="str">
        <f>IF(W316="","SIN ESTADO",IF(Y316&lt;&gt;"","PAGA",IF(X316&gt;0,"VENCIDA",IF(X316&gt;=-5,"POR VENCER","AL DÍA"))))</f>
        <v>PAGA</v>
      </c>
      <c r="AB316" t="str">
        <v>TRANSFERENCIA</v>
      </c>
      <c r="AC316">
        <f>IF(N($H316)&lt;4,"",IF(W316="","",W316+31))</f>
        <v>46109</v>
      </c>
      <c r="AD316">
        <f>IF(AC316="","",TODAY()-AC316)</f>
        <v>209</v>
      </c>
      <c r="AG316" t="str">
        <f>IF(AC316="","SIN ESTADO",IF(AE316&lt;&gt;"","PAGA",IF(AD316&gt;0,"VENCIDA",IF(AD316&gt;=-5,"POR VENCER","AL DÍA"))))</f>
        <v>VENCIDA</v>
      </c>
      <c r="AI316">
        <f>IF(N($H316)&lt;5,"",IF(AC316="","",AC316+31))</f>
        <v>46140</v>
      </c>
      <c r="AJ316">
        <f>IF(AI316="","",TODAY()-AI316)</f>
        <v>178</v>
      </c>
      <c r="AM316" t="str">
        <f>IF(AI316="","SIN ESTADO",IF(AK316&lt;&gt;"","PAGA",IF(AJ316&gt;0,"VENCIDA",IF(AJ316&gt;=-5,"POR VENCER","AL DÍA"))))</f>
        <v>VENCIDA</v>
      </c>
      <c r="AO316">
        <f>IF(N($H316)&lt;6,"",IF(AI316="","",AI316+31))</f>
        <v>46171</v>
      </c>
      <c r="AP316">
        <f>IF(AO316="","",TODAY()-AO316)</f>
        <v>147</v>
      </c>
      <c r="AS316" t="str">
        <f>IF(AO316="","SIN ESTADO",IF(AQ316&lt;&gt;"","PAGA",IF(AP316&gt;0,"VENCIDA",IF(AP316&gt;=-5,"POR VENCER","AL DÍA"))))</f>
        <v>VENCIDA</v>
      </c>
      <c r="AU316">
        <f>IF(N($H316)&lt;7,"",IF(AO316="","",AO316+31))</f>
        <v>46202</v>
      </c>
      <c r="AV316">
        <f>IF(AU316="","",TODAY()-AU316)</f>
        <v>116</v>
      </c>
      <c r="AY316" t="str">
        <f>IF(AU316="","SIN ESTADO",IF(AW316&lt;&gt;"","PAGA",IF(AV316&gt;0,"VENCIDA",IF(AV316&gt;=-5,"POR VENCER","AL DÍA"))))</f>
        <v>VENCIDA</v>
      </c>
      <c r="BA316">
        <f>IF(N($H316)&lt;8,"",IF(AU316="","",AU316+31))</f>
        <v>46233</v>
      </c>
      <c r="BB316">
        <f>IF(BA316="","",TODAY()-BA316)</f>
        <v>85</v>
      </c>
      <c r="BE316" t="str">
        <f>IF(BA316="","SIN ESTADO",IF(BC316&lt;&gt;"","PAGA",IF(BB316&gt;0,"VENCIDA",IF(BB316&gt;=-5,"POR VENCER","AL DÍA"))))</f>
        <v>VENCIDA</v>
      </c>
      <c r="BG316">
        <f>IF(N($H316)&lt;9,"",IF(BA316="","",BA316+31))</f>
        <v>46264</v>
      </c>
      <c r="BH316">
        <f>IF(BG316="","",TODAY()-BG316)</f>
        <v>54</v>
      </c>
      <c r="BK316" t="str">
        <f>IF(BG316="","SIN ESTADO",IF(BI316&lt;&gt;"","PAGA",IF(BH316&gt;0,"VENCIDA",IF(BH316&gt;=-5,"POR VENCER","AL DÍA"))))</f>
        <v>VENCIDA</v>
      </c>
      <c r="BM316">
        <f>IF(N($H316)&lt;10,"",IF(BG316="","",BG316+31))</f>
        <v>46295</v>
      </c>
      <c r="BN316">
        <f>IF(BM316="","",TODAY()-BM316)</f>
        <v>23</v>
      </c>
      <c r="BQ316" t="str">
        <f>IF(BM316="","SIN ESTADO",IF(BO316&lt;&gt;"","PAGA",IF(BN316&gt;0,"VENCIDA",IF(BN316&gt;=-5,"POR VENCER","AL DÍA"))))</f>
        <v>VENCIDA</v>
      </c>
      <c r="BS316">
        <f>IF(N($H316)&lt;11,"",IF(BM316="","",BM316+31))</f>
        <v>46326</v>
      </c>
      <c r="BT316">
        <f>IF(BS316="","",TODAY()-BS316)</f>
        <v>-8</v>
      </c>
      <c r="BW316" t="str">
        <f>IF(BS316="","SIN ESTADO",IF(BU316&lt;&gt;"","PAGA",IF(BT316&gt;0,"VENCIDA",IF(BT316&gt;=-5,"POR VENCER","AL DÍA"))))</f>
        <v>AL DÍA</v>
      </c>
      <c r="BY316">
        <f>IF(N($H316)&lt;12,"",IF(BS316="","",BS316+31))</f>
        <v>46357</v>
      </c>
      <c r="BZ316">
        <f>IF(BY316="","",TODAY()-BY316)</f>
        <v>-39</v>
      </c>
      <c r="CC316" t="str">
        <f>IF(BY316="","SIN ESTADO",IF(CA316&lt;&gt;"","PAGA",IF(BZ316&gt;0,"VENCIDA",IF(BZ316&gt;=-5,"POR VENCER","AL DÍA"))))</f>
        <v>AL DÍA</v>
      </c>
      <c r="CE316">
        <f>IF(N($H316)&lt;13,"",IF(BY316="","",BY316+31))</f>
        <v>46388</v>
      </c>
      <c r="CF316">
        <f>IF(CE316="","",TODAY()-CE316)</f>
        <v>-70</v>
      </c>
      <c r="CI316" t="str">
        <f>IF(CE316="","SIN ESTADO",IF(CG316&lt;&gt;"","PAGA",IF(CF316&gt;0,"VENCIDA",IF(CF316&gt;=-5,"POR VENCER","AL DÍA"))))</f>
        <v>AL DÍA</v>
      </c>
      <c r="CK316">
        <f>IF(N($H316)&lt;14,"",IF(CE316="","",CE316+31))</f>
        <v>46419</v>
      </c>
      <c r="CL316">
        <f>IF(CK316="","",TODAY()-CK316)</f>
        <v>-101</v>
      </c>
      <c r="CO316" t="str">
        <f>IF(CK316="","SIN ESTADO",IF(CM316&lt;&gt;"","PAGA",IF(CL316&gt;0,"VENCIDA",IF(CL316&gt;=-5,"POR VENCER","AL DÍA"))))</f>
        <v>AL DÍA</v>
      </c>
      <c r="CQ316">
        <f>IF(N($H316)&lt;15,"",IF(CK316="","",CK316+31))</f>
        <v>46450</v>
      </c>
      <c r="CR316">
        <f>IF(CQ316="","",TODAY()-CQ316)</f>
        <v>-132</v>
      </c>
      <c r="CU316" t="str">
        <f>IF(CQ316="","SIN ESTADO",IF(CS316&lt;&gt;"","PAGA",IF(CR316&gt;0,"VENCIDA",IF(CR316&gt;=-5,"POR VENCER","AL DÍA"))))</f>
        <v>AL DÍA</v>
      </c>
      <c r="CW316">
        <f>IF(N($H316)&lt;16,"",IF(CQ316="","",CQ316+31))</f>
        <v>46481</v>
      </c>
      <c r="CX316">
        <f>IF(CW316="","",TODAY()-CW316)</f>
        <v>-163</v>
      </c>
      <c r="DA316" t="str">
        <f>IF(CW316="","SIN ESTADO",IF(CY316&lt;&gt;"","PAGA",IF(CX316&gt;0,"VENCIDA",IF(CX316&gt;=-5,"POR VENCER","AL DÍA"))))</f>
        <v>AL DÍA</v>
      </c>
      <c r="DC316">
        <f>IF(N($H316)&lt;17,"",IF(CW316="","",CW316+31))</f>
        <v>46512</v>
      </c>
      <c r="DD316">
        <f>IF(DC316="","",TODAY()-DC316)</f>
        <v>-194</v>
      </c>
      <c r="DG316" t="str">
        <f>IF(DC316="","SIN ESTADO",IF(DE316&lt;&gt;"","PAGA",IF(DD316&gt;0,"VENCIDA",IF(DD316&gt;=-5,"POR VENCER","AL DÍA"))))</f>
        <v>AL DÍA</v>
      </c>
      <c r="DI316">
        <f>IF(N($H316)&lt;18,"",IF(DC316="","",DC316+31))</f>
        <v>46543</v>
      </c>
      <c r="DJ316">
        <f>IF(DI316="","",TODAY()-DI316)</f>
        <v>-225</v>
      </c>
      <c r="DM316" t="str">
        <f>IF(DI316="","SIN ESTADO",IF(DK316&lt;&gt;"","PAGA",IF(DJ316&gt;0,"VENCIDA",IF(DJ316&gt;=-5,"POR VENCER","AL DÍA"))))</f>
        <v>AL DÍA</v>
      </c>
      <c r="DO316">
        <f>IF(N($H316)&lt;19,"",IF(DI316="","",DI316+31))</f>
        <v>46574</v>
      </c>
      <c r="DP316">
        <f>IF(DO316="","",TODAY()-DO316)</f>
        <v>-256</v>
      </c>
      <c r="DS316" t="str">
        <f>IF(DO316="","SIN ESTADO",IF(DQ316&lt;&gt;"","PAGA",IF(DP316&gt;0,"VENCIDA",IF(DP316&gt;=-5,"POR VENCER","AL DÍA"))))</f>
        <v>AL DÍA</v>
      </c>
      <c r="DU316">
        <f>IF(N($H316)&lt;20,"",IF(DO316="","",DO316+31))</f>
        <v>46605</v>
      </c>
      <c r="DV316">
        <f>IF(DU316="","",TODAY()-DU316)</f>
        <v>-287</v>
      </c>
      <c r="DY316" t="str">
        <f>IF(DU316="","SIN ESTADO",IF(DW316&lt;&gt;"","PAGA",IF(DV316&gt;0,"VENCIDA",IF(DV316&gt;=-5,"POR VENCER","AL DÍA"))))</f>
        <v>AL DÍA</v>
      </c>
      <c r="EA316">
        <f>IF(N($H316)&lt;21,"",IF(DU316="","",DU316+31))</f>
        <v>46636</v>
      </c>
      <c r="EB316">
        <f>IF(EA316="","",TODAY()-EA316)</f>
        <v>-318</v>
      </c>
      <c r="EE316" t="str">
        <f>IF(EA316="","SIN ESTADO",IF(EC316&lt;&gt;"","PAGA",IF(EB316&gt;0,"VENCIDA",IF(EB316&gt;=-5,"POR VENCER","AL DÍA"))))</f>
        <v>AL DÍA</v>
      </c>
      <c r="EG316">
        <f>IF(N($H316)&lt;22,"",IF(EA316="","",EA316+31))</f>
        <v>46667</v>
      </c>
      <c r="EH316">
        <f>IF(EG316="","",TODAY()-EG316)</f>
        <v>-349</v>
      </c>
      <c r="EK316" t="str">
        <f>IF(EG316="","SIN ESTADO",IF(EI316&lt;&gt;"","PAGA",IF(EH316&gt;0,"VENCIDA",IF(EH316&gt;=-5,"POR VENCER","AL DÍA"))))</f>
        <v>AL DÍA</v>
      </c>
      <c r="EM316">
        <f>IF(N($H316)&lt;23,"",IF(EG316="","",EG316+31))</f>
        <v>46698</v>
      </c>
      <c r="EN316">
        <f>IF(EM316="","",TODAY()-EM316)</f>
        <v>-380</v>
      </c>
      <c r="EQ316" t="str">
        <f>IF(EM316="","SIN ESTADO",IF(EO316&lt;&gt;"","PAGA",IF(EN316&gt;0,"VENCIDA",IF(EN316&gt;=-5,"POR VENCER","AL DÍA"))))</f>
        <v>AL DÍA</v>
      </c>
      <c r="ES316">
        <f>IF(N($H316)&lt;24,"",IF(EM316="","",EM316+31))</f>
        <v>46729</v>
      </c>
      <c r="ET316">
        <f>IF(ES316="","",TODAY()-ES316)</f>
        <v>-411</v>
      </c>
      <c r="EW316" t="str">
        <f>IF(ES316="","SIN ESTADO",IF(EU316&lt;&gt;"","PAGA",IF(ET316&gt;0,"VENCIDA",IF(ET316&gt;=-5,"POR VENCER","AL DÍA"))))</f>
        <v>AL DÍA</v>
      </c>
      <c r="EY316" t="str">
        <f>IF(N($H316)&lt;25,"",IF(ES316="","",ES316+31))</f>
        <v/>
      </c>
      <c r="EZ316" t="str">
        <f>IF(EY316="","",TODAY()-EY316)</f>
        <v/>
      </c>
      <c r="FC316" t="str">
        <f>IF(EY316="","SIN ESTADO",IF(FA316&lt;&gt;"","PAGA",IF(EZ316&gt;0,"VENCIDA",IF(EZ316&gt;=-5,"POR VENCER","AL DÍA"))))</f>
        <v>SIN ESTADO</v>
      </c>
      <c r="FE316" t="str">
        <f>IF(N($H316)&lt;26,"",IF(EY316="","",EY316+31))</f>
        <v/>
      </c>
      <c r="FF316" t="str">
        <f>IF(FE316="","",TODAY()-FE316)</f>
        <v/>
      </c>
      <c r="FI316" t="str">
        <f>IF(FE316="","SIN ESTADO",IF(FG316&lt;&gt;"","PAGA",IF(FF316&gt;0,"VENCIDA",IF(FF316&gt;=-5,"POR VENCER","AL DÍA"))))</f>
        <v>SIN ESTADO</v>
      </c>
      <c r="FK316" t="str">
        <f>IF(N($H316)&lt;27,"",IF(FE316="","",FE316+31))</f>
        <v/>
      </c>
      <c r="FL316" t="str">
        <f>IF(FK316="","",TODAY()-FK316)</f>
        <v/>
      </c>
      <c r="FO316" t="str">
        <f>IF(FK316="","SIN ESTADO",IF(FM316&lt;&gt;"","PAGA",IF(FL316&gt;0,"VENCIDA",IF(FL316&gt;=-5,"POR VENCER","AL DÍA"))))</f>
        <v>SIN ESTADO</v>
      </c>
      <c r="FQ316" t="str">
        <f>IF(N($H316)&lt;28,"",IF(FK316="","",FK316+31))</f>
        <v/>
      </c>
      <c r="FR316" t="str">
        <f>IF(FQ316="","",TODAY()-FQ316)</f>
        <v/>
      </c>
      <c r="FU316" t="str">
        <f>IF(FQ316="","SIN ESTADO",IF(FS316&lt;&gt;"","PAGA",IF(FR316&gt;0,"VENCIDA",IF(FR316&gt;=-5,"POR VENCER","AL DÍA"))))</f>
        <v>SIN ESTADO</v>
      </c>
      <c r="FW316" t="str">
        <f>IF(N($H316)&lt;29,"",IF(FQ316="","",FQ316+31))</f>
        <v/>
      </c>
      <c r="FX316" t="str">
        <f>IF(FW316="","",TODAY()-FW316)</f>
        <v/>
      </c>
      <c r="GA316" t="str">
        <f>IF(FW316="","SIN ESTADO",IF(FY316&lt;&gt;"","PAGA",IF(FX316&gt;0,"VENCIDA",IF(FX316&gt;=-5,"POR VENCER","AL DÍA"))))</f>
        <v>SIN ESTADO</v>
      </c>
      <c r="GC316" t="str">
        <f>IF(N($H316)&lt;30,"",IF(FW316="","",FW316+31))</f>
        <v/>
      </c>
      <c r="GD316" t="str">
        <f>IF(GC316="","",TODAY()-GC316)</f>
        <v/>
      </c>
      <c r="GG316" t="str">
        <f>IF(GC316="","SIN ESTADO",IF(GE316&lt;&gt;"","PAGA",IF(GD316&gt;0,"VENCIDA",IF(GD316&gt;=-5,"POR VENCER","AL DÍA"))))</f>
        <v>SIN ESTADO</v>
      </c>
      <c r="GI316" t="str">
        <f>IF(N($H316)&lt;31,"",IF(GC316="","",GC316+31))</f>
        <v/>
      </c>
      <c r="GJ316" t="str">
        <f>IF(GI316="","",TODAY()-GI316)</f>
        <v/>
      </c>
      <c r="GM316" t="str">
        <f>IF(GI316="","SIN ESTADO",IF(GK316&lt;&gt;"","PAGA",IF(GJ316&gt;0,"VENCIDA",IF(GJ316&gt;=-5,"POR VENCER","AL DÍA"))))</f>
        <v>SIN ESTADO</v>
      </c>
      <c r="GO316" t="str">
        <f>IF(N($H316)&lt;32,"",IF(GI316="","",GI316+31))</f>
        <v/>
      </c>
      <c r="GP316" t="str">
        <f>IF(GO316="","",TODAY()-GO316)</f>
        <v/>
      </c>
      <c r="GS316" t="str">
        <f>IF(GO316="","SIN ESTADO",IF(GQ316&lt;&gt;"","PAGA",IF(GP316&gt;0,"VENCIDA",IF(GP316&gt;=-5,"POR VENCER","AL DÍA"))))</f>
        <v>SIN ESTADO</v>
      </c>
      <c r="GU316" t="str">
        <f>IF(N($H316)&lt;33,"",IF(GO316="","",GO316+31))</f>
        <v/>
      </c>
      <c r="GV316" t="str">
        <f>IF(GU316="","",TODAY()-GU316)</f>
        <v/>
      </c>
      <c r="GY316" t="str">
        <f>IF(GU316="","SIN ESTADO",IF(GW316&lt;&gt;"","PAGA",IF(GV316&gt;0,"VENCIDA",IF(GV316&gt;=-5,"POR VENCER","AL DÍA"))))</f>
        <v>SIN ESTADO</v>
      </c>
      <c r="HA316" t="str">
        <f>IF(N($H316)&lt;34,"",IF(GU316="","",GU316+31))</f>
        <v/>
      </c>
      <c r="HB316" t="str">
        <f>IF(HA316="","",TODAY()-HA316)</f>
        <v/>
      </c>
      <c r="HE316" t="str">
        <f>IF(HA316="","SIN ESTADO",IF(HC316&lt;&gt;"","PAGA",IF(HB316&gt;0,"VENCIDA",IF(HB316&gt;=-5,"POR VENCER","AL DÍA"))))</f>
        <v>SIN ESTADO</v>
      </c>
      <c r="HG316" t="str">
        <f>IF(N($H316)&lt;35,"",IF(HA316="","",HA316+31))</f>
        <v/>
      </c>
      <c r="HH316" t="str">
        <f>IF(HG316="","",TODAY()-HG316)</f>
        <v/>
      </c>
      <c r="HK316" t="str">
        <f>IF(HG316="","SIN ESTADO",IF(HI316&lt;&gt;"","PAGA",IF(HH316&gt;0,"VENCIDA",IF(HH316&gt;=-5,"POR VENCER","AL DÍA"))))</f>
        <v>SIN ESTADO</v>
      </c>
      <c r="HM316" t="str">
        <f>IF(N($H316)&lt;36,"",IF(HG316="","",HG316+31))</f>
        <v/>
      </c>
      <c r="HN316" t="str">
        <f>IF(HM316="","",TODAY()-HM316)</f>
        <v/>
      </c>
      <c r="HQ316" t="str">
        <f>IF(HM316="","SIN ESTADO",IF(HO316&lt;&gt;"","PAGA",IF(HN316&gt;0,"VENCIDA",IF(HN316&gt;=-5,"POR VENCER","AL DÍA"))))</f>
        <v>SIN ESTADO</v>
      </c>
      <c r="HS316">
        <f>N316+T316+Z316+AF316+AL316+AR316+AX316+BD316+BJ316+BP316+BV316+CB316+CH316+CN316+CT316+CZ316+DF316+DL316+DR316+DX316+ED316+EJ316+EP316+EV316+FB316+FH316+FN316+FT316+FZ316+GF316+GL316+GR316+GX316+HD316+HJ316+HP316</f>
        <v>24000000</v>
      </c>
      <c r="HU316">
        <f>IFERROR(N($J316),0)</f>
        <v>1000000</v>
      </c>
      <c r="HW316">
        <f>SUMPRODUCT((MOD(COLUMN($M316:$HR316)-COLUMN($M316),6)=0)*ISNUMBER($M316:$HR316)*($M316:$HR316&gt;=RESUMEN!$C$26)*($M316:$HR316&lt;=RESUMEN!$C$27)*IFERROR(N($N316:$HS316),0))</f>
        <v>0</v>
      </c>
      <c r="HX316">
        <f>SUMPRODUCT((MOD(COLUMN($M316:$HR316)-COLUMN($M316),6)=0)*ISNUMBER($M316:$HR316)*($M316:$HR316&gt;=RESUMEN!$C$26)*($M316:$HR316&lt;=RESUMEN!$C$27))</f>
        <v>0</v>
      </c>
    </row>
    <row r="317">
      <c r="B317">
        <f>VENTAS!A316</f>
        <v>314</v>
      </c>
      <c r="C317" t="str">
        <f>VENTAS!B316</f>
        <v xml:space="preserve">LC2 - 32 - 14 </v>
      </c>
      <c r="D317" t="str">
        <f>VENTAS!C316</f>
        <v>VENDIDO</v>
      </c>
      <c r="E317">
        <f>VENTAS!D316</f>
        <v>28000000</v>
      </c>
      <c r="F317">
        <f>VENTAS!J316</f>
        <v>24000000</v>
      </c>
      <c r="G317">
        <f>VENTAS!F316</f>
        <v>46064</v>
      </c>
      <c r="H317">
        <f>VENTAS!K316</f>
        <v>24</v>
      </c>
      <c r="I317" t="str">
        <f>VENTAS!M316</f>
        <v xml:space="preserve">11 DE CADA MES </v>
      </c>
      <c r="J317">
        <f>VENTAS!L316</f>
        <v>1000000</v>
      </c>
      <c r="K317">
        <f>IF(N($H317)&lt;1,"",$G317+31)</f>
        <v>46095</v>
      </c>
      <c r="L317">
        <f>IF(K317="","",TODAY()-K317)</f>
        <v>223</v>
      </c>
      <c r="M317">
        <v>46130</v>
      </c>
      <c r="N317">
        <v>1000000</v>
      </c>
      <c r="O317" t="str">
        <f>IF(K317="","SIN ESTADO",IF(M317&lt;&gt;"","PAGA",IF(L317&gt;0,"VENCIDA",IF(L317&gt;=-5,"POR VENCER","AL DÍA"))))</f>
        <v>PAGA</v>
      </c>
      <c r="P317" t="str">
        <v>TRANSFERENCIA</v>
      </c>
      <c r="Q317">
        <f>IF(N($H317)&lt;2,"",IF(K317="","",K317+31))</f>
        <v>46126</v>
      </c>
      <c r="R317">
        <f>IF(Q317="","",TODAY()-Q317)</f>
        <v>192</v>
      </c>
      <c r="U317" t="str">
        <f>IF(Q317="","SIN ESTADO",IF(S317&lt;&gt;"","PAGA",IF(R317&gt;0,"VENCIDA",IF(R317&gt;=-5,"POR VENCER","AL DÍA"))))</f>
        <v>VENCIDA</v>
      </c>
      <c r="W317">
        <f>IF(N($H317)&lt;3,"",IF(Q317="","",Q317+31))</f>
        <v>46157</v>
      </c>
      <c r="X317">
        <f>IF(W317="","",TODAY()-W317)</f>
        <v>161</v>
      </c>
      <c r="AA317" t="str">
        <f>IF(W317="","SIN ESTADO",IF(Y317&lt;&gt;"","PAGA",IF(X317&gt;0,"VENCIDA",IF(X317&gt;=-5,"POR VENCER","AL DÍA"))))</f>
        <v>VENCIDA</v>
      </c>
      <c r="AC317">
        <f>IF(N($H317)&lt;4,"",IF(W317="","",W317+31))</f>
        <v>46188</v>
      </c>
      <c r="AD317">
        <f>IF(AC317="","",TODAY()-AC317)</f>
        <v>130</v>
      </c>
      <c r="AG317" t="str">
        <f>IF(AC317="","SIN ESTADO",IF(AE317&lt;&gt;"","PAGA",IF(AD317&gt;0,"VENCIDA",IF(AD317&gt;=-5,"POR VENCER","AL DÍA"))))</f>
        <v>VENCIDA</v>
      </c>
      <c r="AI317">
        <f>IF(N($H317)&lt;5,"",IF(AC317="","",AC317+31))</f>
        <v>46219</v>
      </c>
      <c r="AJ317">
        <f>IF(AI317="","",TODAY()-AI317)</f>
        <v>99</v>
      </c>
      <c r="AM317" t="str">
        <f>IF(AI317="","SIN ESTADO",IF(AK317&lt;&gt;"","PAGA",IF(AJ317&gt;0,"VENCIDA",IF(AJ317&gt;=-5,"POR VENCER","AL DÍA"))))</f>
        <v>VENCIDA</v>
      </c>
      <c r="AO317">
        <f>IF(N($H317)&lt;6,"",IF(AI317="","",AI317+31))</f>
        <v>46250</v>
      </c>
      <c r="AP317">
        <f>IF(AO317="","",TODAY()-AO317)</f>
        <v>68</v>
      </c>
      <c r="AS317" t="str">
        <f>IF(AO317="","SIN ESTADO",IF(AQ317&lt;&gt;"","PAGA",IF(AP317&gt;0,"VENCIDA",IF(AP317&gt;=-5,"POR VENCER","AL DÍA"))))</f>
        <v>VENCIDA</v>
      </c>
      <c r="AU317">
        <f>IF(N($H317)&lt;7,"",IF(AO317="","",AO317+31))</f>
        <v>46281</v>
      </c>
      <c r="AV317">
        <f>IF(AU317="","",TODAY()-AU317)</f>
        <v>37</v>
      </c>
      <c r="AY317" t="str">
        <f>IF(AU317="","SIN ESTADO",IF(AW317&lt;&gt;"","PAGA",IF(AV317&gt;0,"VENCIDA",IF(AV317&gt;=-5,"POR VENCER","AL DÍA"))))</f>
        <v>VENCIDA</v>
      </c>
      <c r="BA317">
        <f>IF(N($H317)&lt;8,"",IF(AU317="","",AU317+31))</f>
        <v>46312</v>
      </c>
      <c r="BB317">
        <f>IF(BA317="","",TODAY()-BA317)</f>
        <v>6</v>
      </c>
      <c r="BE317" t="str">
        <f>IF(BA317="","SIN ESTADO",IF(BC317&lt;&gt;"","PAGA",IF(BB317&gt;0,"VENCIDA",IF(BB317&gt;=-5,"POR VENCER","AL DÍA"))))</f>
        <v>VENCIDA</v>
      </c>
      <c r="BG317">
        <f>IF(N($H317)&lt;9,"",IF(BA317="","",BA317+31))</f>
        <v>46343</v>
      </c>
      <c r="BH317">
        <f>IF(BG317="","",TODAY()-BG317)</f>
        <v>-25</v>
      </c>
      <c r="BK317" t="str">
        <f>IF(BG317="","SIN ESTADO",IF(BI317&lt;&gt;"","PAGA",IF(BH317&gt;0,"VENCIDA",IF(BH317&gt;=-5,"POR VENCER","AL DÍA"))))</f>
        <v>AL DÍA</v>
      </c>
      <c r="BM317">
        <f>IF(N($H317)&lt;10,"",IF(BG317="","",BG317+31))</f>
        <v>46374</v>
      </c>
      <c r="BN317">
        <f>IF(BM317="","",TODAY()-BM317)</f>
        <v>-56</v>
      </c>
      <c r="BQ317" t="str">
        <f>IF(BM317="","SIN ESTADO",IF(BO317&lt;&gt;"","PAGA",IF(BN317&gt;0,"VENCIDA",IF(BN317&gt;=-5,"POR VENCER","AL DÍA"))))</f>
        <v>AL DÍA</v>
      </c>
      <c r="BS317">
        <f>IF(N($H317)&lt;11,"",IF(BM317="","",BM317+31))</f>
        <v>46405</v>
      </c>
      <c r="BT317">
        <f>IF(BS317="","",TODAY()-BS317)</f>
        <v>-87</v>
      </c>
      <c r="BW317" t="str">
        <f>IF(BS317="","SIN ESTADO",IF(BU317&lt;&gt;"","PAGA",IF(BT317&gt;0,"VENCIDA",IF(BT317&gt;=-5,"POR VENCER","AL DÍA"))))</f>
        <v>AL DÍA</v>
      </c>
      <c r="BY317">
        <f>IF(N($H317)&lt;12,"",IF(BS317="","",BS317+31))</f>
        <v>46436</v>
      </c>
      <c r="BZ317">
        <f>IF(BY317="","",TODAY()-BY317)</f>
        <v>-118</v>
      </c>
      <c r="CC317" t="str">
        <f>IF(BY317="","SIN ESTADO",IF(CA317&lt;&gt;"","PAGA",IF(BZ317&gt;0,"VENCIDA",IF(BZ317&gt;=-5,"POR VENCER","AL DÍA"))))</f>
        <v>AL DÍA</v>
      </c>
      <c r="CE317">
        <f>IF(N($H317)&lt;13,"",IF(BY317="","",BY317+31))</f>
        <v>46467</v>
      </c>
      <c r="CF317">
        <f>IF(CE317="","",TODAY()-CE317)</f>
        <v>-149</v>
      </c>
      <c r="CI317" t="str">
        <f>IF(CE317="","SIN ESTADO",IF(CG317&lt;&gt;"","PAGA",IF(CF317&gt;0,"VENCIDA",IF(CF317&gt;=-5,"POR VENCER","AL DÍA"))))</f>
        <v>AL DÍA</v>
      </c>
      <c r="CK317">
        <f>IF(N($H317)&lt;14,"",IF(CE317="","",CE317+31))</f>
        <v>46498</v>
      </c>
      <c r="CL317">
        <f>IF(CK317="","",TODAY()-CK317)</f>
        <v>-180</v>
      </c>
      <c r="CO317" t="str">
        <f>IF(CK317="","SIN ESTADO",IF(CM317&lt;&gt;"","PAGA",IF(CL317&gt;0,"VENCIDA",IF(CL317&gt;=-5,"POR VENCER","AL DÍA"))))</f>
        <v>AL DÍA</v>
      </c>
      <c r="CQ317">
        <f>IF(N($H317)&lt;15,"",IF(CK317="","",CK317+31))</f>
        <v>46529</v>
      </c>
      <c r="CR317">
        <f>IF(CQ317="","",TODAY()-CQ317)</f>
        <v>-211</v>
      </c>
      <c r="CU317" t="str">
        <f>IF(CQ317="","SIN ESTADO",IF(CS317&lt;&gt;"","PAGA",IF(CR317&gt;0,"VENCIDA",IF(CR317&gt;=-5,"POR VENCER","AL DÍA"))))</f>
        <v>AL DÍA</v>
      </c>
      <c r="CW317">
        <f>IF(N($H317)&lt;16,"",IF(CQ317="","",CQ317+31))</f>
        <v>46560</v>
      </c>
      <c r="CX317">
        <f>IF(CW317="","",TODAY()-CW317)</f>
        <v>-242</v>
      </c>
      <c r="DA317" t="str">
        <f>IF(CW317="","SIN ESTADO",IF(CY317&lt;&gt;"","PAGA",IF(CX317&gt;0,"VENCIDA",IF(CX317&gt;=-5,"POR VENCER","AL DÍA"))))</f>
        <v>AL DÍA</v>
      </c>
      <c r="DC317">
        <f>IF(N($H317)&lt;17,"",IF(CW317="","",CW317+31))</f>
        <v>46591</v>
      </c>
      <c r="DD317">
        <f>IF(DC317="","",TODAY()-DC317)</f>
        <v>-273</v>
      </c>
      <c r="DG317" t="str">
        <f>IF(DC317="","SIN ESTADO",IF(DE317&lt;&gt;"","PAGA",IF(DD317&gt;0,"VENCIDA",IF(DD317&gt;=-5,"POR VENCER","AL DÍA"))))</f>
        <v>AL DÍA</v>
      </c>
      <c r="DI317">
        <f>IF(N($H317)&lt;18,"",IF(DC317="","",DC317+31))</f>
        <v>46622</v>
      </c>
      <c r="DJ317">
        <f>IF(DI317="","",TODAY()-DI317)</f>
        <v>-304</v>
      </c>
      <c r="DM317" t="str">
        <f>IF(DI317="","SIN ESTADO",IF(DK317&lt;&gt;"","PAGA",IF(DJ317&gt;0,"VENCIDA",IF(DJ317&gt;=-5,"POR VENCER","AL DÍA"))))</f>
        <v>AL DÍA</v>
      </c>
      <c r="DO317">
        <f>IF(N($H317)&lt;19,"",IF(DI317="","",DI317+31))</f>
        <v>46653</v>
      </c>
      <c r="DP317">
        <f>IF(DO317="","",TODAY()-DO317)</f>
        <v>-335</v>
      </c>
      <c r="DS317" t="str">
        <f>IF(DO317="","SIN ESTADO",IF(DQ317&lt;&gt;"","PAGA",IF(DP317&gt;0,"VENCIDA",IF(DP317&gt;=-5,"POR VENCER","AL DÍA"))))</f>
        <v>AL DÍA</v>
      </c>
      <c r="DU317">
        <f>IF(N($H317)&lt;20,"",IF(DO317="","",DO317+31))</f>
        <v>46684</v>
      </c>
      <c r="DV317">
        <f>IF(DU317="","",TODAY()-DU317)</f>
        <v>-366</v>
      </c>
      <c r="DY317" t="str">
        <f>IF(DU317="","SIN ESTADO",IF(DW317&lt;&gt;"","PAGA",IF(DV317&gt;0,"VENCIDA",IF(DV317&gt;=-5,"POR VENCER","AL DÍA"))))</f>
        <v>AL DÍA</v>
      </c>
      <c r="EA317">
        <f>IF(N($H317)&lt;21,"",IF(DU317="","",DU317+31))</f>
        <v>46715</v>
      </c>
      <c r="EB317">
        <f>IF(EA317="","",TODAY()-EA317)</f>
        <v>-397</v>
      </c>
      <c r="EE317" t="str">
        <f>IF(EA317="","SIN ESTADO",IF(EC317&lt;&gt;"","PAGA",IF(EB317&gt;0,"VENCIDA",IF(EB317&gt;=-5,"POR VENCER","AL DÍA"))))</f>
        <v>AL DÍA</v>
      </c>
      <c r="EG317">
        <f>IF(N($H317)&lt;22,"",IF(EA317="","",EA317+31))</f>
        <v>46746</v>
      </c>
      <c r="EH317">
        <f>IF(EG317="","",TODAY()-EG317)</f>
        <v>-428</v>
      </c>
      <c r="EK317" t="str">
        <f>IF(EG317="","SIN ESTADO",IF(EI317&lt;&gt;"","PAGA",IF(EH317&gt;0,"VENCIDA",IF(EH317&gt;=-5,"POR VENCER","AL DÍA"))))</f>
        <v>AL DÍA</v>
      </c>
      <c r="EM317">
        <f>IF(N($H317)&lt;23,"",IF(EG317="","",EG317+31))</f>
        <v>46777</v>
      </c>
      <c r="EN317">
        <f>IF(EM317="","",TODAY()-EM317)</f>
        <v>-459</v>
      </c>
      <c r="EQ317" t="str">
        <f>IF(EM317="","SIN ESTADO",IF(EO317&lt;&gt;"","PAGA",IF(EN317&gt;0,"VENCIDA",IF(EN317&gt;=-5,"POR VENCER","AL DÍA"))))</f>
        <v>AL DÍA</v>
      </c>
      <c r="ES317">
        <f>IF(N($H317)&lt;24,"",IF(EM317="","",EM317+31))</f>
        <v>46808</v>
      </c>
      <c r="ET317">
        <f>IF(ES317="","",TODAY()-ES317)</f>
        <v>-490</v>
      </c>
      <c r="EW317" t="str">
        <f>IF(ES317="","SIN ESTADO",IF(EU317&lt;&gt;"","PAGA",IF(ET317&gt;0,"VENCIDA",IF(ET317&gt;=-5,"POR VENCER","AL DÍA"))))</f>
        <v>AL DÍA</v>
      </c>
      <c r="EY317" t="str">
        <f>IF(N($H317)&lt;25,"",IF(ES317="","",ES317+31))</f>
        <v/>
      </c>
      <c r="EZ317" t="str">
        <f>IF(EY317="","",TODAY()-EY317)</f>
        <v/>
      </c>
      <c r="FC317" t="str">
        <f>IF(EY317="","SIN ESTADO",IF(FA317&lt;&gt;"","PAGA",IF(EZ317&gt;0,"VENCIDA",IF(EZ317&gt;=-5,"POR VENCER","AL DÍA"))))</f>
        <v>SIN ESTADO</v>
      </c>
      <c r="FE317" t="str">
        <f>IF(N($H317)&lt;26,"",IF(EY317="","",EY317+31))</f>
        <v/>
      </c>
      <c r="FF317" t="str">
        <f>IF(FE317="","",TODAY()-FE317)</f>
        <v/>
      </c>
      <c r="FI317" t="str">
        <f>IF(FE317="","SIN ESTADO",IF(FG317&lt;&gt;"","PAGA",IF(FF317&gt;0,"VENCIDA",IF(FF317&gt;=-5,"POR VENCER","AL DÍA"))))</f>
        <v>SIN ESTADO</v>
      </c>
      <c r="FK317" t="str">
        <f>IF(N($H317)&lt;27,"",IF(FE317="","",FE317+31))</f>
        <v/>
      </c>
      <c r="FL317" t="str">
        <f>IF(FK317="","",TODAY()-FK317)</f>
        <v/>
      </c>
      <c r="FO317" t="str">
        <f>IF(FK317="","SIN ESTADO",IF(FM317&lt;&gt;"","PAGA",IF(FL317&gt;0,"VENCIDA",IF(FL317&gt;=-5,"POR VENCER","AL DÍA"))))</f>
        <v>SIN ESTADO</v>
      </c>
      <c r="FQ317" t="str">
        <f>IF(N($H317)&lt;28,"",IF(FK317="","",FK317+31))</f>
        <v/>
      </c>
      <c r="FR317" t="str">
        <f>IF(FQ317="","",TODAY()-FQ317)</f>
        <v/>
      </c>
      <c r="FU317" t="str">
        <f>IF(FQ317="","SIN ESTADO",IF(FS317&lt;&gt;"","PAGA",IF(FR317&gt;0,"VENCIDA",IF(FR317&gt;=-5,"POR VENCER","AL DÍA"))))</f>
        <v>SIN ESTADO</v>
      </c>
      <c r="FW317" t="str">
        <f>IF(N($H317)&lt;29,"",IF(FQ317="","",FQ317+31))</f>
        <v/>
      </c>
      <c r="FX317" t="str">
        <f>IF(FW317="","",TODAY()-FW317)</f>
        <v/>
      </c>
      <c r="GA317" t="str">
        <f>IF(FW317="","SIN ESTADO",IF(FY317&lt;&gt;"","PAGA",IF(FX317&gt;0,"VENCIDA",IF(FX317&gt;=-5,"POR VENCER","AL DÍA"))))</f>
        <v>SIN ESTADO</v>
      </c>
      <c r="GC317" t="str">
        <f>IF(N($H317)&lt;30,"",IF(FW317="","",FW317+31))</f>
        <v/>
      </c>
      <c r="GD317" t="str">
        <f>IF(GC317="","",TODAY()-GC317)</f>
        <v/>
      </c>
      <c r="GG317" t="str">
        <f>IF(GC317="","SIN ESTADO",IF(GE317&lt;&gt;"","PAGA",IF(GD317&gt;0,"VENCIDA",IF(GD317&gt;=-5,"POR VENCER","AL DÍA"))))</f>
        <v>SIN ESTADO</v>
      </c>
      <c r="GI317" t="str">
        <f>IF(N($H317)&lt;31,"",IF(GC317="","",GC317+31))</f>
        <v/>
      </c>
      <c r="GJ317" t="str">
        <f>IF(GI317="","",TODAY()-GI317)</f>
        <v/>
      </c>
      <c r="GM317" t="str">
        <f>IF(GI317="","SIN ESTADO",IF(GK317&lt;&gt;"","PAGA",IF(GJ317&gt;0,"VENCIDA",IF(GJ317&gt;=-5,"POR VENCER","AL DÍA"))))</f>
        <v>SIN ESTADO</v>
      </c>
      <c r="GO317" t="str">
        <f>IF(N($H317)&lt;32,"",IF(GI317="","",GI317+31))</f>
        <v/>
      </c>
      <c r="GP317" t="str">
        <f>IF(GO317="","",TODAY()-GO317)</f>
        <v/>
      </c>
      <c r="GS317" t="str">
        <f>IF(GO317="","SIN ESTADO",IF(GQ317&lt;&gt;"","PAGA",IF(GP317&gt;0,"VENCIDA",IF(GP317&gt;=-5,"POR VENCER","AL DÍA"))))</f>
        <v>SIN ESTADO</v>
      </c>
      <c r="GU317" t="str">
        <f>IF(N($H317)&lt;33,"",IF(GO317="","",GO317+31))</f>
        <v/>
      </c>
      <c r="GV317" t="str">
        <f>IF(GU317="","",TODAY()-GU317)</f>
        <v/>
      </c>
      <c r="GY317" t="str">
        <f>IF(GU317="","SIN ESTADO",IF(GW317&lt;&gt;"","PAGA",IF(GV317&gt;0,"VENCIDA",IF(GV317&gt;=-5,"POR VENCER","AL DÍA"))))</f>
        <v>SIN ESTADO</v>
      </c>
      <c r="HA317" t="str">
        <f>IF(N($H317)&lt;34,"",IF(GU317="","",GU317+31))</f>
        <v/>
      </c>
      <c r="HB317" t="str">
        <f>IF(HA317="","",TODAY()-HA317)</f>
        <v/>
      </c>
      <c r="HE317" t="str">
        <f>IF(HA317="","SIN ESTADO",IF(HC317&lt;&gt;"","PAGA",IF(HB317&gt;0,"VENCIDA",IF(HB317&gt;=-5,"POR VENCER","AL DÍA"))))</f>
        <v>SIN ESTADO</v>
      </c>
      <c r="HG317" t="str">
        <f>IF(N($H317)&lt;35,"",IF(HA317="","",HA317+31))</f>
        <v/>
      </c>
      <c r="HH317" t="str">
        <f>IF(HG317="","",TODAY()-HG317)</f>
        <v/>
      </c>
      <c r="HK317" t="str">
        <f>IF(HG317="","SIN ESTADO",IF(HI317&lt;&gt;"","PAGA",IF(HH317&gt;0,"VENCIDA",IF(HH317&gt;=-5,"POR VENCER","AL DÍA"))))</f>
        <v>SIN ESTADO</v>
      </c>
      <c r="HM317" t="str">
        <f>IF(N($H317)&lt;36,"",IF(HG317="","",HG317+31))</f>
        <v/>
      </c>
      <c r="HN317" t="str">
        <f>IF(HM317="","",TODAY()-HM317)</f>
        <v/>
      </c>
      <c r="HQ317" t="str">
        <f>IF(HM317="","SIN ESTADO",IF(HO317&lt;&gt;"","PAGA",IF(HN317&gt;0,"VENCIDA",IF(HN317&gt;=-5,"POR VENCER","AL DÍA"))))</f>
        <v>SIN ESTADO</v>
      </c>
      <c r="HS317">
        <f>N317+T317+Z317+AF317+AL317+AR317+AX317+BD317+BJ317+BP317+BV317+CB317+CH317+CN317+CT317+CZ317+DF317+DL317+DR317+DX317+ED317+EJ317+EP317+EV317+FB317+FH317+FN317+FT317+FZ317+GF317+GL317+GR317+GX317+HD317+HJ317+HP317</f>
        <v>1000000</v>
      </c>
      <c r="HU317">
        <f>IFERROR(N($J317),0)</f>
        <v>1000000</v>
      </c>
      <c r="HW317">
        <f>SUMPRODUCT((MOD(COLUMN($M317:$HR317)-COLUMN($M317),6)=0)*ISNUMBER($M317:$HR317)*($M317:$HR317&gt;=RESUMEN!$C$26)*($M317:$HR317&lt;=RESUMEN!$C$27)*IFERROR(N($N317:$HS317),0))</f>
        <v>0</v>
      </c>
      <c r="HX317">
        <f>SUMPRODUCT((MOD(COLUMN($M317:$HR317)-COLUMN($M317),6)=0)*ISNUMBER($M317:$HR317)*($M317:$HR317&gt;=RESUMEN!$C$26)*($M317:$HR317&lt;=RESUMEN!$C$27))</f>
        <v>0</v>
      </c>
    </row>
    <row r="318">
      <c r="B318">
        <f>VENTAS!A317</f>
        <v>315</v>
      </c>
      <c r="C318" t="str">
        <f>VENTAS!B317</f>
        <v xml:space="preserve">LC2 - 32 - 15 </v>
      </c>
      <c r="D318" t="str">
        <f>VENTAS!C317</f>
        <v>VENDIDO</v>
      </c>
      <c r="E318">
        <f>VENTAS!D317</f>
        <v>28000000</v>
      </c>
      <c r="F318">
        <f>VENTAS!J317</f>
        <v>24000000</v>
      </c>
      <c r="G318">
        <f>VENTAS!F317</f>
        <v>46055</v>
      </c>
      <c r="H318">
        <f>VENTAS!K317</f>
        <v>24</v>
      </c>
      <c r="I318" t="str">
        <f>VENTAS!M317</f>
        <v xml:space="preserve">02 DE CADA MES </v>
      </c>
      <c r="J318">
        <f>VENTAS!L317</f>
        <v>1000000</v>
      </c>
      <c r="K318">
        <f>IF(N($H318)&lt;1,"",$G318+31)</f>
        <v>46086</v>
      </c>
      <c r="L318">
        <f>IF(K318="","",TODAY()-K318)</f>
        <v>232</v>
      </c>
      <c r="M318">
        <v>46142</v>
      </c>
      <c r="N318">
        <v>1000000</v>
      </c>
      <c r="O318" t="str">
        <f>IF(K318="","SIN ESTADO",IF(M318&lt;&gt;"","PAGA",IF(L318&gt;0,"VENCIDA",IF(L318&gt;=-5,"POR VENCER","AL DÍA"))))</f>
        <v>PAGA</v>
      </c>
      <c r="P318" t="str">
        <v>TRANSFERENCIA</v>
      </c>
      <c r="Q318">
        <f>IF(N($H318)&lt;2,"",IF(K318="","",K318+31))</f>
        <v>46117</v>
      </c>
      <c r="R318">
        <f>IF(Q318="","",TODAY()-Q318)</f>
        <v>201</v>
      </c>
      <c r="S318">
        <v>46174</v>
      </c>
      <c r="T318">
        <v>1000000</v>
      </c>
      <c r="U318" t="str">
        <f>IF(Q318="","SIN ESTADO",IF(S318&lt;&gt;"","PAGA",IF(R318&gt;0,"VENCIDA",IF(R318&gt;=-5,"POR VENCER","AL DÍA"))))</f>
        <v>PAGA</v>
      </c>
      <c r="V318" t="str">
        <v>TRANSFERENCIA</v>
      </c>
      <c r="W318">
        <f>IF(N($H318)&lt;3,"",IF(Q318="","",Q318+31))</f>
        <v>46148</v>
      </c>
      <c r="X318">
        <f>IF(W318="","",TODAY()-W318)</f>
        <v>170</v>
      </c>
      <c r="Y318">
        <v>46201</v>
      </c>
      <c r="Z318">
        <v>1000000</v>
      </c>
      <c r="AA318" t="str">
        <f>IF(W318="","SIN ESTADO",IF(Y318&lt;&gt;"","PAGA",IF(X318&gt;0,"VENCIDA",IF(X318&gt;=-5,"POR VENCER","AL DÍA"))))</f>
        <v>PAGA</v>
      </c>
      <c r="AB318" t="str">
        <v>TRANSFERENCIA</v>
      </c>
      <c r="AC318">
        <f>IF(N($H318)&lt;4,"",IF(W318="","",W318+31))</f>
        <v>46179</v>
      </c>
      <c r="AD318">
        <f>IF(AC318="","",TODAY()-AC318)</f>
        <v>139</v>
      </c>
      <c r="AE318">
        <v>46231</v>
      </c>
      <c r="AF318">
        <v>1000000</v>
      </c>
      <c r="AG318" t="str">
        <f>IF(AC318="","SIN ESTADO",IF(AE318&lt;&gt;"","PAGA",IF(AD318&gt;0,"VENCIDA",IF(AD318&gt;=-5,"POR VENCER","AL DÍA"))))</f>
        <v>PAGA</v>
      </c>
      <c r="AH318" t="str">
        <v>TRANSFERENCIA</v>
      </c>
      <c r="AI318">
        <f>IF(N($H318)&lt;5,"",IF(AC318="","",AC318+31))</f>
        <v>46210</v>
      </c>
      <c r="AJ318">
        <f>IF(AI318="","",TODAY()-AI318)</f>
        <v>108</v>
      </c>
      <c r="AK318">
        <v>46264</v>
      </c>
      <c r="AL318">
        <v>1000000</v>
      </c>
      <c r="AM318" t="str">
        <f>IF(AI318="","SIN ESTADO",IF(AK318&lt;&gt;"","PAGA",IF(AJ318&gt;0,"VENCIDA",IF(AJ318&gt;=-5,"POR VENCER","AL DÍA"))))</f>
        <v>PAGA</v>
      </c>
      <c r="AN318" t="str">
        <v>TRANSFERENCIA</v>
      </c>
      <c r="AO318">
        <f>IF(N($H318)&lt;6,"",IF(AI318="","",AI318+31))</f>
        <v>46241</v>
      </c>
      <c r="AP318">
        <f>IF(AO318="","",TODAY()-AO318)</f>
        <v>77</v>
      </c>
      <c r="AQ318">
        <v>46291</v>
      </c>
      <c r="AR318">
        <v>1000000</v>
      </c>
      <c r="AS318" t="str">
        <f>IF(AO318="","SIN ESTADO",IF(AQ318&lt;&gt;"","PAGA",IF(AP318&gt;0,"VENCIDA",IF(AP318&gt;=-5,"POR VENCER","AL DÍA"))))</f>
        <v>PAGA</v>
      </c>
      <c r="AT318" t="str">
        <v>TRANSFERENCIA</v>
      </c>
      <c r="AU318">
        <f>IF(N($H318)&lt;7,"",IF(AO318="","",AO318+31))</f>
        <v>46272</v>
      </c>
      <c r="AV318">
        <f>IF(AU318="","",TODAY()-AU318)</f>
        <v>46</v>
      </c>
      <c r="AY318" t="str">
        <f>IF(AU318="","SIN ESTADO",IF(AW318&lt;&gt;"","PAGA",IF(AV318&gt;0,"VENCIDA",IF(AV318&gt;=-5,"POR VENCER","AL DÍA"))))</f>
        <v>VENCIDA</v>
      </c>
      <c r="BA318">
        <f>IF(N($H318)&lt;8,"",IF(AU318="","",AU318+31))</f>
        <v>46303</v>
      </c>
      <c r="BB318">
        <f>IF(BA318="","",TODAY()-BA318)</f>
        <v>15</v>
      </c>
      <c r="BE318" t="str">
        <f>IF(BA318="","SIN ESTADO",IF(BC318&lt;&gt;"","PAGA",IF(BB318&gt;0,"VENCIDA",IF(BB318&gt;=-5,"POR VENCER","AL DÍA"))))</f>
        <v>VENCIDA</v>
      </c>
      <c r="BG318">
        <f>IF(N($H318)&lt;9,"",IF(BA318="","",BA318+31))</f>
        <v>46334</v>
      </c>
      <c r="BH318">
        <f>IF(BG318="","",TODAY()-BG318)</f>
        <v>-16</v>
      </c>
      <c r="BK318" t="str">
        <f>IF(BG318="","SIN ESTADO",IF(BI318&lt;&gt;"","PAGA",IF(BH318&gt;0,"VENCIDA",IF(BH318&gt;=-5,"POR VENCER","AL DÍA"))))</f>
        <v>AL DÍA</v>
      </c>
      <c r="BM318">
        <f>IF(N($H318)&lt;10,"",IF(BG318="","",BG318+31))</f>
        <v>46365</v>
      </c>
      <c r="BN318">
        <f>IF(BM318="","",TODAY()-BM318)</f>
        <v>-47</v>
      </c>
      <c r="BQ318" t="str">
        <f>IF(BM318="","SIN ESTADO",IF(BO318&lt;&gt;"","PAGA",IF(BN318&gt;0,"VENCIDA",IF(BN318&gt;=-5,"POR VENCER","AL DÍA"))))</f>
        <v>AL DÍA</v>
      </c>
      <c r="BS318">
        <f>IF(N($H318)&lt;11,"",IF(BM318="","",BM318+31))</f>
        <v>46396</v>
      </c>
      <c r="BT318">
        <f>IF(BS318="","",TODAY()-BS318)</f>
        <v>-78</v>
      </c>
      <c r="BW318" t="str">
        <f>IF(BS318="","SIN ESTADO",IF(BU318&lt;&gt;"","PAGA",IF(BT318&gt;0,"VENCIDA",IF(BT318&gt;=-5,"POR VENCER","AL DÍA"))))</f>
        <v>AL DÍA</v>
      </c>
      <c r="BY318">
        <f>IF(N($H318)&lt;12,"",IF(BS318="","",BS318+31))</f>
        <v>46427</v>
      </c>
      <c r="BZ318">
        <f>IF(BY318="","",TODAY()-BY318)</f>
        <v>-109</v>
      </c>
      <c r="CC318" t="str">
        <f>IF(BY318="","SIN ESTADO",IF(CA318&lt;&gt;"","PAGA",IF(BZ318&gt;0,"VENCIDA",IF(BZ318&gt;=-5,"POR VENCER","AL DÍA"))))</f>
        <v>AL DÍA</v>
      </c>
      <c r="CE318">
        <f>IF(N($H318)&lt;13,"",IF(BY318="","",BY318+31))</f>
        <v>46458</v>
      </c>
      <c r="CF318">
        <f>IF(CE318="","",TODAY()-CE318)</f>
        <v>-140</v>
      </c>
      <c r="CI318" t="str">
        <f>IF(CE318="","SIN ESTADO",IF(CG318&lt;&gt;"","PAGA",IF(CF318&gt;0,"VENCIDA",IF(CF318&gt;=-5,"POR VENCER","AL DÍA"))))</f>
        <v>AL DÍA</v>
      </c>
      <c r="CK318">
        <f>IF(N($H318)&lt;14,"",IF(CE318="","",CE318+31))</f>
        <v>46489</v>
      </c>
      <c r="CL318">
        <f>IF(CK318="","",TODAY()-CK318)</f>
        <v>-171</v>
      </c>
      <c r="CO318" t="str">
        <f>IF(CK318="","SIN ESTADO",IF(CM318&lt;&gt;"","PAGA",IF(CL318&gt;0,"VENCIDA",IF(CL318&gt;=-5,"POR VENCER","AL DÍA"))))</f>
        <v>AL DÍA</v>
      </c>
      <c r="CQ318">
        <f>IF(N($H318)&lt;15,"",IF(CK318="","",CK318+31))</f>
        <v>46520</v>
      </c>
      <c r="CR318">
        <f>IF(CQ318="","",TODAY()-CQ318)</f>
        <v>-202</v>
      </c>
      <c r="CU318" t="str">
        <f>IF(CQ318="","SIN ESTADO",IF(CS318&lt;&gt;"","PAGA",IF(CR318&gt;0,"VENCIDA",IF(CR318&gt;=-5,"POR VENCER","AL DÍA"))))</f>
        <v>AL DÍA</v>
      </c>
      <c r="CW318">
        <f>IF(N($H318)&lt;16,"",IF(CQ318="","",CQ318+31))</f>
        <v>46551</v>
      </c>
      <c r="CX318">
        <f>IF(CW318="","",TODAY()-CW318)</f>
        <v>-233</v>
      </c>
      <c r="DA318" t="str">
        <f>IF(CW318="","SIN ESTADO",IF(CY318&lt;&gt;"","PAGA",IF(CX318&gt;0,"VENCIDA",IF(CX318&gt;=-5,"POR VENCER","AL DÍA"))))</f>
        <v>AL DÍA</v>
      </c>
      <c r="DC318">
        <f>IF(N($H318)&lt;17,"",IF(CW318="","",CW318+31))</f>
        <v>46582</v>
      </c>
      <c r="DD318">
        <f>IF(DC318="","",TODAY()-DC318)</f>
        <v>-264</v>
      </c>
      <c r="DG318" t="str">
        <f>IF(DC318="","SIN ESTADO",IF(DE318&lt;&gt;"","PAGA",IF(DD318&gt;0,"VENCIDA",IF(DD318&gt;=-5,"POR VENCER","AL DÍA"))))</f>
        <v>AL DÍA</v>
      </c>
      <c r="DI318">
        <f>IF(N($H318)&lt;18,"",IF(DC318="","",DC318+31))</f>
        <v>46613</v>
      </c>
      <c r="DJ318">
        <f>IF(DI318="","",TODAY()-DI318)</f>
        <v>-295</v>
      </c>
      <c r="DM318" t="str">
        <f>IF(DI318="","SIN ESTADO",IF(DK318&lt;&gt;"","PAGA",IF(DJ318&gt;0,"VENCIDA",IF(DJ318&gt;=-5,"POR VENCER","AL DÍA"))))</f>
        <v>AL DÍA</v>
      </c>
      <c r="DO318">
        <f>IF(N($H318)&lt;19,"",IF(DI318="","",DI318+31))</f>
        <v>46644</v>
      </c>
      <c r="DP318">
        <f>IF(DO318="","",TODAY()-DO318)</f>
        <v>-326</v>
      </c>
      <c r="DS318" t="str">
        <f>IF(DO318="","SIN ESTADO",IF(DQ318&lt;&gt;"","PAGA",IF(DP318&gt;0,"VENCIDA",IF(DP318&gt;=-5,"POR VENCER","AL DÍA"))))</f>
        <v>AL DÍA</v>
      </c>
      <c r="DU318">
        <f>IF(N($H318)&lt;20,"",IF(DO318="","",DO318+31))</f>
        <v>46675</v>
      </c>
      <c r="DV318">
        <f>IF(DU318="","",TODAY()-DU318)</f>
        <v>-357</v>
      </c>
      <c r="DY318" t="str">
        <f>IF(DU318="","SIN ESTADO",IF(DW318&lt;&gt;"","PAGA",IF(DV318&gt;0,"VENCIDA",IF(DV318&gt;=-5,"POR VENCER","AL DÍA"))))</f>
        <v>AL DÍA</v>
      </c>
      <c r="EA318">
        <f>IF(N($H318)&lt;21,"",IF(DU318="","",DU318+31))</f>
        <v>46706</v>
      </c>
      <c r="EB318">
        <f>IF(EA318="","",TODAY()-EA318)</f>
        <v>-388</v>
      </c>
      <c r="EE318" t="str">
        <f>IF(EA318="","SIN ESTADO",IF(EC318&lt;&gt;"","PAGA",IF(EB318&gt;0,"VENCIDA",IF(EB318&gt;=-5,"POR VENCER","AL DÍA"))))</f>
        <v>AL DÍA</v>
      </c>
      <c r="EG318">
        <f>IF(N($H318)&lt;22,"",IF(EA318="","",EA318+31))</f>
        <v>46737</v>
      </c>
      <c r="EH318">
        <f>IF(EG318="","",TODAY()-EG318)</f>
        <v>-419</v>
      </c>
      <c r="EK318" t="str">
        <f>IF(EG318="","SIN ESTADO",IF(EI318&lt;&gt;"","PAGA",IF(EH318&gt;0,"VENCIDA",IF(EH318&gt;=-5,"POR VENCER","AL DÍA"))))</f>
        <v>AL DÍA</v>
      </c>
      <c r="EM318">
        <f>IF(N($H318)&lt;23,"",IF(EG318="","",EG318+31))</f>
        <v>46768</v>
      </c>
      <c r="EN318">
        <f>IF(EM318="","",TODAY()-EM318)</f>
        <v>-450</v>
      </c>
      <c r="EQ318" t="str">
        <f>IF(EM318="","SIN ESTADO",IF(EO318&lt;&gt;"","PAGA",IF(EN318&gt;0,"VENCIDA",IF(EN318&gt;=-5,"POR VENCER","AL DÍA"))))</f>
        <v>AL DÍA</v>
      </c>
      <c r="ES318">
        <f>IF(N($H318)&lt;24,"",IF(EM318="","",EM318+31))</f>
        <v>46799</v>
      </c>
      <c r="ET318">
        <f>IF(ES318="","",TODAY()-ES318)</f>
        <v>-481</v>
      </c>
      <c r="EW318" t="str">
        <f>IF(ES318="","SIN ESTADO",IF(EU318&lt;&gt;"","PAGA",IF(ET318&gt;0,"VENCIDA",IF(ET318&gt;=-5,"POR VENCER","AL DÍA"))))</f>
        <v>AL DÍA</v>
      </c>
      <c r="EY318" t="str">
        <f>IF(N($H318)&lt;25,"",IF(ES318="","",ES318+31))</f>
        <v/>
      </c>
      <c r="EZ318" t="str">
        <f>IF(EY318="","",TODAY()-EY318)</f>
        <v/>
      </c>
      <c r="FC318" t="str">
        <f>IF(EY318="","SIN ESTADO",IF(FA318&lt;&gt;"","PAGA",IF(EZ318&gt;0,"VENCIDA",IF(EZ318&gt;=-5,"POR VENCER","AL DÍA"))))</f>
        <v>SIN ESTADO</v>
      </c>
      <c r="FE318" t="str">
        <f>IF(N($H318)&lt;26,"",IF(EY318="","",EY318+31))</f>
        <v/>
      </c>
      <c r="FF318" t="str">
        <f>IF(FE318="","",TODAY()-FE318)</f>
        <v/>
      </c>
      <c r="FI318" t="str">
        <f>IF(FE318="","SIN ESTADO",IF(FG318&lt;&gt;"","PAGA",IF(FF318&gt;0,"VENCIDA",IF(FF318&gt;=-5,"POR VENCER","AL DÍA"))))</f>
        <v>SIN ESTADO</v>
      </c>
      <c r="FK318" t="str">
        <f>IF(N($H318)&lt;27,"",IF(FE318="","",FE318+31))</f>
        <v/>
      </c>
      <c r="FL318" t="str">
        <f>IF(FK318="","",TODAY()-FK318)</f>
        <v/>
      </c>
      <c r="FO318" t="str">
        <f>IF(FK318="","SIN ESTADO",IF(FM318&lt;&gt;"","PAGA",IF(FL318&gt;0,"VENCIDA",IF(FL318&gt;=-5,"POR VENCER","AL DÍA"))))</f>
        <v>SIN ESTADO</v>
      </c>
      <c r="FQ318" t="str">
        <f>IF(N($H318)&lt;28,"",IF(FK318="","",FK318+31))</f>
        <v/>
      </c>
      <c r="FR318" t="str">
        <f>IF(FQ318="","",TODAY()-FQ318)</f>
        <v/>
      </c>
      <c r="FU318" t="str">
        <f>IF(FQ318="","SIN ESTADO",IF(FS318&lt;&gt;"","PAGA",IF(FR318&gt;0,"VENCIDA",IF(FR318&gt;=-5,"POR VENCER","AL DÍA"))))</f>
        <v>SIN ESTADO</v>
      </c>
      <c r="FW318" t="str">
        <f>IF(N($H318)&lt;29,"",IF(FQ318="","",FQ318+31))</f>
        <v/>
      </c>
      <c r="FX318" t="str">
        <f>IF(FW318="","",TODAY()-FW318)</f>
        <v/>
      </c>
      <c r="GA318" t="str">
        <f>IF(FW318="","SIN ESTADO",IF(FY318&lt;&gt;"","PAGA",IF(FX318&gt;0,"VENCIDA",IF(FX318&gt;=-5,"POR VENCER","AL DÍA"))))</f>
        <v>SIN ESTADO</v>
      </c>
      <c r="GC318" t="str">
        <f>IF(N($H318)&lt;30,"",IF(FW318="","",FW318+31))</f>
        <v/>
      </c>
      <c r="GD318" t="str">
        <f>IF(GC318="","",TODAY()-GC318)</f>
        <v/>
      </c>
      <c r="GG318" t="str">
        <f>IF(GC318="","SIN ESTADO",IF(GE318&lt;&gt;"","PAGA",IF(GD318&gt;0,"VENCIDA",IF(GD318&gt;=-5,"POR VENCER","AL DÍA"))))</f>
        <v>SIN ESTADO</v>
      </c>
      <c r="GI318" t="str">
        <f>IF(N($H318)&lt;31,"",IF(GC318="","",GC318+31))</f>
        <v/>
      </c>
      <c r="GJ318" t="str">
        <f>IF(GI318="","",TODAY()-GI318)</f>
        <v/>
      </c>
      <c r="GM318" t="str">
        <f>IF(GI318="","SIN ESTADO",IF(GK318&lt;&gt;"","PAGA",IF(GJ318&gt;0,"VENCIDA",IF(GJ318&gt;=-5,"POR VENCER","AL DÍA"))))</f>
        <v>SIN ESTADO</v>
      </c>
      <c r="GO318" t="str">
        <f>IF(N($H318)&lt;32,"",IF(GI318="","",GI318+31))</f>
        <v/>
      </c>
      <c r="GP318" t="str">
        <f>IF(GO318="","",TODAY()-GO318)</f>
        <v/>
      </c>
      <c r="GS318" t="str">
        <f>IF(GO318="","SIN ESTADO",IF(GQ318&lt;&gt;"","PAGA",IF(GP318&gt;0,"VENCIDA",IF(GP318&gt;=-5,"POR VENCER","AL DÍA"))))</f>
        <v>SIN ESTADO</v>
      </c>
      <c r="GU318" t="str">
        <f>IF(N($H318)&lt;33,"",IF(GO318="","",GO318+31))</f>
        <v/>
      </c>
      <c r="GV318" t="str">
        <f>IF(GU318="","",TODAY()-GU318)</f>
        <v/>
      </c>
      <c r="GY318" t="str">
        <f>IF(GU318="","SIN ESTADO",IF(GW318&lt;&gt;"","PAGA",IF(GV318&gt;0,"VENCIDA",IF(GV318&gt;=-5,"POR VENCER","AL DÍA"))))</f>
        <v>SIN ESTADO</v>
      </c>
      <c r="HA318" t="str">
        <f>IF(N($H318)&lt;34,"",IF(GU318="","",GU318+31))</f>
        <v/>
      </c>
      <c r="HB318" t="str">
        <f>IF(HA318="","",TODAY()-HA318)</f>
        <v/>
      </c>
      <c r="HE318" t="str">
        <f>IF(HA318="","SIN ESTADO",IF(HC318&lt;&gt;"","PAGA",IF(HB318&gt;0,"VENCIDA",IF(HB318&gt;=-5,"POR VENCER","AL DÍA"))))</f>
        <v>SIN ESTADO</v>
      </c>
      <c r="HG318" t="str">
        <f>IF(N($H318)&lt;35,"",IF(HA318="","",HA318+31))</f>
        <v/>
      </c>
      <c r="HH318" t="str">
        <f>IF(HG318="","",TODAY()-HG318)</f>
        <v/>
      </c>
      <c r="HK318" t="str">
        <f>IF(HG318="","SIN ESTADO",IF(HI318&lt;&gt;"","PAGA",IF(HH318&gt;0,"VENCIDA",IF(HH318&gt;=-5,"POR VENCER","AL DÍA"))))</f>
        <v>SIN ESTADO</v>
      </c>
      <c r="HM318" t="str">
        <f>IF(N($H318)&lt;36,"",IF(HG318="","",HG318+31))</f>
        <v/>
      </c>
      <c r="HN318" t="str">
        <f>IF(HM318="","",TODAY()-HM318)</f>
        <v/>
      </c>
      <c r="HQ318" t="str">
        <f>IF(HM318="","SIN ESTADO",IF(HO318&lt;&gt;"","PAGA",IF(HN318&gt;0,"VENCIDA",IF(HN318&gt;=-5,"POR VENCER","AL DÍA"))))</f>
        <v>SIN ESTADO</v>
      </c>
      <c r="HS318">
        <f>N318+T318+Z318+AF318+AL318+AR318+AX318+BD318+BJ318+BP318+BV318+CB318+CH318+CN318+CT318+CZ318+DF318+DL318+DR318+DX318+ED318+EJ318+EP318+EV318+FB318+FH318+FN318+FT318+FZ318+GF318+GL318+GR318+GX318+HD318+HJ318+HP318</f>
        <v>6000000</v>
      </c>
      <c r="HU318">
        <f>IFERROR(N($J318),0)</f>
        <v>1000000</v>
      </c>
      <c r="HW318">
        <f>SUMPRODUCT((MOD(COLUMN($M318:$HR318)-COLUMN($M318),6)=0)*ISNUMBER($M318:$HR318)*($M318:$HR318&gt;=RESUMEN!$C$26)*($M318:$HR318&lt;=RESUMEN!$C$27)*IFERROR(N($N318:$HS318),0))</f>
        <v>1000000</v>
      </c>
      <c r="HX318">
        <f>SUMPRODUCT((MOD(COLUMN($M318:$HR318)-COLUMN($M318),6)=0)*ISNUMBER($M318:$HR318)*($M318:$HR318&gt;=RESUMEN!$C$26)*($M318:$HR318&lt;=RESUMEN!$C$27))</f>
        <v>1</v>
      </c>
    </row>
    <row r="319">
      <c r="B319">
        <f>VENTAS!A318</f>
        <v>316</v>
      </c>
      <c r="C319" t="str">
        <f>VENTAS!B318</f>
        <v>LC2 - 32 - 16 y 17</v>
      </c>
      <c r="D319" t="str">
        <f>VENTAS!C318</f>
        <v>VENDIDO</v>
      </c>
      <c r="E319">
        <f>VENTAS!D318</f>
        <v>58275350</v>
      </c>
      <c r="F319">
        <f>VENTAS!J318</f>
        <v>48275350</v>
      </c>
      <c r="G319">
        <f>VENTAS!F318</f>
        <v>46164</v>
      </c>
      <c r="H319">
        <f>VENTAS!K318</f>
        <v>30</v>
      </c>
      <c r="I319" t="str">
        <f>VENTAS!M318</f>
        <v>22 DE CADA MES</v>
      </c>
      <c r="J319">
        <f>VENTAS!L318</f>
        <v>1609200</v>
      </c>
      <c r="K319">
        <f>IF(N($H319)&lt;1,"",$G319+31)</f>
        <v>46195</v>
      </c>
      <c r="L319">
        <f>IF(K319="","",TODAY()-K319)</f>
        <v>123</v>
      </c>
      <c r="M319">
        <v>46197</v>
      </c>
      <c r="N319">
        <v>1809200</v>
      </c>
      <c r="O319" t="str">
        <f>IF(K319="","SIN ESTADO",IF(M319&lt;&gt;"","PAGA",IF(L319&gt;0,"VENCIDA",IF(L319&gt;=-5,"POR VENCER","AL DÍA"))))</f>
        <v>PAGA</v>
      </c>
      <c r="P319" t="str">
        <v>TRANSFERENCIA</v>
      </c>
      <c r="Q319">
        <f>IF(N($H319)&lt;2,"",IF(K319="","",K319+31))</f>
        <v>46226</v>
      </c>
      <c r="R319">
        <f>IF(Q319="","",TODAY()-Q319)</f>
        <v>92</v>
      </c>
      <c r="S319">
        <v>46235</v>
      </c>
      <c r="T319">
        <v>1809200</v>
      </c>
      <c r="U319" t="str">
        <f>IF(Q319="","SIN ESTADO",IF(S319&lt;&gt;"","PAGA",IF(R319&gt;0,"VENCIDA",IF(R319&gt;=-5,"POR VENCER","AL DÍA"))))</f>
        <v>PAGA</v>
      </c>
      <c r="V319" t="str">
        <v>TRANSFERENCIA</v>
      </c>
      <c r="W319">
        <f>IF(N($H319)&lt;3,"",IF(Q319="","",Q319+31))</f>
        <v>46257</v>
      </c>
      <c r="X319">
        <f>IF(W319="","",TODAY()-W319)</f>
        <v>61</v>
      </c>
      <c r="Y319">
        <v>46266</v>
      </c>
      <c r="Z319">
        <v>1809200</v>
      </c>
      <c r="AA319" t="str">
        <f>IF(W319="","SIN ESTADO",IF(Y319&lt;&gt;"","PAGA",IF(X319&gt;0,"VENCIDA",IF(X319&gt;=-5,"POR VENCER","AL DÍA"))))</f>
        <v>PAGA</v>
      </c>
      <c r="AB319" t="str">
        <v>TRANSFERENCIA</v>
      </c>
      <c r="AC319">
        <f>IF(N($H319)&lt;4,"",IF(W319="","",W319+31))</f>
        <v>46288</v>
      </c>
      <c r="AD319">
        <f>IF(AC319="","",TODAY()-AC319)</f>
        <v>30</v>
      </c>
      <c r="AE319">
        <v>46298</v>
      </c>
      <c r="AF319">
        <v>1809200</v>
      </c>
      <c r="AG319" t="str">
        <f>IF(AC319="","SIN ESTADO",IF(AE319&lt;&gt;"","PAGA",IF(AD319&gt;0,"VENCIDA",IF(AD319&gt;=-5,"POR VENCER","AL DÍA"))))</f>
        <v>PAGA</v>
      </c>
      <c r="AH319" t="str">
        <v>TRANSFERENCIA</v>
      </c>
      <c r="AI319">
        <f>IF(N($H319)&lt;5,"",IF(AC319="","",AC319+31))</f>
        <v>46319</v>
      </c>
      <c r="AJ319">
        <f>IF(AI319="","",TODAY()-AI319)</f>
        <v>-1</v>
      </c>
      <c r="AM319" t="str">
        <f>IF(AI319="","SIN ESTADO",IF(AK319&lt;&gt;"","PAGA",IF(AJ319&gt;0,"VENCIDA",IF(AJ319&gt;=-5,"POR VENCER","AL DÍA"))))</f>
        <v>POR VENCER</v>
      </c>
      <c r="AO319">
        <f>IF(N($H319)&lt;6,"",IF(AI319="","",AI319+31))</f>
        <v>46350</v>
      </c>
      <c r="AP319">
        <f>IF(AO319="","",TODAY()-AO319)</f>
        <v>-32</v>
      </c>
      <c r="AS319" t="str">
        <f>IF(AO319="","SIN ESTADO",IF(AQ319&lt;&gt;"","PAGA",IF(AP319&gt;0,"VENCIDA",IF(AP319&gt;=-5,"POR VENCER","AL DÍA"))))</f>
        <v>AL DÍA</v>
      </c>
      <c r="AU319">
        <f>IF(N($H319)&lt;7,"",IF(AO319="","",AO319+31))</f>
        <v>46381</v>
      </c>
      <c r="AV319">
        <f>IF(AU319="","",TODAY()-AU319)</f>
        <v>-63</v>
      </c>
      <c r="AY319" t="str">
        <f>IF(AU319="","SIN ESTADO",IF(AW319&lt;&gt;"","PAGA",IF(AV319&gt;0,"VENCIDA",IF(AV319&gt;=-5,"POR VENCER","AL DÍA"))))</f>
        <v>AL DÍA</v>
      </c>
      <c r="BA319">
        <f>IF(N($H319)&lt;8,"",IF(AU319="","",AU319+31))</f>
        <v>46412</v>
      </c>
      <c r="BB319">
        <f>IF(BA319="","",TODAY()-BA319)</f>
        <v>-94</v>
      </c>
      <c r="BE319" t="str">
        <f>IF(BA319="","SIN ESTADO",IF(BC319&lt;&gt;"","PAGA",IF(BB319&gt;0,"VENCIDA",IF(BB319&gt;=-5,"POR VENCER","AL DÍA"))))</f>
        <v>AL DÍA</v>
      </c>
      <c r="BG319">
        <f>IF(N($H319)&lt;9,"",IF(BA319="","",BA319+31))</f>
        <v>46443</v>
      </c>
      <c r="BH319">
        <f>IF(BG319="","",TODAY()-BG319)</f>
        <v>-125</v>
      </c>
      <c r="BK319" t="str">
        <f>IF(BG319="","SIN ESTADO",IF(BI319&lt;&gt;"","PAGA",IF(BH319&gt;0,"VENCIDA",IF(BH319&gt;=-5,"POR VENCER","AL DÍA"))))</f>
        <v>AL DÍA</v>
      </c>
      <c r="BM319">
        <f>IF(N($H319)&lt;10,"",IF(BG319="","",BG319+31))</f>
        <v>46474</v>
      </c>
      <c r="BN319">
        <f>IF(BM319="","",TODAY()-BM319)</f>
        <v>-156</v>
      </c>
      <c r="BQ319" t="str">
        <f>IF(BM319="","SIN ESTADO",IF(BO319&lt;&gt;"","PAGA",IF(BN319&gt;0,"VENCIDA",IF(BN319&gt;=-5,"POR VENCER","AL DÍA"))))</f>
        <v>AL DÍA</v>
      </c>
      <c r="BS319">
        <f>IF(N($H319)&lt;11,"",IF(BM319="","",BM319+31))</f>
        <v>46505</v>
      </c>
      <c r="BT319">
        <f>IF(BS319="","",TODAY()-BS319)</f>
        <v>-187</v>
      </c>
      <c r="BW319" t="str">
        <f>IF(BS319="","SIN ESTADO",IF(BU319&lt;&gt;"","PAGA",IF(BT319&gt;0,"VENCIDA",IF(BT319&gt;=-5,"POR VENCER","AL DÍA"))))</f>
        <v>AL DÍA</v>
      </c>
      <c r="BY319">
        <f>IF(N($H319)&lt;12,"",IF(BS319="","",BS319+31))</f>
        <v>46536</v>
      </c>
      <c r="BZ319">
        <f>IF(BY319="","",TODAY()-BY319)</f>
        <v>-218</v>
      </c>
      <c r="CC319" t="str">
        <f>IF(BY319="","SIN ESTADO",IF(CA319&lt;&gt;"","PAGA",IF(BZ319&gt;0,"VENCIDA",IF(BZ319&gt;=-5,"POR VENCER","AL DÍA"))))</f>
        <v>AL DÍA</v>
      </c>
      <c r="CE319">
        <f>IF(N($H319)&lt;13,"",IF(BY319="","",BY319+31))</f>
        <v>46567</v>
      </c>
      <c r="CF319">
        <f>IF(CE319="","",TODAY()-CE319)</f>
        <v>-249</v>
      </c>
      <c r="CI319" t="str">
        <f>IF(CE319="","SIN ESTADO",IF(CG319&lt;&gt;"","PAGA",IF(CF319&gt;0,"VENCIDA",IF(CF319&gt;=-5,"POR VENCER","AL DÍA"))))</f>
        <v>AL DÍA</v>
      </c>
      <c r="CK319">
        <f>IF(N($H319)&lt;14,"",IF(CE319="","",CE319+31))</f>
        <v>46598</v>
      </c>
      <c r="CL319">
        <f>IF(CK319="","",TODAY()-CK319)</f>
        <v>-280</v>
      </c>
      <c r="CO319" t="str">
        <f>IF(CK319="","SIN ESTADO",IF(CM319&lt;&gt;"","PAGA",IF(CL319&gt;0,"VENCIDA",IF(CL319&gt;=-5,"POR VENCER","AL DÍA"))))</f>
        <v>AL DÍA</v>
      </c>
      <c r="CQ319">
        <f>IF(N($H319)&lt;15,"",IF(CK319="","",CK319+31))</f>
        <v>46629</v>
      </c>
      <c r="CR319">
        <f>IF(CQ319="","",TODAY()-CQ319)</f>
        <v>-311</v>
      </c>
      <c r="CU319" t="str">
        <f>IF(CQ319="","SIN ESTADO",IF(CS319&lt;&gt;"","PAGA",IF(CR319&gt;0,"VENCIDA",IF(CR319&gt;=-5,"POR VENCER","AL DÍA"))))</f>
        <v>AL DÍA</v>
      </c>
      <c r="CW319">
        <f>IF(N($H319)&lt;16,"",IF(CQ319="","",CQ319+31))</f>
        <v>46660</v>
      </c>
      <c r="CX319">
        <f>IF(CW319="","",TODAY()-CW319)</f>
        <v>-342</v>
      </c>
      <c r="DA319" t="str">
        <f>IF(CW319="","SIN ESTADO",IF(CY319&lt;&gt;"","PAGA",IF(CX319&gt;0,"VENCIDA",IF(CX319&gt;=-5,"POR VENCER","AL DÍA"))))</f>
        <v>AL DÍA</v>
      </c>
      <c r="DC319">
        <f>IF(N($H319)&lt;17,"",IF(CW319="","",CW319+31))</f>
        <v>46691</v>
      </c>
      <c r="DD319">
        <f>IF(DC319="","",TODAY()-DC319)</f>
        <v>-373</v>
      </c>
      <c r="DG319" t="str">
        <f>IF(DC319="","SIN ESTADO",IF(DE319&lt;&gt;"","PAGA",IF(DD319&gt;0,"VENCIDA",IF(DD319&gt;=-5,"POR VENCER","AL DÍA"))))</f>
        <v>AL DÍA</v>
      </c>
      <c r="DI319">
        <f>IF(N($H319)&lt;18,"",IF(DC319="","",DC319+31))</f>
        <v>46722</v>
      </c>
      <c r="DJ319">
        <f>IF(DI319="","",TODAY()-DI319)</f>
        <v>-404</v>
      </c>
      <c r="DM319" t="str">
        <f>IF(DI319="","SIN ESTADO",IF(DK319&lt;&gt;"","PAGA",IF(DJ319&gt;0,"VENCIDA",IF(DJ319&gt;=-5,"POR VENCER","AL DÍA"))))</f>
        <v>AL DÍA</v>
      </c>
      <c r="DO319">
        <f>IF(N($H319)&lt;19,"",IF(DI319="","",DI319+31))</f>
        <v>46753</v>
      </c>
      <c r="DP319">
        <f>IF(DO319="","",TODAY()-DO319)</f>
        <v>-435</v>
      </c>
      <c r="DS319" t="str">
        <f>IF(DO319="","SIN ESTADO",IF(DQ319&lt;&gt;"","PAGA",IF(DP319&gt;0,"VENCIDA",IF(DP319&gt;=-5,"POR VENCER","AL DÍA"))))</f>
        <v>AL DÍA</v>
      </c>
      <c r="DU319">
        <f>IF(N($H319)&lt;20,"",IF(DO319="","",DO319+31))</f>
        <v>46784</v>
      </c>
      <c r="DV319">
        <f>IF(DU319="","",TODAY()-DU319)</f>
        <v>-466</v>
      </c>
      <c r="DY319" t="str">
        <f>IF(DU319="","SIN ESTADO",IF(DW319&lt;&gt;"","PAGA",IF(DV319&gt;0,"VENCIDA",IF(DV319&gt;=-5,"POR VENCER","AL DÍA"))))</f>
        <v>AL DÍA</v>
      </c>
      <c r="EA319">
        <f>IF(N($H319)&lt;21,"",IF(DU319="","",DU319+31))</f>
        <v>46815</v>
      </c>
      <c r="EB319">
        <f>IF(EA319="","",TODAY()-EA319)</f>
        <v>-497</v>
      </c>
      <c r="EE319" t="str">
        <f>IF(EA319="","SIN ESTADO",IF(EC319&lt;&gt;"","PAGA",IF(EB319&gt;0,"VENCIDA",IF(EB319&gt;=-5,"POR VENCER","AL DÍA"))))</f>
        <v>AL DÍA</v>
      </c>
      <c r="EG319">
        <f>IF(N($H319)&lt;22,"",IF(EA319="","",EA319+31))</f>
        <v>46846</v>
      </c>
      <c r="EH319">
        <f>IF(EG319="","",TODAY()-EG319)</f>
        <v>-528</v>
      </c>
      <c r="EK319" t="str">
        <f>IF(EG319="","SIN ESTADO",IF(EI319&lt;&gt;"","PAGA",IF(EH319&gt;0,"VENCIDA",IF(EH319&gt;=-5,"POR VENCER","AL DÍA"))))</f>
        <v>AL DÍA</v>
      </c>
      <c r="EM319">
        <f>IF(N($H319)&lt;23,"",IF(EG319="","",EG319+31))</f>
        <v>46877</v>
      </c>
      <c r="EN319">
        <f>IF(EM319="","",TODAY()-EM319)</f>
        <v>-559</v>
      </c>
      <c r="EQ319" t="str">
        <f>IF(EM319="","SIN ESTADO",IF(EO319&lt;&gt;"","PAGA",IF(EN319&gt;0,"VENCIDA",IF(EN319&gt;=-5,"POR VENCER","AL DÍA"))))</f>
        <v>AL DÍA</v>
      </c>
      <c r="ES319">
        <f>IF(N($H319)&lt;24,"",IF(EM319="","",EM319+31))</f>
        <v>46908</v>
      </c>
      <c r="ET319">
        <f>IF(ES319="","",TODAY()-ES319)</f>
        <v>-590</v>
      </c>
      <c r="EW319" t="str">
        <f>IF(ES319="","SIN ESTADO",IF(EU319&lt;&gt;"","PAGA",IF(ET319&gt;0,"VENCIDA",IF(ET319&gt;=-5,"POR VENCER","AL DÍA"))))</f>
        <v>AL DÍA</v>
      </c>
      <c r="EY319">
        <f>IF(N($H319)&lt;25,"",IF(ES319="","",ES319+31))</f>
        <v>46939</v>
      </c>
      <c r="EZ319">
        <f>IF(EY319="","",TODAY()-EY319)</f>
        <v>-621</v>
      </c>
      <c r="FC319" t="str">
        <f>IF(EY319="","SIN ESTADO",IF(FA319&lt;&gt;"","PAGA",IF(EZ319&gt;0,"VENCIDA",IF(EZ319&gt;=-5,"POR VENCER","AL DÍA"))))</f>
        <v>AL DÍA</v>
      </c>
      <c r="FE319">
        <f>IF(N($H319)&lt;26,"",IF(EY319="","",EY319+31))</f>
        <v>46970</v>
      </c>
      <c r="FF319">
        <f>IF(FE319="","",TODAY()-FE319)</f>
        <v>-652</v>
      </c>
      <c r="FI319" t="str">
        <f>IF(FE319="","SIN ESTADO",IF(FG319&lt;&gt;"","PAGA",IF(FF319&gt;0,"VENCIDA",IF(FF319&gt;=-5,"POR VENCER","AL DÍA"))))</f>
        <v>AL DÍA</v>
      </c>
      <c r="FK319">
        <f>IF(N($H319)&lt;27,"",IF(FE319="","",FE319+31))</f>
        <v>47001</v>
      </c>
      <c r="FL319">
        <f>IF(FK319="","",TODAY()-FK319)</f>
        <v>-683</v>
      </c>
      <c r="FO319" t="str">
        <f>IF(FK319="","SIN ESTADO",IF(FM319&lt;&gt;"","PAGA",IF(FL319&gt;0,"VENCIDA",IF(FL319&gt;=-5,"POR VENCER","AL DÍA"))))</f>
        <v>AL DÍA</v>
      </c>
      <c r="FQ319">
        <f>IF(N($H319)&lt;28,"",IF(FK319="","",FK319+31))</f>
        <v>47032</v>
      </c>
      <c r="FR319">
        <f>IF(FQ319="","",TODAY()-FQ319)</f>
        <v>-714</v>
      </c>
      <c r="FU319" t="str">
        <f>IF(FQ319="","SIN ESTADO",IF(FS319&lt;&gt;"","PAGA",IF(FR319&gt;0,"VENCIDA",IF(FR319&gt;=-5,"POR VENCER","AL DÍA"))))</f>
        <v>AL DÍA</v>
      </c>
      <c r="FW319">
        <f>IF(N($H319)&lt;29,"",IF(FQ319="","",FQ319+31))</f>
        <v>47063</v>
      </c>
      <c r="FX319">
        <f>IF(FW319="","",TODAY()-FW319)</f>
        <v>-745</v>
      </c>
      <c r="GA319" t="str">
        <f>IF(FW319="","SIN ESTADO",IF(FY319&lt;&gt;"","PAGA",IF(FX319&gt;0,"VENCIDA",IF(FX319&gt;=-5,"POR VENCER","AL DÍA"))))</f>
        <v>AL DÍA</v>
      </c>
      <c r="GC319">
        <f>IF(N($H319)&lt;30,"",IF(FW319="","",FW319+31))</f>
        <v>47094</v>
      </c>
      <c r="GD319">
        <f>IF(GC319="","",TODAY()-GC319)</f>
        <v>-776</v>
      </c>
      <c r="GG319" t="str">
        <f>IF(GC319="","SIN ESTADO",IF(GE319&lt;&gt;"","PAGA",IF(GD319&gt;0,"VENCIDA",IF(GD319&gt;=-5,"POR VENCER","AL DÍA"))))</f>
        <v>AL DÍA</v>
      </c>
      <c r="GI319" t="str">
        <f>IF(N($H319)&lt;31,"",IF(GC319="","",GC319+31))</f>
        <v/>
      </c>
      <c r="GJ319" t="str">
        <f>IF(GI319="","",TODAY()-GI319)</f>
        <v/>
      </c>
      <c r="GM319" t="str">
        <f>IF(GI319="","SIN ESTADO",IF(GK319&lt;&gt;"","PAGA",IF(GJ319&gt;0,"VENCIDA",IF(GJ319&gt;=-5,"POR VENCER","AL DÍA"))))</f>
        <v>SIN ESTADO</v>
      </c>
      <c r="GO319" t="str">
        <f>IF(N($H319)&lt;32,"",IF(GI319="","",GI319+31))</f>
        <v/>
      </c>
      <c r="GP319" t="str">
        <f>IF(GO319="","",TODAY()-GO319)</f>
        <v/>
      </c>
      <c r="GS319" t="str">
        <f>IF(GO319="","SIN ESTADO",IF(GQ319&lt;&gt;"","PAGA",IF(GP319&gt;0,"VENCIDA",IF(GP319&gt;=-5,"POR VENCER","AL DÍA"))))</f>
        <v>SIN ESTADO</v>
      </c>
      <c r="GU319" t="str">
        <f>IF(N($H319)&lt;33,"",IF(GO319="","",GO319+31))</f>
        <v/>
      </c>
      <c r="GV319" t="str">
        <f>IF(GU319="","",TODAY()-GU319)</f>
        <v/>
      </c>
      <c r="GY319" t="str">
        <f>IF(GU319="","SIN ESTADO",IF(GW319&lt;&gt;"","PAGA",IF(GV319&gt;0,"VENCIDA",IF(GV319&gt;=-5,"POR VENCER","AL DÍA"))))</f>
        <v>SIN ESTADO</v>
      </c>
      <c r="HA319" t="str">
        <f>IF(N($H319)&lt;34,"",IF(GU319="","",GU319+31))</f>
        <v/>
      </c>
      <c r="HB319" t="str">
        <f>IF(HA319="","",TODAY()-HA319)</f>
        <v/>
      </c>
      <c r="HE319" t="str">
        <f>IF(HA319="","SIN ESTADO",IF(HC319&lt;&gt;"","PAGA",IF(HB319&gt;0,"VENCIDA",IF(HB319&gt;=-5,"POR VENCER","AL DÍA"))))</f>
        <v>SIN ESTADO</v>
      </c>
      <c r="HG319" t="str">
        <f>IF(N($H319)&lt;35,"",IF(HA319="","",HA319+31))</f>
        <v/>
      </c>
      <c r="HH319" t="str">
        <f>IF(HG319="","",TODAY()-HG319)</f>
        <v/>
      </c>
      <c r="HK319" t="str">
        <f>IF(HG319="","SIN ESTADO",IF(HI319&lt;&gt;"","PAGA",IF(HH319&gt;0,"VENCIDA",IF(HH319&gt;=-5,"POR VENCER","AL DÍA"))))</f>
        <v>SIN ESTADO</v>
      </c>
      <c r="HM319" t="str">
        <f>IF(N($H319)&lt;36,"",IF(HG319="","",HG319+31))</f>
        <v/>
      </c>
      <c r="HN319" t="str">
        <f>IF(HM319="","",TODAY()-HM319)</f>
        <v/>
      </c>
      <c r="HQ319" t="str">
        <f>IF(HM319="","SIN ESTADO",IF(HO319&lt;&gt;"","PAGA",IF(HN319&gt;0,"VENCIDA",IF(HN319&gt;=-5,"POR VENCER","AL DÍA"))))</f>
        <v>SIN ESTADO</v>
      </c>
      <c r="HS319">
        <f>N319+T319+Z319+AF319+AL319+AR319+AX319+BD319+BJ319+BP319+BV319+CB319+CH319+CN319+CT319+CZ319+DF319+DL319+DR319+DX319+ED319+EJ319+EP319+EV319+FB319+FH319+FN319+FT319+FZ319+GF319+GL319+GR319+GX319+HD319+HJ319+HP319</f>
        <v>7236800</v>
      </c>
      <c r="HU319">
        <f>IFERROR(N($J319),0)</f>
        <v>1609200</v>
      </c>
      <c r="HW319">
        <f>SUMPRODUCT((MOD(COLUMN($M319:$HR319)-COLUMN($M319),6)=0)*ISNUMBER($M319:$HR319)*($M319:$HR319&gt;=RESUMEN!$C$26)*($M319:$HR319&lt;=RESUMEN!$C$27)*IFERROR(N($N319:$HS319),0))</f>
        <v>1809200</v>
      </c>
      <c r="HX319">
        <f>SUMPRODUCT((MOD(COLUMN($M319:$HR319)-COLUMN($M319),6)=0)*ISNUMBER($M319:$HR319)*($M319:$HR319&gt;=RESUMEN!$C$26)*($M319:$HR319&lt;=RESUMEN!$C$27))</f>
        <v>1</v>
      </c>
    </row>
    <row r="320">
      <c r="B320">
        <f>VENTAS!A319</f>
        <v>317</v>
      </c>
      <c r="C320" t="str">
        <f>VENTAS!B319</f>
        <v xml:space="preserve">LC2 - 33 - 1 </v>
      </c>
      <c r="D320" t="str">
        <f>VENTAS!C319</f>
        <v>VENDIDO</v>
      </c>
      <c r="E320">
        <f>VENTAS!D319</f>
        <v>48075000</v>
      </c>
      <c r="F320">
        <f>VENTAS!J319</f>
        <v>44075000</v>
      </c>
      <c r="G320" t="str">
        <f>VENTAS!F319</f>
        <v>INICIA EN ABRIL</v>
      </c>
      <c r="H320">
        <f>VENTAS!K319</f>
        <v>2</v>
      </c>
      <c r="I320" t="str">
        <f>VENTAS!M319</f>
        <v xml:space="preserve">CUALQUIER FECHA EN EL MES </v>
      </c>
      <c r="J320">
        <f>VENTAS!L319</f>
        <v>22037500</v>
      </c>
      <c r="K320">
        <v>46117</v>
      </c>
      <c r="L320">
        <f>IF(K320="","",TODAY()-K320)</f>
        <v>201</v>
      </c>
      <c r="M320">
        <v>46107</v>
      </c>
      <c r="N320">
        <v>21954000</v>
      </c>
      <c r="O320" t="str">
        <f>IF(K320="","SIN ESTADO",IF(M320&lt;&gt;"","PAGA",IF(L320&gt;0,"VENCIDA",IF(L320&gt;=-5,"POR VENCER","AL DÍA"))))</f>
        <v>PAGA</v>
      </c>
      <c r="P320" t="str">
        <v>TRANSFERENCIA</v>
      </c>
      <c r="Q320">
        <f>IF(N($H320)&lt;2,"",IF(K320="","",K320+31))</f>
        <v>46148</v>
      </c>
      <c r="R320">
        <f>IF(Q320="","",TODAY()-Q320)</f>
        <v>170</v>
      </c>
      <c r="S320">
        <v>46142</v>
      </c>
      <c r="T320">
        <v>25291000</v>
      </c>
      <c r="U320" t="str">
        <f>IF(Q320="","SIN ESTADO",IF(S320&lt;&gt;"","PAGA",IF(R320&gt;0,"VENCIDA",IF(R320&gt;=-5,"POR VENCER","AL DÍA"))))</f>
        <v>PAGA</v>
      </c>
      <c r="V320" t="str">
        <v>TRANSFERENCIA</v>
      </c>
      <c r="W320" t="str">
        <f>IF(N($H320)&lt;3,"",IF(Q320="","",Q320+31))</f>
        <v/>
      </c>
      <c r="X320" t="str">
        <f>IF(W320="","",TODAY()-W320)</f>
        <v/>
      </c>
      <c r="AA320" t="str">
        <f>IF(W320="","SIN ESTADO",IF(Y320&lt;&gt;"","PAGA",IF(X320&gt;0,"VENCIDA",IF(X320&gt;=-5,"POR VENCER","AL DÍA"))))</f>
        <v>SIN ESTADO</v>
      </c>
      <c r="AC320" t="str">
        <f>IF(N($H320)&lt;4,"",IF(W320="","",W320+31))</f>
        <v/>
      </c>
      <c r="AD320" t="str">
        <f>IF(AC320="","",TODAY()-AC320)</f>
        <v/>
      </c>
      <c r="AG320" t="str">
        <f>IF(AC320="","SIN ESTADO",IF(AE320&lt;&gt;"","PAGA",IF(AD320&gt;0,"VENCIDA",IF(AD320&gt;=-5,"POR VENCER","AL DÍA"))))</f>
        <v>SIN ESTADO</v>
      </c>
      <c r="AI320" t="str">
        <f>IF(N($H320)&lt;5,"",IF(AC320="","",AC320+31))</f>
        <v/>
      </c>
      <c r="AJ320" t="str">
        <f>IF(AI320="","",TODAY()-AI320)</f>
        <v/>
      </c>
      <c r="AM320" t="str">
        <f>IF(AI320="","SIN ESTADO",IF(AK320&lt;&gt;"","PAGA",IF(AJ320&gt;0,"VENCIDA",IF(AJ320&gt;=-5,"POR VENCER","AL DÍA"))))</f>
        <v>SIN ESTADO</v>
      </c>
      <c r="AO320" t="str">
        <f>IF(N($H320)&lt;6,"",IF(AI320="","",AI320+31))</f>
        <v/>
      </c>
      <c r="AP320" t="str">
        <f>IF(AO320="","",TODAY()-AO320)</f>
        <v/>
      </c>
      <c r="AS320" t="str">
        <f>IF(AO320="","SIN ESTADO",IF(AQ320&lt;&gt;"","PAGA",IF(AP320&gt;0,"VENCIDA",IF(AP320&gt;=-5,"POR VENCER","AL DÍA"))))</f>
        <v>SIN ESTADO</v>
      </c>
      <c r="AU320" t="str">
        <f>IF(N($H320)&lt;7,"",IF(AO320="","",AO320+31))</f>
        <v/>
      </c>
      <c r="AV320" t="str">
        <f>IF(AU320="","",TODAY()-AU320)</f>
        <v/>
      </c>
      <c r="AY320" t="str">
        <f>IF(AU320="","SIN ESTADO",IF(AW320&lt;&gt;"","PAGA",IF(AV320&gt;0,"VENCIDA",IF(AV320&gt;=-5,"POR VENCER","AL DÍA"))))</f>
        <v>SIN ESTADO</v>
      </c>
      <c r="BA320" t="str">
        <f>IF(N($H320)&lt;8,"",IF(AU320="","",AU320+31))</f>
        <v/>
      </c>
      <c r="BB320" t="str">
        <f>IF(BA320="","",TODAY()-BA320)</f>
        <v/>
      </c>
      <c r="BE320" t="str">
        <f>IF(BA320="","SIN ESTADO",IF(BC320&lt;&gt;"","PAGA",IF(BB320&gt;0,"VENCIDA",IF(BB320&gt;=-5,"POR VENCER","AL DÍA"))))</f>
        <v>SIN ESTADO</v>
      </c>
      <c r="BG320" t="str">
        <f>IF(N($H320)&lt;9,"",IF(BA320="","",BA320+31))</f>
        <v/>
      </c>
      <c r="BH320" t="str">
        <f>IF(BG320="","",TODAY()-BG320)</f>
        <v/>
      </c>
      <c r="BK320" t="str">
        <f>IF(BG320="","SIN ESTADO",IF(BI320&lt;&gt;"","PAGA",IF(BH320&gt;0,"VENCIDA",IF(BH320&gt;=-5,"POR VENCER","AL DÍA"))))</f>
        <v>SIN ESTADO</v>
      </c>
      <c r="BM320" t="str">
        <f>IF(N($H320)&lt;10,"",IF(BG320="","",BG320+31))</f>
        <v/>
      </c>
      <c r="BN320" t="str">
        <f>IF(BM320="","",TODAY()-BM320)</f>
        <v/>
      </c>
      <c r="BQ320" t="str">
        <f>IF(BM320="","SIN ESTADO",IF(BO320&lt;&gt;"","PAGA",IF(BN320&gt;0,"VENCIDA",IF(BN320&gt;=-5,"POR VENCER","AL DÍA"))))</f>
        <v>SIN ESTADO</v>
      </c>
      <c r="BS320" t="str">
        <f>IF(N($H320)&lt;11,"",IF(BM320="","",BM320+31))</f>
        <v/>
      </c>
      <c r="BT320" t="str">
        <f>IF(BS320="","",TODAY()-BS320)</f>
        <v/>
      </c>
      <c r="BW320" t="str">
        <f>IF(BS320="","SIN ESTADO",IF(BU320&lt;&gt;"","PAGA",IF(BT320&gt;0,"VENCIDA",IF(BT320&gt;=-5,"POR VENCER","AL DÍA"))))</f>
        <v>SIN ESTADO</v>
      </c>
      <c r="BY320" t="str">
        <f>IF(N($H320)&lt;12,"",IF(BS320="","",BS320+31))</f>
        <v/>
      </c>
      <c r="BZ320" t="str">
        <f>IF(BY320="","",TODAY()-BY320)</f>
        <v/>
      </c>
      <c r="CC320" t="str">
        <f>IF(BY320="","SIN ESTADO",IF(CA320&lt;&gt;"","PAGA",IF(BZ320&gt;0,"VENCIDA",IF(BZ320&gt;=-5,"POR VENCER","AL DÍA"))))</f>
        <v>SIN ESTADO</v>
      </c>
      <c r="CE320" t="str">
        <f>IF(N($H320)&lt;13,"",IF(BY320="","",BY320+31))</f>
        <v/>
      </c>
      <c r="CF320" t="str">
        <f>IF(CE320="","",TODAY()-CE320)</f>
        <v/>
      </c>
      <c r="CI320" t="str">
        <f>IF(CE320="","SIN ESTADO",IF(CG320&lt;&gt;"","PAGA",IF(CF320&gt;0,"VENCIDA",IF(CF320&gt;=-5,"POR VENCER","AL DÍA"))))</f>
        <v>SIN ESTADO</v>
      </c>
      <c r="CK320" t="str">
        <f>IF(N($H320)&lt;14,"",IF(CE320="","",CE320+31))</f>
        <v/>
      </c>
      <c r="CL320" t="str">
        <f>IF(CK320="","",TODAY()-CK320)</f>
        <v/>
      </c>
      <c r="CO320" t="str">
        <f>IF(CK320="","SIN ESTADO",IF(CM320&lt;&gt;"","PAGA",IF(CL320&gt;0,"VENCIDA",IF(CL320&gt;=-5,"POR VENCER","AL DÍA"))))</f>
        <v>SIN ESTADO</v>
      </c>
      <c r="CQ320" t="str">
        <f>IF(N($H320)&lt;15,"",IF(CK320="","",CK320+31))</f>
        <v/>
      </c>
      <c r="CR320" t="str">
        <f>IF(CQ320="","",TODAY()-CQ320)</f>
        <v/>
      </c>
      <c r="CU320" t="str">
        <f>IF(CQ320="","SIN ESTADO",IF(CS320&lt;&gt;"","PAGA",IF(CR320&gt;0,"VENCIDA",IF(CR320&gt;=-5,"POR VENCER","AL DÍA"))))</f>
        <v>SIN ESTADO</v>
      </c>
      <c r="CW320" t="str">
        <f>IF(N($H320)&lt;16,"",IF(CQ320="","",CQ320+31))</f>
        <v/>
      </c>
      <c r="CX320" t="str">
        <f>IF(CW320="","",TODAY()-CW320)</f>
        <v/>
      </c>
      <c r="DA320" t="str">
        <f>IF(CW320="","SIN ESTADO",IF(CY320&lt;&gt;"","PAGA",IF(CX320&gt;0,"VENCIDA",IF(CX320&gt;=-5,"POR VENCER","AL DÍA"))))</f>
        <v>SIN ESTADO</v>
      </c>
      <c r="DC320" t="str">
        <f>IF(N($H320)&lt;17,"",IF(CW320="","",CW320+31))</f>
        <v/>
      </c>
      <c r="DD320" t="str">
        <f>IF(DC320="","",TODAY()-DC320)</f>
        <v/>
      </c>
      <c r="DG320" t="str">
        <f>IF(DC320="","SIN ESTADO",IF(DE320&lt;&gt;"","PAGA",IF(DD320&gt;0,"VENCIDA",IF(DD320&gt;=-5,"POR VENCER","AL DÍA"))))</f>
        <v>SIN ESTADO</v>
      </c>
      <c r="DI320" t="str">
        <f>IF(N($H320)&lt;18,"",IF(DC320="","",DC320+31))</f>
        <v/>
      </c>
      <c r="DJ320" t="str">
        <f>IF(DI320="","",TODAY()-DI320)</f>
        <v/>
      </c>
      <c r="DM320" t="str">
        <f>IF(DI320="","SIN ESTADO",IF(DK320&lt;&gt;"","PAGA",IF(DJ320&gt;0,"VENCIDA",IF(DJ320&gt;=-5,"POR VENCER","AL DÍA"))))</f>
        <v>SIN ESTADO</v>
      </c>
      <c r="DO320" t="str">
        <f>IF(N($H320)&lt;19,"",IF(DI320="","",DI320+31))</f>
        <v/>
      </c>
      <c r="DP320" t="str">
        <f>IF(DO320="","",TODAY()-DO320)</f>
        <v/>
      </c>
      <c r="DS320" t="str">
        <f>IF(DO320="","SIN ESTADO",IF(DQ320&lt;&gt;"","PAGA",IF(DP320&gt;0,"VENCIDA",IF(DP320&gt;=-5,"POR VENCER","AL DÍA"))))</f>
        <v>SIN ESTADO</v>
      </c>
      <c r="DU320" t="str">
        <f>IF(N($H320)&lt;20,"",IF(DO320="","",DO320+31))</f>
        <v/>
      </c>
      <c r="DV320" t="str">
        <f>IF(DU320="","",TODAY()-DU320)</f>
        <v/>
      </c>
      <c r="DY320" t="str">
        <f>IF(DU320="","SIN ESTADO",IF(DW320&lt;&gt;"","PAGA",IF(DV320&gt;0,"VENCIDA",IF(DV320&gt;=-5,"POR VENCER","AL DÍA"))))</f>
        <v>SIN ESTADO</v>
      </c>
      <c r="EA320" t="str">
        <f>IF(N($H320)&lt;21,"",IF(DU320="","",DU320+31))</f>
        <v/>
      </c>
      <c r="EB320" t="str">
        <f>IF(EA320="","",TODAY()-EA320)</f>
        <v/>
      </c>
      <c r="EE320" t="str">
        <f>IF(EA320="","SIN ESTADO",IF(EC320&lt;&gt;"","PAGA",IF(EB320&gt;0,"VENCIDA",IF(EB320&gt;=-5,"POR VENCER","AL DÍA"))))</f>
        <v>SIN ESTADO</v>
      </c>
      <c r="EG320" t="str">
        <f>IF(N($H320)&lt;22,"",IF(EA320="","",EA320+31))</f>
        <v/>
      </c>
      <c r="EH320" t="str">
        <f>IF(EG320="","",TODAY()-EG320)</f>
        <v/>
      </c>
      <c r="EK320" t="str">
        <f>IF(EG320="","SIN ESTADO",IF(EI320&lt;&gt;"","PAGA",IF(EH320&gt;0,"VENCIDA",IF(EH320&gt;=-5,"POR VENCER","AL DÍA"))))</f>
        <v>SIN ESTADO</v>
      </c>
      <c r="EM320" t="str">
        <f>IF(N($H320)&lt;23,"",IF(EG320="","",EG320+31))</f>
        <v/>
      </c>
      <c r="EN320" t="str">
        <f>IF(EM320="","",TODAY()-EM320)</f>
        <v/>
      </c>
      <c r="EQ320" t="str">
        <f>IF(EM320="","SIN ESTADO",IF(EO320&lt;&gt;"","PAGA",IF(EN320&gt;0,"VENCIDA",IF(EN320&gt;=-5,"POR VENCER","AL DÍA"))))</f>
        <v>SIN ESTADO</v>
      </c>
      <c r="ES320" t="str">
        <f>IF(N($H320)&lt;24,"",IF(EM320="","",EM320+31))</f>
        <v/>
      </c>
      <c r="ET320" t="str">
        <f>IF(ES320="","",TODAY()-ES320)</f>
        <v/>
      </c>
      <c r="EW320" t="str">
        <f>IF(ES320="","SIN ESTADO",IF(EU320&lt;&gt;"","PAGA",IF(ET320&gt;0,"VENCIDA",IF(ET320&gt;=-5,"POR VENCER","AL DÍA"))))</f>
        <v>SIN ESTADO</v>
      </c>
      <c r="EY320" t="str">
        <f>IF(N($H320)&lt;25,"",IF(ES320="","",ES320+31))</f>
        <v/>
      </c>
      <c r="EZ320" t="str">
        <f>IF(EY320="","",TODAY()-EY320)</f>
        <v/>
      </c>
      <c r="FC320" t="str">
        <f>IF(EY320="","SIN ESTADO",IF(FA320&lt;&gt;"","PAGA",IF(EZ320&gt;0,"VENCIDA",IF(EZ320&gt;=-5,"POR VENCER","AL DÍA"))))</f>
        <v>SIN ESTADO</v>
      </c>
      <c r="FE320" t="str">
        <f>IF(N($H320)&lt;26,"",IF(EY320="","",EY320+31))</f>
        <v/>
      </c>
      <c r="FF320" t="str">
        <f>IF(FE320="","",TODAY()-FE320)</f>
        <v/>
      </c>
      <c r="FI320" t="str">
        <f>IF(FE320="","SIN ESTADO",IF(FG320&lt;&gt;"","PAGA",IF(FF320&gt;0,"VENCIDA",IF(FF320&gt;=-5,"POR VENCER","AL DÍA"))))</f>
        <v>SIN ESTADO</v>
      </c>
      <c r="FK320" t="str">
        <f>IF(N($H320)&lt;27,"",IF(FE320="","",FE320+31))</f>
        <v/>
      </c>
      <c r="FL320" t="str">
        <f>IF(FK320="","",TODAY()-FK320)</f>
        <v/>
      </c>
      <c r="FO320" t="str">
        <f>IF(FK320="","SIN ESTADO",IF(FM320&lt;&gt;"","PAGA",IF(FL320&gt;0,"VENCIDA",IF(FL320&gt;=-5,"POR VENCER","AL DÍA"))))</f>
        <v>SIN ESTADO</v>
      </c>
      <c r="FQ320" t="str">
        <f>IF(N($H320)&lt;28,"",IF(FK320="","",FK320+31))</f>
        <v/>
      </c>
      <c r="FR320" t="str">
        <f>IF(FQ320="","",TODAY()-FQ320)</f>
        <v/>
      </c>
      <c r="FU320" t="str">
        <f>IF(FQ320="","SIN ESTADO",IF(FS320&lt;&gt;"","PAGA",IF(FR320&gt;0,"VENCIDA",IF(FR320&gt;=-5,"POR VENCER","AL DÍA"))))</f>
        <v>SIN ESTADO</v>
      </c>
      <c r="FW320" t="str">
        <f>IF(N($H320)&lt;29,"",IF(FQ320="","",FQ320+31))</f>
        <v/>
      </c>
      <c r="FX320" t="str">
        <f>IF(FW320="","",TODAY()-FW320)</f>
        <v/>
      </c>
      <c r="GA320" t="str">
        <f>IF(FW320="","SIN ESTADO",IF(FY320&lt;&gt;"","PAGA",IF(FX320&gt;0,"VENCIDA",IF(FX320&gt;=-5,"POR VENCER","AL DÍA"))))</f>
        <v>SIN ESTADO</v>
      </c>
      <c r="GC320" t="str">
        <f>IF(N($H320)&lt;30,"",IF(FW320="","",FW320+31))</f>
        <v/>
      </c>
      <c r="GD320" t="str">
        <f>IF(GC320="","",TODAY()-GC320)</f>
        <v/>
      </c>
      <c r="GG320" t="str">
        <f>IF(GC320="","SIN ESTADO",IF(GE320&lt;&gt;"","PAGA",IF(GD320&gt;0,"VENCIDA",IF(GD320&gt;=-5,"POR VENCER","AL DÍA"))))</f>
        <v>SIN ESTADO</v>
      </c>
      <c r="GI320" t="str">
        <f>IF(N($H320)&lt;31,"",IF(GC320="","",GC320+31))</f>
        <v/>
      </c>
      <c r="GJ320" t="str">
        <f>IF(GI320="","",TODAY()-GI320)</f>
        <v/>
      </c>
      <c r="GM320" t="str">
        <f>IF(GI320="","SIN ESTADO",IF(GK320&lt;&gt;"","PAGA",IF(GJ320&gt;0,"VENCIDA",IF(GJ320&gt;=-5,"POR VENCER","AL DÍA"))))</f>
        <v>SIN ESTADO</v>
      </c>
      <c r="GO320" t="str">
        <f>IF(N($H320)&lt;32,"",IF(GI320="","",GI320+31))</f>
        <v/>
      </c>
      <c r="GP320" t="str">
        <f>IF(GO320="","",TODAY()-GO320)</f>
        <v/>
      </c>
      <c r="GS320" t="str">
        <f>IF(GO320="","SIN ESTADO",IF(GQ320&lt;&gt;"","PAGA",IF(GP320&gt;0,"VENCIDA",IF(GP320&gt;=-5,"POR VENCER","AL DÍA"))))</f>
        <v>SIN ESTADO</v>
      </c>
      <c r="GU320" t="str">
        <f>IF(N($H320)&lt;33,"",IF(GO320="","",GO320+31))</f>
        <v/>
      </c>
      <c r="GV320" t="str">
        <f>IF(GU320="","",TODAY()-GU320)</f>
        <v/>
      </c>
      <c r="GY320" t="str">
        <f>IF(GU320="","SIN ESTADO",IF(GW320&lt;&gt;"","PAGA",IF(GV320&gt;0,"VENCIDA",IF(GV320&gt;=-5,"POR VENCER","AL DÍA"))))</f>
        <v>SIN ESTADO</v>
      </c>
      <c r="HA320" t="str">
        <f>IF(N($H320)&lt;34,"",IF(GU320="","",GU320+31))</f>
        <v/>
      </c>
      <c r="HB320" t="str">
        <f>IF(HA320="","",TODAY()-HA320)</f>
        <v/>
      </c>
      <c r="HE320" t="str">
        <f>IF(HA320="","SIN ESTADO",IF(HC320&lt;&gt;"","PAGA",IF(HB320&gt;0,"VENCIDA",IF(HB320&gt;=-5,"POR VENCER","AL DÍA"))))</f>
        <v>SIN ESTADO</v>
      </c>
      <c r="HG320" t="str">
        <f>IF(N($H320)&lt;35,"",IF(HA320="","",HA320+31))</f>
        <v/>
      </c>
      <c r="HH320" t="str">
        <f>IF(HG320="","",TODAY()-HG320)</f>
        <v/>
      </c>
      <c r="HK320" t="str">
        <f>IF(HG320="","SIN ESTADO",IF(HI320&lt;&gt;"","PAGA",IF(HH320&gt;0,"VENCIDA",IF(HH320&gt;=-5,"POR VENCER","AL DÍA"))))</f>
        <v>SIN ESTADO</v>
      </c>
      <c r="HM320" t="str">
        <f>IF(N($H320)&lt;36,"",IF(HG320="","",HG320+31))</f>
        <v/>
      </c>
      <c r="HN320" t="str">
        <f>IF(HM320="","",TODAY()-HM320)</f>
        <v/>
      </c>
      <c r="HQ320" t="str">
        <f>IF(HM320="","SIN ESTADO",IF(HO320&lt;&gt;"","PAGA",IF(HN320&gt;0,"VENCIDA",IF(HN320&gt;=-5,"POR VENCER","AL DÍA"))))</f>
        <v>SIN ESTADO</v>
      </c>
      <c r="HS320">
        <f>N320+T320+Z320+AF320+AL320+AR320+AX320+BD320+BJ320+BP320+BV320+CB320+CH320+CN320+CT320+CZ320+DF320+DL320+DR320+DX320+ED320+EJ320+EP320+EV320+FB320+FH320+FN320+FT320+FZ320+GF320+GL320+GR320+GX320+HD320+HJ320+HP320</f>
        <v>47245000</v>
      </c>
      <c r="HU320">
        <f>IFERROR(N($J320),0)</f>
        <v>22037500</v>
      </c>
      <c r="HW320">
        <f>SUMPRODUCT((MOD(COLUMN($M320:$HR320)-COLUMN($M320),6)=0)*ISNUMBER($M320:$HR320)*($M320:$HR320&gt;=RESUMEN!$C$26)*($M320:$HR320&lt;=RESUMEN!$C$27)*IFERROR(N($N320:$HS320),0))</f>
        <v>0</v>
      </c>
      <c r="HX320">
        <f>SUMPRODUCT((MOD(COLUMN($M320:$HR320)-COLUMN($M320),6)=0)*ISNUMBER($M320:$HR320)*($M320:$HR320&gt;=RESUMEN!$C$26)*($M320:$HR320&lt;=RESUMEN!$C$27))</f>
        <v>0</v>
      </c>
    </row>
    <row r="321">
      <c r="B321">
        <f>VENTAS!A320</f>
        <v>318</v>
      </c>
      <c r="C321" t="str">
        <f>VENTAS!B320</f>
        <v xml:space="preserve">LC2 - 33 - 2 </v>
      </c>
      <c r="D321" t="str">
        <f>VENTAS!C320</f>
        <v>VENDIDO</v>
      </c>
      <c r="E321">
        <f>VENTAS!D320</f>
        <v>28000000</v>
      </c>
      <c r="F321">
        <f>VENTAS!J320</f>
        <v>24000000</v>
      </c>
      <c r="G321">
        <f>VENTAS!F320</f>
        <v>46164</v>
      </c>
      <c r="H321">
        <f>VENTAS!K320</f>
        <v>24</v>
      </c>
      <c r="I321" t="str">
        <f>VENTAS!M320</f>
        <v>22 DE CADA MES</v>
      </c>
      <c r="J321">
        <f>VENTAS!L320</f>
        <v>1000000</v>
      </c>
      <c r="K321">
        <f>IF(N($H321)&lt;1,"",$G321+31)</f>
        <v>46195</v>
      </c>
      <c r="L321">
        <f>IF(K321="","",TODAY()-K321)</f>
        <v>123</v>
      </c>
      <c r="M321">
        <v>46174</v>
      </c>
      <c r="N321">
        <v>1000000</v>
      </c>
      <c r="O321" t="str">
        <f>IF(K321="","SIN ESTADO",IF(M321&lt;&gt;"","PAGA",IF(L321&gt;0,"VENCIDA",IF(L321&gt;=-5,"POR VENCER","AL DÍA"))))</f>
        <v>PAGA</v>
      </c>
      <c r="P321" t="str">
        <v>TRANSFERENCIA</v>
      </c>
      <c r="Q321">
        <f>IF(N($H321)&lt;2,"",IF(K321="","",K321+31))</f>
        <v>46226</v>
      </c>
      <c r="R321">
        <f>IF(Q321="","",TODAY()-Q321)</f>
        <v>92</v>
      </c>
      <c r="S321">
        <v>46210</v>
      </c>
      <c r="T321">
        <v>1000000</v>
      </c>
      <c r="U321" t="str">
        <f>IF(Q321="","SIN ESTADO",IF(S321&lt;&gt;"","PAGA",IF(R321&gt;0,"VENCIDA",IF(R321&gt;=-5,"POR VENCER","AL DÍA"))))</f>
        <v>PAGA</v>
      </c>
      <c r="V321" t="str">
        <v>TRANSFERENCIA</v>
      </c>
      <c r="W321">
        <f>IF(N($H321)&lt;3,"",IF(Q321="","",Q321+31))</f>
        <v>46257</v>
      </c>
      <c r="X321">
        <f>IF(W321="","",TODAY()-W321)</f>
        <v>61</v>
      </c>
      <c r="Y321">
        <v>46244</v>
      </c>
      <c r="Z321">
        <v>1000000</v>
      </c>
      <c r="AA321" t="str">
        <f>IF(W321="","SIN ESTADO",IF(Y321&lt;&gt;"","PAGA",IF(X321&gt;0,"VENCIDA",IF(X321&gt;=-5,"POR VENCER","AL DÍA"))))</f>
        <v>PAGA</v>
      </c>
      <c r="AB321" t="str">
        <v>TRANSFERENCIA</v>
      </c>
      <c r="AC321">
        <f>IF(N($H321)&lt;4,"",IF(W321="","",W321+31))</f>
        <v>46288</v>
      </c>
      <c r="AD321">
        <f>IF(AC321="","",TODAY()-AC321)</f>
        <v>30</v>
      </c>
      <c r="AE321">
        <v>46273</v>
      </c>
      <c r="AF321">
        <v>1000000</v>
      </c>
      <c r="AG321" t="str">
        <f>IF(AC321="","SIN ESTADO",IF(AE321&lt;&gt;"","PAGA",IF(AD321&gt;0,"VENCIDA",IF(AD321&gt;=-5,"POR VENCER","AL DÍA"))))</f>
        <v>PAGA</v>
      </c>
      <c r="AH321" t="str">
        <v>TRANSFERENCIA</v>
      </c>
      <c r="AI321">
        <f>IF(N($H321)&lt;5,"",IF(AC321="","",AC321+31))</f>
        <v>46319</v>
      </c>
      <c r="AJ321">
        <f>IF(AI321="","",TODAY()-AI321)</f>
        <v>-1</v>
      </c>
      <c r="AM321" t="str">
        <f>IF(AI321="","SIN ESTADO",IF(AK321&lt;&gt;"","PAGA",IF(AJ321&gt;0,"VENCIDA",IF(AJ321&gt;=-5,"POR VENCER","AL DÍA"))))</f>
        <v>POR VENCER</v>
      </c>
      <c r="AO321">
        <f>IF(N($H321)&lt;6,"",IF(AI321="","",AI321+31))</f>
        <v>46350</v>
      </c>
      <c r="AP321">
        <f>IF(AO321="","",TODAY()-AO321)</f>
        <v>-32</v>
      </c>
      <c r="AS321" t="str">
        <f>IF(AO321="","SIN ESTADO",IF(AQ321&lt;&gt;"","PAGA",IF(AP321&gt;0,"VENCIDA",IF(AP321&gt;=-5,"POR VENCER","AL DÍA"))))</f>
        <v>AL DÍA</v>
      </c>
      <c r="AU321">
        <f>IF(N($H321)&lt;7,"",IF(AO321="","",AO321+31))</f>
        <v>46381</v>
      </c>
      <c r="AV321">
        <f>IF(AU321="","",TODAY()-AU321)</f>
        <v>-63</v>
      </c>
      <c r="AY321" t="str">
        <f>IF(AU321="","SIN ESTADO",IF(AW321&lt;&gt;"","PAGA",IF(AV321&gt;0,"VENCIDA",IF(AV321&gt;=-5,"POR VENCER","AL DÍA"))))</f>
        <v>AL DÍA</v>
      </c>
      <c r="BA321">
        <f>IF(N($H321)&lt;8,"",IF(AU321="","",AU321+31))</f>
        <v>46412</v>
      </c>
      <c r="BB321">
        <f>IF(BA321="","",TODAY()-BA321)</f>
        <v>-94</v>
      </c>
      <c r="BE321" t="str">
        <f>IF(BA321="","SIN ESTADO",IF(BC321&lt;&gt;"","PAGA",IF(BB321&gt;0,"VENCIDA",IF(BB321&gt;=-5,"POR VENCER","AL DÍA"))))</f>
        <v>AL DÍA</v>
      </c>
      <c r="BG321">
        <f>IF(N($H321)&lt;9,"",IF(BA321="","",BA321+31))</f>
        <v>46443</v>
      </c>
      <c r="BH321">
        <f>IF(BG321="","",TODAY()-BG321)</f>
        <v>-125</v>
      </c>
      <c r="BK321" t="str">
        <f>IF(BG321="","SIN ESTADO",IF(BI321&lt;&gt;"","PAGA",IF(BH321&gt;0,"VENCIDA",IF(BH321&gt;=-5,"POR VENCER","AL DÍA"))))</f>
        <v>AL DÍA</v>
      </c>
      <c r="BM321">
        <f>IF(N($H321)&lt;10,"",IF(BG321="","",BG321+31))</f>
        <v>46474</v>
      </c>
      <c r="BN321">
        <f>IF(BM321="","",TODAY()-BM321)</f>
        <v>-156</v>
      </c>
      <c r="BQ321" t="str">
        <f>IF(BM321="","SIN ESTADO",IF(BO321&lt;&gt;"","PAGA",IF(BN321&gt;0,"VENCIDA",IF(BN321&gt;=-5,"POR VENCER","AL DÍA"))))</f>
        <v>AL DÍA</v>
      </c>
      <c r="BS321">
        <f>IF(N($H321)&lt;11,"",IF(BM321="","",BM321+31))</f>
        <v>46505</v>
      </c>
      <c r="BT321">
        <f>IF(BS321="","",TODAY()-BS321)</f>
        <v>-187</v>
      </c>
      <c r="BW321" t="str">
        <f>IF(BS321="","SIN ESTADO",IF(BU321&lt;&gt;"","PAGA",IF(BT321&gt;0,"VENCIDA",IF(BT321&gt;=-5,"POR VENCER","AL DÍA"))))</f>
        <v>AL DÍA</v>
      </c>
      <c r="BY321">
        <f>IF(N($H321)&lt;12,"",IF(BS321="","",BS321+31))</f>
        <v>46536</v>
      </c>
      <c r="BZ321">
        <f>IF(BY321="","",TODAY()-BY321)</f>
        <v>-218</v>
      </c>
      <c r="CC321" t="str">
        <f>IF(BY321="","SIN ESTADO",IF(CA321&lt;&gt;"","PAGA",IF(BZ321&gt;0,"VENCIDA",IF(BZ321&gt;=-5,"POR VENCER","AL DÍA"))))</f>
        <v>AL DÍA</v>
      </c>
      <c r="CE321">
        <f>IF(N($H321)&lt;13,"",IF(BY321="","",BY321+31))</f>
        <v>46567</v>
      </c>
      <c r="CF321">
        <f>IF(CE321="","",TODAY()-CE321)</f>
        <v>-249</v>
      </c>
      <c r="CI321" t="str">
        <f>IF(CE321="","SIN ESTADO",IF(CG321&lt;&gt;"","PAGA",IF(CF321&gt;0,"VENCIDA",IF(CF321&gt;=-5,"POR VENCER","AL DÍA"))))</f>
        <v>AL DÍA</v>
      </c>
      <c r="CK321">
        <f>IF(N($H321)&lt;14,"",IF(CE321="","",CE321+31))</f>
        <v>46598</v>
      </c>
      <c r="CL321">
        <f>IF(CK321="","",TODAY()-CK321)</f>
        <v>-280</v>
      </c>
      <c r="CO321" t="str">
        <f>IF(CK321="","SIN ESTADO",IF(CM321&lt;&gt;"","PAGA",IF(CL321&gt;0,"VENCIDA",IF(CL321&gt;=-5,"POR VENCER","AL DÍA"))))</f>
        <v>AL DÍA</v>
      </c>
      <c r="CQ321">
        <f>IF(N($H321)&lt;15,"",IF(CK321="","",CK321+31))</f>
        <v>46629</v>
      </c>
      <c r="CR321">
        <f>IF(CQ321="","",TODAY()-CQ321)</f>
        <v>-311</v>
      </c>
      <c r="CU321" t="str">
        <f>IF(CQ321="","SIN ESTADO",IF(CS321&lt;&gt;"","PAGA",IF(CR321&gt;0,"VENCIDA",IF(CR321&gt;=-5,"POR VENCER","AL DÍA"))))</f>
        <v>AL DÍA</v>
      </c>
      <c r="CW321">
        <f>IF(N($H321)&lt;16,"",IF(CQ321="","",CQ321+31))</f>
        <v>46660</v>
      </c>
      <c r="CX321">
        <f>IF(CW321="","",TODAY()-CW321)</f>
        <v>-342</v>
      </c>
      <c r="DA321" t="str">
        <f>IF(CW321="","SIN ESTADO",IF(CY321&lt;&gt;"","PAGA",IF(CX321&gt;0,"VENCIDA",IF(CX321&gt;=-5,"POR VENCER","AL DÍA"))))</f>
        <v>AL DÍA</v>
      </c>
      <c r="DC321">
        <f>IF(N($H321)&lt;17,"",IF(CW321="","",CW321+31))</f>
        <v>46691</v>
      </c>
      <c r="DD321">
        <f>IF(DC321="","",TODAY()-DC321)</f>
        <v>-373</v>
      </c>
      <c r="DG321" t="str">
        <f>IF(DC321="","SIN ESTADO",IF(DE321&lt;&gt;"","PAGA",IF(DD321&gt;0,"VENCIDA",IF(DD321&gt;=-5,"POR VENCER","AL DÍA"))))</f>
        <v>AL DÍA</v>
      </c>
      <c r="DI321">
        <f>IF(N($H321)&lt;18,"",IF(DC321="","",DC321+31))</f>
        <v>46722</v>
      </c>
      <c r="DJ321">
        <f>IF(DI321="","",TODAY()-DI321)</f>
        <v>-404</v>
      </c>
      <c r="DM321" t="str">
        <f>IF(DI321="","SIN ESTADO",IF(DK321&lt;&gt;"","PAGA",IF(DJ321&gt;0,"VENCIDA",IF(DJ321&gt;=-5,"POR VENCER","AL DÍA"))))</f>
        <v>AL DÍA</v>
      </c>
      <c r="DO321">
        <f>IF(N($H321)&lt;19,"",IF(DI321="","",DI321+31))</f>
        <v>46753</v>
      </c>
      <c r="DP321">
        <f>IF(DO321="","",TODAY()-DO321)</f>
        <v>-435</v>
      </c>
      <c r="DS321" t="str">
        <f>IF(DO321="","SIN ESTADO",IF(DQ321&lt;&gt;"","PAGA",IF(DP321&gt;0,"VENCIDA",IF(DP321&gt;=-5,"POR VENCER","AL DÍA"))))</f>
        <v>AL DÍA</v>
      </c>
      <c r="DU321">
        <f>IF(N($H321)&lt;20,"",IF(DO321="","",DO321+31))</f>
        <v>46784</v>
      </c>
      <c r="DV321">
        <f>IF(DU321="","",TODAY()-DU321)</f>
        <v>-466</v>
      </c>
      <c r="DY321" t="str">
        <f>IF(DU321="","SIN ESTADO",IF(DW321&lt;&gt;"","PAGA",IF(DV321&gt;0,"VENCIDA",IF(DV321&gt;=-5,"POR VENCER","AL DÍA"))))</f>
        <v>AL DÍA</v>
      </c>
      <c r="EA321">
        <f>IF(N($H321)&lt;21,"",IF(DU321="","",DU321+31))</f>
        <v>46815</v>
      </c>
      <c r="EB321">
        <f>IF(EA321="","",TODAY()-EA321)</f>
        <v>-497</v>
      </c>
      <c r="EE321" t="str">
        <f>IF(EA321="","SIN ESTADO",IF(EC321&lt;&gt;"","PAGA",IF(EB321&gt;0,"VENCIDA",IF(EB321&gt;=-5,"POR VENCER","AL DÍA"))))</f>
        <v>AL DÍA</v>
      </c>
      <c r="EG321">
        <f>IF(N($H321)&lt;22,"",IF(EA321="","",EA321+31))</f>
        <v>46846</v>
      </c>
      <c r="EH321">
        <f>IF(EG321="","",TODAY()-EG321)</f>
        <v>-528</v>
      </c>
      <c r="EK321" t="str">
        <f>IF(EG321="","SIN ESTADO",IF(EI321&lt;&gt;"","PAGA",IF(EH321&gt;0,"VENCIDA",IF(EH321&gt;=-5,"POR VENCER","AL DÍA"))))</f>
        <v>AL DÍA</v>
      </c>
      <c r="EM321">
        <f>IF(N($H321)&lt;23,"",IF(EG321="","",EG321+31))</f>
        <v>46877</v>
      </c>
      <c r="EN321">
        <f>IF(EM321="","",TODAY()-EM321)</f>
        <v>-559</v>
      </c>
      <c r="EQ321" t="str">
        <f>IF(EM321="","SIN ESTADO",IF(EO321&lt;&gt;"","PAGA",IF(EN321&gt;0,"VENCIDA",IF(EN321&gt;=-5,"POR VENCER","AL DÍA"))))</f>
        <v>AL DÍA</v>
      </c>
      <c r="ES321">
        <f>IF(N($H321)&lt;24,"",IF(EM321="","",EM321+31))</f>
        <v>46908</v>
      </c>
      <c r="ET321">
        <f>IF(ES321="","",TODAY()-ES321)</f>
        <v>-590</v>
      </c>
      <c r="EW321" t="str">
        <f>IF(ES321="","SIN ESTADO",IF(EU321&lt;&gt;"","PAGA",IF(ET321&gt;0,"VENCIDA",IF(ET321&gt;=-5,"POR VENCER","AL DÍA"))))</f>
        <v>AL DÍA</v>
      </c>
      <c r="EY321" t="str">
        <f>IF(N($H321)&lt;25,"",IF(ES321="","",ES321+31))</f>
        <v/>
      </c>
      <c r="EZ321" t="str">
        <f>IF(EY321="","",TODAY()-EY321)</f>
        <v/>
      </c>
      <c r="FC321" t="str">
        <f>IF(EY321="","SIN ESTADO",IF(FA321&lt;&gt;"","PAGA",IF(EZ321&gt;0,"VENCIDA",IF(EZ321&gt;=-5,"POR VENCER","AL DÍA"))))</f>
        <v>SIN ESTADO</v>
      </c>
      <c r="FE321" t="str">
        <f>IF(N($H321)&lt;26,"",IF(EY321="","",EY321+31))</f>
        <v/>
      </c>
      <c r="FF321" t="str">
        <f>IF(FE321="","",TODAY()-FE321)</f>
        <v/>
      </c>
      <c r="FI321" t="str">
        <f>IF(FE321="","SIN ESTADO",IF(FG321&lt;&gt;"","PAGA",IF(FF321&gt;0,"VENCIDA",IF(FF321&gt;=-5,"POR VENCER","AL DÍA"))))</f>
        <v>SIN ESTADO</v>
      </c>
      <c r="FK321" t="str">
        <f>IF(N($H321)&lt;27,"",IF(FE321="","",FE321+31))</f>
        <v/>
      </c>
      <c r="FL321" t="str">
        <f>IF(FK321="","",TODAY()-FK321)</f>
        <v/>
      </c>
      <c r="FO321" t="str">
        <f>IF(FK321="","SIN ESTADO",IF(FM321&lt;&gt;"","PAGA",IF(FL321&gt;0,"VENCIDA",IF(FL321&gt;=-5,"POR VENCER","AL DÍA"))))</f>
        <v>SIN ESTADO</v>
      </c>
      <c r="FQ321" t="str">
        <f>IF(N($H321)&lt;28,"",IF(FK321="","",FK321+31))</f>
        <v/>
      </c>
      <c r="FR321" t="str">
        <f>IF(FQ321="","",TODAY()-FQ321)</f>
        <v/>
      </c>
      <c r="FU321" t="str">
        <f>IF(FQ321="","SIN ESTADO",IF(FS321&lt;&gt;"","PAGA",IF(FR321&gt;0,"VENCIDA",IF(FR321&gt;=-5,"POR VENCER","AL DÍA"))))</f>
        <v>SIN ESTADO</v>
      </c>
      <c r="FW321" t="str">
        <f>IF(N($H321)&lt;29,"",IF(FQ321="","",FQ321+31))</f>
        <v/>
      </c>
      <c r="FX321" t="str">
        <f>IF(FW321="","",TODAY()-FW321)</f>
        <v/>
      </c>
      <c r="GA321" t="str">
        <f>IF(FW321="","SIN ESTADO",IF(FY321&lt;&gt;"","PAGA",IF(FX321&gt;0,"VENCIDA",IF(FX321&gt;=-5,"POR VENCER","AL DÍA"))))</f>
        <v>SIN ESTADO</v>
      </c>
      <c r="GC321" t="str">
        <f>IF(N($H321)&lt;30,"",IF(FW321="","",FW321+31))</f>
        <v/>
      </c>
      <c r="GD321" t="str">
        <f>IF(GC321="","",TODAY()-GC321)</f>
        <v/>
      </c>
      <c r="GG321" t="str">
        <f>IF(GC321="","SIN ESTADO",IF(GE321&lt;&gt;"","PAGA",IF(GD321&gt;0,"VENCIDA",IF(GD321&gt;=-5,"POR VENCER","AL DÍA"))))</f>
        <v>SIN ESTADO</v>
      </c>
      <c r="GI321" t="str">
        <f>IF(N($H321)&lt;31,"",IF(GC321="","",GC321+31))</f>
        <v/>
      </c>
      <c r="GJ321" t="str">
        <f>IF(GI321="","",TODAY()-GI321)</f>
        <v/>
      </c>
      <c r="GM321" t="str">
        <f>IF(GI321="","SIN ESTADO",IF(GK321&lt;&gt;"","PAGA",IF(GJ321&gt;0,"VENCIDA",IF(GJ321&gt;=-5,"POR VENCER","AL DÍA"))))</f>
        <v>SIN ESTADO</v>
      </c>
      <c r="GO321" t="str">
        <f>IF(N($H321)&lt;32,"",IF(GI321="","",GI321+31))</f>
        <v/>
      </c>
      <c r="GP321" t="str">
        <f>IF(GO321="","",TODAY()-GO321)</f>
        <v/>
      </c>
      <c r="GS321" t="str">
        <f>IF(GO321="","SIN ESTADO",IF(GQ321&lt;&gt;"","PAGA",IF(GP321&gt;0,"VENCIDA",IF(GP321&gt;=-5,"POR VENCER","AL DÍA"))))</f>
        <v>SIN ESTADO</v>
      </c>
      <c r="GU321" t="str">
        <f>IF(N($H321)&lt;33,"",IF(GO321="","",GO321+31))</f>
        <v/>
      </c>
      <c r="GV321" t="str">
        <f>IF(GU321="","",TODAY()-GU321)</f>
        <v/>
      </c>
      <c r="GY321" t="str">
        <f>IF(GU321="","SIN ESTADO",IF(GW321&lt;&gt;"","PAGA",IF(GV321&gt;0,"VENCIDA",IF(GV321&gt;=-5,"POR VENCER","AL DÍA"))))</f>
        <v>SIN ESTADO</v>
      </c>
      <c r="HA321" t="str">
        <f>IF(N($H321)&lt;34,"",IF(GU321="","",GU321+31))</f>
        <v/>
      </c>
      <c r="HB321" t="str">
        <f>IF(HA321="","",TODAY()-HA321)</f>
        <v/>
      </c>
      <c r="HE321" t="str">
        <f>IF(HA321="","SIN ESTADO",IF(HC321&lt;&gt;"","PAGA",IF(HB321&gt;0,"VENCIDA",IF(HB321&gt;=-5,"POR VENCER","AL DÍA"))))</f>
        <v>SIN ESTADO</v>
      </c>
      <c r="HG321" t="str">
        <f>IF(N($H321)&lt;35,"",IF(HA321="","",HA321+31))</f>
        <v/>
      </c>
      <c r="HH321" t="str">
        <f>IF(HG321="","",TODAY()-HG321)</f>
        <v/>
      </c>
      <c r="HK321" t="str">
        <f>IF(HG321="","SIN ESTADO",IF(HI321&lt;&gt;"","PAGA",IF(HH321&gt;0,"VENCIDA",IF(HH321&gt;=-5,"POR VENCER","AL DÍA"))))</f>
        <v>SIN ESTADO</v>
      </c>
      <c r="HM321" t="str">
        <f>IF(N($H321)&lt;36,"",IF(HG321="","",HG321+31))</f>
        <v/>
      </c>
      <c r="HN321" t="str">
        <f>IF(HM321="","",TODAY()-HM321)</f>
        <v/>
      </c>
      <c r="HQ321" t="str">
        <f>IF(HM321="","SIN ESTADO",IF(HO321&lt;&gt;"","PAGA",IF(HN321&gt;0,"VENCIDA",IF(HN321&gt;=-5,"POR VENCER","AL DÍA"))))</f>
        <v>SIN ESTADO</v>
      </c>
      <c r="HS321">
        <f>N321+T321+Z321+AF321+AL321+AR321+AX321+BD321+BJ321+BP321+BV321+CB321+CH321+CN321+CT321+CZ321+DF321+DL321+DR321+DX321+ED321+EJ321+EP321+EV321+FB321+FH321+FN321+FT321+FZ321+GF321+GL321+GR321+GX321+HD321+HJ321+HP321</f>
        <v>4000000</v>
      </c>
      <c r="HU321">
        <f>IFERROR(N($J321),0)</f>
        <v>1000000</v>
      </c>
      <c r="HW321">
        <f>SUMPRODUCT((MOD(COLUMN($M321:$HR321)-COLUMN($M321),6)=0)*ISNUMBER($M321:$HR321)*($M321:$HR321&gt;=RESUMEN!$C$26)*($M321:$HR321&lt;=RESUMEN!$C$27)*IFERROR(N($N321:$HS321),0))</f>
        <v>1000000</v>
      </c>
      <c r="HX321">
        <f>SUMPRODUCT((MOD(COLUMN($M321:$HR321)-COLUMN($M321),6)=0)*ISNUMBER($M321:$HR321)*($M321:$HR321&gt;=RESUMEN!$C$26)*($M321:$HR321&lt;=RESUMEN!$C$27))</f>
        <v>1</v>
      </c>
    </row>
    <row r="322">
      <c r="B322">
        <f>VENTAS!A321</f>
        <v>319</v>
      </c>
      <c r="C322" t="str">
        <f>VENTAS!B321</f>
        <v xml:space="preserve">LC2 - 33 - 3 </v>
      </c>
      <c r="D322" t="str">
        <f>VENTAS!C321</f>
        <v>VENDIDO</v>
      </c>
      <c r="E322">
        <f>VENTAS!D321</f>
        <v>28000000</v>
      </c>
      <c r="F322">
        <f>VENTAS!J321</f>
        <v>24000000</v>
      </c>
      <c r="G322">
        <f>VENTAS!F321</f>
        <v>46086</v>
      </c>
      <c r="H322">
        <f>VENTAS!K321</f>
        <v>24</v>
      </c>
      <c r="I322" t="str">
        <f>VENTAS!M321</f>
        <v xml:space="preserve">05 DE CADA MES </v>
      </c>
      <c r="J322">
        <f>VENTAS!L321</f>
        <v>1000000</v>
      </c>
      <c r="K322">
        <f>IF(N($H322)&lt;1,"",$G322+31)</f>
        <v>46117</v>
      </c>
      <c r="L322">
        <f>IF(K322="","",TODAY()-K322)</f>
        <v>201</v>
      </c>
      <c r="M322">
        <v>46118</v>
      </c>
      <c r="N322">
        <v>1000000</v>
      </c>
      <c r="O322" t="str">
        <f>IF(K322="","SIN ESTADO",IF(M322&lt;&gt;"","PAGA",IF(L322&gt;0,"VENCIDA",IF(L322&gt;=-5,"POR VENCER","AL DÍA"))))</f>
        <v>PAGA</v>
      </c>
      <c r="P322" t="str">
        <v>TRANSFERENCIA</v>
      </c>
      <c r="Q322">
        <f>IF(N($H322)&lt;2,"",IF(K322="","",K322+31))</f>
        <v>46148</v>
      </c>
      <c r="R322">
        <f>IF(Q322="","",TODAY()-Q322)</f>
        <v>170</v>
      </c>
      <c r="S322">
        <v>46148</v>
      </c>
      <c r="T322">
        <v>1000000</v>
      </c>
      <c r="U322" t="str">
        <f>IF(Q322="","SIN ESTADO",IF(S322&lt;&gt;"","PAGA",IF(R322&gt;0,"VENCIDA",IF(R322&gt;=-5,"POR VENCER","AL DÍA"))))</f>
        <v>PAGA</v>
      </c>
      <c r="V322" t="str">
        <v>TRANSFERENCIA</v>
      </c>
      <c r="W322">
        <f>IF(N($H322)&lt;3,"",IF(Q322="","",Q322+31))</f>
        <v>46179</v>
      </c>
      <c r="X322">
        <f>IF(W322="","",TODAY()-W322)</f>
        <v>139</v>
      </c>
      <c r="Y322">
        <v>46178</v>
      </c>
      <c r="Z322">
        <v>1000000</v>
      </c>
      <c r="AA322" t="str">
        <f>IF(W322="","SIN ESTADO",IF(Y322&lt;&gt;"","PAGA",IF(X322&gt;0,"VENCIDA",IF(X322&gt;=-5,"POR VENCER","AL DÍA"))))</f>
        <v>PAGA</v>
      </c>
      <c r="AB322" t="str">
        <v>TRANSFERENCIA</v>
      </c>
      <c r="AC322">
        <f>IF(N($H322)&lt;4,"",IF(W322="","",W322+31))</f>
        <v>46210</v>
      </c>
      <c r="AD322">
        <f>IF(AC322="","",TODAY()-AC322)</f>
        <v>108</v>
      </c>
      <c r="AE322">
        <v>46221</v>
      </c>
      <c r="AF322">
        <v>1000000</v>
      </c>
      <c r="AG322" t="str">
        <f>IF(AC322="","SIN ESTADO",IF(AE322&lt;&gt;"","PAGA",IF(AD322&gt;0,"VENCIDA",IF(AD322&gt;=-5,"POR VENCER","AL DÍA"))))</f>
        <v>PAGA</v>
      </c>
      <c r="AH322" t="str">
        <v>TRANSFERENCIA</v>
      </c>
      <c r="AI322">
        <f>IF(N($H322)&lt;5,"",IF(AC322="","",AC322+31))</f>
        <v>46241</v>
      </c>
      <c r="AJ322">
        <f>IF(AI322="","",TODAY()-AI322)</f>
        <v>77</v>
      </c>
      <c r="AK322">
        <v>46273</v>
      </c>
      <c r="AL322">
        <v>1000000</v>
      </c>
      <c r="AM322" t="str">
        <f>IF(AI322="","SIN ESTADO",IF(AK322&lt;&gt;"","PAGA",IF(AJ322&gt;0,"VENCIDA",IF(AJ322&gt;=-5,"POR VENCER","AL DÍA"))))</f>
        <v>PAGA</v>
      </c>
      <c r="AN322" t="str">
        <v>TRANSFERENCIA</v>
      </c>
      <c r="AO322">
        <f>IF(N($H322)&lt;6,"",IF(AI322="","",AI322+31))</f>
        <v>46272</v>
      </c>
      <c r="AP322">
        <f>IF(AO322="","",TODAY()-AO322)</f>
        <v>46</v>
      </c>
      <c r="AS322" t="str">
        <f>IF(AO322="","SIN ESTADO",IF(AQ322&lt;&gt;"","PAGA",IF(AP322&gt;0,"VENCIDA",IF(AP322&gt;=-5,"POR VENCER","AL DÍA"))))</f>
        <v>VENCIDA</v>
      </c>
      <c r="AU322">
        <f>IF(N($H322)&lt;7,"",IF(AO322="","",AO322+31))</f>
        <v>46303</v>
      </c>
      <c r="AV322">
        <f>IF(AU322="","",TODAY()-AU322)</f>
        <v>15</v>
      </c>
      <c r="AY322" t="str">
        <f>IF(AU322="","SIN ESTADO",IF(AW322&lt;&gt;"","PAGA",IF(AV322&gt;0,"VENCIDA",IF(AV322&gt;=-5,"POR VENCER","AL DÍA"))))</f>
        <v>VENCIDA</v>
      </c>
      <c r="BA322">
        <f>IF(N($H322)&lt;8,"",IF(AU322="","",AU322+31))</f>
        <v>46334</v>
      </c>
      <c r="BB322">
        <f>IF(BA322="","",TODAY()-BA322)</f>
        <v>-16</v>
      </c>
      <c r="BE322" t="str">
        <f>IF(BA322="","SIN ESTADO",IF(BC322&lt;&gt;"","PAGA",IF(BB322&gt;0,"VENCIDA",IF(BB322&gt;=-5,"POR VENCER","AL DÍA"))))</f>
        <v>AL DÍA</v>
      </c>
      <c r="BG322">
        <f>IF(N($H322)&lt;9,"",IF(BA322="","",BA322+31))</f>
        <v>46365</v>
      </c>
      <c r="BH322">
        <f>IF(BG322="","",TODAY()-BG322)</f>
        <v>-47</v>
      </c>
      <c r="BK322" t="str">
        <f>IF(BG322="","SIN ESTADO",IF(BI322&lt;&gt;"","PAGA",IF(BH322&gt;0,"VENCIDA",IF(BH322&gt;=-5,"POR VENCER","AL DÍA"))))</f>
        <v>AL DÍA</v>
      </c>
      <c r="BM322">
        <f>IF(N($H322)&lt;10,"",IF(BG322="","",BG322+31))</f>
        <v>46396</v>
      </c>
      <c r="BN322">
        <f>IF(BM322="","",TODAY()-BM322)</f>
        <v>-78</v>
      </c>
      <c r="BQ322" t="str">
        <f>IF(BM322="","SIN ESTADO",IF(BO322&lt;&gt;"","PAGA",IF(BN322&gt;0,"VENCIDA",IF(BN322&gt;=-5,"POR VENCER","AL DÍA"))))</f>
        <v>AL DÍA</v>
      </c>
      <c r="BS322">
        <f>IF(N($H322)&lt;11,"",IF(BM322="","",BM322+31))</f>
        <v>46427</v>
      </c>
      <c r="BT322">
        <f>IF(BS322="","",TODAY()-BS322)</f>
        <v>-109</v>
      </c>
      <c r="BW322" t="str">
        <f>IF(BS322="","SIN ESTADO",IF(BU322&lt;&gt;"","PAGA",IF(BT322&gt;0,"VENCIDA",IF(BT322&gt;=-5,"POR VENCER","AL DÍA"))))</f>
        <v>AL DÍA</v>
      </c>
      <c r="BY322">
        <f>IF(N($H322)&lt;12,"",IF(BS322="","",BS322+31))</f>
        <v>46458</v>
      </c>
      <c r="BZ322">
        <f>IF(BY322="","",TODAY()-BY322)</f>
        <v>-140</v>
      </c>
      <c r="CC322" t="str">
        <f>IF(BY322="","SIN ESTADO",IF(CA322&lt;&gt;"","PAGA",IF(BZ322&gt;0,"VENCIDA",IF(BZ322&gt;=-5,"POR VENCER","AL DÍA"))))</f>
        <v>AL DÍA</v>
      </c>
      <c r="CE322">
        <f>IF(N($H322)&lt;13,"",IF(BY322="","",BY322+31))</f>
        <v>46489</v>
      </c>
      <c r="CF322">
        <f>IF(CE322="","",TODAY()-CE322)</f>
        <v>-171</v>
      </c>
      <c r="CI322" t="str">
        <f>IF(CE322="","SIN ESTADO",IF(CG322&lt;&gt;"","PAGA",IF(CF322&gt;0,"VENCIDA",IF(CF322&gt;=-5,"POR VENCER","AL DÍA"))))</f>
        <v>AL DÍA</v>
      </c>
      <c r="CK322">
        <f>IF(N($H322)&lt;14,"",IF(CE322="","",CE322+31))</f>
        <v>46520</v>
      </c>
      <c r="CL322">
        <f>IF(CK322="","",TODAY()-CK322)</f>
        <v>-202</v>
      </c>
      <c r="CO322" t="str">
        <f>IF(CK322="","SIN ESTADO",IF(CM322&lt;&gt;"","PAGA",IF(CL322&gt;0,"VENCIDA",IF(CL322&gt;=-5,"POR VENCER","AL DÍA"))))</f>
        <v>AL DÍA</v>
      </c>
      <c r="CQ322">
        <f>IF(N($H322)&lt;15,"",IF(CK322="","",CK322+31))</f>
        <v>46551</v>
      </c>
      <c r="CR322">
        <f>IF(CQ322="","",TODAY()-CQ322)</f>
        <v>-233</v>
      </c>
      <c r="CU322" t="str">
        <f>IF(CQ322="","SIN ESTADO",IF(CS322&lt;&gt;"","PAGA",IF(CR322&gt;0,"VENCIDA",IF(CR322&gt;=-5,"POR VENCER","AL DÍA"))))</f>
        <v>AL DÍA</v>
      </c>
      <c r="CW322">
        <f>IF(N($H322)&lt;16,"",IF(CQ322="","",CQ322+31))</f>
        <v>46582</v>
      </c>
      <c r="CX322">
        <f>IF(CW322="","",TODAY()-CW322)</f>
        <v>-264</v>
      </c>
      <c r="DA322" t="str">
        <f>IF(CW322="","SIN ESTADO",IF(CY322&lt;&gt;"","PAGA",IF(CX322&gt;0,"VENCIDA",IF(CX322&gt;=-5,"POR VENCER","AL DÍA"))))</f>
        <v>AL DÍA</v>
      </c>
      <c r="DC322">
        <f>IF(N($H322)&lt;17,"",IF(CW322="","",CW322+31))</f>
        <v>46613</v>
      </c>
      <c r="DD322">
        <f>IF(DC322="","",TODAY()-DC322)</f>
        <v>-295</v>
      </c>
      <c r="DG322" t="str">
        <f>IF(DC322="","SIN ESTADO",IF(DE322&lt;&gt;"","PAGA",IF(DD322&gt;0,"VENCIDA",IF(DD322&gt;=-5,"POR VENCER","AL DÍA"))))</f>
        <v>AL DÍA</v>
      </c>
      <c r="DI322">
        <f>IF(N($H322)&lt;18,"",IF(DC322="","",DC322+31))</f>
        <v>46644</v>
      </c>
      <c r="DJ322">
        <f>IF(DI322="","",TODAY()-DI322)</f>
        <v>-326</v>
      </c>
      <c r="DM322" t="str">
        <f>IF(DI322="","SIN ESTADO",IF(DK322&lt;&gt;"","PAGA",IF(DJ322&gt;0,"VENCIDA",IF(DJ322&gt;=-5,"POR VENCER","AL DÍA"))))</f>
        <v>AL DÍA</v>
      </c>
      <c r="DO322">
        <f>IF(N($H322)&lt;19,"",IF(DI322="","",DI322+31))</f>
        <v>46675</v>
      </c>
      <c r="DP322">
        <f>IF(DO322="","",TODAY()-DO322)</f>
        <v>-357</v>
      </c>
      <c r="DS322" t="str">
        <f>IF(DO322="","SIN ESTADO",IF(DQ322&lt;&gt;"","PAGA",IF(DP322&gt;0,"VENCIDA",IF(DP322&gt;=-5,"POR VENCER","AL DÍA"))))</f>
        <v>AL DÍA</v>
      </c>
      <c r="DU322">
        <f>IF(N($H322)&lt;20,"",IF(DO322="","",DO322+31))</f>
        <v>46706</v>
      </c>
      <c r="DV322">
        <f>IF(DU322="","",TODAY()-DU322)</f>
        <v>-388</v>
      </c>
      <c r="DY322" t="str">
        <f>IF(DU322="","SIN ESTADO",IF(DW322&lt;&gt;"","PAGA",IF(DV322&gt;0,"VENCIDA",IF(DV322&gt;=-5,"POR VENCER","AL DÍA"))))</f>
        <v>AL DÍA</v>
      </c>
      <c r="EA322">
        <f>IF(N($H322)&lt;21,"",IF(DU322="","",DU322+31))</f>
        <v>46737</v>
      </c>
      <c r="EB322">
        <f>IF(EA322="","",TODAY()-EA322)</f>
        <v>-419</v>
      </c>
      <c r="EE322" t="str">
        <f>IF(EA322="","SIN ESTADO",IF(EC322&lt;&gt;"","PAGA",IF(EB322&gt;0,"VENCIDA",IF(EB322&gt;=-5,"POR VENCER","AL DÍA"))))</f>
        <v>AL DÍA</v>
      </c>
      <c r="EG322">
        <f>IF(N($H322)&lt;22,"",IF(EA322="","",EA322+31))</f>
        <v>46768</v>
      </c>
      <c r="EH322">
        <f>IF(EG322="","",TODAY()-EG322)</f>
        <v>-450</v>
      </c>
      <c r="EK322" t="str">
        <f>IF(EG322="","SIN ESTADO",IF(EI322&lt;&gt;"","PAGA",IF(EH322&gt;0,"VENCIDA",IF(EH322&gt;=-5,"POR VENCER","AL DÍA"))))</f>
        <v>AL DÍA</v>
      </c>
      <c r="EM322">
        <f>IF(N($H322)&lt;23,"",IF(EG322="","",EG322+31))</f>
        <v>46799</v>
      </c>
      <c r="EN322">
        <f>IF(EM322="","",TODAY()-EM322)</f>
        <v>-481</v>
      </c>
      <c r="EQ322" t="str">
        <f>IF(EM322="","SIN ESTADO",IF(EO322&lt;&gt;"","PAGA",IF(EN322&gt;0,"VENCIDA",IF(EN322&gt;=-5,"POR VENCER","AL DÍA"))))</f>
        <v>AL DÍA</v>
      </c>
      <c r="ES322">
        <f>IF(N($H322)&lt;24,"",IF(EM322="","",EM322+31))</f>
        <v>46830</v>
      </c>
      <c r="ET322">
        <f>IF(ES322="","",TODAY()-ES322)</f>
        <v>-512</v>
      </c>
      <c r="EW322" t="str">
        <f>IF(ES322="","SIN ESTADO",IF(EU322&lt;&gt;"","PAGA",IF(ET322&gt;0,"VENCIDA",IF(ET322&gt;=-5,"POR VENCER","AL DÍA"))))</f>
        <v>AL DÍA</v>
      </c>
      <c r="EY322" t="str">
        <f>IF(N($H322)&lt;25,"",IF(ES322="","",ES322+31))</f>
        <v/>
      </c>
      <c r="EZ322" t="str">
        <f>IF(EY322="","",TODAY()-EY322)</f>
        <v/>
      </c>
      <c r="FC322" t="str">
        <f>IF(EY322="","SIN ESTADO",IF(FA322&lt;&gt;"","PAGA",IF(EZ322&gt;0,"VENCIDA",IF(EZ322&gt;=-5,"POR VENCER","AL DÍA"))))</f>
        <v>SIN ESTADO</v>
      </c>
      <c r="FE322" t="str">
        <f>IF(N($H322)&lt;26,"",IF(EY322="","",EY322+31))</f>
        <v/>
      </c>
      <c r="FF322" t="str">
        <f>IF(FE322="","",TODAY()-FE322)</f>
        <v/>
      </c>
      <c r="FI322" t="str">
        <f>IF(FE322="","SIN ESTADO",IF(FG322&lt;&gt;"","PAGA",IF(FF322&gt;0,"VENCIDA",IF(FF322&gt;=-5,"POR VENCER","AL DÍA"))))</f>
        <v>SIN ESTADO</v>
      </c>
      <c r="FK322" t="str">
        <f>IF(N($H322)&lt;27,"",IF(FE322="","",FE322+31))</f>
        <v/>
      </c>
      <c r="FL322" t="str">
        <f>IF(FK322="","",TODAY()-FK322)</f>
        <v/>
      </c>
      <c r="FO322" t="str">
        <f>IF(FK322="","SIN ESTADO",IF(FM322&lt;&gt;"","PAGA",IF(FL322&gt;0,"VENCIDA",IF(FL322&gt;=-5,"POR VENCER","AL DÍA"))))</f>
        <v>SIN ESTADO</v>
      </c>
      <c r="FQ322" t="str">
        <f>IF(N($H322)&lt;28,"",IF(FK322="","",FK322+31))</f>
        <v/>
      </c>
      <c r="FR322" t="str">
        <f>IF(FQ322="","",TODAY()-FQ322)</f>
        <v/>
      </c>
      <c r="FU322" t="str">
        <f>IF(FQ322="","SIN ESTADO",IF(FS322&lt;&gt;"","PAGA",IF(FR322&gt;0,"VENCIDA",IF(FR322&gt;=-5,"POR VENCER","AL DÍA"))))</f>
        <v>SIN ESTADO</v>
      </c>
      <c r="FW322" t="str">
        <f>IF(N($H322)&lt;29,"",IF(FQ322="","",FQ322+31))</f>
        <v/>
      </c>
      <c r="FX322" t="str">
        <f>IF(FW322="","",TODAY()-FW322)</f>
        <v/>
      </c>
      <c r="GA322" t="str">
        <f>IF(FW322="","SIN ESTADO",IF(FY322&lt;&gt;"","PAGA",IF(FX322&gt;0,"VENCIDA",IF(FX322&gt;=-5,"POR VENCER","AL DÍA"))))</f>
        <v>SIN ESTADO</v>
      </c>
      <c r="GC322" t="str">
        <f>IF(N($H322)&lt;30,"",IF(FW322="","",FW322+31))</f>
        <v/>
      </c>
      <c r="GD322" t="str">
        <f>IF(GC322="","",TODAY()-GC322)</f>
        <v/>
      </c>
      <c r="GG322" t="str">
        <f>IF(GC322="","SIN ESTADO",IF(GE322&lt;&gt;"","PAGA",IF(GD322&gt;0,"VENCIDA",IF(GD322&gt;=-5,"POR VENCER","AL DÍA"))))</f>
        <v>SIN ESTADO</v>
      </c>
      <c r="GI322" t="str">
        <f>IF(N($H322)&lt;31,"",IF(GC322="","",GC322+31))</f>
        <v/>
      </c>
      <c r="GJ322" t="str">
        <f>IF(GI322="","",TODAY()-GI322)</f>
        <v/>
      </c>
      <c r="GM322" t="str">
        <f>IF(GI322="","SIN ESTADO",IF(GK322&lt;&gt;"","PAGA",IF(GJ322&gt;0,"VENCIDA",IF(GJ322&gt;=-5,"POR VENCER","AL DÍA"))))</f>
        <v>SIN ESTADO</v>
      </c>
      <c r="GO322" t="str">
        <f>IF(N($H322)&lt;32,"",IF(GI322="","",GI322+31))</f>
        <v/>
      </c>
      <c r="GP322" t="str">
        <f>IF(GO322="","",TODAY()-GO322)</f>
        <v/>
      </c>
      <c r="GS322" t="str">
        <f>IF(GO322="","SIN ESTADO",IF(GQ322&lt;&gt;"","PAGA",IF(GP322&gt;0,"VENCIDA",IF(GP322&gt;=-5,"POR VENCER","AL DÍA"))))</f>
        <v>SIN ESTADO</v>
      </c>
      <c r="GU322" t="str">
        <f>IF(N($H322)&lt;33,"",IF(GO322="","",GO322+31))</f>
        <v/>
      </c>
      <c r="GV322" t="str">
        <f>IF(GU322="","",TODAY()-GU322)</f>
        <v/>
      </c>
      <c r="GY322" t="str">
        <f>IF(GU322="","SIN ESTADO",IF(GW322&lt;&gt;"","PAGA",IF(GV322&gt;0,"VENCIDA",IF(GV322&gt;=-5,"POR VENCER","AL DÍA"))))</f>
        <v>SIN ESTADO</v>
      </c>
      <c r="HA322" t="str">
        <f>IF(N($H322)&lt;34,"",IF(GU322="","",GU322+31))</f>
        <v/>
      </c>
      <c r="HB322" t="str">
        <f>IF(HA322="","",TODAY()-HA322)</f>
        <v/>
      </c>
      <c r="HE322" t="str">
        <f>IF(HA322="","SIN ESTADO",IF(HC322&lt;&gt;"","PAGA",IF(HB322&gt;0,"VENCIDA",IF(HB322&gt;=-5,"POR VENCER","AL DÍA"))))</f>
        <v>SIN ESTADO</v>
      </c>
      <c r="HG322" t="str">
        <f>IF(N($H322)&lt;35,"",IF(HA322="","",HA322+31))</f>
        <v/>
      </c>
      <c r="HH322" t="str">
        <f>IF(HG322="","",TODAY()-HG322)</f>
        <v/>
      </c>
      <c r="HK322" t="str">
        <f>IF(HG322="","SIN ESTADO",IF(HI322&lt;&gt;"","PAGA",IF(HH322&gt;0,"VENCIDA",IF(HH322&gt;=-5,"POR VENCER","AL DÍA"))))</f>
        <v>SIN ESTADO</v>
      </c>
      <c r="HM322" t="str">
        <f>IF(N($H322)&lt;36,"",IF(HG322="","",HG322+31))</f>
        <v/>
      </c>
      <c r="HN322" t="str">
        <f>IF(HM322="","",TODAY()-HM322)</f>
        <v/>
      </c>
      <c r="HQ322" t="str">
        <f>IF(HM322="","SIN ESTADO",IF(HO322&lt;&gt;"","PAGA",IF(HN322&gt;0,"VENCIDA",IF(HN322&gt;=-5,"POR VENCER","AL DÍA"))))</f>
        <v>SIN ESTADO</v>
      </c>
      <c r="HS322">
        <f>N322+T322+Z322+AF322+AL322+AR322+AX322+BD322+BJ322+BP322+BV322+CB322+CH322+CN322+CT322+CZ322+DF322+DL322+DR322+DX322+ED322+EJ322+EP322+EV322+FB322+FH322+FN322+FT322+FZ322+GF322+GL322+GR322+GX322+HD322+HJ322+HP322</f>
        <v>5000000</v>
      </c>
      <c r="HU322">
        <f>IFERROR(N($J322),0)</f>
        <v>1000000</v>
      </c>
      <c r="HW322">
        <f>SUMPRODUCT((MOD(COLUMN($M322:$HR322)-COLUMN($M322),6)=0)*ISNUMBER($M322:$HR322)*($M322:$HR322&gt;=RESUMEN!$C$26)*($M322:$HR322&lt;=RESUMEN!$C$27)*IFERROR(N($N322:$HS322),0))</f>
        <v>0</v>
      </c>
      <c r="HX322">
        <f>SUMPRODUCT((MOD(COLUMN($M322:$HR322)-COLUMN($M322),6)=0)*ISNUMBER($M322:$HR322)*($M322:$HR322&gt;=RESUMEN!$C$26)*($M322:$HR322&lt;=RESUMEN!$C$27))</f>
        <v>0</v>
      </c>
    </row>
    <row r="323">
      <c r="B323">
        <f>VENTAS!A322</f>
        <v>320</v>
      </c>
      <c r="C323" t="str">
        <f>VENTAS!B322</f>
        <v xml:space="preserve">LC2 - 33 - 4 </v>
      </c>
      <c r="D323" t="str">
        <f>VENTAS!C322</f>
        <v>VENDIDO</v>
      </c>
      <c r="E323">
        <f>VENTAS!D322</f>
        <v>28000000</v>
      </c>
      <c r="F323">
        <f>VENTAS!J322</f>
        <v>24000000</v>
      </c>
      <c r="G323">
        <f>VENTAS!F322</f>
        <v>46086</v>
      </c>
      <c r="H323">
        <f>VENTAS!K322</f>
        <v>24</v>
      </c>
      <c r="I323" t="str">
        <f>VENTAS!M322</f>
        <v xml:space="preserve">05 DE CADA MES </v>
      </c>
      <c r="J323">
        <f>VENTAS!L322</f>
        <v>1000000</v>
      </c>
      <c r="K323">
        <f>IF(N($H323)&lt;1,"",$G323+31)</f>
        <v>46117</v>
      </c>
      <c r="L323">
        <f>IF(K323="","",TODAY()-K323)</f>
        <v>201</v>
      </c>
      <c r="M323">
        <v>46119</v>
      </c>
      <c r="N323">
        <v>1000000</v>
      </c>
      <c r="O323" t="str">
        <f>IF(K323="","SIN ESTADO",IF(M323&lt;&gt;"","PAGA",IF(L323&gt;0,"VENCIDA",IF(L323&gt;=-5,"POR VENCER","AL DÍA"))))</f>
        <v>PAGA</v>
      </c>
      <c r="P323" t="str">
        <v>TRANSFERENCIA</v>
      </c>
      <c r="Q323">
        <f>IF(N($H323)&lt;2,"",IF(K323="","",K323+31))</f>
        <v>46148</v>
      </c>
      <c r="R323">
        <f>IF(Q323="","",TODAY()-Q323)</f>
        <v>170</v>
      </c>
      <c r="S323">
        <v>46147</v>
      </c>
      <c r="T323">
        <v>1000000</v>
      </c>
      <c r="U323" t="str">
        <f>IF(Q323="","SIN ESTADO",IF(S323&lt;&gt;"","PAGA",IF(R323&gt;0,"VENCIDA",IF(R323&gt;=-5,"POR VENCER","AL DÍA"))))</f>
        <v>PAGA</v>
      </c>
      <c r="V323" t="str">
        <v>TRANSFERENCIA</v>
      </c>
      <c r="W323">
        <f>IF(N($H323)&lt;3,"",IF(Q323="","",Q323+31))</f>
        <v>46179</v>
      </c>
      <c r="X323">
        <f>IF(W323="","",TODAY()-W323)</f>
        <v>139</v>
      </c>
      <c r="Y323">
        <v>46176</v>
      </c>
      <c r="Z323">
        <v>1000000</v>
      </c>
      <c r="AA323" t="str">
        <f>IF(W323="","SIN ESTADO",IF(Y323&lt;&gt;"","PAGA",IF(X323&gt;0,"VENCIDA",IF(X323&gt;=-5,"POR VENCER","AL DÍA"))))</f>
        <v>PAGA</v>
      </c>
      <c r="AB323" t="str">
        <v>TRANSFERENCIA</v>
      </c>
      <c r="AC323">
        <f>IF(N($H323)&lt;4,"",IF(W323="","",W323+31))</f>
        <v>46210</v>
      </c>
      <c r="AD323">
        <f>IF(AC323="","",TODAY()-AC323)</f>
        <v>108</v>
      </c>
      <c r="AE323">
        <v>46212</v>
      </c>
      <c r="AF323">
        <v>1000000</v>
      </c>
      <c r="AG323" t="str">
        <f>IF(AC323="","SIN ESTADO",IF(AE323&lt;&gt;"","PAGA",IF(AD323&gt;0,"VENCIDA",IF(AD323&gt;=-5,"POR VENCER","AL DÍA"))))</f>
        <v>PAGA</v>
      </c>
      <c r="AH323" t="str">
        <v>TRANSFERENCIA</v>
      </c>
      <c r="AI323">
        <f>IF(N($H323)&lt;5,"",IF(AC323="","",AC323+31))</f>
        <v>46241</v>
      </c>
      <c r="AJ323">
        <f>IF(AI323="","",TODAY()-AI323)</f>
        <v>77</v>
      </c>
      <c r="AK323">
        <v>46239</v>
      </c>
      <c r="AL323">
        <v>1000000</v>
      </c>
      <c r="AM323" t="str">
        <f>IF(AI323="","SIN ESTADO",IF(AK323&lt;&gt;"","PAGA",IF(AJ323&gt;0,"VENCIDA",IF(AJ323&gt;=-5,"POR VENCER","AL DÍA"))))</f>
        <v>PAGA</v>
      </c>
      <c r="AN323" t="str">
        <v>TRANSFERENCIA</v>
      </c>
      <c r="AO323">
        <f>IF(N($H323)&lt;6,"",IF(AI323="","",AI323+31))</f>
        <v>46272</v>
      </c>
      <c r="AP323">
        <f>IF(AO323="","",TODAY()-AO323)</f>
        <v>46</v>
      </c>
      <c r="AQ323">
        <v>46270</v>
      </c>
      <c r="AR323">
        <v>1000000</v>
      </c>
      <c r="AS323" t="str">
        <f>IF(AO323="","SIN ESTADO",IF(AQ323&lt;&gt;"","PAGA",IF(AP323&gt;0,"VENCIDA",IF(AP323&gt;=-5,"POR VENCER","AL DÍA"))))</f>
        <v>PAGA</v>
      </c>
      <c r="AT323" t="str">
        <v>TRANSFERENCIA</v>
      </c>
      <c r="AU323">
        <f>IF(N($H323)&lt;7,"",IF(AO323="","",AO323+31))</f>
        <v>46303</v>
      </c>
      <c r="AV323">
        <f>IF(AU323="","",TODAY()-AU323)</f>
        <v>15</v>
      </c>
      <c r="AW323">
        <v>46300</v>
      </c>
      <c r="AX323">
        <v>1000000</v>
      </c>
      <c r="AY323" t="str">
        <f>IF(AU323="","SIN ESTADO",IF(AW323&lt;&gt;"","PAGA",IF(AV323&gt;0,"VENCIDA",IF(AV323&gt;=-5,"POR VENCER","AL DÍA"))))</f>
        <v>PAGA</v>
      </c>
      <c r="AZ323" t="str">
        <v>TRANSFERENCIA</v>
      </c>
      <c r="BA323">
        <f>IF(N($H323)&lt;8,"",IF(AU323="","",AU323+31))</f>
        <v>46334</v>
      </c>
      <c r="BB323">
        <f>IF(BA323="","",TODAY()-BA323)</f>
        <v>-16</v>
      </c>
      <c r="BE323" t="str">
        <f>IF(BA323="","SIN ESTADO",IF(BC323&lt;&gt;"","PAGA",IF(BB323&gt;0,"VENCIDA",IF(BB323&gt;=-5,"POR VENCER","AL DÍA"))))</f>
        <v>AL DÍA</v>
      </c>
      <c r="BG323">
        <f>IF(N($H323)&lt;9,"",IF(BA323="","",BA323+31))</f>
        <v>46365</v>
      </c>
      <c r="BH323">
        <f>IF(BG323="","",TODAY()-BG323)</f>
        <v>-47</v>
      </c>
      <c r="BK323" t="str">
        <f>IF(BG323="","SIN ESTADO",IF(BI323&lt;&gt;"","PAGA",IF(BH323&gt;0,"VENCIDA",IF(BH323&gt;=-5,"POR VENCER","AL DÍA"))))</f>
        <v>AL DÍA</v>
      </c>
      <c r="BM323">
        <f>IF(N($H323)&lt;10,"",IF(BG323="","",BG323+31))</f>
        <v>46396</v>
      </c>
      <c r="BN323">
        <f>IF(BM323="","",TODAY()-BM323)</f>
        <v>-78</v>
      </c>
      <c r="BQ323" t="str">
        <f>IF(BM323="","SIN ESTADO",IF(BO323&lt;&gt;"","PAGA",IF(BN323&gt;0,"VENCIDA",IF(BN323&gt;=-5,"POR VENCER","AL DÍA"))))</f>
        <v>AL DÍA</v>
      </c>
      <c r="BS323">
        <f>IF(N($H323)&lt;11,"",IF(BM323="","",BM323+31))</f>
        <v>46427</v>
      </c>
      <c r="BT323">
        <f>IF(BS323="","",TODAY()-BS323)</f>
        <v>-109</v>
      </c>
      <c r="BW323" t="str">
        <f>IF(BS323="","SIN ESTADO",IF(BU323&lt;&gt;"","PAGA",IF(BT323&gt;0,"VENCIDA",IF(BT323&gt;=-5,"POR VENCER","AL DÍA"))))</f>
        <v>AL DÍA</v>
      </c>
      <c r="BY323">
        <f>IF(N($H323)&lt;12,"",IF(BS323="","",BS323+31))</f>
        <v>46458</v>
      </c>
      <c r="BZ323">
        <f>IF(BY323="","",TODAY()-BY323)</f>
        <v>-140</v>
      </c>
      <c r="CC323" t="str">
        <f>IF(BY323="","SIN ESTADO",IF(CA323&lt;&gt;"","PAGA",IF(BZ323&gt;0,"VENCIDA",IF(BZ323&gt;=-5,"POR VENCER","AL DÍA"))))</f>
        <v>AL DÍA</v>
      </c>
      <c r="CE323">
        <f>IF(N($H323)&lt;13,"",IF(BY323="","",BY323+31))</f>
        <v>46489</v>
      </c>
      <c r="CF323">
        <f>IF(CE323="","",TODAY()-CE323)</f>
        <v>-171</v>
      </c>
      <c r="CI323" t="str">
        <f>IF(CE323="","SIN ESTADO",IF(CG323&lt;&gt;"","PAGA",IF(CF323&gt;0,"VENCIDA",IF(CF323&gt;=-5,"POR VENCER","AL DÍA"))))</f>
        <v>AL DÍA</v>
      </c>
      <c r="CK323">
        <f>IF(N($H323)&lt;14,"",IF(CE323="","",CE323+31))</f>
        <v>46520</v>
      </c>
      <c r="CL323">
        <f>IF(CK323="","",TODAY()-CK323)</f>
        <v>-202</v>
      </c>
      <c r="CO323" t="str">
        <f>IF(CK323="","SIN ESTADO",IF(CM323&lt;&gt;"","PAGA",IF(CL323&gt;0,"VENCIDA",IF(CL323&gt;=-5,"POR VENCER","AL DÍA"))))</f>
        <v>AL DÍA</v>
      </c>
      <c r="CQ323">
        <f>IF(N($H323)&lt;15,"",IF(CK323="","",CK323+31))</f>
        <v>46551</v>
      </c>
      <c r="CR323">
        <f>IF(CQ323="","",TODAY()-CQ323)</f>
        <v>-233</v>
      </c>
      <c r="CU323" t="str">
        <f>IF(CQ323="","SIN ESTADO",IF(CS323&lt;&gt;"","PAGA",IF(CR323&gt;0,"VENCIDA",IF(CR323&gt;=-5,"POR VENCER","AL DÍA"))))</f>
        <v>AL DÍA</v>
      </c>
      <c r="CW323">
        <f>IF(N($H323)&lt;16,"",IF(CQ323="","",CQ323+31))</f>
        <v>46582</v>
      </c>
      <c r="CX323">
        <f>IF(CW323="","",TODAY()-CW323)</f>
        <v>-264</v>
      </c>
      <c r="DA323" t="str">
        <f>IF(CW323="","SIN ESTADO",IF(CY323&lt;&gt;"","PAGA",IF(CX323&gt;0,"VENCIDA",IF(CX323&gt;=-5,"POR VENCER","AL DÍA"))))</f>
        <v>AL DÍA</v>
      </c>
      <c r="DC323">
        <f>IF(N($H323)&lt;17,"",IF(CW323="","",CW323+31))</f>
        <v>46613</v>
      </c>
      <c r="DD323">
        <f>IF(DC323="","",TODAY()-DC323)</f>
        <v>-295</v>
      </c>
      <c r="DG323" t="str">
        <f>IF(DC323="","SIN ESTADO",IF(DE323&lt;&gt;"","PAGA",IF(DD323&gt;0,"VENCIDA",IF(DD323&gt;=-5,"POR VENCER","AL DÍA"))))</f>
        <v>AL DÍA</v>
      </c>
      <c r="DI323">
        <f>IF(N($H323)&lt;18,"",IF(DC323="","",DC323+31))</f>
        <v>46644</v>
      </c>
      <c r="DJ323">
        <f>IF(DI323="","",TODAY()-DI323)</f>
        <v>-326</v>
      </c>
      <c r="DM323" t="str">
        <f>IF(DI323="","SIN ESTADO",IF(DK323&lt;&gt;"","PAGA",IF(DJ323&gt;0,"VENCIDA",IF(DJ323&gt;=-5,"POR VENCER","AL DÍA"))))</f>
        <v>AL DÍA</v>
      </c>
      <c r="DO323">
        <f>IF(N($H323)&lt;19,"",IF(DI323="","",DI323+31))</f>
        <v>46675</v>
      </c>
      <c r="DP323">
        <f>IF(DO323="","",TODAY()-DO323)</f>
        <v>-357</v>
      </c>
      <c r="DS323" t="str">
        <f>IF(DO323="","SIN ESTADO",IF(DQ323&lt;&gt;"","PAGA",IF(DP323&gt;0,"VENCIDA",IF(DP323&gt;=-5,"POR VENCER","AL DÍA"))))</f>
        <v>AL DÍA</v>
      </c>
      <c r="DU323">
        <f>IF(N($H323)&lt;20,"",IF(DO323="","",DO323+31))</f>
        <v>46706</v>
      </c>
      <c r="DV323">
        <f>IF(DU323="","",TODAY()-DU323)</f>
        <v>-388</v>
      </c>
      <c r="DY323" t="str">
        <f>IF(DU323="","SIN ESTADO",IF(DW323&lt;&gt;"","PAGA",IF(DV323&gt;0,"VENCIDA",IF(DV323&gt;=-5,"POR VENCER","AL DÍA"))))</f>
        <v>AL DÍA</v>
      </c>
      <c r="EA323">
        <f>IF(N($H323)&lt;21,"",IF(DU323="","",DU323+31))</f>
        <v>46737</v>
      </c>
      <c r="EB323">
        <f>IF(EA323="","",TODAY()-EA323)</f>
        <v>-419</v>
      </c>
      <c r="EE323" t="str">
        <f>IF(EA323="","SIN ESTADO",IF(EC323&lt;&gt;"","PAGA",IF(EB323&gt;0,"VENCIDA",IF(EB323&gt;=-5,"POR VENCER","AL DÍA"))))</f>
        <v>AL DÍA</v>
      </c>
      <c r="EG323">
        <f>IF(N($H323)&lt;22,"",IF(EA323="","",EA323+31))</f>
        <v>46768</v>
      </c>
      <c r="EH323">
        <f>IF(EG323="","",TODAY()-EG323)</f>
        <v>-450</v>
      </c>
      <c r="EK323" t="str">
        <f>IF(EG323="","SIN ESTADO",IF(EI323&lt;&gt;"","PAGA",IF(EH323&gt;0,"VENCIDA",IF(EH323&gt;=-5,"POR VENCER","AL DÍA"))))</f>
        <v>AL DÍA</v>
      </c>
      <c r="EM323">
        <f>IF(N($H323)&lt;23,"",IF(EG323="","",EG323+31))</f>
        <v>46799</v>
      </c>
      <c r="EN323">
        <f>IF(EM323="","",TODAY()-EM323)</f>
        <v>-481</v>
      </c>
      <c r="EQ323" t="str">
        <f>IF(EM323="","SIN ESTADO",IF(EO323&lt;&gt;"","PAGA",IF(EN323&gt;0,"VENCIDA",IF(EN323&gt;=-5,"POR VENCER","AL DÍA"))))</f>
        <v>AL DÍA</v>
      </c>
      <c r="ES323">
        <f>IF(N($H323)&lt;24,"",IF(EM323="","",EM323+31))</f>
        <v>46830</v>
      </c>
      <c r="ET323">
        <f>IF(ES323="","",TODAY()-ES323)</f>
        <v>-512</v>
      </c>
      <c r="EW323" t="str">
        <f>IF(ES323="","SIN ESTADO",IF(EU323&lt;&gt;"","PAGA",IF(ET323&gt;0,"VENCIDA",IF(ET323&gt;=-5,"POR VENCER","AL DÍA"))))</f>
        <v>AL DÍA</v>
      </c>
      <c r="EY323" t="str">
        <f>IF(N($H323)&lt;25,"",IF(ES323="","",ES323+31))</f>
        <v/>
      </c>
      <c r="EZ323" t="str">
        <f>IF(EY323="","",TODAY()-EY323)</f>
        <v/>
      </c>
      <c r="FC323" t="str">
        <f>IF(EY323="","SIN ESTADO",IF(FA323&lt;&gt;"","PAGA",IF(EZ323&gt;0,"VENCIDA",IF(EZ323&gt;=-5,"POR VENCER","AL DÍA"))))</f>
        <v>SIN ESTADO</v>
      </c>
      <c r="FE323" t="str">
        <f>IF(N($H323)&lt;26,"",IF(EY323="","",EY323+31))</f>
        <v/>
      </c>
      <c r="FF323" t="str">
        <f>IF(FE323="","",TODAY()-FE323)</f>
        <v/>
      </c>
      <c r="FI323" t="str">
        <f>IF(FE323="","SIN ESTADO",IF(FG323&lt;&gt;"","PAGA",IF(FF323&gt;0,"VENCIDA",IF(FF323&gt;=-5,"POR VENCER","AL DÍA"))))</f>
        <v>SIN ESTADO</v>
      </c>
      <c r="FK323" t="str">
        <f>IF(N($H323)&lt;27,"",IF(FE323="","",FE323+31))</f>
        <v/>
      </c>
      <c r="FL323" t="str">
        <f>IF(FK323="","",TODAY()-FK323)</f>
        <v/>
      </c>
      <c r="FO323" t="str">
        <f>IF(FK323="","SIN ESTADO",IF(FM323&lt;&gt;"","PAGA",IF(FL323&gt;0,"VENCIDA",IF(FL323&gt;=-5,"POR VENCER","AL DÍA"))))</f>
        <v>SIN ESTADO</v>
      </c>
      <c r="FQ323" t="str">
        <f>IF(N($H323)&lt;28,"",IF(FK323="","",FK323+31))</f>
        <v/>
      </c>
      <c r="FR323" t="str">
        <f>IF(FQ323="","",TODAY()-FQ323)</f>
        <v/>
      </c>
      <c r="FU323" t="str">
        <f>IF(FQ323="","SIN ESTADO",IF(FS323&lt;&gt;"","PAGA",IF(FR323&gt;0,"VENCIDA",IF(FR323&gt;=-5,"POR VENCER","AL DÍA"))))</f>
        <v>SIN ESTADO</v>
      </c>
      <c r="FW323" t="str">
        <f>IF(N($H323)&lt;29,"",IF(FQ323="","",FQ323+31))</f>
        <v/>
      </c>
      <c r="FX323" t="str">
        <f>IF(FW323="","",TODAY()-FW323)</f>
        <v/>
      </c>
      <c r="GA323" t="str">
        <f>IF(FW323="","SIN ESTADO",IF(FY323&lt;&gt;"","PAGA",IF(FX323&gt;0,"VENCIDA",IF(FX323&gt;=-5,"POR VENCER","AL DÍA"))))</f>
        <v>SIN ESTADO</v>
      </c>
      <c r="GC323" t="str">
        <f>IF(N($H323)&lt;30,"",IF(FW323="","",FW323+31))</f>
        <v/>
      </c>
      <c r="GD323" t="str">
        <f>IF(GC323="","",TODAY()-GC323)</f>
        <v/>
      </c>
      <c r="GG323" t="str">
        <f>IF(GC323="","SIN ESTADO",IF(GE323&lt;&gt;"","PAGA",IF(GD323&gt;0,"VENCIDA",IF(GD323&gt;=-5,"POR VENCER","AL DÍA"))))</f>
        <v>SIN ESTADO</v>
      </c>
      <c r="GI323" t="str">
        <f>IF(N($H323)&lt;31,"",IF(GC323="","",GC323+31))</f>
        <v/>
      </c>
      <c r="GJ323" t="str">
        <f>IF(GI323="","",TODAY()-GI323)</f>
        <v/>
      </c>
      <c r="GM323" t="str">
        <f>IF(GI323="","SIN ESTADO",IF(GK323&lt;&gt;"","PAGA",IF(GJ323&gt;0,"VENCIDA",IF(GJ323&gt;=-5,"POR VENCER","AL DÍA"))))</f>
        <v>SIN ESTADO</v>
      </c>
      <c r="GO323" t="str">
        <f>IF(N($H323)&lt;32,"",IF(GI323="","",GI323+31))</f>
        <v/>
      </c>
      <c r="GP323" t="str">
        <f>IF(GO323="","",TODAY()-GO323)</f>
        <v/>
      </c>
      <c r="GS323" t="str">
        <f>IF(GO323="","SIN ESTADO",IF(GQ323&lt;&gt;"","PAGA",IF(GP323&gt;0,"VENCIDA",IF(GP323&gt;=-5,"POR VENCER","AL DÍA"))))</f>
        <v>SIN ESTADO</v>
      </c>
      <c r="GU323" t="str">
        <f>IF(N($H323)&lt;33,"",IF(GO323="","",GO323+31))</f>
        <v/>
      </c>
      <c r="GV323" t="str">
        <f>IF(GU323="","",TODAY()-GU323)</f>
        <v/>
      </c>
      <c r="GY323" t="str">
        <f>IF(GU323="","SIN ESTADO",IF(GW323&lt;&gt;"","PAGA",IF(GV323&gt;0,"VENCIDA",IF(GV323&gt;=-5,"POR VENCER","AL DÍA"))))</f>
        <v>SIN ESTADO</v>
      </c>
      <c r="HA323" t="str">
        <f>IF(N($H323)&lt;34,"",IF(GU323="","",GU323+31))</f>
        <v/>
      </c>
      <c r="HB323" t="str">
        <f>IF(HA323="","",TODAY()-HA323)</f>
        <v/>
      </c>
      <c r="HE323" t="str">
        <f>IF(HA323="","SIN ESTADO",IF(HC323&lt;&gt;"","PAGA",IF(HB323&gt;0,"VENCIDA",IF(HB323&gt;=-5,"POR VENCER","AL DÍA"))))</f>
        <v>SIN ESTADO</v>
      </c>
      <c r="HG323" t="str">
        <f>IF(N($H323)&lt;35,"",IF(HA323="","",HA323+31))</f>
        <v/>
      </c>
      <c r="HH323" t="str">
        <f>IF(HG323="","",TODAY()-HG323)</f>
        <v/>
      </c>
      <c r="HK323" t="str">
        <f>IF(HG323="","SIN ESTADO",IF(HI323&lt;&gt;"","PAGA",IF(HH323&gt;0,"VENCIDA",IF(HH323&gt;=-5,"POR VENCER","AL DÍA"))))</f>
        <v>SIN ESTADO</v>
      </c>
      <c r="HM323" t="str">
        <f>IF(N($H323)&lt;36,"",IF(HG323="","",HG323+31))</f>
        <v/>
      </c>
      <c r="HN323" t="str">
        <f>IF(HM323="","",TODAY()-HM323)</f>
        <v/>
      </c>
      <c r="HQ323" t="str">
        <f>IF(HM323="","SIN ESTADO",IF(HO323&lt;&gt;"","PAGA",IF(HN323&gt;0,"VENCIDA",IF(HN323&gt;=-5,"POR VENCER","AL DÍA"))))</f>
        <v>SIN ESTADO</v>
      </c>
      <c r="HS323">
        <f>N323+T323+Z323+AF323+AL323+AR323+AX323+BD323+BJ323+BP323+BV323+CB323+CH323+CN323+CT323+CZ323+DF323+DL323+DR323+DX323+ED323+EJ323+EP323+EV323+FB323+FH323+FN323+FT323+FZ323+GF323+GL323+GR323+GX323+HD323+HJ323+HP323</f>
        <v>7000000</v>
      </c>
      <c r="HU323">
        <f>IFERROR(N($J323),0)</f>
        <v>1000000</v>
      </c>
      <c r="HW323">
        <f>SUMPRODUCT((MOD(COLUMN($M323:$HR323)-COLUMN($M323),6)=0)*ISNUMBER($M323:$HR323)*($M323:$HR323&gt;=RESUMEN!$C$26)*($M323:$HR323&lt;=RESUMEN!$C$27)*IFERROR(N($N323:$HS323),0))</f>
        <v>1000000</v>
      </c>
      <c r="HX323">
        <f>SUMPRODUCT((MOD(COLUMN($M323:$HR323)-COLUMN($M323),6)=0)*ISNUMBER($M323:$HR323)*($M323:$HR323&gt;=RESUMEN!$C$26)*($M323:$HR323&lt;=RESUMEN!$C$27))</f>
        <v>1</v>
      </c>
    </row>
    <row r="324">
      <c r="B324">
        <f>VENTAS!A323</f>
        <v>321</v>
      </c>
      <c r="C324" t="str">
        <f>VENTAS!B323</f>
        <v xml:space="preserve">LC2 - 33 - 5 </v>
      </c>
      <c r="D324" t="str">
        <f>VENTAS!C323</f>
        <v>VENDIDO</v>
      </c>
      <c r="E324">
        <f>VENTAS!D323</f>
        <v>28000000</v>
      </c>
      <c r="F324">
        <f>VENTAS!J323</f>
        <v>24000000</v>
      </c>
      <c r="G324">
        <f>VENTAS!F323</f>
        <v>46066</v>
      </c>
      <c r="H324">
        <f>VENTAS!K323</f>
        <v>24</v>
      </c>
      <c r="I324" t="str">
        <f>VENTAS!M323</f>
        <v xml:space="preserve">13 DE CADA MES </v>
      </c>
      <c r="J324">
        <f>VENTAS!L323</f>
        <v>1000000</v>
      </c>
      <c r="K324">
        <f>IF(N($H324)&lt;1,"",$G324+31)</f>
        <v>46097</v>
      </c>
      <c r="L324">
        <f>IF(K324="","",TODAY()-K324)</f>
        <v>221</v>
      </c>
      <c r="M324">
        <v>46102</v>
      </c>
      <c r="N324">
        <v>1000000</v>
      </c>
      <c r="O324" t="str">
        <f>IF(K324="","SIN ESTADO",IF(M324&lt;&gt;"","PAGA",IF(L324&gt;0,"VENCIDA",IF(L324&gt;=-5,"POR VENCER","AL DÍA"))))</f>
        <v>PAGA</v>
      </c>
      <c r="P324" t="str">
        <v>TRANSFERENCIA</v>
      </c>
      <c r="Q324">
        <f>IF(N($H324)&lt;2,"",IF(K324="","",K324+31))</f>
        <v>46128</v>
      </c>
      <c r="R324">
        <f>IF(Q324="","",TODAY()-Q324)</f>
        <v>190</v>
      </c>
      <c r="S324">
        <v>46129</v>
      </c>
      <c r="T324">
        <v>1000000</v>
      </c>
      <c r="U324" t="str">
        <f>IF(Q324="","SIN ESTADO",IF(S324&lt;&gt;"","PAGA",IF(R324&gt;0,"VENCIDA",IF(R324&gt;=-5,"POR VENCER","AL DÍA"))))</f>
        <v>PAGA</v>
      </c>
      <c r="V324" t="str">
        <v>TRANSFERENCIA</v>
      </c>
      <c r="W324">
        <f>IF(N($H324)&lt;3,"",IF(Q324="","",Q324+31))</f>
        <v>46159</v>
      </c>
      <c r="X324">
        <f>IF(W324="","",TODAY()-W324)</f>
        <v>159</v>
      </c>
      <c r="Y324">
        <v>46162</v>
      </c>
      <c r="Z324">
        <v>1000000</v>
      </c>
      <c r="AA324" t="str">
        <f>IF(W324="","SIN ESTADO",IF(Y324&lt;&gt;"","PAGA",IF(X324&gt;0,"VENCIDA",IF(X324&gt;=-5,"POR VENCER","AL DÍA"))))</f>
        <v>PAGA</v>
      </c>
      <c r="AB324" t="str">
        <v>TRANSFERENCIA</v>
      </c>
      <c r="AC324">
        <f>IF(N($H324)&lt;4,"",IF(W324="","",W324+31))</f>
        <v>46190</v>
      </c>
      <c r="AD324">
        <f>IF(AC324="","",TODAY()-AC324)</f>
        <v>128</v>
      </c>
      <c r="AE324">
        <v>46192</v>
      </c>
      <c r="AF324">
        <v>1000000</v>
      </c>
      <c r="AG324" t="str">
        <f>IF(AC324="","SIN ESTADO",IF(AE324&lt;&gt;"","PAGA",IF(AD324&gt;0,"VENCIDA",IF(AD324&gt;=-5,"POR VENCER","AL DÍA"))))</f>
        <v>PAGA</v>
      </c>
      <c r="AH324" t="str">
        <v>TRANSFERENCIA</v>
      </c>
      <c r="AI324">
        <f>IF(N($H324)&lt;5,"",IF(AC324="","",AC324+31))</f>
        <v>46221</v>
      </c>
      <c r="AJ324">
        <f>IF(AI324="","",TODAY()-AI324)</f>
        <v>97</v>
      </c>
      <c r="AK324">
        <v>46225</v>
      </c>
      <c r="AL324">
        <v>1000000</v>
      </c>
      <c r="AM324" t="str">
        <f>IF(AI324="","SIN ESTADO",IF(AK324&lt;&gt;"","PAGA",IF(AJ324&gt;0,"VENCIDA",IF(AJ324&gt;=-5,"POR VENCER","AL DÍA"))))</f>
        <v>PAGA</v>
      </c>
      <c r="AN324" t="str">
        <v>TRANSFERENCIA</v>
      </c>
      <c r="AO324">
        <f>IF(N($H324)&lt;6,"",IF(AI324="","",AI324+31))</f>
        <v>46252</v>
      </c>
      <c r="AP324">
        <f>IF(AO324="","",TODAY()-AO324)</f>
        <v>66</v>
      </c>
      <c r="AQ324">
        <v>46259</v>
      </c>
      <c r="AR324">
        <v>1000000</v>
      </c>
      <c r="AS324" t="str">
        <f>IF(AO324="","SIN ESTADO",IF(AQ324&lt;&gt;"","PAGA",IF(AP324&gt;0,"VENCIDA",IF(AP324&gt;=-5,"POR VENCER","AL DÍA"))))</f>
        <v>PAGA</v>
      </c>
      <c r="AT324" t="str">
        <v>TRANSFERENCIA</v>
      </c>
      <c r="AU324">
        <f>IF(N($H324)&lt;7,"",IF(AO324="","",AO324+31))</f>
        <v>46283</v>
      </c>
      <c r="AV324">
        <f>IF(AU324="","",TODAY()-AU324)</f>
        <v>35</v>
      </c>
      <c r="AW324">
        <v>46287</v>
      </c>
      <c r="AX324">
        <v>1000000</v>
      </c>
      <c r="AY324" t="str">
        <f>IF(AU324="","SIN ESTADO",IF(AW324&lt;&gt;"","PAGA",IF(AV324&gt;0,"VENCIDA",IF(AV324&gt;=-5,"POR VENCER","AL DÍA"))))</f>
        <v>PAGA</v>
      </c>
      <c r="AZ324" t="str">
        <v>TRANSFERENCIA</v>
      </c>
      <c r="BA324">
        <f>IF(N($H324)&lt;8,"",IF(AU324="","",AU324+31))</f>
        <v>46314</v>
      </c>
      <c r="BB324">
        <f>IF(BA324="","",TODAY()-BA324)</f>
        <v>4</v>
      </c>
      <c r="BE324" t="str">
        <f>IF(BA324="","SIN ESTADO",IF(BC324&lt;&gt;"","PAGA",IF(BB324&gt;0,"VENCIDA",IF(BB324&gt;=-5,"POR VENCER","AL DÍA"))))</f>
        <v>VENCIDA</v>
      </c>
      <c r="BG324">
        <f>IF(N($H324)&lt;9,"",IF(BA324="","",BA324+31))</f>
        <v>46345</v>
      </c>
      <c r="BH324">
        <f>IF(BG324="","",TODAY()-BG324)</f>
        <v>-27</v>
      </c>
      <c r="BK324" t="str">
        <f>IF(BG324="","SIN ESTADO",IF(BI324&lt;&gt;"","PAGA",IF(BH324&gt;0,"VENCIDA",IF(BH324&gt;=-5,"POR VENCER","AL DÍA"))))</f>
        <v>AL DÍA</v>
      </c>
      <c r="BM324">
        <f>IF(N($H324)&lt;10,"",IF(BG324="","",BG324+31))</f>
        <v>46376</v>
      </c>
      <c r="BN324">
        <f>IF(BM324="","",TODAY()-BM324)</f>
        <v>-58</v>
      </c>
      <c r="BQ324" t="str">
        <f>IF(BM324="","SIN ESTADO",IF(BO324&lt;&gt;"","PAGA",IF(BN324&gt;0,"VENCIDA",IF(BN324&gt;=-5,"POR VENCER","AL DÍA"))))</f>
        <v>AL DÍA</v>
      </c>
      <c r="BS324">
        <f>IF(N($H324)&lt;11,"",IF(BM324="","",BM324+31))</f>
        <v>46407</v>
      </c>
      <c r="BT324">
        <f>IF(BS324="","",TODAY()-BS324)</f>
        <v>-89</v>
      </c>
      <c r="BW324" t="str">
        <f>IF(BS324="","SIN ESTADO",IF(BU324&lt;&gt;"","PAGA",IF(BT324&gt;0,"VENCIDA",IF(BT324&gt;=-5,"POR VENCER","AL DÍA"))))</f>
        <v>AL DÍA</v>
      </c>
      <c r="BY324">
        <f>IF(N($H324)&lt;12,"",IF(BS324="","",BS324+31))</f>
        <v>46438</v>
      </c>
      <c r="BZ324">
        <f>IF(BY324="","",TODAY()-BY324)</f>
        <v>-120</v>
      </c>
      <c r="CC324" t="str">
        <f>IF(BY324="","SIN ESTADO",IF(CA324&lt;&gt;"","PAGA",IF(BZ324&gt;0,"VENCIDA",IF(BZ324&gt;=-5,"POR VENCER","AL DÍA"))))</f>
        <v>AL DÍA</v>
      </c>
      <c r="CE324">
        <f>IF(N($H324)&lt;13,"",IF(BY324="","",BY324+31))</f>
        <v>46469</v>
      </c>
      <c r="CF324">
        <f>IF(CE324="","",TODAY()-CE324)</f>
        <v>-151</v>
      </c>
      <c r="CI324" t="str">
        <f>IF(CE324="","SIN ESTADO",IF(CG324&lt;&gt;"","PAGA",IF(CF324&gt;0,"VENCIDA",IF(CF324&gt;=-5,"POR VENCER","AL DÍA"))))</f>
        <v>AL DÍA</v>
      </c>
      <c r="CK324">
        <f>IF(N($H324)&lt;14,"",IF(CE324="","",CE324+31))</f>
        <v>46500</v>
      </c>
      <c r="CL324">
        <f>IF(CK324="","",TODAY()-CK324)</f>
        <v>-182</v>
      </c>
      <c r="CO324" t="str">
        <f>IF(CK324="","SIN ESTADO",IF(CM324&lt;&gt;"","PAGA",IF(CL324&gt;0,"VENCIDA",IF(CL324&gt;=-5,"POR VENCER","AL DÍA"))))</f>
        <v>AL DÍA</v>
      </c>
      <c r="CQ324">
        <f>IF(N($H324)&lt;15,"",IF(CK324="","",CK324+31))</f>
        <v>46531</v>
      </c>
      <c r="CR324">
        <f>IF(CQ324="","",TODAY()-CQ324)</f>
        <v>-213</v>
      </c>
      <c r="CU324" t="str">
        <f>IF(CQ324="","SIN ESTADO",IF(CS324&lt;&gt;"","PAGA",IF(CR324&gt;0,"VENCIDA",IF(CR324&gt;=-5,"POR VENCER","AL DÍA"))))</f>
        <v>AL DÍA</v>
      </c>
      <c r="CW324">
        <f>IF(N($H324)&lt;16,"",IF(CQ324="","",CQ324+31))</f>
        <v>46562</v>
      </c>
      <c r="CX324">
        <f>IF(CW324="","",TODAY()-CW324)</f>
        <v>-244</v>
      </c>
      <c r="DA324" t="str">
        <f>IF(CW324="","SIN ESTADO",IF(CY324&lt;&gt;"","PAGA",IF(CX324&gt;0,"VENCIDA",IF(CX324&gt;=-5,"POR VENCER","AL DÍA"))))</f>
        <v>AL DÍA</v>
      </c>
      <c r="DC324">
        <f>IF(N($H324)&lt;17,"",IF(CW324="","",CW324+31))</f>
        <v>46593</v>
      </c>
      <c r="DD324">
        <f>IF(DC324="","",TODAY()-DC324)</f>
        <v>-275</v>
      </c>
      <c r="DG324" t="str">
        <f>IF(DC324="","SIN ESTADO",IF(DE324&lt;&gt;"","PAGA",IF(DD324&gt;0,"VENCIDA",IF(DD324&gt;=-5,"POR VENCER","AL DÍA"))))</f>
        <v>AL DÍA</v>
      </c>
      <c r="DI324">
        <f>IF(N($H324)&lt;18,"",IF(DC324="","",DC324+31))</f>
        <v>46624</v>
      </c>
      <c r="DJ324">
        <f>IF(DI324="","",TODAY()-DI324)</f>
        <v>-306</v>
      </c>
      <c r="DM324" t="str">
        <f>IF(DI324="","SIN ESTADO",IF(DK324&lt;&gt;"","PAGA",IF(DJ324&gt;0,"VENCIDA",IF(DJ324&gt;=-5,"POR VENCER","AL DÍA"))))</f>
        <v>AL DÍA</v>
      </c>
      <c r="DO324">
        <f>IF(N($H324)&lt;19,"",IF(DI324="","",DI324+31))</f>
        <v>46655</v>
      </c>
      <c r="DP324">
        <f>IF(DO324="","",TODAY()-DO324)</f>
        <v>-337</v>
      </c>
      <c r="DS324" t="str">
        <f>IF(DO324="","SIN ESTADO",IF(DQ324&lt;&gt;"","PAGA",IF(DP324&gt;0,"VENCIDA",IF(DP324&gt;=-5,"POR VENCER","AL DÍA"))))</f>
        <v>AL DÍA</v>
      </c>
      <c r="DU324">
        <f>IF(N($H324)&lt;20,"",IF(DO324="","",DO324+31))</f>
        <v>46686</v>
      </c>
      <c r="DV324">
        <f>IF(DU324="","",TODAY()-DU324)</f>
        <v>-368</v>
      </c>
      <c r="DY324" t="str">
        <f>IF(DU324="","SIN ESTADO",IF(DW324&lt;&gt;"","PAGA",IF(DV324&gt;0,"VENCIDA",IF(DV324&gt;=-5,"POR VENCER","AL DÍA"))))</f>
        <v>AL DÍA</v>
      </c>
      <c r="EA324">
        <f>IF(N($H324)&lt;21,"",IF(DU324="","",DU324+31))</f>
        <v>46717</v>
      </c>
      <c r="EB324">
        <f>IF(EA324="","",TODAY()-EA324)</f>
        <v>-399</v>
      </c>
      <c r="EE324" t="str">
        <f>IF(EA324="","SIN ESTADO",IF(EC324&lt;&gt;"","PAGA",IF(EB324&gt;0,"VENCIDA",IF(EB324&gt;=-5,"POR VENCER","AL DÍA"))))</f>
        <v>AL DÍA</v>
      </c>
      <c r="EG324">
        <f>IF(N($H324)&lt;22,"",IF(EA324="","",EA324+31))</f>
        <v>46748</v>
      </c>
      <c r="EH324">
        <f>IF(EG324="","",TODAY()-EG324)</f>
        <v>-430</v>
      </c>
      <c r="EK324" t="str">
        <f>IF(EG324="","SIN ESTADO",IF(EI324&lt;&gt;"","PAGA",IF(EH324&gt;0,"VENCIDA",IF(EH324&gt;=-5,"POR VENCER","AL DÍA"))))</f>
        <v>AL DÍA</v>
      </c>
      <c r="EM324">
        <f>IF(N($H324)&lt;23,"",IF(EG324="","",EG324+31))</f>
        <v>46779</v>
      </c>
      <c r="EN324">
        <f>IF(EM324="","",TODAY()-EM324)</f>
        <v>-461</v>
      </c>
      <c r="EQ324" t="str">
        <f>IF(EM324="","SIN ESTADO",IF(EO324&lt;&gt;"","PAGA",IF(EN324&gt;0,"VENCIDA",IF(EN324&gt;=-5,"POR VENCER","AL DÍA"))))</f>
        <v>AL DÍA</v>
      </c>
      <c r="ES324">
        <f>IF(N($H324)&lt;24,"",IF(EM324="","",EM324+31))</f>
        <v>46810</v>
      </c>
      <c r="ET324">
        <f>IF(ES324="","",TODAY()-ES324)</f>
        <v>-492</v>
      </c>
      <c r="EW324" t="str">
        <f>IF(ES324="","SIN ESTADO",IF(EU324&lt;&gt;"","PAGA",IF(ET324&gt;0,"VENCIDA",IF(ET324&gt;=-5,"POR VENCER","AL DÍA"))))</f>
        <v>AL DÍA</v>
      </c>
      <c r="EY324" t="str">
        <f>IF(N($H324)&lt;25,"",IF(ES324="","",ES324+31))</f>
        <v/>
      </c>
      <c r="EZ324" t="str">
        <f>IF(EY324="","",TODAY()-EY324)</f>
        <v/>
      </c>
      <c r="FC324" t="str">
        <f>IF(EY324="","SIN ESTADO",IF(FA324&lt;&gt;"","PAGA",IF(EZ324&gt;0,"VENCIDA",IF(EZ324&gt;=-5,"POR VENCER","AL DÍA"))))</f>
        <v>SIN ESTADO</v>
      </c>
      <c r="FE324" t="str">
        <f>IF(N($H324)&lt;26,"",IF(EY324="","",EY324+31))</f>
        <v/>
      </c>
      <c r="FF324" t="str">
        <f>IF(FE324="","",TODAY()-FE324)</f>
        <v/>
      </c>
      <c r="FI324" t="str">
        <f>IF(FE324="","SIN ESTADO",IF(FG324&lt;&gt;"","PAGA",IF(FF324&gt;0,"VENCIDA",IF(FF324&gt;=-5,"POR VENCER","AL DÍA"))))</f>
        <v>SIN ESTADO</v>
      </c>
      <c r="FK324" t="str">
        <f>IF(N($H324)&lt;27,"",IF(FE324="","",FE324+31))</f>
        <v/>
      </c>
      <c r="FL324" t="str">
        <f>IF(FK324="","",TODAY()-FK324)</f>
        <v/>
      </c>
      <c r="FO324" t="str">
        <f>IF(FK324="","SIN ESTADO",IF(FM324&lt;&gt;"","PAGA",IF(FL324&gt;0,"VENCIDA",IF(FL324&gt;=-5,"POR VENCER","AL DÍA"))))</f>
        <v>SIN ESTADO</v>
      </c>
      <c r="FQ324" t="str">
        <f>IF(N($H324)&lt;28,"",IF(FK324="","",FK324+31))</f>
        <v/>
      </c>
      <c r="FR324" t="str">
        <f>IF(FQ324="","",TODAY()-FQ324)</f>
        <v/>
      </c>
      <c r="FU324" t="str">
        <f>IF(FQ324="","SIN ESTADO",IF(FS324&lt;&gt;"","PAGA",IF(FR324&gt;0,"VENCIDA",IF(FR324&gt;=-5,"POR VENCER","AL DÍA"))))</f>
        <v>SIN ESTADO</v>
      </c>
      <c r="FW324" t="str">
        <f>IF(N($H324)&lt;29,"",IF(FQ324="","",FQ324+31))</f>
        <v/>
      </c>
      <c r="FX324" t="str">
        <f>IF(FW324="","",TODAY()-FW324)</f>
        <v/>
      </c>
      <c r="GA324" t="str">
        <f>IF(FW324="","SIN ESTADO",IF(FY324&lt;&gt;"","PAGA",IF(FX324&gt;0,"VENCIDA",IF(FX324&gt;=-5,"POR VENCER","AL DÍA"))))</f>
        <v>SIN ESTADO</v>
      </c>
      <c r="GC324" t="str">
        <f>IF(N($H324)&lt;30,"",IF(FW324="","",FW324+31))</f>
        <v/>
      </c>
      <c r="GD324" t="str">
        <f>IF(GC324="","",TODAY()-GC324)</f>
        <v/>
      </c>
      <c r="GG324" t="str">
        <f>IF(GC324="","SIN ESTADO",IF(GE324&lt;&gt;"","PAGA",IF(GD324&gt;0,"VENCIDA",IF(GD324&gt;=-5,"POR VENCER","AL DÍA"))))</f>
        <v>SIN ESTADO</v>
      </c>
      <c r="GI324" t="str">
        <f>IF(N($H324)&lt;31,"",IF(GC324="","",GC324+31))</f>
        <v/>
      </c>
      <c r="GJ324" t="str">
        <f>IF(GI324="","",TODAY()-GI324)</f>
        <v/>
      </c>
      <c r="GM324" t="str">
        <f>IF(GI324="","SIN ESTADO",IF(GK324&lt;&gt;"","PAGA",IF(GJ324&gt;0,"VENCIDA",IF(GJ324&gt;=-5,"POR VENCER","AL DÍA"))))</f>
        <v>SIN ESTADO</v>
      </c>
      <c r="GO324" t="str">
        <f>IF(N($H324)&lt;32,"",IF(GI324="","",GI324+31))</f>
        <v/>
      </c>
      <c r="GP324" t="str">
        <f>IF(GO324="","",TODAY()-GO324)</f>
        <v/>
      </c>
      <c r="GS324" t="str">
        <f>IF(GO324="","SIN ESTADO",IF(GQ324&lt;&gt;"","PAGA",IF(GP324&gt;0,"VENCIDA",IF(GP324&gt;=-5,"POR VENCER","AL DÍA"))))</f>
        <v>SIN ESTADO</v>
      </c>
      <c r="GU324" t="str">
        <f>IF(N($H324)&lt;33,"",IF(GO324="","",GO324+31))</f>
        <v/>
      </c>
      <c r="GV324" t="str">
        <f>IF(GU324="","",TODAY()-GU324)</f>
        <v/>
      </c>
      <c r="GY324" t="str">
        <f>IF(GU324="","SIN ESTADO",IF(GW324&lt;&gt;"","PAGA",IF(GV324&gt;0,"VENCIDA",IF(GV324&gt;=-5,"POR VENCER","AL DÍA"))))</f>
        <v>SIN ESTADO</v>
      </c>
      <c r="HA324" t="str">
        <f>IF(N($H324)&lt;34,"",IF(GU324="","",GU324+31))</f>
        <v/>
      </c>
      <c r="HB324" t="str">
        <f>IF(HA324="","",TODAY()-HA324)</f>
        <v/>
      </c>
      <c r="HE324" t="str">
        <f>IF(HA324="","SIN ESTADO",IF(HC324&lt;&gt;"","PAGA",IF(HB324&gt;0,"VENCIDA",IF(HB324&gt;=-5,"POR VENCER","AL DÍA"))))</f>
        <v>SIN ESTADO</v>
      </c>
      <c r="HG324" t="str">
        <f>IF(N($H324)&lt;35,"",IF(HA324="","",HA324+31))</f>
        <v/>
      </c>
      <c r="HH324" t="str">
        <f>IF(HG324="","",TODAY()-HG324)</f>
        <v/>
      </c>
      <c r="HK324" t="str">
        <f>IF(HG324="","SIN ESTADO",IF(HI324&lt;&gt;"","PAGA",IF(HH324&gt;0,"VENCIDA",IF(HH324&gt;=-5,"POR VENCER","AL DÍA"))))</f>
        <v>SIN ESTADO</v>
      </c>
      <c r="HM324" t="str">
        <f>IF(N($H324)&lt;36,"",IF(HG324="","",HG324+31))</f>
        <v/>
      </c>
      <c r="HN324" t="str">
        <f>IF(HM324="","",TODAY()-HM324)</f>
        <v/>
      </c>
      <c r="HQ324" t="str">
        <f>IF(HM324="","SIN ESTADO",IF(HO324&lt;&gt;"","PAGA",IF(HN324&gt;0,"VENCIDA",IF(HN324&gt;=-5,"POR VENCER","AL DÍA"))))</f>
        <v>SIN ESTADO</v>
      </c>
      <c r="HS324">
        <f>N324+T324+Z324+AF324+AL324+AR324+AX324+BD324+BJ324+BP324+BV324+CB324+CH324+CN324+CT324+CZ324+DF324+DL324+DR324+DX324+ED324+EJ324+EP324+EV324+FB324+FH324+FN324+FT324+FZ324+GF324+GL324+GR324+GX324+HD324+HJ324+HP324</f>
        <v>7000000</v>
      </c>
      <c r="HU324">
        <f>IFERROR(N($J324),0)</f>
        <v>1000000</v>
      </c>
      <c r="HW324">
        <f>SUMPRODUCT((MOD(COLUMN($M324:$HR324)-COLUMN($M324),6)=0)*ISNUMBER($M324:$HR324)*($M324:$HR324&gt;=RESUMEN!$C$26)*($M324:$HR324&lt;=RESUMEN!$C$27)*IFERROR(N($N324:$HS324),0))</f>
        <v>1000000</v>
      </c>
      <c r="HX324">
        <f>SUMPRODUCT((MOD(COLUMN($M324:$HR324)-COLUMN($M324),6)=0)*ISNUMBER($M324:$HR324)*($M324:$HR324&gt;=RESUMEN!$C$26)*($M324:$HR324&lt;=RESUMEN!$C$27))</f>
        <v>1</v>
      </c>
    </row>
    <row r="325">
      <c r="B325">
        <f>VENTAS!A324</f>
        <v>322</v>
      </c>
      <c r="C325" t="str">
        <f>VENTAS!B324</f>
        <v>LC2 - 33 - 6</v>
      </c>
      <c r="D325" t="str">
        <f>VENTAS!C324</f>
        <v>VENDIDO</v>
      </c>
      <c r="E325">
        <f>VENTAS!D324</f>
        <v>28000000</v>
      </c>
      <c r="F325">
        <f>VENTAS!J324</f>
        <v>24000000</v>
      </c>
      <c r="G325">
        <f>VENTAS!F324</f>
        <v>46073</v>
      </c>
      <c r="H325">
        <f>VENTAS!K324</f>
        <v>24</v>
      </c>
      <c r="I325" t="str">
        <f>VENTAS!M324</f>
        <v xml:space="preserve">20 DE CADA MES </v>
      </c>
      <c r="J325">
        <f>VENTAS!L324</f>
        <v>1000000</v>
      </c>
      <c r="K325">
        <f>IF(N($H325)&lt;1,"",$G325+31)</f>
        <v>46104</v>
      </c>
      <c r="L325">
        <f>IF(K325="","",TODAY()-K325)</f>
        <v>214</v>
      </c>
      <c r="M325">
        <v>46101</v>
      </c>
      <c r="N325">
        <v>1000000</v>
      </c>
      <c r="O325" t="str">
        <f>IF(K325="","SIN ESTADO",IF(M325&lt;&gt;"","PAGA",IF(L325&gt;0,"VENCIDA",IF(L325&gt;=-5,"POR VENCER","AL DÍA"))))</f>
        <v>PAGA</v>
      </c>
      <c r="P325" t="str">
        <v>TRANSFERENCIA</v>
      </c>
      <c r="Q325">
        <f>IF(N($H325)&lt;2,"",IF(K325="","",K325+31))</f>
        <v>46135</v>
      </c>
      <c r="R325">
        <f>IF(Q325="","",TODAY()-Q325)</f>
        <v>183</v>
      </c>
      <c r="S325">
        <v>46129</v>
      </c>
      <c r="T325">
        <v>1000000</v>
      </c>
      <c r="U325" t="str">
        <f>IF(Q325="","SIN ESTADO",IF(S325&lt;&gt;"","PAGA",IF(R325&gt;0,"VENCIDA",IF(R325&gt;=-5,"POR VENCER","AL DÍA"))))</f>
        <v>PAGA</v>
      </c>
      <c r="V325" t="str">
        <v>TRANSFERENCIA</v>
      </c>
      <c r="W325">
        <f>IF(N($H325)&lt;3,"",IF(Q325="","",Q325+31))</f>
        <v>46166</v>
      </c>
      <c r="X325">
        <f>IF(W325="","",TODAY()-W325)</f>
        <v>152</v>
      </c>
      <c r="Y325">
        <v>46162</v>
      </c>
      <c r="Z325">
        <v>1000000</v>
      </c>
      <c r="AA325" t="str">
        <f>IF(W325="","SIN ESTADO",IF(Y325&lt;&gt;"","PAGA",IF(X325&gt;0,"VENCIDA",IF(X325&gt;=-5,"POR VENCER","AL DÍA"))))</f>
        <v>PAGA</v>
      </c>
      <c r="AB325" t="str">
        <v>TRANSFERENCIA</v>
      </c>
      <c r="AC325">
        <f>IF(N($H325)&lt;4,"",IF(W325="","",W325+31))</f>
        <v>46197</v>
      </c>
      <c r="AD325">
        <f>IF(AC325="","",TODAY()-AC325)</f>
        <v>121</v>
      </c>
      <c r="AE325">
        <v>46192</v>
      </c>
      <c r="AF325">
        <v>1000000</v>
      </c>
      <c r="AG325" t="str">
        <f>IF(AC325="","SIN ESTADO",IF(AE325&lt;&gt;"","PAGA",IF(AD325&gt;0,"VENCIDA",IF(AD325&gt;=-5,"POR VENCER","AL DÍA"))))</f>
        <v>PAGA</v>
      </c>
      <c r="AH325" t="str">
        <v>TRANSFERENCIA</v>
      </c>
      <c r="AI325">
        <f>IF(N($H325)&lt;5,"",IF(AC325="","",AC325+31))</f>
        <v>46228</v>
      </c>
      <c r="AJ325">
        <f>IF(AI325="","",TODAY()-AI325)</f>
        <v>90</v>
      </c>
      <c r="AK325">
        <v>46225</v>
      </c>
      <c r="AL325">
        <v>1000000</v>
      </c>
      <c r="AM325" t="str">
        <f>IF(AI325="","SIN ESTADO",IF(AK325&lt;&gt;"","PAGA",IF(AJ325&gt;0,"VENCIDA",IF(AJ325&gt;=-5,"POR VENCER","AL DÍA"))))</f>
        <v>PAGA</v>
      </c>
      <c r="AN325" t="str">
        <v>TRANSFERENCIA</v>
      </c>
      <c r="AO325">
        <f>IF(N($H325)&lt;6,"",IF(AI325="","",AI325+31))</f>
        <v>46259</v>
      </c>
      <c r="AP325">
        <f>IF(AO325="","",TODAY()-AO325)</f>
        <v>59</v>
      </c>
      <c r="AQ325">
        <v>46259</v>
      </c>
      <c r="AR325">
        <v>1000000</v>
      </c>
      <c r="AS325" t="str">
        <f>IF(AO325="","SIN ESTADO",IF(AQ325&lt;&gt;"","PAGA",IF(AP325&gt;0,"VENCIDA",IF(AP325&gt;=-5,"POR VENCER","AL DÍA"))))</f>
        <v>PAGA</v>
      </c>
      <c r="AT325" t="str">
        <v>TRANSFERENCIA</v>
      </c>
      <c r="AU325">
        <f>IF(N($H325)&lt;7,"",IF(AO325="","",AO325+31))</f>
        <v>46290</v>
      </c>
      <c r="AV325">
        <f>IF(AU325="","",TODAY()-AU325)</f>
        <v>28</v>
      </c>
      <c r="AW325">
        <v>46287</v>
      </c>
      <c r="AX325">
        <v>1000000</v>
      </c>
      <c r="AY325" t="str">
        <f>IF(AU325="","SIN ESTADO",IF(AW325&lt;&gt;"","PAGA",IF(AV325&gt;0,"VENCIDA",IF(AV325&gt;=-5,"POR VENCER","AL DÍA"))))</f>
        <v>PAGA</v>
      </c>
      <c r="AZ325" t="str">
        <v>TRANSFERENCIA</v>
      </c>
      <c r="BA325">
        <f>IF(N($H325)&lt;8,"",IF(AU325="","",AU325+31))</f>
        <v>46321</v>
      </c>
      <c r="BB325">
        <f>IF(BA325="","",TODAY()-BA325)</f>
        <v>-3</v>
      </c>
      <c r="BE325" t="str">
        <f>IF(BA325="","SIN ESTADO",IF(BC325&lt;&gt;"","PAGA",IF(BB325&gt;0,"VENCIDA",IF(BB325&gt;=-5,"POR VENCER","AL DÍA"))))</f>
        <v>POR VENCER</v>
      </c>
      <c r="BG325">
        <f>IF(N($H325)&lt;9,"",IF(BA325="","",BA325+31))</f>
        <v>46352</v>
      </c>
      <c r="BH325">
        <f>IF(BG325="","",TODAY()-BG325)</f>
        <v>-34</v>
      </c>
      <c r="BK325" t="str">
        <f>IF(BG325="","SIN ESTADO",IF(BI325&lt;&gt;"","PAGA",IF(BH325&gt;0,"VENCIDA",IF(BH325&gt;=-5,"POR VENCER","AL DÍA"))))</f>
        <v>AL DÍA</v>
      </c>
      <c r="BM325">
        <f>IF(N($H325)&lt;10,"",IF(BG325="","",BG325+31))</f>
        <v>46383</v>
      </c>
      <c r="BN325">
        <f>IF(BM325="","",TODAY()-BM325)</f>
        <v>-65</v>
      </c>
      <c r="BQ325" t="str">
        <f>IF(BM325="","SIN ESTADO",IF(BO325&lt;&gt;"","PAGA",IF(BN325&gt;0,"VENCIDA",IF(BN325&gt;=-5,"POR VENCER","AL DÍA"))))</f>
        <v>AL DÍA</v>
      </c>
      <c r="BS325">
        <f>IF(N($H325)&lt;11,"",IF(BM325="","",BM325+31))</f>
        <v>46414</v>
      </c>
      <c r="BT325">
        <f>IF(BS325="","",TODAY()-BS325)</f>
        <v>-96</v>
      </c>
      <c r="BW325" t="str">
        <f>IF(BS325="","SIN ESTADO",IF(BU325&lt;&gt;"","PAGA",IF(BT325&gt;0,"VENCIDA",IF(BT325&gt;=-5,"POR VENCER","AL DÍA"))))</f>
        <v>AL DÍA</v>
      </c>
      <c r="BY325">
        <f>IF(N($H325)&lt;12,"",IF(BS325="","",BS325+31))</f>
        <v>46445</v>
      </c>
      <c r="BZ325">
        <f>IF(BY325="","",TODAY()-BY325)</f>
        <v>-127</v>
      </c>
      <c r="CC325" t="str">
        <f>IF(BY325="","SIN ESTADO",IF(CA325&lt;&gt;"","PAGA",IF(BZ325&gt;0,"VENCIDA",IF(BZ325&gt;=-5,"POR VENCER","AL DÍA"))))</f>
        <v>AL DÍA</v>
      </c>
      <c r="CE325">
        <f>IF(N($H325)&lt;13,"",IF(BY325="","",BY325+31))</f>
        <v>46476</v>
      </c>
      <c r="CF325">
        <f>IF(CE325="","",TODAY()-CE325)</f>
        <v>-158</v>
      </c>
      <c r="CI325" t="str">
        <f>IF(CE325="","SIN ESTADO",IF(CG325&lt;&gt;"","PAGA",IF(CF325&gt;0,"VENCIDA",IF(CF325&gt;=-5,"POR VENCER","AL DÍA"))))</f>
        <v>AL DÍA</v>
      </c>
      <c r="CK325">
        <f>IF(N($H325)&lt;14,"",IF(CE325="","",CE325+31))</f>
        <v>46507</v>
      </c>
      <c r="CL325">
        <f>IF(CK325="","",TODAY()-CK325)</f>
        <v>-189</v>
      </c>
      <c r="CO325" t="str">
        <f>IF(CK325="","SIN ESTADO",IF(CM325&lt;&gt;"","PAGA",IF(CL325&gt;0,"VENCIDA",IF(CL325&gt;=-5,"POR VENCER","AL DÍA"))))</f>
        <v>AL DÍA</v>
      </c>
      <c r="CQ325">
        <f>IF(N($H325)&lt;15,"",IF(CK325="","",CK325+31))</f>
        <v>46538</v>
      </c>
      <c r="CR325">
        <f>IF(CQ325="","",TODAY()-CQ325)</f>
        <v>-220</v>
      </c>
      <c r="CU325" t="str">
        <f>IF(CQ325="","SIN ESTADO",IF(CS325&lt;&gt;"","PAGA",IF(CR325&gt;0,"VENCIDA",IF(CR325&gt;=-5,"POR VENCER","AL DÍA"))))</f>
        <v>AL DÍA</v>
      </c>
      <c r="CW325">
        <f>IF(N($H325)&lt;16,"",IF(CQ325="","",CQ325+31))</f>
        <v>46569</v>
      </c>
      <c r="CX325">
        <f>IF(CW325="","",TODAY()-CW325)</f>
        <v>-251</v>
      </c>
      <c r="DA325" t="str">
        <f>IF(CW325="","SIN ESTADO",IF(CY325&lt;&gt;"","PAGA",IF(CX325&gt;0,"VENCIDA",IF(CX325&gt;=-5,"POR VENCER","AL DÍA"))))</f>
        <v>AL DÍA</v>
      </c>
      <c r="DC325">
        <f>IF(N($H325)&lt;17,"",IF(CW325="","",CW325+31))</f>
        <v>46600</v>
      </c>
      <c r="DD325">
        <f>IF(DC325="","",TODAY()-DC325)</f>
        <v>-282</v>
      </c>
      <c r="DG325" t="str">
        <f>IF(DC325="","SIN ESTADO",IF(DE325&lt;&gt;"","PAGA",IF(DD325&gt;0,"VENCIDA",IF(DD325&gt;=-5,"POR VENCER","AL DÍA"))))</f>
        <v>AL DÍA</v>
      </c>
      <c r="DI325">
        <f>IF(N($H325)&lt;18,"",IF(DC325="","",DC325+31))</f>
        <v>46631</v>
      </c>
      <c r="DJ325">
        <f>IF(DI325="","",TODAY()-DI325)</f>
        <v>-313</v>
      </c>
      <c r="DM325" t="str">
        <f>IF(DI325="","SIN ESTADO",IF(DK325&lt;&gt;"","PAGA",IF(DJ325&gt;0,"VENCIDA",IF(DJ325&gt;=-5,"POR VENCER","AL DÍA"))))</f>
        <v>AL DÍA</v>
      </c>
      <c r="DO325">
        <f>IF(N($H325)&lt;19,"",IF(DI325="","",DI325+31))</f>
        <v>46662</v>
      </c>
      <c r="DP325">
        <f>IF(DO325="","",TODAY()-DO325)</f>
        <v>-344</v>
      </c>
      <c r="DS325" t="str">
        <f>IF(DO325="","SIN ESTADO",IF(DQ325&lt;&gt;"","PAGA",IF(DP325&gt;0,"VENCIDA",IF(DP325&gt;=-5,"POR VENCER","AL DÍA"))))</f>
        <v>AL DÍA</v>
      </c>
      <c r="DU325">
        <f>IF(N($H325)&lt;20,"",IF(DO325="","",DO325+31))</f>
        <v>46693</v>
      </c>
      <c r="DV325">
        <f>IF(DU325="","",TODAY()-DU325)</f>
        <v>-375</v>
      </c>
      <c r="DY325" t="str">
        <f>IF(DU325="","SIN ESTADO",IF(DW325&lt;&gt;"","PAGA",IF(DV325&gt;0,"VENCIDA",IF(DV325&gt;=-5,"POR VENCER","AL DÍA"))))</f>
        <v>AL DÍA</v>
      </c>
      <c r="EA325">
        <f>IF(N($H325)&lt;21,"",IF(DU325="","",DU325+31))</f>
        <v>46724</v>
      </c>
      <c r="EB325">
        <f>IF(EA325="","",TODAY()-EA325)</f>
        <v>-406</v>
      </c>
      <c r="EE325" t="str">
        <f>IF(EA325="","SIN ESTADO",IF(EC325&lt;&gt;"","PAGA",IF(EB325&gt;0,"VENCIDA",IF(EB325&gt;=-5,"POR VENCER","AL DÍA"))))</f>
        <v>AL DÍA</v>
      </c>
      <c r="EG325">
        <f>IF(N($H325)&lt;22,"",IF(EA325="","",EA325+31))</f>
        <v>46755</v>
      </c>
      <c r="EH325">
        <f>IF(EG325="","",TODAY()-EG325)</f>
        <v>-437</v>
      </c>
      <c r="EK325" t="str">
        <f>IF(EG325="","SIN ESTADO",IF(EI325&lt;&gt;"","PAGA",IF(EH325&gt;0,"VENCIDA",IF(EH325&gt;=-5,"POR VENCER","AL DÍA"))))</f>
        <v>AL DÍA</v>
      </c>
      <c r="EM325">
        <f>IF(N($H325)&lt;23,"",IF(EG325="","",EG325+31))</f>
        <v>46786</v>
      </c>
      <c r="EN325">
        <f>IF(EM325="","",TODAY()-EM325)</f>
        <v>-468</v>
      </c>
      <c r="EQ325" t="str">
        <f>IF(EM325="","SIN ESTADO",IF(EO325&lt;&gt;"","PAGA",IF(EN325&gt;0,"VENCIDA",IF(EN325&gt;=-5,"POR VENCER","AL DÍA"))))</f>
        <v>AL DÍA</v>
      </c>
      <c r="ES325">
        <f>IF(N($H325)&lt;24,"",IF(EM325="","",EM325+31))</f>
        <v>46817</v>
      </c>
      <c r="ET325">
        <f>IF(ES325="","",TODAY()-ES325)</f>
        <v>-499</v>
      </c>
      <c r="EW325" t="str">
        <f>IF(ES325="","SIN ESTADO",IF(EU325&lt;&gt;"","PAGA",IF(ET325&gt;0,"VENCIDA",IF(ET325&gt;=-5,"POR VENCER","AL DÍA"))))</f>
        <v>AL DÍA</v>
      </c>
      <c r="EY325" t="str">
        <f>IF(N($H325)&lt;25,"",IF(ES325="","",ES325+31))</f>
        <v/>
      </c>
      <c r="EZ325" t="str">
        <f>IF(EY325="","",TODAY()-EY325)</f>
        <v/>
      </c>
      <c r="FC325" t="str">
        <f>IF(EY325="","SIN ESTADO",IF(FA325&lt;&gt;"","PAGA",IF(EZ325&gt;0,"VENCIDA",IF(EZ325&gt;=-5,"POR VENCER","AL DÍA"))))</f>
        <v>SIN ESTADO</v>
      </c>
      <c r="FE325" t="str">
        <f>IF(N($H325)&lt;26,"",IF(EY325="","",EY325+31))</f>
        <v/>
      </c>
      <c r="FF325" t="str">
        <f>IF(FE325="","",TODAY()-FE325)</f>
        <v/>
      </c>
      <c r="FI325" t="str">
        <f>IF(FE325="","SIN ESTADO",IF(FG325&lt;&gt;"","PAGA",IF(FF325&gt;0,"VENCIDA",IF(FF325&gt;=-5,"POR VENCER","AL DÍA"))))</f>
        <v>SIN ESTADO</v>
      </c>
      <c r="FK325" t="str">
        <f>IF(N($H325)&lt;27,"",IF(FE325="","",FE325+31))</f>
        <v/>
      </c>
      <c r="FL325" t="str">
        <f>IF(FK325="","",TODAY()-FK325)</f>
        <v/>
      </c>
      <c r="FO325" t="str">
        <f>IF(FK325="","SIN ESTADO",IF(FM325&lt;&gt;"","PAGA",IF(FL325&gt;0,"VENCIDA",IF(FL325&gt;=-5,"POR VENCER","AL DÍA"))))</f>
        <v>SIN ESTADO</v>
      </c>
      <c r="FQ325" t="str">
        <f>IF(N($H325)&lt;28,"",IF(FK325="","",FK325+31))</f>
        <v/>
      </c>
      <c r="FR325" t="str">
        <f>IF(FQ325="","",TODAY()-FQ325)</f>
        <v/>
      </c>
      <c r="FU325" t="str">
        <f>IF(FQ325="","SIN ESTADO",IF(FS325&lt;&gt;"","PAGA",IF(FR325&gt;0,"VENCIDA",IF(FR325&gt;=-5,"POR VENCER","AL DÍA"))))</f>
        <v>SIN ESTADO</v>
      </c>
      <c r="FW325" t="str">
        <f>IF(N($H325)&lt;29,"",IF(FQ325="","",FQ325+31))</f>
        <v/>
      </c>
      <c r="FX325" t="str">
        <f>IF(FW325="","",TODAY()-FW325)</f>
        <v/>
      </c>
      <c r="GA325" t="str">
        <f>IF(FW325="","SIN ESTADO",IF(FY325&lt;&gt;"","PAGA",IF(FX325&gt;0,"VENCIDA",IF(FX325&gt;=-5,"POR VENCER","AL DÍA"))))</f>
        <v>SIN ESTADO</v>
      </c>
      <c r="GC325" t="str">
        <f>IF(N($H325)&lt;30,"",IF(FW325="","",FW325+31))</f>
        <v/>
      </c>
      <c r="GD325" t="str">
        <f>IF(GC325="","",TODAY()-GC325)</f>
        <v/>
      </c>
      <c r="GG325" t="str">
        <f>IF(GC325="","SIN ESTADO",IF(GE325&lt;&gt;"","PAGA",IF(GD325&gt;0,"VENCIDA",IF(GD325&gt;=-5,"POR VENCER","AL DÍA"))))</f>
        <v>SIN ESTADO</v>
      </c>
      <c r="GI325" t="str">
        <f>IF(N($H325)&lt;31,"",IF(GC325="","",GC325+31))</f>
        <v/>
      </c>
      <c r="GJ325" t="str">
        <f>IF(GI325="","",TODAY()-GI325)</f>
        <v/>
      </c>
      <c r="GM325" t="str">
        <f>IF(GI325="","SIN ESTADO",IF(GK325&lt;&gt;"","PAGA",IF(GJ325&gt;0,"VENCIDA",IF(GJ325&gt;=-5,"POR VENCER","AL DÍA"))))</f>
        <v>SIN ESTADO</v>
      </c>
      <c r="GO325" t="str">
        <f>IF(N($H325)&lt;32,"",IF(GI325="","",GI325+31))</f>
        <v/>
      </c>
      <c r="GP325" t="str">
        <f>IF(GO325="","",TODAY()-GO325)</f>
        <v/>
      </c>
      <c r="GS325" t="str">
        <f>IF(GO325="","SIN ESTADO",IF(GQ325&lt;&gt;"","PAGA",IF(GP325&gt;0,"VENCIDA",IF(GP325&gt;=-5,"POR VENCER","AL DÍA"))))</f>
        <v>SIN ESTADO</v>
      </c>
      <c r="GU325" t="str">
        <f>IF(N($H325)&lt;33,"",IF(GO325="","",GO325+31))</f>
        <v/>
      </c>
      <c r="GV325" t="str">
        <f>IF(GU325="","",TODAY()-GU325)</f>
        <v/>
      </c>
      <c r="GY325" t="str">
        <f>IF(GU325="","SIN ESTADO",IF(GW325&lt;&gt;"","PAGA",IF(GV325&gt;0,"VENCIDA",IF(GV325&gt;=-5,"POR VENCER","AL DÍA"))))</f>
        <v>SIN ESTADO</v>
      </c>
      <c r="HA325" t="str">
        <f>IF(N($H325)&lt;34,"",IF(GU325="","",GU325+31))</f>
        <v/>
      </c>
      <c r="HB325" t="str">
        <f>IF(HA325="","",TODAY()-HA325)</f>
        <v/>
      </c>
      <c r="HE325" t="str">
        <f>IF(HA325="","SIN ESTADO",IF(HC325&lt;&gt;"","PAGA",IF(HB325&gt;0,"VENCIDA",IF(HB325&gt;=-5,"POR VENCER","AL DÍA"))))</f>
        <v>SIN ESTADO</v>
      </c>
      <c r="HG325" t="str">
        <f>IF(N($H325)&lt;35,"",IF(HA325="","",HA325+31))</f>
        <v/>
      </c>
      <c r="HH325" t="str">
        <f>IF(HG325="","",TODAY()-HG325)</f>
        <v/>
      </c>
      <c r="HK325" t="str">
        <f>IF(HG325="","SIN ESTADO",IF(HI325&lt;&gt;"","PAGA",IF(HH325&gt;0,"VENCIDA",IF(HH325&gt;=-5,"POR VENCER","AL DÍA"))))</f>
        <v>SIN ESTADO</v>
      </c>
      <c r="HM325" t="str">
        <f>IF(N($H325)&lt;36,"",IF(HG325="","",HG325+31))</f>
        <v/>
      </c>
      <c r="HN325" t="str">
        <f>IF(HM325="","",TODAY()-HM325)</f>
        <v/>
      </c>
      <c r="HQ325" t="str">
        <f>IF(HM325="","SIN ESTADO",IF(HO325&lt;&gt;"","PAGA",IF(HN325&gt;0,"VENCIDA",IF(HN325&gt;=-5,"POR VENCER","AL DÍA"))))</f>
        <v>SIN ESTADO</v>
      </c>
      <c r="HS325">
        <f>N325+T325+Z325+AF325+AL325+AR325+AX325+BD325+BJ325+BP325+BV325+CB325+CH325+CN325+CT325+CZ325+DF325+DL325+DR325+DX325+ED325+EJ325+EP325+EV325+FB325+FH325+FN325+FT325+FZ325+GF325+GL325+GR325+GX325+HD325+HJ325+HP325</f>
        <v>7000000</v>
      </c>
      <c r="HU325">
        <f>IFERROR(N($J325),0)</f>
        <v>1000000</v>
      </c>
      <c r="HW325">
        <f>SUMPRODUCT((MOD(COLUMN($M325:$HR325)-COLUMN($M325),6)=0)*ISNUMBER($M325:$HR325)*($M325:$HR325&gt;=RESUMEN!$C$26)*($M325:$HR325&lt;=RESUMEN!$C$27)*IFERROR(N($N325:$HS325),0))</f>
        <v>1000000</v>
      </c>
      <c r="HX325">
        <f>SUMPRODUCT((MOD(COLUMN($M325:$HR325)-COLUMN($M325),6)=0)*ISNUMBER($M325:$HR325)*($M325:$HR325&gt;=RESUMEN!$C$26)*($M325:$HR325&lt;=RESUMEN!$C$27))</f>
        <v>1</v>
      </c>
    </row>
    <row r="326">
      <c r="B326">
        <f>VENTAS!A325</f>
        <v>323</v>
      </c>
      <c r="C326" t="str">
        <f>VENTAS!B325</f>
        <v xml:space="preserve">LC2 - 33 - 7 </v>
      </c>
      <c r="D326" t="str">
        <f>VENTAS!C325</f>
        <v>VENDIDO</v>
      </c>
      <c r="E326">
        <f>VENTAS!D325</f>
        <v>28000000</v>
      </c>
      <c r="F326">
        <f>VENTAS!J325</f>
        <v>24000000</v>
      </c>
      <c r="G326">
        <f>VENTAS!F325</f>
        <v>46073</v>
      </c>
      <c r="H326">
        <f>VENTAS!K325</f>
        <v>24</v>
      </c>
      <c r="I326" t="str">
        <f>VENTAS!M325</f>
        <v xml:space="preserve">20 DE CADA MES </v>
      </c>
      <c r="J326">
        <f>VENTAS!L325</f>
        <v>1000000</v>
      </c>
      <c r="K326">
        <f>IF(N($H326)&lt;1,"",$G326+31)</f>
        <v>46104</v>
      </c>
      <c r="L326">
        <f>IF(K326="","",TODAY()-K326)</f>
        <v>214</v>
      </c>
      <c r="M326">
        <v>46101</v>
      </c>
      <c r="N326">
        <v>1000000</v>
      </c>
      <c r="O326" t="str">
        <f>IF(K326="","SIN ESTADO",IF(M326&lt;&gt;"","PAGA",IF(L326&gt;0,"VENCIDA",IF(L326&gt;=-5,"POR VENCER","AL DÍA"))))</f>
        <v>PAGA</v>
      </c>
      <c r="P326" t="str">
        <v>TRANSFERENCIA</v>
      </c>
      <c r="Q326">
        <f>IF(N($H326)&lt;2,"",IF(K326="","",K326+31))</f>
        <v>46135</v>
      </c>
      <c r="R326">
        <f>IF(Q326="","",TODAY()-Q326)</f>
        <v>183</v>
      </c>
      <c r="S326">
        <v>46129</v>
      </c>
      <c r="T326">
        <v>1000000</v>
      </c>
      <c r="U326" t="str">
        <f>IF(Q326="","SIN ESTADO",IF(S326&lt;&gt;"","PAGA",IF(R326&gt;0,"VENCIDA",IF(R326&gt;=-5,"POR VENCER","AL DÍA"))))</f>
        <v>PAGA</v>
      </c>
      <c r="V326" t="str">
        <v>TRANSFERENCIA</v>
      </c>
      <c r="W326">
        <f>IF(N($H326)&lt;3,"",IF(Q326="","",Q326+31))</f>
        <v>46166</v>
      </c>
      <c r="X326">
        <f>IF(W326="","",TODAY()-W326)</f>
        <v>152</v>
      </c>
      <c r="Y326">
        <v>46162</v>
      </c>
      <c r="Z326">
        <v>1000000</v>
      </c>
      <c r="AA326" t="str">
        <f>IF(W326="","SIN ESTADO",IF(Y326&lt;&gt;"","PAGA",IF(X326&gt;0,"VENCIDA",IF(X326&gt;=-5,"POR VENCER","AL DÍA"))))</f>
        <v>PAGA</v>
      </c>
      <c r="AB326" t="str">
        <v>TRANSFERENCIA</v>
      </c>
      <c r="AC326">
        <f>IF(N($H326)&lt;4,"",IF(W326="","",W326+31))</f>
        <v>46197</v>
      </c>
      <c r="AD326">
        <f>IF(AC326="","",TODAY()-AC326)</f>
        <v>121</v>
      </c>
      <c r="AE326">
        <v>46192</v>
      </c>
      <c r="AF326">
        <v>1000000</v>
      </c>
      <c r="AG326" t="str">
        <f>IF(AC326="","SIN ESTADO",IF(AE326&lt;&gt;"","PAGA",IF(AD326&gt;0,"VENCIDA",IF(AD326&gt;=-5,"POR VENCER","AL DÍA"))))</f>
        <v>PAGA</v>
      </c>
      <c r="AH326" t="str">
        <v>TRANSFERENCIA</v>
      </c>
      <c r="AI326">
        <f>IF(N($H326)&lt;5,"",IF(AC326="","",AC326+31))</f>
        <v>46228</v>
      </c>
      <c r="AJ326">
        <f>IF(AI326="","",TODAY()-AI326)</f>
        <v>90</v>
      </c>
      <c r="AK326">
        <v>46225</v>
      </c>
      <c r="AL326">
        <v>1000000</v>
      </c>
      <c r="AM326" t="str">
        <f>IF(AI326="","SIN ESTADO",IF(AK326&lt;&gt;"","PAGA",IF(AJ326&gt;0,"VENCIDA",IF(AJ326&gt;=-5,"POR VENCER","AL DÍA"))))</f>
        <v>PAGA</v>
      </c>
      <c r="AN326" t="str">
        <v>TRANSFERENCIA</v>
      </c>
      <c r="AO326">
        <f>IF(N($H326)&lt;6,"",IF(AI326="","",AI326+31))</f>
        <v>46259</v>
      </c>
      <c r="AP326">
        <f>IF(AO326="","",TODAY()-AO326)</f>
        <v>59</v>
      </c>
      <c r="AQ326">
        <v>46259</v>
      </c>
      <c r="AR326">
        <v>1000000</v>
      </c>
      <c r="AS326" t="str">
        <f>IF(AO326="","SIN ESTADO",IF(AQ326&lt;&gt;"","PAGA",IF(AP326&gt;0,"VENCIDA",IF(AP326&gt;=-5,"POR VENCER","AL DÍA"))))</f>
        <v>PAGA</v>
      </c>
      <c r="AT326" t="str">
        <v>TRANSFERENCIA</v>
      </c>
      <c r="AU326">
        <f>IF(N($H326)&lt;7,"",IF(AO326="","",AO326+31))</f>
        <v>46290</v>
      </c>
      <c r="AV326">
        <f>IF(AU326="","",TODAY()-AU326)</f>
        <v>28</v>
      </c>
      <c r="AW326">
        <v>46287</v>
      </c>
      <c r="AX326">
        <v>1000000</v>
      </c>
      <c r="AY326" t="str">
        <f>IF(AU326="","SIN ESTADO",IF(AW326&lt;&gt;"","PAGA",IF(AV326&gt;0,"VENCIDA",IF(AV326&gt;=-5,"POR VENCER","AL DÍA"))))</f>
        <v>PAGA</v>
      </c>
      <c r="AZ326" t="str">
        <v>TRANSFERENCIA</v>
      </c>
      <c r="BA326">
        <f>IF(N($H326)&lt;8,"",IF(AU326="","",AU326+31))</f>
        <v>46321</v>
      </c>
      <c r="BB326">
        <f>IF(BA326="","",TODAY()-BA326)</f>
        <v>-3</v>
      </c>
      <c r="BE326" t="str">
        <f>IF(BA326="","SIN ESTADO",IF(BC326&lt;&gt;"","PAGA",IF(BB326&gt;0,"VENCIDA",IF(BB326&gt;=-5,"POR VENCER","AL DÍA"))))</f>
        <v>POR VENCER</v>
      </c>
      <c r="BG326">
        <f>IF(N($H326)&lt;9,"",IF(BA326="","",BA326+31))</f>
        <v>46352</v>
      </c>
      <c r="BH326">
        <f>IF(BG326="","",TODAY()-BG326)</f>
        <v>-34</v>
      </c>
      <c r="BK326" t="str">
        <f>IF(BG326="","SIN ESTADO",IF(BI326&lt;&gt;"","PAGA",IF(BH326&gt;0,"VENCIDA",IF(BH326&gt;=-5,"POR VENCER","AL DÍA"))))</f>
        <v>AL DÍA</v>
      </c>
      <c r="BM326">
        <f>IF(N($H326)&lt;10,"",IF(BG326="","",BG326+31))</f>
        <v>46383</v>
      </c>
      <c r="BN326">
        <f>IF(BM326="","",TODAY()-BM326)</f>
        <v>-65</v>
      </c>
      <c r="BQ326" t="str">
        <f>IF(BM326="","SIN ESTADO",IF(BO326&lt;&gt;"","PAGA",IF(BN326&gt;0,"VENCIDA",IF(BN326&gt;=-5,"POR VENCER","AL DÍA"))))</f>
        <v>AL DÍA</v>
      </c>
      <c r="BS326">
        <f>IF(N($H326)&lt;11,"",IF(BM326="","",BM326+31))</f>
        <v>46414</v>
      </c>
      <c r="BT326">
        <f>IF(BS326="","",TODAY()-BS326)</f>
        <v>-96</v>
      </c>
      <c r="BW326" t="str">
        <f>IF(BS326="","SIN ESTADO",IF(BU326&lt;&gt;"","PAGA",IF(BT326&gt;0,"VENCIDA",IF(BT326&gt;=-5,"POR VENCER","AL DÍA"))))</f>
        <v>AL DÍA</v>
      </c>
      <c r="BY326">
        <f>IF(N($H326)&lt;12,"",IF(BS326="","",BS326+31))</f>
        <v>46445</v>
      </c>
      <c r="BZ326">
        <f>IF(BY326="","",TODAY()-BY326)</f>
        <v>-127</v>
      </c>
      <c r="CC326" t="str">
        <f>IF(BY326="","SIN ESTADO",IF(CA326&lt;&gt;"","PAGA",IF(BZ326&gt;0,"VENCIDA",IF(BZ326&gt;=-5,"POR VENCER","AL DÍA"))))</f>
        <v>AL DÍA</v>
      </c>
      <c r="CE326">
        <f>IF(N($H326)&lt;13,"",IF(BY326="","",BY326+31))</f>
        <v>46476</v>
      </c>
      <c r="CF326">
        <f>IF(CE326="","",TODAY()-CE326)</f>
        <v>-158</v>
      </c>
      <c r="CI326" t="str">
        <f>IF(CE326="","SIN ESTADO",IF(CG326&lt;&gt;"","PAGA",IF(CF326&gt;0,"VENCIDA",IF(CF326&gt;=-5,"POR VENCER","AL DÍA"))))</f>
        <v>AL DÍA</v>
      </c>
      <c r="CK326">
        <f>IF(N($H326)&lt;14,"",IF(CE326="","",CE326+31))</f>
        <v>46507</v>
      </c>
      <c r="CL326">
        <f>IF(CK326="","",TODAY()-CK326)</f>
        <v>-189</v>
      </c>
      <c r="CO326" t="str">
        <f>IF(CK326="","SIN ESTADO",IF(CM326&lt;&gt;"","PAGA",IF(CL326&gt;0,"VENCIDA",IF(CL326&gt;=-5,"POR VENCER","AL DÍA"))))</f>
        <v>AL DÍA</v>
      </c>
      <c r="CQ326">
        <f>IF(N($H326)&lt;15,"",IF(CK326="","",CK326+31))</f>
        <v>46538</v>
      </c>
      <c r="CR326">
        <f>IF(CQ326="","",TODAY()-CQ326)</f>
        <v>-220</v>
      </c>
      <c r="CU326" t="str">
        <f>IF(CQ326="","SIN ESTADO",IF(CS326&lt;&gt;"","PAGA",IF(CR326&gt;0,"VENCIDA",IF(CR326&gt;=-5,"POR VENCER","AL DÍA"))))</f>
        <v>AL DÍA</v>
      </c>
      <c r="CW326">
        <f>IF(N($H326)&lt;16,"",IF(CQ326="","",CQ326+31))</f>
        <v>46569</v>
      </c>
      <c r="CX326">
        <f>IF(CW326="","",TODAY()-CW326)</f>
        <v>-251</v>
      </c>
      <c r="DA326" t="str">
        <f>IF(CW326="","SIN ESTADO",IF(CY326&lt;&gt;"","PAGA",IF(CX326&gt;0,"VENCIDA",IF(CX326&gt;=-5,"POR VENCER","AL DÍA"))))</f>
        <v>AL DÍA</v>
      </c>
      <c r="DC326">
        <f>IF(N($H326)&lt;17,"",IF(CW326="","",CW326+31))</f>
        <v>46600</v>
      </c>
      <c r="DD326">
        <f>IF(DC326="","",TODAY()-DC326)</f>
        <v>-282</v>
      </c>
      <c r="DG326" t="str">
        <f>IF(DC326="","SIN ESTADO",IF(DE326&lt;&gt;"","PAGA",IF(DD326&gt;0,"VENCIDA",IF(DD326&gt;=-5,"POR VENCER","AL DÍA"))))</f>
        <v>AL DÍA</v>
      </c>
      <c r="DI326">
        <f>IF(N($H326)&lt;18,"",IF(DC326="","",DC326+31))</f>
        <v>46631</v>
      </c>
      <c r="DJ326">
        <f>IF(DI326="","",TODAY()-DI326)</f>
        <v>-313</v>
      </c>
      <c r="DM326" t="str">
        <f>IF(DI326="","SIN ESTADO",IF(DK326&lt;&gt;"","PAGA",IF(DJ326&gt;0,"VENCIDA",IF(DJ326&gt;=-5,"POR VENCER","AL DÍA"))))</f>
        <v>AL DÍA</v>
      </c>
      <c r="DO326">
        <f>IF(N($H326)&lt;19,"",IF(DI326="","",DI326+31))</f>
        <v>46662</v>
      </c>
      <c r="DP326">
        <f>IF(DO326="","",TODAY()-DO326)</f>
        <v>-344</v>
      </c>
      <c r="DS326" t="str">
        <f>IF(DO326="","SIN ESTADO",IF(DQ326&lt;&gt;"","PAGA",IF(DP326&gt;0,"VENCIDA",IF(DP326&gt;=-5,"POR VENCER","AL DÍA"))))</f>
        <v>AL DÍA</v>
      </c>
      <c r="DU326">
        <f>IF(N($H326)&lt;20,"",IF(DO326="","",DO326+31))</f>
        <v>46693</v>
      </c>
      <c r="DV326">
        <f>IF(DU326="","",TODAY()-DU326)</f>
        <v>-375</v>
      </c>
      <c r="DY326" t="str">
        <f>IF(DU326="","SIN ESTADO",IF(DW326&lt;&gt;"","PAGA",IF(DV326&gt;0,"VENCIDA",IF(DV326&gt;=-5,"POR VENCER","AL DÍA"))))</f>
        <v>AL DÍA</v>
      </c>
      <c r="EA326">
        <f>IF(N($H326)&lt;21,"",IF(DU326="","",DU326+31))</f>
        <v>46724</v>
      </c>
      <c r="EB326">
        <f>IF(EA326="","",TODAY()-EA326)</f>
        <v>-406</v>
      </c>
      <c r="EE326" t="str">
        <f>IF(EA326="","SIN ESTADO",IF(EC326&lt;&gt;"","PAGA",IF(EB326&gt;0,"VENCIDA",IF(EB326&gt;=-5,"POR VENCER","AL DÍA"))))</f>
        <v>AL DÍA</v>
      </c>
      <c r="EG326">
        <f>IF(N($H326)&lt;22,"",IF(EA326="","",EA326+31))</f>
        <v>46755</v>
      </c>
      <c r="EH326">
        <f>IF(EG326="","",TODAY()-EG326)</f>
        <v>-437</v>
      </c>
      <c r="EK326" t="str">
        <f>IF(EG326="","SIN ESTADO",IF(EI326&lt;&gt;"","PAGA",IF(EH326&gt;0,"VENCIDA",IF(EH326&gt;=-5,"POR VENCER","AL DÍA"))))</f>
        <v>AL DÍA</v>
      </c>
      <c r="EM326">
        <f>IF(N($H326)&lt;23,"",IF(EG326="","",EG326+31))</f>
        <v>46786</v>
      </c>
      <c r="EN326">
        <f>IF(EM326="","",TODAY()-EM326)</f>
        <v>-468</v>
      </c>
      <c r="EQ326" t="str">
        <f>IF(EM326="","SIN ESTADO",IF(EO326&lt;&gt;"","PAGA",IF(EN326&gt;0,"VENCIDA",IF(EN326&gt;=-5,"POR VENCER","AL DÍA"))))</f>
        <v>AL DÍA</v>
      </c>
      <c r="ES326">
        <f>IF(N($H326)&lt;24,"",IF(EM326="","",EM326+31))</f>
        <v>46817</v>
      </c>
      <c r="ET326">
        <f>IF(ES326="","",TODAY()-ES326)</f>
        <v>-499</v>
      </c>
      <c r="EW326" t="str">
        <f>IF(ES326="","SIN ESTADO",IF(EU326&lt;&gt;"","PAGA",IF(ET326&gt;0,"VENCIDA",IF(ET326&gt;=-5,"POR VENCER","AL DÍA"))))</f>
        <v>AL DÍA</v>
      </c>
      <c r="EY326" t="str">
        <f>IF(N($H326)&lt;25,"",IF(ES326="","",ES326+31))</f>
        <v/>
      </c>
      <c r="EZ326" t="str">
        <f>IF(EY326="","",TODAY()-EY326)</f>
        <v/>
      </c>
      <c r="FC326" t="str">
        <f>IF(EY326="","SIN ESTADO",IF(FA326&lt;&gt;"","PAGA",IF(EZ326&gt;0,"VENCIDA",IF(EZ326&gt;=-5,"POR VENCER","AL DÍA"))))</f>
        <v>SIN ESTADO</v>
      </c>
      <c r="FE326" t="str">
        <f>IF(N($H326)&lt;26,"",IF(EY326="","",EY326+31))</f>
        <v/>
      </c>
      <c r="FF326" t="str">
        <f>IF(FE326="","",TODAY()-FE326)</f>
        <v/>
      </c>
      <c r="FI326" t="str">
        <f>IF(FE326="","SIN ESTADO",IF(FG326&lt;&gt;"","PAGA",IF(FF326&gt;0,"VENCIDA",IF(FF326&gt;=-5,"POR VENCER","AL DÍA"))))</f>
        <v>SIN ESTADO</v>
      </c>
      <c r="FK326" t="str">
        <f>IF(N($H326)&lt;27,"",IF(FE326="","",FE326+31))</f>
        <v/>
      </c>
      <c r="FL326" t="str">
        <f>IF(FK326="","",TODAY()-FK326)</f>
        <v/>
      </c>
      <c r="FO326" t="str">
        <f>IF(FK326="","SIN ESTADO",IF(FM326&lt;&gt;"","PAGA",IF(FL326&gt;0,"VENCIDA",IF(FL326&gt;=-5,"POR VENCER","AL DÍA"))))</f>
        <v>SIN ESTADO</v>
      </c>
      <c r="FQ326" t="str">
        <f>IF(N($H326)&lt;28,"",IF(FK326="","",FK326+31))</f>
        <v/>
      </c>
      <c r="FR326" t="str">
        <f>IF(FQ326="","",TODAY()-FQ326)</f>
        <v/>
      </c>
      <c r="FU326" t="str">
        <f>IF(FQ326="","SIN ESTADO",IF(FS326&lt;&gt;"","PAGA",IF(FR326&gt;0,"VENCIDA",IF(FR326&gt;=-5,"POR VENCER","AL DÍA"))))</f>
        <v>SIN ESTADO</v>
      </c>
      <c r="FW326" t="str">
        <f>IF(N($H326)&lt;29,"",IF(FQ326="","",FQ326+31))</f>
        <v/>
      </c>
      <c r="FX326" t="str">
        <f>IF(FW326="","",TODAY()-FW326)</f>
        <v/>
      </c>
      <c r="GA326" t="str">
        <f>IF(FW326="","SIN ESTADO",IF(FY326&lt;&gt;"","PAGA",IF(FX326&gt;0,"VENCIDA",IF(FX326&gt;=-5,"POR VENCER","AL DÍA"))))</f>
        <v>SIN ESTADO</v>
      </c>
      <c r="GC326" t="str">
        <f>IF(N($H326)&lt;30,"",IF(FW326="","",FW326+31))</f>
        <v/>
      </c>
      <c r="GD326" t="str">
        <f>IF(GC326="","",TODAY()-GC326)</f>
        <v/>
      </c>
      <c r="GG326" t="str">
        <f>IF(GC326="","SIN ESTADO",IF(GE326&lt;&gt;"","PAGA",IF(GD326&gt;0,"VENCIDA",IF(GD326&gt;=-5,"POR VENCER","AL DÍA"))))</f>
        <v>SIN ESTADO</v>
      </c>
      <c r="GI326" t="str">
        <f>IF(N($H326)&lt;31,"",IF(GC326="","",GC326+31))</f>
        <v/>
      </c>
      <c r="GJ326" t="str">
        <f>IF(GI326="","",TODAY()-GI326)</f>
        <v/>
      </c>
      <c r="GM326" t="str">
        <f>IF(GI326="","SIN ESTADO",IF(GK326&lt;&gt;"","PAGA",IF(GJ326&gt;0,"VENCIDA",IF(GJ326&gt;=-5,"POR VENCER","AL DÍA"))))</f>
        <v>SIN ESTADO</v>
      </c>
      <c r="GO326" t="str">
        <f>IF(N($H326)&lt;32,"",IF(GI326="","",GI326+31))</f>
        <v/>
      </c>
      <c r="GP326" t="str">
        <f>IF(GO326="","",TODAY()-GO326)</f>
        <v/>
      </c>
      <c r="GS326" t="str">
        <f>IF(GO326="","SIN ESTADO",IF(GQ326&lt;&gt;"","PAGA",IF(GP326&gt;0,"VENCIDA",IF(GP326&gt;=-5,"POR VENCER","AL DÍA"))))</f>
        <v>SIN ESTADO</v>
      </c>
      <c r="GU326" t="str">
        <f>IF(N($H326)&lt;33,"",IF(GO326="","",GO326+31))</f>
        <v/>
      </c>
      <c r="GV326" t="str">
        <f>IF(GU326="","",TODAY()-GU326)</f>
        <v/>
      </c>
      <c r="GY326" t="str">
        <f>IF(GU326="","SIN ESTADO",IF(GW326&lt;&gt;"","PAGA",IF(GV326&gt;0,"VENCIDA",IF(GV326&gt;=-5,"POR VENCER","AL DÍA"))))</f>
        <v>SIN ESTADO</v>
      </c>
      <c r="HA326" t="str">
        <f>IF(N($H326)&lt;34,"",IF(GU326="","",GU326+31))</f>
        <v/>
      </c>
      <c r="HB326" t="str">
        <f>IF(HA326="","",TODAY()-HA326)</f>
        <v/>
      </c>
      <c r="HE326" t="str">
        <f>IF(HA326="","SIN ESTADO",IF(HC326&lt;&gt;"","PAGA",IF(HB326&gt;0,"VENCIDA",IF(HB326&gt;=-5,"POR VENCER","AL DÍA"))))</f>
        <v>SIN ESTADO</v>
      </c>
      <c r="HG326" t="str">
        <f>IF(N($H326)&lt;35,"",IF(HA326="","",HA326+31))</f>
        <v/>
      </c>
      <c r="HH326" t="str">
        <f>IF(HG326="","",TODAY()-HG326)</f>
        <v/>
      </c>
      <c r="HK326" t="str">
        <f>IF(HG326="","SIN ESTADO",IF(HI326&lt;&gt;"","PAGA",IF(HH326&gt;0,"VENCIDA",IF(HH326&gt;=-5,"POR VENCER","AL DÍA"))))</f>
        <v>SIN ESTADO</v>
      </c>
      <c r="HM326" t="str">
        <f>IF(N($H326)&lt;36,"",IF(HG326="","",HG326+31))</f>
        <v/>
      </c>
      <c r="HN326" t="str">
        <f>IF(HM326="","",TODAY()-HM326)</f>
        <v/>
      </c>
      <c r="HQ326" t="str">
        <f>IF(HM326="","SIN ESTADO",IF(HO326&lt;&gt;"","PAGA",IF(HN326&gt;0,"VENCIDA",IF(HN326&gt;=-5,"POR VENCER","AL DÍA"))))</f>
        <v>SIN ESTADO</v>
      </c>
      <c r="HS326">
        <f>N326+T326+Z326+AF326+AL326+AR326+AX326+BD326+BJ326+BP326+BV326+CB326+CH326+CN326+CT326+CZ326+DF326+DL326+DR326+DX326+ED326+EJ326+EP326+EV326+FB326+FH326+FN326+FT326+FZ326+GF326+GL326+GR326+GX326+HD326+HJ326+HP326</f>
        <v>7000000</v>
      </c>
      <c r="HU326">
        <f>IFERROR(N($J326),0)</f>
        <v>1000000</v>
      </c>
      <c r="HW326">
        <f>SUMPRODUCT((MOD(COLUMN($M326:$HR326)-COLUMN($M326),6)=0)*ISNUMBER($M326:$HR326)*($M326:$HR326&gt;=RESUMEN!$C$26)*($M326:$HR326&lt;=RESUMEN!$C$27)*IFERROR(N($N326:$HS326),0))</f>
        <v>1000000</v>
      </c>
      <c r="HX326">
        <f>SUMPRODUCT((MOD(COLUMN($M326:$HR326)-COLUMN($M326),6)=0)*ISNUMBER($M326:$HR326)*($M326:$HR326&gt;=RESUMEN!$C$26)*($M326:$HR326&lt;=RESUMEN!$C$27))</f>
        <v>1</v>
      </c>
    </row>
    <row r="327">
      <c r="B327">
        <f>VENTAS!A326</f>
        <v>324</v>
      </c>
      <c r="C327" t="str">
        <f>VENTAS!B326</f>
        <v xml:space="preserve">LC2 - 33 - 8 </v>
      </c>
      <c r="D327" t="str">
        <f>VENTAS!C326</f>
        <v>VENDIDO</v>
      </c>
      <c r="E327">
        <f>VENTAS!D326</f>
        <v>28000000</v>
      </c>
      <c r="F327">
        <f>VENTAS!J326</f>
        <v>24000000</v>
      </c>
      <c r="G327">
        <f>VENTAS!F326</f>
        <v>46073</v>
      </c>
      <c r="H327">
        <f>VENTAS!K326</f>
        <v>24</v>
      </c>
      <c r="I327" t="str">
        <f>VENTAS!M326</f>
        <v xml:space="preserve">20 DE CADA MES </v>
      </c>
      <c r="J327">
        <f>VENTAS!L326</f>
        <v>1000000</v>
      </c>
      <c r="K327">
        <f>IF(N($H327)&lt;1,"",$G327+31)</f>
        <v>46104</v>
      </c>
      <c r="L327">
        <f>IF(K327="","",TODAY()-K327)</f>
        <v>214</v>
      </c>
      <c r="M327">
        <v>46101</v>
      </c>
      <c r="N327">
        <v>1000000</v>
      </c>
      <c r="O327" t="str">
        <f>IF(K327="","SIN ESTADO",IF(M327&lt;&gt;"","PAGA",IF(L327&gt;0,"VENCIDA",IF(L327&gt;=-5,"POR VENCER","AL DÍA"))))</f>
        <v>PAGA</v>
      </c>
      <c r="P327" t="str">
        <v>TRANSFERENCIA</v>
      </c>
      <c r="Q327">
        <f>IF(N($H327)&lt;2,"",IF(K327="","",K327+31))</f>
        <v>46135</v>
      </c>
      <c r="R327">
        <f>IF(Q327="","",TODAY()-Q327)</f>
        <v>183</v>
      </c>
      <c r="S327">
        <v>46129</v>
      </c>
      <c r="T327">
        <v>1000000</v>
      </c>
      <c r="U327" t="str">
        <f>IF(Q327="","SIN ESTADO",IF(S327&lt;&gt;"","PAGA",IF(R327&gt;0,"VENCIDA",IF(R327&gt;=-5,"POR VENCER","AL DÍA"))))</f>
        <v>PAGA</v>
      </c>
      <c r="V327" t="str">
        <v>TRANSFERENCIA</v>
      </c>
      <c r="W327">
        <f>IF(N($H327)&lt;3,"",IF(Q327="","",Q327+31))</f>
        <v>46166</v>
      </c>
      <c r="X327">
        <f>IF(W327="","",TODAY()-W327)</f>
        <v>152</v>
      </c>
      <c r="Y327">
        <v>46154</v>
      </c>
      <c r="Z327">
        <v>1000000</v>
      </c>
      <c r="AA327" t="str">
        <f>IF(W327="","SIN ESTADO",IF(Y327&lt;&gt;"","PAGA",IF(X327&gt;0,"VENCIDA",IF(X327&gt;=-5,"POR VENCER","AL DÍA"))))</f>
        <v>PAGA</v>
      </c>
      <c r="AB327" t="str">
        <v>TRANSFERENCIA</v>
      </c>
      <c r="AC327">
        <f>IF(N($H327)&lt;4,"",IF(W327="","",W327+31))</f>
        <v>46197</v>
      </c>
      <c r="AD327">
        <f>IF(AC327="","",TODAY()-AC327)</f>
        <v>121</v>
      </c>
      <c r="AE327">
        <v>46192</v>
      </c>
      <c r="AF327">
        <v>1000000</v>
      </c>
      <c r="AG327" t="str">
        <f>IF(AC327="","SIN ESTADO",IF(AE327&lt;&gt;"","PAGA",IF(AD327&gt;0,"VENCIDA",IF(AD327&gt;=-5,"POR VENCER","AL DÍA"))))</f>
        <v>PAGA</v>
      </c>
      <c r="AH327" t="str">
        <v>TRANSFERENCIA</v>
      </c>
      <c r="AI327">
        <f>IF(N($H327)&lt;5,"",IF(AC327="","",AC327+31))</f>
        <v>46228</v>
      </c>
      <c r="AJ327">
        <f>IF(AI327="","",TODAY()-AI327)</f>
        <v>90</v>
      </c>
      <c r="AK327">
        <v>46225</v>
      </c>
      <c r="AL327">
        <v>1000000</v>
      </c>
      <c r="AM327" t="str">
        <f>IF(AI327="","SIN ESTADO",IF(AK327&lt;&gt;"","PAGA",IF(AJ327&gt;0,"VENCIDA",IF(AJ327&gt;=-5,"POR VENCER","AL DÍA"))))</f>
        <v>PAGA</v>
      </c>
      <c r="AN327" t="str">
        <v>TRANSFERENCIA</v>
      </c>
      <c r="AO327">
        <f>IF(N($H327)&lt;6,"",IF(AI327="","",AI327+31))</f>
        <v>46259</v>
      </c>
      <c r="AP327">
        <f>IF(AO327="","",TODAY()-AO327)</f>
        <v>59</v>
      </c>
      <c r="AQ327">
        <v>46259</v>
      </c>
      <c r="AR327">
        <v>1000000</v>
      </c>
      <c r="AS327" t="str">
        <f>IF(AO327="","SIN ESTADO",IF(AQ327&lt;&gt;"","PAGA",IF(AP327&gt;0,"VENCIDA",IF(AP327&gt;=-5,"POR VENCER","AL DÍA"))))</f>
        <v>PAGA</v>
      </c>
      <c r="AT327" t="str">
        <v>TRANSFERENCIA</v>
      </c>
      <c r="AU327">
        <f>IF(N($H327)&lt;7,"",IF(AO327="","",AO327+31))</f>
        <v>46290</v>
      </c>
      <c r="AV327">
        <f>IF(AU327="","",TODAY()-AU327)</f>
        <v>28</v>
      </c>
      <c r="AW327">
        <v>46287</v>
      </c>
      <c r="AX327">
        <v>1000000</v>
      </c>
      <c r="AY327" t="str">
        <f>IF(AU327="","SIN ESTADO",IF(AW327&lt;&gt;"","PAGA",IF(AV327&gt;0,"VENCIDA",IF(AV327&gt;=-5,"POR VENCER","AL DÍA"))))</f>
        <v>PAGA</v>
      </c>
      <c r="AZ327" t="str">
        <v>TRANSFERENCIA</v>
      </c>
      <c r="BA327">
        <f>IF(N($H327)&lt;8,"",IF(AU327="","",AU327+31))</f>
        <v>46321</v>
      </c>
      <c r="BB327">
        <f>IF(BA327="","",TODAY()-BA327)</f>
        <v>-3</v>
      </c>
      <c r="BE327" t="str">
        <f>IF(BA327="","SIN ESTADO",IF(BC327&lt;&gt;"","PAGA",IF(BB327&gt;0,"VENCIDA",IF(BB327&gt;=-5,"POR VENCER","AL DÍA"))))</f>
        <v>POR VENCER</v>
      </c>
      <c r="BG327">
        <f>IF(N($H327)&lt;9,"",IF(BA327="","",BA327+31))</f>
        <v>46352</v>
      </c>
      <c r="BH327">
        <f>IF(BG327="","",TODAY()-BG327)</f>
        <v>-34</v>
      </c>
      <c r="BK327" t="str">
        <f>IF(BG327="","SIN ESTADO",IF(BI327&lt;&gt;"","PAGA",IF(BH327&gt;0,"VENCIDA",IF(BH327&gt;=-5,"POR VENCER","AL DÍA"))))</f>
        <v>AL DÍA</v>
      </c>
      <c r="BM327">
        <f>IF(N($H327)&lt;10,"",IF(BG327="","",BG327+31))</f>
        <v>46383</v>
      </c>
      <c r="BN327">
        <f>IF(BM327="","",TODAY()-BM327)</f>
        <v>-65</v>
      </c>
      <c r="BQ327" t="str">
        <f>IF(BM327="","SIN ESTADO",IF(BO327&lt;&gt;"","PAGA",IF(BN327&gt;0,"VENCIDA",IF(BN327&gt;=-5,"POR VENCER","AL DÍA"))))</f>
        <v>AL DÍA</v>
      </c>
      <c r="BS327">
        <f>IF(N($H327)&lt;11,"",IF(BM327="","",BM327+31))</f>
        <v>46414</v>
      </c>
      <c r="BT327">
        <f>IF(BS327="","",TODAY()-BS327)</f>
        <v>-96</v>
      </c>
      <c r="BW327" t="str">
        <f>IF(BS327="","SIN ESTADO",IF(BU327&lt;&gt;"","PAGA",IF(BT327&gt;0,"VENCIDA",IF(BT327&gt;=-5,"POR VENCER","AL DÍA"))))</f>
        <v>AL DÍA</v>
      </c>
      <c r="BY327">
        <f>IF(N($H327)&lt;12,"",IF(BS327="","",BS327+31))</f>
        <v>46445</v>
      </c>
      <c r="BZ327">
        <f>IF(BY327="","",TODAY()-BY327)</f>
        <v>-127</v>
      </c>
      <c r="CC327" t="str">
        <f>IF(BY327="","SIN ESTADO",IF(CA327&lt;&gt;"","PAGA",IF(BZ327&gt;0,"VENCIDA",IF(BZ327&gt;=-5,"POR VENCER","AL DÍA"))))</f>
        <v>AL DÍA</v>
      </c>
      <c r="CE327">
        <f>IF(N($H327)&lt;13,"",IF(BY327="","",BY327+31))</f>
        <v>46476</v>
      </c>
      <c r="CF327">
        <f>IF(CE327="","",TODAY()-CE327)</f>
        <v>-158</v>
      </c>
      <c r="CI327" t="str">
        <f>IF(CE327="","SIN ESTADO",IF(CG327&lt;&gt;"","PAGA",IF(CF327&gt;0,"VENCIDA",IF(CF327&gt;=-5,"POR VENCER","AL DÍA"))))</f>
        <v>AL DÍA</v>
      </c>
      <c r="CK327">
        <f>IF(N($H327)&lt;14,"",IF(CE327="","",CE327+31))</f>
        <v>46507</v>
      </c>
      <c r="CL327">
        <f>IF(CK327="","",TODAY()-CK327)</f>
        <v>-189</v>
      </c>
      <c r="CO327" t="str">
        <f>IF(CK327="","SIN ESTADO",IF(CM327&lt;&gt;"","PAGA",IF(CL327&gt;0,"VENCIDA",IF(CL327&gt;=-5,"POR VENCER","AL DÍA"))))</f>
        <v>AL DÍA</v>
      </c>
      <c r="CQ327">
        <f>IF(N($H327)&lt;15,"",IF(CK327="","",CK327+31))</f>
        <v>46538</v>
      </c>
      <c r="CR327">
        <f>IF(CQ327="","",TODAY()-CQ327)</f>
        <v>-220</v>
      </c>
      <c r="CU327" t="str">
        <f>IF(CQ327="","SIN ESTADO",IF(CS327&lt;&gt;"","PAGA",IF(CR327&gt;0,"VENCIDA",IF(CR327&gt;=-5,"POR VENCER","AL DÍA"))))</f>
        <v>AL DÍA</v>
      </c>
      <c r="CW327">
        <f>IF(N($H327)&lt;16,"",IF(CQ327="","",CQ327+31))</f>
        <v>46569</v>
      </c>
      <c r="CX327">
        <f>IF(CW327="","",TODAY()-CW327)</f>
        <v>-251</v>
      </c>
      <c r="DA327" t="str">
        <f>IF(CW327="","SIN ESTADO",IF(CY327&lt;&gt;"","PAGA",IF(CX327&gt;0,"VENCIDA",IF(CX327&gt;=-5,"POR VENCER","AL DÍA"))))</f>
        <v>AL DÍA</v>
      </c>
      <c r="DC327">
        <f>IF(N($H327)&lt;17,"",IF(CW327="","",CW327+31))</f>
        <v>46600</v>
      </c>
      <c r="DD327">
        <f>IF(DC327="","",TODAY()-DC327)</f>
        <v>-282</v>
      </c>
      <c r="DG327" t="str">
        <f>IF(DC327="","SIN ESTADO",IF(DE327&lt;&gt;"","PAGA",IF(DD327&gt;0,"VENCIDA",IF(DD327&gt;=-5,"POR VENCER","AL DÍA"))))</f>
        <v>AL DÍA</v>
      </c>
      <c r="DI327">
        <f>IF(N($H327)&lt;18,"",IF(DC327="","",DC327+31))</f>
        <v>46631</v>
      </c>
      <c r="DJ327">
        <f>IF(DI327="","",TODAY()-DI327)</f>
        <v>-313</v>
      </c>
      <c r="DM327" t="str">
        <f>IF(DI327="","SIN ESTADO",IF(DK327&lt;&gt;"","PAGA",IF(DJ327&gt;0,"VENCIDA",IF(DJ327&gt;=-5,"POR VENCER","AL DÍA"))))</f>
        <v>AL DÍA</v>
      </c>
      <c r="DO327">
        <f>IF(N($H327)&lt;19,"",IF(DI327="","",DI327+31))</f>
        <v>46662</v>
      </c>
      <c r="DP327">
        <f>IF(DO327="","",TODAY()-DO327)</f>
        <v>-344</v>
      </c>
      <c r="DS327" t="str">
        <f>IF(DO327="","SIN ESTADO",IF(DQ327&lt;&gt;"","PAGA",IF(DP327&gt;0,"VENCIDA",IF(DP327&gt;=-5,"POR VENCER","AL DÍA"))))</f>
        <v>AL DÍA</v>
      </c>
      <c r="DU327">
        <f>IF(N($H327)&lt;20,"",IF(DO327="","",DO327+31))</f>
        <v>46693</v>
      </c>
      <c r="DV327">
        <f>IF(DU327="","",TODAY()-DU327)</f>
        <v>-375</v>
      </c>
      <c r="DY327" t="str">
        <f>IF(DU327="","SIN ESTADO",IF(DW327&lt;&gt;"","PAGA",IF(DV327&gt;0,"VENCIDA",IF(DV327&gt;=-5,"POR VENCER","AL DÍA"))))</f>
        <v>AL DÍA</v>
      </c>
      <c r="EA327">
        <f>IF(N($H327)&lt;21,"",IF(DU327="","",DU327+31))</f>
        <v>46724</v>
      </c>
      <c r="EB327">
        <f>IF(EA327="","",TODAY()-EA327)</f>
        <v>-406</v>
      </c>
      <c r="EE327" t="str">
        <f>IF(EA327="","SIN ESTADO",IF(EC327&lt;&gt;"","PAGA",IF(EB327&gt;0,"VENCIDA",IF(EB327&gt;=-5,"POR VENCER","AL DÍA"))))</f>
        <v>AL DÍA</v>
      </c>
      <c r="EG327">
        <f>IF(N($H327)&lt;22,"",IF(EA327="","",EA327+31))</f>
        <v>46755</v>
      </c>
      <c r="EH327">
        <f>IF(EG327="","",TODAY()-EG327)</f>
        <v>-437</v>
      </c>
      <c r="EK327" t="str">
        <f>IF(EG327="","SIN ESTADO",IF(EI327&lt;&gt;"","PAGA",IF(EH327&gt;0,"VENCIDA",IF(EH327&gt;=-5,"POR VENCER","AL DÍA"))))</f>
        <v>AL DÍA</v>
      </c>
      <c r="EM327">
        <f>IF(N($H327)&lt;23,"",IF(EG327="","",EG327+31))</f>
        <v>46786</v>
      </c>
      <c r="EN327">
        <f>IF(EM327="","",TODAY()-EM327)</f>
        <v>-468</v>
      </c>
      <c r="EQ327" t="str">
        <f>IF(EM327="","SIN ESTADO",IF(EO327&lt;&gt;"","PAGA",IF(EN327&gt;0,"VENCIDA",IF(EN327&gt;=-5,"POR VENCER","AL DÍA"))))</f>
        <v>AL DÍA</v>
      </c>
      <c r="ES327">
        <f>IF(N($H327)&lt;24,"",IF(EM327="","",EM327+31))</f>
        <v>46817</v>
      </c>
      <c r="ET327">
        <f>IF(ES327="","",TODAY()-ES327)</f>
        <v>-499</v>
      </c>
      <c r="EW327" t="str">
        <f>IF(ES327="","SIN ESTADO",IF(EU327&lt;&gt;"","PAGA",IF(ET327&gt;0,"VENCIDA",IF(ET327&gt;=-5,"POR VENCER","AL DÍA"))))</f>
        <v>AL DÍA</v>
      </c>
      <c r="EY327" t="str">
        <f>IF(N($H327)&lt;25,"",IF(ES327="","",ES327+31))</f>
        <v/>
      </c>
      <c r="EZ327" t="str">
        <f>IF(EY327="","",TODAY()-EY327)</f>
        <v/>
      </c>
      <c r="FC327" t="str">
        <f>IF(EY327="","SIN ESTADO",IF(FA327&lt;&gt;"","PAGA",IF(EZ327&gt;0,"VENCIDA",IF(EZ327&gt;=-5,"POR VENCER","AL DÍA"))))</f>
        <v>SIN ESTADO</v>
      </c>
      <c r="FE327" t="str">
        <f>IF(N($H327)&lt;26,"",IF(EY327="","",EY327+31))</f>
        <v/>
      </c>
      <c r="FF327" t="str">
        <f>IF(FE327="","",TODAY()-FE327)</f>
        <v/>
      </c>
      <c r="FI327" t="str">
        <f>IF(FE327="","SIN ESTADO",IF(FG327&lt;&gt;"","PAGA",IF(FF327&gt;0,"VENCIDA",IF(FF327&gt;=-5,"POR VENCER","AL DÍA"))))</f>
        <v>SIN ESTADO</v>
      </c>
      <c r="FK327" t="str">
        <f>IF(N($H327)&lt;27,"",IF(FE327="","",FE327+31))</f>
        <v/>
      </c>
      <c r="FL327" t="str">
        <f>IF(FK327="","",TODAY()-FK327)</f>
        <v/>
      </c>
      <c r="FO327" t="str">
        <f>IF(FK327="","SIN ESTADO",IF(FM327&lt;&gt;"","PAGA",IF(FL327&gt;0,"VENCIDA",IF(FL327&gt;=-5,"POR VENCER","AL DÍA"))))</f>
        <v>SIN ESTADO</v>
      </c>
      <c r="FQ327" t="str">
        <f>IF(N($H327)&lt;28,"",IF(FK327="","",FK327+31))</f>
        <v/>
      </c>
      <c r="FR327" t="str">
        <f>IF(FQ327="","",TODAY()-FQ327)</f>
        <v/>
      </c>
      <c r="FU327" t="str">
        <f>IF(FQ327="","SIN ESTADO",IF(FS327&lt;&gt;"","PAGA",IF(FR327&gt;0,"VENCIDA",IF(FR327&gt;=-5,"POR VENCER","AL DÍA"))))</f>
        <v>SIN ESTADO</v>
      </c>
      <c r="FW327" t="str">
        <f>IF(N($H327)&lt;29,"",IF(FQ327="","",FQ327+31))</f>
        <v/>
      </c>
      <c r="FX327" t="str">
        <f>IF(FW327="","",TODAY()-FW327)</f>
        <v/>
      </c>
      <c r="GA327" t="str">
        <f>IF(FW327="","SIN ESTADO",IF(FY327&lt;&gt;"","PAGA",IF(FX327&gt;0,"VENCIDA",IF(FX327&gt;=-5,"POR VENCER","AL DÍA"))))</f>
        <v>SIN ESTADO</v>
      </c>
      <c r="GC327" t="str">
        <f>IF(N($H327)&lt;30,"",IF(FW327="","",FW327+31))</f>
        <v/>
      </c>
      <c r="GD327" t="str">
        <f>IF(GC327="","",TODAY()-GC327)</f>
        <v/>
      </c>
      <c r="GG327" t="str">
        <f>IF(GC327="","SIN ESTADO",IF(GE327&lt;&gt;"","PAGA",IF(GD327&gt;0,"VENCIDA",IF(GD327&gt;=-5,"POR VENCER","AL DÍA"))))</f>
        <v>SIN ESTADO</v>
      </c>
      <c r="GI327" t="str">
        <f>IF(N($H327)&lt;31,"",IF(GC327="","",GC327+31))</f>
        <v/>
      </c>
      <c r="GJ327" t="str">
        <f>IF(GI327="","",TODAY()-GI327)</f>
        <v/>
      </c>
      <c r="GM327" t="str">
        <f>IF(GI327="","SIN ESTADO",IF(GK327&lt;&gt;"","PAGA",IF(GJ327&gt;0,"VENCIDA",IF(GJ327&gt;=-5,"POR VENCER","AL DÍA"))))</f>
        <v>SIN ESTADO</v>
      </c>
      <c r="GO327" t="str">
        <f>IF(N($H327)&lt;32,"",IF(GI327="","",GI327+31))</f>
        <v/>
      </c>
      <c r="GP327" t="str">
        <f>IF(GO327="","",TODAY()-GO327)</f>
        <v/>
      </c>
      <c r="GS327" t="str">
        <f>IF(GO327="","SIN ESTADO",IF(GQ327&lt;&gt;"","PAGA",IF(GP327&gt;0,"VENCIDA",IF(GP327&gt;=-5,"POR VENCER","AL DÍA"))))</f>
        <v>SIN ESTADO</v>
      </c>
      <c r="GU327" t="str">
        <f>IF(N($H327)&lt;33,"",IF(GO327="","",GO327+31))</f>
        <v/>
      </c>
      <c r="GV327" t="str">
        <f>IF(GU327="","",TODAY()-GU327)</f>
        <v/>
      </c>
      <c r="GY327" t="str">
        <f>IF(GU327="","SIN ESTADO",IF(GW327&lt;&gt;"","PAGA",IF(GV327&gt;0,"VENCIDA",IF(GV327&gt;=-5,"POR VENCER","AL DÍA"))))</f>
        <v>SIN ESTADO</v>
      </c>
      <c r="HA327" t="str">
        <f>IF(N($H327)&lt;34,"",IF(GU327="","",GU327+31))</f>
        <v/>
      </c>
      <c r="HB327" t="str">
        <f>IF(HA327="","",TODAY()-HA327)</f>
        <v/>
      </c>
      <c r="HE327" t="str">
        <f>IF(HA327="","SIN ESTADO",IF(HC327&lt;&gt;"","PAGA",IF(HB327&gt;0,"VENCIDA",IF(HB327&gt;=-5,"POR VENCER","AL DÍA"))))</f>
        <v>SIN ESTADO</v>
      </c>
      <c r="HG327" t="str">
        <f>IF(N($H327)&lt;35,"",IF(HA327="","",HA327+31))</f>
        <v/>
      </c>
      <c r="HH327" t="str">
        <f>IF(HG327="","",TODAY()-HG327)</f>
        <v/>
      </c>
      <c r="HK327" t="str">
        <f>IF(HG327="","SIN ESTADO",IF(HI327&lt;&gt;"","PAGA",IF(HH327&gt;0,"VENCIDA",IF(HH327&gt;=-5,"POR VENCER","AL DÍA"))))</f>
        <v>SIN ESTADO</v>
      </c>
      <c r="HM327" t="str">
        <f>IF(N($H327)&lt;36,"",IF(HG327="","",HG327+31))</f>
        <v/>
      </c>
      <c r="HN327" t="str">
        <f>IF(HM327="","",TODAY()-HM327)</f>
        <v/>
      </c>
      <c r="HQ327" t="str">
        <f>IF(HM327="","SIN ESTADO",IF(HO327&lt;&gt;"","PAGA",IF(HN327&gt;0,"VENCIDA",IF(HN327&gt;=-5,"POR VENCER","AL DÍA"))))</f>
        <v>SIN ESTADO</v>
      </c>
      <c r="HS327">
        <f>N327+T327+Z327+AF327+AL327+AR327+AX327+BD327+BJ327+BP327+BV327+CB327+CH327+CN327+CT327+CZ327+DF327+DL327+DR327+DX327+ED327+EJ327+EP327+EV327+FB327+FH327+FN327+FT327+FZ327+GF327+GL327+GR327+GX327+HD327+HJ327+HP327</f>
        <v>7000000</v>
      </c>
      <c r="HU327">
        <f>IFERROR(N($J327),0)</f>
        <v>1000000</v>
      </c>
      <c r="HW327">
        <f>SUMPRODUCT((MOD(COLUMN($M327:$HR327)-COLUMN($M327),6)=0)*ISNUMBER($M327:$HR327)*($M327:$HR327&gt;=RESUMEN!$C$26)*($M327:$HR327&lt;=RESUMEN!$C$27)*IFERROR(N($N327:$HS327),0))</f>
        <v>1000000</v>
      </c>
      <c r="HX327">
        <f>SUMPRODUCT((MOD(COLUMN($M327:$HR327)-COLUMN($M327),6)=0)*ISNUMBER($M327:$HR327)*($M327:$HR327&gt;=RESUMEN!$C$26)*($M327:$HR327&lt;=RESUMEN!$C$27))</f>
        <v>1</v>
      </c>
    </row>
    <row r="328">
      <c r="B328">
        <f>VENTAS!A327</f>
        <v>325</v>
      </c>
      <c r="C328" t="str">
        <f>VENTAS!B327</f>
        <v xml:space="preserve">LC2 - 33 - 9 </v>
      </c>
      <c r="D328" t="str">
        <f>VENTAS!C327</f>
        <v>VENDIDO</v>
      </c>
      <c r="E328">
        <f>VENTAS!D327</f>
        <v>31000000</v>
      </c>
      <c r="F328">
        <f>VENTAS!J327</f>
        <v>25500000</v>
      </c>
      <c r="G328">
        <f>VENTAS!F327</f>
        <v>46058</v>
      </c>
      <c r="H328">
        <f>VENTAS!K327</f>
        <v>1</v>
      </c>
      <c r="I328" t="str">
        <f>VENTAS!M327</f>
        <v xml:space="preserve">05 DE CADA MES </v>
      </c>
      <c r="J328">
        <f>VENTAS!L327</f>
        <v>25500000</v>
      </c>
      <c r="K328">
        <f>IF(N($H328)&lt;1,"",$G328+31)</f>
        <v>46089</v>
      </c>
      <c r="L328">
        <f>IF(K328="","",TODAY()-K328)</f>
        <v>229</v>
      </c>
      <c r="M328">
        <v>46132</v>
      </c>
      <c r="N328">
        <v>25500000</v>
      </c>
      <c r="O328" t="str">
        <f>IF(K328="","SIN ESTADO",IF(M328&lt;&gt;"","PAGA",IF(L328&gt;0,"VENCIDA",IF(L328&gt;=-5,"POR VENCER","AL DÍA"))))</f>
        <v>PAGA</v>
      </c>
      <c r="Q328" t="str">
        <f>IF(N($H328)&lt;2,"",IF(K328="","",K328+31))</f>
        <v/>
      </c>
      <c r="R328" t="str">
        <f>IF(Q328="","",TODAY()-Q328)</f>
        <v/>
      </c>
      <c r="U328" t="str">
        <f>IF(Q328="","SIN ESTADO",IF(S328&lt;&gt;"","PAGA",IF(R328&gt;0,"VENCIDA",IF(R328&gt;=-5,"POR VENCER","AL DÍA"))))</f>
        <v>SIN ESTADO</v>
      </c>
      <c r="W328" t="str">
        <f>IF(N($H328)&lt;3,"",IF(Q328="","",Q328+31))</f>
        <v/>
      </c>
      <c r="X328" t="str">
        <f>IF(W328="","",TODAY()-W328)</f>
        <v/>
      </c>
      <c r="AA328" t="str">
        <f>IF(W328="","SIN ESTADO",IF(Y328&lt;&gt;"","PAGA",IF(X328&gt;0,"VENCIDA",IF(X328&gt;=-5,"POR VENCER","AL DÍA"))))</f>
        <v>SIN ESTADO</v>
      </c>
      <c r="AC328" t="str">
        <f>IF(N($H328)&lt;4,"",IF(W328="","",W328+31))</f>
        <v/>
      </c>
      <c r="AD328" t="str">
        <f>IF(AC328="","",TODAY()-AC328)</f>
        <v/>
      </c>
      <c r="AG328" t="str">
        <f>IF(AC328="","SIN ESTADO",IF(AE328&lt;&gt;"","PAGA",IF(AD328&gt;0,"VENCIDA",IF(AD328&gt;=-5,"POR VENCER","AL DÍA"))))</f>
        <v>SIN ESTADO</v>
      </c>
      <c r="AI328" t="str">
        <f>IF(N($H328)&lt;5,"",IF(AC328="","",AC328+31))</f>
        <v/>
      </c>
      <c r="AJ328" t="str">
        <f>IF(AI328="","",TODAY()-AI328)</f>
        <v/>
      </c>
      <c r="AM328" t="str">
        <f>IF(AI328="","SIN ESTADO",IF(AK328&lt;&gt;"","PAGA",IF(AJ328&gt;0,"VENCIDA",IF(AJ328&gt;=-5,"POR VENCER","AL DÍA"))))</f>
        <v>SIN ESTADO</v>
      </c>
      <c r="AO328" t="str">
        <f>IF(N($H328)&lt;6,"",IF(AI328="","",AI328+31))</f>
        <v/>
      </c>
      <c r="AP328" t="str">
        <f>IF(AO328="","",TODAY()-AO328)</f>
        <v/>
      </c>
      <c r="AS328" t="str">
        <f>IF(AO328="","SIN ESTADO",IF(AQ328&lt;&gt;"","PAGA",IF(AP328&gt;0,"VENCIDA",IF(AP328&gt;=-5,"POR VENCER","AL DÍA"))))</f>
        <v>SIN ESTADO</v>
      </c>
      <c r="AU328" t="str">
        <f>IF(N($H328)&lt;7,"",IF(AO328="","",AO328+31))</f>
        <v/>
      </c>
      <c r="AV328" t="str">
        <f>IF(AU328="","",TODAY()-AU328)</f>
        <v/>
      </c>
      <c r="AY328" t="str">
        <f>IF(AU328="","SIN ESTADO",IF(AW328&lt;&gt;"","PAGA",IF(AV328&gt;0,"VENCIDA",IF(AV328&gt;=-5,"POR VENCER","AL DÍA"))))</f>
        <v>SIN ESTADO</v>
      </c>
      <c r="BA328" t="str">
        <f>IF(N($H328)&lt;8,"",IF(AU328="","",AU328+31))</f>
        <v/>
      </c>
      <c r="BB328" t="str">
        <f>IF(BA328="","",TODAY()-BA328)</f>
        <v/>
      </c>
      <c r="BE328" t="str">
        <f>IF(BA328="","SIN ESTADO",IF(BC328&lt;&gt;"","PAGA",IF(BB328&gt;0,"VENCIDA",IF(BB328&gt;=-5,"POR VENCER","AL DÍA"))))</f>
        <v>SIN ESTADO</v>
      </c>
      <c r="BG328" t="str">
        <f>IF(N($H328)&lt;9,"",IF(BA328="","",BA328+31))</f>
        <v/>
      </c>
      <c r="BH328" t="str">
        <f>IF(BG328="","",TODAY()-BG328)</f>
        <v/>
      </c>
      <c r="BK328" t="str">
        <f>IF(BG328="","SIN ESTADO",IF(BI328&lt;&gt;"","PAGA",IF(BH328&gt;0,"VENCIDA",IF(BH328&gt;=-5,"POR VENCER","AL DÍA"))))</f>
        <v>SIN ESTADO</v>
      </c>
      <c r="BM328" t="str">
        <f>IF(N($H328)&lt;10,"",IF(BG328="","",BG328+31))</f>
        <v/>
      </c>
      <c r="BN328" t="str">
        <f>IF(BM328="","",TODAY()-BM328)</f>
        <v/>
      </c>
      <c r="BQ328" t="str">
        <f>IF(BM328="","SIN ESTADO",IF(BO328&lt;&gt;"","PAGA",IF(BN328&gt;0,"VENCIDA",IF(BN328&gt;=-5,"POR VENCER","AL DÍA"))))</f>
        <v>SIN ESTADO</v>
      </c>
      <c r="BS328" t="str">
        <f>IF(N($H328)&lt;11,"",IF(BM328="","",BM328+31))</f>
        <v/>
      </c>
      <c r="BT328" t="str">
        <f>IF(BS328="","",TODAY()-BS328)</f>
        <v/>
      </c>
      <c r="BW328" t="str">
        <f>IF(BS328="","SIN ESTADO",IF(BU328&lt;&gt;"","PAGA",IF(BT328&gt;0,"VENCIDA",IF(BT328&gt;=-5,"POR VENCER","AL DÍA"))))</f>
        <v>SIN ESTADO</v>
      </c>
      <c r="BY328" t="str">
        <f>IF(N($H328)&lt;12,"",IF(BS328="","",BS328+31))</f>
        <v/>
      </c>
      <c r="BZ328" t="str">
        <f>IF(BY328="","",TODAY()-BY328)</f>
        <v/>
      </c>
      <c r="CC328" t="str">
        <f>IF(BY328="","SIN ESTADO",IF(CA328&lt;&gt;"","PAGA",IF(BZ328&gt;0,"VENCIDA",IF(BZ328&gt;=-5,"POR VENCER","AL DÍA"))))</f>
        <v>SIN ESTADO</v>
      </c>
      <c r="CE328" t="str">
        <f>IF(N($H328)&lt;13,"",IF(BY328="","",BY328+31))</f>
        <v/>
      </c>
      <c r="CF328" t="str">
        <f>IF(CE328="","",TODAY()-CE328)</f>
        <v/>
      </c>
      <c r="CI328" t="str">
        <f>IF(CE328="","SIN ESTADO",IF(CG328&lt;&gt;"","PAGA",IF(CF328&gt;0,"VENCIDA",IF(CF328&gt;=-5,"POR VENCER","AL DÍA"))))</f>
        <v>SIN ESTADO</v>
      </c>
      <c r="CK328" t="str">
        <f>IF(N($H328)&lt;14,"",IF(CE328="","",CE328+31))</f>
        <v/>
      </c>
      <c r="CL328" t="str">
        <f>IF(CK328="","",TODAY()-CK328)</f>
        <v/>
      </c>
      <c r="CO328" t="str">
        <f>IF(CK328="","SIN ESTADO",IF(CM328&lt;&gt;"","PAGA",IF(CL328&gt;0,"VENCIDA",IF(CL328&gt;=-5,"POR VENCER","AL DÍA"))))</f>
        <v>SIN ESTADO</v>
      </c>
      <c r="CQ328" t="str">
        <f>IF(N($H328)&lt;15,"",IF(CK328="","",CK328+31))</f>
        <v/>
      </c>
      <c r="CR328" t="str">
        <f>IF(CQ328="","",TODAY()-CQ328)</f>
        <v/>
      </c>
      <c r="CU328" t="str">
        <f>IF(CQ328="","SIN ESTADO",IF(CS328&lt;&gt;"","PAGA",IF(CR328&gt;0,"VENCIDA",IF(CR328&gt;=-5,"POR VENCER","AL DÍA"))))</f>
        <v>SIN ESTADO</v>
      </c>
      <c r="CW328" t="str">
        <f>IF(N($H328)&lt;16,"",IF(CQ328="","",CQ328+31))</f>
        <v/>
      </c>
      <c r="CX328" t="str">
        <f>IF(CW328="","",TODAY()-CW328)</f>
        <v/>
      </c>
      <c r="DA328" t="str">
        <f>IF(CW328="","SIN ESTADO",IF(CY328&lt;&gt;"","PAGA",IF(CX328&gt;0,"VENCIDA",IF(CX328&gt;=-5,"POR VENCER","AL DÍA"))))</f>
        <v>SIN ESTADO</v>
      </c>
      <c r="DC328" t="str">
        <f>IF(N($H328)&lt;17,"",IF(CW328="","",CW328+31))</f>
        <v/>
      </c>
      <c r="DD328" t="str">
        <f>IF(DC328="","",TODAY()-DC328)</f>
        <v/>
      </c>
      <c r="DG328" t="str">
        <f>IF(DC328="","SIN ESTADO",IF(DE328&lt;&gt;"","PAGA",IF(DD328&gt;0,"VENCIDA",IF(DD328&gt;=-5,"POR VENCER","AL DÍA"))))</f>
        <v>SIN ESTADO</v>
      </c>
      <c r="DI328" t="str">
        <f>IF(N($H328)&lt;18,"",IF(DC328="","",DC328+31))</f>
        <v/>
      </c>
      <c r="DJ328" t="str">
        <f>IF(DI328="","",TODAY()-DI328)</f>
        <v/>
      </c>
      <c r="DM328" t="str">
        <f>IF(DI328="","SIN ESTADO",IF(DK328&lt;&gt;"","PAGA",IF(DJ328&gt;0,"VENCIDA",IF(DJ328&gt;=-5,"POR VENCER","AL DÍA"))))</f>
        <v>SIN ESTADO</v>
      </c>
      <c r="DO328" t="str">
        <f>IF(N($H328)&lt;19,"",IF(DI328="","",DI328+31))</f>
        <v/>
      </c>
      <c r="DP328" t="str">
        <f>IF(DO328="","",TODAY()-DO328)</f>
        <v/>
      </c>
      <c r="DS328" t="str">
        <f>IF(DO328="","SIN ESTADO",IF(DQ328&lt;&gt;"","PAGA",IF(DP328&gt;0,"VENCIDA",IF(DP328&gt;=-5,"POR VENCER","AL DÍA"))))</f>
        <v>SIN ESTADO</v>
      </c>
      <c r="DU328" t="str">
        <f>IF(N($H328)&lt;20,"",IF(DO328="","",DO328+31))</f>
        <v/>
      </c>
      <c r="DV328" t="str">
        <f>IF(DU328="","",TODAY()-DU328)</f>
        <v/>
      </c>
      <c r="DY328" t="str">
        <f>IF(DU328="","SIN ESTADO",IF(DW328&lt;&gt;"","PAGA",IF(DV328&gt;0,"VENCIDA",IF(DV328&gt;=-5,"POR VENCER","AL DÍA"))))</f>
        <v>SIN ESTADO</v>
      </c>
      <c r="EA328" t="str">
        <f>IF(N($H328)&lt;21,"",IF(DU328="","",DU328+31))</f>
        <v/>
      </c>
      <c r="EB328" t="str">
        <f>IF(EA328="","",TODAY()-EA328)</f>
        <v/>
      </c>
      <c r="EE328" t="str">
        <f>IF(EA328="","SIN ESTADO",IF(EC328&lt;&gt;"","PAGA",IF(EB328&gt;0,"VENCIDA",IF(EB328&gt;=-5,"POR VENCER","AL DÍA"))))</f>
        <v>SIN ESTADO</v>
      </c>
      <c r="EG328" t="str">
        <f>IF(N($H328)&lt;22,"",IF(EA328="","",EA328+31))</f>
        <v/>
      </c>
      <c r="EH328" t="str">
        <f>IF(EG328="","",TODAY()-EG328)</f>
        <v/>
      </c>
      <c r="EK328" t="str">
        <f>IF(EG328="","SIN ESTADO",IF(EI328&lt;&gt;"","PAGA",IF(EH328&gt;0,"VENCIDA",IF(EH328&gt;=-5,"POR VENCER","AL DÍA"))))</f>
        <v>SIN ESTADO</v>
      </c>
      <c r="EM328" t="str">
        <f>IF(N($H328)&lt;23,"",IF(EG328="","",EG328+31))</f>
        <v/>
      </c>
      <c r="EN328" t="str">
        <f>IF(EM328="","",TODAY()-EM328)</f>
        <v/>
      </c>
      <c r="EQ328" t="str">
        <f>IF(EM328="","SIN ESTADO",IF(EO328&lt;&gt;"","PAGA",IF(EN328&gt;0,"VENCIDA",IF(EN328&gt;=-5,"POR VENCER","AL DÍA"))))</f>
        <v>SIN ESTADO</v>
      </c>
      <c r="ES328" t="str">
        <f>IF(N($H328)&lt;24,"",IF(EM328="","",EM328+31))</f>
        <v/>
      </c>
      <c r="ET328" t="str">
        <f>IF(ES328="","",TODAY()-ES328)</f>
        <v/>
      </c>
      <c r="EW328" t="str">
        <f>IF(ES328="","SIN ESTADO",IF(EU328&lt;&gt;"","PAGA",IF(ET328&gt;0,"VENCIDA",IF(ET328&gt;=-5,"POR VENCER","AL DÍA"))))</f>
        <v>SIN ESTADO</v>
      </c>
      <c r="EY328" t="str">
        <f>IF(N($H328)&lt;25,"",IF(ES328="","",ES328+31))</f>
        <v/>
      </c>
      <c r="EZ328" t="str">
        <f>IF(EY328="","",TODAY()-EY328)</f>
        <v/>
      </c>
      <c r="FC328" t="str">
        <f>IF(EY328="","SIN ESTADO",IF(FA328&lt;&gt;"","PAGA",IF(EZ328&gt;0,"VENCIDA",IF(EZ328&gt;=-5,"POR VENCER","AL DÍA"))))</f>
        <v>SIN ESTADO</v>
      </c>
      <c r="FE328" t="str">
        <f>IF(N($H328)&lt;26,"",IF(EY328="","",EY328+31))</f>
        <v/>
      </c>
      <c r="FF328" t="str">
        <f>IF(FE328="","",TODAY()-FE328)</f>
        <v/>
      </c>
      <c r="FI328" t="str">
        <f>IF(FE328="","SIN ESTADO",IF(FG328&lt;&gt;"","PAGA",IF(FF328&gt;0,"VENCIDA",IF(FF328&gt;=-5,"POR VENCER","AL DÍA"))))</f>
        <v>SIN ESTADO</v>
      </c>
      <c r="FK328" t="str">
        <f>IF(N($H328)&lt;27,"",IF(FE328="","",FE328+31))</f>
        <v/>
      </c>
      <c r="FL328" t="str">
        <f>IF(FK328="","",TODAY()-FK328)</f>
        <v/>
      </c>
      <c r="FO328" t="str">
        <f>IF(FK328="","SIN ESTADO",IF(FM328&lt;&gt;"","PAGA",IF(FL328&gt;0,"VENCIDA",IF(FL328&gt;=-5,"POR VENCER","AL DÍA"))))</f>
        <v>SIN ESTADO</v>
      </c>
      <c r="FQ328" t="str">
        <f>IF(N($H328)&lt;28,"",IF(FK328="","",FK328+31))</f>
        <v/>
      </c>
      <c r="FR328" t="str">
        <f>IF(FQ328="","",TODAY()-FQ328)</f>
        <v/>
      </c>
      <c r="FU328" t="str">
        <f>IF(FQ328="","SIN ESTADO",IF(FS328&lt;&gt;"","PAGA",IF(FR328&gt;0,"VENCIDA",IF(FR328&gt;=-5,"POR VENCER","AL DÍA"))))</f>
        <v>SIN ESTADO</v>
      </c>
      <c r="FW328" t="str">
        <f>IF(N($H328)&lt;29,"",IF(FQ328="","",FQ328+31))</f>
        <v/>
      </c>
      <c r="FX328" t="str">
        <f>IF(FW328="","",TODAY()-FW328)</f>
        <v/>
      </c>
      <c r="GA328" t="str">
        <f>IF(FW328="","SIN ESTADO",IF(FY328&lt;&gt;"","PAGA",IF(FX328&gt;0,"VENCIDA",IF(FX328&gt;=-5,"POR VENCER","AL DÍA"))))</f>
        <v>SIN ESTADO</v>
      </c>
      <c r="GC328" t="str">
        <f>IF(N($H328)&lt;30,"",IF(FW328="","",FW328+31))</f>
        <v/>
      </c>
      <c r="GD328" t="str">
        <f>IF(GC328="","",TODAY()-GC328)</f>
        <v/>
      </c>
      <c r="GG328" t="str">
        <f>IF(GC328="","SIN ESTADO",IF(GE328&lt;&gt;"","PAGA",IF(GD328&gt;0,"VENCIDA",IF(GD328&gt;=-5,"POR VENCER","AL DÍA"))))</f>
        <v>SIN ESTADO</v>
      </c>
      <c r="GI328" t="str">
        <f>IF(N($H328)&lt;31,"",IF(GC328="","",GC328+31))</f>
        <v/>
      </c>
      <c r="GJ328" t="str">
        <f>IF(GI328="","",TODAY()-GI328)</f>
        <v/>
      </c>
      <c r="GM328" t="str">
        <f>IF(GI328="","SIN ESTADO",IF(GK328&lt;&gt;"","PAGA",IF(GJ328&gt;0,"VENCIDA",IF(GJ328&gt;=-5,"POR VENCER","AL DÍA"))))</f>
        <v>SIN ESTADO</v>
      </c>
      <c r="GO328" t="str">
        <f>IF(N($H328)&lt;32,"",IF(GI328="","",GI328+31))</f>
        <v/>
      </c>
      <c r="GP328" t="str">
        <f>IF(GO328="","",TODAY()-GO328)</f>
        <v/>
      </c>
      <c r="GS328" t="str">
        <f>IF(GO328="","SIN ESTADO",IF(GQ328&lt;&gt;"","PAGA",IF(GP328&gt;0,"VENCIDA",IF(GP328&gt;=-5,"POR VENCER","AL DÍA"))))</f>
        <v>SIN ESTADO</v>
      </c>
      <c r="GU328" t="str">
        <f>IF(N($H328)&lt;33,"",IF(GO328="","",GO328+31))</f>
        <v/>
      </c>
      <c r="GV328" t="str">
        <f>IF(GU328="","",TODAY()-GU328)</f>
        <v/>
      </c>
      <c r="GY328" t="str">
        <f>IF(GU328="","SIN ESTADO",IF(GW328&lt;&gt;"","PAGA",IF(GV328&gt;0,"VENCIDA",IF(GV328&gt;=-5,"POR VENCER","AL DÍA"))))</f>
        <v>SIN ESTADO</v>
      </c>
      <c r="HA328" t="str">
        <f>IF(N($H328)&lt;34,"",IF(GU328="","",GU328+31))</f>
        <v/>
      </c>
      <c r="HB328" t="str">
        <f>IF(HA328="","",TODAY()-HA328)</f>
        <v/>
      </c>
      <c r="HE328" t="str">
        <f>IF(HA328="","SIN ESTADO",IF(HC328&lt;&gt;"","PAGA",IF(HB328&gt;0,"VENCIDA",IF(HB328&gt;=-5,"POR VENCER","AL DÍA"))))</f>
        <v>SIN ESTADO</v>
      </c>
      <c r="HG328" t="str">
        <f>IF(N($H328)&lt;35,"",IF(HA328="","",HA328+31))</f>
        <v/>
      </c>
      <c r="HH328" t="str">
        <f>IF(HG328="","",TODAY()-HG328)</f>
        <v/>
      </c>
      <c r="HK328" t="str">
        <f>IF(HG328="","SIN ESTADO",IF(HI328&lt;&gt;"","PAGA",IF(HH328&gt;0,"VENCIDA",IF(HH328&gt;=-5,"POR VENCER","AL DÍA"))))</f>
        <v>SIN ESTADO</v>
      </c>
      <c r="HM328" t="str">
        <f>IF(N($H328)&lt;36,"",IF(HG328="","",HG328+31))</f>
        <v/>
      </c>
      <c r="HN328" t="str">
        <f>IF(HM328="","",TODAY()-HM328)</f>
        <v/>
      </c>
      <c r="HQ328" t="str">
        <f>IF(HM328="","SIN ESTADO",IF(HO328&lt;&gt;"","PAGA",IF(HN328&gt;0,"VENCIDA",IF(HN328&gt;=-5,"POR VENCER","AL DÍA"))))</f>
        <v>SIN ESTADO</v>
      </c>
      <c r="HS328">
        <f>N328+T328+Z328+AF328+AL328+AR328+AX328+BD328+BJ328+BP328+BV328+CB328+CH328+CN328+CT328+CZ328+DF328+DL328+DR328+DX328+ED328+EJ328+EP328+EV328+FB328+FH328+FN328+FT328+FZ328+GF328+GL328+GR328+GX328+HD328+HJ328+HP328</f>
        <v>25500000</v>
      </c>
      <c r="HU328">
        <f>IFERROR(N($J328),0)</f>
        <v>25500000</v>
      </c>
      <c r="HW328">
        <f>SUMPRODUCT((MOD(COLUMN($M328:$HR328)-COLUMN($M328),6)=0)*ISNUMBER($M328:$HR328)*($M328:$HR328&gt;=RESUMEN!$C$26)*($M328:$HR328&lt;=RESUMEN!$C$27)*IFERROR(N($N328:$HS328),0))</f>
        <v>0</v>
      </c>
      <c r="HX328">
        <f>SUMPRODUCT((MOD(COLUMN($M328:$HR328)-COLUMN($M328),6)=0)*ISNUMBER($M328:$HR328)*($M328:$HR328&gt;=RESUMEN!$C$26)*($M328:$HR328&lt;=RESUMEN!$C$27))</f>
        <v>0</v>
      </c>
    </row>
    <row r="329">
      <c r="B329">
        <f>VENTAS!A328</f>
        <v>326</v>
      </c>
      <c r="C329" t="str">
        <f>VENTAS!B328</f>
        <v xml:space="preserve">LC2 - 33 - 10 </v>
      </c>
      <c r="D329" t="str">
        <f>VENTAS!C328</f>
        <v>EN NEGOCIACIÓN</v>
      </c>
      <c r="E329">
        <f>VENTAS!D328</f>
        <v>0</v>
      </c>
      <c r="F329">
        <f>VENTAS!J328</f>
        <v>0</v>
      </c>
      <c r="G329">
        <f>VENTAS!F328</f>
        <v>0</v>
      </c>
      <c r="H329">
        <f>VENTAS!K328</f>
        <v>0</v>
      </c>
      <c r="I329">
        <f>VENTAS!M328</f>
        <v>0</v>
      </c>
      <c r="J329">
        <f>VENTAS!L328</f>
        <v>0</v>
      </c>
      <c r="K329" t="str">
        <f>IF(N($H329)&lt;1,"",$G329+31)</f>
        <v/>
      </c>
      <c r="L329" t="str">
        <f>IF(K329="","",TODAY()-K329)</f>
        <v/>
      </c>
      <c r="O329" t="str">
        <f>IF(K329="","SIN ESTADO",IF(M329&lt;&gt;"","PAGA",IF(L329&gt;0,"VENCIDA",IF(L329&gt;=-5,"POR VENCER","AL DÍA"))))</f>
        <v>SIN ESTADO</v>
      </c>
      <c r="Q329" t="str">
        <f>IF(N($H329)&lt;2,"",IF(K329="","",K329+31))</f>
        <v/>
      </c>
      <c r="R329" t="str">
        <f>IF(Q329="","",TODAY()-Q329)</f>
        <v/>
      </c>
      <c r="U329" t="str">
        <f>IF(Q329="","SIN ESTADO",IF(S329&lt;&gt;"","PAGA",IF(R329&gt;0,"VENCIDA",IF(R329&gt;=-5,"POR VENCER","AL DÍA"))))</f>
        <v>SIN ESTADO</v>
      </c>
      <c r="W329" t="str">
        <f>IF(N($H329)&lt;3,"",IF(Q329="","",Q329+31))</f>
        <v/>
      </c>
      <c r="X329" t="str">
        <f>IF(W329="","",TODAY()-W329)</f>
        <v/>
      </c>
      <c r="AA329" t="str">
        <f>IF(W329="","SIN ESTADO",IF(Y329&lt;&gt;"","PAGA",IF(X329&gt;0,"VENCIDA",IF(X329&gt;=-5,"POR VENCER","AL DÍA"))))</f>
        <v>SIN ESTADO</v>
      </c>
      <c r="AC329" t="str">
        <f>IF(N($H329)&lt;4,"",IF(W329="","",W329+31))</f>
        <v/>
      </c>
      <c r="AD329" t="str">
        <f>IF(AC329="","",TODAY()-AC329)</f>
        <v/>
      </c>
      <c r="AG329" t="str">
        <f>IF(AC329="","SIN ESTADO",IF(AE329&lt;&gt;"","PAGA",IF(AD329&gt;0,"VENCIDA",IF(AD329&gt;=-5,"POR VENCER","AL DÍA"))))</f>
        <v>SIN ESTADO</v>
      </c>
      <c r="AI329" t="str">
        <f>IF(N($H329)&lt;5,"",IF(AC329="","",AC329+31))</f>
        <v/>
      </c>
      <c r="AJ329" t="str">
        <f>IF(AI329="","",TODAY()-AI329)</f>
        <v/>
      </c>
      <c r="AM329" t="str">
        <f>IF(AI329="","SIN ESTADO",IF(AK329&lt;&gt;"","PAGA",IF(AJ329&gt;0,"VENCIDA",IF(AJ329&gt;=-5,"POR VENCER","AL DÍA"))))</f>
        <v>SIN ESTADO</v>
      </c>
      <c r="AO329" t="str">
        <f>IF(N($H329)&lt;6,"",IF(AI329="","",AI329+31))</f>
        <v/>
      </c>
      <c r="AP329" t="str">
        <f>IF(AO329="","",TODAY()-AO329)</f>
        <v/>
      </c>
      <c r="AS329" t="str">
        <f>IF(AO329="","SIN ESTADO",IF(AQ329&lt;&gt;"","PAGA",IF(AP329&gt;0,"VENCIDA",IF(AP329&gt;=-5,"POR VENCER","AL DÍA"))))</f>
        <v>SIN ESTADO</v>
      </c>
      <c r="AU329" t="str">
        <f>IF(N($H329)&lt;7,"",IF(AO329="","",AO329+31))</f>
        <v/>
      </c>
      <c r="AV329" t="str">
        <f>IF(AU329="","",TODAY()-AU329)</f>
        <v/>
      </c>
      <c r="AY329" t="str">
        <f>IF(AU329="","SIN ESTADO",IF(AW329&lt;&gt;"","PAGA",IF(AV329&gt;0,"VENCIDA",IF(AV329&gt;=-5,"POR VENCER","AL DÍA"))))</f>
        <v>SIN ESTADO</v>
      </c>
      <c r="BA329" t="str">
        <f>IF(N($H329)&lt;8,"",IF(AU329="","",AU329+31))</f>
        <v/>
      </c>
      <c r="BB329" t="str">
        <f>IF(BA329="","",TODAY()-BA329)</f>
        <v/>
      </c>
      <c r="BE329" t="str">
        <f>IF(BA329="","SIN ESTADO",IF(BC329&lt;&gt;"","PAGA",IF(BB329&gt;0,"VENCIDA",IF(BB329&gt;=-5,"POR VENCER","AL DÍA"))))</f>
        <v>SIN ESTADO</v>
      </c>
      <c r="BG329" t="str">
        <f>IF(N($H329)&lt;9,"",IF(BA329="","",BA329+31))</f>
        <v/>
      </c>
      <c r="BH329" t="str">
        <f>IF(BG329="","",TODAY()-BG329)</f>
        <v/>
      </c>
      <c r="BK329" t="str">
        <f>IF(BG329="","SIN ESTADO",IF(BI329&lt;&gt;"","PAGA",IF(BH329&gt;0,"VENCIDA",IF(BH329&gt;=-5,"POR VENCER","AL DÍA"))))</f>
        <v>SIN ESTADO</v>
      </c>
      <c r="BM329" t="str">
        <f>IF(N($H329)&lt;10,"",IF(BG329="","",BG329+31))</f>
        <v/>
      </c>
      <c r="BN329" t="str">
        <f>IF(BM329="","",TODAY()-BM329)</f>
        <v/>
      </c>
      <c r="BQ329" t="str">
        <f>IF(BM329="","SIN ESTADO",IF(BO329&lt;&gt;"","PAGA",IF(BN329&gt;0,"VENCIDA",IF(BN329&gt;=-5,"POR VENCER","AL DÍA"))))</f>
        <v>SIN ESTADO</v>
      </c>
      <c r="BS329" t="str">
        <f>IF(N($H329)&lt;11,"",IF(BM329="","",BM329+31))</f>
        <v/>
      </c>
      <c r="BT329" t="str">
        <f>IF(BS329="","",TODAY()-BS329)</f>
        <v/>
      </c>
      <c r="BW329" t="str">
        <f>IF(BS329="","SIN ESTADO",IF(BU329&lt;&gt;"","PAGA",IF(BT329&gt;0,"VENCIDA",IF(BT329&gt;=-5,"POR VENCER","AL DÍA"))))</f>
        <v>SIN ESTADO</v>
      </c>
      <c r="BY329" t="str">
        <f>IF(N($H329)&lt;12,"",IF(BS329="","",BS329+31))</f>
        <v/>
      </c>
      <c r="BZ329" t="str">
        <f>IF(BY329="","",TODAY()-BY329)</f>
        <v/>
      </c>
      <c r="CC329" t="str">
        <f>IF(BY329="","SIN ESTADO",IF(CA329&lt;&gt;"","PAGA",IF(BZ329&gt;0,"VENCIDA",IF(BZ329&gt;=-5,"POR VENCER","AL DÍA"))))</f>
        <v>SIN ESTADO</v>
      </c>
      <c r="CE329" t="str">
        <f>IF(N($H329)&lt;13,"",IF(BY329="","",BY329+31))</f>
        <v/>
      </c>
      <c r="CF329" t="str">
        <f>IF(CE329="","",TODAY()-CE329)</f>
        <v/>
      </c>
      <c r="CI329" t="str">
        <f>IF(CE329="","SIN ESTADO",IF(CG329&lt;&gt;"","PAGA",IF(CF329&gt;0,"VENCIDA",IF(CF329&gt;=-5,"POR VENCER","AL DÍA"))))</f>
        <v>SIN ESTADO</v>
      </c>
      <c r="CK329" t="str">
        <f>IF(N($H329)&lt;14,"",IF(CE329="","",CE329+31))</f>
        <v/>
      </c>
      <c r="CL329" t="str">
        <f>IF(CK329="","",TODAY()-CK329)</f>
        <v/>
      </c>
      <c r="CO329" t="str">
        <f>IF(CK329="","SIN ESTADO",IF(CM329&lt;&gt;"","PAGA",IF(CL329&gt;0,"VENCIDA",IF(CL329&gt;=-5,"POR VENCER","AL DÍA"))))</f>
        <v>SIN ESTADO</v>
      </c>
      <c r="CQ329" t="str">
        <f>IF(N($H329)&lt;15,"",IF(CK329="","",CK329+31))</f>
        <v/>
      </c>
      <c r="CR329" t="str">
        <f>IF(CQ329="","",TODAY()-CQ329)</f>
        <v/>
      </c>
      <c r="CU329" t="str">
        <f>IF(CQ329="","SIN ESTADO",IF(CS329&lt;&gt;"","PAGA",IF(CR329&gt;0,"VENCIDA",IF(CR329&gt;=-5,"POR VENCER","AL DÍA"))))</f>
        <v>SIN ESTADO</v>
      </c>
      <c r="CW329" t="str">
        <f>IF(N($H329)&lt;16,"",IF(CQ329="","",CQ329+31))</f>
        <v/>
      </c>
      <c r="CX329" t="str">
        <f>IF(CW329="","",TODAY()-CW329)</f>
        <v/>
      </c>
      <c r="DA329" t="str">
        <f>IF(CW329="","SIN ESTADO",IF(CY329&lt;&gt;"","PAGA",IF(CX329&gt;0,"VENCIDA",IF(CX329&gt;=-5,"POR VENCER","AL DÍA"))))</f>
        <v>SIN ESTADO</v>
      </c>
      <c r="DC329" t="str">
        <f>IF(N($H329)&lt;17,"",IF(CW329="","",CW329+31))</f>
        <v/>
      </c>
      <c r="DD329" t="str">
        <f>IF(DC329="","",TODAY()-DC329)</f>
        <v/>
      </c>
      <c r="DG329" t="str">
        <f>IF(DC329="","SIN ESTADO",IF(DE329&lt;&gt;"","PAGA",IF(DD329&gt;0,"VENCIDA",IF(DD329&gt;=-5,"POR VENCER","AL DÍA"))))</f>
        <v>SIN ESTADO</v>
      </c>
      <c r="DI329" t="str">
        <f>IF(N($H329)&lt;18,"",IF(DC329="","",DC329+31))</f>
        <v/>
      </c>
      <c r="DJ329" t="str">
        <f>IF(DI329="","",TODAY()-DI329)</f>
        <v/>
      </c>
      <c r="DM329" t="str">
        <f>IF(DI329="","SIN ESTADO",IF(DK329&lt;&gt;"","PAGA",IF(DJ329&gt;0,"VENCIDA",IF(DJ329&gt;=-5,"POR VENCER","AL DÍA"))))</f>
        <v>SIN ESTADO</v>
      </c>
      <c r="DO329" t="str">
        <f>IF(N($H329)&lt;19,"",IF(DI329="","",DI329+31))</f>
        <v/>
      </c>
      <c r="DP329" t="str">
        <f>IF(DO329="","",TODAY()-DO329)</f>
        <v/>
      </c>
      <c r="DS329" t="str">
        <f>IF(DO329="","SIN ESTADO",IF(DQ329&lt;&gt;"","PAGA",IF(DP329&gt;0,"VENCIDA",IF(DP329&gt;=-5,"POR VENCER","AL DÍA"))))</f>
        <v>SIN ESTADO</v>
      </c>
      <c r="DU329" t="str">
        <f>IF(N($H329)&lt;20,"",IF(DO329="","",DO329+31))</f>
        <v/>
      </c>
      <c r="DV329" t="str">
        <f>IF(DU329="","",TODAY()-DU329)</f>
        <v/>
      </c>
      <c r="DY329" t="str">
        <f>IF(DU329="","SIN ESTADO",IF(DW329&lt;&gt;"","PAGA",IF(DV329&gt;0,"VENCIDA",IF(DV329&gt;=-5,"POR VENCER","AL DÍA"))))</f>
        <v>SIN ESTADO</v>
      </c>
      <c r="EA329" t="str">
        <f>IF(N($H329)&lt;21,"",IF(DU329="","",DU329+31))</f>
        <v/>
      </c>
      <c r="EB329" t="str">
        <f>IF(EA329="","",TODAY()-EA329)</f>
        <v/>
      </c>
      <c r="EE329" t="str">
        <f>IF(EA329="","SIN ESTADO",IF(EC329&lt;&gt;"","PAGA",IF(EB329&gt;0,"VENCIDA",IF(EB329&gt;=-5,"POR VENCER","AL DÍA"))))</f>
        <v>SIN ESTADO</v>
      </c>
      <c r="EG329" t="str">
        <f>IF(N($H329)&lt;22,"",IF(EA329="","",EA329+31))</f>
        <v/>
      </c>
      <c r="EH329" t="str">
        <f>IF(EG329="","",TODAY()-EG329)</f>
        <v/>
      </c>
      <c r="EK329" t="str">
        <f>IF(EG329="","SIN ESTADO",IF(EI329&lt;&gt;"","PAGA",IF(EH329&gt;0,"VENCIDA",IF(EH329&gt;=-5,"POR VENCER","AL DÍA"))))</f>
        <v>SIN ESTADO</v>
      </c>
      <c r="EM329" t="str">
        <f>IF(N($H329)&lt;23,"",IF(EG329="","",EG329+31))</f>
        <v/>
      </c>
      <c r="EN329" t="str">
        <f>IF(EM329="","",TODAY()-EM329)</f>
        <v/>
      </c>
      <c r="EQ329" t="str">
        <f>IF(EM329="","SIN ESTADO",IF(EO329&lt;&gt;"","PAGA",IF(EN329&gt;0,"VENCIDA",IF(EN329&gt;=-5,"POR VENCER","AL DÍA"))))</f>
        <v>SIN ESTADO</v>
      </c>
      <c r="ES329" t="str">
        <f>IF(N($H329)&lt;24,"",IF(EM329="","",EM329+31))</f>
        <v/>
      </c>
      <c r="ET329" t="str">
        <f>IF(ES329="","",TODAY()-ES329)</f>
        <v/>
      </c>
      <c r="EW329" t="str">
        <f>IF(ES329="","SIN ESTADO",IF(EU329&lt;&gt;"","PAGA",IF(ET329&gt;0,"VENCIDA",IF(ET329&gt;=-5,"POR VENCER","AL DÍA"))))</f>
        <v>SIN ESTADO</v>
      </c>
      <c r="EY329" t="str">
        <f>IF(N($H329)&lt;25,"",IF(ES329="","",ES329+31))</f>
        <v/>
      </c>
      <c r="EZ329" t="str">
        <f>IF(EY329="","",TODAY()-EY329)</f>
        <v/>
      </c>
      <c r="FC329" t="str">
        <f>IF(EY329="","SIN ESTADO",IF(FA329&lt;&gt;"","PAGA",IF(EZ329&gt;0,"VENCIDA",IF(EZ329&gt;=-5,"POR VENCER","AL DÍA"))))</f>
        <v>SIN ESTADO</v>
      </c>
      <c r="FE329" t="str">
        <f>IF(N($H329)&lt;26,"",IF(EY329="","",EY329+31))</f>
        <v/>
      </c>
      <c r="FF329" t="str">
        <f>IF(FE329="","",TODAY()-FE329)</f>
        <v/>
      </c>
      <c r="FI329" t="str">
        <f>IF(FE329="","SIN ESTADO",IF(FG329&lt;&gt;"","PAGA",IF(FF329&gt;0,"VENCIDA",IF(FF329&gt;=-5,"POR VENCER","AL DÍA"))))</f>
        <v>SIN ESTADO</v>
      </c>
      <c r="FK329" t="str">
        <f>IF(N($H329)&lt;27,"",IF(FE329="","",FE329+31))</f>
        <v/>
      </c>
      <c r="FL329" t="str">
        <f>IF(FK329="","",TODAY()-FK329)</f>
        <v/>
      </c>
      <c r="FO329" t="str">
        <f>IF(FK329="","SIN ESTADO",IF(FM329&lt;&gt;"","PAGA",IF(FL329&gt;0,"VENCIDA",IF(FL329&gt;=-5,"POR VENCER","AL DÍA"))))</f>
        <v>SIN ESTADO</v>
      </c>
      <c r="FQ329" t="str">
        <f>IF(N($H329)&lt;28,"",IF(FK329="","",FK329+31))</f>
        <v/>
      </c>
      <c r="FR329" t="str">
        <f>IF(FQ329="","",TODAY()-FQ329)</f>
        <v/>
      </c>
      <c r="FU329" t="str">
        <f>IF(FQ329="","SIN ESTADO",IF(FS329&lt;&gt;"","PAGA",IF(FR329&gt;0,"VENCIDA",IF(FR329&gt;=-5,"POR VENCER","AL DÍA"))))</f>
        <v>SIN ESTADO</v>
      </c>
      <c r="FW329" t="str">
        <f>IF(N($H329)&lt;29,"",IF(FQ329="","",FQ329+31))</f>
        <v/>
      </c>
      <c r="FX329" t="str">
        <f>IF(FW329="","",TODAY()-FW329)</f>
        <v/>
      </c>
      <c r="GA329" t="str">
        <f>IF(FW329="","SIN ESTADO",IF(FY329&lt;&gt;"","PAGA",IF(FX329&gt;0,"VENCIDA",IF(FX329&gt;=-5,"POR VENCER","AL DÍA"))))</f>
        <v>SIN ESTADO</v>
      </c>
      <c r="GC329" t="str">
        <f>IF(N($H329)&lt;30,"",IF(FW329="","",FW329+31))</f>
        <v/>
      </c>
      <c r="GD329" t="str">
        <f>IF(GC329="","",TODAY()-GC329)</f>
        <v/>
      </c>
      <c r="GG329" t="str">
        <f>IF(GC329="","SIN ESTADO",IF(GE329&lt;&gt;"","PAGA",IF(GD329&gt;0,"VENCIDA",IF(GD329&gt;=-5,"POR VENCER","AL DÍA"))))</f>
        <v>SIN ESTADO</v>
      </c>
      <c r="GI329" t="str">
        <f>IF(N($H329)&lt;31,"",IF(GC329="","",GC329+31))</f>
        <v/>
      </c>
      <c r="GJ329" t="str">
        <f>IF(GI329="","",TODAY()-GI329)</f>
        <v/>
      </c>
      <c r="GM329" t="str">
        <f>IF(GI329="","SIN ESTADO",IF(GK329&lt;&gt;"","PAGA",IF(GJ329&gt;0,"VENCIDA",IF(GJ329&gt;=-5,"POR VENCER","AL DÍA"))))</f>
        <v>SIN ESTADO</v>
      </c>
      <c r="GO329" t="str">
        <f>IF(N($H329)&lt;32,"",IF(GI329="","",GI329+31))</f>
        <v/>
      </c>
      <c r="GP329" t="str">
        <f>IF(GO329="","",TODAY()-GO329)</f>
        <v/>
      </c>
      <c r="GS329" t="str">
        <f>IF(GO329="","SIN ESTADO",IF(GQ329&lt;&gt;"","PAGA",IF(GP329&gt;0,"VENCIDA",IF(GP329&gt;=-5,"POR VENCER","AL DÍA"))))</f>
        <v>SIN ESTADO</v>
      </c>
      <c r="GU329" t="str">
        <f>IF(N($H329)&lt;33,"",IF(GO329="","",GO329+31))</f>
        <v/>
      </c>
      <c r="GV329" t="str">
        <f>IF(GU329="","",TODAY()-GU329)</f>
        <v/>
      </c>
      <c r="GY329" t="str">
        <f>IF(GU329="","SIN ESTADO",IF(GW329&lt;&gt;"","PAGA",IF(GV329&gt;0,"VENCIDA",IF(GV329&gt;=-5,"POR VENCER","AL DÍA"))))</f>
        <v>SIN ESTADO</v>
      </c>
      <c r="HA329" t="str">
        <f>IF(N($H329)&lt;34,"",IF(GU329="","",GU329+31))</f>
        <v/>
      </c>
      <c r="HB329" t="str">
        <f>IF(HA329="","",TODAY()-HA329)</f>
        <v/>
      </c>
      <c r="HE329" t="str">
        <f>IF(HA329="","SIN ESTADO",IF(HC329&lt;&gt;"","PAGA",IF(HB329&gt;0,"VENCIDA",IF(HB329&gt;=-5,"POR VENCER","AL DÍA"))))</f>
        <v>SIN ESTADO</v>
      </c>
      <c r="HG329" t="str">
        <f>IF(N($H329)&lt;35,"",IF(HA329="","",HA329+31))</f>
        <v/>
      </c>
      <c r="HH329" t="str">
        <f>IF(HG329="","",TODAY()-HG329)</f>
        <v/>
      </c>
      <c r="HK329" t="str">
        <f>IF(HG329="","SIN ESTADO",IF(HI329&lt;&gt;"","PAGA",IF(HH329&gt;0,"VENCIDA",IF(HH329&gt;=-5,"POR VENCER","AL DÍA"))))</f>
        <v>SIN ESTADO</v>
      </c>
      <c r="HM329" t="str">
        <f>IF(N($H329)&lt;36,"",IF(HG329="","",HG329+31))</f>
        <v/>
      </c>
      <c r="HN329" t="str">
        <f>IF(HM329="","",TODAY()-HM329)</f>
        <v/>
      </c>
      <c r="HQ329" t="str">
        <f>IF(HM329="","SIN ESTADO",IF(HO329&lt;&gt;"","PAGA",IF(HN329&gt;0,"VENCIDA",IF(HN329&gt;=-5,"POR VENCER","AL DÍA"))))</f>
        <v>SIN ESTADO</v>
      </c>
      <c r="HS329">
        <f>N329+T329+Z329+AF329+AL329+AR329+AX329+BD329+BJ329+BP329+BV329+CB329+CH329+CN329+CT329+CZ329+DF329+DL329+DR329+DX329+ED329+EJ329+EP329+EV329+FB329+FH329+FN329+FT329+FZ329+GF329+GL329+GR329+GX329+HD329+HJ329+HP329</f>
        <v>0</v>
      </c>
      <c r="HU329">
        <f>IFERROR(N($J329),0)</f>
        <v>0</v>
      </c>
      <c r="HW329">
        <f>SUMPRODUCT((MOD(COLUMN($M329:$HR329)-COLUMN($M329),6)=0)*ISNUMBER($M329:$HR329)*($M329:$HR329&gt;=RESUMEN!$C$26)*($M329:$HR329&lt;=RESUMEN!$C$27)*IFERROR(N($N329:$HS329),0))</f>
        <v>0</v>
      </c>
      <c r="HX329">
        <f>SUMPRODUCT((MOD(COLUMN($M329:$HR329)-COLUMN($M329),6)=0)*ISNUMBER($M329:$HR329)*($M329:$HR329&gt;=RESUMEN!$C$26)*($M329:$HR329&lt;=RESUMEN!$C$27))</f>
        <v>0</v>
      </c>
    </row>
    <row r="330">
      <c r="B330">
        <f>VENTAS!A329</f>
        <v>327</v>
      </c>
      <c r="C330" t="str">
        <f>VENTAS!B329</f>
        <v>LC2 - 33 - 11</v>
      </c>
      <c r="D330" t="str">
        <f>VENTAS!C329</f>
        <v>VENDIDO</v>
      </c>
      <c r="E330">
        <f>VENTAS!D329</f>
        <v>28000000</v>
      </c>
      <c r="F330">
        <f>VENTAS!J329</f>
        <v>24000000</v>
      </c>
      <c r="G330">
        <f>VENTAS!F329</f>
        <v>46041</v>
      </c>
      <c r="H330">
        <f>VENTAS!K329</f>
        <v>24</v>
      </c>
      <c r="I330" t="str">
        <f>VENTAS!M329</f>
        <v xml:space="preserve">19 DE CADA MES </v>
      </c>
      <c r="J330">
        <f>VENTAS!L329</f>
        <v>1000000</v>
      </c>
      <c r="K330">
        <f>IF(N($H330)&lt;1,"",$G330+31)</f>
        <v>46072</v>
      </c>
      <c r="L330">
        <f>IF(K330="","",TODAY()-K330)</f>
        <v>246</v>
      </c>
      <c r="M330">
        <v>46072</v>
      </c>
      <c r="N330">
        <v>1000000</v>
      </c>
      <c r="O330" t="str">
        <f>IF(K330="","SIN ESTADO",IF(M330&lt;&gt;"","PAGA",IF(L330&gt;0,"VENCIDA",IF(L330&gt;=-5,"POR VENCER","AL DÍA"))))</f>
        <v>PAGA</v>
      </c>
      <c r="P330" t="str">
        <v>TRANSFERENCIA</v>
      </c>
      <c r="Q330">
        <f>IF(N($H330)&lt;2,"",IF(K330="","",K330+31))</f>
        <v>46103</v>
      </c>
      <c r="R330">
        <f>IF(Q330="","",TODAY()-Q330)</f>
        <v>215</v>
      </c>
      <c r="S330">
        <v>46100</v>
      </c>
      <c r="T330">
        <v>1000000</v>
      </c>
      <c r="U330" t="str">
        <f>IF(Q330="","SIN ESTADO",IF(S330&lt;&gt;"","PAGA",IF(R330&gt;0,"VENCIDA",IF(R330&gt;=-5,"POR VENCER","AL DÍA"))))</f>
        <v>PAGA</v>
      </c>
      <c r="V330" t="str">
        <v>TRANSFERENCIA</v>
      </c>
      <c r="W330">
        <f>IF(N($H330)&lt;3,"",IF(Q330="","",Q330+31))</f>
        <v>46134</v>
      </c>
      <c r="X330">
        <f>IF(W330="","",TODAY()-W330)</f>
        <v>184</v>
      </c>
      <c r="Y330">
        <v>46130</v>
      </c>
      <c r="Z330">
        <v>1000000</v>
      </c>
      <c r="AA330" t="str">
        <f>IF(W330="","SIN ESTADO",IF(Y330&lt;&gt;"","PAGA",IF(X330&gt;0,"VENCIDA",IF(X330&gt;=-5,"POR VENCER","AL DÍA"))))</f>
        <v>PAGA</v>
      </c>
      <c r="AB330" t="str">
        <v>TRANSFERENCIA</v>
      </c>
      <c r="AC330">
        <f>IF(N($H330)&lt;4,"",IF(W330="","",W330+31))</f>
        <v>46165</v>
      </c>
      <c r="AD330">
        <f>IF(AC330="","",TODAY()-AC330)</f>
        <v>153</v>
      </c>
      <c r="AE330">
        <v>46161</v>
      </c>
      <c r="AF330">
        <v>1000000</v>
      </c>
      <c r="AG330" t="str">
        <f>IF(AC330="","SIN ESTADO",IF(AE330&lt;&gt;"","PAGA",IF(AD330&gt;0,"VENCIDA",IF(AD330&gt;=-5,"POR VENCER","AL DÍA"))))</f>
        <v>PAGA</v>
      </c>
      <c r="AH330" t="str">
        <v>TRANSFERENCIA</v>
      </c>
      <c r="AI330">
        <f>IF(N($H330)&lt;5,"",IF(AC330="","",AC330+31))</f>
        <v>46196</v>
      </c>
      <c r="AJ330">
        <f>IF(AI330="","",TODAY()-AI330)</f>
        <v>122</v>
      </c>
      <c r="AK330">
        <v>46187</v>
      </c>
      <c r="AL330">
        <v>1000000</v>
      </c>
      <c r="AM330" t="str">
        <f>IF(AI330="","SIN ESTADO",IF(AK330&lt;&gt;"","PAGA",IF(AJ330&gt;0,"VENCIDA",IF(AJ330&gt;=-5,"POR VENCER","AL DÍA"))))</f>
        <v>PAGA</v>
      </c>
      <c r="AN330" t="str">
        <v>TRANSFERENCIA</v>
      </c>
      <c r="AO330">
        <f>IF(N($H330)&lt;6,"",IF(AI330="","",AI330+31))</f>
        <v>46227</v>
      </c>
      <c r="AP330">
        <f>IF(AO330="","",TODAY()-AO330)</f>
        <v>91</v>
      </c>
      <c r="AQ330">
        <v>46222</v>
      </c>
      <c r="AR330">
        <v>1000000</v>
      </c>
      <c r="AS330" t="str">
        <f>IF(AO330="","SIN ESTADO",IF(AQ330&lt;&gt;"","PAGA",IF(AP330&gt;0,"VENCIDA",IF(AP330&gt;=-5,"POR VENCER","AL DÍA"))))</f>
        <v>PAGA</v>
      </c>
      <c r="AT330" t="str">
        <v>TRANSFERENCIA</v>
      </c>
      <c r="AU330">
        <f>IF(N($H330)&lt;7,"",IF(AO330="","",AO330+31))</f>
        <v>46258</v>
      </c>
      <c r="AV330">
        <f>IF(AU330="","",TODAY()-AU330)</f>
        <v>60</v>
      </c>
      <c r="AW330">
        <v>46253</v>
      </c>
      <c r="AX330">
        <v>1000000</v>
      </c>
      <c r="AY330" t="str">
        <f>IF(AU330="","SIN ESTADO",IF(AW330&lt;&gt;"","PAGA",IF(AV330&gt;0,"VENCIDA",IF(AV330&gt;=-5,"POR VENCER","AL DÍA"))))</f>
        <v>PAGA</v>
      </c>
      <c r="AZ330" t="str">
        <v>TRANSFERENCIA</v>
      </c>
      <c r="BA330">
        <f>IF(N($H330)&lt;8,"",IF(AU330="","",AU330+31))</f>
        <v>46289</v>
      </c>
      <c r="BB330">
        <f>IF(BA330="","",TODAY()-BA330)</f>
        <v>29</v>
      </c>
      <c r="BC330">
        <v>46286</v>
      </c>
      <c r="BD330">
        <v>1000000</v>
      </c>
      <c r="BE330" t="str">
        <f>IF(BA330="","SIN ESTADO",IF(BC330&lt;&gt;"","PAGA",IF(BB330&gt;0,"VENCIDA",IF(BB330&gt;=-5,"POR VENCER","AL DÍA"))))</f>
        <v>PAGA</v>
      </c>
      <c r="BF330" t="str">
        <v>TRANSFERENCIA</v>
      </c>
      <c r="BG330">
        <f>IF(N($H330)&lt;9,"",IF(BA330="","",BA330+31))</f>
        <v>46320</v>
      </c>
      <c r="BH330">
        <f>IF(BG330="","",TODAY()-BG330)</f>
        <v>-2</v>
      </c>
      <c r="BK330" t="str">
        <f>IF(BG330="","SIN ESTADO",IF(BI330&lt;&gt;"","PAGA",IF(BH330&gt;0,"VENCIDA",IF(BH330&gt;=-5,"POR VENCER","AL DÍA"))))</f>
        <v>POR VENCER</v>
      </c>
      <c r="BM330">
        <f>IF(N($H330)&lt;10,"",IF(BG330="","",BG330+31))</f>
        <v>46351</v>
      </c>
      <c r="BN330">
        <f>IF(BM330="","",TODAY()-BM330)</f>
        <v>-33</v>
      </c>
      <c r="BQ330" t="str">
        <f>IF(BM330="","SIN ESTADO",IF(BO330&lt;&gt;"","PAGA",IF(BN330&gt;0,"VENCIDA",IF(BN330&gt;=-5,"POR VENCER","AL DÍA"))))</f>
        <v>AL DÍA</v>
      </c>
      <c r="BS330">
        <f>IF(N($H330)&lt;11,"",IF(BM330="","",BM330+31))</f>
        <v>46382</v>
      </c>
      <c r="BT330">
        <f>IF(BS330="","",TODAY()-BS330)</f>
        <v>-64</v>
      </c>
      <c r="BW330" t="str">
        <f>IF(BS330="","SIN ESTADO",IF(BU330&lt;&gt;"","PAGA",IF(BT330&gt;0,"VENCIDA",IF(BT330&gt;=-5,"POR VENCER","AL DÍA"))))</f>
        <v>AL DÍA</v>
      </c>
      <c r="BY330">
        <f>IF(N($H330)&lt;12,"",IF(BS330="","",BS330+31))</f>
        <v>46413</v>
      </c>
      <c r="BZ330">
        <f>IF(BY330="","",TODAY()-BY330)</f>
        <v>-95</v>
      </c>
      <c r="CC330" t="str">
        <f>IF(BY330="","SIN ESTADO",IF(CA330&lt;&gt;"","PAGA",IF(BZ330&gt;0,"VENCIDA",IF(BZ330&gt;=-5,"POR VENCER","AL DÍA"))))</f>
        <v>AL DÍA</v>
      </c>
      <c r="CE330">
        <f>IF(N($H330)&lt;13,"",IF(BY330="","",BY330+31))</f>
        <v>46444</v>
      </c>
      <c r="CF330">
        <f>IF(CE330="","",TODAY()-CE330)</f>
        <v>-126</v>
      </c>
      <c r="CI330" t="str">
        <f>IF(CE330="","SIN ESTADO",IF(CG330&lt;&gt;"","PAGA",IF(CF330&gt;0,"VENCIDA",IF(CF330&gt;=-5,"POR VENCER","AL DÍA"))))</f>
        <v>AL DÍA</v>
      </c>
      <c r="CK330">
        <f>IF(N($H330)&lt;14,"",IF(CE330="","",CE330+31))</f>
        <v>46475</v>
      </c>
      <c r="CL330">
        <f>IF(CK330="","",TODAY()-CK330)</f>
        <v>-157</v>
      </c>
      <c r="CO330" t="str">
        <f>IF(CK330="","SIN ESTADO",IF(CM330&lt;&gt;"","PAGA",IF(CL330&gt;0,"VENCIDA",IF(CL330&gt;=-5,"POR VENCER","AL DÍA"))))</f>
        <v>AL DÍA</v>
      </c>
      <c r="CQ330">
        <f>IF(N($H330)&lt;15,"",IF(CK330="","",CK330+31))</f>
        <v>46506</v>
      </c>
      <c r="CR330">
        <f>IF(CQ330="","",TODAY()-CQ330)</f>
        <v>-188</v>
      </c>
      <c r="CU330" t="str">
        <f>IF(CQ330="","SIN ESTADO",IF(CS330&lt;&gt;"","PAGA",IF(CR330&gt;0,"VENCIDA",IF(CR330&gt;=-5,"POR VENCER","AL DÍA"))))</f>
        <v>AL DÍA</v>
      </c>
      <c r="CW330">
        <f>IF(N($H330)&lt;16,"",IF(CQ330="","",CQ330+31))</f>
        <v>46537</v>
      </c>
      <c r="CX330">
        <f>IF(CW330="","",TODAY()-CW330)</f>
        <v>-219</v>
      </c>
      <c r="DA330" t="str">
        <f>IF(CW330="","SIN ESTADO",IF(CY330&lt;&gt;"","PAGA",IF(CX330&gt;0,"VENCIDA",IF(CX330&gt;=-5,"POR VENCER","AL DÍA"))))</f>
        <v>AL DÍA</v>
      </c>
      <c r="DC330">
        <f>IF(N($H330)&lt;17,"",IF(CW330="","",CW330+31))</f>
        <v>46568</v>
      </c>
      <c r="DD330">
        <f>IF(DC330="","",TODAY()-DC330)</f>
        <v>-250</v>
      </c>
      <c r="DG330" t="str">
        <f>IF(DC330="","SIN ESTADO",IF(DE330&lt;&gt;"","PAGA",IF(DD330&gt;0,"VENCIDA",IF(DD330&gt;=-5,"POR VENCER","AL DÍA"))))</f>
        <v>AL DÍA</v>
      </c>
      <c r="DI330">
        <f>IF(N($H330)&lt;18,"",IF(DC330="","",DC330+31))</f>
        <v>46599</v>
      </c>
      <c r="DJ330">
        <f>IF(DI330="","",TODAY()-DI330)</f>
        <v>-281</v>
      </c>
      <c r="DM330" t="str">
        <f>IF(DI330="","SIN ESTADO",IF(DK330&lt;&gt;"","PAGA",IF(DJ330&gt;0,"VENCIDA",IF(DJ330&gt;=-5,"POR VENCER","AL DÍA"))))</f>
        <v>AL DÍA</v>
      </c>
      <c r="DO330">
        <f>IF(N($H330)&lt;19,"",IF(DI330="","",DI330+31))</f>
        <v>46630</v>
      </c>
      <c r="DP330">
        <f>IF(DO330="","",TODAY()-DO330)</f>
        <v>-312</v>
      </c>
      <c r="DS330" t="str">
        <f>IF(DO330="","SIN ESTADO",IF(DQ330&lt;&gt;"","PAGA",IF(DP330&gt;0,"VENCIDA",IF(DP330&gt;=-5,"POR VENCER","AL DÍA"))))</f>
        <v>AL DÍA</v>
      </c>
      <c r="DU330">
        <f>IF(N($H330)&lt;20,"",IF(DO330="","",DO330+31))</f>
        <v>46661</v>
      </c>
      <c r="DV330">
        <f>IF(DU330="","",TODAY()-DU330)</f>
        <v>-343</v>
      </c>
      <c r="DY330" t="str">
        <f>IF(DU330="","SIN ESTADO",IF(DW330&lt;&gt;"","PAGA",IF(DV330&gt;0,"VENCIDA",IF(DV330&gt;=-5,"POR VENCER","AL DÍA"))))</f>
        <v>AL DÍA</v>
      </c>
      <c r="EA330">
        <f>IF(N($H330)&lt;21,"",IF(DU330="","",DU330+31))</f>
        <v>46692</v>
      </c>
      <c r="EB330">
        <f>IF(EA330="","",TODAY()-EA330)</f>
        <v>-374</v>
      </c>
      <c r="EE330" t="str">
        <f>IF(EA330="","SIN ESTADO",IF(EC330&lt;&gt;"","PAGA",IF(EB330&gt;0,"VENCIDA",IF(EB330&gt;=-5,"POR VENCER","AL DÍA"))))</f>
        <v>AL DÍA</v>
      </c>
      <c r="EG330">
        <f>IF(N($H330)&lt;22,"",IF(EA330="","",EA330+31))</f>
        <v>46723</v>
      </c>
      <c r="EH330">
        <f>IF(EG330="","",TODAY()-EG330)</f>
        <v>-405</v>
      </c>
      <c r="EK330" t="str">
        <f>IF(EG330="","SIN ESTADO",IF(EI330&lt;&gt;"","PAGA",IF(EH330&gt;0,"VENCIDA",IF(EH330&gt;=-5,"POR VENCER","AL DÍA"))))</f>
        <v>AL DÍA</v>
      </c>
      <c r="EM330">
        <f>IF(N($H330)&lt;23,"",IF(EG330="","",EG330+31))</f>
        <v>46754</v>
      </c>
      <c r="EN330">
        <f>IF(EM330="","",TODAY()-EM330)</f>
        <v>-436</v>
      </c>
      <c r="EQ330" t="str">
        <f>IF(EM330="","SIN ESTADO",IF(EO330&lt;&gt;"","PAGA",IF(EN330&gt;0,"VENCIDA",IF(EN330&gt;=-5,"POR VENCER","AL DÍA"))))</f>
        <v>AL DÍA</v>
      </c>
      <c r="ES330">
        <f>IF(N($H330)&lt;24,"",IF(EM330="","",EM330+31))</f>
        <v>46785</v>
      </c>
      <c r="ET330">
        <f>IF(ES330="","",TODAY()-ES330)</f>
        <v>-467</v>
      </c>
      <c r="EW330" t="str">
        <f>IF(ES330="","SIN ESTADO",IF(EU330&lt;&gt;"","PAGA",IF(ET330&gt;0,"VENCIDA",IF(ET330&gt;=-5,"POR VENCER","AL DÍA"))))</f>
        <v>AL DÍA</v>
      </c>
      <c r="EY330" t="str">
        <f>IF(N($H330)&lt;25,"",IF(ES330="","",ES330+31))</f>
        <v/>
      </c>
      <c r="EZ330" t="str">
        <f>IF(EY330="","",TODAY()-EY330)</f>
        <v/>
      </c>
      <c r="FC330" t="str">
        <f>IF(EY330="","SIN ESTADO",IF(FA330&lt;&gt;"","PAGA",IF(EZ330&gt;0,"VENCIDA",IF(EZ330&gt;=-5,"POR VENCER","AL DÍA"))))</f>
        <v>SIN ESTADO</v>
      </c>
      <c r="FE330" t="str">
        <f>IF(N($H330)&lt;26,"",IF(EY330="","",EY330+31))</f>
        <v/>
      </c>
      <c r="FF330" t="str">
        <f>IF(FE330="","",TODAY()-FE330)</f>
        <v/>
      </c>
      <c r="FI330" t="str">
        <f>IF(FE330="","SIN ESTADO",IF(FG330&lt;&gt;"","PAGA",IF(FF330&gt;0,"VENCIDA",IF(FF330&gt;=-5,"POR VENCER","AL DÍA"))))</f>
        <v>SIN ESTADO</v>
      </c>
      <c r="FK330" t="str">
        <f>IF(N($H330)&lt;27,"",IF(FE330="","",FE330+31))</f>
        <v/>
      </c>
      <c r="FL330" t="str">
        <f>IF(FK330="","",TODAY()-FK330)</f>
        <v/>
      </c>
      <c r="FO330" t="str">
        <f>IF(FK330="","SIN ESTADO",IF(FM330&lt;&gt;"","PAGA",IF(FL330&gt;0,"VENCIDA",IF(FL330&gt;=-5,"POR VENCER","AL DÍA"))))</f>
        <v>SIN ESTADO</v>
      </c>
      <c r="FQ330" t="str">
        <f>IF(N($H330)&lt;28,"",IF(FK330="","",FK330+31))</f>
        <v/>
      </c>
      <c r="FR330" t="str">
        <f>IF(FQ330="","",TODAY()-FQ330)</f>
        <v/>
      </c>
      <c r="FU330" t="str">
        <f>IF(FQ330="","SIN ESTADO",IF(FS330&lt;&gt;"","PAGA",IF(FR330&gt;0,"VENCIDA",IF(FR330&gt;=-5,"POR VENCER","AL DÍA"))))</f>
        <v>SIN ESTADO</v>
      </c>
      <c r="FW330" t="str">
        <f>IF(N($H330)&lt;29,"",IF(FQ330="","",FQ330+31))</f>
        <v/>
      </c>
      <c r="FX330" t="str">
        <f>IF(FW330="","",TODAY()-FW330)</f>
        <v/>
      </c>
      <c r="GA330" t="str">
        <f>IF(FW330="","SIN ESTADO",IF(FY330&lt;&gt;"","PAGA",IF(FX330&gt;0,"VENCIDA",IF(FX330&gt;=-5,"POR VENCER","AL DÍA"))))</f>
        <v>SIN ESTADO</v>
      </c>
      <c r="GC330" t="str">
        <f>IF(N($H330)&lt;30,"",IF(FW330="","",FW330+31))</f>
        <v/>
      </c>
      <c r="GD330" t="str">
        <f>IF(GC330="","",TODAY()-GC330)</f>
        <v/>
      </c>
      <c r="GG330" t="str">
        <f>IF(GC330="","SIN ESTADO",IF(GE330&lt;&gt;"","PAGA",IF(GD330&gt;0,"VENCIDA",IF(GD330&gt;=-5,"POR VENCER","AL DÍA"))))</f>
        <v>SIN ESTADO</v>
      </c>
      <c r="GI330" t="str">
        <f>IF(N($H330)&lt;31,"",IF(GC330="","",GC330+31))</f>
        <v/>
      </c>
      <c r="GJ330" t="str">
        <f>IF(GI330="","",TODAY()-GI330)</f>
        <v/>
      </c>
      <c r="GM330" t="str">
        <f>IF(GI330="","SIN ESTADO",IF(GK330&lt;&gt;"","PAGA",IF(GJ330&gt;0,"VENCIDA",IF(GJ330&gt;=-5,"POR VENCER","AL DÍA"))))</f>
        <v>SIN ESTADO</v>
      </c>
      <c r="GO330" t="str">
        <f>IF(N($H330)&lt;32,"",IF(GI330="","",GI330+31))</f>
        <v/>
      </c>
      <c r="GP330" t="str">
        <f>IF(GO330="","",TODAY()-GO330)</f>
        <v/>
      </c>
      <c r="GS330" t="str">
        <f>IF(GO330="","SIN ESTADO",IF(GQ330&lt;&gt;"","PAGA",IF(GP330&gt;0,"VENCIDA",IF(GP330&gt;=-5,"POR VENCER","AL DÍA"))))</f>
        <v>SIN ESTADO</v>
      </c>
      <c r="GU330" t="str">
        <f>IF(N($H330)&lt;33,"",IF(GO330="","",GO330+31))</f>
        <v/>
      </c>
      <c r="GV330" t="str">
        <f>IF(GU330="","",TODAY()-GU330)</f>
        <v/>
      </c>
      <c r="GY330" t="str">
        <f>IF(GU330="","SIN ESTADO",IF(GW330&lt;&gt;"","PAGA",IF(GV330&gt;0,"VENCIDA",IF(GV330&gt;=-5,"POR VENCER","AL DÍA"))))</f>
        <v>SIN ESTADO</v>
      </c>
      <c r="HA330" t="str">
        <f>IF(N($H330)&lt;34,"",IF(GU330="","",GU330+31))</f>
        <v/>
      </c>
      <c r="HB330" t="str">
        <f>IF(HA330="","",TODAY()-HA330)</f>
        <v/>
      </c>
      <c r="HE330" t="str">
        <f>IF(HA330="","SIN ESTADO",IF(HC330&lt;&gt;"","PAGA",IF(HB330&gt;0,"VENCIDA",IF(HB330&gt;=-5,"POR VENCER","AL DÍA"))))</f>
        <v>SIN ESTADO</v>
      </c>
      <c r="HG330" t="str">
        <f>IF(N($H330)&lt;35,"",IF(HA330="","",HA330+31))</f>
        <v/>
      </c>
      <c r="HH330" t="str">
        <f>IF(HG330="","",TODAY()-HG330)</f>
        <v/>
      </c>
      <c r="HK330" t="str">
        <f>IF(HG330="","SIN ESTADO",IF(HI330&lt;&gt;"","PAGA",IF(HH330&gt;0,"VENCIDA",IF(HH330&gt;=-5,"POR VENCER","AL DÍA"))))</f>
        <v>SIN ESTADO</v>
      </c>
      <c r="HM330" t="str">
        <f>IF(N($H330)&lt;36,"",IF(HG330="","",HG330+31))</f>
        <v/>
      </c>
      <c r="HN330" t="str">
        <f>IF(HM330="","",TODAY()-HM330)</f>
        <v/>
      </c>
      <c r="HQ330" t="str">
        <f>IF(HM330="","SIN ESTADO",IF(HO330&lt;&gt;"","PAGA",IF(HN330&gt;0,"VENCIDA",IF(HN330&gt;=-5,"POR VENCER","AL DÍA"))))</f>
        <v>SIN ESTADO</v>
      </c>
      <c r="HS330">
        <f>N330+T330+Z330+AF330+AL330+AR330+AX330+BD330+BJ330+BP330+BV330+CB330+CH330+CN330+CT330+CZ330+DF330+DL330+DR330+DX330+ED330+EJ330+EP330+EV330+FB330+FH330+FN330+FT330+FZ330+GF330+GL330+GR330+GX330+HD330+HJ330+HP330</f>
        <v>8000000</v>
      </c>
      <c r="HU330">
        <f>IFERROR(N($J330),0)</f>
        <v>1000000</v>
      </c>
      <c r="HW330">
        <f>SUMPRODUCT((MOD(COLUMN($M330:$HR330)-COLUMN($M330),6)=0)*ISNUMBER($M330:$HR330)*($M330:$HR330&gt;=RESUMEN!$C$26)*($M330:$HR330&lt;=RESUMEN!$C$27)*IFERROR(N($N330:$HS330),0))</f>
        <v>1000000</v>
      </c>
      <c r="HX330">
        <f>SUMPRODUCT((MOD(COLUMN($M330:$HR330)-COLUMN($M330),6)=0)*ISNUMBER($M330:$HR330)*($M330:$HR330&gt;=RESUMEN!$C$26)*($M330:$HR330&lt;=RESUMEN!$C$27))</f>
        <v>1</v>
      </c>
    </row>
    <row r="331">
      <c r="B331">
        <f>VENTAS!A330</f>
        <v>328</v>
      </c>
      <c r="C331" t="str">
        <f>VENTAS!B330</f>
        <v xml:space="preserve">LC2 - 33 - 12 </v>
      </c>
      <c r="D331" t="str">
        <f>VENTAS!C330</f>
        <v>VENDIDO</v>
      </c>
      <c r="E331">
        <f>VENTAS!D330</f>
        <v>28000000</v>
      </c>
      <c r="F331">
        <f>VENTAS!J330</f>
        <v>24000000</v>
      </c>
      <c r="G331">
        <f>VENTAS!F330</f>
        <v>46041</v>
      </c>
      <c r="H331">
        <f>VENTAS!K330</f>
        <v>24</v>
      </c>
      <c r="I331" t="str">
        <f>VENTAS!M330</f>
        <v xml:space="preserve">19 DE CADA MES </v>
      </c>
      <c r="J331">
        <f>VENTAS!L330</f>
        <v>1000000</v>
      </c>
      <c r="K331">
        <f>IF(N($H331)&lt;1,"",$G331+31)</f>
        <v>46072</v>
      </c>
      <c r="L331">
        <f>IF(K331="","",TODAY()-K331)</f>
        <v>246</v>
      </c>
      <c r="M331">
        <v>46072</v>
      </c>
      <c r="N331">
        <v>1000000</v>
      </c>
      <c r="O331" t="str">
        <f>IF(K331="","SIN ESTADO",IF(M331&lt;&gt;"","PAGA",IF(L331&gt;0,"VENCIDA",IF(L331&gt;=-5,"POR VENCER","AL DÍA"))))</f>
        <v>PAGA</v>
      </c>
      <c r="P331" t="str">
        <v>TRANSFERENCIA</v>
      </c>
      <c r="Q331">
        <f>IF(N($H331)&lt;2,"",IF(K331="","",K331+31))</f>
        <v>46103</v>
      </c>
      <c r="R331">
        <f>IF(Q331="","",TODAY()-Q331)</f>
        <v>215</v>
      </c>
      <c r="S331">
        <v>46100</v>
      </c>
      <c r="T331">
        <v>1000000</v>
      </c>
      <c r="U331" t="str">
        <f>IF(Q331="","SIN ESTADO",IF(S331&lt;&gt;"","PAGA",IF(R331&gt;0,"VENCIDA",IF(R331&gt;=-5,"POR VENCER","AL DÍA"))))</f>
        <v>PAGA</v>
      </c>
      <c r="V331" t="str">
        <v>TRANSFERENCIA</v>
      </c>
      <c r="W331">
        <f>IF(N($H331)&lt;3,"",IF(Q331="","",Q331+31))</f>
        <v>46134</v>
      </c>
      <c r="X331">
        <f>IF(W331="","",TODAY()-W331)</f>
        <v>184</v>
      </c>
      <c r="Y331">
        <v>46130</v>
      </c>
      <c r="Z331">
        <v>1000000</v>
      </c>
      <c r="AA331" t="str">
        <f>IF(W331="","SIN ESTADO",IF(Y331&lt;&gt;"","PAGA",IF(X331&gt;0,"VENCIDA",IF(X331&gt;=-5,"POR VENCER","AL DÍA"))))</f>
        <v>PAGA</v>
      </c>
      <c r="AB331" t="str">
        <v>TRANSFERENCIA</v>
      </c>
      <c r="AC331">
        <f>IF(N($H331)&lt;4,"",IF(W331="","",W331+31))</f>
        <v>46165</v>
      </c>
      <c r="AD331">
        <f>IF(AC331="","",TODAY()-AC331)</f>
        <v>153</v>
      </c>
      <c r="AE331">
        <v>46160</v>
      </c>
      <c r="AF331">
        <v>1000000</v>
      </c>
      <c r="AG331" t="str">
        <f>IF(AC331="","SIN ESTADO",IF(AE331&lt;&gt;"","PAGA",IF(AD331&gt;0,"VENCIDA",IF(AD331&gt;=-5,"POR VENCER","AL DÍA"))))</f>
        <v>PAGA</v>
      </c>
      <c r="AH331" t="str">
        <v>TRANSFERENCIA</v>
      </c>
      <c r="AI331">
        <f>IF(N($H331)&lt;5,"",IF(AC331="","",AC331+31))</f>
        <v>46196</v>
      </c>
      <c r="AJ331">
        <f>IF(AI331="","",TODAY()-AI331)</f>
        <v>122</v>
      </c>
      <c r="AK331">
        <v>46192</v>
      </c>
      <c r="AL331">
        <v>1000000</v>
      </c>
      <c r="AM331" t="str">
        <f>IF(AI331="","SIN ESTADO",IF(AK331&lt;&gt;"","PAGA",IF(AJ331&gt;0,"VENCIDA",IF(AJ331&gt;=-5,"POR VENCER","AL DÍA"))))</f>
        <v>PAGA</v>
      </c>
      <c r="AN331" t="str">
        <v>TRANSFERENCIA</v>
      </c>
      <c r="AO331">
        <f>IF(N($H331)&lt;6,"",IF(AI331="","",AI331+31))</f>
        <v>46227</v>
      </c>
      <c r="AP331">
        <f>IF(AO331="","",TODAY()-AO331)</f>
        <v>91</v>
      </c>
      <c r="AQ331">
        <v>46222</v>
      </c>
      <c r="AR331">
        <v>1000000</v>
      </c>
      <c r="AS331" t="str">
        <f>IF(AO331="","SIN ESTADO",IF(AQ331&lt;&gt;"","PAGA",IF(AP331&gt;0,"VENCIDA",IF(AP331&gt;=-5,"POR VENCER","AL DÍA"))))</f>
        <v>PAGA</v>
      </c>
      <c r="AT331" t="str">
        <v>TRANSFERENCIA</v>
      </c>
      <c r="AU331">
        <f>IF(N($H331)&lt;7,"",IF(AO331="","",AO331+31))</f>
        <v>46258</v>
      </c>
      <c r="AV331">
        <f>IF(AU331="","",TODAY()-AU331)</f>
        <v>60</v>
      </c>
      <c r="AW331">
        <v>46253</v>
      </c>
      <c r="AX331">
        <v>1000000</v>
      </c>
      <c r="AY331" t="str">
        <f>IF(AU331="","SIN ESTADO",IF(AW331&lt;&gt;"","PAGA",IF(AV331&gt;0,"VENCIDA",IF(AV331&gt;=-5,"POR VENCER","AL DÍA"))))</f>
        <v>PAGA</v>
      </c>
      <c r="AZ331" t="str">
        <v>TRANSFERENCIA</v>
      </c>
      <c r="BA331">
        <f>IF(N($H331)&lt;8,"",IF(AU331="","",AU331+31))</f>
        <v>46289</v>
      </c>
      <c r="BB331">
        <f>IF(BA331="","",TODAY()-BA331)</f>
        <v>29</v>
      </c>
      <c r="BC331">
        <v>46286</v>
      </c>
      <c r="BD331">
        <v>1000000</v>
      </c>
      <c r="BE331" t="str">
        <f>IF(BA331="","SIN ESTADO",IF(BC331&lt;&gt;"","PAGA",IF(BB331&gt;0,"VENCIDA",IF(BB331&gt;=-5,"POR VENCER","AL DÍA"))))</f>
        <v>PAGA</v>
      </c>
      <c r="BF331" t="str">
        <v>TRANSFERENCIA</v>
      </c>
      <c r="BG331">
        <f>IF(N($H331)&lt;9,"",IF(BA331="","",BA331+31))</f>
        <v>46320</v>
      </c>
      <c r="BH331">
        <f>IF(BG331="","",TODAY()-BG331)</f>
        <v>-2</v>
      </c>
      <c r="BI331">
        <v>46314</v>
      </c>
      <c r="BJ331">
        <v>1000000</v>
      </c>
      <c r="BK331" t="str">
        <f>IF(BG331="","SIN ESTADO",IF(BI331&lt;&gt;"","PAGA",IF(BH331&gt;0,"VENCIDA",IF(BH331&gt;=-5,"POR VENCER","AL DÍA"))))</f>
        <v>PAGA</v>
      </c>
      <c r="BL331" t="str">
        <v>TRANSFERENCIA</v>
      </c>
      <c r="BM331">
        <f>IF(N($H331)&lt;10,"",IF(BG331="","",BG331+31))</f>
        <v>46351</v>
      </c>
      <c r="BN331">
        <f>IF(BM331="","",TODAY()-BM331)</f>
        <v>-33</v>
      </c>
      <c r="BQ331" t="str">
        <f>IF(BM331="","SIN ESTADO",IF(BO331&lt;&gt;"","PAGA",IF(BN331&gt;0,"VENCIDA",IF(BN331&gt;=-5,"POR VENCER","AL DÍA"))))</f>
        <v>AL DÍA</v>
      </c>
      <c r="BS331">
        <f>IF(N($H331)&lt;11,"",IF(BM331="","",BM331+31))</f>
        <v>46382</v>
      </c>
      <c r="BT331">
        <f>IF(BS331="","",TODAY()-BS331)</f>
        <v>-64</v>
      </c>
      <c r="BW331" t="str">
        <f>IF(BS331="","SIN ESTADO",IF(BU331&lt;&gt;"","PAGA",IF(BT331&gt;0,"VENCIDA",IF(BT331&gt;=-5,"POR VENCER","AL DÍA"))))</f>
        <v>AL DÍA</v>
      </c>
      <c r="BY331">
        <f>IF(N($H331)&lt;12,"",IF(BS331="","",BS331+31))</f>
        <v>46413</v>
      </c>
      <c r="BZ331">
        <f>IF(BY331="","",TODAY()-BY331)</f>
        <v>-95</v>
      </c>
      <c r="CC331" t="str">
        <f>IF(BY331="","SIN ESTADO",IF(CA331&lt;&gt;"","PAGA",IF(BZ331&gt;0,"VENCIDA",IF(BZ331&gt;=-5,"POR VENCER","AL DÍA"))))</f>
        <v>AL DÍA</v>
      </c>
      <c r="CE331">
        <f>IF(N($H331)&lt;13,"",IF(BY331="","",BY331+31))</f>
        <v>46444</v>
      </c>
      <c r="CF331">
        <f>IF(CE331="","",TODAY()-CE331)</f>
        <v>-126</v>
      </c>
      <c r="CI331" t="str">
        <f>IF(CE331="","SIN ESTADO",IF(CG331&lt;&gt;"","PAGA",IF(CF331&gt;0,"VENCIDA",IF(CF331&gt;=-5,"POR VENCER","AL DÍA"))))</f>
        <v>AL DÍA</v>
      </c>
      <c r="CK331">
        <f>IF(N($H331)&lt;14,"",IF(CE331="","",CE331+31))</f>
        <v>46475</v>
      </c>
      <c r="CL331">
        <f>IF(CK331="","",TODAY()-CK331)</f>
        <v>-157</v>
      </c>
      <c r="CO331" t="str">
        <f>IF(CK331="","SIN ESTADO",IF(CM331&lt;&gt;"","PAGA",IF(CL331&gt;0,"VENCIDA",IF(CL331&gt;=-5,"POR VENCER","AL DÍA"))))</f>
        <v>AL DÍA</v>
      </c>
      <c r="CQ331">
        <f>IF(N($H331)&lt;15,"",IF(CK331="","",CK331+31))</f>
        <v>46506</v>
      </c>
      <c r="CR331">
        <f>IF(CQ331="","",TODAY()-CQ331)</f>
        <v>-188</v>
      </c>
      <c r="CU331" t="str">
        <f>IF(CQ331="","SIN ESTADO",IF(CS331&lt;&gt;"","PAGA",IF(CR331&gt;0,"VENCIDA",IF(CR331&gt;=-5,"POR VENCER","AL DÍA"))))</f>
        <v>AL DÍA</v>
      </c>
      <c r="CW331">
        <f>IF(N($H331)&lt;16,"",IF(CQ331="","",CQ331+31))</f>
        <v>46537</v>
      </c>
      <c r="CX331">
        <f>IF(CW331="","",TODAY()-CW331)</f>
        <v>-219</v>
      </c>
      <c r="DA331" t="str">
        <f>IF(CW331="","SIN ESTADO",IF(CY331&lt;&gt;"","PAGA",IF(CX331&gt;0,"VENCIDA",IF(CX331&gt;=-5,"POR VENCER","AL DÍA"))))</f>
        <v>AL DÍA</v>
      </c>
      <c r="DC331">
        <f>IF(N($H331)&lt;17,"",IF(CW331="","",CW331+31))</f>
        <v>46568</v>
      </c>
      <c r="DD331">
        <f>IF(DC331="","",TODAY()-DC331)</f>
        <v>-250</v>
      </c>
      <c r="DG331" t="str">
        <f>IF(DC331="","SIN ESTADO",IF(DE331&lt;&gt;"","PAGA",IF(DD331&gt;0,"VENCIDA",IF(DD331&gt;=-5,"POR VENCER","AL DÍA"))))</f>
        <v>AL DÍA</v>
      </c>
      <c r="DI331">
        <f>IF(N($H331)&lt;18,"",IF(DC331="","",DC331+31))</f>
        <v>46599</v>
      </c>
      <c r="DJ331">
        <f>IF(DI331="","",TODAY()-DI331)</f>
        <v>-281</v>
      </c>
      <c r="DM331" t="str">
        <f>IF(DI331="","SIN ESTADO",IF(DK331&lt;&gt;"","PAGA",IF(DJ331&gt;0,"VENCIDA",IF(DJ331&gt;=-5,"POR VENCER","AL DÍA"))))</f>
        <v>AL DÍA</v>
      </c>
      <c r="DO331">
        <f>IF(N($H331)&lt;19,"",IF(DI331="","",DI331+31))</f>
        <v>46630</v>
      </c>
      <c r="DP331">
        <f>IF(DO331="","",TODAY()-DO331)</f>
        <v>-312</v>
      </c>
      <c r="DS331" t="str">
        <f>IF(DO331="","SIN ESTADO",IF(DQ331&lt;&gt;"","PAGA",IF(DP331&gt;0,"VENCIDA",IF(DP331&gt;=-5,"POR VENCER","AL DÍA"))))</f>
        <v>AL DÍA</v>
      </c>
      <c r="DU331">
        <f>IF(N($H331)&lt;20,"",IF(DO331="","",DO331+31))</f>
        <v>46661</v>
      </c>
      <c r="DV331">
        <f>IF(DU331="","",TODAY()-DU331)</f>
        <v>-343</v>
      </c>
      <c r="DY331" t="str">
        <f>IF(DU331="","SIN ESTADO",IF(DW331&lt;&gt;"","PAGA",IF(DV331&gt;0,"VENCIDA",IF(DV331&gt;=-5,"POR VENCER","AL DÍA"))))</f>
        <v>AL DÍA</v>
      </c>
      <c r="EA331">
        <f>IF(N($H331)&lt;21,"",IF(DU331="","",DU331+31))</f>
        <v>46692</v>
      </c>
      <c r="EB331">
        <f>IF(EA331="","",TODAY()-EA331)</f>
        <v>-374</v>
      </c>
      <c r="EE331" t="str">
        <f>IF(EA331="","SIN ESTADO",IF(EC331&lt;&gt;"","PAGA",IF(EB331&gt;0,"VENCIDA",IF(EB331&gt;=-5,"POR VENCER","AL DÍA"))))</f>
        <v>AL DÍA</v>
      </c>
      <c r="EG331">
        <f>IF(N($H331)&lt;22,"",IF(EA331="","",EA331+31))</f>
        <v>46723</v>
      </c>
      <c r="EH331">
        <f>IF(EG331="","",TODAY()-EG331)</f>
        <v>-405</v>
      </c>
      <c r="EK331" t="str">
        <f>IF(EG331="","SIN ESTADO",IF(EI331&lt;&gt;"","PAGA",IF(EH331&gt;0,"VENCIDA",IF(EH331&gt;=-5,"POR VENCER","AL DÍA"))))</f>
        <v>AL DÍA</v>
      </c>
      <c r="EM331">
        <f>IF(N($H331)&lt;23,"",IF(EG331="","",EG331+31))</f>
        <v>46754</v>
      </c>
      <c r="EN331">
        <f>IF(EM331="","",TODAY()-EM331)</f>
        <v>-436</v>
      </c>
      <c r="EQ331" t="str">
        <f>IF(EM331="","SIN ESTADO",IF(EO331&lt;&gt;"","PAGA",IF(EN331&gt;0,"VENCIDA",IF(EN331&gt;=-5,"POR VENCER","AL DÍA"))))</f>
        <v>AL DÍA</v>
      </c>
      <c r="ES331">
        <f>IF(N($H331)&lt;24,"",IF(EM331="","",EM331+31))</f>
        <v>46785</v>
      </c>
      <c r="ET331">
        <f>IF(ES331="","",TODAY()-ES331)</f>
        <v>-467</v>
      </c>
      <c r="EW331" t="str">
        <f>IF(ES331="","SIN ESTADO",IF(EU331&lt;&gt;"","PAGA",IF(ET331&gt;0,"VENCIDA",IF(ET331&gt;=-5,"POR VENCER","AL DÍA"))))</f>
        <v>AL DÍA</v>
      </c>
      <c r="EY331" t="str">
        <f>IF(N($H331)&lt;25,"",IF(ES331="","",ES331+31))</f>
        <v/>
      </c>
      <c r="EZ331" t="str">
        <f>IF(EY331="","",TODAY()-EY331)</f>
        <v/>
      </c>
      <c r="FC331" t="str">
        <f>IF(EY331="","SIN ESTADO",IF(FA331&lt;&gt;"","PAGA",IF(EZ331&gt;0,"VENCIDA",IF(EZ331&gt;=-5,"POR VENCER","AL DÍA"))))</f>
        <v>SIN ESTADO</v>
      </c>
      <c r="FE331" t="str">
        <f>IF(N($H331)&lt;26,"",IF(EY331="","",EY331+31))</f>
        <v/>
      </c>
      <c r="FF331" t="str">
        <f>IF(FE331="","",TODAY()-FE331)</f>
        <v/>
      </c>
      <c r="FI331" t="str">
        <f>IF(FE331="","SIN ESTADO",IF(FG331&lt;&gt;"","PAGA",IF(FF331&gt;0,"VENCIDA",IF(FF331&gt;=-5,"POR VENCER","AL DÍA"))))</f>
        <v>SIN ESTADO</v>
      </c>
      <c r="FK331" t="str">
        <f>IF(N($H331)&lt;27,"",IF(FE331="","",FE331+31))</f>
        <v/>
      </c>
      <c r="FL331" t="str">
        <f>IF(FK331="","",TODAY()-FK331)</f>
        <v/>
      </c>
      <c r="FO331" t="str">
        <f>IF(FK331="","SIN ESTADO",IF(FM331&lt;&gt;"","PAGA",IF(FL331&gt;0,"VENCIDA",IF(FL331&gt;=-5,"POR VENCER","AL DÍA"))))</f>
        <v>SIN ESTADO</v>
      </c>
      <c r="FQ331" t="str">
        <f>IF(N($H331)&lt;28,"",IF(FK331="","",FK331+31))</f>
        <v/>
      </c>
      <c r="FR331" t="str">
        <f>IF(FQ331="","",TODAY()-FQ331)</f>
        <v/>
      </c>
      <c r="FU331" t="str">
        <f>IF(FQ331="","SIN ESTADO",IF(FS331&lt;&gt;"","PAGA",IF(FR331&gt;0,"VENCIDA",IF(FR331&gt;=-5,"POR VENCER","AL DÍA"))))</f>
        <v>SIN ESTADO</v>
      </c>
      <c r="FW331" t="str">
        <f>IF(N($H331)&lt;29,"",IF(FQ331="","",FQ331+31))</f>
        <v/>
      </c>
      <c r="FX331" t="str">
        <f>IF(FW331="","",TODAY()-FW331)</f>
        <v/>
      </c>
      <c r="GA331" t="str">
        <f>IF(FW331="","SIN ESTADO",IF(FY331&lt;&gt;"","PAGA",IF(FX331&gt;0,"VENCIDA",IF(FX331&gt;=-5,"POR VENCER","AL DÍA"))))</f>
        <v>SIN ESTADO</v>
      </c>
      <c r="GC331" t="str">
        <f>IF(N($H331)&lt;30,"",IF(FW331="","",FW331+31))</f>
        <v/>
      </c>
      <c r="GD331" t="str">
        <f>IF(GC331="","",TODAY()-GC331)</f>
        <v/>
      </c>
      <c r="GG331" t="str">
        <f>IF(GC331="","SIN ESTADO",IF(GE331&lt;&gt;"","PAGA",IF(GD331&gt;0,"VENCIDA",IF(GD331&gt;=-5,"POR VENCER","AL DÍA"))))</f>
        <v>SIN ESTADO</v>
      </c>
      <c r="GI331" t="str">
        <f>IF(N($H331)&lt;31,"",IF(GC331="","",GC331+31))</f>
        <v/>
      </c>
      <c r="GJ331" t="str">
        <f>IF(GI331="","",TODAY()-GI331)</f>
        <v/>
      </c>
      <c r="GM331" t="str">
        <f>IF(GI331="","SIN ESTADO",IF(GK331&lt;&gt;"","PAGA",IF(GJ331&gt;0,"VENCIDA",IF(GJ331&gt;=-5,"POR VENCER","AL DÍA"))))</f>
        <v>SIN ESTADO</v>
      </c>
      <c r="GO331" t="str">
        <f>IF(N($H331)&lt;32,"",IF(GI331="","",GI331+31))</f>
        <v/>
      </c>
      <c r="GP331" t="str">
        <f>IF(GO331="","",TODAY()-GO331)</f>
        <v/>
      </c>
      <c r="GS331" t="str">
        <f>IF(GO331="","SIN ESTADO",IF(GQ331&lt;&gt;"","PAGA",IF(GP331&gt;0,"VENCIDA",IF(GP331&gt;=-5,"POR VENCER","AL DÍA"))))</f>
        <v>SIN ESTADO</v>
      </c>
      <c r="GU331" t="str">
        <f>IF(N($H331)&lt;33,"",IF(GO331="","",GO331+31))</f>
        <v/>
      </c>
      <c r="GV331" t="str">
        <f>IF(GU331="","",TODAY()-GU331)</f>
        <v/>
      </c>
      <c r="GY331" t="str">
        <f>IF(GU331="","SIN ESTADO",IF(GW331&lt;&gt;"","PAGA",IF(GV331&gt;0,"VENCIDA",IF(GV331&gt;=-5,"POR VENCER","AL DÍA"))))</f>
        <v>SIN ESTADO</v>
      </c>
      <c r="HA331" t="str">
        <f>IF(N($H331)&lt;34,"",IF(GU331="","",GU331+31))</f>
        <v/>
      </c>
      <c r="HB331" t="str">
        <f>IF(HA331="","",TODAY()-HA331)</f>
        <v/>
      </c>
      <c r="HE331" t="str">
        <f>IF(HA331="","SIN ESTADO",IF(HC331&lt;&gt;"","PAGA",IF(HB331&gt;0,"VENCIDA",IF(HB331&gt;=-5,"POR VENCER","AL DÍA"))))</f>
        <v>SIN ESTADO</v>
      </c>
      <c r="HG331" t="str">
        <f>IF(N($H331)&lt;35,"",IF(HA331="","",HA331+31))</f>
        <v/>
      </c>
      <c r="HH331" t="str">
        <f>IF(HG331="","",TODAY()-HG331)</f>
        <v/>
      </c>
      <c r="HK331" t="str">
        <f>IF(HG331="","SIN ESTADO",IF(HI331&lt;&gt;"","PAGA",IF(HH331&gt;0,"VENCIDA",IF(HH331&gt;=-5,"POR VENCER","AL DÍA"))))</f>
        <v>SIN ESTADO</v>
      </c>
      <c r="HM331" t="str">
        <f>IF(N($H331)&lt;36,"",IF(HG331="","",HG331+31))</f>
        <v/>
      </c>
      <c r="HN331" t="str">
        <f>IF(HM331="","",TODAY()-HM331)</f>
        <v/>
      </c>
      <c r="HQ331" t="str">
        <f>IF(HM331="","SIN ESTADO",IF(HO331&lt;&gt;"","PAGA",IF(HN331&gt;0,"VENCIDA",IF(HN331&gt;=-5,"POR VENCER","AL DÍA"))))</f>
        <v>SIN ESTADO</v>
      </c>
      <c r="HS331">
        <f>N331+T331+Z331+AF331+AL331+AR331+AX331+BD331+BJ331+BP331+BV331+CB331+CH331+CN331+CT331+CZ331+DF331+DL331+DR331+DX331+ED331+EJ331+EP331+EV331+FB331+FH331+FN331+FT331+FZ331+GF331+GL331+GR331+GX331+HD331+HJ331+HP331</f>
        <v>9000000</v>
      </c>
      <c r="HU331">
        <f>IFERROR(N($J331),0)</f>
        <v>1000000</v>
      </c>
      <c r="HW331">
        <f>SUMPRODUCT((MOD(COLUMN($M331:$HR331)-COLUMN($M331),6)=0)*ISNUMBER($M331:$HR331)*($M331:$HR331&gt;=RESUMEN!$C$26)*($M331:$HR331&lt;=RESUMEN!$C$27)*IFERROR(N($N331:$HS331),0))</f>
        <v>1000000</v>
      </c>
      <c r="HX331">
        <f>SUMPRODUCT((MOD(COLUMN($M331:$HR331)-COLUMN($M331),6)=0)*ISNUMBER($M331:$HR331)*($M331:$HR331&gt;=RESUMEN!$C$26)*($M331:$HR331&lt;=RESUMEN!$C$27))</f>
        <v>1</v>
      </c>
    </row>
    <row r="332">
      <c r="B332">
        <f>VENTAS!A331</f>
        <v>329</v>
      </c>
      <c r="C332" t="str">
        <f>VENTAS!B331</f>
        <v xml:space="preserve">LC2 - 33 - 13 </v>
      </c>
      <c r="D332" t="str">
        <f>VENTAS!C331</f>
        <v>VENDIDO</v>
      </c>
      <c r="E332">
        <f>VENTAS!D331</f>
        <v>28000000</v>
      </c>
      <c r="F332">
        <f>VENTAS!J331</f>
        <v>24000000</v>
      </c>
      <c r="G332">
        <f>VENTAS!F331</f>
        <v>46043</v>
      </c>
      <c r="H332">
        <f>VENTAS!K331</f>
        <v>24</v>
      </c>
      <c r="I332" t="str">
        <f>VENTAS!M331</f>
        <v xml:space="preserve">21 DE CADA MES </v>
      </c>
      <c r="J332">
        <f>VENTAS!L331</f>
        <v>1000000</v>
      </c>
      <c r="K332">
        <f>IF(N($H332)&lt;1,"",$G332+31)</f>
        <v>46074</v>
      </c>
      <c r="L332">
        <f>IF(K332="","",TODAY()-K332)</f>
        <v>244</v>
      </c>
      <c r="M332">
        <v>46072</v>
      </c>
      <c r="N332">
        <v>1000000</v>
      </c>
      <c r="O332" t="str">
        <f>IF(K332="","SIN ESTADO",IF(M332&lt;&gt;"","PAGA",IF(L332&gt;0,"VENCIDA",IF(L332&gt;=-5,"POR VENCER","AL DÍA"))))</f>
        <v>PAGA</v>
      </c>
      <c r="P332" t="str">
        <v>TRANSFERENCIA</v>
      </c>
      <c r="Q332">
        <f>IF(N($H332)&lt;2,"",IF(K332="","",K332+31))</f>
        <v>46105</v>
      </c>
      <c r="R332">
        <f>IF(Q332="","",TODAY()-Q332)</f>
        <v>213</v>
      </c>
      <c r="S332">
        <v>46100</v>
      </c>
      <c r="T332">
        <v>1000000</v>
      </c>
      <c r="U332" t="str">
        <f>IF(Q332="","SIN ESTADO",IF(S332&lt;&gt;"","PAGA",IF(R332&gt;0,"VENCIDA",IF(R332&gt;=-5,"POR VENCER","AL DÍA"))))</f>
        <v>PAGA</v>
      </c>
      <c r="V332" t="str">
        <v>TRANSFERENCIA</v>
      </c>
      <c r="W332">
        <f>IF(N($H332)&lt;3,"",IF(Q332="","",Q332+31))</f>
        <v>46136</v>
      </c>
      <c r="X332">
        <f>IF(W332="","",TODAY()-W332)</f>
        <v>182</v>
      </c>
      <c r="Y332">
        <v>46130</v>
      </c>
      <c r="Z332">
        <v>1000000</v>
      </c>
      <c r="AA332" t="str">
        <f>IF(W332="","SIN ESTADO",IF(Y332&lt;&gt;"","PAGA",IF(X332&gt;0,"VENCIDA",IF(X332&gt;=-5,"POR VENCER","AL DÍA"))))</f>
        <v>PAGA</v>
      </c>
      <c r="AB332" t="str">
        <v>TRANSFERENCIA</v>
      </c>
      <c r="AC332">
        <f>IF(N($H332)&lt;4,"",IF(W332="","",W332+31))</f>
        <v>46167</v>
      </c>
      <c r="AD332">
        <f>IF(AC332="","",TODAY()-AC332)</f>
        <v>151</v>
      </c>
      <c r="AE332">
        <v>46163</v>
      </c>
      <c r="AF332">
        <v>1000000</v>
      </c>
      <c r="AG332" t="str">
        <f>IF(AC332="","SIN ESTADO",IF(AE332&lt;&gt;"","PAGA",IF(AD332&gt;0,"VENCIDA",IF(AD332&gt;=-5,"POR VENCER","AL DÍA"))))</f>
        <v>PAGA</v>
      </c>
      <c r="AH332" t="str">
        <v>TRANSFERENCIA</v>
      </c>
      <c r="AI332">
        <f>IF(N($H332)&lt;5,"",IF(AC332="","",AC332+31))</f>
        <v>46198</v>
      </c>
      <c r="AJ332">
        <f>IF(AI332="","",TODAY()-AI332)</f>
        <v>120</v>
      </c>
      <c r="AK332">
        <v>46187</v>
      </c>
      <c r="AL332">
        <v>1000000</v>
      </c>
      <c r="AM332" t="str">
        <f>IF(AI332="","SIN ESTADO",IF(AK332&lt;&gt;"","PAGA",IF(AJ332&gt;0,"VENCIDA",IF(AJ332&gt;=-5,"POR VENCER","AL DÍA"))))</f>
        <v>PAGA</v>
      </c>
      <c r="AN332" t="str">
        <v>TRANSFERENCIA</v>
      </c>
      <c r="AO332">
        <f>IF(N($H332)&lt;6,"",IF(AI332="","",AI332+31))</f>
        <v>46229</v>
      </c>
      <c r="AP332">
        <f>IF(AO332="","",TODAY()-AO332)</f>
        <v>89</v>
      </c>
      <c r="AQ332">
        <v>46224</v>
      </c>
      <c r="AR332">
        <v>1000000</v>
      </c>
      <c r="AS332" t="str">
        <f>IF(AO332="","SIN ESTADO",IF(AQ332&lt;&gt;"","PAGA",IF(AP332&gt;0,"VENCIDA",IF(AP332&gt;=-5,"POR VENCER","AL DÍA"))))</f>
        <v>PAGA</v>
      </c>
      <c r="AT332" t="str">
        <v>TRANSFERENCIA</v>
      </c>
      <c r="AU332">
        <f>IF(N($H332)&lt;7,"",IF(AO332="","",AO332+31))</f>
        <v>46260</v>
      </c>
      <c r="AV332">
        <f>IF(AU332="","",TODAY()-AU332)</f>
        <v>58</v>
      </c>
      <c r="AW332">
        <v>46255</v>
      </c>
      <c r="AX332">
        <v>1000000</v>
      </c>
      <c r="AY332" t="str">
        <f>IF(AU332="","SIN ESTADO",IF(AW332&lt;&gt;"","PAGA",IF(AV332&gt;0,"VENCIDA",IF(AV332&gt;=-5,"POR VENCER","AL DÍA"))))</f>
        <v>PAGA</v>
      </c>
      <c r="AZ332" t="str">
        <v>TRANSFERENCIA</v>
      </c>
      <c r="BA332">
        <f>IF(N($H332)&lt;8,"",IF(AU332="","",AU332+31))</f>
        <v>46291</v>
      </c>
      <c r="BB332">
        <f>IF(BA332="","",TODAY()-BA332)</f>
        <v>27</v>
      </c>
      <c r="BC332">
        <v>46284</v>
      </c>
      <c r="BD332">
        <v>1000000</v>
      </c>
      <c r="BE332" t="str">
        <f>IF(BA332="","SIN ESTADO",IF(BC332&lt;&gt;"","PAGA",IF(BB332&gt;0,"VENCIDA",IF(BB332&gt;=-5,"POR VENCER","AL DÍA"))))</f>
        <v>PAGA</v>
      </c>
      <c r="BF332" t="str">
        <v>TRANSFERENCIA</v>
      </c>
      <c r="BG332">
        <f>IF(N($H332)&lt;9,"",IF(BA332="","",BA332+31))</f>
        <v>46322</v>
      </c>
      <c r="BH332">
        <f>IF(BG332="","",TODAY()-BG332)</f>
        <v>-4</v>
      </c>
      <c r="BK332" t="str">
        <f>IF(BG332="","SIN ESTADO",IF(BI332&lt;&gt;"","PAGA",IF(BH332&gt;0,"VENCIDA",IF(BH332&gt;=-5,"POR VENCER","AL DÍA"))))</f>
        <v>POR VENCER</v>
      </c>
      <c r="BM332">
        <f>IF(N($H332)&lt;10,"",IF(BG332="","",BG332+31))</f>
        <v>46353</v>
      </c>
      <c r="BN332">
        <f>IF(BM332="","",TODAY()-BM332)</f>
        <v>-35</v>
      </c>
      <c r="BQ332" t="str">
        <f>IF(BM332="","SIN ESTADO",IF(BO332&lt;&gt;"","PAGA",IF(BN332&gt;0,"VENCIDA",IF(BN332&gt;=-5,"POR VENCER","AL DÍA"))))</f>
        <v>AL DÍA</v>
      </c>
      <c r="BS332">
        <f>IF(N($H332)&lt;11,"",IF(BM332="","",BM332+31))</f>
        <v>46384</v>
      </c>
      <c r="BT332">
        <f>IF(BS332="","",TODAY()-BS332)</f>
        <v>-66</v>
      </c>
      <c r="BW332" t="str">
        <f>IF(BS332="","SIN ESTADO",IF(BU332&lt;&gt;"","PAGA",IF(BT332&gt;0,"VENCIDA",IF(BT332&gt;=-5,"POR VENCER","AL DÍA"))))</f>
        <v>AL DÍA</v>
      </c>
      <c r="BY332">
        <f>IF(N($H332)&lt;12,"",IF(BS332="","",BS332+31))</f>
        <v>46415</v>
      </c>
      <c r="BZ332">
        <f>IF(BY332="","",TODAY()-BY332)</f>
        <v>-97</v>
      </c>
      <c r="CC332" t="str">
        <f>IF(BY332="","SIN ESTADO",IF(CA332&lt;&gt;"","PAGA",IF(BZ332&gt;0,"VENCIDA",IF(BZ332&gt;=-5,"POR VENCER","AL DÍA"))))</f>
        <v>AL DÍA</v>
      </c>
      <c r="CE332">
        <f>IF(N($H332)&lt;13,"",IF(BY332="","",BY332+31))</f>
        <v>46446</v>
      </c>
      <c r="CF332">
        <f>IF(CE332="","",TODAY()-CE332)</f>
        <v>-128</v>
      </c>
      <c r="CI332" t="str">
        <f>IF(CE332="","SIN ESTADO",IF(CG332&lt;&gt;"","PAGA",IF(CF332&gt;0,"VENCIDA",IF(CF332&gt;=-5,"POR VENCER","AL DÍA"))))</f>
        <v>AL DÍA</v>
      </c>
      <c r="CK332">
        <f>IF(N($H332)&lt;14,"",IF(CE332="","",CE332+31))</f>
        <v>46477</v>
      </c>
      <c r="CL332">
        <f>IF(CK332="","",TODAY()-CK332)</f>
        <v>-159</v>
      </c>
      <c r="CO332" t="str">
        <f>IF(CK332="","SIN ESTADO",IF(CM332&lt;&gt;"","PAGA",IF(CL332&gt;0,"VENCIDA",IF(CL332&gt;=-5,"POR VENCER","AL DÍA"))))</f>
        <v>AL DÍA</v>
      </c>
      <c r="CQ332">
        <f>IF(N($H332)&lt;15,"",IF(CK332="","",CK332+31))</f>
        <v>46508</v>
      </c>
      <c r="CR332">
        <f>IF(CQ332="","",TODAY()-CQ332)</f>
        <v>-190</v>
      </c>
      <c r="CU332" t="str">
        <f>IF(CQ332="","SIN ESTADO",IF(CS332&lt;&gt;"","PAGA",IF(CR332&gt;0,"VENCIDA",IF(CR332&gt;=-5,"POR VENCER","AL DÍA"))))</f>
        <v>AL DÍA</v>
      </c>
      <c r="CW332">
        <f>IF(N($H332)&lt;16,"",IF(CQ332="","",CQ332+31))</f>
        <v>46539</v>
      </c>
      <c r="CX332">
        <f>IF(CW332="","",TODAY()-CW332)</f>
        <v>-221</v>
      </c>
      <c r="DA332" t="str">
        <f>IF(CW332="","SIN ESTADO",IF(CY332&lt;&gt;"","PAGA",IF(CX332&gt;0,"VENCIDA",IF(CX332&gt;=-5,"POR VENCER","AL DÍA"))))</f>
        <v>AL DÍA</v>
      </c>
      <c r="DC332">
        <f>IF(N($H332)&lt;17,"",IF(CW332="","",CW332+31))</f>
        <v>46570</v>
      </c>
      <c r="DD332">
        <f>IF(DC332="","",TODAY()-DC332)</f>
        <v>-252</v>
      </c>
      <c r="DG332" t="str">
        <f>IF(DC332="","SIN ESTADO",IF(DE332&lt;&gt;"","PAGA",IF(DD332&gt;0,"VENCIDA",IF(DD332&gt;=-5,"POR VENCER","AL DÍA"))))</f>
        <v>AL DÍA</v>
      </c>
      <c r="DI332">
        <f>IF(N($H332)&lt;18,"",IF(DC332="","",DC332+31))</f>
        <v>46601</v>
      </c>
      <c r="DJ332">
        <f>IF(DI332="","",TODAY()-DI332)</f>
        <v>-283</v>
      </c>
      <c r="DM332" t="str">
        <f>IF(DI332="","SIN ESTADO",IF(DK332&lt;&gt;"","PAGA",IF(DJ332&gt;0,"VENCIDA",IF(DJ332&gt;=-5,"POR VENCER","AL DÍA"))))</f>
        <v>AL DÍA</v>
      </c>
      <c r="DO332">
        <f>IF(N($H332)&lt;19,"",IF(DI332="","",DI332+31))</f>
        <v>46632</v>
      </c>
      <c r="DP332">
        <f>IF(DO332="","",TODAY()-DO332)</f>
        <v>-314</v>
      </c>
      <c r="DS332" t="str">
        <f>IF(DO332="","SIN ESTADO",IF(DQ332&lt;&gt;"","PAGA",IF(DP332&gt;0,"VENCIDA",IF(DP332&gt;=-5,"POR VENCER","AL DÍA"))))</f>
        <v>AL DÍA</v>
      </c>
      <c r="DU332">
        <f>IF(N($H332)&lt;20,"",IF(DO332="","",DO332+31))</f>
        <v>46663</v>
      </c>
      <c r="DV332">
        <f>IF(DU332="","",TODAY()-DU332)</f>
        <v>-345</v>
      </c>
      <c r="DY332" t="str">
        <f>IF(DU332="","SIN ESTADO",IF(DW332&lt;&gt;"","PAGA",IF(DV332&gt;0,"VENCIDA",IF(DV332&gt;=-5,"POR VENCER","AL DÍA"))))</f>
        <v>AL DÍA</v>
      </c>
      <c r="EA332">
        <f>IF(N($H332)&lt;21,"",IF(DU332="","",DU332+31))</f>
        <v>46694</v>
      </c>
      <c r="EB332">
        <f>IF(EA332="","",TODAY()-EA332)</f>
        <v>-376</v>
      </c>
      <c r="EE332" t="str">
        <f>IF(EA332="","SIN ESTADO",IF(EC332&lt;&gt;"","PAGA",IF(EB332&gt;0,"VENCIDA",IF(EB332&gt;=-5,"POR VENCER","AL DÍA"))))</f>
        <v>AL DÍA</v>
      </c>
      <c r="EG332">
        <f>IF(N($H332)&lt;22,"",IF(EA332="","",EA332+31))</f>
        <v>46725</v>
      </c>
      <c r="EH332">
        <f>IF(EG332="","",TODAY()-EG332)</f>
        <v>-407</v>
      </c>
      <c r="EK332" t="str">
        <f>IF(EG332="","SIN ESTADO",IF(EI332&lt;&gt;"","PAGA",IF(EH332&gt;0,"VENCIDA",IF(EH332&gt;=-5,"POR VENCER","AL DÍA"))))</f>
        <v>AL DÍA</v>
      </c>
      <c r="EM332">
        <f>IF(N($H332)&lt;23,"",IF(EG332="","",EG332+31))</f>
        <v>46756</v>
      </c>
      <c r="EN332">
        <f>IF(EM332="","",TODAY()-EM332)</f>
        <v>-438</v>
      </c>
      <c r="EQ332" t="str">
        <f>IF(EM332="","SIN ESTADO",IF(EO332&lt;&gt;"","PAGA",IF(EN332&gt;0,"VENCIDA",IF(EN332&gt;=-5,"POR VENCER","AL DÍA"))))</f>
        <v>AL DÍA</v>
      </c>
      <c r="ES332">
        <f>IF(N($H332)&lt;24,"",IF(EM332="","",EM332+31))</f>
        <v>46787</v>
      </c>
      <c r="ET332">
        <f>IF(ES332="","",TODAY()-ES332)</f>
        <v>-469</v>
      </c>
      <c r="EW332" t="str">
        <f>IF(ES332="","SIN ESTADO",IF(EU332&lt;&gt;"","PAGA",IF(ET332&gt;0,"VENCIDA",IF(ET332&gt;=-5,"POR VENCER","AL DÍA"))))</f>
        <v>AL DÍA</v>
      </c>
      <c r="EY332" t="str">
        <f>IF(N($H332)&lt;25,"",IF(ES332="","",ES332+31))</f>
        <v/>
      </c>
      <c r="EZ332" t="str">
        <f>IF(EY332="","",TODAY()-EY332)</f>
        <v/>
      </c>
      <c r="FC332" t="str">
        <f>IF(EY332="","SIN ESTADO",IF(FA332&lt;&gt;"","PAGA",IF(EZ332&gt;0,"VENCIDA",IF(EZ332&gt;=-5,"POR VENCER","AL DÍA"))))</f>
        <v>SIN ESTADO</v>
      </c>
      <c r="FE332" t="str">
        <f>IF(N($H332)&lt;26,"",IF(EY332="","",EY332+31))</f>
        <v/>
      </c>
      <c r="FF332" t="str">
        <f>IF(FE332="","",TODAY()-FE332)</f>
        <v/>
      </c>
      <c r="FI332" t="str">
        <f>IF(FE332="","SIN ESTADO",IF(FG332&lt;&gt;"","PAGA",IF(FF332&gt;0,"VENCIDA",IF(FF332&gt;=-5,"POR VENCER","AL DÍA"))))</f>
        <v>SIN ESTADO</v>
      </c>
      <c r="FK332" t="str">
        <f>IF(N($H332)&lt;27,"",IF(FE332="","",FE332+31))</f>
        <v/>
      </c>
      <c r="FL332" t="str">
        <f>IF(FK332="","",TODAY()-FK332)</f>
        <v/>
      </c>
      <c r="FO332" t="str">
        <f>IF(FK332="","SIN ESTADO",IF(FM332&lt;&gt;"","PAGA",IF(FL332&gt;0,"VENCIDA",IF(FL332&gt;=-5,"POR VENCER","AL DÍA"))))</f>
        <v>SIN ESTADO</v>
      </c>
      <c r="FQ332" t="str">
        <f>IF(N($H332)&lt;28,"",IF(FK332="","",FK332+31))</f>
        <v/>
      </c>
      <c r="FR332" t="str">
        <f>IF(FQ332="","",TODAY()-FQ332)</f>
        <v/>
      </c>
      <c r="FU332" t="str">
        <f>IF(FQ332="","SIN ESTADO",IF(FS332&lt;&gt;"","PAGA",IF(FR332&gt;0,"VENCIDA",IF(FR332&gt;=-5,"POR VENCER","AL DÍA"))))</f>
        <v>SIN ESTADO</v>
      </c>
      <c r="FW332" t="str">
        <f>IF(N($H332)&lt;29,"",IF(FQ332="","",FQ332+31))</f>
        <v/>
      </c>
      <c r="FX332" t="str">
        <f>IF(FW332="","",TODAY()-FW332)</f>
        <v/>
      </c>
      <c r="GA332" t="str">
        <f>IF(FW332="","SIN ESTADO",IF(FY332&lt;&gt;"","PAGA",IF(FX332&gt;0,"VENCIDA",IF(FX332&gt;=-5,"POR VENCER","AL DÍA"))))</f>
        <v>SIN ESTADO</v>
      </c>
      <c r="GC332" t="str">
        <f>IF(N($H332)&lt;30,"",IF(FW332="","",FW332+31))</f>
        <v/>
      </c>
      <c r="GD332" t="str">
        <f>IF(GC332="","",TODAY()-GC332)</f>
        <v/>
      </c>
      <c r="GG332" t="str">
        <f>IF(GC332="","SIN ESTADO",IF(GE332&lt;&gt;"","PAGA",IF(GD332&gt;0,"VENCIDA",IF(GD332&gt;=-5,"POR VENCER","AL DÍA"))))</f>
        <v>SIN ESTADO</v>
      </c>
      <c r="GI332" t="str">
        <f>IF(N($H332)&lt;31,"",IF(GC332="","",GC332+31))</f>
        <v/>
      </c>
      <c r="GJ332" t="str">
        <f>IF(GI332="","",TODAY()-GI332)</f>
        <v/>
      </c>
      <c r="GM332" t="str">
        <f>IF(GI332="","SIN ESTADO",IF(GK332&lt;&gt;"","PAGA",IF(GJ332&gt;0,"VENCIDA",IF(GJ332&gt;=-5,"POR VENCER","AL DÍA"))))</f>
        <v>SIN ESTADO</v>
      </c>
      <c r="GO332" t="str">
        <f>IF(N($H332)&lt;32,"",IF(GI332="","",GI332+31))</f>
        <v/>
      </c>
      <c r="GP332" t="str">
        <f>IF(GO332="","",TODAY()-GO332)</f>
        <v/>
      </c>
      <c r="GS332" t="str">
        <f>IF(GO332="","SIN ESTADO",IF(GQ332&lt;&gt;"","PAGA",IF(GP332&gt;0,"VENCIDA",IF(GP332&gt;=-5,"POR VENCER","AL DÍA"))))</f>
        <v>SIN ESTADO</v>
      </c>
      <c r="GU332" t="str">
        <f>IF(N($H332)&lt;33,"",IF(GO332="","",GO332+31))</f>
        <v/>
      </c>
      <c r="GV332" t="str">
        <f>IF(GU332="","",TODAY()-GU332)</f>
        <v/>
      </c>
      <c r="GY332" t="str">
        <f>IF(GU332="","SIN ESTADO",IF(GW332&lt;&gt;"","PAGA",IF(GV332&gt;0,"VENCIDA",IF(GV332&gt;=-5,"POR VENCER","AL DÍA"))))</f>
        <v>SIN ESTADO</v>
      </c>
      <c r="HA332" t="str">
        <f>IF(N($H332)&lt;34,"",IF(GU332="","",GU332+31))</f>
        <v/>
      </c>
      <c r="HB332" t="str">
        <f>IF(HA332="","",TODAY()-HA332)</f>
        <v/>
      </c>
      <c r="HE332" t="str">
        <f>IF(HA332="","SIN ESTADO",IF(HC332&lt;&gt;"","PAGA",IF(HB332&gt;0,"VENCIDA",IF(HB332&gt;=-5,"POR VENCER","AL DÍA"))))</f>
        <v>SIN ESTADO</v>
      </c>
      <c r="HG332" t="str">
        <f>IF(N($H332)&lt;35,"",IF(HA332="","",HA332+31))</f>
        <v/>
      </c>
      <c r="HH332" t="str">
        <f>IF(HG332="","",TODAY()-HG332)</f>
        <v/>
      </c>
      <c r="HK332" t="str">
        <f>IF(HG332="","SIN ESTADO",IF(HI332&lt;&gt;"","PAGA",IF(HH332&gt;0,"VENCIDA",IF(HH332&gt;=-5,"POR VENCER","AL DÍA"))))</f>
        <v>SIN ESTADO</v>
      </c>
      <c r="HM332" t="str">
        <f>IF(N($H332)&lt;36,"",IF(HG332="","",HG332+31))</f>
        <v/>
      </c>
      <c r="HN332" t="str">
        <f>IF(HM332="","",TODAY()-HM332)</f>
        <v/>
      </c>
      <c r="HQ332" t="str">
        <f>IF(HM332="","SIN ESTADO",IF(HO332&lt;&gt;"","PAGA",IF(HN332&gt;0,"VENCIDA",IF(HN332&gt;=-5,"POR VENCER","AL DÍA"))))</f>
        <v>SIN ESTADO</v>
      </c>
      <c r="HS332">
        <f>N332+T332+Z332+AF332+AL332+AR332+AX332+BD332+BJ332+BP332+BV332+CB332+CH332+CN332+CT332+CZ332+DF332+DL332+DR332+DX332+ED332+EJ332+EP332+EV332+FB332+FH332+FN332+FT332+FZ332+GF332+GL332+GR332+GX332+HD332+HJ332+HP332</f>
        <v>8000000</v>
      </c>
      <c r="HU332">
        <f>IFERROR(N($J332),0)</f>
        <v>1000000</v>
      </c>
      <c r="HW332">
        <f>SUMPRODUCT((MOD(COLUMN($M332:$HR332)-COLUMN($M332),6)=0)*ISNUMBER($M332:$HR332)*($M332:$HR332&gt;=RESUMEN!$C$26)*($M332:$HR332&lt;=RESUMEN!$C$27)*IFERROR(N($N332:$HS332),0))</f>
        <v>1000000</v>
      </c>
      <c r="HX332">
        <f>SUMPRODUCT((MOD(COLUMN($M332:$HR332)-COLUMN($M332),6)=0)*ISNUMBER($M332:$HR332)*($M332:$HR332&gt;=RESUMEN!$C$26)*($M332:$HR332&lt;=RESUMEN!$C$27))</f>
        <v>1</v>
      </c>
    </row>
    <row r="333">
      <c r="B333">
        <f>VENTAS!A332</f>
        <v>330</v>
      </c>
      <c r="C333" t="str">
        <f>VENTAS!B332</f>
        <v xml:space="preserve">LC2 - 33 - 14 </v>
      </c>
      <c r="D333" t="str">
        <f>VENTAS!C332</f>
        <v>VENDIDO</v>
      </c>
      <c r="E333">
        <f>VENTAS!D332</f>
        <v>28000000</v>
      </c>
      <c r="F333">
        <f>VENTAS!J332</f>
        <v>18000000</v>
      </c>
      <c r="G333">
        <f>VENTAS!F332</f>
        <v>46193</v>
      </c>
      <c r="H333">
        <f>VENTAS!K332</f>
        <v>24</v>
      </c>
      <c r="I333" t="str">
        <f>VENTAS!M332</f>
        <v>20 DE CADA MES</v>
      </c>
      <c r="J333">
        <f>VENTAS!L332</f>
        <v>750000</v>
      </c>
      <c r="K333">
        <f>IF(N($H333)&lt;1,"",$G333+31)</f>
        <v>46224</v>
      </c>
      <c r="L333">
        <f>IF(K333="","",TODAY()-K333)</f>
        <v>94</v>
      </c>
      <c r="M333">
        <v>46205</v>
      </c>
      <c r="N333">
        <v>1000000</v>
      </c>
      <c r="O333" t="str">
        <f>IF(K333="","SIN ESTADO",IF(M333&lt;&gt;"","PAGA",IF(L333&gt;0,"VENCIDA",IF(L333&gt;=-5,"POR VENCER","AL DÍA"))))</f>
        <v>PAGA</v>
      </c>
      <c r="P333" t="str">
        <v>TRANSFERENCIA</v>
      </c>
      <c r="Q333">
        <f>IF(N($H333)&lt;2,"",IF(K333="","",K333+31))</f>
        <v>46255</v>
      </c>
      <c r="R333">
        <f>IF(Q333="","",TODAY()-Q333)</f>
        <v>63</v>
      </c>
      <c r="S333">
        <v>46219</v>
      </c>
      <c r="T333">
        <v>750000</v>
      </c>
      <c r="U333" t="str">
        <f>IF(Q333="","SIN ESTADO",IF(S333&lt;&gt;"","PAGA",IF(R333&gt;0,"VENCIDA",IF(R333&gt;=-5,"POR VENCER","AL DÍA"))))</f>
        <v>PAGA</v>
      </c>
      <c r="V333" t="str">
        <v>TRANSFERENCIA</v>
      </c>
      <c r="W333">
        <f>IF(N($H333)&lt;3,"",IF(Q333="","",Q333+31))</f>
        <v>46286</v>
      </c>
      <c r="X333">
        <f>IF(W333="","",TODAY()-W333)</f>
        <v>32</v>
      </c>
      <c r="Y333">
        <v>46240</v>
      </c>
      <c r="Z333">
        <v>1000000</v>
      </c>
      <c r="AA333" t="str">
        <f>IF(W333="","SIN ESTADO",IF(Y333&lt;&gt;"","PAGA",IF(X333&gt;0,"VENCIDA",IF(X333&gt;=-5,"POR VENCER","AL DÍA"))))</f>
        <v>PAGA</v>
      </c>
      <c r="AB333" t="str">
        <v>TRANSFERENCIA</v>
      </c>
      <c r="AC333">
        <f>IF(N($H333)&lt;4,"",IF(W333="","",W333+31))</f>
        <v>46317</v>
      </c>
      <c r="AD333">
        <f>IF(AC333="","",TODAY()-AC333)</f>
        <v>1</v>
      </c>
      <c r="AE333">
        <v>46266</v>
      </c>
      <c r="AF333">
        <v>2000000</v>
      </c>
      <c r="AG333" t="str">
        <f>IF(AC333="","SIN ESTADO",IF(AE333&lt;&gt;"","PAGA",IF(AD333&gt;0,"VENCIDA",IF(AD333&gt;=-5,"POR VENCER","AL DÍA"))))</f>
        <v>PAGA</v>
      </c>
      <c r="AH333" t="str">
        <v>TRANSFERENCIA</v>
      </c>
      <c r="AI333">
        <f>IF(N($H333)&lt;5,"",IF(AC333="","",AC333+31))</f>
        <v>46348</v>
      </c>
      <c r="AJ333">
        <f>IF(AI333="","",TODAY()-AI333)</f>
        <v>-30</v>
      </c>
      <c r="AK333">
        <v>46266</v>
      </c>
      <c r="AM333" t="str">
        <f>IF(AI333="","SIN ESTADO",IF(AK333&lt;&gt;"","PAGA",IF(AJ333&gt;0,"VENCIDA",IF(AJ333&gt;=-5,"POR VENCER","AL DÍA"))))</f>
        <v>PAGA</v>
      </c>
      <c r="AN333" t="str">
        <v>TRANSFERENCIA</v>
      </c>
      <c r="AO333">
        <f>IF(N($H333)&lt;6,"",IF(AI333="","",AI333+31))</f>
        <v>46379</v>
      </c>
      <c r="AP333">
        <f>IF(AO333="","",TODAY()-AO333)</f>
        <v>-61</v>
      </c>
      <c r="AQ333">
        <v>46266</v>
      </c>
      <c r="AS333" t="str">
        <f>IF(AO333="","SIN ESTADO",IF(AQ333&lt;&gt;"","PAGA",IF(AP333&gt;0,"VENCIDA",IF(AP333&gt;=-5,"POR VENCER","AL DÍA"))))</f>
        <v>PAGA</v>
      </c>
      <c r="AU333">
        <f>IF(N($H333)&lt;7,"",IF(AO333="","",AO333+31))</f>
        <v>46410</v>
      </c>
      <c r="AV333">
        <f>IF(AU333="","",TODAY()-AU333)</f>
        <v>-92</v>
      </c>
      <c r="AW333">
        <v>46296</v>
      </c>
      <c r="AX333">
        <v>2000000</v>
      </c>
      <c r="AY333" t="str">
        <f>IF(AU333="","SIN ESTADO",IF(AW333&lt;&gt;"","PAGA",IF(AV333&gt;0,"VENCIDA",IF(AV333&gt;=-5,"POR VENCER","AL DÍA"))))</f>
        <v>PAGA</v>
      </c>
      <c r="BA333">
        <f>IF(N($H333)&lt;8,"",IF(AU333="","",AU333+31))</f>
        <v>46441</v>
      </c>
      <c r="BB333">
        <f>IF(BA333="","",TODAY()-BA333)</f>
        <v>-123</v>
      </c>
      <c r="BC333">
        <v>46296</v>
      </c>
      <c r="BE333" t="str">
        <f>IF(BA333="","SIN ESTADO",IF(BC333&lt;&gt;"","PAGA",IF(BB333&gt;0,"VENCIDA",IF(BB333&gt;=-5,"POR VENCER","AL DÍA"))))</f>
        <v>PAGA</v>
      </c>
      <c r="BG333">
        <f>IF(N($H333)&lt;9,"",IF(BA333="","",BA333+31))</f>
        <v>46472</v>
      </c>
      <c r="BH333">
        <f>IF(BG333="","",TODAY()-BG333)</f>
        <v>-154</v>
      </c>
      <c r="BI333">
        <v>46296</v>
      </c>
      <c r="BK333" t="str">
        <f>IF(BG333="","SIN ESTADO",IF(BI333&lt;&gt;"","PAGA",IF(BH333&gt;0,"VENCIDA",IF(BH333&gt;=-5,"POR VENCER","AL DÍA"))))</f>
        <v>PAGA</v>
      </c>
      <c r="BM333">
        <f>IF(N($H333)&lt;10,"",IF(BG333="","",BG333+31))</f>
        <v>46503</v>
      </c>
      <c r="BN333">
        <f>IF(BM333="","",TODAY()-BM333)</f>
        <v>-185</v>
      </c>
      <c r="BQ333" t="str">
        <f>IF(BM333="","SIN ESTADO",IF(BO333&lt;&gt;"","PAGA",IF(BN333&gt;0,"VENCIDA",IF(BN333&gt;=-5,"POR VENCER","AL DÍA"))))</f>
        <v>AL DÍA</v>
      </c>
      <c r="BS333">
        <f>IF(N($H333)&lt;11,"",IF(BM333="","",BM333+31))</f>
        <v>46534</v>
      </c>
      <c r="BT333">
        <f>IF(BS333="","",TODAY()-BS333)</f>
        <v>-216</v>
      </c>
      <c r="BW333" t="str">
        <f>IF(BS333="","SIN ESTADO",IF(BU333&lt;&gt;"","PAGA",IF(BT333&gt;0,"VENCIDA",IF(BT333&gt;=-5,"POR VENCER","AL DÍA"))))</f>
        <v>AL DÍA</v>
      </c>
      <c r="BY333">
        <f>IF(N($H333)&lt;12,"",IF(BS333="","",BS333+31))</f>
        <v>46565</v>
      </c>
      <c r="BZ333">
        <f>IF(BY333="","",TODAY()-BY333)</f>
        <v>-247</v>
      </c>
      <c r="CC333" t="str">
        <f>IF(BY333="","SIN ESTADO",IF(CA333&lt;&gt;"","PAGA",IF(BZ333&gt;0,"VENCIDA",IF(BZ333&gt;=-5,"POR VENCER","AL DÍA"))))</f>
        <v>AL DÍA</v>
      </c>
      <c r="CE333">
        <f>IF(N($H333)&lt;13,"",IF(BY333="","",BY333+31))</f>
        <v>46596</v>
      </c>
      <c r="CF333">
        <f>IF(CE333="","",TODAY()-CE333)</f>
        <v>-278</v>
      </c>
      <c r="CI333" t="str">
        <f>IF(CE333="","SIN ESTADO",IF(CG333&lt;&gt;"","PAGA",IF(CF333&gt;0,"VENCIDA",IF(CF333&gt;=-5,"POR VENCER","AL DÍA"))))</f>
        <v>AL DÍA</v>
      </c>
      <c r="CK333">
        <f>IF(N($H333)&lt;14,"",IF(CE333="","",CE333+31))</f>
        <v>46627</v>
      </c>
      <c r="CL333">
        <f>IF(CK333="","",TODAY()-CK333)</f>
        <v>-309</v>
      </c>
      <c r="CO333" t="str">
        <f>IF(CK333="","SIN ESTADO",IF(CM333&lt;&gt;"","PAGA",IF(CL333&gt;0,"VENCIDA",IF(CL333&gt;=-5,"POR VENCER","AL DÍA"))))</f>
        <v>AL DÍA</v>
      </c>
      <c r="CQ333">
        <f>IF(N($H333)&lt;15,"",IF(CK333="","",CK333+31))</f>
        <v>46658</v>
      </c>
      <c r="CR333">
        <f>IF(CQ333="","",TODAY()-CQ333)</f>
        <v>-340</v>
      </c>
      <c r="CU333" t="str">
        <f>IF(CQ333="","SIN ESTADO",IF(CS333&lt;&gt;"","PAGA",IF(CR333&gt;0,"VENCIDA",IF(CR333&gt;=-5,"POR VENCER","AL DÍA"))))</f>
        <v>AL DÍA</v>
      </c>
      <c r="CW333">
        <f>IF(N($H333)&lt;16,"",IF(CQ333="","",CQ333+31))</f>
        <v>46689</v>
      </c>
      <c r="CX333">
        <f>IF(CW333="","",TODAY()-CW333)</f>
        <v>-371</v>
      </c>
      <c r="DA333" t="str">
        <f>IF(CW333="","SIN ESTADO",IF(CY333&lt;&gt;"","PAGA",IF(CX333&gt;0,"VENCIDA",IF(CX333&gt;=-5,"POR VENCER","AL DÍA"))))</f>
        <v>AL DÍA</v>
      </c>
      <c r="DC333">
        <f>IF(N($H333)&lt;17,"",IF(CW333="","",CW333+31))</f>
        <v>46720</v>
      </c>
      <c r="DD333">
        <f>IF(DC333="","",TODAY()-DC333)</f>
        <v>-402</v>
      </c>
      <c r="DG333" t="str">
        <f>IF(DC333="","SIN ESTADO",IF(DE333&lt;&gt;"","PAGA",IF(DD333&gt;0,"VENCIDA",IF(DD333&gt;=-5,"POR VENCER","AL DÍA"))))</f>
        <v>AL DÍA</v>
      </c>
      <c r="DI333">
        <f>IF(N($H333)&lt;18,"",IF(DC333="","",DC333+31))</f>
        <v>46751</v>
      </c>
      <c r="DJ333">
        <f>IF(DI333="","",TODAY()-DI333)</f>
        <v>-433</v>
      </c>
      <c r="DM333" t="str">
        <f>IF(DI333="","SIN ESTADO",IF(DK333&lt;&gt;"","PAGA",IF(DJ333&gt;0,"VENCIDA",IF(DJ333&gt;=-5,"POR VENCER","AL DÍA"))))</f>
        <v>AL DÍA</v>
      </c>
      <c r="DO333">
        <f>IF(N($H333)&lt;19,"",IF(DI333="","",DI333+31))</f>
        <v>46782</v>
      </c>
      <c r="DP333">
        <f>IF(DO333="","",TODAY()-DO333)</f>
        <v>-464</v>
      </c>
      <c r="DS333" t="str">
        <f>IF(DO333="","SIN ESTADO",IF(DQ333&lt;&gt;"","PAGA",IF(DP333&gt;0,"VENCIDA",IF(DP333&gt;=-5,"POR VENCER","AL DÍA"))))</f>
        <v>AL DÍA</v>
      </c>
      <c r="DU333">
        <f>IF(N($H333)&lt;20,"",IF(DO333="","",DO333+31))</f>
        <v>46813</v>
      </c>
      <c r="DV333">
        <f>IF(DU333="","",TODAY()-DU333)</f>
        <v>-495</v>
      </c>
      <c r="DY333" t="str">
        <f>IF(DU333="","SIN ESTADO",IF(DW333&lt;&gt;"","PAGA",IF(DV333&gt;0,"VENCIDA",IF(DV333&gt;=-5,"POR VENCER","AL DÍA"))))</f>
        <v>AL DÍA</v>
      </c>
      <c r="EA333">
        <f>IF(N($H333)&lt;21,"",IF(DU333="","",DU333+31))</f>
        <v>46844</v>
      </c>
      <c r="EB333">
        <f>IF(EA333="","",TODAY()-EA333)</f>
        <v>-526</v>
      </c>
      <c r="EE333" t="str">
        <f>IF(EA333="","SIN ESTADO",IF(EC333&lt;&gt;"","PAGA",IF(EB333&gt;0,"VENCIDA",IF(EB333&gt;=-5,"POR VENCER","AL DÍA"))))</f>
        <v>AL DÍA</v>
      </c>
      <c r="EG333">
        <f>IF(N($H333)&lt;22,"",IF(EA333="","",EA333+31))</f>
        <v>46875</v>
      </c>
      <c r="EH333">
        <f>IF(EG333="","",TODAY()-EG333)</f>
        <v>-557</v>
      </c>
      <c r="EK333" t="str">
        <f>IF(EG333="","SIN ESTADO",IF(EI333&lt;&gt;"","PAGA",IF(EH333&gt;0,"VENCIDA",IF(EH333&gt;=-5,"POR VENCER","AL DÍA"))))</f>
        <v>AL DÍA</v>
      </c>
      <c r="EM333">
        <f>IF(N($H333)&lt;23,"",IF(EG333="","",EG333+31))</f>
        <v>46906</v>
      </c>
      <c r="EN333">
        <f>IF(EM333="","",TODAY()-EM333)</f>
        <v>-588</v>
      </c>
      <c r="EQ333" t="str">
        <f>IF(EM333="","SIN ESTADO",IF(EO333&lt;&gt;"","PAGA",IF(EN333&gt;0,"VENCIDA",IF(EN333&gt;=-5,"POR VENCER","AL DÍA"))))</f>
        <v>AL DÍA</v>
      </c>
      <c r="ES333">
        <f>IF(N($H333)&lt;24,"",IF(EM333="","",EM333+31))</f>
        <v>46937</v>
      </c>
      <c r="ET333">
        <f>IF(ES333="","",TODAY()-ES333)</f>
        <v>-619</v>
      </c>
      <c r="EW333" t="str">
        <f>IF(ES333="","SIN ESTADO",IF(EU333&lt;&gt;"","PAGA",IF(ET333&gt;0,"VENCIDA",IF(ET333&gt;=-5,"POR VENCER","AL DÍA"))))</f>
        <v>AL DÍA</v>
      </c>
      <c r="EY333" t="str">
        <f>IF(N($H333)&lt;25,"",IF(ES333="","",ES333+31))</f>
        <v/>
      </c>
      <c r="EZ333" t="str">
        <f>IF(EY333="","",TODAY()-EY333)</f>
        <v/>
      </c>
      <c r="FC333" t="str">
        <f>IF(EY333="","SIN ESTADO",IF(FA333&lt;&gt;"","PAGA",IF(EZ333&gt;0,"VENCIDA",IF(EZ333&gt;=-5,"POR VENCER","AL DÍA"))))</f>
        <v>SIN ESTADO</v>
      </c>
      <c r="FE333" t="str">
        <f>IF(N($H333)&lt;26,"",IF(EY333="","",EY333+31))</f>
        <v/>
      </c>
      <c r="FF333" t="str">
        <f>IF(FE333="","",TODAY()-FE333)</f>
        <v/>
      </c>
      <c r="FI333" t="str">
        <f>IF(FE333="","SIN ESTADO",IF(FG333&lt;&gt;"","PAGA",IF(FF333&gt;0,"VENCIDA",IF(FF333&gt;=-5,"POR VENCER","AL DÍA"))))</f>
        <v>SIN ESTADO</v>
      </c>
      <c r="FK333" t="str">
        <f>IF(N($H333)&lt;27,"",IF(FE333="","",FE333+31))</f>
        <v/>
      </c>
      <c r="FL333" t="str">
        <f>IF(FK333="","",TODAY()-FK333)</f>
        <v/>
      </c>
      <c r="FO333" t="str">
        <f>IF(FK333="","SIN ESTADO",IF(FM333&lt;&gt;"","PAGA",IF(FL333&gt;0,"VENCIDA",IF(FL333&gt;=-5,"POR VENCER","AL DÍA"))))</f>
        <v>SIN ESTADO</v>
      </c>
      <c r="FQ333" t="str">
        <f>IF(N($H333)&lt;28,"",IF(FK333="","",FK333+31))</f>
        <v/>
      </c>
      <c r="FR333" t="str">
        <f>IF(FQ333="","",TODAY()-FQ333)</f>
        <v/>
      </c>
      <c r="FU333" t="str">
        <f>IF(FQ333="","SIN ESTADO",IF(FS333&lt;&gt;"","PAGA",IF(FR333&gt;0,"VENCIDA",IF(FR333&gt;=-5,"POR VENCER","AL DÍA"))))</f>
        <v>SIN ESTADO</v>
      </c>
      <c r="FW333" t="str">
        <f>IF(N($H333)&lt;29,"",IF(FQ333="","",FQ333+31))</f>
        <v/>
      </c>
      <c r="FX333" t="str">
        <f>IF(FW333="","",TODAY()-FW333)</f>
        <v/>
      </c>
      <c r="GA333" t="str">
        <f>IF(FW333="","SIN ESTADO",IF(FY333&lt;&gt;"","PAGA",IF(FX333&gt;0,"VENCIDA",IF(FX333&gt;=-5,"POR VENCER","AL DÍA"))))</f>
        <v>SIN ESTADO</v>
      </c>
      <c r="GC333" t="str">
        <f>IF(N($H333)&lt;30,"",IF(FW333="","",FW333+31))</f>
        <v/>
      </c>
      <c r="GD333" t="str">
        <f>IF(GC333="","",TODAY()-GC333)</f>
        <v/>
      </c>
      <c r="GG333" t="str">
        <f>IF(GC333="","SIN ESTADO",IF(GE333&lt;&gt;"","PAGA",IF(GD333&gt;0,"VENCIDA",IF(GD333&gt;=-5,"POR VENCER","AL DÍA"))))</f>
        <v>SIN ESTADO</v>
      </c>
      <c r="GI333" t="str">
        <f>IF(N($H333)&lt;31,"",IF(GC333="","",GC333+31))</f>
        <v/>
      </c>
      <c r="GJ333" t="str">
        <f>IF(GI333="","",TODAY()-GI333)</f>
        <v/>
      </c>
      <c r="GM333" t="str">
        <f>IF(GI333="","SIN ESTADO",IF(GK333&lt;&gt;"","PAGA",IF(GJ333&gt;0,"VENCIDA",IF(GJ333&gt;=-5,"POR VENCER","AL DÍA"))))</f>
        <v>SIN ESTADO</v>
      </c>
      <c r="GO333" t="str">
        <f>IF(N($H333)&lt;32,"",IF(GI333="","",GI333+31))</f>
        <v/>
      </c>
      <c r="GP333" t="str">
        <f>IF(GO333="","",TODAY()-GO333)</f>
        <v/>
      </c>
      <c r="GS333" t="str">
        <f>IF(GO333="","SIN ESTADO",IF(GQ333&lt;&gt;"","PAGA",IF(GP333&gt;0,"VENCIDA",IF(GP333&gt;=-5,"POR VENCER","AL DÍA"))))</f>
        <v>SIN ESTADO</v>
      </c>
      <c r="GU333" t="str">
        <f>IF(N($H333)&lt;33,"",IF(GO333="","",GO333+31))</f>
        <v/>
      </c>
      <c r="GV333" t="str">
        <f>IF(GU333="","",TODAY()-GU333)</f>
        <v/>
      </c>
      <c r="GY333" t="str">
        <f>IF(GU333="","SIN ESTADO",IF(GW333&lt;&gt;"","PAGA",IF(GV333&gt;0,"VENCIDA",IF(GV333&gt;=-5,"POR VENCER","AL DÍA"))))</f>
        <v>SIN ESTADO</v>
      </c>
      <c r="HA333" t="str">
        <f>IF(N($H333)&lt;34,"",IF(GU333="","",GU333+31))</f>
        <v/>
      </c>
      <c r="HB333" t="str">
        <f>IF(HA333="","",TODAY()-HA333)</f>
        <v/>
      </c>
      <c r="HE333" t="str">
        <f>IF(HA333="","SIN ESTADO",IF(HC333&lt;&gt;"","PAGA",IF(HB333&gt;0,"VENCIDA",IF(HB333&gt;=-5,"POR VENCER","AL DÍA"))))</f>
        <v>SIN ESTADO</v>
      </c>
      <c r="HG333" t="str">
        <f>IF(N($H333)&lt;35,"",IF(HA333="","",HA333+31))</f>
        <v/>
      </c>
      <c r="HH333" t="str">
        <f>IF(HG333="","",TODAY()-HG333)</f>
        <v/>
      </c>
      <c r="HK333" t="str">
        <f>IF(HG333="","SIN ESTADO",IF(HI333&lt;&gt;"","PAGA",IF(HH333&gt;0,"VENCIDA",IF(HH333&gt;=-5,"POR VENCER","AL DÍA"))))</f>
        <v>SIN ESTADO</v>
      </c>
      <c r="HM333" t="str">
        <f>IF(N($H333)&lt;36,"",IF(HG333="","",HG333+31))</f>
        <v/>
      </c>
      <c r="HN333" t="str">
        <f>IF(HM333="","",TODAY()-HM333)</f>
        <v/>
      </c>
      <c r="HQ333" t="str">
        <f>IF(HM333="","SIN ESTADO",IF(HO333&lt;&gt;"","PAGA",IF(HN333&gt;0,"VENCIDA",IF(HN333&gt;=-5,"POR VENCER","AL DÍA"))))</f>
        <v>SIN ESTADO</v>
      </c>
      <c r="HS333">
        <f>N333+T333+Z333+AF333+AL333+AR333+AX333+BD333+BJ333+BP333+BV333+CB333+CH333+CN333+CT333+CZ333+DF333+DL333+DR333+DX333+ED333+EJ333+EP333+EV333+FB333+FH333+FN333+FT333+FZ333+GF333+GL333+GR333+GX333+HD333+HJ333+HP333</f>
        <v>6750000</v>
      </c>
      <c r="HU333">
        <f>IFERROR(N($J333),0)</f>
        <v>750000</v>
      </c>
      <c r="HW333">
        <f>SUMPRODUCT((MOD(COLUMN($M333:$HR333)-COLUMN($M333),6)=0)*ISNUMBER($M333:$HR333)*($M333:$HR333&gt;=RESUMEN!$C$26)*($M333:$HR333&lt;=RESUMEN!$C$27)*IFERROR(N($N333:$HS333),0))</f>
        <v>1000000</v>
      </c>
      <c r="HX333">
        <f>SUMPRODUCT((MOD(COLUMN($M333:$HR333)-COLUMN($M333),6)=0)*ISNUMBER($M333:$HR333)*($M333:$HR333&gt;=RESUMEN!$C$26)*($M333:$HR333&lt;=RESUMEN!$C$27))</f>
        <v>1</v>
      </c>
    </row>
    <row r="334">
      <c r="B334">
        <f>VENTAS!A333</f>
        <v>331</v>
      </c>
      <c r="C334" t="str">
        <f>VENTAS!B333</f>
        <v xml:space="preserve">LC2 - 33 - 15 </v>
      </c>
      <c r="D334" t="str">
        <f>VENTAS!C333</f>
        <v>VENDIDO</v>
      </c>
      <c r="E334">
        <f>VENTAS!D333</f>
        <v>27000000</v>
      </c>
      <c r="F334">
        <f>VENTAS!J333</f>
        <v>7000000</v>
      </c>
      <c r="G334">
        <f>VENTAS!F333</f>
        <v>46073</v>
      </c>
      <c r="H334">
        <f>VENTAS!K333</f>
        <v>7</v>
      </c>
      <c r="I334" t="str">
        <f>VENTAS!M333</f>
        <v xml:space="preserve">15 DE CADA MES </v>
      </c>
      <c r="J334">
        <f>VENTAS!L333</f>
        <v>1000000</v>
      </c>
      <c r="K334">
        <f>IF(N($H334)&lt;1,"",$G334+31)</f>
        <v>46104</v>
      </c>
      <c r="L334">
        <f>IF(K334="","",TODAY()-K334)</f>
        <v>214</v>
      </c>
      <c r="M334">
        <v>46099</v>
      </c>
      <c r="N334">
        <v>1000000</v>
      </c>
      <c r="O334" t="str">
        <f>IF(K334="","SIN ESTADO",IF(M334&lt;&gt;"","PAGA",IF(L334&gt;0,"VENCIDA",IF(L334&gt;=-5,"POR VENCER","AL DÍA"))))</f>
        <v>PAGA</v>
      </c>
      <c r="P334" t="str">
        <v>TRANSFERENCIA</v>
      </c>
      <c r="Q334">
        <f>IF(N($H334)&lt;2,"",IF(K334="","",K334+31))</f>
        <v>46135</v>
      </c>
      <c r="R334">
        <f>IF(Q334="","",TODAY()-Q334)</f>
        <v>183</v>
      </c>
      <c r="S334">
        <v>46140</v>
      </c>
      <c r="T334">
        <v>1000000</v>
      </c>
      <c r="U334" t="str">
        <f>IF(Q334="","SIN ESTADO",IF(S334&lt;&gt;"","PAGA",IF(R334&gt;0,"VENCIDA",IF(R334&gt;=-5,"POR VENCER","AL DÍA"))))</f>
        <v>PAGA</v>
      </c>
      <c r="V334" t="str">
        <v>TRANSFERENCIA</v>
      </c>
      <c r="W334">
        <f>IF(N($H334)&lt;3,"",IF(Q334="","",Q334+31))</f>
        <v>46166</v>
      </c>
      <c r="X334">
        <f>IF(W334="","",TODAY()-W334)</f>
        <v>152</v>
      </c>
      <c r="AA334" t="str">
        <f>IF(W334="","SIN ESTADO",IF(Y334&lt;&gt;"","PAGA",IF(X334&gt;0,"VENCIDA",IF(X334&gt;=-5,"POR VENCER","AL DÍA"))))</f>
        <v>VENCIDA</v>
      </c>
      <c r="AC334">
        <f>IF(N($H334)&lt;4,"",IF(W334="","",W334+31))</f>
        <v>46197</v>
      </c>
      <c r="AD334">
        <f>IF(AC334="","",TODAY()-AC334)</f>
        <v>121</v>
      </c>
      <c r="AG334" t="str">
        <f>IF(AC334="","SIN ESTADO",IF(AE334&lt;&gt;"","PAGA",IF(AD334&gt;0,"VENCIDA",IF(AD334&gt;=-5,"POR VENCER","AL DÍA"))))</f>
        <v>VENCIDA</v>
      </c>
      <c r="AI334">
        <f>IF(N($H334)&lt;5,"",IF(AC334="","",AC334+31))</f>
        <v>46228</v>
      </c>
      <c r="AJ334">
        <f>IF(AI334="","",TODAY()-AI334)</f>
        <v>90</v>
      </c>
      <c r="AM334" t="str">
        <f>IF(AI334="","SIN ESTADO",IF(AK334&lt;&gt;"","PAGA",IF(AJ334&gt;0,"VENCIDA",IF(AJ334&gt;=-5,"POR VENCER","AL DÍA"))))</f>
        <v>VENCIDA</v>
      </c>
      <c r="AO334">
        <f>IF(N($H334)&lt;6,"",IF(AI334="","",AI334+31))</f>
        <v>46259</v>
      </c>
      <c r="AP334">
        <f>IF(AO334="","",TODAY()-AO334)</f>
        <v>59</v>
      </c>
      <c r="AS334" t="str">
        <f>IF(AO334="","SIN ESTADO",IF(AQ334&lt;&gt;"","PAGA",IF(AP334&gt;0,"VENCIDA",IF(AP334&gt;=-5,"POR VENCER","AL DÍA"))))</f>
        <v>VENCIDA</v>
      </c>
      <c r="AU334">
        <f>IF(N($H334)&lt;7,"",IF(AO334="","",AO334+31))</f>
        <v>46290</v>
      </c>
      <c r="AV334">
        <f>IF(AU334="","",TODAY()-AU334)</f>
        <v>28</v>
      </c>
      <c r="AY334" t="str">
        <f>IF(AU334="","SIN ESTADO",IF(AW334&lt;&gt;"","PAGA",IF(AV334&gt;0,"VENCIDA",IF(AV334&gt;=-5,"POR VENCER","AL DÍA"))))</f>
        <v>VENCIDA</v>
      </c>
      <c r="BA334" t="str">
        <f>IF(N($H334)&lt;8,"",IF(AU334="","",AU334+31))</f>
        <v/>
      </c>
      <c r="BB334" t="str">
        <f>IF(BA334="","",TODAY()-BA334)</f>
        <v/>
      </c>
      <c r="BE334" t="str">
        <f>IF(BA334="","SIN ESTADO",IF(BC334&lt;&gt;"","PAGA",IF(BB334&gt;0,"VENCIDA",IF(BB334&gt;=-5,"POR VENCER","AL DÍA"))))</f>
        <v>SIN ESTADO</v>
      </c>
      <c r="BG334" t="str">
        <f>IF(N($H334)&lt;9,"",IF(BA334="","",BA334+31))</f>
        <v/>
      </c>
      <c r="BH334" t="str">
        <f>IF(BG334="","",TODAY()-BG334)</f>
        <v/>
      </c>
      <c r="BK334" t="str">
        <f>IF(BG334="","SIN ESTADO",IF(BI334&lt;&gt;"","PAGA",IF(BH334&gt;0,"VENCIDA",IF(BH334&gt;=-5,"POR VENCER","AL DÍA"))))</f>
        <v>SIN ESTADO</v>
      </c>
      <c r="BM334" t="str">
        <f>IF(N($H334)&lt;10,"",IF(BG334="","",BG334+31))</f>
        <v/>
      </c>
      <c r="BN334" t="str">
        <f>IF(BM334="","",TODAY()-BM334)</f>
        <v/>
      </c>
      <c r="BQ334" t="str">
        <f>IF(BM334="","SIN ESTADO",IF(BO334&lt;&gt;"","PAGA",IF(BN334&gt;0,"VENCIDA",IF(BN334&gt;=-5,"POR VENCER","AL DÍA"))))</f>
        <v>SIN ESTADO</v>
      </c>
      <c r="BS334" t="str">
        <f>IF(N($H334)&lt;11,"",IF(BM334="","",BM334+31))</f>
        <v/>
      </c>
      <c r="BT334" t="str">
        <f>IF(BS334="","",TODAY()-BS334)</f>
        <v/>
      </c>
      <c r="BW334" t="str">
        <f>IF(BS334="","SIN ESTADO",IF(BU334&lt;&gt;"","PAGA",IF(BT334&gt;0,"VENCIDA",IF(BT334&gt;=-5,"POR VENCER","AL DÍA"))))</f>
        <v>SIN ESTADO</v>
      </c>
      <c r="BY334" t="str">
        <f>IF(N($H334)&lt;12,"",IF(BS334="","",BS334+31))</f>
        <v/>
      </c>
      <c r="BZ334" t="str">
        <f>IF(BY334="","",TODAY()-BY334)</f>
        <v/>
      </c>
      <c r="CC334" t="str">
        <f>IF(BY334="","SIN ESTADO",IF(CA334&lt;&gt;"","PAGA",IF(BZ334&gt;0,"VENCIDA",IF(BZ334&gt;=-5,"POR VENCER","AL DÍA"))))</f>
        <v>SIN ESTADO</v>
      </c>
      <c r="CE334" t="str">
        <f>IF(N($H334)&lt;13,"",IF(BY334="","",BY334+31))</f>
        <v/>
      </c>
      <c r="CF334" t="str">
        <f>IF(CE334="","",TODAY()-CE334)</f>
        <v/>
      </c>
      <c r="CI334" t="str">
        <f>IF(CE334="","SIN ESTADO",IF(CG334&lt;&gt;"","PAGA",IF(CF334&gt;0,"VENCIDA",IF(CF334&gt;=-5,"POR VENCER","AL DÍA"))))</f>
        <v>SIN ESTADO</v>
      </c>
      <c r="CK334" t="str">
        <f>IF(N($H334)&lt;14,"",IF(CE334="","",CE334+31))</f>
        <v/>
      </c>
      <c r="CL334" t="str">
        <f>IF(CK334="","",TODAY()-CK334)</f>
        <v/>
      </c>
      <c r="CO334" t="str">
        <f>IF(CK334="","SIN ESTADO",IF(CM334&lt;&gt;"","PAGA",IF(CL334&gt;0,"VENCIDA",IF(CL334&gt;=-5,"POR VENCER","AL DÍA"))))</f>
        <v>SIN ESTADO</v>
      </c>
      <c r="CQ334" t="str">
        <f>IF(N($H334)&lt;15,"",IF(CK334="","",CK334+31))</f>
        <v/>
      </c>
      <c r="CR334" t="str">
        <f>IF(CQ334="","",TODAY()-CQ334)</f>
        <v/>
      </c>
      <c r="CU334" t="str">
        <f>IF(CQ334="","SIN ESTADO",IF(CS334&lt;&gt;"","PAGA",IF(CR334&gt;0,"VENCIDA",IF(CR334&gt;=-5,"POR VENCER","AL DÍA"))))</f>
        <v>SIN ESTADO</v>
      </c>
      <c r="CW334" t="str">
        <f>IF(N($H334)&lt;16,"",IF(CQ334="","",CQ334+31))</f>
        <v/>
      </c>
      <c r="CX334" t="str">
        <f>IF(CW334="","",TODAY()-CW334)</f>
        <v/>
      </c>
      <c r="DA334" t="str">
        <f>IF(CW334="","SIN ESTADO",IF(CY334&lt;&gt;"","PAGA",IF(CX334&gt;0,"VENCIDA",IF(CX334&gt;=-5,"POR VENCER","AL DÍA"))))</f>
        <v>SIN ESTADO</v>
      </c>
      <c r="DC334" t="str">
        <f>IF(N($H334)&lt;17,"",IF(CW334="","",CW334+31))</f>
        <v/>
      </c>
      <c r="DD334" t="str">
        <f>IF(DC334="","",TODAY()-DC334)</f>
        <v/>
      </c>
      <c r="DG334" t="str">
        <f>IF(DC334="","SIN ESTADO",IF(DE334&lt;&gt;"","PAGA",IF(DD334&gt;0,"VENCIDA",IF(DD334&gt;=-5,"POR VENCER","AL DÍA"))))</f>
        <v>SIN ESTADO</v>
      </c>
      <c r="DI334" t="str">
        <f>IF(N($H334)&lt;18,"",IF(DC334="","",DC334+31))</f>
        <v/>
      </c>
      <c r="DJ334" t="str">
        <f>IF(DI334="","",TODAY()-DI334)</f>
        <v/>
      </c>
      <c r="DM334" t="str">
        <f>IF(DI334="","SIN ESTADO",IF(DK334&lt;&gt;"","PAGA",IF(DJ334&gt;0,"VENCIDA",IF(DJ334&gt;=-5,"POR VENCER","AL DÍA"))))</f>
        <v>SIN ESTADO</v>
      </c>
      <c r="DO334" t="str">
        <f>IF(N($H334)&lt;19,"",IF(DI334="","",DI334+31))</f>
        <v/>
      </c>
      <c r="DP334" t="str">
        <f>IF(DO334="","",TODAY()-DO334)</f>
        <v/>
      </c>
      <c r="DS334" t="str">
        <f>IF(DO334="","SIN ESTADO",IF(DQ334&lt;&gt;"","PAGA",IF(DP334&gt;0,"VENCIDA",IF(DP334&gt;=-5,"POR VENCER","AL DÍA"))))</f>
        <v>SIN ESTADO</v>
      </c>
      <c r="DU334" t="str">
        <f>IF(N($H334)&lt;20,"",IF(DO334="","",DO334+31))</f>
        <v/>
      </c>
      <c r="DV334" t="str">
        <f>IF(DU334="","",TODAY()-DU334)</f>
        <v/>
      </c>
      <c r="DY334" t="str">
        <f>IF(DU334="","SIN ESTADO",IF(DW334&lt;&gt;"","PAGA",IF(DV334&gt;0,"VENCIDA",IF(DV334&gt;=-5,"POR VENCER","AL DÍA"))))</f>
        <v>SIN ESTADO</v>
      </c>
      <c r="EA334" t="str">
        <f>IF(N($H334)&lt;21,"",IF(DU334="","",DU334+31))</f>
        <v/>
      </c>
      <c r="EB334" t="str">
        <f>IF(EA334="","",TODAY()-EA334)</f>
        <v/>
      </c>
      <c r="EE334" t="str">
        <f>IF(EA334="","SIN ESTADO",IF(EC334&lt;&gt;"","PAGA",IF(EB334&gt;0,"VENCIDA",IF(EB334&gt;=-5,"POR VENCER","AL DÍA"))))</f>
        <v>SIN ESTADO</v>
      </c>
      <c r="EG334" t="str">
        <f>IF(N($H334)&lt;22,"",IF(EA334="","",EA334+31))</f>
        <v/>
      </c>
      <c r="EH334" t="str">
        <f>IF(EG334="","",TODAY()-EG334)</f>
        <v/>
      </c>
      <c r="EK334" t="str">
        <f>IF(EG334="","SIN ESTADO",IF(EI334&lt;&gt;"","PAGA",IF(EH334&gt;0,"VENCIDA",IF(EH334&gt;=-5,"POR VENCER","AL DÍA"))))</f>
        <v>SIN ESTADO</v>
      </c>
      <c r="EM334" t="str">
        <f>IF(N($H334)&lt;23,"",IF(EG334="","",EG334+31))</f>
        <v/>
      </c>
      <c r="EN334" t="str">
        <f>IF(EM334="","",TODAY()-EM334)</f>
        <v/>
      </c>
      <c r="EQ334" t="str">
        <f>IF(EM334="","SIN ESTADO",IF(EO334&lt;&gt;"","PAGA",IF(EN334&gt;0,"VENCIDA",IF(EN334&gt;=-5,"POR VENCER","AL DÍA"))))</f>
        <v>SIN ESTADO</v>
      </c>
      <c r="ES334" t="str">
        <f>IF(N($H334)&lt;24,"",IF(EM334="","",EM334+31))</f>
        <v/>
      </c>
      <c r="ET334" t="str">
        <f>IF(ES334="","",TODAY()-ES334)</f>
        <v/>
      </c>
      <c r="EW334" t="str">
        <f>IF(ES334="","SIN ESTADO",IF(EU334&lt;&gt;"","PAGA",IF(ET334&gt;0,"VENCIDA",IF(ET334&gt;=-5,"POR VENCER","AL DÍA"))))</f>
        <v>SIN ESTADO</v>
      </c>
      <c r="EY334" t="str">
        <f>IF(N($H334)&lt;25,"",IF(ES334="","",ES334+31))</f>
        <v/>
      </c>
      <c r="EZ334" t="str">
        <f>IF(EY334="","",TODAY()-EY334)</f>
        <v/>
      </c>
      <c r="FC334" t="str">
        <f>IF(EY334="","SIN ESTADO",IF(FA334&lt;&gt;"","PAGA",IF(EZ334&gt;0,"VENCIDA",IF(EZ334&gt;=-5,"POR VENCER","AL DÍA"))))</f>
        <v>SIN ESTADO</v>
      </c>
      <c r="FE334" t="str">
        <f>IF(N($H334)&lt;26,"",IF(EY334="","",EY334+31))</f>
        <v/>
      </c>
      <c r="FF334" t="str">
        <f>IF(FE334="","",TODAY()-FE334)</f>
        <v/>
      </c>
      <c r="FI334" t="str">
        <f>IF(FE334="","SIN ESTADO",IF(FG334&lt;&gt;"","PAGA",IF(FF334&gt;0,"VENCIDA",IF(FF334&gt;=-5,"POR VENCER","AL DÍA"))))</f>
        <v>SIN ESTADO</v>
      </c>
      <c r="FK334" t="str">
        <f>IF(N($H334)&lt;27,"",IF(FE334="","",FE334+31))</f>
        <v/>
      </c>
      <c r="FL334" t="str">
        <f>IF(FK334="","",TODAY()-FK334)</f>
        <v/>
      </c>
      <c r="FO334" t="str">
        <f>IF(FK334="","SIN ESTADO",IF(FM334&lt;&gt;"","PAGA",IF(FL334&gt;0,"VENCIDA",IF(FL334&gt;=-5,"POR VENCER","AL DÍA"))))</f>
        <v>SIN ESTADO</v>
      </c>
      <c r="FQ334" t="str">
        <f>IF(N($H334)&lt;28,"",IF(FK334="","",FK334+31))</f>
        <v/>
      </c>
      <c r="FR334" t="str">
        <f>IF(FQ334="","",TODAY()-FQ334)</f>
        <v/>
      </c>
      <c r="FU334" t="str">
        <f>IF(FQ334="","SIN ESTADO",IF(FS334&lt;&gt;"","PAGA",IF(FR334&gt;0,"VENCIDA",IF(FR334&gt;=-5,"POR VENCER","AL DÍA"))))</f>
        <v>SIN ESTADO</v>
      </c>
      <c r="FW334" t="str">
        <f>IF(N($H334)&lt;29,"",IF(FQ334="","",FQ334+31))</f>
        <v/>
      </c>
      <c r="FX334" t="str">
        <f>IF(FW334="","",TODAY()-FW334)</f>
        <v/>
      </c>
      <c r="GA334" t="str">
        <f>IF(FW334="","SIN ESTADO",IF(FY334&lt;&gt;"","PAGA",IF(FX334&gt;0,"VENCIDA",IF(FX334&gt;=-5,"POR VENCER","AL DÍA"))))</f>
        <v>SIN ESTADO</v>
      </c>
      <c r="GC334" t="str">
        <f>IF(N($H334)&lt;30,"",IF(FW334="","",FW334+31))</f>
        <v/>
      </c>
      <c r="GD334" t="str">
        <f>IF(GC334="","",TODAY()-GC334)</f>
        <v/>
      </c>
      <c r="GG334" t="str">
        <f>IF(GC334="","SIN ESTADO",IF(GE334&lt;&gt;"","PAGA",IF(GD334&gt;0,"VENCIDA",IF(GD334&gt;=-5,"POR VENCER","AL DÍA"))))</f>
        <v>SIN ESTADO</v>
      </c>
      <c r="GI334" t="str">
        <f>IF(N($H334)&lt;31,"",IF(GC334="","",GC334+31))</f>
        <v/>
      </c>
      <c r="GJ334" t="str">
        <f>IF(GI334="","",TODAY()-GI334)</f>
        <v/>
      </c>
      <c r="GM334" t="str">
        <f>IF(GI334="","SIN ESTADO",IF(GK334&lt;&gt;"","PAGA",IF(GJ334&gt;0,"VENCIDA",IF(GJ334&gt;=-5,"POR VENCER","AL DÍA"))))</f>
        <v>SIN ESTADO</v>
      </c>
      <c r="GO334" t="str">
        <f>IF(N($H334)&lt;32,"",IF(GI334="","",GI334+31))</f>
        <v/>
      </c>
      <c r="GP334" t="str">
        <f>IF(GO334="","",TODAY()-GO334)</f>
        <v/>
      </c>
      <c r="GS334" t="str">
        <f>IF(GO334="","SIN ESTADO",IF(GQ334&lt;&gt;"","PAGA",IF(GP334&gt;0,"VENCIDA",IF(GP334&gt;=-5,"POR VENCER","AL DÍA"))))</f>
        <v>SIN ESTADO</v>
      </c>
      <c r="GU334" t="str">
        <f>IF(N($H334)&lt;33,"",IF(GO334="","",GO334+31))</f>
        <v/>
      </c>
      <c r="GV334" t="str">
        <f>IF(GU334="","",TODAY()-GU334)</f>
        <v/>
      </c>
      <c r="GY334" t="str">
        <f>IF(GU334="","SIN ESTADO",IF(GW334&lt;&gt;"","PAGA",IF(GV334&gt;0,"VENCIDA",IF(GV334&gt;=-5,"POR VENCER","AL DÍA"))))</f>
        <v>SIN ESTADO</v>
      </c>
      <c r="HA334" t="str">
        <f>IF(N($H334)&lt;34,"",IF(GU334="","",GU334+31))</f>
        <v/>
      </c>
      <c r="HB334" t="str">
        <f>IF(HA334="","",TODAY()-HA334)</f>
        <v/>
      </c>
      <c r="HE334" t="str">
        <f>IF(HA334="","SIN ESTADO",IF(HC334&lt;&gt;"","PAGA",IF(HB334&gt;0,"VENCIDA",IF(HB334&gt;=-5,"POR VENCER","AL DÍA"))))</f>
        <v>SIN ESTADO</v>
      </c>
      <c r="HG334" t="str">
        <f>IF(N($H334)&lt;35,"",IF(HA334="","",HA334+31))</f>
        <v/>
      </c>
      <c r="HH334" t="str">
        <f>IF(HG334="","",TODAY()-HG334)</f>
        <v/>
      </c>
      <c r="HK334" t="str">
        <f>IF(HG334="","SIN ESTADO",IF(HI334&lt;&gt;"","PAGA",IF(HH334&gt;0,"VENCIDA",IF(HH334&gt;=-5,"POR VENCER","AL DÍA"))))</f>
        <v>SIN ESTADO</v>
      </c>
      <c r="HM334" t="str">
        <f>IF(N($H334)&lt;36,"",IF(HG334="","",HG334+31))</f>
        <v/>
      </c>
      <c r="HN334" t="str">
        <f>IF(HM334="","",TODAY()-HM334)</f>
        <v/>
      </c>
      <c r="HQ334" t="str">
        <f>IF(HM334="","SIN ESTADO",IF(HO334&lt;&gt;"","PAGA",IF(HN334&gt;0,"VENCIDA",IF(HN334&gt;=-5,"POR VENCER","AL DÍA"))))</f>
        <v>SIN ESTADO</v>
      </c>
      <c r="HS334">
        <f>N334+T334+Z334+AF334+AL334+AR334+AX334+BD334+BJ334+BP334+BV334+CB334+CH334+CN334+CT334+CZ334+DF334+DL334+DR334+DX334+ED334+EJ334+EP334+EV334+FB334+FH334+FN334+FT334+FZ334+GF334+GL334+GR334+GX334+HD334+HJ334+HP334</f>
        <v>2000000</v>
      </c>
      <c r="HU334">
        <f>IFERROR(N($J334),0)</f>
        <v>1000000</v>
      </c>
      <c r="HW334">
        <f>SUMPRODUCT((MOD(COLUMN($M334:$HR334)-COLUMN($M334),6)=0)*ISNUMBER($M334:$HR334)*($M334:$HR334&gt;=RESUMEN!$C$26)*($M334:$HR334&lt;=RESUMEN!$C$27)*IFERROR(N($N334:$HS334),0))</f>
        <v>0</v>
      </c>
      <c r="HX334">
        <f>SUMPRODUCT((MOD(COLUMN($M334:$HR334)-COLUMN($M334),6)=0)*ISNUMBER($M334:$HR334)*($M334:$HR334&gt;=RESUMEN!$C$26)*($M334:$HR334&lt;=RESUMEN!$C$27))</f>
        <v>0</v>
      </c>
    </row>
    <row r="335">
      <c r="B335">
        <f>VENTAS!A334</f>
        <v>332</v>
      </c>
      <c r="C335" t="str">
        <f>VENTAS!B334</f>
        <v xml:space="preserve">LC2 - 33 - 16 </v>
      </c>
      <c r="D335" t="str">
        <f>VENTAS!C334</f>
        <v>VENDIDO</v>
      </c>
      <c r="E335">
        <f>VENTAS!D334</f>
        <v>28000000</v>
      </c>
      <c r="F335">
        <f>VENTAS!J334</f>
        <v>24000000</v>
      </c>
      <c r="G335">
        <f>VENTAS!F334</f>
        <v>46094</v>
      </c>
      <c r="H335">
        <f>VENTAS!K334</f>
        <v>24</v>
      </c>
      <c r="I335" t="str">
        <f>VENTAS!M334</f>
        <v xml:space="preserve">13 DE CADA MES </v>
      </c>
      <c r="J335">
        <f>VENTAS!L334</f>
        <v>1000000</v>
      </c>
      <c r="K335">
        <f>IF(N($H335)&lt;1,"",$G335+31)</f>
        <v>46125</v>
      </c>
      <c r="L335">
        <f>IF(K335="","",TODAY()-K335)</f>
        <v>193</v>
      </c>
      <c r="M335">
        <v>46127</v>
      </c>
      <c r="N335">
        <v>1000000</v>
      </c>
      <c r="O335" t="str">
        <f>IF(K335="","SIN ESTADO",IF(M335&lt;&gt;"","PAGA",IF(L335&gt;0,"VENCIDA",IF(L335&gt;=-5,"POR VENCER","AL DÍA"))))</f>
        <v>PAGA</v>
      </c>
      <c r="P335" t="str">
        <v>TRANSFERENCIA</v>
      </c>
      <c r="Q335">
        <f>IF(N($H335)&lt;2,"",IF(K335="","",K335+31))</f>
        <v>46156</v>
      </c>
      <c r="R335">
        <f>IF(Q335="","",TODAY()-Q335)</f>
        <v>162</v>
      </c>
      <c r="U335" t="str">
        <f>IF(Q335="","SIN ESTADO",IF(S335&lt;&gt;"","PAGA",IF(R335&gt;0,"VENCIDA",IF(R335&gt;=-5,"POR VENCER","AL DÍA"))))</f>
        <v>VENCIDA</v>
      </c>
      <c r="W335">
        <f>IF(N($H335)&lt;3,"",IF(Q335="","",Q335+31))</f>
        <v>46187</v>
      </c>
      <c r="X335">
        <f>IF(W335="","",TODAY()-W335)</f>
        <v>131</v>
      </c>
      <c r="AA335" t="str">
        <f>IF(W335="","SIN ESTADO",IF(Y335&lt;&gt;"","PAGA",IF(X335&gt;0,"VENCIDA",IF(X335&gt;=-5,"POR VENCER","AL DÍA"))))</f>
        <v>VENCIDA</v>
      </c>
      <c r="AC335">
        <f>IF(N($H335)&lt;4,"",IF(W335="","",W335+31))</f>
        <v>46218</v>
      </c>
      <c r="AD335">
        <f>IF(AC335="","",TODAY()-AC335)</f>
        <v>100</v>
      </c>
      <c r="AG335" t="str">
        <f>IF(AC335="","SIN ESTADO",IF(AE335&lt;&gt;"","PAGA",IF(AD335&gt;0,"VENCIDA",IF(AD335&gt;=-5,"POR VENCER","AL DÍA"))))</f>
        <v>VENCIDA</v>
      </c>
      <c r="AI335">
        <f>IF(N($H335)&lt;5,"",IF(AC335="","",AC335+31))</f>
        <v>46249</v>
      </c>
      <c r="AJ335">
        <f>IF(AI335="","",TODAY()-AI335)</f>
        <v>69</v>
      </c>
      <c r="AM335" t="str">
        <f>IF(AI335="","SIN ESTADO",IF(AK335&lt;&gt;"","PAGA",IF(AJ335&gt;0,"VENCIDA",IF(AJ335&gt;=-5,"POR VENCER","AL DÍA"))))</f>
        <v>VENCIDA</v>
      </c>
      <c r="AO335">
        <f>IF(N($H335)&lt;6,"",IF(AI335="","",AI335+31))</f>
        <v>46280</v>
      </c>
      <c r="AP335">
        <f>IF(AO335="","",TODAY()-AO335)</f>
        <v>38</v>
      </c>
      <c r="AS335" t="str">
        <f>IF(AO335="","SIN ESTADO",IF(AQ335&lt;&gt;"","PAGA",IF(AP335&gt;0,"VENCIDA",IF(AP335&gt;=-5,"POR VENCER","AL DÍA"))))</f>
        <v>VENCIDA</v>
      </c>
      <c r="AU335">
        <f>IF(N($H335)&lt;7,"",IF(AO335="","",AO335+31))</f>
        <v>46311</v>
      </c>
      <c r="AV335">
        <f>IF(AU335="","",TODAY()-AU335)</f>
        <v>7</v>
      </c>
      <c r="AY335" t="str">
        <f>IF(AU335="","SIN ESTADO",IF(AW335&lt;&gt;"","PAGA",IF(AV335&gt;0,"VENCIDA",IF(AV335&gt;=-5,"POR VENCER","AL DÍA"))))</f>
        <v>VENCIDA</v>
      </c>
      <c r="BA335">
        <f>IF(N($H335)&lt;8,"",IF(AU335="","",AU335+31))</f>
        <v>46342</v>
      </c>
      <c r="BB335">
        <f>IF(BA335="","",TODAY()-BA335)</f>
        <v>-24</v>
      </c>
      <c r="BE335" t="str">
        <f>IF(BA335="","SIN ESTADO",IF(BC335&lt;&gt;"","PAGA",IF(BB335&gt;0,"VENCIDA",IF(BB335&gt;=-5,"POR VENCER","AL DÍA"))))</f>
        <v>AL DÍA</v>
      </c>
      <c r="BG335">
        <f>IF(N($H335)&lt;9,"",IF(BA335="","",BA335+31))</f>
        <v>46373</v>
      </c>
      <c r="BH335">
        <f>IF(BG335="","",TODAY()-BG335)</f>
        <v>-55</v>
      </c>
      <c r="BK335" t="str">
        <f>IF(BG335="","SIN ESTADO",IF(BI335&lt;&gt;"","PAGA",IF(BH335&gt;0,"VENCIDA",IF(BH335&gt;=-5,"POR VENCER","AL DÍA"))))</f>
        <v>AL DÍA</v>
      </c>
      <c r="BM335">
        <f>IF(N($H335)&lt;10,"",IF(BG335="","",BG335+31))</f>
        <v>46404</v>
      </c>
      <c r="BN335">
        <f>IF(BM335="","",TODAY()-BM335)</f>
        <v>-86</v>
      </c>
      <c r="BQ335" t="str">
        <f>IF(BM335="","SIN ESTADO",IF(BO335&lt;&gt;"","PAGA",IF(BN335&gt;0,"VENCIDA",IF(BN335&gt;=-5,"POR VENCER","AL DÍA"))))</f>
        <v>AL DÍA</v>
      </c>
      <c r="BS335">
        <f>IF(N($H335)&lt;11,"",IF(BM335="","",BM335+31))</f>
        <v>46435</v>
      </c>
      <c r="BT335">
        <f>IF(BS335="","",TODAY()-BS335)</f>
        <v>-117</v>
      </c>
      <c r="BW335" t="str">
        <f>IF(BS335="","SIN ESTADO",IF(BU335&lt;&gt;"","PAGA",IF(BT335&gt;0,"VENCIDA",IF(BT335&gt;=-5,"POR VENCER","AL DÍA"))))</f>
        <v>AL DÍA</v>
      </c>
      <c r="BY335">
        <f>IF(N($H335)&lt;12,"",IF(BS335="","",BS335+31))</f>
        <v>46466</v>
      </c>
      <c r="BZ335">
        <f>IF(BY335="","",TODAY()-BY335)</f>
        <v>-148</v>
      </c>
      <c r="CC335" t="str">
        <f>IF(BY335="","SIN ESTADO",IF(CA335&lt;&gt;"","PAGA",IF(BZ335&gt;0,"VENCIDA",IF(BZ335&gt;=-5,"POR VENCER","AL DÍA"))))</f>
        <v>AL DÍA</v>
      </c>
      <c r="CE335">
        <f>IF(N($H335)&lt;13,"",IF(BY335="","",BY335+31))</f>
        <v>46497</v>
      </c>
      <c r="CF335">
        <f>IF(CE335="","",TODAY()-CE335)</f>
        <v>-179</v>
      </c>
      <c r="CI335" t="str">
        <f>IF(CE335="","SIN ESTADO",IF(CG335&lt;&gt;"","PAGA",IF(CF335&gt;0,"VENCIDA",IF(CF335&gt;=-5,"POR VENCER","AL DÍA"))))</f>
        <v>AL DÍA</v>
      </c>
      <c r="CK335">
        <f>IF(N($H335)&lt;14,"",IF(CE335="","",CE335+31))</f>
        <v>46528</v>
      </c>
      <c r="CL335">
        <f>IF(CK335="","",TODAY()-CK335)</f>
        <v>-210</v>
      </c>
      <c r="CO335" t="str">
        <f>IF(CK335="","SIN ESTADO",IF(CM335&lt;&gt;"","PAGA",IF(CL335&gt;0,"VENCIDA",IF(CL335&gt;=-5,"POR VENCER","AL DÍA"))))</f>
        <v>AL DÍA</v>
      </c>
      <c r="CQ335">
        <f>IF(N($H335)&lt;15,"",IF(CK335="","",CK335+31))</f>
        <v>46559</v>
      </c>
      <c r="CR335">
        <f>IF(CQ335="","",TODAY()-CQ335)</f>
        <v>-241</v>
      </c>
      <c r="CU335" t="str">
        <f>IF(CQ335="","SIN ESTADO",IF(CS335&lt;&gt;"","PAGA",IF(CR335&gt;0,"VENCIDA",IF(CR335&gt;=-5,"POR VENCER","AL DÍA"))))</f>
        <v>AL DÍA</v>
      </c>
      <c r="CW335">
        <f>IF(N($H335)&lt;16,"",IF(CQ335="","",CQ335+31))</f>
        <v>46590</v>
      </c>
      <c r="CX335">
        <f>IF(CW335="","",TODAY()-CW335)</f>
        <v>-272</v>
      </c>
      <c r="DA335" t="str">
        <f>IF(CW335="","SIN ESTADO",IF(CY335&lt;&gt;"","PAGA",IF(CX335&gt;0,"VENCIDA",IF(CX335&gt;=-5,"POR VENCER","AL DÍA"))))</f>
        <v>AL DÍA</v>
      </c>
      <c r="DC335">
        <f>IF(N($H335)&lt;17,"",IF(CW335="","",CW335+31))</f>
        <v>46621</v>
      </c>
      <c r="DD335">
        <f>IF(DC335="","",TODAY()-DC335)</f>
        <v>-303</v>
      </c>
      <c r="DG335" t="str">
        <f>IF(DC335="","SIN ESTADO",IF(DE335&lt;&gt;"","PAGA",IF(DD335&gt;0,"VENCIDA",IF(DD335&gt;=-5,"POR VENCER","AL DÍA"))))</f>
        <v>AL DÍA</v>
      </c>
      <c r="DI335">
        <f>IF(N($H335)&lt;18,"",IF(DC335="","",DC335+31))</f>
        <v>46652</v>
      </c>
      <c r="DJ335">
        <f>IF(DI335="","",TODAY()-DI335)</f>
        <v>-334</v>
      </c>
      <c r="DM335" t="str">
        <f>IF(DI335="","SIN ESTADO",IF(DK335&lt;&gt;"","PAGA",IF(DJ335&gt;0,"VENCIDA",IF(DJ335&gt;=-5,"POR VENCER","AL DÍA"))))</f>
        <v>AL DÍA</v>
      </c>
      <c r="DO335">
        <f>IF(N($H335)&lt;19,"",IF(DI335="","",DI335+31))</f>
        <v>46683</v>
      </c>
      <c r="DP335">
        <f>IF(DO335="","",TODAY()-DO335)</f>
        <v>-365</v>
      </c>
      <c r="DS335" t="str">
        <f>IF(DO335="","SIN ESTADO",IF(DQ335&lt;&gt;"","PAGA",IF(DP335&gt;0,"VENCIDA",IF(DP335&gt;=-5,"POR VENCER","AL DÍA"))))</f>
        <v>AL DÍA</v>
      </c>
      <c r="DU335">
        <f>IF(N($H335)&lt;20,"",IF(DO335="","",DO335+31))</f>
        <v>46714</v>
      </c>
      <c r="DV335">
        <f>IF(DU335="","",TODAY()-DU335)</f>
        <v>-396</v>
      </c>
      <c r="DY335" t="str">
        <f>IF(DU335="","SIN ESTADO",IF(DW335&lt;&gt;"","PAGA",IF(DV335&gt;0,"VENCIDA",IF(DV335&gt;=-5,"POR VENCER","AL DÍA"))))</f>
        <v>AL DÍA</v>
      </c>
      <c r="EA335">
        <f>IF(N($H335)&lt;21,"",IF(DU335="","",DU335+31))</f>
        <v>46745</v>
      </c>
      <c r="EB335">
        <f>IF(EA335="","",TODAY()-EA335)</f>
        <v>-427</v>
      </c>
      <c r="EE335" t="str">
        <f>IF(EA335="","SIN ESTADO",IF(EC335&lt;&gt;"","PAGA",IF(EB335&gt;0,"VENCIDA",IF(EB335&gt;=-5,"POR VENCER","AL DÍA"))))</f>
        <v>AL DÍA</v>
      </c>
      <c r="EG335">
        <f>IF(N($H335)&lt;22,"",IF(EA335="","",EA335+31))</f>
        <v>46776</v>
      </c>
      <c r="EH335">
        <f>IF(EG335="","",TODAY()-EG335)</f>
        <v>-458</v>
      </c>
      <c r="EK335" t="str">
        <f>IF(EG335="","SIN ESTADO",IF(EI335&lt;&gt;"","PAGA",IF(EH335&gt;0,"VENCIDA",IF(EH335&gt;=-5,"POR VENCER","AL DÍA"))))</f>
        <v>AL DÍA</v>
      </c>
      <c r="EM335">
        <f>IF(N($H335)&lt;23,"",IF(EG335="","",EG335+31))</f>
        <v>46807</v>
      </c>
      <c r="EN335">
        <f>IF(EM335="","",TODAY()-EM335)</f>
        <v>-489</v>
      </c>
      <c r="EQ335" t="str">
        <f>IF(EM335="","SIN ESTADO",IF(EO335&lt;&gt;"","PAGA",IF(EN335&gt;0,"VENCIDA",IF(EN335&gt;=-5,"POR VENCER","AL DÍA"))))</f>
        <v>AL DÍA</v>
      </c>
      <c r="ES335">
        <f>IF(N($H335)&lt;24,"",IF(EM335="","",EM335+31))</f>
        <v>46838</v>
      </c>
      <c r="ET335">
        <f>IF(ES335="","",TODAY()-ES335)</f>
        <v>-520</v>
      </c>
      <c r="EW335" t="str">
        <f>IF(ES335="","SIN ESTADO",IF(EU335&lt;&gt;"","PAGA",IF(ET335&gt;0,"VENCIDA",IF(ET335&gt;=-5,"POR VENCER","AL DÍA"))))</f>
        <v>AL DÍA</v>
      </c>
      <c r="EY335" t="str">
        <f>IF(N($H335)&lt;25,"",IF(ES335="","",ES335+31))</f>
        <v/>
      </c>
      <c r="EZ335" t="str">
        <f>IF(EY335="","",TODAY()-EY335)</f>
        <v/>
      </c>
      <c r="FC335" t="str">
        <f>IF(EY335="","SIN ESTADO",IF(FA335&lt;&gt;"","PAGA",IF(EZ335&gt;0,"VENCIDA",IF(EZ335&gt;=-5,"POR VENCER","AL DÍA"))))</f>
        <v>SIN ESTADO</v>
      </c>
      <c r="FE335" t="str">
        <f>IF(N($H335)&lt;26,"",IF(EY335="","",EY335+31))</f>
        <v/>
      </c>
      <c r="FF335" t="str">
        <f>IF(FE335="","",TODAY()-FE335)</f>
        <v/>
      </c>
      <c r="FI335" t="str">
        <f>IF(FE335="","SIN ESTADO",IF(FG335&lt;&gt;"","PAGA",IF(FF335&gt;0,"VENCIDA",IF(FF335&gt;=-5,"POR VENCER","AL DÍA"))))</f>
        <v>SIN ESTADO</v>
      </c>
      <c r="FK335" t="str">
        <f>IF(N($H335)&lt;27,"",IF(FE335="","",FE335+31))</f>
        <v/>
      </c>
      <c r="FL335" t="str">
        <f>IF(FK335="","",TODAY()-FK335)</f>
        <v/>
      </c>
      <c r="FO335" t="str">
        <f>IF(FK335="","SIN ESTADO",IF(FM335&lt;&gt;"","PAGA",IF(FL335&gt;0,"VENCIDA",IF(FL335&gt;=-5,"POR VENCER","AL DÍA"))))</f>
        <v>SIN ESTADO</v>
      </c>
      <c r="FQ335" t="str">
        <f>IF(N($H335)&lt;28,"",IF(FK335="","",FK335+31))</f>
        <v/>
      </c>
      <c r="FR335" t="str">
        <f>IF(FQ335="","",TODAY()-FQ335)</f>
        <v/>
      </c>
      <c r="FU335" t="str">
        <f>IF(FQ335="","SIN ESTADO",IF(FS335&lt;&gt;"","PAGA",IF(FR335&gt;0,"VENCIDA",IF(FR335&gt;=-5,"POR VENCER","AL DÍA"))))</f>
        <v>SIN ESTADO</v>
      </c>
      <c r="FW335" t="str">
        <f>IF(N($H335)&lt;29,"",IF(FQ335="","",FQ335+31))</f>
        <v/>
      </c>
      <c r="FX335" t="str">
        <f>IF(FW335="","",TODAY()-FW335)</f>
        <v/>
      </c>
      <c r="GA335" t="str">
        <f>IF(FW335="","SIN ESTADO",IF(FY335&lt;&gt;"","PAGA",IF(FX335&gt;0,"VENCIDA",IF(FX335&gt;=-5,"POR VENCER","AL DÍA"))))</f>
        <v>SIN ESTADO</v>
      </c>
      <c r="GC335" t="str">
        <f>IF(N($H335)&lt;30,"",IF(FW335="","",FW335+31))</f>
        <v/>
      </c>
      <c r="GD335" t="str">
        <f>IF(GC335="","",TODAY()-GC335)</f>
        <v/>
      </c>
      <c r="GG335" t="str">
        <f>IF(GC335="","SIN ESTADO",IF(GE335&lt;&gt;"","PAGA",IF(GD335&gt;0,"VENCIDA",IF(GD335&gt;=-5,"POR VENCER","AL DÍA"))))</f>
        <v>SIN ESTADO</v>
      </c>
      <c r="GI335" t="str">
        <f>IF(N($H335)&lt;31,"",IF(GC335="","",GC335+31))</f>
        <v/>
      </c>
      <c r="GJ335" t="str">
        <f>IF(GI335="","",TODAY()-GI335)</f>
        <v/>
      </c>
      <c r="GM335" t="str">
        <f>IF(GI335="","SIN ESTADO",IF(GK335&lt;&gt;"","PAGA",IF(GJ335&gt;0,"VENCIDA",IF(GJ335&gt;=-5,"POR VENCER","AL DÍA"))))</f>
        <v>SIN ESTADO</v>
      </c>
      <c r="GO335" t="str">
        <f>IF(N($H335)&lt;32,"",IF(GI335="","",GI335+31))</f>
        <v/>
      </c>
      <c r="GP335" t="str">
        <f>IF(GO335="","",TODAY()-GO335)</f>
        <v/>
      </c>
      <c r="GS335" t="str">
        <f>IF(GO335="","SIN ESTADO",IF(GQ335&lt;&gt;"","PAGA",IF(GP335&gt;0,"VENCIDA",IF(GP335&gt;=-5,"POR VENCER","AL DÍA"))))</f>
        <v>SIN ESTADO</v>
      </c>
      <c r="GU335" t="str">
        <f>IF(N($H335)&lt;33,"",IF(GO335="","",GO335+31))</f>
        <v/>
      </c>
      <c r="GV335" t="str">
        <f>IF(GU335="","",TODAY()-GU335)</f>
        <v/>
      </c>
      <c r="GY335" t="str">
        <f>IF(GU335="","SIN ESTADO",IF(GW335&lt;&gt;"","PAGA",IF(GV335&gt;0,"VENCIDA",IF(GV335&gt;=-5,"POR VENCER","AL DÍA"))))</f>
        <v>SIN ESTADO</v>
      </c>
      <c r="HA335" t="str">
        <f>IF(N($H335)&lt;34,"",IF(GU335="","",GU335+31))</f>
        <v/>
      </c>
      <c r="HB335" t="str">
        <f>IF(HA335="","",TODAY()-HA335)</f>
        <v/>
      </c>
      <c r="HE335" t="str">
        <f>IF(HA335="","SIN ESTADO",IF(HC335&lt;&gt;"","PAGA",IF(HB335&gt;0,"VENCIDA",IF(HB335&gt;=-5,"POR VENCER","AL DÍA"))))</f>
        <v>SIN ESTADO</v>
      </c>
      <c r="HG335" t="str">
        <f>IF(N($H335)&lt;35,"",IF(HA335="","",HA335+31))</f>
        <v/>
      </c>
      <c r="HH335" t="str">
        <f>IF(HG335="","",TODAY()-HG335)</f>
        <v/>
      </c>
      <c r="HK335" t="str">
        <f>IF(HG335="","SIN ESTADO",IF(HI335&lt;&gt;"","PAGA",IF(HH335&gt;0,"VENCIDA",IF(HH335&gt;=-5,"POR VENCER","AL DÍA"))))</f>
        <v>SIN ESTADO</v>
      </c>
      <c r="HM335" t="str">
        <f>IF(N($H335)&lt;36,"",IF(HG335="","",HG335+31))</f>
        <v/>
      </c>
      <c r="HN335" t="str">
        <f>IF(HM335="","",TODAY()-HM335)</f>
        <v/>
      </c>
      <c r="HQ335" t="str">
        <f>IF(HM335="","SIN ESTADO",IF(HO335&lt;&gt;"","PAGA",IF(HN335&gt;0,"VENCIDA",IF(HN335&gt;=-5,"POR VENCER","AL DÍA"))))</f>
        <v>SIN ESTADO</v>
      </c>
      <c r="HS335">
        <f>N335+T335+Z335+AF335+AL335+AR335+AX335+BD335+BJ335+BP335+BV335+CB335+CH335+CN335+CT335+CZ335+DF335+DL335+DR335+DX335+ED335+EJ335+EP335+EV335+FB335+FH335+FN335+FT335+FZ335+GF335+GL335+GR335+GX335+HD335+HJ335+HP335</f>
        <v>1000000</v>
      </c>
      <c r="HU335">
        <f>IFERROR(N($J335),0)</f>
        <v>1000000</v>
      </c>
      <c r="HW335">
        <f>SUMPRODUCT((MOD(COLUMN($M335:$HR335)-COLUMN($M335),6)=0)*ISNUMBER($M335:$HR335)*($M335:$HR335&gt;=RESUMEN!$C$26)*($M335:$HR335&lt;=RESUMEN!$C$27)*IFERROR(N($N335:$HS335),0))</f>
        <v>0</v>
      </c>
      <c r="HX335">
        <f>SUMPRODUCT((MOD(COLUMN($M335:$HR335)-COLUMN($M335),6)=0)*ISNUMBER($M335:$HR335)*($M335:$HR335&gt;=RESUMEN!$C$26)*($M335:$HR335&lt;=RESUMEN!$C$27))</f>
        <v>0</v>
      </c>
    </row>
    <row r="336">
      <c r="B336">
        <f>VENTAS!A335</f>
        <v>333</v>
      </c>
      <c r="C336" t="str">
        <f>VENTAS!B335</f>
        <v xml:space="preserve">LC2 - 33 - 17 </v>
      </c>
      <c r="D336" t="str">
        <f>VENTAS!C335</f>
        <v>VENDIDO</v>
      </c>
      <c r="E336">
        <f>VENTAS!D335</f>
        <v>28000000</v>
      </c>
      <c r="F336">
        <f>VENTAS!J335</f>
        <v>24000000</v>
      </c>
      <c r="G336">
        <f>VENTAS!F335</f>
        <v>46094</v>
      </c>
      <c r="H336">
        <f>VENTAS!K335</f>
        <v>24</v>
      </c>
      <c r="I336" t="str">
        <f>VENTAS!M335</f>
        <v xml:space="preserve">13 DE CADA MES </v>
      </c>
      <c r="J336">
        <f>VENTAS!L335</f>
        <v>1000000</v>
      </c>
      <c r="K336">
        <f>IF(N($H336)&lt;1,"",$G336+31)</f>
        <v>46125</v>
      </c>
      <c r="L336">
        <f>IF(K336="","",TODAY()-K336)</f>
        <v>193</v>
      </c>
      <c r="M336">
        <v>46127</v>
      </c>
      <c r="N336">
        <v>1000000</v>
      </c>
      <c r="O336" t="str">
        <f>IF(K336="","SIN ESTADO",IF(M336&lt;&gt;"","PAGA",IF(L336&gt;0,"VENCIDA",IF(L336&gt;=-5,"POR VENCER","AL DÍA"))))</f>
        <v>PAGA</v>
      </c>
      <c r="P336" t="str">
        <v>TRANSFERENCIA</v>
      </c>
      <c r="Q336">
        <f>IF(N($H336)&lt;2,"",IF(K336="","",K336+31))</f>
        <v>46156</v>
      </c>
      <c r="R336">
        <f>IF(Q336="","",TODAY()-Q336)</f>
        <v>162</v>
      </c>
      <c r="U336" t="str">
        <f>IF(Q336="","SIN ESTADO",IF(S336&lt;&gt;"","PAGA",IF(R336&gt;0,"VENCIDA",IF(R336&gt;=-5,"POR VENCER","AL DÍA"))))</f>
        <v>VENCIDA</v>
      </c>
      <c r="W336">
        <f>IF(N($H336)&lt;3,"",IF(Q336="","",Q336+31))</f>
        <v>46187</v>
      </c>
      <c r="X336">
        <f>IF(W336="","",TODAY()-W336)</f>
        <v>131</v>
      </c>
      <c r="AA336" t="str">
        <f>IF(W336="","SIN ESTADO",IF(Y336&lt;&gt;"","PAGA",IF(X336&gt;0,"VENCIDA",IF(X336&gt;=-5,"POR VENCER","AL DÍA"))))</f>
        <v>VENCIDA</v>
      </c>
      <c r="AC336">
        <f>IF(N($H336)&lt;4,"",IF(W336="","",W336+31))</f>
        <v>46218</v>
      </c>
      <c r="AD336">
        <f>IF(AC336="","",TODAY()-AC336)</f>
        <v>100</v>
      </c>
      <c r="AG336" t="str">
        <f>IF(AC336="","SIN ESTADO",IF(AE336&lt;&gt;"","PAGA",IF(AD336&gt;0,"VENCIDA",IF(AD336&gt;=-5,"POR VENCER","AL DÍA"))))</f>
        <v>VENCIDA</v>
      </c>
      <c r="AI336">
        <f>IF(N($H336)&lt;5,"",IF(AC336="","",AC336+31))</f>
        <v>46249</v>
      </c>
      <c r="AJ336">
        <f>IF(AI336="","",TODAY()-AI336)</f>
        <v>69</v>
      </c>
      <c r="AM336" t="str">
        <f>IF(AI336="","SIN ESTADO",IF(AK336&lt;&gt;"","PAGA",IF(AJ336&gt;0,"VENCIDA",IF(AJ336&gt;=-5,"POR VENCER","AL DÍA"))))</f>
        <v>VENCIDA</v>
      </c>
      <c r="AO336">
        <f>IF(N($H336)&lt;6,"",IF(AI336="","",AI336+31))</f>
        <v>46280</v>
      </c>
      <c r="AP336">
        <f>IF(AO336="","",TODAY()-AO336)</f>
        <v>38</v>
      </c>
      <c r="AS336" t="str">
        <f>IF(AO336="","SIN ESTADO",IF(AQ336&lt;&gt;"","PAGA",IF(AP336&gt;0,"VENCIDA",IF(AP336&gt;=-5,"POR VENCER","AL DÍA"))))</f>
        <v>VENCIDA</v>
      </c>
      <c r="AU336">
        <f>IF(N($H336)&lt;7,"",IF(AO336="","",AO336+31))</f>
        <v>46311</v>
      </c>
      <c r="AV336">
        <f>IF(AU336="","",TODAY()-AU336)</f>
        <v>7</v>
      </c>
      <c r="AY336" t="str">
        <f>IF(AU336="","SIN ESTADO",IF(AW336&lt;&gt;"","PAGA",IF(AV336&gt;0,"VENCIDA",IF(AV336&gt;=-5,"POR VENCER","AL DÍA"))))</f>
        <v>VENCIDA</v>
      </c>
      <c r="BA336">
        <f>IF(N($H336)&lt;8,"",IF(AU336="","",AU336+31))</f>
        <v>46342</v>
      </c>
      <c r="BB336">
        <f>IF(BA336="","",TODAY()-BA336)</f>
        <v>-24</v>
      </c>
      <c r="BE336" t="str">
        <f>IF(BA336="","SIN ESTADO",IF(BC336&lt;&gt;"","PAGA",IF(BB336&gt;0,"VENCIDA",IF(BB336&gt;=-5,"POR VENCER","AL DÍA"))))</f>
        <v>AL DÍA</v>
      </c>
      <c r="BG336">
        <f>IF(N($H336)&lt;9,"",IF(BA336="","",BA336+31))</f>
        <v>46373</v>
      </c>
      <c r="BH336">
        <f>IF(BG336="","",TODAY()-BG336)</f>
        <v>-55</v>
      </c>
      <c r="BK336" t="str">
        <f>IF(BG336="","SIN ESTADO",IF(BI336&lt;&gt;"","PAGA",IF(BH336&gt;0,"VENCIDA",IF(BH336&gt;=-5,"POR VENCER","AL DÍA"))))</f>
        <v>AL DÍA</v>
      </c>
      <c r="BM336">
        <f>IF(N($H336)&lt;10,"",IF(BG336="","",BG336+31))</f>
        <v>46404</v>
      </c>
      <c r="BN336">
        <f>IF(BM336="","",TODAY()-BM336)</f>
        <v>-86</v>
      </c>
      <c r="BQ336" t="str">
        <f>IF(BM336="","SIN ESTADO",IF(BO336&lt;&gt;"","PAGA",IF(BN336&gt;0,"VENCIDA",IF(BN336&gt;=-5,"POR VENCER","AL DÍA"))))</f>
        <v>AL DÍA</v>
      </c>
      <c r="BS336">
        <f>IF(N($H336)&lt;11,"",IF(BM336="","",BM336+31))</f>
        <v>46435</v>
      </c>
      <c r="BT336">
        <f>IF(BS336="","",TODAY()-BS336)</f>
        <v>-117</v>
      </c>
      <c r="BW336" t="str">
        <f>IF(BS336="","SIN ESTADO",IF(BU336&lt;&gt;"","PAGA",IF(BT336&gt;0,"VENCIDA",IF(BT336&gt;=-5,"POR VENCER","AL DÍA"))))</f>
        <v>AL DÍA</v>
      </c>
      <c r="BY336">
        <f>IF(N($H336)&lt;12,"",IF(BS336="","",BS336+31))</f>
        <v>46466</v>
      </c>
      <c r="BZ336">
        <f>IF(BY336="","",TODAY()-BY336)</f>
        <v>-148</v>
      </c>
      <c r="CC336" t="str">
        <f>IF(BY336="","SIN ESTADO",IF(CA336&lt;&gt;"","PAGA",IF(BZ336&gt;0,"VENCIDA",IF(BZ336&gt;=-5,"POR VENCER","AL DÍA"))))</f>
        <v>AL DÍA</v>
      </c>
      <c r="CE336">
        <f>IF(N($H336)&lt;13,"",IF(BY336="","",BY336+31))</f>
        <v>46497</v>
      </c>
      <c r="CF336">
        <f>IF(CE336="","",TODAY()-CE336)</f>
        <v>-179</v>
      </c>
      <c r="CI336" t="str">
        <f>IF(CE336="","SIN ESTADO",IF(CG336&lt;&gt;"","PAGA",IF(CF336&gt;0,"VENCIDA",IF(CF336&gt;=-5,"POR VENCER","AL DÍA"))))</f>
        <v>AL DÍA</v>
      </c>
      <c r="CK336">
        <f>IF(N($H336)&lt;14,"",IF(CE336="","",CE336+31))</f>
        <v>46528</v>
      </c>
      <c r="CL336">
        <f>IF(CK336="","",TODAY()-CK336)</f>
        <v>-210</v>
      </c>
      <c r="CO336" t="str">
        <f>IF(CK336="","SIN ESTADO",IF(CM336&lt;&gt;"","PAGA",IF(CL336&gt;0,"VENCIDA",IF(CL336&gt;=-5,"POR VENCER","AL DÍA"))))</f>
        <v>AL DÍA</v>
      </c>
      <c r="CQ336">
        <f>IF(N($H336)&lt;15,"",IF(CK336="","",CK336+31))</f>
        <v>46559</v>
      </c>
      <c r="CR336">
        <f>IF(CQ336="","",TODAY()-CQ336)</f>
        <v>-241</v>
      </c>
      <c r="CU336" t="str">
        <f>IF(CQ336="","SIN ESTADO",IF(CS336&lt;&gt;"","PAGA",IF(CR336&gt;0,"VENCIDA",IF(CR336&gt;=-5,"POR VENCER","AL DÍA"))))</f>
        <v>AL DÍA</v>
      </c>
      <c r="CW336">
        <f>IF(N($H336)&lt;16,"",IF(CQ336="","",CQ336+31))</f>
        <v>46590</v>
      </c>
      <c r="CX336">
        <f>IF(CW336="","",TODAY()-CW336)</f>
        <v>-272</v>
      </c>
      <c r="DA336" t="str">
        <f>IF(CW336="","SIN ESTADO",IF(CY336&lt;&gt;"","PAGA",IF(CX336&gt;0,"VENCIDA",IF(CX336&gt;=-5,"POR VENCER","AL DÍA"))))</f>
        <v>AL DÍA</v>
      </c>
      <c r="DC336">
        <f>IF(N($H336)&lt;17,"",IF(CW336="","",CW336+31))</f>
        <v>46621</v>
      </c>
      <c r="DD336">
        <f>IF(DC336="","",TODAY()-DC336)</f>
        <v>-303</v>
      </c>
      <c r="DG336" t="str">
        <f>IF(DC336="","SIN ESTADO",IF(DE336&lt;&gt;"","PAGA",IF(DD336&gt;0,"VENCIDA",IF(DD336&gt;=-5,"POR VENCER","AL DÍA"))))</f>
        <v>AL DÍA</v>
      </c>
      <c r="DI336">
        <f>IF(N($H336)&lt;18,"",IF(DC336="","",DC336+31))</f>
        <v>46652</v>
      </c>
      <c r="DJ336">
        <f>IF(DI336="","",TODAY()-DI336)</f>
        <v>-334</v>
      </c>
      <c r="DM336" t="str">
        <f>IF(DI336="","SIN ESTADO",IF(DK336&lt;&gt;"","PAGA",IF(DJ336&gt;0,"VENCIDA",IF(DJ336&gt;=-5,"POR VENCER","AL DÍA"))))</f>
        <v>AL DÍA</v>
      </c>
      <c r="DO336">
        <f>IF(N($H336)&lt;19,"",IF(DI336="","",DI336+31))</f>
        <v>46683</v>
      </c>
      <c r="DP336">
        <f>IF(DO336="","",TODAY()-DO336)</f>
        <v>-365</v>
      </c>
      <c r="DS336" t="str">
        <f>IF(DO336="","SIN ESTADO",IF(DQ336&lt;&gt;"","PAGA",IF(DP336&gt;0,"VENCIDA",IF(DP336&gt;=-5,"POR VENCER","AL DÍA"))))</f>
        <v>AL DÍA</v>
      </c>
      <c r="DU336">
        <f>IF(N($H336)&lt;20,"",IF(DO336="","",DO336+31))</f>
        <v>46714</v>
      </c>
      <c r="DV336">
        <f>IF(DU336="","",TODAY()-DU336)</f>
        <v>-396</v>
      </c>
      <c r="DY336" t="str">
        <f>IF(DU336="","SIN ESTADO",IF(DW336&lt;&gt;"","PAGA",IF(DV336&gt;0,"VENCIDA",IF(DV336&gt;=-5,"POR VENCER","AL DÍA"))))</f>
        <v>AL DÍA</v>
      </c>
      <c r="EA336">
        <f>IF(N($H336)&lt;21,"",IF(DU336="","",DU336+31))</f>
        <v>46745</v>
      </c>
      <c r="EB336">
        <f>IF(EA336="","",TODAY()-EA336)</f>
        <v>-427</v>
      </c>
      <c r="EE336" t="str">
        <f>IF(EA336="","SIN ESTADO",IF(EC336&lt;&gt;"","PAGA",IF(EB336&gt;0,"VENCIDA",IF(EB336&gt;=-5,"POR VENCER","AL DÍA"))))</f>
        <v>AL DÍA</v>
      </c>
      <c r="EG336">
        <f>IF(N($H336)&lt;22,"",IF(EA336="","",EA336+31))</f>
        <v>46776</v>
      </c>
      <c r="EH336">
        <f>IF(EG336="","",TODAY()-EG336)</f>
        <v>-458</v>
      </c>
      <c r="EK336" t="str">
        <f>IF(EG336="","SIN ESTADO",IF(EI336&lt;&gt;"","PAGA",IF(EH336&gt;0,"VENCIDA",IF(EH336&gt;=-5,"POR VENCER","AL DÍA"))))</f>
        <v>AL DÍA</v>
      </c>
      <c r="EM336">
        <f>IF(N($H336)&lt;23,"",IF(EG336="","",EG336+31))</f>
        <v>46807</v>
      </c>
      <c r="EN336">
        <f>IF(EM336="","",TODAY()-EM336)</f>
        <v>-489</v>
      </c>
      <c r="EQ336" t="str">
        <f>IF(EM336="","SIN ESTADO",IF(EO336&lt;&gt;"","PAGA",IF(EN336&gt;0,"VENCIDA",IF(EN336&gt;=-5,"POR VENCER","AL DÍA"))))</f>
        <v>AL DÍA</v>
      </c>
      <c r="ES336">
        <f>IF(N($H336)&lt;24,"",IF(EM336="","",EM336+31))</f>
        <v>46838</v>
      </c>
      <c r="ET336">
        <f>IF(ES336="","",TODAY()-ES336)</f>
        <v>-520</v>
      </c>
      <c r="EW336" t="str">
        <f>IF(ES336="","SIN ESTADO",IF(EU336&lt;&gt;"","PAGA",IF(ET336&gt;0,"VENCIDA",IF(ET336&gt;=-5,"POR VENCER","AL DÍA"))))</f>
        <v>AL DÍA</v>
      </c>
      <c r="EY336" t="str">
        <f>IF(N($H336)&lt;25,"",IF(ES336="","",ES336+31))</f>
        <v/>
      </c>
      <c r="EZ336" t="str">
        <f>IF(EY336="","",TODAY()-EY336)</f>
        <v/>
      </c>
      <c r="FC336" t="str">
        <f>IF(EY336="","SIN ESTADO",IF(FA336&lt;&gt;"","PAGA",IF(EZ336&gt;0,"VENCIDA",IF(EZ336&gt;=-5,"POR VENCER","AL DÍA"))))</f>
        <v>SIN ESTADO</v>
      </c>
      <c r="FE336" t="str">
        <f>IF(N($H336)&lt;26,"",IF(EY336="","",EY336+31))</f>
        <v/>
      </c>
      <c r="FF336" t="str">
        <f>IF(FE336="","",TODAY()-FE336)</f>
        <v/>
      </c>
      <c r="FI336" t="str">
        <f>IF(FE336="","SIN ESTADO",IF(FG336&lt;&gt;"","PAGA",IF(FF336&gt;0,"VENCIDA",IF(FF336&gt;=-5,"POR VENCER","AL DÍA"))))</f>
        <v>SIN ESTADO</v>
      </c>
      <c r="FK336" t="str">
        <f>IF(N($H336)&lt;27,"",IF(FE336="","",FE336+31))</f>
        <v/>
      </c>
      <c r="FL336" t="str">
        <f>IF(FK336="","",TODAY()-FK336)</f>
        <v/>
      </c>
      <c r="FO336" t="str">
        <f>IF(FK336="","SIN ESTADO",IF(FM336&lt;&gt;"","PAGA",IF(FL336&gt;0,"VENCIDA",IF(FL336&gt;=-5,"POR VENCER","AL DÍA"))))</f>
        <v>SIN ESTADO</v>
      </c>
      <c r="FQ336" t="str">
        <f>IF(N($H336)&lt;28,"",IF(FK336="","",FK336+31))</f>
        <v/>
      </c>
      <c r="FR336" t="str">
        <f>IF(FQ336="","",TODAY()-FQ336)</f>
        <v/>
      </c>
      <c r="FU336" t="str">
        <f>IF(FQ336="","SIN ESTADO",IF(FS336&lt;&gt;"","PAGA",IF(FR336&gt;0,"VENCIDA",IF(FR336&gt;=-5,"POR VENCER","AL DÍA"))))</f>
        <v>SIN ESTADO</v>
      </c>
      <c r="FW336" t="str">
        <f>IF(N($H336)&lt;29,"",IF(FQ336="","",FQ336+31))</f>
        <v/>
      </c>
      <c r="FX336" t="str">
        <f>IF(FW336="","",TODAY()-FW336)</f>
        <v/>
      </c>
      <c r="GA336" t="str">
        <f>IF(FW336="","SIN ESTADO",IF(FY336&lt;&gt;"","PAGA",IF(FX336&gt;0,"VENCIDA",IF(FX336&gt;=-5,"POR VENCER","AL DÍA"))))</f>
        <v>SIN ESTADO</v>
      </c>
      <c r="GC336" t="str">
        <f>IF(N($H336)&lt;30,"",IF(FW336="","",FW336+31))</f>
        <v/>
      </c>
      <c r="GD336" t="str">
        <f>IF(GC336="","",TODAY()-GC336)</f>
        <v/>
      </c>
      <c r="GG336" t="str">
        <f>IF(GC336="","SIN ESTADO",IF(GE336&lt;&gt;"","PAGA",IF(GD336&gt;0,"VENCIDA",IF(GD336&gt;=-5,"POR VENCER","AL DÍA"))))</f>
        <v>SIN ESTADO</v>
      </c>
      <c r="GI336" t="str">
        <f>IF(N($H336)&lt;31,"",IF(GC336="","",GC336+31))</f>
        <v/>
      </c>
      <c r="GJ336" t="str">
        <f>IF(GI336="","",TODAY()-GI336)</f>
        <v/>
      </c>
      <c r="GM336" t="str">
        <f>IF(GI336="","SIN ESTADO",IF(GK336&lt;&gt;"","PAGA",IF(GJ336&gt;0,"VENCIDA",IF(GJ336&gt;=-5,"POR VENCER","AL DÍA"))))</f>
        <v>SIN ESTADO</v>
      </c>
      <c r="GO336" t="str">
        <f>IF(N($H336)&lt;32,"",IF(GI336="","",GI336+31))</f>
        <v/>
      </c>
      <c r="GP336" t="str">
        <f>IF(GO336="","",TODAY()-GO336)</f>
        <v/>
      </c>
      <c r="GS336" t="str">
        <f>IF(GO336="","SIN ESTADO",IF(GQ336&lt;&gt;"","PAGA",IF(GP336&gt;0,"VENCIDA",IF(GP336&gt;=-5,"POR VENCER","AL DÍA"))))</f>
        <v>SIN ESTADO</v>
      </c>
      <c r="GU336" t="str">
        <f>IF(N($H336)&lt;33,"",IF(GO336="","",GO336+31))</f>
        <v/>
      </c>
      <c r="GV336" t="str">
        <f>IF(GU336="","",TODAY()-GU336)</f>
        <v/>
      </c>
      <c r="GY336" t="str">
        <f>IF(GU336="","SIN ESTADO",IF(GW336&lt;&gt;"","PAGA",IF(GV336&gt;0,"VENCIDA",IF(GV336&gt;=-5,"POR VENCER","AL DÍA"))))</f>
        <v>SIN ESTADO</v>
      </c>
      <c r="HA336" t="str">
        <f>IF(N($H336)&lt;34,"",IF(GU336="","",GU336+31))</f>
        <v/>
      </c>
      <c r="HB336" t="str">
        <f>IF(HA336="","",TODAY()-HA336)</f>
        <v/>
      </c>
      <c r="HE336" t="str">
        <f>IF(HA336="","SIN ESTADO",IF(HC336&lt;&gt;"","PAGA",IF(HB336&gt;0,"VENCIDA",IF(HB336&gt;=-5,"POR VENCER","AL DÍA"))))</f>
        <v>SIN ESTADO</v>
      </c>
      <c r="HG336" t="str">
        <f>IF(N($H336)&lt;35,"",IF(HA336="","",HA336+31))</f>
        <v/>
      </c>
      <c r="HH336" t="str">
        <f>IF(HG336="","",TODAY()-HG336)</f>
        <v/>
      </c>
      <c r="HK336" t="str">
        <f>IF(HG336="","SIN ESTADO",IF(HI336&lt;&gt;"","PAGA",IF(HH336&gt;0,"VENCIDA",IF(HH336&gt;=-5,"POR VENCER","AL DÍA"))))</f>
        <v>SIN ESTADO</v>
      </c>
      <c r="HM336" t="str">
        <f>IF(N($H336)&lt;36,"",IF(HG336="","",HG336+31))</f>
        <v/>
      </c>
      <c r="HN336" t="str">
        <f>IF(HM336="","",TODAY()-HM336)</f>
        <v/>
      </c>
      <c r="HQ336" t="str">
        <f>IF(HM336="","SIN ESTADO",IF(HO336&lt;&gt;"","PAGA",IF(HN336&gt;0,"VENCIDA",IF(HN336&gt;=-5,"POR VENCER","AL DÍA"))))</f>
        <v>SIN ESTADO</v>
      </c>
      <c r="HS336">
        <f>N336+T336+Z336+AF336+AL336+AR336+AX336+BD336+BJ336+BP336+BV336+CB336+CH336+CN336+CT336+CZ336+DF336+DL336+DR336+DX336+ED336+EJ336+EP336+EV336+FB336+FH336+FN336+FT336+FZ336+GF336+GL336+GR336+GX336+HD336+HJ336+HP336</f>
        <v>1000000</v>
      </c>
      <c r="HU336">
        <f>IFERROR(N($J336),0)</f>
        <v>1000000</v>
      </c>
      <c r="HW336">
        <f>SUMPRODUCT((MOD(COLUMN($M336:$HR336)-COLUMN($M336),6)=0)*ISNUMBER($M336:$HR336)*($M336:$HR336&gt;=RESUMEN!$C$26)*($M336:$HR336&lt;=RESUMEN!$C$27)*IFERROR(N($N336:$HS336),0))</f>
        <v>0</v>
      </c>
      <c r="HX336">
        <f>SUMPRODUCT((MOD(COLUMN($M336:$HR336)-COLUMN($M336),6)=0)*ISNUMBER($M336:$HR336)*($M336:$HR336&gt;=RESUMEN!$C$26)*($M336:$HR336&lt;=RESUMEN!$C$27))</f>
        <v>0</v>
      </c>
    </row>
    <row r="337">
      <c r="B337">
        <f>VENTAS!A336</f>
        <v>334</v>
      </c>
      <c r="C337" t="str">
        <f>VENTAS!B336</f>
        <v xml:space="preserve">LC2 - 33 - 18 Y 19 </v>
      </c>
      <c r="D337" t="str">
        <f>VENTAS!C336</f>
        <v>VENDIDO</v>
      </c>
      <c r="E337">
        <f>VENTAS!D336</f>
        <v>51424000</v>
      </c>
      <c r="F337">
        <f>VENTAS!J336</f>
        <v>47424000</v>
      </c>
      <c r="G337">
        <f>VENTAS!F336</f>
        <v>46094</v>
      </c>
      <c r="H337">
        <f>VENTAS!K336</f>
        <v>24</v>
      </c>
      <c r="I337" t="str">
        <f>VENTAS!M336</f>
        <v xml:space="preserve">13 DE CADA MES </v>
      </c>
      <c r="J337">
        <f>VENTAS!L336</f>
        <v>1976000</v>
      </c>
      <c r="K337">
        <f>IF(N($H337)&lt;1,"",$G337+31)</f>
        <v>46125</v>
      </c>
      <c r="L337">
        <f>IF(K337="","",TODAY()-K337)</f>
        <v>193</v>
      </c>
      <c r="M337">
        <v>37333</v>
      </c>
      <c r="N337">
        <v>1000000</v>
      </c>
      <c r="O337" t="str">
        <f>IF(K337="","SIN ESTADO",IF(M337&lt;&gt;"","PAGA",IF(L337&gt;0,"VENCIDA",IF(L337&gt;=-5,"POR VENCER","AL DÍA"))))</f>
        <v>PAGA</v>
      </c>
      <c r="P337" t="str">
        <v>TRANSFERENCIA</v>
      </c>
      <c r="Q337">
        <f>IF(N($H337)&lt;2,"",IF(K337="","",K337+31))</f>
        <v>46156</v>
      </c>
      <c r="R337">
        <f>IF(Q337="","",TODAY()-Q337)</f>
        <v>162</v>
      </c>
      <c r="S337">
        <v>46128</v>
      </c>
      <c r="T337">
        <v>1000000</v>
      </c>
      <c r="U337" t="str">
        <f>IF(Q337="","SIN ESTADO",IF(S337&lt;&gt;"","PAGA",IF(R337&gt;0,"VENCIDA",IF(R337&gt;=-5,"POR VENCER","AL DÍA"))))</f>
        <v>PAGA</v>
      </c>
      <c r="V337" t="str">
        <v>TRANSFERENCIA</v>
      </c>
      <c r="W337">
        <f>IF(N($H337)&lt;3,"",IF(Q337="","",Q337+31))</f>
        <v>46187</v>
      </c>
      <c r="X337">
        <f>IF(W337="","",TODAY()-W337)</f>
        <v>131</v>
      </c>
      <c r="Y337">
        <v>46164</v>
      </c>
      <c r="Z337">
        <v>1000000</v>
      </c>
      <c r="AA337" t="str">
        <f>IF(W337="","SIN ESTADO",IF(Y337&lt;&gt;"","PAGA",IF(X337&gt;0,"VENCIDA",IF(X337&gt;=-5,"POR VENCER","AL DÍA"))))</f>
        <v>PAGA</v>
      </c>
      <c r="AB337" t="str">
        <v>TRANSFERENCIA</v>
      </c>
      <c r="AC337">
        <f>IF(N($H337)&lt;4,"",IF(W337="","",W337+31))</f>
        <v>46218</v>
      </c>
      <c r="AD337">
        <f>IF(AC337="","",TODAY()-AC337)</f>
        <v>100</v>
      </c>
      <c r="AE337">
        <v>46192</v>
      </c>
      <c r="AF337">
        <v>1000000</v>
      </c>
      <c r="AG337" t="str">
        <f>IF(AC337="","SIN ESTADO",IF(AE337&lt;&gt;"","PAGA",IF(AD337&gt;0,"VENCIDA",IF(AD337&gt;=-5,"POR VENCER","AL DÍA"))))</f>
        <v>PAGA</v>
      </c>
      <c r="AH337" t="str">
        <v>TRANSFERENCIA</v>
      </c>
      <c r="AI337">
        <f>IF(N($H337)&lt;5,"",IF(AC337="","",AC337+31))</f>
        <v>46249</v>
      </c>
      <c r="AJ337">
        <f>IF(AI337="","",TODAY()-AI337)</f>
        <v>69</v>
      </c>
      <c r="AK337">
        <v>46220</v>
      </c>
      <c r="AL337">
        <v>1000000</v>
      </c>
      <c r="AM337" t="str">
        <f>IF(AI337="","SIN ESTADO",IF(AK337&lt;&gt;"","PAGA",IF(AJ337&gt;0,"VENCIDA",IF(AJ337&gt;=-5,"POR VENCER","AL DÍA"))))</f>
        <v>PAGA</v>
      </c>
      <c r="AN337" t="str">
        <v>TRANSFERENCIA</v>
      </c>
      <c r="AO337">
        <f>IF(N($H337)&lt;6,"",IF(AI337="","",AI337+31))</f>
        <v>46280</v>
      </c>
      <c r="AP337">
        <f>IF(AO337="","",TODAY()-AO337)</f>
        <v>38</v>
      </c>
      <c r="AQ337">
        <v>46255</v>
      </c>
      <c r="AR337">
        <v>1000000</v>
      </c>
      <c r="AS337" t="str">
        <f>IF(AO337="","SIN ESTADO",IF(AQ337&lt;&gt;"","PAGA",IF(AP337&gt;0,"VENCIDA",IF(AP337&gt;=-5,"POR VENCER","AL DÍA"))))</f>
        <v>PAGA</v>
      </c>
      <c r="AT337" t="str">
        <v>TRANSFERENCIA</v>
      </c>
      <c r="AU337">
        <f>IF(N($H337)&lt;7,"",IF(AO337="","",AO337+31))</f>
        <v>46311</v>
      </c>
      <c r="AV337">
        <f>IF(AU337="","",TODAY()-AU337)</f>
        <v>7</v>
      </c>
      <c r="AW337">
        <v>46291</v>
      </c>
      <c r="AX337">
        <v>1000000</v>
      </c>
      <c r="AY337" t="str">
        <f>IF(AU337="","SIN ESTADO",IF(AW337&lt;&gt;"","PAGA",IF(AV337&gt;0,"VENCIDA",IF(AV337&gt;=-5,"POR VENCER","AL DÍA"))))</f>
        <v>PAGA</v>
      </c>
      <c r="AZ337" t="str">
        <v>TRANSFERENCIA</v>
      </c>
      <c r="BA337">
        <f>IF(N($H337)&lt;8,"",IF(AU337="","",AU337+31))</f>
        <v>46342</v>
      </c>
      <c r="BB337">
        <f>IF(BA337="","",TODAY()-BA337)</f>
        <v>-24</v>
      </c>
      <c r="BE337" t="str">
        <f>IF(BA337="","SIN ESTADO",IF(BC337&lt;&gt;"","PAGA",IF(BB337&gt;0,"VENCIDA",IF(BB337&gt;=-5,"POR VENCER","AL DÍA"))))</f>
        <v>AL DÍA</v>
      </c>
      <c r="BG337">
        <f>IF(N($H337)&lt;9,"",IF(BA337="","",BA337+31))</f>
        <v>46373</v>
      </c>
      <c r="BH337">
        <f>IF(BG337="","",TODAY()-BG337)</f>
        <v>-55</v>
      </c>
      <c r="BK337" t="str">
        <f>IF(BG337="","SIN ESTADO",IF(BI337&lt;&gt;"","PAGA",IF(BH337&gt;0,"VENCIDA",IF(BH337&gt;=-5,"POR VENCER","AL DÍA"))))</f>
        <v>AL DÍA</v>
      </c>
      <c r="BM337">
        <f>IF(N($H337)&lt;10,"",IF(BG337="","",BG337+31))</f>
        <v>46404</v>
      </c>
      <c r="BN337">
        <f>IF(BM337="","",TODAY()-BM337)</f>
        <v>-86</v>
      </c>
      <c r="BQ337" t="str">
        <f>IF(BM337="","SIN ESTADO",IF(BO337&lt;&gt;"","PAGA",IF(BN337&gt;0,"VENCIDA",IF(BN337&gt;=-5,"POR VENCER","AL DÍA"))))</f>
        <v>AL DÍA</v>
      </c>
      <c r="BS337">
        <f>IF(N($H337)&lt;11,"",IF(BM337="","",BM337+31))</f>
        <v>46435</v>
      </c>
      <c r="BT337">
        <f>IF(BS337="","",TODAY()-BS337)</f>
        <v>-117</v>
      </c>
      <c r="BW337" t="str">
        <f>IF(BS337="","SIN ESTADO",IF(BU337&lt;&gt;"","PAGA",IF(BT337&gt;0,"VENCIDA",IF(BT337&gt;=-5,"POR VENCER","AL DÍA"))))</f>
        <v>AL DÍA</v>
      </c>
      <c r="BY337">
        <f>IF(N($H337)&lt;12,"",IF(BS337="","",BS337+31))</f>
        <v>46466</v>
      </c>
      <c r="BZ337">
        <f>IF(BY337="","",TODAY()-BY337)</f>
        <v>-148</v>
      </c>
      <c r="CC337" t="str">
        <f>IF(BY337="","SIN ESTADO",IF(CA337&lt;&gt;"","PAGA",IF(BZ337&gt;0,"VENCIDA",IF(BZ337&gt;=-5,"POR VENCER","AL DÍA"))))</f>
        <v>AL DÍA</v>
      </c>
      <c r="CE337">
        <f>IF(N($H337)&lt;13,"",IF(BY337="","",BY337+31))</f>
        <v>46497</v>
      </c>
      <c r="CF337">
        <f>IF(CE337="","",TODAY()-CE337)</f>
        <v>-179</v>
      </c>
      <c r="CI337" t="str">
        <f>IF(CE337="","SIN ESTADO",IF(CG337&lt;&gt;"","PAGA",IF(CF337&gt;0,"VENCIDA",IF(CF337&gt;=-5,"POR VENCER","AL DÍA"))))</f>
        <v>AL DÍA</v>
      </c>
      <c r="CK337">
        <f>IF(N($H337)&lt;14,"",IF(CE337="","",CE337+31))</f>
        <v>46528</v>
      </c>
      <c r="CL337">
        <f>IF(CK337="","",TODAY()-CK337)</f>
        <v>-210</v>
      </c>
      <c r="CO337" t="str">
        <f>IF(CK337="","SIN ESTADO",IF(CM337&lt;&gt;"","PAGA",IF(CL337&gt;0,"VENCIDA",IF(CL337&gt;=-5,"POR VENCER","AL DÍA"))))</f>
        <v>AL DÍA</v>
      </c>
      <c r="CQ337">
        <f>IF(N($H337)&lt;15,"",IF(CK337="","",CK337+31))</f>
        <v>46559</v>
      </c>
      <c r="CR337">
        <f>IF(CQ337="","",TODAY()-CQ337)</f>
        <v>-241</v>
      </c>
      <c r="CU337" t="str">
        <f>IF(CQ337="","SIN ESTADO",IF(CS337&lt;&gt;"","PAGA",IF(CR337&gt;0,"VENCIDA",IF(CR337&gt;=-5,"POR VENCER","AL DÍA"))))</f>
        <v>AL DÍA</v>
      </c>
      <c r="CW337">
        <f>IF(N($H337)&lt;16,"",IF(CQ337="","",CQ337+31))</f>
        <v>46590</v>
      </c>
      <c r="CX337">
        <f>IF(CW337="","",TODAY()-CW337)</f>
        <v>-272</v>
      </c>
      <c r="DA337" t="str">
        <f>IF(CW337="","SIN ESTADO",IF(CY337&lt;&gt;"","PAGA",IF(CX337&gt;0,"VENCIDA",IF(CX337&gt;=-5,"POR VENCER","AL DÍA"))))</f>
        <v>AL DÍA</v>
      </c>
      <c r="DC337">
        <f>IF(N($H337)&lt;17,"",IF(CW337="","",CW337+31))</f>
        <v>46621</v>
      </c>
      <c r="DD337">
        <f>IF(DC337="","",TODAY()-DC337)</f>
        <v>-303</v>
      </c>
      <c r="DG337" t="str">
        <f>IF(DC337="","SIN ESTADO",IF(DE337&lt;&gt;"","PAGA",IF(DD337&gt;0,"VENCIDA",IF(DD337&gt;=-5,"POR VENCER","AL DÍA"))))</f>
        <v>AL DÍA</v>
      </c>
      <c r="DI337">
        <f>IF(N($H337)&lt;18,"",IF(DC337="","",DC337+31))</f>
        <v>46652</v>
      </c>
      <c r="DJ337">
        <f>IF(DI337="","",TODAY()-DI337)</f>
        <v>-334</v>
      </c>
      <c r="DM337" t="str">
        <f>IF(DI337="","SIN ESTADO",IF(DK337&lt;&gt;"","PAGA",IF(DJ337&gt;0,"VENCIDA",IF(DJ337&gt;=-5,"POR VENCER","AL DÍA"))))</f>
        <v>AL DÍA</v>
      </c>
      <c r="DO337">
        <f>IF(N($H337)&lt;19,"",IF(DI337="","",DI337+31))</f>
        <v>46683</v>
      </c>
      <c r="DP337">
        <f>IF(DO337="","",TODAY()-DO337)</f>
        <v>-365</v>
      </c>
      <c r="DS337" t="str">
        <f>IF(DO337="","SIN ESTADO",IF(DQ337&lt;&gt;"","PAGA",IF(DP337&gt;0,"VENCIDA",IF(DP337&gt;=-5,"POR VENCER","AL DÍA"))))</f>
        <v>AL DÍA</v>
      </c>
      <c r="DU337">
        <f>IF(N($H337)&lt;20,"",IF(DO337="","",DO337+31))</f>
        <v>46714</v>
      </c>
      <c r="DV337">
        <f>IF(DU337="","",TODAY()-DU337)</f>
        <v>-396</v>
      </c>
      <c r="DY337" t="str">
        <f>IF(DU337="","SIN ESTADO",IF(DW337&lt;&gt;"","PAGA",IF(DV337&gt;0,"VENCIDA",IF(DV337&gt;=-5,"POR VENCER","AL DÍA"))))</f>
        <v>AL DÍA</v>
      </c>
      <c r="EA337">
        <f>IF(N($H337)&lt;21,"",IF(DU337="","",DU337+31))</f>
        <v>46745</v>
      </c>
      <c r="EB337">
        <f>IF(EA337="","",TODAY()-EA337)</f>
        <v>-427</v>
      </c>
      <c r="EE337" t="str">
        <f>IF(EA337="","SIN ESTADO",IF(EC337&lt;&gt;"","PAGA",IF(EB337&gt;0,"VENCIDA",IF(EB337&gt;=-5,"POR VENCER","AL DÍA"))))</f>
        <v>AL DÍA</v>
      </c>
      <c r="EG337">
        <f>IF(N($H337)&lt;22,"",IF(EA337="","",EA337+31))</f>
        <v>46776</v>
      </c>
      <c r="EH337">
        <f>IF(EG337="","",TODAY()-EG337)</f>
        <v>-458</v>
      </c>
      <c r="EK337" t="str">
        <f>IF(EG337="","SIN ESTADO",IF(EI337&lt;&gt;"","PAGA",IF(EH337&gt;0,"VENCIDA",IF(EH337&gt;=-5,"POR VENCER","AL DÍA"))))</f>
        <v>AL DÍA</v>
      </c>
      <c r="EM337">
        <f>IF(N($H337)&lt;23,"",IF(EG337="","",EG337+31))</f>
        <v>46807</v>
      </c>
      <c r="EN337">
        <f>IF(EM337="","",TODAY()-EM337)</f>
        <v>-489</v>
      </c>
      <c r="EQ337" t="str">
        <f>IF(EM337="","SIN ESTADO",IF(EO337&lt;&gt;"","PAGA",IF(EN337&gt;0,"VENCIDA",IF(EN337&gt;=-5,"POR VENCER","AL DÍA"))))</f>
        <v>AL DÍA</v>
      </c>
      <c r="ES337">
        <f>IF(N($H337)&lt;24,"",IF(EM337="","",EM337+31))</f>
        <v>46838</v>
      </c>
      <c r="ET337">
        <f>IF(ES337="","",TODAY()-ES337)</f>
        <v>-520</v>
      </c>
      <c r="EW337" t="str">
        <f>IF(ES337="","SIN ESTADO",IF(EU337&lt;&gt;"","PAGA",IF(ET337&gt;0,"VENCIDA",IF(ET337&gt;=-5,"POR VENCER","AL DÍA"))))</f>
        <v>AL DÍA</v>
      </c>
      <c r="EY337" t="str">
        <f>IF(N($H337)&lt;25,"",IF(ES337="","",ES337+31))</f>
        <v/>
      </c>
      <c r="EZ337" t="str">
        <f>IF(EY337="","",TODAY()-EY337)</f>
        <v/>
      </c>
      <c r="FC337" t="str">
        <f>IF(EY337="","SIN ESTADO",IF(FA337&lt;&gt;"","PAGA",IF(EZ337&gt;0,"VENCIDA",IF(EZ337&gt;=-5,"POR VENCER","AL DÍA"))))</f>
        <v>SIN ESTADO</v>
      </c>
      <c r="FE337" t="str">
        <f>IF(N($H337)&lt;26,"",IF(EY337="","",EY337+31))</f>
        <v/>
      </c>
      <c r="FF337" t="str">
        <f>IF(FE337="","",TODAY()-FE337)</f>
        <v/>
      </c>
      <c r="FI337" t="str">
        <f>IF(FE337="","SIN ESTADO",IF(FG337&lt;&gt;"","PAGA",IF(FF337&gt;0,"VENCIDA",IF(FF337&gt;=-5,"POR VENCER","AL DÍA"))))</f>
        <v>SIN ESTADO</v>
      </c>
      <c r="FK337" t="str">
        <f>IF(N($H337)&lt;27,"",IF(FE337="","",FE337+31))</f>
        <v/>
      </c>
      <c r="FL337" t="str">
        <f>IF(FK337="","",TODAY()-FK337)</f>
        <v/>
      </c>
      <c r="FO337" t="str">
        <f>IF(FK337="","SIN ESTADO",IF(FM337&lt;&gt;"","PAGA",IF(FL337&gt;0,"VENCIDA",IF(FL337&gt;=-5,"POR VENCER","AL DÍA"))))</f>
        <v>SIN ESTADO</v>
      </c>
      <c r="FQ337" t="str">
        <f>IF(N($H337)&lt;28,"",IF(FK337="","",FK337+31))</f>
        <v/>
      </c>
      <c r="FR337" t="str">
        <f>IF(FQ337="","",TODAY()-FQ337)</f>
        <v/>
      </c>
      <c r="FU337" t="str">
        <f>IF(FQ337="","SIN ESTADO",IF(FS337&lt;&gt;"","PAGA",IF(FR337&gt;0,"VENCIDA",IF(FR337&gt;=-5,"POR VENCER","AL DÍA"))))</f>
        <v>SIN ESTADO</v>
      </c>
      <c r="FW337" t="str">
        <f>IF(N($H337)&lt;29,"",IF(FQ337="","",FQ337+31))</f>
        <v/>
      </c>
      <c r="FX337" t="str">
        <f>IF(FW337="","",TODAY()-FW337)</f>
        <v/>
      </c>
      <c r="GA337" t="str">
        <f>IF(FW337="","SIN ESTADO",IF(FY337&lt;&gt;"","PAGA",IF(FX337&gt;0,"VENCIDA",IF(FX337&gt;=-5,"POR VENCER","AL DÍA"))))</f>
        <v>SIN ESTADO</v>
      </c>
      <c r="GC337" t="str">
        <f>IF(N($H337)&lt;30,"",IF(FW337="","",FW337+31))</f>
        <v/>
      </c>
      <c r="GD337" t="str">
        <f>IF(GC337="","",TODAY()-GC337)</f>
        <v/>
      </c>
      <c r="GG337" t="str">
        <f>IF(GC337="","SIN ESTADO",IF(GE337&lt;&gt;"","PAGA",IF(GD337&gt;0,"VENCIDA",IF(GD337&gt;=-5,"POR VENCER","AL DÍA"))))</f>
        <v>SIN ESTADO</v>
      </c>
      <c r="GI337" t="str">
        <f>IF(N($H337)&lt;31,"",IF(GC337="","",GC337+31))</f>
        <v/>
      </c>
      <c r="GJ337" t="str">
        <f>IF(GI337="","",TODAY()-GI337)</f>
        <v/>
      </c>
      <c r="GM337" t="str">
        <f>IF(GI337="","SIN ESTADO",IF(GK337&lt;&gt;"","PAGA",IF(GJ337&gt;0,"VENCIDA",IF(GJ337&gt;=-5,"POR VENCER","AL DÍA"))))</f>
        <v>SIN ESTADO</v>
      </c>
      <c r="GO337" t="str">
        <f>IF(N($H337)&lt;32,"",IF(GI337="","",GI337+31))</f>
        <v/>
      </c>
      <c r="GP337" t="str">
        <f>IF(GO337="","",TODAY()-GO337)</f>
        <v/>
      </c>
      <c r="GS337" t="str">
        <f>IF(GO337="","SIN ESTADO",IF(GQ337&lt;&gt;"","PAGA",IF(GP337&gt;0,"VENCIDA",IF(GP337&gt;=-5,"POR VENCER","AL DÍA"))))</f>
        <v>SIN ESTADO</v>
      </c>
      <c r="GU337" t="str">
        <f>IF(N($H337)&lt;33,"",IF(GO337="","",GO337+31))</f>
        <v/>
      </c>
      <c r="GV337" t="str">
        <f>IF(GU337="","",TODAY()-GU337)</f>
        <v/>
      </c>
      <c r="GY337" t="str">
        <f>IF(GU337="","SIN ESTADO",IF(GW337&lt;&gt;"","PAGA",IF(GV337&gt;0,"VENCIDA",IF(GV337&gt;=-5,"POR VENCER","AL DÍA"))))</f>
        <v>SIN ESTADO</v>
      </c>
      <c r="HA337" t="str">
        <f>IF(N($H337)&lt;34,"",IF(GU337="","",GU337+31))</f>
        <v/>
      </c>
      <c r="HB337" t="str">
        <f>IF(HA337="","",TODAY()-HA337)</f>
        <v/>
      </c>
      <c r="HE337" t="str">
        <f>IF(HA337="","SIN ESTADO",IF(HC337&lt;&gt;"","PAGA",IF(HB337&gt;0,"VENCIDA",IF(HB337&gt;=-5,"POR VENCER","AL DÍA"))))</f>
        <v>SIN ESTADO</v>
      </c>
      <c r="HG337" t="str">
        <f>IF(N($H337)&lt;35,"",IF(HA337="","",HA337+31))</f>
        <v/>
      </c>
      <c r="HH337" t="str">
        <f>IF(HG337="","",TODAY()-HG337)</f>
        <v/>
      </c>
      <c r="HK337" t="str">
        <f>IF(HG337="","SIN ESTADO",IF(HI337&lt;&gt;"","PAGA",IF(HH337&gt;0,"VENCIDA",IF(HH337&gt;=-5,"POR VENCER","AL DÍA"))))</f>
        <v>SIN ESTADO</v>
      </c>
      <c r="HM337" t="str">
        <f>IF(N($H337)&lt;36,"",IF(HG337="","",HG337+31))</f>
        <v/>
      </c>
      <c r="HN337" t="str">
        <f>IF(HM337="","",TODAY()-HM337)</f>
        <v/>
      </c>
      <c r="HQ337" t="str">
        <f>IF(HM337="","SIN ESTADO",IF(HO337&lt;&gt;"","PAGA",IF(HN337&gt;0,"VENCIDA",IF(HN337&gt;=-5,"POR VENCER","AL DÍA"))))</f>
        <v>SIN ESTADO</v>
      </c>
      <c r="HS337">
        <f>N337+T337+Z337+AF337+AL337+AR337+AX337+BD337+BJ337+BP337+BV337+CB337+CH337+CN337+CT337+CZ337+DF337+DL337+DR337+DX337+ED337+EJ337+EP337+EV337+FB337+FH337+FN337+FT337+FZ337+GF337+GL337+GR337+GX337+HD337+HJ337+HP337</f>
        <v>7000000</v>
      </c>
      <c r="HU337">
        <f>IFERROR(N($J337),0)</f>
        <v>1976000</v>
      </c>
      <c r="HW337">
        <f>SUMPRODUCT((MOD(COLUMN($M337:$HR337)-COLUMN($M337),6)=0)*ISNUMBER($M337:$HR337)*($M337:$HR337&gt;=RESUMEN!$C$26)*($M337:$HR337&lt;=RESUMEN!$C$27)*IFERROR(N($N337:$HS337),0))</f>
        <v>1000000</v>
      </c>
      <c r="HX337">
        <f>SUMPRODUCT((MOD(COLUMN($M337:$HR337)-COLUMN($M337),6)=0)*ISNUMBER($M337:$HR337)*($M337:$HR337&gt;=RESUMEN!$C$26)*($M337:$HR337&lt;=RESUMEN!$C$27))</f>
        <v>1</v>
      </c>
    </row>
    <row r="338">
      <c r="B338">
        <f>VENTAS!A337</f>
        <v>335</v>
      </c>
      <c r="C338" t="str">
        <f>VENTAS!B337</f>
        <v xml:space="preserve">LC2 - 34 - 1 </v>
      </c>
      <c r="D338" t="str">
        <f>VENTAS!C337</f>
        <v>VENDIDO</v>
      </c>
      <c r="E338">
        <f>VENTAS!D337</f>
        <v>33000000</v>
      </c>
      <c r="F338">
        <f>VENTAS!J337</f>
        <v>29000000</v>
      </c>
      <c r="G338">
        <f>VENTAS!F337</f>
        <v>45953</v>
      </c>
      <c r="H338">
        <f>VENTAS!K337</f>
        <v>24</v>
      </c>
      <c r="I338" t="str">
        <f>VENTAS!M337</f>
        <v xml:space="preserve">23 DE CADA MES </v>
      </c>
      <c r="J338">
        <f>VENTAS!L337</f>
        <v>1208333.3333333333</v>
      </c>
      <c r="K338">
        <f>IF(N($H338)&lt;1,"",$G338+31)</f>
        <v>45984</v>
      </c>
      <c r="L338">
        <f>IF(K338="","",TODAY()-K338)</f>
        <v>334</v>
      </c>
      <c r="M338">
        <v>45985</v>
      </c>
      <c r="N338">
        <v>1333300</v>
      </c>
      <c r="O338" t="str">
        <f>IF(K338="","SIN ESTADO",IF(M338&lt;&gt;"","PAGA",IF(L338&gt;0,"VENCIDA",IF(L338&gt;=-5,"POR VENCER","AL DÍA"))))</f>
        <v>PAGA</v>
      </c>
      <c r="P338" t="str">
        <v>TRANSFERENCIA</v>
      </c>
      <c r="Q338">
        <f>IF(N($H338)&lt;2,"",IF(K338="","",K338+31))</f>
        <v>46015</v>
      </c>
      <c r="R338">
        <f>IF(Q338="","",TODAY()-Q338)</f>
        <v>303</v>
      </c>
      <c r="S338">
        <v>45985</v>
      </c>
      <c r="T338">
        <v>1333300</v>
      </c>
      <c r="U338" t="str">
        <f>IF(Q338="","SIN ESTADO",IF(S338&lt;&gt;"","PAGA",IF(R338&gt;0,"VENCIDA",IF(R338&gt;=-5,"POR VENCER","AL DÍA"))))</f>
        <v>PAGA</v>
      </c>
      <c r="V338" t="str">
        <v>TRANSFERENCIA</v>
      </c>
      <c r="W338">
        <f>IF(N($H338)&lt;3,"",IF(Q338="","",Q338+31))</f>
        <v>46046</v>
      </c>
      <c r="X338">
        <f>IF(W338="","",TODAY()-W338)</f>
        <v>272</v>
      </c>
      <c r="Y338">
        <v>45985</v>
      </c>
      <c r="Z338">
        <v>1333300</v>
      </c>
      <c r="AA338" t="str">
        <f>IF(W338="","SIN ESTADO",IF(Y338&lt;&gt;"","PAGA",IF(X338&gt;0,"VENCIDA",IF(X338&gt;=-5,"POR VENCER","AL DÍA"))))</f>
        <v>PAGA</v>
      </c>
      <c r="AB338" t="str">
        <v>TRANSFERENCIA</v>
      </c>
      <c r="AC338">
        <f>IF(N($H338)&lt;4,"",IF(W338="","",W338+31))</f>
        <v>46077</v>
      </c>
      <c r="AD338">
        <f>IF(AC338="","",TODAY()-AC338)</f>
        <v>241</v>
      </c>
      <c r="AE338">
        <v>46021</v>
      </c>
      <c r="AF338">
        <v>1300000</v>
      </c>
      <c r="AG338" t="str">
        <f>IF(AC338="","SIN ESTADO",IF(AE338&lt;&gt;"","PAGA",IF(AD338&gt;0,"VENCIDA",IF(AD338&gt;=-5,"POR VENCER","AL DÍA"))))</f>
        <v>PAGA</v>
      </c>
      <c r="AH338" t="str">
        <v>TRANSFERENCIA</v>
      </c>
      <c r="AI338">
        <f>IF(N($H338)&lt;5,"",IF(AC338="","",AC338+31))</f>
        <v>46108</v>
      </c>
      <c r="AJ338">
        <f>IF(AI338="","",TODAY()-AI338)</f>
        <v>210</v>
      </c>
      <c r="AK338">
        <v>46056</v>
      </c>
      <c r="AL338">
        <v>1300000</v>
      </c>
      <c r="AM338" t="str">
        <f>IF(AI338="","SIN ESTADO",IF(AK338&lt;&gt;"","PAGA",IF(AJ338&gt;0,"VENCIDA",IF(AJ338&gt;=-5,"POR VENCER","AL DÍA"))))</f>
        <v>PAGA</v>
      </c>
      <c r="AN338" t="str">
        <v>TRANSFERENCIA</v>
      </c>
      <c r="AO338">
        <f>IF(N($H338)&lt;6,"",IF(AI338="","",AI338+31))</f>
        <v>46139</v>
      </c>
      <c r="AP338">
        <f>IF(AO338="","",TODAY()-AO338)</f>
        <v>179</v>
      </c>
      <c r="AQ338">
        <v>46113</v>
      </c>
      <c r="AR338">
        <v>1300000</v>
      </c>
      <c r="AS338" t="str">
        <f>IF(AO338="","SIN ESTADO",IF(AQ338&lt;&gt;"","PAGA",IF(AP338&gt;0,"VENCIDA",IF(AP338&gt;=-5,"POR VENCER","AL DÍA"))))</f>
        <v>PAGA</v>
      </c>
      <c r="AT338" t="str">
        <v>TRANSFERENCIA</v>
      </c>
      <c r="AU338">
        <f>IF(N($H338)&lt;7,"",IF(AO338="","",AO338+31))</f>
        <v>46170</v>
      </c>
      <c r="AV338">
        <f>IF(AU338="","",TODAY()-AU338)</f>
        <v>148</v>
      </c>
      <c r="AW338">
        <v>46154</v>
      </c>
      <c r="AX338">
        <v>1300000</v>
      </c>
      <c r="AY338" t="str">
        <f>IF(AU338="","SIN ESTADO",IF(AW338&lt;&gt;"","PAGA",IF(AV338&gt;0,"VENCIDA",IF(AV338&gt;=-5,"POR VENCER","AL DÍA"))))</f>
        <v>PAGA</v>
      </c>
      <c r="AZ338" t="str">
        <v>TRANSFERENCIA</v>
      </c>
      <c r="BA338">
        <f>IF(N($H338)&lt;8,"",IF(AU338="","",AU338+31))</f>
        <v>46201</v>
      </c>
      <c r="BB338">
        <f>IF(BA338="","",TODAY()-BA338)</f>
        <v>117</v>
      </c>
      <c r="BC338">
        <v>46175</v>
      </c>
      <c r="BD338">
        <v>1300000</v>
      </c>
      <c r="BE338" t="str">
        <f>IF(BA338="","SIN ESTADO",IF(BC338&lt;&gt;"","PAGA",IF(BB338&gt;0,"VENCIDA",IF(BB338&gt;=-5,"POR VENCER","AL DÍA"))))</f>
        <v>PAGA</v>
      </c>
      <c r="BF338" t="str">
        <v>TRANSFERENCIA</v>
      </c>
      <c r="BG338">
        <f>IF(N($H338)&lt;9,"",IF(BA338="","",BA338+31))</f>
        <v>46232</v>
      </c>
      <c r="BH338">
        <f>IF(BG338="","",TODAY()-BG338)</f>
        <v>86</v>
      </c>
      <c r="BI338">
        <v>46240</v>
      </c>
      <c r="BJ338">
        <v>1300000</v>
      </c>
      <c r="BK338" t="str">
        <f>IF(BG338="","SIN ESTADO",IF(BI338&lt;&gt;"","PAGA",IF(BH338&gt;0,"VENCIDA",IF(BH338&gt;=-5,"POR VENCER","AL DÍA"))))</f>
        <v>PAGA</v>
      </c>
      <c r="BL338" t="str">
        <v>TRANSFERENCIA</v>
      </c>
      <c r="BM338">
        <f>IF(N($H338)&lt;10,"",IF(BG338="","",BG338+31))</f>
        <v>46263</v>
      </c>
      <c r="BN338">
        <f>IF(BM338="","",TODAY()-BM338)</f>
        <v>55</v>
      </c>
      <c r="BO338">
        <v>46289</v>
      </c>
      <c r="BP338">
        <v>1300000</v>
      </c>
      <c r="BQ338" t="str">
        <f>IF(BM338="","SIN ESTADO",IF(BO338&lt;&gt;"","PAGA",IF(BN338&gt;0,"VENCIDA",IF(BN338&gt;=-5,"POR VENCER","AL DÍA"))))</f>
        <v>PAGA</v>
      </c>
      <c r="BR338" t="str">
        <v>TRANSFERENCIA</v>
      </c>
      <c r="BS338">
        <f>IF(N($H338)&lt;11,"",IF(BM338="","",BM338+31))</f>
        <v>46294</v>
      </c>
      <c r="BT338">
        <f>IF(BS338="","",TODAY()-BS338)</f>
        <v>24</v>
      </c>
      <c r="BW338" t="str">
        <f>IF(BS338="","SIN ESTADO",IF(BU338&lt;&gt;"","PAGA",IF(BT338&gt;0,"VENCIDA",IF(BT338&gt;=-5,"POR VENCER","AL DÍA"))))</f>
        <v>VENCIDA</v>
      </c>
      <c r="BY338">
        <f>IF(N($H338)&lt;12,"",IF(BS338="","",BS338+31))</f>
        <v>46325</v>
      </c>
      <c r="BZ338">
        <f>IF(BY338="","",TODAY()-BY338)</f>
        <v>-7</v>
      </c>
      <c r="CC338" t="str">
        <f>IF(BY338="","SIN ESTADO",IF(CA338&lt;&gt;"","PAGA",IF(BZ338&gt;0,"VENCIDA",IF(BZ338&gt;=-5,"POR VENCER","AL DÍA"))))</f>
        <v>AL DÍA</v>
      </c>
      <c r="CE338">
        <f>IF(N($H338)&lt;13,"",IF(BY338="","",BY338+31))</f>
        <v>46356</v>
      </c>
      <c r="CF338">
        <f>IF(CE338="","",TODAY()-CE338)</f>
        <v>-38</v>
      </c>
      <c r="CI338" t="str">
        <f>IF(CE338="","SIN ESTADO",IF(CG338&lt;&gt;"","PAGA",IF(CF338&gt;0,"VENCIDA",IF(CF338&gt;=-5,"POR VENCER","AL DÍA"))))</f>
        <v>AL DÍA</v>
      </c>
      <c r="CK338">
        <f>IF(N($H338)&lt;14,"",IF(CE338="","",CE338+31))</f>
        <v>46387</v>
      </c>
      <c r="CL338">
        <f>IF(CK338="","",TODAY()-CK338)</f>
        <v>-69</v>
      </c>
      <c r="CO338" t="str">
        <f>IF(CK338="","SIN ESTADO",IF(CM338&lt;&gt;"","PAGA",IF(CL338&gt;0,"VENCIDA",IF(CL338&gt;=-5,"POR VENCER","AL DÍA"))))</f>
        <v>AL DÍA</v>
      </c>
      <c r="CQ338">
        <f>IF(N($H338)&lt;15,"",IF(CK338="","",CK338+31))</f>
        <v>46418</v>
      </c>
      <c r="CR338">
        <f>IF(CQ338="","",TODAY()-CQ338)</f>
        <v>-100</v>
      </c>
      <c r="CU338" t="str">
        <f>IF(CQ338="","SIN ESTADO",IF(CS338&lt;&gt;"","PAGA",IF(CR338&gt;0,"VENCIDA",IF(CR338&gt;=-5,"POR VENCER","AL DÍA"))))</f>
        <v>AL DÍA</v>
      </c>
      <c r="CW338">
        <f>IF(N($H338)&lt;16,"",IF(CQ338="","",CQ338+31))</f>
        <v>46449</v>
      </c>
      <c r="CX338">
        <f>IF(CW338="","",TODAY()-CW338)</f>
        <v>-131</v>
      </c>
      <c r="DA338" t="str">
        <f>IF(CW338="","SIN ESTADO",IF(CY338&lt;&gt;"","PAGA",IF(CX338&gt;0,"VENCIDA",IF(CX338&gt;=-5,"POR VENCER","AL DÍA"))))</f>
        <v>AL DÍA</v>
      </c>
      <c r="DC338">
        <f>IF(N($H338)&lt;17,"",IF(CW338="","",CW338+31))</f>
        <v>46480</v>
      </c>
      <c r="DD338">
        <f>IF(DC338="","",TODAY()-DC338)</f>
        <v>-162</v>
      </c>
      <c r="DG338" t="str">
        <f>IF(DC338="","SIN ESTADO",IF(DE338&lt;&gt;"","PAGA",IF(DD338&gt;0,"VENCIDA",IF(DD338&gt;=-5,"POR VENCER","AL DÍA"))))</f>
        <v>AL DÍA</v>
      </c>
      <c r="DI338">
        <f>IF(N($H338)&lt;18,"",IF(DC338="","",DC338+31))</f>
        <v>46511</v>
      </c>
      <c r="DJ338">
        <f>IF(DI338="","",TODAY()-DI338)</f>
        <v>-193</v>
      </c>
      <c r="DM338" t="str">
        <f>IF(DI338="","SIN ESTADO",IF(DK338&lt;&gt;"","PAGA",IF(DJ338&gt;0,"VENCIDA",IF(DJ338&gt;=-5,"POR VENCER","AL DÍA"))))</f>
        <v>AL DÍA</v>
      </c>
      <c r="DO338">
        <f>IF(N($H338)&lt;19,"",IF(DI338="","",DI338+31))</f>
        <v>46542</v>
      </c>
      <c r="DP338">
        <f>IF(DO338="","",TODAY()-DO338)</f>
        <v>-224</v>
      </c>
      <c r="DS338" t="str">
        <f>IF(DO338="","SIN ESTADO",IF(DQ338&lt;&gt;"","PAGA",IF(DP338&gt;0,"VENCIDA",IF(DP338&gt;=-5,"POR VENCER","AL DÍA"))))</f>
        <v>AL DÍA</v>
      </c>
      <c r="DU338">
        <f>IF(N($H338)&lt;20,"",IF(DO338="","",DO338+31))</f>
        <v>46573</v>
      </c>
      <c r="DV338">
        <f>IF(DU338="","",TODAY()-DU338)</f>
        <v>-255</v>
      </c>
      <c r="DY338" t="str">
        <f>IF(DU338="","SIN ESTADO",IF(DW338&lt;&gt;"","PAGA",IF(DV338&gt;0,"VENCIDA",IF(DV338&gt;=-5,"POR VENCER","AL DÍA"))))</f>
        <v>AL DÍA</v>
      </c>
      <c r="EA338">
        <f>IF(N($H338)&lt;21,"",IF(DU338="","",DU338+31))</f>
        <v>46604</v>
      </c>
      <c r="EB338">
        <f>IF(EA338="","",TODAY()-EA338)</f>
        <v>-286</v>
      </c>
      <c r="EE338" t="str">
        <f>IF(EA338="","SIN ESTADO",IF(EC338&lt;&gt;"","PAGA",IF(EB338&gt;0,"VENCIDA",IF(EB338&gt;=-5,"POR VENCER","AL DÍA"))))</f>
        <v>AL DÍA</v>
      </c>
      <c r="EG338">
        <f>IF(N($H338)&lt;22,"",IF(EA338="","",EA338+31))</f>
        <v>46635</v>
      </c>
      <c r="EH338">
        <f>IF(EG338="","",TODAY()-EG338)</f>
        <v>-317</v>
      </c>
      <c r="EK338" t="str">
        <f>IF(EG338="","SIN ESTADO",IF(EI338&lt;&gt;"","PAGA",IF(EH338&gt;0,"VENCIDA",IF(EH338&gt;=-5,"POR VENCER","AL DÍA"))))</f>
        <v>AL DÍA</v>
      </c>
      <c r="EM338">
        <f>IF(N($H338)&lt;23,"",IF(EG338="","",EG338+31))</f>
        <v>46666</v>
      </c>
      <c r="EN338">
        <f>IF(EM338="","",TODAY()-EM338)</f>
        <v>-348</v>
      </c>
      <c r="EQ338" t="str">
        <f>IF(EM338="","SIN ESTADO",IF(EO338&lt;&gt;"","PAGA",IF(EN338&gt;0,"VENCIDA",IF(EN338&gt;=-5,"POR VENCER","AL DÍA"))))</f>
        <v>AL DÍA</v>
      </c>
      <c r="ES338">
        <f>IF(N($H338)&lt;24,"",IF(EM338="","",EM338+31))</f>
        <v>46697</v>
      </c>
      <c r="ET338">
        <f>IF(ES338="","",TODAY()-ES338)</f>
        <v>-379</v>
      </c>
      <c r="EW338" t="str">
        <f>IF(ES338="","SIN ESTADO",IF(EU338&lt;&gt;"","PAGA",IF(ET338&gt;0,"VENCIDA",IF(ET338&gt;=-5,"POR VENCER","AL DÍA"))))</f>
        <v>AL DÍA</v>
      </c>
      <c r="EY338" t="str">
        <f>IF(N($H338)&lt;25,"",IF(ES338="","",ES338+31))</f>
        <v/>
      </c>
      <c r="EZ338" t="str">
        <f>IF(EY338="","",TODAY()-EY338)</f>
        <v/>
      </c>
      <c r="FC338" t="str">
        <f>IF(EY338="","SIN ESTADO",IF(FA338&lt;&gt;"","PAGA",IF(EZ338&gt;0,"VENCIDA",IF(EZ338&gt;=-5,"POR VENCER","AL DÍA"))))</f>
        <v>SIN ESTADO</v>
      </c>
      <c r="FE338" t="str">
        <f>IF(N($H338)&lt;26,"",IF(EY338="","",EY338+31))</f>
        <v/>
      </c>
      <c r="FF338" t="str">
        <f>IF(FE338="","",TODAY()-FE338)</f>
        <v/>
      </c>
      <c r="FI338" t="str">
        <f>IF(FE338="","SIN ESTADO",IF(FG338&lt;&gt;"","PAGA",IF(FF338&gt;0,"VENCIDA",IF(FF338&gt;=-5,"POR VENCER","AL DÍA"))))</f>
        <v>SIN ESTADO</v>
      </c>
      <c r="FK338" t="str">
        <f>IF(N($H338)&lt;27,"",IF(FE338="","",FE338+31))</f>
        <v/>
      </c>
      <c r="FL338" t="str">
        <f>IF(FK338="","",TODAY()-FK338)</f>
        <v/>
      </c>
      <c r="FO338" t="str">
        <f>IF(FK338="","SIN ESTADO",IF(FM338&lt;&gt;"","PAGA",IF(FL338&gt;0,"VENCIDA",IF(FL338&gt;=-5,"POR VENCER","AL DÍA"))))</f>
        <v>SIN ESTADO</v>
      </c>
      <c r="FQ338" t="str">
        <f>IF(N($H338)&lt;28,"",IF(FK338="","",FK338+31))</f>
        <v/>
      </c>
      <c r="FR338" t="str">
        <f>IF(FQ338="","",TODAY()-FQ338)</f>
        <v/>
      </c>
      <c r="FU338" t="str">
        <f>IF(FQ338="","SIN ESTADO",IF(FS338&lt;&gt;"","PAGA",IF(FR338&gt;0,"VENCIDA",IF(FR338&gt;=-5,"POR VENCER","AL DÍA"))))</f>
        <v>SIN ESTADO</v>
      </c>
      <c r="FW338" t="str">
        <f>IF(N($H338)&lt;29,"",IF(FQ338="","",FQ338+31))</f>
        <v/>
      </c>
      <c r="FX338" t="str">
        <f>IF(FW338="","",TODAY()-FW338)</f>
        <v/>
      </c>
      <c r="GA338" t="str">
        <f>IF(FW338="","SIN ESTADO",IF(FY338&lt;&gt;"","PAGA",IF(FX338&gt;0,"VENCIDA",IF(FX338&gt;=-5,"POR VENCER","AL DÍA"))))</f>
        <v>SIN ESTADO</v>
      </c>
      <c r="GC338" t="str">
        <f>IF(N($H338)&lt;30,"",IF(FW338="","",FW338+31))</f>
        <v/>
      </c>
      <c r="GD338" t="str">
        <f>IF(GC338="","",TODAY()-GC338)</f>
        <v/>
      </c>
      <c r="GG338" t="str">
        <f>IF(GC338="","SIN ESTADO",IF(GE338&lt;&gt;"","PAGA",IF(GD338&gt;0,"VENCIDA",IF(GD338&gt;=-5,"POR VENCER","AL DÍA"))))</f>
        <v>SIN ESTADO</v>
      </c>
      <c r="GI338" t="str">
        <f>IF(N($H338)&lt;31,"",IF(GC338="","",GC338+31))</f>
        <v/>
      </c>
      <c r="GJ338" t="str">
        <f>IF(GI338="","",TODAY()-GI338)</f>
        <v/>
      </c>
      <c r="GM338" t="str">
        <f>IF(GI338="","SIN ESTADO",IF(GK338&lt;&gt;"","PAGA",IF(GJ338&gt;0,"VENCIDA",IF(GJ338&gt;=-5,"POR VENCER","AL DÍA"))))</f>
        <v>SIN ESTADO</v>
      </c>
      <c r="GO338" t="str">
        <f>IF(N($H338)&lt;32,"",IF(GI338="","",GI338+31))</f>
        <v/>
      </c>
      <c r="GP338" t="str">
        <f>IF(GO338="","",TODAY()-GO338)</f>
        <v/>
      </c>
      <c r="GS338" t="str">
        <f>IF(GO338="","SIN ESTADO",IF(GQ338&lt;&gt;"","PAGA",IF(GP338&gt;0,"VENCIDA",IF(GP338&gt;=-5,"POR VENCER","AL DÍA"))))</f>
        <v>SIN ESTADO</v>
      </c>
      <c r="GU338" t="str">
        <f>IF(N($H338)&lt;33,"",IF(GO338="","",GO338+31))</f>
        <v/>
      </c>
      <c r="GV338" t="str">
        <f>IF(GU338="","",TODAY()-GU338)</f>
        <v/>
      </c>
      <c r="GY338" t="str">
        <f>IF(GU338="","SIN ESTADO",IF(GW338&lt;&gt;"","PAGA",IF(GV338&gt;0,"VENCIDA",IF(GV338&gt;=-5,"POR VENCER","AL DÍA"))))</f>
        <v>SIN ESTADO</v>
      </c>
      <c r="HA338" t="str">
        <f>IF(N($H338)&lt;34,"",IF(GU338="","",GU338+31))</f>
        <v/>
      </c>
      <c r="HB338" t="str">
        <f>IF(HA338="","",TODAY()-HA338)</f>
        <v/>
      </c>
      <c r="HE338" t="str">
        <f>IF(HA338="","SIN ESTADO",IF(HC338&lt;&gt;"","PAGA",IF(HB338&gt;0,"VENCIDA",IF(HB338&gt;=-5,"POR VENCER","AL DÍA"))))</f>
        <v>SIN ESTADO</v>
      </c>
      <c r="HG338" t="str">
        <f>IF(N($H338)&lt;35,"",IF(HA338="","",HA338+31))</f>
        <v/>
      </c>
      <c r="HH338" t="str">
        <f>IF(HG338="","",TODAY()-HG338)</f>
        <v/>
      </c>
      <c r="HK338" t="str">
        <f>IF(HG338="","SIN ESTADO",IF(HI338&lt;&gt;"","PAGA",IF(HH338&gt;0,"VENCIDA",IF(HH338&gt;=-5,"POR VENCER","AL DÍA"))))</f>
        <v>SIN ESTADO</v>
      </c>
      <c r="HM338" t="str">
        <f>IF(N($H338)&lt;36,"",IF(HG338="","",HG338+31))</f>
        <v/>
      </c>
      <c r="HN338" t="str">
        <f>IF(HM338="","",TODAY()-HM338)</f>
        <v/>
      </c>
      <c r="HQ338" t="str">
        <f>IF(HM338="","SIN ESTADO",IF(HO338&lt;&gt;"","PAGA",IF(HN338&gt;0,"VENCIDA",IF(HN338&gt;=-5,"POR VENCER","AL DÍA"))))</f>
        <v>SIN ESTADO</v>
      </c>
      <c r="HS338">
        <f>N338+T338+Z338+AF338+AL338+AR338+AX338+BD338+BJ338+BP338+BV338+CB338+CH338+CN338+CT338+CZ338+DF338+DL338+DR338+DX338+ED338+EJ338+EP338+EV338+FB338+FH338+FN338+FT338+FZ338+GF338+GL338+GR338+GX338+HD338+HJ338+HP338</f>
        <v>13099900</v>
      </c>
      <c r="HU338">
        <f>IFERROR(N($J338),0)</f>
        <v>1208333.3333333333</v>
      </c>
      <c r="HW338">
        <f>SUMPRODUCT((MOD(COLUMN($M338:$HR338)-COLUMN($M338),6)=0)*ISNUMBER($M338:$HR338)*($M338:$HR338&gt;=RESUMEN!$C$26)*($M338:$HR338&lt;=RESUMEN!$C$27)*IFERROR(N($N338:$HS338),0))</f>
        <v>1333300</v>
      </c>
      <c r="HX338">
        <f>SUMPRODUCT((MOD(COLUMN($M338:$HR338)-COLUMN($M338),6)=0)*ISNUMBER($M338:$HR338)*($M338:$HR338&gt;=RESUMEN!$C$26)*($M338:$HR338&lt;=RESUMEN!$C$27))</f>
        <v>1</v>
      </c>
    </row>
    <row r="339">
      <c r="B339">
        <f>VENTAS!A338</f>
        <v>336</v>
      </c>
      <c r="C339" t="str">
        <f>VENTAS!B338</f>
        <v xml:space="preserve">LC2 - 34 - 2 </v>
      </c>
      <c r="D339" t="str">
        <f>VENTAS!C338</f>
        <v>VENDIDO</v>
      </c>
      <c r="E339">
        <f>VENTAS!D338</f>
        <v>28000000</v>
      </c>
      <c r="F339">
        <f>VENTAS!J338</f>
        <v>24000000</v>
      </c>
      <c r="G339">
        <f>VENTAS!F338</f>
        <v>46086</v>
      </c>
      <c r="H339">
        <f>VENTAS!K338</f>
        <v>24</v>
      </c>
      <c r="I339" t="str">
        <f>VENTAS!M338</f>
        <v xml:space="preserve">05 DE CADA MES </v>
      </c>
      <c r="J339">
        <f>VENTAS!L338</f>
        <v>1000000</v>
      </c>
      <c r="K339">
        <f>IF(N($H339)&lt;1,"",$G339+31)</f>
        <v>46117</v>
      </c>
      <c r="L339">
        <f>IF(K339="","",TODAY()-K339)</f>
        <v>201</v>
      </c>
      <c r="M339">
        <v>46115</v>
      </c>
      <c r="N339">
        <v>1000000</v>
      </c>
      <c r="O339" t="str">
        <f>IF(K339="","SIN ESTADO",IF(M339&lt;&gt;"","PAGA",IF(L339&gt;0,"VENCIDA",IF(L339&gt;=-5,"POR VENCER","AL DÍA"))))</f>
        <v>PAGA</v>
      </c>
      <c r="P339" t="str">
        <v>TRANSFERENCIA</v>
      </c>
      <c r="Q339">
        <f>IF(N($H339)&lt;2,"",IF(K339="","",K339+31))</f>
        <v>46148</v>
      </c>
      <c r="R339">
        <f>IF(Q339="","",TODAY()-Q339)</f>
        <v>170</v>
      </c>
      <c r="S339">
        <v>46146</v>
      </c>
      <c r="T339">
        <v>1000000</v>
      </c>
      <c r="U339" t="str">
        <f>IF(Q339="","SIN ESTADO",IF(S339&lt;&gt;"","PAGA",IF(R339&gt;0,"VENCIDA",IF(R339&gt;=-5,"POR VENCER","AL DÍA"))))</f>
        <v>PAGA</v>
      </c>
      <c r="V339" t="str">
        <v>TRANSFERENCIA</v>
      </c>
      <c r="W339">
        <f>IF(N($H339)&lt;3,"",IF(Q339="","",Q339+31))</f>
        <v>46179</v>
      </c>
      <c r="X339">
        <f>IF(W339="","",TODAY()-W339)</f>
        <v>139</v>
      </c>
      <c r="Y339">
        <v>46177</v>
      </c>
      <c r="Z339">
        <v>1000000</v>
      </c>
      <c r="AA339" t="str">
        <f>IF(W339="","SIN ESTADO",IF(Y339&lt;&gt;"","PAGA",IF(X339&gt;0,"VENCIDA",IF(X339&gt;=-5,"POR VENCER","AL DÍA"))))</f>
        <v>PAGA</v>
      </c>
      <c r="AB339" t="str">
        <v>TRANSFERENCIA</v>
      </c>
      <c r="AC339">
        <f>IF(N($H339)&lt;4,"",IF(W339="","",W339+31))</f>
        <v>46210</v>
      </c>
      <c r="AD339">
        <f>IF(AC339="","",TODAY()-AC339)</f>
        <v>108</v>
      </c>
      <c r="AE339">
        <v>46209</v>
      </c>
      <c r="AF339">
        <v>1000000</v>
      </c>
      <c r="AG339" t="str">
        <f>IF(AC339="","SIN ESTADO",IF(AE339&lt;&gt;"","PAGA",IF(AD339&gt;0,"VENCIDA",IF(AD339&gt;=-5,"POR VENCER","AL DÍA"))))</f>
        <v>PAGA</v>
      </c>
      <c r="AH339" t="str">
        <v>TRANSFERENCIA</v>
      </c>
      <c r="AI339">
        <f>IF(N($H339)&lt;5,"",IF(AC339="","",AC339+31))</f>
        <v>46241</v>
      </c>
      <c r="AJ339">
        <f>IF(AI339="","",TODAY()-AI339)</f>
        <v>77</v>
      </c>
      <c r="AK339">
        <v>46240</v>
      </c>
      <c r="AL339">
        <v>1000000</v>
      </c>
      <c r="AM339" t="str">
        <f>IF(AI339="","SIN ESTADO",IF(AK339&lt;&gt;"","PAGA",IF(AJ339&gt;0,"VENCIDA",IF(AJ339&gt;=-5,"POR VENCER","AL DÍA"))))</f>
        <v>PAGA</v>
      </c>
      <c r="AN339" t="str">
        <v>TRANSFERENCIA</v>
      </c>
      <c r="AO339">
        <f>IF(N($H339)&lt;6,"",IF(AI339="","",AI339+31))</f>
        <v>46272</v>
      </c>
      <c r="AP339">
        <f>IF(AO339="","",TODAY()-AO339)</f>
        <v>46</v>
      </c>
      <c r="AQ339">
        <v>46271</v>
      </c>
      <c r="AR339">
        <v>1000000</v>
      </c>
      <c r="AS339" t="str">
        <f>IF(AO339="","SIN ESTADO",IF(AQ339&lt;&gt;"","PAGA",IF(AP339&gt;0,"VENCIDA",IF(AP339&gt;=-5,"POR VENCER","AL DÍA"))))</f>
        <v>PAGA</v>
      </c>
      <c r="AT339" t="str">
        <v>TRANSFERENCIA</v>
      </c>
      <c r="AU339">
        <f>IF(N($H339)&lt;7,"",IF(AO339="","",AO339+31))</f>
        <v>46303</v>
      </c>
      <c r="AV339">
        <f>IF(AU339="","",TODAY()-AU339)</f>
        <v>15</v>
      </c>
      <c r="AW339">
        <v>46209</v>
      </c>
      <c r="AX339">
        <v>1000000</v>
      </c>
      <c r="AY339" t="str">
        <f>IF(AU339="","SIN ESTADO",IF(AW339&lt;&gt;"","PAGA",IF(AV339&gt;0,"VENCIDA",IF(AV339&gt;=-5,"POR VENCER","AL DÍA"))))</f>
        <v>PAGA</v>
      </c>
      <c r="AZ339" t="str">
        <v>TRANSFERENCIA</v>
      </c>
      <c r="BA339">
        <f>IF(N($H339)&lt;8,"",IF(AU339="","",AU339+31))</f>
        <v>46334</v>
      </c>
      <c r="BB339">
        <f>IF(BA339="","",TODAY()-BA339)</f>
        <v>-16</v>
      </c>
      <c r="BC339">
        <v>46240</v>
      </c>
      <c r="BD339">
        <v>1000000</v>
      </c>
      <c r="BE339" t="str">
        <f>IF(BA339="","SIN ESTADO",IF(BC339&lt;&gt;"","PAGA",IF(BB339&gt;0,"VENCIDA",IF(BB339&gt;=-5,"POR VENCER","AL DÍA"))))</f>
        <v>PAGA</v>
      </c>
      <c r="BF339" t="str">
        <v>TRANSFERENCIA</v>
      </c>
      <c r="BG339">
        <f>IF(N($H339)&lt;9,"",IF(BA339="","",BA339+31))</f>
        <v>46365</v>
      </c>
      <c r="BH339">
        <f>IF(BG339="","",TODAY()-BG339)</f>
        <v>-47</v>
      </c>
      <c r="BI339">
        <v>46271</v>
      </c>
      <c r="BJ339">
        <v>1000000</v>
      </c>
      <c r="BK339" t="str">
        <f>IF(BG339="","SIN ESTADO",IF(BI339&lt;&gt;"","PAGA",IF(BH339&gt;0,"VENCIDA",IF(BH339&gt;=-5,"POR VENCER","AL DÍA"))))</f>
        <v>PAGA</v>
      </c>
      <c r="BL339" t="str">
        <v>TRANSFERENCIA</v>
      </c>
      <c r="BM339">
        <f>IF(N($H339)&lt;10,"",IF(BG339="","",BG339+31))</f>
        <v>46396</v>
      </c>
      <c r="BN339">
        <f>IF(BM339="","",TODAY()-BM339)</f>
        <v>-78</v>
      </c>
      <c r="BO339">
        <v>46301</v>
      </c>
      <c r="BP339">
        <v>1000000</v>
      </c>
      <c r="BQ339" t="str">
        <f>IF(BM339="","SIN ESTADO",IF(BO339&lt;&gt;"","PAGA",IF(BN339&gt;0,"VENCIDA",IF(BN339&gt;=-5,"POR VENCER","AL DÍA"))))</f>
        <v>PAGA</v>
      </c>
      <c r="BR339" t="str">
        <v>TRANSFERENCIA</v>
      </c>
      <c r="BS339">
        <f>IF(N($H339)&lt;11,"",IF(BM339="","",BM339+31))</f>
        <v>46427</v>
      </c>
      <c r="BT339">
        <f>IF(BS339="","",TODAY()-BS339)</f>
        <v>-109</v>
      </c>
      <c r="BW339" t="str">
        <f>IF(BS339="","SIN ESTADO",IF(BU339&lt;&gt;"","PAGA",IF(BT339&gt;0,"VENCIDA",IF(BT339&gt;=-5,"POR VENCER","AL DÍA"))))</f>
        <v>AL DÍA</v>
      </c>
      <c r="BY339">
        <f>IF(N($H339)&lt;12,"",IF(BS339="","",BS339+31))</f>
        <v>46458</v>
      </c>
      <c r="BZ339">
        <f>IF(BY339="","",TODAY()-BY339)</f>
        <v>-140</v>
      </c>
      <c r="CC339" t="str">
        <f>IF(BY339="","SIN ESTADO",IF(CA339&lt;&gt;"","PAGA",IF(BZ339&gt;0,"VENCIDA",IF(BZ339&gt;=-5,"POR VENCER","AL DÍA"))))</f>
        <v>AL DÍA</v>
      </c>
      <c r="CE339">
        <f>IF(N($H339)&lt;13,"",IF(BY339="","",BY339+31))</f>
        <v>46489</v>
      </c>
      <c r="CF339">
        <f>IF(CE339="","",TODAY()-CE339)</f>
        <v>-171</v>
      </c>
      <c r="CI339" t="str">
        <f>IF(CE339="","SIN ESTADO",IF(CG339&lt;&gt;"","PAGA",IF(CF339&gt;0,"VENCIDA",IF(CF339&gt;=-5,"POR VENCER","AL DÍA"))))</f>
        <v>AL DÍA</v>
      </c>
      <c r="CK339">
        <f>IF(N($H339)&lt;14,"",IF(CE339="","",CE339+31))</f>
        <v>46520</v>
      </c>
      <c r="CL339">
        <f>IF(CK339="","",TODAY()-CK339)</f>
        <v>-202</v>
      </c>
      <c r="CO339" t="str">
        <f>IF(CK339="","SIN ESTADO",IF(CM339&lt;&gt;"","PAGA",IF(CL339&gt;0,"VENCIDA",IF(CL339&gt;=-5,"POR VENCER","AL DÍA"))))</f>
        <v>AL DÍA</v>
      </c>
      <c r="CQ339">
        <f>IF(N($H339)&lt;15,"",IF(CK339="","",CK339+31))</f>
        <v>46551</v>
      </c>
      <c r="CR339">
        <f>IF(CQ339="","",TODAY()-CQ339)</f>
        <v>-233</v>
      </c>
      <c r="CU339" t="str">
        <f>IF(CQ339="","SIN ESTADO",IF(CS339&lt;&gt;"","PAGA",IF(CR339&gt;0,"VENCIDA",IF(CR339&gt;=-5,"POR VENCER","AL DÍA"))))</f>
        <v>AL DÍA</v>
      </c>
      <c r="CW339">
        <f>IF(N($H339)&lt;16,"",IF(CQ339="","",CQ339+31))</f>
        <v>46582</v>
      </c>
      <c r="CX339">
        <f>IF(CW339="","",TODAY()-CW339)</f>
        <v>-264</v>
      </c>
      <c r="DA339" t="str">
        <f>IF(CW339="","SIN ESTADO",IF(CY339&lt;&gt;"","PAGA",IF(CX339&gt;0,"VENCIDA",IF(CX339&gt;=-5,"POR VENCER","AL DÍA"))))</f>
        <v>AL DÍA</v>
      </c>
      <c r="DC339">
        <f>IF(N($H339)&lt;17,"",IF(CW339="","",CW339+31))</f>
        <v>46613</v>
      </c>
      <c r="DD339">
        <f>IF(DC339="","",TODAY()-DC339)</f>
        <v>-295</v>
      </c>
      <c r="DG339" t="str">
        <f>IF(DC339="","SIN ESTADO",IF(DE339&lt;&gt;"","PAGA",IF(DD339&gt;0,"VENCIDA",IF(DD339&gt;=-5,"POR VENCER","AL DÍA"))))</f>
        <v>AL DÍA</v>
      </c>
      <c r="DI339">
        <f>IF(N($H339)&lt;18,"",IF(DC339="","",DC339+31))</f>
        <v>46644</v>
      </c>
      <c r="DJ339">
        <f>IF(DI339="","",TODAY()-DI339)</f>
        <v>-326</v>
      </c>
      <c r="DM339" t="str">
        <f>IF(DI339="","SIN ESTADO",IF(DK339&lt;&gt;"","PAGA",IF(DJ339&gt;0,"VENCIDA",IF(DJ339&gt;=-5,"POR VENCER","AL DÍA"))))</f>
        <v>AL DÍA</v>
      </c>
      <c r="DO339">
        <f>IF(N($H339)&lt;19,"",IF(DI339="","",DI339+31))</f>
        <v>46675</v>
      </c>
      <c r="DP339">
        <f>IF(DO339="","",TODAY()-DO339)</f>
        <v>-357</v>
      </c>
      <c r="DS339" t="str">
        <f>IF(DO339="","SIN ESTADO",IF(DQ339&lt;&gt;"","PAGA",IF(DP339&gt;0,"VENCIDA",IF(DP339&gt;=-5,"POR VENCER","AL DÍA"))))</f>
        <v>AL DÍA</v>
      </c>
      <c r="DU339">
        <f>IF(N($H339)&lt;20,"",IF(DO339="","",DO339+31))</f>
        <v>46706</v>
      </c>
      <c r="DV339">
        <f>IF(DU339="","",TODAY()-DU339)</f>
        <v>-388</v>
      </c>
      <c r="DY339" t="str">
        <f>IF(DU339="","SIN ESTADO",IF(DW339&lt;&gt;"","PAGA",IF(DV339&gt;0,"VENCIDA",IF(DV339&gt;=-5,"POR VENCER","AL DÍA"))))</f>
        <v>AL DÍA</v>
      </c>
      <c r="EA339">
        <f>IF(N($H339)&lt;21,"",IF(DU339="","",DU339+31))</f>
        <v>46737</v>
      </c>
      <c r="EB339">
        <f>IF(EA339="","",TODAY()-EA339)</f>
        <v>-419</v>
      </c>
      <c r="EE339" t="str">
        <f>IF(EA339="","SIN ESTADO",IF(EC339&lt;&gt;"","PAGA",IF(EB339&gt;0,"VENCIDA",IF(EB339&gt;=-5,"POR VENCER","AL DÍA"))))</f>
        <v>AL DÍA</v>
      </c>
      <c r="EG339">
        <f>IF(N($H339)&lt;22,"",IF(EA339="","",EA339+31))</f>
        <v>46768</v>
      </c>
      <c r="EH339">
        <f>IF(EG339="","",TODAY()-EG339)</f>
        <v>-450</v>
      </c>
      <c r="EK339" t="str">
        <f>IF(EG339="","SIN ESTADO",IF(EI339&lt;&gt;"","PAGA",IF(EH339&gt;0,"VENCIDA",IF(EH339&gt;=-5,"POR VENCER","AL DÍA"))))</f>
        <v>AL DÍA</v>
      </c>
      <c r="EM339">
        <f>IF(N($H339)&lt;23,"",IF(EG339="","",EG339+31))</f>
        <v>46799</v>
      </c>
      <c r="EN339">
        <f>IF(EM339="","",TODAY()-EM339)</f>
        <v>-481</v>
      </c>
      <c r="EQ339" t="str">
        <f>IF(EM339="","SIN ESTADO",IF(EO339&lt;&gt;"","PAGA",IF(EN339&gt;0,"VENCIDA",IF(EN339&gt;=-5,"POR VENCER","AL DÍA"))))</f>
        <v>AL DÍA</v>
      </c>
      <c r="ES339">
        <f>IF(N($H339)&lt;24,"",IF(EM339="","",EM339+31))</f>
        <v>46830</v>
      </c>
      <c r="ET339">
        <f>IF(ES339="","",TODAY()-ES339)</f>
        <v>-512</v>
      </c>
      <c r="EW339" t="str">
        <f>IF(ES339="","SIN ESTADO",IF(EU339&lt;&gt;"","PAGA",IF(ET339&gt;0,"VENCIDA",IF(ET339&gt;=-5,"POR VENCER","AL DÍA"))))</f>
        <v>AL DÍA</v>
      </c>
      <c r="EY339" t="str">
        <f>IF(N($H339)&lt;25,"",IF(ES339="","",ES339+31))</f>
        <v/>
      </c>
      <c r="EZ339" t="str">
        <f>IF(EY339="","",TODAY()-EY339)</f>
        <v/>
      </c>
      <c r="FC339" t="str">
        <f>IF(EY339="","SIN ESTADO",IF(FA339&lt;&gt;"","PAGA",IF(EZ339&gt;0,"VENCIDA",IF(EZ339&gt;=-5,"POR VENCER","AL DÍA"))))</f>
        <v>SIN ESTADO</v>
      </c>
      <c r="FE339" t="str">
        <f>IF(N($H339)&lt;26,"",IF(EY339="","",EY339+31))</f>
        <v/>
      </c>
      <c r="FF339" t="str">
        <f>IF(FE339="","",TODAY()-FE339)</f>
        <v/>
      </c>
      <c r="FI339" t="str">
        <f>IF(FE339="","SIN ESTADO",IF(FG339&lt;&gt;"","PAGA",IF(FF339&gt;0,"VENCIDA",IF(FF339&gt;=-5,"POR VENCER","AL DÍA"))))</f>
        <v>SIN ESTADO</v>
      </c>
      <c r="FK339" t="str">
        <f>IF(N($H339)&lt;27,"",IF(FE339="","",FE339+31))</f>
        <v/>
      </c>
      <c r="FL339" t="str">
        <f>IF(FK339="","",TODAY()-FK339)</f>
        <v/>
      </c>
      <c r="FO339" t="str">
        <f>IF(FK339="","SIN ESTADO",IF(FM339&lt;&gt;"","PAGA",IF(FL339&gt;0,"VENCIDA",IF(FL339&gt;=-5,"POR VENCER","AL DÍA"))))</f>
        <v>SIN ESTADO</v>
      </c>
      <c r="FQ339" t="str">
        <f>IF(N($H339)&lt;28,"",IF(FK339="","",FK339+31))</f>
        <v/>
      </c>
      <c r="FR339" t="str">
        <f>IF(FQ339="","",TODAY()-FQ339)</f>
        <v/>
      </c>
      <c r="FU339" t="str">
        <f>IF(FQ339="","SIN ESTADO",IF(FS339&lt;&gt;"","PAGA",IF(FR339&gt;0,"VENCIDA",IF(FR339&gt;=-5,"POR VENCER","AL DÍA"))))</f>
        <v>SIN ESTADO</v>
      </c>
      <c r="FW339" t="str">
        <f>IF(N($H339)&lt;29,"",IF(FQ339="","",FQ339+31))</f>
        <v/>
      </c>
      <c r="FX339" t="str">
        <f>IF(FW339="","",TODAY()-FW339)</f>
        <v/>
      </c>
      <c r="GA339" t="str">
        <f>IF(FW339="","SIN ESTADO",IF(FY339&lt;&gt;"","PAGA",IF(FX339&gt;0,"VENCIDA",IF(FX339&gt;=-5,"POR VENCER","AL DÍA"))))</f>
        <v>SIN ESTADO</v>
      </c>
      <c r="GC339" t="str">
        <f>IF(N($H339)&lt;30,"",IF(FW339="","",FW339+31))</f>
        <v/>
      </c>
      <c r="GD339" t="str">
        <f>IF(GC339="","",TODAY()-GC339)</f>
        <v/>
      </c>
      <c r="GG339" t="str">
        <f>IF(GC339="","SIN ESTADO",IF(GE339&lt;&gt;"","PAGA",IF(GD339&gt;0,"VENCIDA",IF(GD339&gt;=-5,"POR VENCER","AL DÍA"))))</f>
        <v>SIN ESTADO</v>
      </c>
      <c r="GI339" t="str">
        <f>IF(N($H339)&lt;31,"",IF(GC339="","",GC339+31))</f>
        <v/>
      </c>
      <c r="GJ339" t="str">
        <f>IF(GI339="","",TODAY()-GI339)</f>
        <v/>
      </c>
      <c r="GM339" t="str">
        <f>IF(GI339="","SIN ESTADO",IF(GK339&lt;&gt;"","PAGA",IF(GJ339&gt;0,"VENCIDA",IF(GJ339&gt;=-5,"POR VENCER","AL DÍA"))))</f>
        <v>SIN ESTADO</v>
      </c>
      <c r="GO339" t="str">
        <f>IF(N($H339)&lt;32,"",IF(GI339="","",GI339+31))</f>
        <v/>
      </c>
      <c r="GP339" t="str">
        <f>IF(GO339="","",TODAY()-GO339)</f>
        <v/>
      </c>
      <c r="GS339" t="str">
        <f>IF(GO339="","SIN ESTADO",IF(GQ339&lt;&gt;"","PAGA",IF(GP339&gt;0,"VENCIDA",IF(GP339&gt;=-5,"POR VENCER","AL DÍA"))))</f>
        <v>SIN ESTADO</v>
      </c>
      <c r="GU339" t="str">
        <f>IF(N($H339)&lt;33,"",IF(GO339="","",GO339+31))</f>
        <v/>
      </c>
      <c r="GV339" t="str">
        <f>IF(GU339="","",TODAY()-GU339)</f>
        <v/>
      </c>
      <c r="GY339" t="str">
        <f>IF(GU339="","SIN ESTADO",IF(GW339&lt;&gt;"","PAGA",IF(GV339&gt;0,"VENCIDA",IF(GV339&gt;=-5,"POR VENCER","AL DÍA"))))</f>
        <v>SIN ESTADO</v>
      </c>
      <c r="HA339" t="str">
        <f>IF(N($H339)&lt;34,"",IF(GU339="","",GU339+31))</f>
        <v/>
      </c>
      <c r="HB339" t="str">
        <f>IF(HA339="","",TODAY()-HA339)</f>
        <v/>
      </c>
      <c r="HE339" t="str">
        <f>IF(HA339="","SIN ESTADO",IF(HC339&lt;&gt;"","PAGA",IF(HB339&gt;0,"VENCIDA",IF(HB339&gt;=-5,"POR VENCER","AL DÍA"))))</f>
        <v>SIN ESTADO</v>
      </c>
      <c r="HG339" t="str">
        <f>IF(N($H339)&lt;35,"",IF(HA339="","",HA339+31))</f>
        <v/>
      </c>
      <c r="HH339" t="str">
        <f>IF(HG339="","",TODAY()-HG339)</f>
        <v/>
      </c>
      <c r="HK339" t="str">
        <f>IF(HG339="","SIN ESTADO",IF(HI339&lt;&gt;"","PAGA",IF(HH339&gt;0,"VENCIDA",IF(HH339&gt;=-5,"POR VENCER","AL DÍA"))))</f>
        <v>SIN ESTADO</v>
      </c>
      <c r="HM339" t="str">
        <f>IF(N($H339)&lt;36,"",IF(HG339="","",HG339+31))</f>
        <v/>
      </c>
      <c r="HN339" t="str">
        <f>IF(HM339="","",TODAY()-HM339)</f>
        <v/>
      </c>
      <c r="HQ339" t="str">
        <f>IF(HM339="","SIN ESTADO",IF(HO339&lt;&gt;"","PAGA",IF(HN339&gt;0,"VENCIDA",IF(HN339&gt;=-5,"POR VENCER","AL DÍA"))))</f>
        <v>SIN ESTADO</v>
      </c>
      <c r="HS339">
        <f>N339+T339+Z339+AF339+AL339+AR339+AX339+BD339+BJ339+BP339+BV339+CB339+CH339+CN339+CT339+CZ339+DF339+DL339+DR339+DX339+ED339+EJ339+EP339+EV339+FB339+FH339+FN339+FT339+FZ339+GF339+GL339+GR339+GX339+HD339+HJ339+HP339</f>
        <v>10000000</v>
      </c>
      <c r="HU339">
        <f>IFERROR(N($J339),0)</f>
        <v>1000000</v>
      </c>
      <c r="HW339">
        <f>SUMPRODUCT((MOD(COLUMN($M339:$HR339)-COLUMN($M339),6)=0)*ISNUMBER($M339:$HR339)*($M339:$HR339&gt;=RESUMEN!$C$26)*($M339:$HR339&lt;=RESUMEN!$C$27)*IFERROR(N($N339:$HS339),0))</f>
        <v>2000000</v>
      </c>
      <c r="HX339">
        <f>SUMPRODUCT((MOD(COLUMN($M339:$HR339)-COLUMN($M339),6)=0)*ISNUMBER($M339:$HR339)*($M339:$HR339&gt;=RESUMEN!$C$26)*($M339:$HR339&lt;=RESUMEN!$C$27))</f>
        <v>2</v>
      </c>
    </row>
    <row r="340">
      <c r="B340">
        <f>VENTAS!A339</f>
        <v>337</v>
      </c>
      <c r="C340" t="str">
        <f>VENTAS!B339</f>
        <v xml:space="preserve">LC2 - 34 - 3 </v>
      </c>
      <c r="D340" t="str">
        <f>VENTAS!C339</f>
        <v>VENDIDO</v>
      </c>
      <c r="E340">
        <f>VENTAS!D339</f>
        <v>28000000</v>
      </c>
      <c r="F340">
        <f>VENTAS!J339</f>
        <v>24000000</v>
      </c>
      <c r="G340">
        <f>VENTAS!F339</f>
        <v>46086</v>
      </c>
      <c r="H340">
        <f>VENTAS!K339</f>
        <v>24</v>
      </c>
      <c r="I340" t="str">
        <f>VENTAS!M339</f>
        <v xml:space="preserve">05 DE CADA MES </v>
      </c>
      <c r="J340">
        <f>VENTAS!L339</f>
        <v>1000000</v>
      </c>
      <c r="K340">
        <f>IF(N($H340)&lt;1,"",$G340+31)</f>
        <v>46117</v>
      </c>
      <c r="L340">
        <f>IF(K340="","",TODAY()-K340)</f>
        <v>201</v>
      </c>
      <c r="M340">
        <v>46118</v>
      </c>
      <c r="N340">
        <v>1000000</v>
      </c>
      <c r="O340" t="str">
        <f>IF(K340="","SIN ESTADO",IF(M340&lt;&gt;"","PAGA",IF(L340&gt;0,"VENCIDA",IF(L340&gt;=-5,"POR VENCER","AL DÍA"))))</f>
        <v>PAGA</v>
      </c>
      <c r="P340" t="str">
        <v>TRANSFERENCIA</v>
      </c>
      <c r="Q340">
        <f>IF(N($H340)&lt;2,"",IF(K340="","",K340+31))</f>
        <v>46148</v>
      </c>
      <c r="R340">
        <f>IF(Q340="","",TODAY()-Q340)</f>
        <v>170</v>
      </c>
      <c r="S340">
        <v>46147</v>
      </c>
      <c r="T340">
        <v>1000000</v>
      </c>
      <c r="U340" t="str">
        <f>IF(Q340="","SIN ESTADO",IF(S340&lt;&gt;"","PAGA",IF(R340&gt;0,"VENCIDA",IF(R340&gt;=-5,"POR VENCER","AL DÍA"))))</f>
        <v>PAGA</v>
      </c>
      <c r="V340" t="str">
        <v>TRANSFERENCIA</v>
      </c>
      <c r="W340">
        <f>IF(N($H340)&lt;3,"",IF(Q340="","",Q340+31))</f>
        <v>46179</v>
      </c>
      <c r="X340">
        <f>IF(W340="","",TODAY()-W340)</f>
        <v>139</v>
      </c>
      <c r="Y340">
        <v>46182</v>
      </c>
      <c r="Z340">
        <v>1000000</v>
      </c>
      <c r="AA340" t="str">
        <f>IF(W340="","SIN ESTADO",IF(Y340&lt;&gt;"","PAGA",IF(X340&gt;0,"VENCIDA",IF(X340&gt;=-5,"POR VENCER","AL DÍA"))))</f>
        <v>PAGA</v>
      </c>
      <c r="AB340" t="str">
        <v>TRANSFERENCIA</v>
      </c>
      <c r="AC340">
        <f>IF(N($H340)&lt;4,"",IF(W340="","",W340+31))</f>
        <v>46210</v>
      </c>
      <c r="AD340">
        <f>IF(AC340="","",TODAY()-AC340)</f>
        <v>108</v>
      </c>
      <c r="AE340">
        <v>46214</v>
      </c>
      <c r="AF340">
        <v>1000000</v>
      </c>
      <c r="AG340" t="str">
        <f>IF(AC340="","SIN ESTADO",IF(AE340&lt;&gt;"","PAGA",IF(AD340&gt;0,"VENCIDA",IF(AD340&gt;=-5,"POR VENCER","AL DÍA"))))</f>
        <v>PAGA</v>
      </c>
      <c r="AH340" t="str">
        <v>TRANSFERENCIA</v>
      </c>
      <c r="AI340">
        <f>IF(N($H340)&lt;5,"",IF(AC340="","",AC340+31))</f>
        <v>46241</v>
      </c>
      <c r="AJ340">
        <f>IF(AI340="","",TODAY()-AI340)</f>
        <v>77</v>
      </c>
      <c r="AK340">
        <v>46243</v>
      </c>
      <c r="AL340">
        <v>1000000</v>
      </c>
      <c r="AM340" t="str">
        <f>IF(AI340="","SIN ESTADO",IF(AK340&lt;&gt;"","PAGA",IF(AJ340&gt;0,"VENCIDA",IF(AJ340&gt;=-5,"POR VENCER","AL DÍA"))))</f>
        <v>PAGA</v>
      </c>
      <c r="AN340" t="str">
        <v>TRANSFERENCIA</v>
      </c>
      <c r="AO340">
        <f>IF(N($H340)&lt;6,"",IF(AI340="","",AI340+31))</f>
        <v>46272</v>
      </c>
      <c r="AP340">
        <f>IF(AO340="","",TODAY()-AO340)</f>
        <v>46</v>
      </c>
      <c r="AQ340">
        <v>46266</v>
      </c>
      <c r="AR340">
        <v>10000000</v>
      </c>
      <c r="AS340" t="str">
        <f>IF(AO340="","SIN ESTADO",IF(AQ340&lt;&gt;"","PAGA",IF(AP340&gt;0,"VENCIDA",IF(AP340&gt;=-5,"POR VENCER","AL DÍA"))))</f>
        <v>PAGA</v>
      </c>
      <c r="AT340" t="str">
        <v>TRANSFERENCIA</v>
      </c>
      <c r="AU340">
        <f>IF(N($H340)&lt;7,"",IF(AO340="","",AO340+31))</f>
        <v>46303</v>
      </c>
      <c r="AV340">
        <f>IF(AU340="","",TODAY()-AU340)</f>
        <v>15</v>
      </c>
      <c r="AY340" t="str">
        <f>IF(AU340="","SIN ESTADO",IF(AW340&lt;&gt;"","PAGA",IF(AV340&gt;0,"VENCIDA",IF(AV340&gt;=-5,"POR VENCER","AL DÍA"))))</f>
        <v>VENCIDA</v>
      </c>
      <c r="BA340">
        <f>IF(N($H340)&lt;8,"",IF(AU340="","",AU340+31))</f>
        <v>46334</v>
      </c>
      <c r="BB340">
        <f>IF(BA340="","",TODAY()-BA340)</f>
        <v>-16</v>
      </c>
      <c r="BE340" t="str">
        <f>IF(BA340="","SIN ESTADO",IF(BC340&lt;&gt;"","PAGA",IF(BB340&gt;0,"VENCIDA",IF(BB340&gt;=-5,"POR VENCER","AL DÍA"))))</f>
        <v>AL DÍA</v>
      </c>
      <c r="BG340">
        <f>IF(N($H340)&lt;9,"",IF(BA340="","",BA340+31))</f>
        <v>46365</v>
      </c>
      <c r="BH340">
        <f>IF(BG340="","",TODAY()-BG340)</f>
        <v>-47</v>
      </c>
      <c r="BK340" t="str">
        <f>IF(BG340="","SIN ESTADO",IF(BI340&lt;&gt;"","PAGA",IF(BH340&gt;0,"VENCIDA",IF(BH340&gt;=-5,"POR VENCER","AL DÍA"))))</f>
        <v>AL DÍA</v>
      </c>
      <c r="BM340">
        <f>IF(N($H340)&lt;10,"",IF(BG340="","",BG340+31))</f>
        <v>46396</v>
      </c>
      <c r="BN340">
        <f>IF(BM340="","",TODAY()-BM340)</f>
        <v>-78</v>
      </c>
      <c r="BQ340" t="str">
        <f>IF(BM340="","SIN ESTADO",IF(BO340&lt;&gt;"","PAGA",IF(BN340&gt;0,"VENCIDA",IF(BN340&gt;=-5,"POR VENCER","AL DÍA"))))</f>
        <v>AL DÍA</v>
      </c>
      <c r="BS340">
        <f>IF(N($H340)&lt;11,"",IF(BM340="","",BM340+31))</f>
        <v>46427</v>
      </c>
      <c r="BT340">
        <f>IF(BS340="","",TODAY()-BS340)</f>
        <v>-109</v>
      </c>
      <c r="BW340" t="str">
        <f>IF(BS340="","SIN ESTADO",IF(BU340&lt;&gt;"","PAGA",IF(BT340&gt;0,"VENCIDA",IF(BT340&gt;=-5,"POR VENCER","AL DÍA"))))</f>
        <v>AL DÍA</v>
      </c>
      <c r="BY340">
        <f>IF(N($H340)&lt;12,"",IF(BS340="","",BS340+31))</f>
        <v>46458</v>
      </c>
      <c r="BZ340">
        <f>IF(BY340="","",TODAY()-BY340)</f>
        <v>-140</v>
      </c>
      <c r="CC340" t="str">
        <f>IF(BY340="","SIN ESTADO",IF(CA340&lt;&gt;"","PAGA",IF(BZ340&gt;0,"VENCIDA",IF(BZ340&gt;=-5,"POR VENCER","AL DÍA"))))</f>
        <v>AL DÍA</v>
      </c>
      <c r="CE340">
        <f>IF(N($H340)&lt;13,"",IF(BY340="","",BY340+31))</f>
        <v>46489</v>
      </c>
      <c r="CF340">
        <f>IF(CE340="","",TODAY()-CE340)</f>
        <v>-171</v>
      </c>
      <c r="CI340" t="str">
        <f>IF(CE340="","SIN ESTADO",IF(CG340&lt;&gt;"","PAGA",IF(CF340&gt;0,"VENCIDA",IF(CF340&gt;=-5,"POR VENCER","AL DÍA"))))</f>
        <v>AL DÍA</v>
      </c>
      <c r="CK340">
        <f>IF(N($H340)&lt;14,"",IF(CE340="","",CE340+31))</f>
        <v>46520</v>
      </c>
      <c r="CL340">
        <f>IF(CK340="","",TODAY()-CK340)</f>
        <v>-202</v>
      </c>
      <c r="CO340" t="str">
        <f>IF(CK340="","SIN ESTADO",IF(CM340&lt;&gt;"","PAGA",IF(CL340&gt;0,"VENCIDA",IF(CL340&gt;=-5,"POR VENCER","AL DÍA"))))</f>
        <v>AL DÍA</v>
      </c>
      <c r="CQ340">
        <f>IF(N($H340)&lt;15,"",IF(CK340="","",CK340+31))</f>
        <v>46551</v>
      </c>
      <c r="CR340">
        <f>IF(CQ340="","",TODAY()-CQ340)</f>
        <v>-233</v>
      </c>
      <c r="CU340" t="str">
        <f>IF(CQ340="","SIN ESTADO",IF(CS340&lt;&gt;"","PAGA",IF(CR340&gt;0,"VENCIDA",IF(CR340&gt;=-5,"POR VENCER","AL DÍA"))))</f>
        <v>AL DÍA</v>
      </c>
      <c r="CW340">
        <f>IF(N($H340)&lt;16,"",IF(CQ340="","",CQ340+31))</f>
        <v>46582</v>
      </c>
      <c r="CX340">
        <f>IF(CW340="","",TODAY()-CW340)</f>
        <v>-264</v>
      </c>
      <c r="DA340" t="str">
        <f>IF(CW340="","SIN ESTADO",IF(CY340&lt;&gt;"","PAGA",IF(CX340&gt;0,"VENCIDA",IF(CX340&gt;=-5,"POR VENCER","AL DÍA"))))</f>
        <v>AL DÍA</v>
      </c>
      <c r="DC340">
        <f>IF(N($H340)&lt;17,"",IF(CW340="","",CW340+31))</f>
        <v>46613</v>
      </c>
      <c r="DD340">
        <f>IF(DC340="","",TODAY()-DC340)</f>
        <v>-295</v>
      </c>
      <c r="DG340" t="str">
        <f>IF(DC340="","SIN ESTADO",IF(DE340&lt;&gt;"","PAGA",IF(DD340&gt;0,"VENCIDA",IF(DD340&gt;=-5,"POR VENCER","AL DÍA"))))</f>
        <v>AL DÍA</v>
      </c>
      <c r="DI340">
        <f>IF(N($H340)&lt;18,"",IF(DC340="","",DC340+31))</f>
        <v>46644</v>
      </c>
      <c r="DJ340">
        <f>IF(DI340="","",TODAY()-DI340)</f>
        <v>-326</v>
      </c>
      <c r="DM340" t="str">
        <f>IF(DI340="","SIN ESTADO",IF(DK340&lt;&gt;"","PAGA",IF(DJ340&gt;0,"VENCIDA",IF(DJ340&gt;=-5,"POR VENCER","AL DÍA"))))</f>
        <v>AL DÍA</v>
      </c>
      <c r="DO340">
        <f>IF(N($H340)&lt;19,"",IF(DI340="","",DI340+31))</f>
        <v>46675</v>
      </c>
      <c r="DP340">
        <f>IF(DO340="","",TODAY()-DO340)</f>
        <v>-357</v>
      </c>
      <c r="DS340" t="str">
        <f>IF(DO340="","SIN ESTADO",IF(DQ340&lt;&gt;"","PAGA",IF(DP340&gt;0,"VENCIDA",IF(DP340&gt;=-5,"POR VENCER","AL DÍA"))))</f>
        <v>AL DÍA</v>
      </c>
      <c r="DU340">
        <f>IF(N($H340)&lt;20,"",IF(DO340="","",DO340+31))</f>
        <v>46706</v>
      </c>
      <c r="DV340">
        <f>IF(DU340="","",TODAY()-DU340)</f>
        <v>-388</v>
      </c>
      <c r="DY340" t="str">
        <f>IF(DU340="","SIN ESTADO",IF(DW340&lt;&gt;"","PAGA",IF(DV340&gt;0,"VENCIDA",IF(DV340&gt;=-5,"POR VENCER","AL DÍA"))))</f>
        <v>AL DÍA</v>
      </c>
      <c r="EA340">
        <f>IF(N($H340)&lt;21,"",IF(DU340="","",DU340+31))</f>
        <v>46737</v>
      </c>
      <c r="EB340">
        <f>IF(EA340="","",TODAY()-EA340)</f>
        <v>-419</v>
      </c>
      <c r="EE340" t="str">
        <f>IF(EA340="","SIN ESTADO",IF(EC340&lt;&gt;"","PAGA",IF(EB340&gt;0,"VENCIDA",IF(EB340&gt;=-5,"POR VENCER","AL DÍA"))))</f>
        <v>AL DÍA</v>
      </c>
      <c r="EG340">
        <f>IF(N($H340)&lt;22,"",IF(EA340="","",EA340+31))</f>
        <v>46768</v>
      </c>
      <c r="EH340">
        <f>IF(EG340="","",TODAY()-EG340)</f>
        <v>-450</v>
      </c>
      <c r="EK340" t="str">
        <f>IF(EG340="","SIN ESTADO",IF(EI340&lt;&gt;"","PAGA",IF(EH340&gt;0,"VENCIDA",IF(EH340&gt;=-5,"POR VENCER","AL DÍA"))))</f>
        <v>AL DÍA</v>
      </c>
      <c r="EM340">
        <f>IF(N($H340)&lt;23,"",IF(EG340="","",EG340+31))</f>
        <v>46799</v>
      </c>
      <c r="EN340">
        <f>IF(EM340="","",TODAY()-EM340)</f>
        <v>-481</v>
      </c>
      <c r="EQ340" t="str">
        <f>IF(EM340="","SIN ESTADO",IF(EO340&lt;&gt;"","PAGA",IF(EN340&gt;0,"VENCIDA",IF(EN340&gt;=-5,"POR VENCER","AL DÍA"))))</f>
        <v>AL DÍA</v>
      </c>
      <c r="ES340">
        <f>IF(N($H340)&lt;24,"",IF(EM340="","",EM340+31))</f>
        <v>46830</v>
      </c>
      <c r="ET340">
        <f>IF(ES340="","",TODAY()-ES340)</f>
        <v>-512</v>
      </c>
      <c r="EW340" t="str">
        <f>IF(ES340="","SIN ESTADO",IF(EU340&lt;&gt;"","PAGA",IF(ET340&gt;0,"VENCIDA",IF(ET340&gt;=-5,"POR VENCER","AL DÍA"))))</f>
        <v>AL DÍA</v>
      </c>
      <c r="EY340" t="str">
        <f>IF(N($H340)&lt;25,"",IF(ES340="","",ES340+31))</f>
        <v/>
      </c>
      <c r="EZ340" t="str">
        <f>IF(EY340="","",TODAY()-EY340)</f>
        <v/>
      </c>
      <c r="FC340" t="str">
        <f>IF(EY340="","SIN ESTADO",IF(FA340&lt;&gt;"","PAGA",IF(EZ340&gt;0,"VENCIDA",IF(EZ340&gt;=-5,"POR VENCER","AL DÍA"))))</f>
        <v>SIN ESTADO</v>
      </c>
      <c r="FE340" t="str">
        <f>IF(N($H340)&lt;26,"",IF(EY340="","",EY340+31))</f>
        <v/>
      </c>
      <c r="FF340" t="str">
        <f>IF(FE340="","",TODAY()-FE340)</f>
        <v/>
      </c>
      <c r="FI340" t="str">
        <f>IF(FE340="","SIN ESTADO",IF(FG340&lt;&gt;"","PAGA",IF(FF340&gt;0,"VENCIDA",IF(FF340&gt;=-5,"POR VENCER","AL DÍA"))))</f>
        <v>SIN ESTADO</v>
      </c>
      <c r="FK340" t="str">
        <f>IF(N($H340)&lt;27,"",IF(FE340="","",FE340+31))</f>
        <v/>
      </c>
      <c r="FL340" t="str">
        <f>IF(FK340="","",TODAY()-FK340)</f>
        <v/>
      </c>
      <c r="FO340" t="str">
        <f>IF(FK340="","SIN ESTADO",IF(FM340&lt;&gt;"","PAGA",IF(FL340&gt;0,"VENCIDA",IF(FL340&gt;=-5,"POR VENCER","AL DÍA"))))</f>
        <v>SIN ESTADO</v>
      </c>
      <c r="FQ340" t="str">
        <f>IF(N($H340)&lt;28,"",IF(FK340="","",FK340+31))</f>
        <v/>
      </c>
      <c r="FR340" t="str">
        <f>IF(FQ340="","",TODAY()-FQ340)</f>
        <v/>
      </c>
      <c r="FU340" t="str">
        <f>IF(FQ340="","SIN ESTADO",IF(FS340&lt;&gt;"","PAGA",IF(FR340&gt;0,"VENCIDA",IF(FR340&gt;=-5,"POR VENCER","AL DÍA"))))</f>
        <v>SIN ESTADO</v>
      </c>
      <c r="FW340" t="str">
        <f>IF(N($H340)&lt;29,"",IF(FQ340="","",FQ340+31))</f>
        <v/>
      </c>
      <c r="FX340" t="str">
        <f>IF(FW340="","",TODAY()-FW340)</f>
        <v/>
      </c>
      <c r="GA340" t="str">
        <f>IF(FW340="","SIN ESTADO",IF(FY340&lt;&gt;"","PAGA",IF(FX340&gt;0,"VENCIDA",IF(FX340&gt;=-5,"POR VENCER","AL DÍA"))))</f>
        <v>SIN ESTADO</v>
      </c>
      <c r="GC340" t="str">
        <f>IF(N($H340)&lt;30,"",IF(FW340="","",FW340+31))</f>
        <v/>
      </c>
      <c r="GD340" t="str">
        <f>IF(GC340="","",TODAY()-GC340)</f>
        <v/>
      </c>
      <c r="GG340" t="str">
        <f>IF(GC340="","SIN ESTADO",IF(GE340&lt;&gt;"","PAGA",IF(GD340&gt;0,"VENCIDA",IF(GD340&gt;=-5,"POR VENCER","AL DÍA"))))</f>
        <v>SIN ESTADO</v>
      </c>
      <c r="GI340" t="str">
        <f>IF(N($H340)&lt;31,"",IF(GC340="","",GC340+31))</f>
        <v/>
      </c>
      <c r="GJ340" t="str">
        <f>IF(GI340="","",TODAY()-GI340)</f>
        <v/>
      </c>
      <c r="GM340" t="str">
        <f>IF(GI340="","SIN ESTADO",IF(GK340&lt;&gt;"","PAGA",IF(GJ340&gt;0,"VENCIDA",IF(GJ340&gt;=-5,"POR VENCER","AL DÍA"))))</f>
        <v>SIN ESTADO</v>
      </c>
      <c r="GO340" t="str">
        <f>IF(N($H340)&lt;32,"",IF(GI340="","",GI340+31))</f>
        <v/>
      </c>
      <c r="GP340" t="str">
        <f>IF(GO340="","",TODAY()-GO340)</f>
        <v/>
      </c>
      <c r="GS340" t="str">
        <f>IF(GO340="","SIN ESTADO",IF(GQ340&lt;&gt;"","PAGA",IF(GP340&gt;0,"VENCIDA",IF(GP340&gt;=-5,"POR VENCER","AL DÍA"))))</f>
        <v>SIN ESTADO</v>
      </c>
      <c r="GU340" t="str">
        <f>IF(N($H340)&lt;33,"",IF(GO340="","",GO340+31))</f>
        <v/>
      </c>
      <c r="GV340" t="str">
        <f>IF(GU340="","",TODAY()-GU340)</f>
        <v/>
      </c>
      <c r="GY340" t="str">
        <f>IF(GU340="","SIN ESTADO",IF(GW340&lt;&gt;"","PAGA",IF(GV340&gt;0,"VENCIDA",IF(GV340&gt;=-5,"POR VENCER","AL DÍA"))))</f>
        <v>SIN ESTADO</v>
      </c>
      <c r="HA340" t="str">
        <f>IF(N($H340)&lt;34,"",IF(GU340="","",GU340+31))</f>
        <v/>
      </c>
      <c r="HB340" t="str">
        <f>IF(HA340="","",TODAY()-HA340)</f>
        <v/>
      </c>
      <c r="HE340" t="str">
        <f>IF(HA340="","SIN ESTADO",IF(HC340&lt;&gt;"","PAGA",IF(HB340&gt;0,"VENCIDA",IF(HB340&gt;=-5,"POR VENCER","AL DÍA"))))</f>
        <v>SIN ESTADO</v>
      </c>
      <c r="HG340" t="str">
        <f>IF(N($H340)&lt;35,"",IF(HA340="","",HA340+31))</f>
        <v/>
      </c>
      <c r="HH340" t="str">
        <f>IF(HG340="","",TODAY()-HG340)</f>
        <v/>
      </c>
      <c r="HK340" t="str">
        <f>IF(HG340="","SIN ESTADO",IF(HI340&lt;&gt;"","PAGA",IF(HH340&gt;0,"VENCIDA",IF(HH340&gt;=-5,"POR VENCER","AL DÍA"))))</f>
        <v>SIN ESTADO</v>
      </c>
      <c r="HM340" t="str">
        <f>IF(N($H340)&lt;36,"",IF(HG340="","",HG340+31))</f>
        <v/>
      </c>
      <c r="HN340" t="str">
        <f>IF(HM340="","",TODAY()-HM340)</f>
        <v/>
      </c>
      <c r="HQ340" t="str">
        <f>IF(HM340="","SIN ESTADO",IF(HO340&lt;&gt;"","PAGA",IF(HN340&gt;0,"VENCIDA",IF(HN340&gt;=-5,"POR VENCER","AL DÍA"))))</f>
        <v>SIN ESTADO</v>
      </c>
      <c r="HS340">
        <f>N340+T340+Z340+AF340+AL340+AR340+AX340+BD340+BJ340+BP340+BV340+CB340+CH340+CN340+CT340+CZ340+DF340+DL340+DR340+DX340+ED340+EJ340+EP340+EV340+FB340+FH340+FN340+FT340+FZ340+GF340+GL340+GR340+GX340+HD340+HJ340+HP340</f>
        <v>15000000</v>
      </c>
      <c r="HU340">
        <f>IFERROR(N($J340),0)</f>
        <v>1000000</v>
      </c>
      <c r="HW340">
        <f>SUMPRODUCT((MOD(COLUMN($M340:$HR340)-COLUMN($M340),6)=0)*ISNUMBER($M340:$HR340)*($M340:$HR340&gt;=RESUMEN!$C$26)*($M340:$HR340&lt;=RESUMEN!$C$27)*IFERROR(N($N340:$HS340),0))</f>
        <v>1000000</v>
      </c>
      <c r="HX340">
        <f>SUMPRODUCT((MOD(COLUMN($M340:$HR340)-COLUMN($M340),6)=0)*ISNUMBER($M340:$HR340)*($M340:$HR340&gt;=RESUMEN!$C$26)*($M340:$HR340&lt;=RESUMEN!$C$27))</f>
        <v>1</v>
      </c>
    </row>
    <row r="341">
      <c r="B341">
        <f>VENTAS!A340</f>
        <v>338</v>
      </c>
      <c r="C341" t="str">
        <f>VENTAS!B340</f>
        <v xml:space="preserve">LC2 - 34 - 4 </v>
      </c>
      <c r="D341" t="str">
        <f>VENTAS!C340</f>
        <v>VENDIDO</v>
      </c>
      <c r="E341">
        <f>VENTAS!D340</f>
        <v>28000000</v>
      </c>
      <c r="F341">
        <f>VENTAS!J340</f>
        <v>24000000</v>
      </c>
      <c r="G341">
        <f>VENTAS!F340</f>
        <v>46086</v>
      </c>
      <c r="H341">
        <f>VENTAS!K340</f>
        <v>24</v>
      </c>
      <c r="I341" t="str">
        <f>VENTAS!M340</f>
        <v xml:space="preserve">05 DE CADA MES </v>
      </c>
      <c r="J341">
        <f>VENTAS!L340</f>
        <v>1000000</v>
      </c>
      <c r="K341">
        <f>IF(N($H341)&lt;1,"",$G341+31)</f>
        <v>46117</v>
      </c>
      <c r="L341">
        <f>IF(K341="","",TODAY()-K341)</f>
        <v>201</v>
      </c>
      <c r="M341">
        <v>46113</v>
      </c>
      <c r="N341">
        <v>1000000</v>
      </c>
      <c r="O341" t="str">
        <f>IF(K341="","SIN ESTADO",IF(M341&lt;&gt;"","PAGA",IF(L341&gt;0,"VENCIDA",IF(L341&gt;=-5,"POR VENCER","AL DÍA"))))</f>
        <v>PAGA</v>
      </c>
      <c r="P341" t="str">
        <v>TRANSFERENCIA</v>
      </c>
      <c r="Q341">
        <f>IF(N($H341)&lt;2,"",IF(K341="","",K341+31))</f>
        <v>46148</v>
      </c>
      <c r="R341">
        <f>IF(Q341="","",TODAY()-Q341)</f>
        <v>170</v>
      </c>
      <c r="S341">
        <v>46145</v>
      </c>
      <c r="T341">
        <v>1000000</v>
      </c>
      <c r="U341" t="str">
        <f>IF(Q341="","SIN ESTADO",IF(S341&lt;&gt;"","PAGA",IF(R341&gt;0,"VENCIDA",IF(R341&gt;=-5,"POR VENCER","AL DÍA"))))</f>
        <v>PAGA</v>
      </c>
      <c r="V341" t="str">
        <v>TRANSFERENCIA</v>
      </c>
      <c r="W341">
        <f>IF(N($H341)&lt;3,"",IF(Q341="","",Q341+31))</f>
        <v>46179</v>
      </c>
      <c r="X341">
        <f>IF(W341="","",TODAY()-W341)</f>
        <v>139</v>
      </c>
      <c r="Y341">
        <v>46175</v>
      </c>
      <c r="Z341">
        <v>1000000</v>
      </c>
      <c r="AA341" t="str">
        <f>IF(W341="","SIN ESTADO",IF(Y341&lt;&gt;"","PAGA",IF(X341&gt;0,"VENCIDA",IF(X341&gt;=-5,"POR VENCER","AL DÍA"))))</f>
        <v>PAGA</v>
      </c>
      <c r="AB341" t="str">
        <v>TRANSFERENCIA</v>
      </c>
      <c r="AC341">
        <f>IF(N($H341)&lt;4,"",IF(W341="","",W341+31))</f>
        <v>46210</v>
      </c>
      <c r="AD341">
        <f>IF(AC341="","",TODAY()-AC341)</f>
        <v>108</v>
      </c>
      <c r="AE341">
        <v>46208</v>
      </c>
      <c r="AF341">
        <v>1000000</v>
      </c>
      <c r="AG341" t="str">
        <f>IF(AC341="","SIN ESTADO",IF(AE341&lt;&gt;"","PAGA",IF(AD341&gt;0,"VENCIDA",IF(AD341&gt;=-5,"POR VENCER","AL DÍA"))))</f>
        <v>PAGA</v>
      </c>
      <c r="AH341" t="str">
        <v>TRANSFERENCIA</v>
      </c>
      <c r="AI341">
        <f>IF(N($H341)&lt;5,"",IF(AC341="","",AC341+31))</f>
        <v>46241</v>
      </c>
      <c r="AJ341">
        <f>IF(AI341="","",TODAY()-AI341)</f>
        <v>77</v>
      </c>
      <c r="AK341">
        <v>46239</v>
      </c>
      <c r="AL341">
        <v>1000000</v>
      </c>
      <c r="AM341" t="str">
        <f>IF(AI341="","SIN ESTADO",IF(AK341&lt;&gt;"","PAGA",IF(AJ341&gt;0,"VENCIDA",IF(AJ341&gt;=-5,"POR VENCER","AL DÍA"))))</f>
        <v>PAGA</v>
      </c>
      <c r="AN341" t="str">
        <v>TRANSFERENCIA</v>
      </c>
      <c r="AO341">
        <f>IF(N($H341)&lt;6,"",IF(AI341="","",AI341+31))</f>
        <v>46272</v>
      </c>
      <c r="AP341">
        <f>IF(AO341="","",TODAY()-AO341)</f>
        <v>46</v>
      </c>
      <c r="AQ341">
        <v>46270</v>
      </c>
      <c r="AR341">
        <v>1000000</v>
      </c>
      <c r="AS341" t="str">
        <f>IF(AO341="","SIN ESTADO",IF(AQ341&lt;&gt;"","PAGA",IF(AP341&gt;0,"VENCIDA",IF(AP341&gt;=-5,"POR VENCER","AL DÍA"))))</f>
        <v>PAGA</v>
      </c>
      <c r="AT341" t="str">
        <v>TRANSFERENCIA</v>
      </c>
      <c r="AU341">
        <f>IF(N($H341)&lt;7,"",IF(AO341="","",AO341+31))</f>
        <v>46303</v>
      </c>
      <c r="AV341">
        <f>IF(AU341="","",TODAY()-AU341)</f>
        <v>15</v>
      </c>
      <c r="AW341">
        <v>46302</v>
      </c>
      <c r="AX341">
        <v>1000000</v>
      </c>
      <c r="AY341" t="str">
        <f>IF(AU341="","SIN ESTADO",IF(AW341&lt;&gt;"","PAGA",IF(AV341&gt;0,"VENCIDA",IF(AV341&gt;=-5,"POR VENCER","AL DÍA"))))</f>
        <v>PAGA</v>
      </c>
      <c r="AZ341" t="str">
        <v>TRANSFERENCIA</v>
      </c>
      <c r="BA341">
        <f>IF(N($H341)&lt;8,"",IF(AU341="","",AU341+31))</f>
        <v>46334</v>
      </c>
      <c r="BB341">
        <f>IF(BA341="","",TODAY()-BA341)</f>
        <v>-16</v>
      </c>
      <c r="BE341" t="str">
        <f>IF(BA341="","SIN ESTADO",IF(BC341&lt;&gt;"","PAGA",IF(BB341&gt;0,"VENCIDA",IF(BB341&gt;=-5,"POR VENCER","AL DÍA"))))</f>
        <v>AL DÍA</v>
      </c>
      <c r="BG341">
        <f>IF(N($H341)&lt;9,"",IF(BA341="","",BA341+31))</f>
        <v>46365</v>
      </c>
      <c r="BH341">
        <f>IF(BG341="","",TODAY()-BG341)</f>
        <v>-47</v>
      </c>
      <c r="BK341" t="str">
        <f>IF(BG341="","SIN ESTADO",IF(BI341&lt;&gt;"","PAGA",IF(BH341&gt;0,"VENCIDA",IF(BH341&gt;=-5,"POR VENCER","AL DÍA"))))</f>
        <v>AL DÍA</v>
      </c>
      <c r="BM341">
        <f>IF(N($H341)&lt;10,"",IF(BG341="","",BG341+31))</f>
        <v>46396</v>
      </c>
      <c r="BN341">
        <f>IF(BM341="","",TODAY()-BM341)</f>
        <v>-78</v>
      </c>
      <c r="BQ341" t="str">
        <f>IF(BM341="","SIN ESTADO",IF(BO341&lt;&gt;"","PAGA",IF(BN341&gt;0,"VENCIDA",IF(BN341&gt;=-5,"POR VENCER","AL DÍA"))))</f>
        <v>AL DÍA</v>
      </c>
      <c r="BS341">
        <f>IF(N($H341)&lt;11,"",IF(BM341="","",BM341+31))</f>
        <v>46427</v>
      </c>
      <c r="BT341">
        <f>IF(BS341="","",TODAY()-BS341)</f>
        <v>-109</v>
      </c>
      <c r="BW341" t="str">
        <f>IF(BS341="","SIN ESTADO",IF(BU341&lt;&gt;"","PAGA",IF(BT341&gt;0,"VENCIDA",IF(BT341&gt;=-5,"POR VENCER","AL DÍA"))))</f>
        <v>AL DÍA</v>
      </c>
      <c r="BY341">
        <f>IF(N($H341)&lt;12,"",IF(BS341="","",BS341+31))</f>
        <v>46458</v>
      </c>
      <c r="BZ341">
        <f>IF(BY341="","",TODAY()-BY341)</f>
        <v>-140</v>
      </c>
      <c r="CC341" t="str">
        <f>IF(BY341="","SIN ESTADO",IF(CA341&lt;&gt;"","PAGA",IF(BZ341&gt;0,"VENCIDA",IF(BZ341&gt;=-5,"POR VENCER","AL DÍA"))))</f>
        <v>AL DÍA</v>
      </c>
      <c r="CE341">
        <f>IF(N($H341)&lt;13,"",IF(BY341="","",BY341+31))</f>
        <v>46489</v>
      </c>
      <c r="CF341">
        <f>IF(CE341="","",TODAY()-CE341)</f>
        <v>-171</v>
      </c>
      <c r="CI341" t="str">
        <f>IF(CE341="","SIN ESTADO",IF(CG341&lt;&gt;"","PAGA",IF(CF341&gt;0,"VENCIDA",IF(CF341&gt;=-5,"POR VENCER","AL DÍA"))))</f>
        <v>AL DÍA</v>
      </c>
      <c r="CK341">
        <f>IF(N($H341)&lt;14,"",IF(CE341="","",CE341+31))</f>
        <v>46520</v>
      </c>
      <c r="CL341">
        <f>IF(CK341="","",TODAY()-CK341)</f>
        <v>-202</v>
      </c>
      <c r="CO341" t="str">
        <f>IF(CK341="","SIN ESTADO",IF(CM341&lt;&gt;"","PAGA",IF(CL341&gt;0,"VENCIDA",IF(CL341&gt;=-5,"POR VENCER","AL DÍA"))))</f>
        <v>AL DÍA</v>
      </c>
      <c r="CQ341">
        <f>IF(N($H341)&lt;15,"",IF(CK341="","",CK341+31))</f>
        <v>46551</v>
      </c>
      <c r="CR341">
        <f>IF(CQ341="","",TODAY()-CQ341)</f>
        <v>-233</v>
      </c>
      <c r="CU341" t="str">
        <f>IF(CQ341="","SIN ESTADO",IF(CS341&lt;&gt;"","PAGA",IF(CR341&gt;0,"VENCIDA",IF(CR341&gt;=-5,"POR VENCER","AL DÍA"))))</f>
        <v>AL DÍA</v>
      </c>
      <c r="CW341">
        <f>IF(N($H341)&lt;16,"",IF(CQ341="","",CQ341+31))</f>
        <v>46582</v>
      </c>
      <c r="CX341">
        <f>IF(CW341="","",TODAY()-CW341)</f>
        <v>-264</v>
      </c>
      <c r="DA341" t="str">
        <f>IF(CW341="","SIN ESTADO",IF(CY341&lt;&gt;"","PAGA",IF(CX341&gt;0,"VENCIDA",IF(CX341&gt;=-5,"POR VENCER","AL DÍA"))))</f>
        <v>AL DÍA</v>
      </c>
      <c r="DC341">
        <f>IF(N($H341)&lt;17,"",IF(CW341="","",CW341+31))</f>
        <v>46613</v>
      </c>
      <c r="DD341">
        <f>IF(DC341="","",TODAY()-DC341)</f>
        <v>-295</v>
      </c>
      <c r="DG341" t="str">
        <f>IF(DC341="","SIN ESTADO",IF(DE341&lt;&gt;"","PAGA",IF(DD341&gt;0,"VENCIDA",IF(DD341&gt;=-5,"POR VENCER","AL DÍA"))))</f>
        <v>AL DÍA</v>
      </c>
      <c r="DI341">
        <f>IF(N($H341)&lt;18,"",IF(DC341="","",DC341+31))</f>
        <v>46644</v>
      </c>
      <c r="DJ341">
        <f>IF(DI341="","",TODAY()-DI341)</f>
        <v>-326</v>
      </c>
      <c r="DM341" t="str">
        <f>IF(DI341="","SIN ESTADO",IF(DK341&lt;&gt;"","PAGA",IF(DJ341&gt;0,"VENCIDA",IF(DJ341&gt;=-5,"POR VENCER","AL DÍA"))))</f>
        <v>AL DÍA</v>
      </c>
      <c r="DO341">
        <f>IF(N($H341)&lt;19,"",IF(DI341="","",DI341+31))</f>
        <v>46675</v>
      </c>
      <c r="DP341">
        <f>IF(DO341="","",TODAY()-DO341)</f>
        <v>-357</v>
      </c>
      <c r="DS341" t="str">
        <f>IF(DO341="","SIN ESTADO",IF(DQ341&lt;&gt;"","PAGA",IF(DP341&gt;0,"VENCIDA",IF(DP341&gt;=-5,"POR VENCER","AL DÍA"))))</f>
        <v>AL DÍA</v>
      </c>
      <c r="DU341">
        <f>IF(N($H341)&lt;20,"",IF(DO341="","",DO341+31))</f>
        <v>46706</v>
      </c>
      <c r="DV341">
        <f>IF(DU341="","",TODAY()-DU341)</f>
        <v>-388</v>
      </c>
      <c r="DY341" t="str">
        <f>IF(DU341="","SIN ESTADO",IF(DW341&lt;&gt;"","PAGA",IF(DV341&gt;0,"VENCIDA",IF(DV341&gt;=-5,"POR VENCER","AL DÍA"))))</f>
        <v>AL DÍA</v>
      </c>
      <c r="EA341">
        <f>IF(N($H341)&lt;21,"",IF(DU341="","",DU341+31))</f>
        <v>46737</v>
      </c>
      <c r="EB341">
        <f>IF(EA341="","",TODAY()-EA341)</f>
        <v>-419</v>
      </c>
      <c r="EE341" t="str">
        <f>IF(EA341="","SIN ESTADO",IF(EC341&lt;&gt;"","PAGA",IF(EB341&gt;0,"VENCIDA",IF(EB341&gt;=-5,"POR VENCER","AL DÍA"))))</f>
        <v>AL DÍA</v>
      </c>
      <c r="EG341">
        <f>IF(N($H341)&lt;22,"",IF(EA341="","",EA341+31))</f>
        <v>46768</v>
      </c>
      <c r="EH341">
        <f>IF(EG341="","",TODAY()-EG341)</f>
        <v>-450</v>
      </c>
      <c r="EK341" t="str">
        <f>IF(EG341="","SIN ESTADO",IF(EI341&lt;&gt;"","PAGA",IF(EH341&gt;0,"VENCIDA",IF(EH341&gt;=-5,"POR VENCER","AL DÍA"))))</f>
        <v>AL DÍA</v>
      </c>
      <c r="EM341">
        <f>IF(N($H341)&lt;23,"",IF(EG341="","",EG341+31))</f>
        <v>46799</v>
      </c>
      <c r="EN341">
        <f>IF(EM341="","",TODAY()-EM341)</f>
        <v>-481</v>
      </c>
      <c r="EQ341" t="str">
        <f>IF(EM341="","SIN ESTADO",IF(EO341&lt;&gt;"","PAGA",IF(EN341&gt;0,"VENCIDA",IF(EN341&gt;=-5,"POR VENCER","AL DÍA"))))</f>
        <v>AL DÍA</v>
      </c>
      <c r="ES341">
        <f>IF(N($H341)&lt;24,"",IF(EM341="","",EM341+31))</f>
        <v>46830</v>
      </c>
      <c r="ET341">
        <f>IF(ES341="","",TODAY()-ES341)</f>
        <v>-512</v>
      </c>
      <c r="EW341" t="str">
        <f>IF(ES341="","SIN ESTADO",IF(EU341&lt;&gt;"","PAGA",IF(ET341&gt;0,"VENCIDA",IF(ET341&gt;=-5,"POR VENCER","AL DÍA"))))</f>
        <v>AL DÍA</v>
      </c>
      <c r="EY341" t="str">
        <f>IF(N($H341)&lt;25,"",IF(ES341="","",ES341+31))</f>
        <v/>
      </c>
      <c r="EZ341" t="str">
        <f>IF(EY341="","",TODAY()-EY341)</f>
        <v/>
      </c>
      <c r="FC341" t="str">
        <f>IF(EY341="","SIN ESTADO",IF(FA341&lt;&gt;"","PAGA",IF(EZ341&gt;0,"VENCIDA",IF(EZ341&gt;=-5,"POR VENCER","AL DÍA"))))</f>
        <v>SIN ESTADO</v>
      </c>
      <c r="FE341" t="str">
        <f>IF(N($H341)&lt;26,"",IF(EY341="","",EY341+31))</f>
        <v/>
      </c>
      <c r="FF341" t="str">
        <f>IF(FE341="","",TODAY()-FE341)</f>
        <v/>
      </c>
      <c r="FI341" t="str">
        <f>IF(FE341="","SIN ESTADO",IF(FG341&lt;&gt;"","PAGA",IF(FF341&gt;0,"VENCIDA",IF(FF341&gt;=-5,"POR VENCER","AL DÍA"))))</f>
        <v>SIN ESTADO</v>
      </c>
      <c r="FK341" t="str">
        <f>IF(N($H341)&lt;27,"",IF(FE341="","",FE341+31))</f>
        <v/>
      </c>
      <c r="FL341" t="str">
        <f>IF(FK341="","",TODAY()-FK341)</f>
        <v/>
      </c>
      <c r="FO341" t="str">
        <f>IF(FK341="","SIN ESTADO",IF(FM341&lt;&gt;"","PAGA",IF(FL341&gt;0,"VENCIDA",IF(FL341&gt;=-5,"POR VENCER","AL DÍA"))))</f>
        <v>SIN ESTADO</v>
      </c>
      <c r="FQ341" t="str">
        <f>IF(N($H341)&lt;28,"",IF(FK341="","",FK341+31))</f>
        <v/>
      </c>
      <c r="FR341" t="str">
        <f>IF(FQ341="","",TODAY()-FQ341)</f>
        <v/>
      </c>
      <c r="FU341" t="str">
        <f>IF(FQ341="","SIN ESTADO",IF(FS341&lt;&gt;"","PAGA",IF(FR341&gt;0,"VENCIDA",IF(FR341&gt;=-5,"POR VENCER","AL DÍA"))))</f>
        <v>SIN ESTADO</v>
      </c>
      <c r="FW341" t="str">
        <f>IF(N($H341)&lt;29,"",IF(FQ341="","",FQ341+31))</f>
        <v/>
      </c>
      <c r="FX341" t="str">
        <f>IF(FW341="","",TODAY()-FW341)</f>
        <v/>
      </c>
      <c r="GA341" t="str">
        <f>IF(FW341="","SIN ESTADO",IF(FY341&lt;&gt;"","PAGA",IF(FX341&gt;0,"VENCIDA",IF(FX341&gt;=-5,"POR VENCER","AL DÍA"))))</f>
        <v>SIN ESTADO</v>
      </c>
      <c r="GC341" t="str">
        <f>IF(N($H341)&lt;30,"",IF(FW341="","",FW341+31))</f>
        <v/>
      </c>
      <c r="GD341" t="str">
        <f>IF(GC341="","",TODAY()-GC341)</f>
        <v/>
      </c>
      <c r="GG341" t="str">
        <f>IF(GC341="","SIN ESTADO",IF(GE341&lt;&gt;"","PAGA",IF(GD341&gt;0,"VENCIDA",IF(GD341&gt;=-5,"POR VENCER","AL DÍA"))))</f>
        <v>SIN ESTADO</v>
      </c>
      <c r="GI341" t="str">
        <f>IF(N($H341)&lt;31,"",IF(GC341="","",GC341+31))</f>
        <v/>
      </c>
      <c r="GJ341" t="str">
        <f>IF(GI341="","",TODAY()-GI341)</f>
        <v/>
      </c>
      <c r="GM341" t="str">
        <f>IF(GI341="","SIN ESTADO",IF(GK341&lt;&gt;"","PAGA",IF(GJ341&gt;0,"VENCIDA",IF(GJ341&gt;=-5,"POR VENCER","AL DÍA"))))</f>
        <v>SIN ESTADO</v>
      </c>
      <c r="GO341" t="str">
        <f>IF(N($H341)&lt;32,"",IF(GI341="","",GI341+31))</f>
        <v/>
      </c>
      <c r="GP341" t="str">
        <f>IF(GO341="","",TODAY()-GO341)</f>
        <v/>
      </c>
      <c r="GS341" t="str">
        <f>IF(GO341="","SIN ESTADO",IF(GQ341&lt;&gt;"","PAGA",IF(GP341&gt;0,"VENCIDA",IF(GP341&gt;=-5,"POR VENCER","AL DÍA"))))</f>
        <v>SIN ESTADO</v>
      </c>
      <c r="GU341" t="str">
        <f>IF(N($H341)&lt;33,"",IF(GO341="","",GO341+31))</f>
        <v/>
      </c>
      <c r="GV341" t="str">
        <f>IF(GU341="","",TODAY()-GU341)</f>
        <v/>
      </c>
      <c r="GY341" t="str">
        <f>IF(GU341="","SIN ESTADO",IF(GW341&lt;&gt;"","PAGA",IF(GV341&gt;0,"VENCIDA",IF(GV341&gt;=-5,"POR VENCER","AL DÍA"))))</f>
        <v>SIN ESTADO</v>
      </c>
      <c r="HA341" t="str">
        <f>IF(N($H341)&lt;34,"",IF(GU341="","",GU341+31))</f>
        <v/>
      </c>
      <c r="HB341" t="str">
        <f>IF(HA341="","",TODAY()-HA341)</f>
        <v/>
      </c>
      <c r="HE341" t="str">
        <f>IF(HA341="","SIN ESTADO",IF(HC341&lt;&gt;"","PAGA",IF(HB341&gt;0,"VENCIDA",IF(HB341&gt;=-5,"POR VENCER","AL DÍA"))))</f>
        <v>SIN ESTADO</v>
      </c>
      <c r="HG341" t="str">
        <f>IF(N($H341)&lt;35,"",IF(HA341="","",HA341+31))</f>
        <v/>
      </c>
      <c r="HH341" t="str">
        <f>IF(HG341="","",TODAY()-HG341)</f>
        <v/>
      </c>
      <c r="HK341" t="str">
        <f>IF(HG341="","SIN ESTADO",IF(HI341&lt;&gt;"","PAGA",IF(HH341&gt;0,"VENCIDA",IF(HH341&gt;=-5,"POR VENCER","AL DÍA"))))</f>
        <v>SIN ESTADO</v>
      </c>
      <c r="HM341" t="str">
        <f>IF(N($H341)&lt;36,"",IF(HG341="","",HG341+31))</f>
        <v/>
      </c>
      <c r="HN341" t="str">
        <f>IF(HM341="","",TODAY()-HM341)</f>
        <v/>
      </c>
      <c r="HQ341" t="str">
        <f>IF(HM341="","SIN ESTADO",IF(HO341&lt;&gt;"","PAGA",IF(HN341&gt;0,"VENCIDA",IF(HN341&gt;=-5,"POR VENCER","AL DÍA"))))</f>
        <v>SIN ESTADO</v>
      </c>
      <c r="HS341">
        <f>N341+T341+Z341+AF341+AL341+AR341+AX341+BD341+BJ341+BP341+BV341+CB341+CH341+CN341+CT341+CZ341+DF341+DL341+DR341+DX341+ED341+EJ341+EP341+EV341+FB341+FH341+FN341+FT341+FZ341+GF341+GL341+GR341+GX341+HD341+HJ341+HP341</f>
        <v>7000000</v>
      </c>
      <c r="HU341">
        <f>IFERROR(N($J341),0)</f>
        <v>1000000</v>
      </c>
      <c r="HW341">
        <f>SUMPRODUCT((MOD(COLUMN($M341:$HR341)-COLUMN($M341),6)=0)*ISNUMBER($M341:$HR341)*($M341:$HR341&gt;=RESUMEN!$C$26)*($M341:$HR341&lt;=RESUMEN!$C$27)*IFERROR(N($N341:$HS341),0))</f>
        <v>1000000</v>
      </c>
      <c r="HX341">
        <f>SUMPRODUCT((MOD(COLUMN($M341:$HR341)-COLUMN($M341),6)=0)*ISNUMBER($M341:$HR341)*($M341:$HR341&gt;=RESUMEN!$C$26)*($M341:$HR341&lt;=RESUMEN!$C$27))</f>
        <v>1</v>
      </c>
    </row>
    <row r="342">
      <c r="B342">
        <f>VENTAS!A341</f>
        <v>339</v>
      </c>
      <c r="C342" t="str">
        <f>VENTAS!B341</f>
        <v xml:space="preserve">LC2 - 34 - 5 </v>
      </c>
      <c r="D342" t="str">
        <f>VENTAS!C341</f>
        <v>EN NEGOCIACIÓN</v>
      </c>
      <c r="E342">
        <f>VENTAS!D341</f>
        <v>28000000</v>
      </c>
      <c r="F342">
        <f>VENTAS!J341</f>
        <v>28000000</v>
      </c>
      <c r="G342">
        <f>VENTAS!F341</f>
        <v>0</v>
      </c>
      <c r="H342">
        <f>VENTAS!K341</f>
        <v>0</v>
      </c>
      <c r="I342">
        <f>VENTAS!M341</f>
        <v>0</v>
      </c>
      <c r="J342">
        <f>VENTAS!L341</f>
        <v>0</v>
      </c>
      <c r="K342" t="str">
        <f>IF(N($H342)&lt;1,"",$G342+31)</f>
        <v/>
      </c>
      <c r="L342" t="str">
        <f>IF(K342="","",TODAY()-K342)</f>
        <v/>
      </c>
      <c r="O342" t="str">
        <f>IF(K342="","SIN ESTADO",IF(M342&lt;&gt;"","PAGA",IF(L342&gt;0,"VENCIDA",IF(L342&gt;=-5,"POR VENCER","AL DÍA"))))</f>
        <v>SIN ESTADO</v>
      </c>
      <c r="Q342" t="str">
        <f>IF(N($H342)&lt;2,"",IF(K342="","",K342+31))</f>
        <v/>
      </c>
      <c r="R342" t="str">
        <f>IF(Q342="","",TODAY()-Q342)</f>
        <v/>
      </c>
      <c r="U342" t="str">
        <f>IF(Q342="","SIN ESTADO",IF(S342&lt;&gt;"","PAGA",IF(R342&gt;0,"VENCIDA",IF(R342&gt;=-5,"POR VENCER","AL DÍA"))))</f>
        <v>SIN ESTADO</v>
      </c>
      <c r="W342" t="str">
        <f>IF(N($H342)&lt;3,"",IF(Q342="","",Q342+31))</f>
        <v/>
      </c>
      <c r="X342" t="str">
        <f>IF(W342="","",TODAY()-W342)</f>
        <v/>
      </c>
      <c r="AA342" t="str">
        <f>IF(W342="","SIN ESTADO",IF(Y342&lt;&gt;"","PAGA",IF(X342&gt;0,"VENCIDA",IF(X342&gt;=-5,"POR VENCER","AL DÍA"))))</f>
        <v>SIN ESTADO</v>
      </c>
      <c r="AC342" t="str">
        <f>IF(N($H342)&lt;4,"",IF(W342="","",W342+31))</f>
        <v/>
      </c>
      <c r="AD342" t="str">
        <f>IF(AC342="","",TODAY()-AC342)</f>
        <v/>
      </c>
      <c r="AG342" t="str">
        <f>IF(AC342="","SIN ESTADO",IF(AE342&lt;&gt;"","PAGA",IF(AD342&gt;0,"VENCIDA",IF(AD342&gt;=-5,"POR VENCER","AL DÍA"))))</f>
        <v>SIN ESTADO</v>
      </c>
      <c r="AI342" t="str">
        <f>IF(N($H342)&lt;5,"",IF(AC342="","",AC342+31))</f>
        <v/>
      </c>
      <c r="AJ342" t="str">
        <f>IF(AI342="","",TODAY()-AI342)</f>
        <v/>
      </c>
      <c r="AM342" t="str">
        <f>IF(AI342="","SIN ESTADO",IF(AK342&lt;&gt;"","PAGA",IF(AJ342&gt;0,"VENCIDA",IF(AJ342&gt;=-5,"POR VENCER","AL DÍA"))))</f>
        <v>SIN ESTADO</v>
      </c>
      <c r="AO342" t="str">
        <f>IF(N($H342)&lt;6,"",IF(AI342="","",AI342+31))</f>
        <v/>
      </c>
      <c r="AP342" t="str">
        <f>IF(AO342="","",TODAY()-AO342)</f>
        <v/>
      </c>
      <c r="AS342" t="str">
        <f>IF(AO342="","SIN ESTADO",IF(AQ342&lt;&gt;"","PAGA",IF(AP342&gt;0,"VENCIDA",IF(AP342&gt;=-5,"POR VENCER","AL DÍA"))))</f>
        <v>SIN ESTADO</v>
      </c>
      <c r="AU342" t="str">
        <f>IF(N($H342)&lt;7,"",IF(AO342="","",AO342+31))</f>
        <v/>
      </c>
      <c r="AV342" t="str">
        <f>IF(AU342="","",TODAY()-AU342)</f>
        <v/>
      </c>
      <c r="AY342" t="str">
        <f>IF(AU342="","SIN ESTADO",IF(AW342&lt;&gt;"","PAGA",IF(AV342&gt;0,"VENCIDA",IF(AV342&gt;=-5,"POR VENCER","AL DÍA"))))</f>
        <v>SIN ESTADO</v>
      </c>
      <c r="BA342" t="str">
        <f>IF(N($H342)&lt;8,"",IF(AU342="","",AU342+31))</f>
        <v/>
      </c>
      <c r="BB342" t="str">
        <f>IF(BA342="","",TODAY()-BA342)</f>
        <v/>
      </c>
      <c r="BE342" t="str">
        <f>IF(BA342="","SIN ESTADO",IF(BC342&lt;&gt;"","PAGA",IF(BB342&gt;0,"VENCIDA",IF(BB342&gt;=-5,"POR VENCER","AL DÍA"))))</f>
        <v>SIN ESTADO</v>
      </c>
      <c r="BG342" t="str">
        <f>IF(N($H342)&lt;9,"",IF(BA342="","",BA342+31))</f>
        <v/>
      </c>
      <c r="BH342" t="str">
        <f>IF(BG342="","",TODAY()-BG342)</f>
        <v/>
      </c>
      <c r="BK342" t="str">
        <f>IF(BG342="","SIN ESTADO",IF(BI342&lt;&gt;"","PAGA",IF(BH342&gt;0,"VENCIDA",IF(BH342&gt;=-5,"POR VENCER","AL DÍA"))))</f>
        <v>SIN ESTADO</v>
      </c>
      <c r="BM342" t="str">
        <f>IF(N($H342)&lt;10,"",IF(BG342="","",BG342+31))</f>
        <v/>
      </c>
      <c r="BN342" t="str">
        <f>IF(BM342="","",TODAY()-BM342)</f>
        <v/>
      </c>
      <c r="BQ342" t="str">
        <f>IF(BM342="","SIN ESTADO",IF(BO342&lt;&gt;"","PAGA",IF(BN342&gt;0,"VENCIDA",IF(BN342&gt;=-5,"POR VENCER","AL DÍA"))))</f>
        <v>SIN ESTADO</v>
      </c>
      <c r="BS342" t="str">
        <f>IF(N($H342)&lt;11,"",IF(BM342="","",BM342+31))</f>
        <v/>
      </c>
      <c r="BT342" t="str">
        <f>IF(BS342="","",TODAY()-BS342)</f>
        <v/>
      </c>
      <c r="BW342" t="str">
        <f>IF(BS342="","SIN ESTADO",IF(BU342&lt;&gt;"","PAGA",IF(BT342&gt;0,"VENCIDA",IF(BT342&gt;=-5,"POR VENCER","AL DÍA"))))</f>
        <v>SIN ESTADO</v>
      </c>
      <c r="BY342" t="str">
        <f>IF(N($H342)&lt;12,"",IF(BS342="","",BS342+31))</f>
        <v/>
      </c>
      <c r="BZ342" t="str">
        <f>IF(BY342="","",TODAY()-BY342)</f>
        <v/>
      </c>
      <c r="CC342" t="str">
        <f>IF(BY342="","SIN ESTADO",IF(CA342&lt;&gt;"","PAGA",IF(BZ342&gt;0,"VENCIDA",IF(BZ342&gt;=-5,"POR VENCER","AL DÍA"))))</f>
        <v>SIN ESTADO</v>
      </c>
      <c r="CE342" t="str">
        <f>IF(N($H342)&lt;13,"",IF(BY342="","",BY342+31))</f>
        <v/>
      </c>
      <c r="CF342" t="str">
        <f>IF(CE342="","",TODAY()-CE342)</f>
        <v/>
      </c>
      <c r="CI342" t="str">
        <f>IF(CE342="","SIN ESTADO",IF(CG342&lt;&gt;"","PAGA",IF(CF342&gt;0,"VENCIDA",IF(CF342&gt;=-5,"POR VENCER","AL DÍA"))))</f>
        <v>SIN ESTADO</v>
      </c>
      <c r="CK342" t="str">
        <f>IF(N($H342)&lt;14,"",IF(CE342="","",CE342+31))</f>
        <v/>
      </c>
      <c r="CL342" t="str">
        <f>IF(CK342="","",TODAY()-CK342)</f>
        <v/>
      </c>
      <c r="CO342" t="str">
        <f>IF(CK342="","SIN ESTADO",IF(CM342&lt;&gt;"","PAGA",IF(CL342&gt;0,"VENCIDA",IF(CL342&gt;=-5,"POR VENCER","AL DÍA"))))</f>
        <v>SIN ESTADO</v>
      </c>
      <c r="CQ342" t="str">
        <f>IF(N($H342)&lt;15,"",IF(CK342="","",CK342+31))</f>
        <v/>
      </c>
      <c r="CR342" t="str">
        <f>IF(CQ342="","",TODAY()-CQ342)</f>
        <v/>
      </c>
      <c r="CU342" t="str">
        <f>IF(CQ342="","SIN ESTADO",IF(CS342&lt;&gt;"","PAGA",IF(CR342&gt;0,"VENCIDA",IF(CR342&gt;=-5,"POR VENCER","AL DÍA"))))</f>
        <v>SIN ESTADO</v>
      </c>
      <c r="CW342" t="str">
        <f>IF(N($H342)&lt;16,"",IF(CQ342="","",CQ342+31))</f>
        <v/>
      </c>
      <c r="CX342" t="str">
        <f>IF(CW342="","",TODAY()-CW342)</f>
        <v/>
      </c>
      <c r="DA342" t="str">
        <f>IF(CW342="","SIN ESTADO",IF(CY342&lt;&gt;"","PAGA",IF(CX342&gt;0,"VENCIDA",IF(CX342&gt;=-5,"POR VENCER","AL DÍA"))))</f>
        <v>SIN ESTADO</v>
      </c>
      <c r="DC342" t="str">
        <f>IF(N($H342)&lt;17,"",IF(CW342="","",CW342+31))</f>
        <v/>
      </c>
      <c r="DD342" t="str">
        <f>IF(DC342="","",TODAY()-DC342)</f>
        <v/>
      </c>
      <c r="DG342" t="str">
        <f>IF(DC342="","SIN ESTADO",IF(DE342&lt;&gt;"","PAGA",IF(DD342&gt;0,"VENCIDA",IF(DD342&gt;=-5,"POR VENCER","AL DÍA"))))</f>
        <v>SIN ESTADO</v>
      </c>
      <c r="DI342" t="str">
        <f>IF(N($H342)&lt;18,"",IF(DC342="","",DC342+31))</f>
        <v/>
      </c>
      <c r="DJ342" t="str">
        <f>IF(DI342="","",TODAY()-DI342)</f>
        <v/>
      </c>
      <c r="DM342" t="str">
        <f>IF(DI342="","SIN ESTADO",IF(DK342&lt;&gt;"","PAGA",IF(DJ342&gt;0,"VENCIDA",IF(DJ342&gt;=-5,"POR VENCER","AL DÍA"))))</f>
        <v>SIN ESTADO</v>
      </c>
      <c r="DO342" t="str">
        <f>IF(N($H342)&lt;19,"",IF(DI342="","",DI342+31))</f>
        <v/>
      </c>
      <c r="DP342" t="str">
        <f>IF(DO342="","",TODAY()-DO342)</f>
        <v/>
      </c>
      <c r="DS342" t="str">
        <f>IF(DO342="","SIN ESTADO",IF(DQ342&lt;&gt;"","PAGA",IF(DP342&gt;0,"VENCIDA",IF(DP342&gt;=-5,"POR VENCER","AL DÍA"))))</f>
        <v>SIN ESTADO</v>
      </c>
      <c r="DU342" t="str">
        <f>IF(N($H342)&lt;20,"",IF(DO342="","",DO342+31))</f>
        <v/>
      </c>
      <c r="DV342" t="str">
        <f>IF(DU342="","",TODAY()-DU342)</f>
        <v/>
      </c>
      <c r="DY342" t="str">
        <f>IF(DU342="","SIN ESTADO",IF(DW342&lt;&gt;"","PAGA",IF(DV342&gt;0,"VENCIDA",IF(DV342&gt;=-5,"POR VENCER","AL DÍA"))))</f>
        <v>SIN ESTADO</v>
      </c>
      <c r="EA342" t="str">
        <f>IF(N($H342)&lt;21,"",IF(DU342="","",DU342+31))</f>
        <v/>
      </c>
      <c r="EB342" t="str">
        <f>IF(EA342="","",TODAY()-EA342)</f>
        <v/>
      </c>
      <c r="EE342" t="str">
        <f>IF(EA342="","SIN ESTADO",IF(EC342&lt;&gt;"","PAGA",IF(EB342&gt;0,"VENCIDA",IF(EB342&gt;=-5,"POR VENCER","AL DÍA"))))</f>
        <v>SIN ESTADO</v>
      </c>
      <c r="EG342" t="str">
        <f>IF(N($H342)&lt;22,"",IF(EA342="","",EA342+31))</f>
        <v/>
      </c>
      <c r="EH342" t="str">
        <f>IF(EG342="","",TODAY()-EG342)</f>
        <v/>
      </c>
      <c r="EK342" t="str">
        <f>IF(EG342="","SIN ESTADO",IF(EI342&lt;&gt;"","PAGA",IF(EH342&gt;0,"VENCIDA",IF(EH342&gt;=-5,"POR VENCER","AL DÍA"))))</f>
        <v>SIN ESTADO</v>
      </c>
      <c r="EM342" t="str">
        <f>IF(N($H342)&lt;23,"",IF(EG342="","",EG342+31))</f>
        <v/>
      </c>
      <c r="EN342" t="str">
        <f>IF(EM342="","",TODAY()-EM342)</f>
        <v/>
      </c>
      <c r="EQ342" t="str">
        <f>IF(EM342="","SIN ESTADO",IF(EO342&lt;&gt;"","PAGA",IF(EN342&gt;0,"VENCIDA",IF(EN342&gt;=-5,"POR VENCER","AL DÍA"))))</f>
        <v>SIN ESTADO</v>
      </c>
      <c r="ES342" t="str">
        <f>IF(N($H342)&lt;24,"",IF(EM342="","",EM342+31))</f>
        <v/>
      </c>
      <c r="ET342" t="str">
        <f>IF(ES342="","",TODAY()-ES342)</f>
        <v/>
      </c>
      <c r="EW342" t="str">
        <f>IF(ES342="","SIN ESTADO",IF(EU342&lt;&gt;"","PAGA",IF(ET342&gt;0,"VENCIDA",IF(ET342&gt;=-5,"POR VENCER","AL DÍA"))))</f>
        <v>SIN ESTADO</v>
      </c>
      <c r="EY342" t="str">
        <f>IF(N($H342)&lt;25,"",IF(ES342="","",ES342+31))</f>
        <v/>
      </c>
      <c r="EZ342" t="str">
        <f>IF(EY342="","",TODAY()-EY342)</f>
        <v/>
      </c>
      <c r="FC342" t="str">
        <f>IF(EY342="","SIN ESTADO",IF(FA342&lt;&gt;"","PAGA",IF(EZ342&gt;0,"VENCIDA",IF(EZ342&gt;=-5,"POR VENCER","AL DÍA"))))</f>
        <v>SIN ESTADO</v>
      </c>
      <c r="FE342" t="str">
        <f>IF(N($H342)&lt;26,"",IF(EY342="","",EY342+31))</f>
        <v/>
      </c>
      <c r="FF342" t="str">
        <f>IF(FE342="","",TODAY()-FE342)</f>
        <v/>
      </c>
      <c r="FI342" t="str">
        <f>IF(FE342="","SIN ESTADO",IF(FG342&lt;&gt;"","PAGA",IF(FF342&gt;0,"VENCIDA",IF(FF342&gt;=-5,"POR VENCER","AL DÍA"))))</f>
        <v>SIN ESTADO</v>
      </c>
      <c r="FK342" t="str">
        <f>IF(N($H342)&lt;27,"",IF(FE342="","",FE342+31))</f>
        <v/>
      </c>
      <c r="FL342" t="str">
        <f>IF(FK342="","",TODAY()-FK342)</f>
        <v/>
      </c>
      <c r="FO342" t="str">
        <f>IF(FK342="","SIN ESTADO",IF(FM342&lt;&gt;"","PAGA",IF(FL342&gt;0,"VENCIDA",IF(FL342&gt;=-5,"POR VENCER","AL DÍA"))))</f>
        <v>SIN ESTADO</v>
      </c>
      <c r="FQ342" t="str">
        <f>IF(N($H342)&lt;28,"",IF(FK342="","",FK342+31))</f>
        <v/>
      </c>
      <c r="FR342" t="str">
        <f>IF(FQ342="","",TODAY()-FQ342)</f>
        <v/>
      </c>
      <c r="FU342" t="str">
        <f>IF(FQ342="","SIN ESTADO",IF(FS342&lt;&gt;"","PAGA",IF(FR342&gt;0,"VENCIDA",IF(FR342&gt;=-5,"POR VENCER","AL DÍA"))))</f>
        <v>SIN ESTADO</v>
      </c>
      <c r="FW342" t="str">
        <f>IF(N($H342)&lt;29,"",IF(FQ342="","",FQ342+31))</f>
        <v/>
      </c>
      <c r="FX342" t="str">
        <f>IF(FW342="","",TODAY()-FW342)</f>
        <v/>
      </c>
      <c r="GA342" t="str">
        <f>IF(FW342="","SIN ESTADO",IF(FY342&lt;&gt;"","PAGA",IF(FX342&gt;0,"VENCIDA",IF(FX342&gt;=-5,"POR VENCER","AL DÍA"))))</f>
        <v>SIN ESTADO</v>
      </c>
      <c r="GC342" t="str">
        <f>IF(N($H342)&lt;30,"",IF(FW342="","",FW342+31))</f>
        <v/>
      </c>
      <c r="GD342" t="str">
        <f>IF(GC342="","",TODAY()-GC342)</f>
        <v/>
      </c>
      <c r="GG342" t="str">
        <f>IF(GC342="","SIN ESTADO",IF(GE342&lt;&gt;"","PAGA",IF(GD342&gt;0,"VENCIDA",IF(GD342&gt;=-5,"POR VENCER","AL DÍA"))))</f>
        <v>SIN ESTADO</v>
      </c>
      <c r="GI342" t="str">
        <f>IF(N($H342)&lt;31,"",IF(GC342="","",GC342+31))</f>
        <v/>
      </c>
      <c r="GJ342" t="str">
        <f>IF(GI342="","",TODAY()-GI342)</f>
        <v/>
      </c>
      <c r="GM342" t="str">
        <f>IF(GI342="","SIN ESTADO",IF(GK342&lt;&gt;"","PAGA",IF(GJ342&gt;0,"VENCIDA",IF(GJ342&gt;=-5,"POR VENCER","AL DÍA"))))</f>
        <v>SIN ESTADO</v>
      </c>
      <c r="GO342" t="str">
        <f>IF(N($H342)&lt;32,"",IF(GI342="","",GI342+31))</f>
        <v/>
      </c>
      <c r="GP342" t="str">
        <f>IF(GO342="","",TODAY()-GO342)</f>
        <v/>
      </c>
      <c r="GS342" t="str">
        <f>IF(GO342="","SIN ESTADO",IF(GQ342&lt;&gt;"","PAGA",IF(GP342&gt;0,"VENCIDA",IF(GP342&gt;=-5,"POR VENCER","AL DÍA"))))</f>
        <v>SIN ESTADO</v>
      </c>
      <c r="GU342" t="str">
        <f>IF(N($H342)&lt;33,"",IF(GO342="","",GO342+31))</f>
        <v/>
      </c>
      <c r="GV342" t="str">
        <f>IF(GU342="","",TODAY()-GU342)</f>
        <v/>
      </c>
      <c r="GY342" t="str">
        <f>IF(GU342="","SIN ESTADO",IF(GW342&lt;&gt;"","PAGA",IF(GV342&gt;0,"VENCIDA",IF(GV342&gt;=-5,"POR VENCER","AL DÍA"))))</f>
        <v>SIN ESTADO</v>
      </c>
      <c r="HA342" t="str">
        <f>IF(N($H342)&lt;34,"",IF(GU342="","",GU342+31))</f>
        <v/>
      </c>
      <c r="HB342" t="str">
        <f>IF(HA342="","",TODAY()-HA342)</f>
        <v/>
      </c>
      <c r="HE342" t="str">
        <f>IF(HA342="","SIN ESTADO",IF(HC342&lt;&gt;"","PAGA",IF(HB342&gt;0,"VENCIDA",IF(HB342&gt;=-5,"POR VENCER","AL DÍA"))))</f>
        <v>SIN ESTADO</v>
      </c>
      <c r="HG342" t="str">
        <f>IF(N($H342)&lt;35,"",IF(HA342="","",HA342+31))</f>
        <v/>
      </c>
      <c r="HH342" t="str">
        <f>IF(HG342="","",TODAY()-HG342)</f>
        <v/>
      </c>
      <c r="HK342" t="str">
        <f>IF(HG342="","SIN ESTADO",IF(HI342&lt;&gt;"","PAGA",IF(HH342&gt;0,"VENCIDA",IF(HH342&gt;=-5,"POR VENCER","AL DÍA"))))</f>
        <v>SIN ESTADO</v>
      </c>
      <c r="HM342" t="str">
        <f>IF(N($H342)&lt;36,"",IF(HG342="","",HG342+31))</f>
        <v/>
      </c>
      <c r="HN342" t="str">
        <f>IF(HM342="","",TODAY()-HM342)</f>
        <v/>
      </c>
      <c r="HQ342" t="str">
        <f>IF(HM342="","SIN ESTADO",IF(HO342&lt;&gt;"","PAGA",IF(HN342&gt;0,"VENCIDA",IF(HN342&gt;=-5,"POR VENCER","AL DÍA"))))</f>
        <v>SIN ESTADO</v>
      </c>
      <c r="HS342">
        <f>N342+T342+Z342+AF342+AL342+AR342+AX342+BD342+BJ342+BP342+BV342+CB342+CH342+CN342+CT342+CZ342+DF342+DL342+DR342+DX342+ED342+EJ342+EP342+EV342+FB342+FH342+FN342+FT342+FZ342+GF342+GL342+GR342+GX342+HD342+HJ342+HP342</f>
        <v>0</v>
      </c>
      <c r="HU342">
        <f>IFERROR(N($J342),0)</f>
        <v>0</v>
      </c>
      <c r="HW342">
        <f>SUMPRODUCT((MOD(COLUMN($M342:$HR342)-COLUMN($M342),6)=0)*ISNUMBER($M342:$HR342)*($M342:$HR342&gt;=RESUMEN!$C$26)*($M342:$HR342&lt;=RESUMEN!$C$27)*IFERROR(N($N342:$HS342),0))</f>
        <v>0</v>
      </c>
      <c r="HX342">
        <f>SUMPRODUCT((MOD(COLUMN($M342:$HR342)-COLUMN($M342),6)=0)*ISNUMBER($M342:$HR342)*($M342:$HR342&gt;=RESUMEN!$C$26)*($M342:$HR342&lt;=RESUMEN!$C$27))</f>
        <v>0</v>
      </c>
    </row>
    <row r="343">
      <c r="B343">
        <f>VENTAS!A342</f>
        <v>340</v>
      </c>
      <c r="C343" t="str">
        <f>VENTAS!B343</f>
        <v>LC2 - 34 - 7 Y 8</v>
      </c>
      <c r="D343" t="str">
        <f>VENTAS!C342</f>
        <v>VENDIDO</v>
      </c>
      <c r="E343">
        <f>VENTAS!D343</f>
        <v>60663000</v>
      </c>
      <c r="F343">
        <f>VENTAS!J343</f>
        <v>52663000</v>
      </c>
      <c r="G343" t="str">
        <f>VENTAS!F343</f>
        <v>30/02/2026</v>
      </c>
      <c r="H343">
        <f>VENTAS!K343</f>
        <v>24</v>
      </c>
      <c r="I343" t="str">
        <f>VENTAS!M343</f>
        <v xml:space="preserve">30 DE CADA MES </v>
      </c>
      <c r="J343">
        <f>VENTAS!L343</f>
        <v>2194291.6666666665</v>
      </c>
      <c r="K343">
        <v>46082</v>
      </c>
      <c r="L343">
        <f>IF(K343="","",TODAY()-K343)</f>
        <v>236</v>
      </c>
      <c r="M343">
        <v>46104</v>
      </c>
      <c r="N343">
        <v>2000000</v>
      </c>
      <c r="O343" t="str">
        <f>IF(K343="","SIN ESTADO",IF(M343&lt;&gt;"","PAGA",IF(L343&gt;0,"VENCIDA",IF(L343&gt;=-5,"POR VENCER","AL DÍA"))))</f>
        <v>PAGA</v>
      </c>
      <c r="P343" t="str">
        <v>TRANSFERENCIA</v>
      </c>
      <c r="Q343">
        <f>IF(N($H343)&lt;2,"",IF(K343="","",K343+31))</f>
        <v>46113</v>
      </c>
      <c r="R343">
        <f>IF(Q343="","",TODAY()-Q343)</f>
        <v>205</v>
      </c>
      <c r="S343">
        <v>46139</v>
      </c>
      <c r="T343">
        <v>1500000</v>
      </c>
      <c r="U343" t="str">
        <f>IF(Q343="","SIN ESTADO",IF(S343&lt;&gt;"","PAGA",IF(R343&gt;0,"VENCIDA",IF(R343&gt;=-5,"POR VENCER","AL DÍA"))))</f>
        <v>PAGA</v>
      </c>
      <c r="V343" t="str">
        <v>TRANSFERENCIA</v>
      </c>
      <c r="W343">
        <f>IF(N($H343)&lt;3,"",IF(Q343="","",Q343+31))</f>
        <v>46144</v>
      </c>
      <c r="X343">
        <f>IF(W343="","",TODAY()-W343)</f>
        <v>174</v>
      </c>
      <c r="Y343">
        <v>46174</v>
      </c>
      <c r="Z343">
        <v>1500000</v>
      </c>
      <c r="AA343" t="str">
        <f>IF(W343="","SIN ESTADO",IF(Y343&lt;&gt;"","PAGA",IF(X343&gt;0,"VENCIDA",IF(X343&gt;=-5,"POR VENCER","AL DÍA"))))</f>
        <v>PAGA</v>
      </c>
      <c r="AB343" t="str">
        <v>TRANSFERENCIA</v>
      </c>
      <c r="AC343">
        <f>IF(N($H343)&lt;4,"",IF(W343="","",W343+31))</f>
        <v>46175</v>
      </c>
      <c r="AD343">
        <f>IF(AC343="","",TODAY()-AC343)</f>
        <v>143</v>
      </c>
      <c r="AE343">
        <v>46175</v>
      </c>
      <c r="AF343">
        <v>2500000</v>
      </c>
      <c r="AG343" t="str">
        <f>IF(AC343="","SIN ESTADO",IF(AE343&lt;&gt;"","PAGA",IF(AD343&gt;0,"VENCIDA",IF(AD343&gt;=-5,"POR VENCER","AL DÍA"))))</f>
        <v>PAGA</v>
      </c>
      <c r="AH343" t="str">
        <v>TRANSFERENCIA</v>
      </c>
      <c r="AI343">
        <f>IF(N($H343)&lt;5,"",IF(AC343="","",AC343+31))</f>
        <v>46206</v>
      </c>
      <c r="AJ343">
        <f>IF(AI343="","",TODAY()-AI343)</f>
        <v>112</v>
      </c>
      <c r="AK343">
        <v>46174</v>
      </c>
      <c r="AL343">
        <v>1500000</v>
      </c>
      <c r="AM343" t="str">
        <f>IF(AI343="","SIN ESTADO",IF(AK343&lt;&gt;"","PAGA",IF(AJ343&gt;0,"VENCIDA",IF(AJ343&gt;=-5,"POR VENCER","AL DÍA"))))</f>
        <v>PAGA</v>
      </c>
      <c r="AN343" t="str">
        <v>TRANSFERENCIA</v>
      </c>
      <c r="AO343">
        <f>IF(N($H343)&lt;6,"",IF(AI343="","",AI343+31))</f>
        <v>46237</v>
      </c>
      <c r="AP343">
        <f>IF(AO343="","",TODAY()-AO343)</f>
        <v>81</v>
      </c>
      <c r="AQ343">
        <v>46175</v>
      </c>
      <c r="AR343">
        <v>2500000</v>
      </c>
      <c r="AS343" t="str">
        <f>IF(AO343="","SIN ESTADO",IF(AQ343&lt;&gt;"","PAGA",IF(AP343&gt;0,"VENCIDA",IF(AP343&gt;=-5,"POR VENCER","AL DÍA"))))</f>
        <v>PAGA</v>
      </c>
      <c r="AT343" t="str">
        <v>TRANSFERENCIA</v>
      </c>
      <c r="AU343">
        <f>IF(N($H343)&lt;7,"",IF(AO343="","",AO343+31))</f>
        <v>46268</v>
      </c>
      <c r="AV343">
        <f>IF(AU343="","",TODAY()-AU343)</f>
        <v>50</v>
      </c>
      <c r="AW343">
        <v>46212</v>
      </c>
      <c r="AX343">
        <v>1500000</v>
      </c>
      <c r="AY343" t="str">
        <f>IF(AU343="","SIN ESTADO",IF(AW343&lt;&gt;"","PAGA",IF(AV343&gt;0,"VENCIDA",IF(AV343&gt;=-5,"POR VENCER","AL DÍA"))))</f>
        <v>PAGA</v>
      </c>
      <c r="AZ343" t="str">
        <v>TRANSFERENCIA</v>
      </c>
      <c r="BA343">
        <f>IF(N($H343)&lt;8,"",IF(AU343="","",AU343+31))</f>
        <v>46299</v>
      </c>
      <c r="BB343">
        <f>IF(BA343="","",TODAY()-BA343)</f>
        <v>19</v>
      </c>
      <c r="BC343">
        <v>46239</v>
      </c>
      <c r="BD343">
        <v>2000000</v>
      </c>
      <c r="BE343" t="str">
        <f>IF(BA343="","SIN ESTADO",IF(BC343&lt;&gt;"","PAGA",IF(BB343&gt;0,"VENCIDA",IF(BB343&gt;=-5,"POR VENCER","AL DÍA"))))</f>
        <v>PAGA</v>
      </c>
      <c r="BF343" t="str">
        <v>TRANSFERENCIA</v>
      </c>
      <c r="BG343">
        <f>IF(N($H343)&lt;9,"",IF(BA343="","",BA343+31))</f>
        <v>46330</v>
      </c>
      <c r="BH343">
        <f>IF(BG343="","",TODAY()-BG343)</f>
        <v>-12</v>
      </c>
      <c r="BI343">
        <v>46274</v>
      </c>
      <c r="BJ343">
        <v>1800000</v>
      </c>
      <c r="BK343" t="str">
        <f>IF(BG343="","SIN ESTADO",IF(BI343&lt;&gt;"","PAGA",IF(BH343&gt;0,"VENCIDA",IF(BH343&gt;=-5,"POR VENCER","AL DÍA"))))</f>
        <v>PAGA</v>
      </c>
      <c r="BL343" t="str">
        <v>TRANSFERENCIA</v>
      </c>
      <c r="BM343">
        <f>IF(N($H343)&lt;10,"",IF(BG343="","",BG343+31))</f>
        <v>46361</v>
      </c>
      <c r="BN343">
        <f>IF(BM343="","",TODAY()-BM343)</f>
        <v>-43</v>
      </c>
      <c r="BQ343" t="str">
        <f>IF(BM343="","SIN ESTADO",IF(BO343&lt;&gt;"","PAGA",IF(BN343&gt;0,"VENCIDA",IF(BN343&gt;=-5,"POR VENCER","AL DÍA"))))</f>
        <v>AL DÍA</v>
      </c>
      <c r="BS343">
        <f>IF(N($H343)&lt;11,"",IF(BM343="","",BM343+31))</f>
        <v>46392</v>
      </c>
      <c r="BT343">
        <f>IF(BS343="","",TODAY()-BS343)</f>
        <v>-74</v>
      </c>
      <c r="BW343" t="str">
        <f>IF(BS343="","SIN ESTADO",IF(BU343&lt;&gt;"","PAGA",IF(BT343&gt;0,"VENCIDA",IF(BT343&gt;=-5,"POR VENCER","AL DÍA"))))</f>
        <v>AL DÍA</v>
      </c>
      <c r="BY343">
        <f>IF(N($H343)&lt;12,"",IF(BS343="","",BS343+31))</f>
        <v>46423</v>
      </c>
      <c r="BZ343">
        <f>IF(BY343="","",TODAY()-BY343)</f>
        <v>-105</v>
      </c>
      <c r="CC343" t="str">
        <f>IF(BY343="","SIN ESTADO",IF(CA343&lt;&gt;"","PAGA",IF(BZ343&gt;0,"VENCIDA",IF(BZ343&gt;=-5,"POR VENCER","AL DÍA"))))</f>
        <v>AL DÍA</v>
      </c>
      <c r="CE343">
        <f>IF(N($H343)&lt;13,"",IF(BY343="","",BY343+31))</f>
        <v>46454</v>
      </c>
      <c r="CF343">
        <f>IF(CE343="","",TODAY()-CE343)</f>
        <v>-136</v>
      </c>
      <c r="CI343" t="str">
        <f>IF(CE343="","SIN ESTADO",IF(CG343&lt;&gt;"","PAGA",IF(CF343&gt;0,"VENCIDA",IF(CF343&gt;=-5,"POR VENCER","AL DÍA"))))</f>
        <v>AL DÍA</v>
      </c>
      <c r="CK343">
        <f>IF(N($H343)&lt;14,"",IF(CE343="","",CE343+31))</f>
        <v>46485</v>
      </c>
      <c r="CL343">
        <f>IF(CK343="","",TODAY()-CK343)</f>
        <v>-167</v>
      </c>
      <c r="CO343" t="str">
        <f>IF(CK343="","SIN ESTADO",IF(CM343&lt;&gt;"","PAGA",IF(CL343&gt;0,"VENCIDA",IF(CL343&gt;=-5,"POR VENCER","AL DÍA"))))</f>
        <v>AL DÍA</v>
      </c>
      <c r="CQ343">
        <f>IF(N($H343)&lt;15,"",IF(CK343="","",CK343+31))</f>
        <v>46516</v>
      </c>
      <c r="CR343">
        <f>IF(CQ343="","",TODAY()-CQ343)</f>
        <v>-198</v>
      </c>
      <c r="CU343" t="str">
        <f>IF(CQ343="","SIN ESTADO",IF(CS343&lt;&gt;"","PAGA",IF(CR343&gt;0,"VENCIDA",IF(CR343&gt;=-5,"POR VENCER","AL DÍA"))))</f>
        <v>AL DÍA</v>
      </c>
      <c r="CW343">
        <f>IF(N($H343)&lt;16,"",IF(CQ343="","",CQ343+31))</f>
        <v>46547</v>
      </c>
      <c r="CX343">
        <f>IF(CW343="","",TODAY()-CW343)</f>
        <v>-229</v>
      </c>
      <c r="DA343" t="str">
        <f>IF(CW343="","SIN ESTADO",IF(CY343&lt;&gt;"","PAGA",IF(CX343&gt;0,"VENCIDA",IF(CX343&gt;=-5,"POR VENCER","AL DÍA"))))</f>
        <v>AL DÍA</v>
      </c>
      <c r="DC343">
        <f>IF(N($H343)&lt;17,"",IF(CW343="","",CW343+31))</f>
        <v>46578</v>
      </c>
      <c r="DD343">
        <f>IF(DC343="","",TODAY()-DC343)</f>
        <v>-260</v>
      </c>
      <c r="DG343" t="str">
        <f>IF(DC343="","SIN ESTADO",IF(DE343&lt;&gt;"","PAGA",IF(DD343&gt;0,"VENCIDA",IF(DD343&gt;=-5,"POR VENCER","AL DÍA"))))</f>
        <v>AL DÍA</v>
      </c>
      <c r="DI343">
        <f>IF(N($H343)&lt;18,"",IF(DC343="","",DC343+31))</f>
        <v>46609</v>
      </c>
      <c r="DJ343">
        <f>IF(DI343="","",TODAY()-DI343)</f>
        <v>-291</v>
      </c>
      <c r="DM343" t="str">
        <f>IF(DI343="","SIN ESTADO",IF(DK343&lt;&gt;"","PAGA",IF(DJ343&gt;0,"VENCIDA",IF(DJ343&gt;=-5,"POR VENCER","AL DÍA"))))</f>
        <v>AL DÍA</v>
      </c>
      <c r="DO343">
        <f>IF(N($H343)&lt;19,"",IF(DI343="","",DI343+31))</f>
        <v>46640</v>
      </c>
      <c r="DP343">
        <f>IF(DO343="","",TODAY()-DO343)</f>
        <v>-322</v>
      </c>
      <c r="DS343" t="str">
        <f>IF(DO343="","SIN ESTADO",IF(DQ343&lt;&gt;"","PAGA",IF(DP343&gt;0,"VENCIDA",IF(DP343&gt;=-5,"POR VENCER","AL DÍA"))))</f>
        <v>AL DÍA</v>
      </c>
      <c r="DU343">
        <f>IF(N($H343)&lt;20,"",IF(DO343="","",DO343+31))</f>
        <v>46671</v>
      </c>
      <c r="DV343">
        <f>IF(DU343="","",TODAY()-DU343)</f>
        <v>-353</v>
      </c>
      <c r="DY343" t="str">
        <f>IF(DU343="","SIN ESTADO",IF(DW343&lt;&gt;"","PAGA",IF(DV343&gt;0,"VENCIDA",IF(DV343&gt;=-5,"POR VENCER","AL DÍA"))))</f>
        <v>AL DÍA</v>
      </c>
      <c r="EA343">
        <f>IF(N($H343)&lt;21,"",IF(DU343="","",DU343+31))</f>
        <v>46702</v>
      </c>
      <c r="EB343">
        <f>IF(EA343="","",TODAY()-EA343)</f>
        <v>-384</v>
      </c>
      <c r="EE343" t="str">
        <f>IF(EA343="","SIN ESTADO",IF(EC343&lt;&gt;"","PAGA",IF(EB343&gt;0,"VENCIDA",IF(EB343&gt;=-5,"POR VENCER","AL DÍA"))))</f>
        <v>AL DÍA</v>
      </c>
      <c r="EG343">
        <f>IF(N($H343)&lt;22,"",IF(EA343="","",EA343+31))</f>
        <v>46733</v>
      </c>
      <c r="EH343">
        <f>IF(EG343="","",TODAY()-EG343)</f>
        <v>-415</v>
      </c>
      <c r="EK343" t="str">
        <f>IF(EG343="","SIN ESTADO",IF(EI343&lt;&gt;"","PAGA",IF(EH343&gt;0,"VENCIDA",IF(EH343&gt;=-5,"POR VENCER","AL DÍA"))))</f>
        <v>AL DÍA</v>
      </c>
      <c r="EM343">
        <f>IF(N($H343)&lt;23,"",IF(EG343="","",EG343+31))</f>
        <v>46764</v>
      </c>
      <c r="EN343">
        <f>IF(EM343="","",TODAY()-EM343)</f>
        <v>-446</v>
      </c>
      <c r="EQ343" t="str">
        <f>IF(EM343="","SIN ESTADO",IF(EO343&lt;&gt;"","PAGA",IF(EN343&gt;0,"VENCIDA",IF(EN343&gt;=-5,"POR VENCER","AL DÍA"))))</f>
        <v>AL DÍA</v>
      </c>
      <c r="ES343">
        <f>IF(N($H343)&lt;24,"",IF(EM343="","",EM343+31))</f>
        <v>46795</v>
      </c>
      <c r="ET343">
        <f>IF(ES343="","",TODAY()-ES343)</f>
        <v>-477</v>
      </c>
      <c r="EW343" t="str">
        <f>IF(ES343="","SIN ESTADO",IF(EU343&lt;&gt;"","PAGA",IF(ET343&gt;0,"VENCIDA",IF(ET343&gt;=-5,"POR VENCER","AL DÍA"))))</f>
        <v>AL DÍA</v>
      </c>
      <c r="EY343" t="str">
        <f>IF(N($H343)&lt;25,"",IF(ES343="","",ES343+31))</f>
        <v/>
      </c>
      <c r="EZ343" t="str">
        <f>IF(EY343="","",TODAY()-EY343)</f>
        <v/>
      </c>
      <c r="FC343" t="str">
        <f>IF(EY343="","SIN ESTADO",IF(FA343&lt;&gt;"","PAGA",IF(EZ343&gt;0,"VENCIDA",IF(EZ343&gt;=-5,"POR VENCER","AL DÍA"))))</f>
        <v>SIN ESTADO</v>
      </c>
      <c r="FE343" t="str">
        <f>IF(N($H343)&lt;26,"",IF(EY343="","",EY343+31))</f>
        <v/>
      </c>
      <c r="FF343" t="str">
        <f>IF(FE343="","",TODAY()-FE343)</f>
        <v/>
      </c>
      <c r="FI343" t="str">
        <f>IF(FE343="","SIN ESTADO",IF(FG343&lt;&gt;"","PAGA",IF(FF343&gt;0,"VENCIDA",IF(FF343&gt;=-5,"POR VENCER","AL DÍA"))))</f>
        <v>SIN ESTADO</v>
      </c>
      <c r="FK343" t="str">
        <f>IF(N($H343)&lt;27,"",IF(FE343="","",FE343+31))</f>
        <v/>
      </c>
      <c r="FL343" t="str">
        <f>IF(FK343="","",TODAY()-FK343)</f>
        <v/>
      </c>
      <c r="FO343" t="str">
        <f>IF(FK343="","SIN ESTADO",IF(FM343&lt;&gt;"","PAGA",IF(FL343&gt;0,"VENCIDA",IF(FL343&gt;=-5,"POR VENCER","AL DÍA"))))</f>
        <v>SIN ESTADO</v>
      </c>
      <c r="FQ343" t="str">
        <f>IF(N($H343)&lt;28,"",IF(FK343="","",FK343+31))</f>
        <v/>
      </c>
      <c r="FR343" t="str">
        <f>IF(FQ343="","",TODAY()-FQ343)</f>
        <v/>
      </c>
      <c r="FU343" t="str">
        <f>IF(FQ343="","SIN ESTADO",IF(FS343&lt;&gt;"","PAGA",IF(FR343&gt;0,"VENCIDA",IF(FR343&gt;=-5,"POR VENCER","AL DÍA"))))</f>
        <v>SIN ESTADO</v>
      </c>
      <c r="FW343" t="str">
        <f>IF(N($H343)&lt;29,"",IF(FQ343="","",FQ343+31))</f>
        <v/>
      </c>
      <c r="FX343" t="str">
        <f>IF(FW343="","",TODAY()-FW343)</f>
        <v/>
      </c>
      <c r="GA343" t="str">
        <f>IF(FW343="","SIN ESTADO",IF(FY343&lt;&gt;"","PAGA",IF(FX343&gt;0,"VENCIDA",IF(FX343&gt;=-5,"POR VENCER","AL DÍA"))))</f>
        <v>SIN ESTADO</v>
      </c>
      <c r="GC343" t="str">
        <f>IF(N($H343)&lt;30,"",IF(FW343="","",FW343+31))</f>
        <v/>
      </c>
      <c r="GD343" t="str">
        <f>IF(GC343="","",TODAY()-GC343)</f>
        <v/>
      </c>
      <c r="GG343" t="str">
        <f>IF(GC343="","SIN ESTADO",IF(GE343&lt;&gt;"","PAGA",IF(GD343&gt;0,"VENCIDA",IF(GD343&gt;=-5,"POR VENCER","AL DÍA"))))</f>
        <v>SIN ESTADO</v>
      </c>
      <c r="GI343" t="str">
        <f>IF(N($H343)&lt;31,"",IF(GC343="","",GC343+31))</f>
        <v/>
      </c>
      <c r="GJ343" t="str">
        <f>IF(GI343="","",TODAY()-GI343)</f>
        <v/>
      </c>
      <c r="GM343" t="str">
        <f>IF(GI343="","SIN ESTADO",IF(GK343&lt;&gt;"","PAGA",IF(GJ343&gt;0,"VENCIDA",IF(GJ343&gt;=-5,"POR VENCER","AL DÍA"))))</f>
        <v>SIN ESTADO</v>
      </c>
      <c r="GO343" t="str">
        <f>IF(N($H343)&lt;32,"",IF(GI343="","",GI343+31))</f>
        <v/>
      </c>
      <c r="GP343" t="str">
        <f>IF(GO343="","",TODAY()-GO343)</f>
        <v/>
      </c>
      <c r="GS343" t="str">
        <f>IF(GO343="","SIN ESTADO",IF(GQ343&lt;&gt;"","PAGA",IF(GP343&gt;0,"VENCIDA",IF(GP343&gt;=-5,"POR VENCER","AL DÍA"))))</f>
        <v>SIN ESTADO</v>
      </c>
      <c r="GU343" t="str">
        <f>IF(N($H343)&lt;33,"",IF(GO343="","",GO343+31))</f>
        <v/>
      </c>
      <c r="GV343" t="str">
        <f>IF(GU343="","",TODAY()-GU343)</f>
        <v/>
      </c>
      <c r="GY343" t="str">
        <f>IF(GU343="","SIN ESTADO",IF(GW343&lt;&gt;"","PAGA",IF(GV343&gt;0,"VENCIDA",IF(GV343&gt;=-5,"POR VENCER","AL DÍA"))))</f>
        <v>SIN ESTADO</v>
      </c>
      <c r="HA343" t="str">
        <f>IF(N($H343)&lt;34,"",IF(GU343="","",GU343+31))</f>
        <v/>
      </c>
      <c r="HB343" t="str">
        <f>IF(HA343="","",TODAY()-HA343)</f>
        <v/>
      </c>
      <c r="HE343" t="str">
        <f>IF(HA343="","SIN ESTADO",IF(HC343&lt;&gt;"","PAGA",IF(HB343&gt;0,"VENCIDA",IF(HB343&gt;=-5,"POR VENCER","AL DÍA"))))</f>
        <v>SIN ESTADO</v>
      </c>
      <c r="HG343" t="str">
        <f>IF(N($H343)&lt;35,"",IF(HA343="","",HA343+31))</f>
        <v/>
      </c>
      <c r="HH343" t="str">
        <f>IF(HG343="","",TODAY()-HG343)</f>
        <v/>
      </c>
      <c r="HK343" t="str">
        <f>IF(HG343="","SIN ESTADO",IF(HI343&lt;&gt;"","PAGA",IF(HH343&gt;0,"VENCIDA",IF(HH343&gt;=-5,"POR VENCER","AL DÍA"))))</f>
        <v>SIN ESTADO</v>
      </c>
      <c r="HM343" t="str">
        <f>IF(N($H343)&lt;36,"",IF(HG343="","",HG343+31))</f>
        <v/>
      </c>
      <c r="HN343" t="str">
        <f>IF(HM343="","",TODAY()-HM343)</f>
        <v/>
      </c>
      <c r="HQ343" t="str">
        <f>IF(HM343="","SIN ESTADO",IF(HO343&lt;&gt;"","PAGA",IF(HN343&gt;0,"VENCIDA",IF(HN343&gt;=-5,"POR VENCER","AL DÍA"))))</f>
        <v>SIN ESTADO</v>
      </c>
      <c r="HS343">
        <f>N343+T343+Z343+AF343+AL343+AR343+AX343+BD343+BJ343+BP343+BV343+CB343+CH343+CN343+CT343+CZ343+DF343+DL343+DR343+DX343+ED343+EJ343+EP343+EV343+FB343+FH343+FN343+FT343+FZ343+GF343+GL343+GR343+GX343+HD343+HJ343+HP343</f>
        <v>16800000</v>
      </c>
      <c r="HU343">
        <f>IFERROR(N($J343),0)</f>
        <v>2194291.6666666665</v>
      </c>
      <c r="HW343">
        <f>SUMPRODUCT((MOD(COLUMN($M343:$HR343)-COLUMN($M343),6)=0)*ISNUMBER($M343:$HR343)*($M343:$HR343&gt;=RESUMEN!$C$26)*($M343:$HR343&lt;=RESUMEN!$C$27)*IFERROR(N($N343:$HS343),0))</f>
        <v>2000000</v>
      </c>
      <c r="HX343">
        <f>SUMPRODUCT((MOD(COLUMN($M343:$HR343)-COLUMN($M343),6)=0)*ISNUMBER($M343:$HR343)*($M343:$HR343&gt;=RESUMEN!$C$26)*($M343:$HR343&lt;=RESUMEN!$C$27))</f>
        <v>1</v>
      </c>
    </row>
    <row r="344">
      <c r="B344">
        <f>VENTAS!A343</f>
        <v>341</v>
      </c>
      <c r="C344" t="str">
        <f>VENTAS!B342</f>
        <v xml:space="preserve">LC2 - 34 - 6 </v>
      </c>
      <c r="D344" t="str">
        <f>VENTAS!C343</f>
        <v>VENDIDO</v>
      </c>
      <c r="E344">
        <f>VENTAS!D342</f>
        <v>32192000</v>
      </c>
      <c r="F344">
        <f>VENTAS!J342</f>
        <v>6192000</v>
      </c>
      <c r="G344">
        <f>VENTAS!F342</f>
        <v>46058</v>
      </c>
      <c r="H344">
        <f>VENTAS!K342</f>
        <v>24</v>
      </c>
      <c r="I344" t="str">
        <f>VENTAS!M342</f>
        <v xml:space="preserve">05 DE CADA MES </v>
      </c>
      <c r="J344">
        <f>VENTAS!L342</f>
        <v>258000</v>
      </c>
      <c r="K344">
        <f>IF(N($H344)&lt;1,"",$G344+31)</f>
        <v>46089</v>
      </c>
      <c r="L344">
        <f>IF(K344="","",TODAY()-K344)</f>
        <v>229</v>
      </c>
      <c r="M344">
        <v>46078</v>
      </c>
      <c r="N344">
        <v>258000</v>
      </c>
      <c r="O344" t="str">
        <f>IF(K344="","SIN ESTADO",IF(M344&lt;&gt;"","PAGA",IF(L344&gt;0,"VENCIDA",IF(L344&gt;=-5,"POR VENCER","AL DÍA"))))</f>
        <v>PAGA</v>
      </c>
      <c r="P344" t="str">
        <v>TRANSFERENCIA</v>
      </c>
      <c r="Q344">
        <f>IF(N($H344)&lt;2,"",IF(K344="","",K344+31))</f>
        <v>46120</v>
      </c>
      <c r="R344">
        <f>IF(Q344="","",TODAY()-Q344)</f>
        <v>198</v>
      </c>
      <c r="S344">
        <v>46107</v>
      </c>
      <c r="T344">
        <v>258000</v>
      </c>
      <c r="U344" t="str">
        <f>IF(Q344="","SIN ESTADO",IF(S344&lt;&gt;"","PAGA",IF(R344&gt;0,"VENCIDA",IF(R344&gt;=-5,"POR VENCER","AL DÍA"))))</f>
        <v>PAGA</v>
      </c>
      <c r="V344" t="str">
        <v>TRANSFERENCIA</v>
      </c>
      <c r="W344">
        <f>IF(N($H344)&lt;3,"",IF(Q344="","",Q344+31))</f>
        <v>46151</v>
      </c>
      <c r="X344">
        <f>IF(W344="","",TODAY()-W344)</f>
        <v>167</v>
      </c>
      <c r="Y344">
        <v>46148</v>
      </c>
      <c r="Z344">
        <v>258000</v>
      </c>
      <c r="AA344" t="str">
        <f>IF(W344="","SIN ESTADO",IF(Y344&lt;&gt;"","PAGA",IF(X344&gt;0,"VENCIDA",IF(X344&gt;=-5,"POR VENCER","AL DÍA"))))</f>
        <v>PAGA</v>
      </c>
      <c r="AB344" t="str">
        <v>TRANSFERENCIA</v>
      </c>
      <c r="AC344">
        <f>IF(N($H344)&lt;4,"",IF(W344="","",W344+31))</f>
        <v>46182</v>
      </c>
      <c r="AD344">
        <f>IF(AC344="","",TODAY()-AC344)</f>
        <v>136</v>
      </c>
      <c r="AE344">
        <v>46171</v>
      </c>
      <c r="AF344">
        <v>258000</v>
      </c>
      <c r="AG344" t="str">
        <f>IF(AC344="","SIN ESTADO",IF(AE344&lt;&gt;"","PAGA",IF(AD344&gt;0,"VENCIDA",IF(AD344&gt;=-5,"POR VENCER","AL DÍA"))))</f>
        <v>PAGA</v>
      </c>
      <c r="AH344" t="str">
        <v>TRANSFERENCIA</v>
      </c>
      <c r="AI344">
        <f>IF(N($H344)&lt;5,"",IF(AC344="","",AC344+31))</f>
        <v>46213</v>
      </c>
      <c r="AJ344">
        <f>IF(AI344="","",TODAY()-AI344)</f>
        <v>105</v>
      </c>
      <c r="AK344">
        <v>46204</v>
      </c>
      <c r="AL344">
        <v>258000</v>
      </c>
      <c r="AM344" t="str">
        <f>IF(AI344="","SIN ESTADO",IF(AK344&lt;&gt;"","PAGA",IF(AJ344&gt;0,"VENCIDA",IF(AJ344&gt;=-5,"POR VENCER","AL DÍA"))))</f>
        <v>PAGA</v>
      </c>
      <c r="AN344" t="str">
        <v>TRANSFERENCIA</v>
      </c>
      <c r="AO344">
        <f>IF(N($H344)&lt;6,"",IF(AI344="","",AI344+31))</f>
        <v>46244</v>
      </c>
      <c r="AP344">
        <f>IF(AO344="","",TODAY()-AO344)</f>
        <v>74</v>
      </c>
      <c r="AQ344">
        <v>46234</v>
      </c>
      <c r="AR344">
        <v>258000</v>
      </c>
      <c r="AS344" t="str">
        <f>IF(AO344="","SIN ESTADO",IF(AQ344&lt;&gt;"","PAGA",IF(AP344&gt;0,"VENCIDA",IF(AP344&gt;=-5,"POR VENCER","AL DÍA"))))</f>
        <v>PAGA</v>
      </c>
      <c r="AT344" t="str">
        <v>TRANSFERENCIA</v>
      </c>
      <c r="AU344">
        <f>IF(N($H344)&lt;7,"",IF(AO344="","",AO344+31))</f>
        <v>46275</v>
      </c>
      <c r="AV344">
        <f>IF(AU344="","",TODAY()-AU344)</f>
        <v>43</v>
      </c>
      <c r="AW344">
        <v>46266</v>
      </c>
      <c r="AX344">
        <v>258000</v>
      </c>
      <c r="AY344" t="str">
        <f>IF(AU344="","SIN ESTADO",IF(AW344&lt;&gt;"","PAGA",IF(AV344&gt;0,"VENCIDA",IF(AV344&gt;=-5,"POR VENCER","AL DÍA"))))</f>
        <v>PAGA</v>
      </c>
      <c r="AZ344" t="str">
        <v>TRANSFERENCIA</v>
      </c>
      <c r="BA344">
        <f>IF(N($H344)&lt;8,"",IF(AU344="","",AU344+31))</f>
        <v>46306</v>
      </c>
      <c r="BB344">
        <f>IF(BA344="","",TODAY()-BA344)</f>
        <v>12</v>
      </c>
      <c r="BC344">
        <v>46296</v>
      </c>
      <c r="BD344">
        <v>258000</v>
      </c>
      <c r="BE344" t="str">
        <f>IF(BA344="","SIN ESTADO",IF(BC344&lt;&gt;"","PAGA",IF(BB344&gt;0,"VENCIDA",IF(BB344&gt;=-5,"POR VENCER","AL DÍA"))))</f>
        <v>PAGA</v>
      </c>
      <c r="BG344">
        <f>IF(N($H344)&lt;9,"",IF(BA344="","",BA344+31))</f>
        <v>46337</v>
      </c>
      <c r="BH344">
        <f>IF(BG344="","",TODAY()-BG344)</f>
        <v>-19</v>
      </c>
      <c r="BK344" t="str">
        <f>IF(BG344="","SIN ESTADO",IF(BI344&lt;&gt;"","PAGA",IF(BH344&gt;0,"VENCIDA",IF(BH344&gt;=-5,"POR VENCER","AL DÍA"))))</f>
        <v>AL DÍA</v>
      </c>
      <c r="BM344">
        <f>IF(N($H344)&lt;10,"",IF(BG344="","",BG344+31))</f>
        <v>46368</v>
      </c>
      <c r="BN344">
        <f>IF(BM344="","",TODAY()-BM344)</f>
        <v>-50</v>
      </c>
      <c r="BQ344" t="str">
        <f>IF(BM344="","SIN ESTADO",IF(BO344&lt;&gt;"","PAGA",IF(BN344&gt;0,"VENCIDA",IF(BN344&gt;=-5,"POR VENCER","AL DÍA"))))</f>
        <v>AL DÍA</v>
      </c>
      <c r="BS344">
        <f>IF(N($H344)&lt;11,"",IF(BM344="","",BM344+31))</f>
        <v>46399</v>
      </c>
      <c r="BT344">
        <f>IF(BS344="","",TODAY()-BS344)</f>
        <v>-81</v>
      </c>
      <c r="BW344" t="str">
        <f>IF(BS344="","SIN ESTADO",IF(BU344&lt;&gt;"","PAGA",IF(BT344&gt;0,"VENCIDA",IF(BT344&gt;=-5,"POR VENCER","AL DÍA"))))</f>
        <v>AL DÍA</v>
      </c>
      <c r="BY344">
        <f>IF(N($H344)&lt;12,"",IF(BS344="","",BS344+31))</f>
        <v>46430</v>
      </c>
      <c r="BZ344">
        <f>IF(BY344="","",TODAY()-BY344)</f>
        <v>-112</v>
      </c>
      <c r="CC344" t="str">
        <f>IF(BY344="","SIN ESTADO",IF(CA344&lt;&gt;"","PAGA",IF(BZ344&gt;0,"VENCIDA",IF(BZ344&gt;=-5,"POR VENCER","AL DÍA"))))</f>
        <v>AL DÍA</v>
      </c>
      <c r="CE344">
        <f>IF(N($H344)&lt;13,"",IF(BY344="","",BY344+31))</f>
        <v>46461</v>
      </c>
      <c r="CF344">
        <f>IF(CE344="","",TODAY()-CE344)</f>
        <v>-143</v>
      </c>
      <c r="CI344" t="str">
        <f>IF(CE344="","SIN ESTADO",IF(CG344&lt;&gt;"","PAGA",IF(CF344&gt;0,"VENCIDA",IF(CF344&gt;=-5,"POR VENCER","AL DÍA"))))</f>
        <v>AL DÍA</v>
      </c>
      <c r="CK344">
        <f>IF(N($H344)&lt;14,"",IF(CE344="","",CE344+31))</f>
        <v>46492</v>
      </c>
      <c r="CL344">
        <f>IF(CK344="","",TODAY()-CK344)</f>
        <v>-174</v>
      </c>
      <c r="CO344" t="str">
        <f>IF(CK344="","SIN ESTADO",IF(CM344&lt;&gt;"","PAGA",IF(CL344&gt;0,"VENCIDA",IF(CL344&gt;=-5,"POR VENCER","AL DÍA"))))</f>
        <v>AL DÍA</v>
      </c>
      <c r="CQ344">
        <f>IF(N($H344)&lt;15,"",IF(CK344="","",CK344+31))</f>
        <v>46523</v>
      </c>
      <c r="CR344">
        <f>IF(CQ344="","",TODAY()-CQ344)</f>
        <v>-205</v>
      </c>
      <c r="CU344" t="str">
        <f>IF(CQ344="","SIN ESTADO",IF(CS344&lt;&gt;"","PAGA",IF(CR344&gt;0,"VENCIDA",IF(CR344&gt;=-5,"POR VENCER","AL DÍA"))))</f>
        <v>AL DÍA</v>
      </c>
      <c r="CW344">
        <f>IF(N($H344)&lt;16,"",IF(CQ344="","",CQ344+31))</f>
        <v>46554</v>
      </c>
      <c r="CX344">
        <f>IF(CW344="","",TODAY()-CW344)</f>
        <v>-236</v>
      </c>
      <c r="DA344" t="str">
        <f>IF(CW344="","SIN ESTADO",IF(CY344&lt;&gt;"","PAGA",IF(CX344&gt;0,"VENCIDA",IF(CX344&gt;=-5,"POR VENCER","AL DÍA"))))</f>
        <v>AL DÍA</v>
      </c>
      <c r="DC344">
        <f>IF(N($H344)&lt;17,"",IF(CW344="","",CW344+31))</f>
        <v>46585</v>
      </c>
      <c r="DD344">
        <f>IF(DC344="","",TODAY()-DC344)</f>
        <v>-267</v>
      </c>
      <c r="DG344" t="str">
        <f>IF(DC344="","SIN ESTADO",IF(DE344&lt;&gt;"","PAGA",IF(DD344&gt;0,"VENCIDA",IF(DD344&gt;=-5,"POR VENCER","AL DÍA"))))</f>
        <v>AL DÍA</v>
      </c>
      <c r="DI344">
        <f>IF(N($H344)&lt;18,"",IF(DC344="","",DC344+31))</f>
        <v>46616</v>
      </c>
      <c r="DJ344">
        <f>IF(DI344="","",TODAY()-DI344)</f>
        <v>-298</v>
      </c>
      <c r="DM344" t="str">
        <f>IF(DI344="","SIN ESTADO",IF(DK344&lt;&gt;"","PAGA",IF(DJ344&gt;0,"VENCIDA",IF(DJ344&gt;=-5,"POR VENCER","AL DÍA"))))</f>
        <v>AL DÍA</v>
      </c>
      <c r="DO344">
        <f>IF(N($H344)&lt;19,"",IF(DI344="","",DI344+31))</f>
        <v>46647</v>
      </c>
      <c r="DP344">
        <f>IF(DO344="","",TODAY()-DO344)</f>
        <v>-329</v>
      </c>
      <c r="DS344" t="str">
        <f>IF(DO344="","SIN ESTADO",IF(DQ344&lt;&gt;"","PAGA",IF(DP344&gt;0,"VENCIDA",IF(DP344&gt;=-5,"POR VENCER","AL DÍA"))))</f>
        <v>AL DÍA</v>
      </c>
      <c r="DU344">
        <f>IF(N($H344)&lt;20,"",IF(DO344="","",DO344+31))</f>
        <v>46678</v>
      </c>
      <c r="DV344">
        <f>IF(DU344="","",TODAY()-DU344)</f>
        <v>-360</v>
      </c>
      <c r="DY344" t="str">
        <f>IF(DU344="","SIN ESTADO",IF(DW344&lt;&gt;"","PAGA",IF(DV344&gt;0,"VENCIDA",IF(DV344&gt;=-5,"POR VENCER","AL DÍA"))))</f>
        <v>AL DÍA</v>
      </c>
      <c r="EA344">
        <f>IF(N($H344)&lt;21,"",IF(DU344="","",DU344+31))</f>
        <v>46709</v>
      </c>
      <c r="EB344">
        <f>IF(EA344="","",TODAY()-EA344)</f>
        <v>-391</v>
      </c>
      <c r="EE344" t="str">
        <f>IF(EA344="","SIN ESTADO",IF(EC344&lt;&gt;"","PAGA",IF(EB344&gt;0,"VENCIDA",IF(EB344&gt;=-5,"POR VENCER","AL DÍA"))))</f>
        <v>AL DÍA</v>
      </c>
      <c r="EG344">
        <f>IF(N($H344)&lt;22,"",IF(EA344="","",EA344+31))</f>
        <v>46740</v>
      </c>
      <c r="EH344">
        <f>IF(EG344="","",TODAY()-EG344)</f>
        <v>-422</v>
      </c>
      <c r="EK344" t="str">
        <f>IF(EG344="","SIN ESTADO",IF(EI344&lt;&gt;"","PAGA",IF(EH344&gt;0,"VENCIDA",IF(EH344&gt;=-5,"POR VENCER","AL DÍA"))))</f>
        <v>AL DÍA</v>
      </c>
      <c r="EM344">
        <f>IF(N($H344)&lt;23,"",IF(EG344="","",EG344+31))</f>
        <v>46771</v>
      </c>
      <c r="EN344">
        <f>IF(EM344="","",TODAY()-EM344)</f>
        <v>-453</v>
      </c>
      <c r="EQ344" t="str">
        <f>IF(EM344="","SIN ESTADO",IF(EO344&lt;&gt;"","PAGA",IF(EN344&gt;0,"VENCIDA",IF(EN344&gt;=-5,"POR VENCER","AL DÍA"))))</f>
        <v>AL DÍA</v>
      </c>
      <c r="ES344">
        <f>IF(N($H344)&lt;24,"",IF(EM344="","",EM344+31))</f>
        <v>46802</v>
      </c>
      <c r="ET344">
        <f>IF(ES344="","",TODAY()-ES344)</f>
        <v>-484</v>
      </c>
      <c r="EW344" t="str">
        <f>IF(ES344="","SIN ESTADO",IF(EU344&lt;&gt;"","PAGA",IF(ET344&gt;0,"VENCIDA",IF(ET344&gt;=-5,"POR VENCER","AL DÍA"))))</f>
        <v>AL DÍA</v>
      </c>
      <c r="EY344" t="str">
        <f>IF(N($H344)&lt;25,"",IF(ES344="","",ES344+31))</f>
        <v/>
      </c>
      <c r="EZ344" t="str">
        <f>IF(EY344="","",TODAY()-EY344)</f>
        <v/>
      </c>
      <c r="FC344" t="str">
        <f>IF(EY344="","SIN ESTADO",IF(FA344&lt;&gt;"","PAGA",IF(EZ344&gt;0,"VENCIDA",IF(EZ344&gt;=-5,"POR VENCER","AL DÍA"))))</f>
        <v>SIN ESTADO</v>
      </c>
      <c r="FE344" t="str">
        <f>IF(N($H344)&lt;26,"",IF(EY344="","",EY344+31))</f>
        <v/>
      </c>
      <c r="FF344" t="str">
        <f>IF(FE344="","",TODAY()-FE344)</f>
        <v/>
      </c>
      <c r="FI344" t="str">
        <f>IF(FE344="","SIN ESTADO",IF(FG344&lt;&gt;"","PAGA",IF(FF344&gt;0,"VENCIDA",IF(FF344&gt;=-5,"POR VENCER","AL DÍA"))))</f>
        <v>SIN ESTADO</v>
      </c>
      <c r="FK344" t="str">
        <f>IF(N($H344)&lt;27,"",IF(FE344="","",FE344+31))</f>
        <v/>
      </c>
      <c r="FL344" t="str">
        <f>IF(FK344="","",TODAY()-FK344)</f>
        <v/>
      </c>
      <c r="FO344" t="str">
        <f>IF(FK344="","SIN ESTADO",IF(FM344&lt;&gt;"","PAGA",IF(FL344&gt;0,"VENCIDA",IF(FL344&gt;=-5,"POR VENCER","AL DÍA"))))</f>
        <v>SIN ESTADO</v>
      </c>
      <c r="FQ344" t="str">
        <f>IF(N($H344)&lt;28,"",IF(FK344="","",FK344+31))</f>
        <v/>
      </c>
      <c r="FR344" t="str">
        <f>IF(FQ344="","",TODAY()-FQ344)</f>
        <v/>
      </c>
      <c r="FU344" t="str">
        <f>IF(FQ344="","SIN ESTADO",IF(FS344&lt;&gt;"","PAGA",IF(FR344&gt;0,"VENCIDA",IF(FR344&gt;=-5,"POR VENCER","AL DÍA"))))</f>
        <v>SIN ESTADO</v>
      </c>
      <c r="FW344" t="str">
        <f>IF(N($H344)&lt;29,"",IF(FQ344="","",FQ344+31))</f>
        <v/>
      </c>
      <c r="FX344" t="str">
        <f>IF(FW344="","",TODAY()-FW344)</f>
        <v/>
      </c>
      <c r="GA344" t="str">
        <f>IF(FW344="","SIN ESTADO",IF(FY344&lt;&gt;"","PAGA",IF(FX344&gt;0,"VENCIDA",IF(FX344&gt;=-5,"POR VENCER","AL DÍA"))))</f>
        <v>SIN ESTADO</v>
      </c>
      <c r="GC344" t="str">
        <f>IF(N($H344)&lt;30,"",IF(FW344="","",FW344+31))</f>
        <v/>
      </c>
      <c r="GD344" t="str">
        <f>IF(GC344="","",TODAY()-GC344)</f>
        <v/>
      </c>
      <c r="GG344" t="str">
        <f>IF(GC344="","SIN ESTADO",IF(GE344&lt;&gt;"","PAGA",IF(GD344&gt;0,"VENCIDA",IF(GD344&gt;=-5,"POR VENCER","AL DÍA"))))</f>
        <v>SIN ESTADO</v>
      </c>
      <c r="GI344" t="str">
        <f>IF(N($H344)&lt;31,"",IF(GC344="","",GC344+31))</f>
        <v/>
      </c>
      <c r="GJ344" t="str">
        <f>IF(GI344="","",TODAY()-GI344)</f>
        <v/>
      </c>
      <c r="GM344" t="str">
        <f>IF(GI344="","SIN ESTADO",IF(GK344&lt;&gt;"","PAGA",IF(GJ344&gt;0,"VENCIDA",IF(GJ344&gt;=-5,"POR VENCER","AL DÍA"))))</f>
        <v>SIN ESTADO</v>
      </c>
      <c r="GO344" t="str">
        <f>IF(N($H344)&lt;32,"",IF(GI344="","",GI344+31))</f>
        <v/>
      </c>
      <c r="GP344" t="str">
        <f>IF(GO344="","",TODAY()-GO344)</f>
        <v/>
      </c>
      <c r="GS344" t="str">
        <f>IF(GO344="","SIN ESTADO",IF(GQ344&lt;&gt;"","PAGA",IF(GP344&gt;0,"VENCIDA",IF(GP344&gt;=-5,"POR VENCER","AL DÍA"))))</f>
        <v>SIN ESTADO</v>
      </c>
      <c r="GU344" t="str">
        <f>IF(N($H344)&lt;33,"",IF(GO344="","",GO344+31))</f>
        <v/>
      </c>
      <c r="GV344" t="str">
        <f>IF(GU344="","",TODAY()-GU344)</f>
        <v/>
      </c>
      <c r="GY344" t="str">
        <f>IF(GU344="","SIN ESTADO",IF(GW344&lt;&gt;"","PAGA",IF(GV344&gt;0,"VENCIDA",IF(GV344&gt;=-5,"POR VENCER","AL DÍA"))))</f>
        <v>SIN ESTADO</v>
      </c>
      <c r="HA344" t="str">
        <f>IF(N($H344)&lt;34,"",IF(GU344="","",GU344+31))</f>
        <v/>
      </c>
      <c r="HB344" t="str">
        <f>IF(HA344="","",TODAY()-HA344)</f>
        <v/>
      </c>
      <c r="HE344" t="str">
        <f>IF(HA344="","SIN ESTADO",IF(HC344&lt;&gt;"","PAGA",IF(HB344&gt;0,"VENCIDA",IF(HB344&gt;=-5,"POR VENCER","AL DÍA"))))</f>
        <v>SIN ESTADO</v>
      </c>
      <c r="HG344" t="str">
        <f>IF(N($H344)&lt;35,"",IF(HA344="","",HA344+31))</f>
        <v/>
      </c>
      <c r="HH344" t="str">
        <f>IF(HG344="","",TODAY()-HG344)</f>
        <v/>
      </c>
      <c r="HK344" t="str">
        <f>IF(HG344="","SIN ESTADO",IF(HI344&lt;&gt;"","PAGA",IF(HH344&gt;0,"VENCIDA",IF(HH344&gt;=-5,"POR VENCER","AL DÍA"))))</f>
        <v>SIN ESTADO</v>
      </c>
      <c r="HM344" t="str">
        <f>IF(N($H344)&lt;36,"",IF(HG344="","",HG344+31))</f>
        <v/>
      </c>
      <c r="HN344" t="str">
        <f>IF(HM344="","",TODAY()-HM344)</f>
        <v/>
      </c>
      <c r="HQ344" t="str">
        <f>IF(HM344="","SIN ESTADO",IF(HO344&lt;&gt;"","PAGA",IF(HN344&gt;0,"VENCIDA",IF(HN344&gt;=-5,"POR VENCER","AL DÍA"))))</f>
        <v>SIN ESTADO</v>
      </c>
      <c r="HS344">
        <f>N344+T344+Z344+AF344+AL344+AR344+AX344+BD344+BJ344+BP344+BV344+CB344+CH344+CN344+CT344+CZ344+DF344+DL344+DR344+DX344+ED344+EJ344+EP344+EV344+FB344+FH344+FN344+FT344+FZ344+GF344+GL344+GR344+GX344+HD344+HJ344+HP344</f>
        <v>2064000</v>
      </c>
      <c r="HU344">
        <f>IFERROR(N($J344),0)</f>
        <v>258000</v>
      </c>
      <c r="HW344">
        <f>SUMPRODUCT((MOD(COLUMN($M344:$HR344)-COLUMN($M344),6)=0)*ISNUMBER($M344:$HR344)*($M344:$HR344&gt;=RESUMEN!$C$26)*($M344:$HR344&lt;=RESUMEN!$C$27)*IFERROR(N($N344:$HS344),0))</f>
        <v>0</v>
      </c>
      <c r="HX344">
        <f>SUMPRODUCT((MOD(COLUMN($M344:$HR344)-COLUMN($M344),6)=0)*ISNUMBER($M344:$HR344)*($M344:$HR344&gt;=RESUMEN!$C$26)*($M344:$HR344&lt;=RESUMEN!$C$27))</f>
        <v>0</v>
      </c>
    </row>
    <row r="345">
      <c r="B345">
        <f>VENTAS!A344</f>
        <v>342</v>
      </c>
      <c r="C345" t="str">
        <f>VENTAS!B344</f>
        <v xml:space="preserve">LC2 - 34 - 9 </v>
      </c>
      <c r="D345" t="str">
        <f>VENTAS!C344</f>
        <v>VENDIDO</v>
      </c>
      <c r="E345">
        <f>VENTAS!D344</f>
        <v>28000000</v>
      </c>
      <c r="F345">
        <f>VENTAS!J344</f>
        <v>24000000</v>
      </c>
      <c r="G345" t="str">
        <f>VENTAS!F344</f>
        <v>30/02/2026</v>
      </c>
      <c r="H345">
        <f>VENTAS!K344</f>
        <v>24</v>
      </c>
      <c r="I345" t="str">
        <f>VENTAS!M344</f>
        <v xml:space="preserve">30 DE CADA MES </v>
      </c>
      <c r="J345">
        <f>VENTAS!L344</f>
        <v>1000000</v>
      </c>
      <c r="K345">
        <v>46082</v>
      </c>
      <c r="L345">
        <f>IF(K345="","",TODAY()-K345)</f>
        <v>236</v>
      </c>
      <c r="M345">
        <v>46112</v>
      </c>
      <c r="N345">
        <v>1000000</v>
      </c>
      <c r="O345" t="str">
        <f>IF(K345="","SIN ESTADO",IF(M345&lt;&gt;"","PAGA",IF(L345&gt;0,"VENCIDA",IF(L345&gt;=-5,"POR VENCER","AL DÍA"))))</f>
        <v>PAGA</v>
      </c>
      <c r="P345" t="str">
        <v>TRANSFERENCIA</v>
      </c>
      <c r="Q345">
        <f>IF(N($H345)&lt;2,"",IF(K345="","",K345+31))</f>
        <v>46113</v>
      </c>
      <c r="R345">
        <f>IF(Q345="","",TODAY()-Q345)</f>
        <v>205</v>
      </c>
      <c r="U345" t="str">
        <f>IF(Q345="","SIN ESTADO",IF(S345&lt;&gt;"","PAGA",IF(R345&gt;0,"VENCIDA",IF(R345&gt;=-5,"POR VENCER","AL DÍA"))))</f>
        <v>VENCIDA</v>
      </c>
      <c r="W345">
        <f>IF(N($H345)&lt;3,"",IF(Q345="","",Q345+31))</f>
        <v>46144</v>
      </c>
      <c r="X345">
        <f>IF(W345="","",TODAY()-W345)</f>
        <v>174</v>
      </c>
      <c r="AA345" t="str">
        <f>IF(W345="","SIN ESTADO",IF(Y345&lt;&gt;"","PAGA",IF(X345&gt;0,"VENCIDA",IF(X345&gt;=-5,"POR VENCER","AL DÍA"))))</f>
        <v>VENCIDA</v>
      </c>
      <c r="AC345">
        <f>IF(N($H345)&lt;4,"",IF(W345="","",W345+31))</f>
        <v>46175</v>
      </c>
      <c r="AD345">
        <f>IF(AC345="","",TODAY()-AC345)</f>
        <v>143</v>
      </c>
      <c r="AG345" t="str">
        <f>IF(AC345="","SIN ESTADO",IF(AE345&lt;&gt;"","PAGA",IF(AD345&gt;0,"VENCIDA",IF(AD345&gt;=-5,"POR VENCER","AL DÍA"))))</f>
        <v>VENCIDA</v>
      </c>
      <c r="AI345">
        <f>IF(N($H345)&lt;5,"",IF(AC345="","",AC345+31))</f>
        <v>46206</v>
      </c>
      <c r="AJ345">
        <f>IF(AI345="","",TODAY()-AI345)</f>
        <v>112</v>
      </c>
      <c r="AM345" t="str">
        <f>IF(AI345="","SIN ESTADO",IF(AK345&lt;&gt;"","PAGA",IF(AJ345&gt;0,"VENCIDA",IF(AJ345&gt;=-5,"POR VENCER","AL DÍA"))))</f>
        <v>VENCIDA</v>
      </c>
      <c r="AO345">
        <f>IF(N($H345)&lt;6,"",IF(AI345="","",AI345+31))</f>
        <v>46237</v>
      </c>
      <c r="AP345">
        <f>IF(AO345="","",TODAY()-AO345)</f>
        <v>81</v>
      </c>
      <c r="AS345" t="str">
        <f>IF(AO345="","SIN ESTADO",IF(AQ345&lt;&gt;"","PAGA",IF(AP345&gt;0,"VENCIDA",IF(AP345&gt;=-5,"POR VENCER","AL DÍA"))))</f>
        <v>VENCIDA</v>
      </c>
      <c r="AU345">
        <f>IF(N($H345)&lt;7,"",IF(AO345="","",AO345+31))</f>
        <v>46268</v>
      </c>
      <c r="AV345">
        <f>IF(AU345="","",TODAY()-AU345)</f>
        <v>50</v>
      </c>
      <c r="AY345" t="str">
        <f>IF(AU345="","SIN ESTADO",IF(AW345&lt;&gt;"","PAGA",IF(AV345&gt;0,"VENCIDA",IF(AV345&gt;=-5,"POR VENCER","AL DÍA"))))</f>
        <v>VENCIDA</v>
      </c>
      <c r="BA345">
        <f>IF(N($H345)&lt;8,"",IF(AU345="","",AU345+31))</f>
        <v>46299</v>
      </c>
      <c r="BB345">
        <f>IF(BA345="","",TODAY()-BA345)</f>
        <v>19</v>
      </c>
      <c r="BE345" t="str">
        <f>IF(BA345="","SIN ESTADO",IF(BC345&lt;&gt;"","PAGA",IF(BB345&gt;0,"VENCIDA",IF(BB345&gt;=-5,"POR VENCER","AL DÍA"))))</f>
        <v>VENCIDA</v>
      </c>
      <c r="BG345">
        <f>IF(N($H345)&lt;9,"",IF(BA345="","",BA345+31))</f>
        <v>46330</v>
      </c>
      <c r="BH345">
        <f>IF(BG345="","",TODAY()-BG345)</f>
        <v>-12</v>
      </c>
      <c r="BK345" t="str">
        <f>IF(BG345="","SIN ESTADO",IF(BI345&lt;&gt;"","PAGA",IF(BH345&gt;0,"VENCIDA",IF(BH345&gt;=-5,"POR VENCER","AL DÍA"))))</f>
        <v>AL DÍA</v>
      </c>
      <c r="BM345">
        <f>IF(N($H345)&lt;10,"",IF(BG345="","",BG345+31))</f>
        <v>46361</v>
      </c>
      <c r="BN345">
        <f>IF(BM345="","",TODAY()-BM345)</f>
        <v>-43</v>
      </c>
      <c r="BQ345" t="str">
        <f>IF(BM345="","SIN ESTADO",IF(BO345&lt;&gt;"","PAGA",IF(BN345&gt;0,"VENCIDA",IF(BN345&gt;=-5,"POR VENCER","AL DÍA"))))</f>
        <v>AL DÍA</v>
      </c>
      <c r="BS345">
        <f>IF(N($H345)&lt;11,"",IF(BM345="","",BM345+31))</f>
        <v>46392</v>
      </c>
      <c r="BT345">
        <f>IF(BS345="","",TODAY()-BS345)</f>
        <v>-74</v>
      </c>
      <c r="BW345" t="str">
        <f>IF(BS345="","SIN ESTADO",IF(BU345&lt;&gt;"","PAGA",IF(BT345&gt;0,"VENCIDA",IF(BT345&gt;=-5,"POR VENCER","AL DÍA"))))</f>
        <v>AL DÍA</v>
      </c>
      <c r="BY345">
        <f>IF(N($H345)&lt;12,"",IF(BS345="","",BS345+31))</f>
        <v>46423</v>
      </c>
      <c r="BZ345">
        <f>IF(BY345="","",TODAY()-BY345)</f>
        <v>-105</v>
      </c>
      <c r="CC345" t="str">
        <f>IF(BY345="","SIN ESTADO",IF(CA345&lt;&gt;"","PAGA",IF(BZ345&gt;0,"VENCIDA",IF(BZ345&gt;=-5,"POR VENCER","AL DÍA"))))</f>
        <v>AL DÍA</v>
      </c>
      <c r="CE345">
        <f>IF(N($H345)&lt;13,"",IF(BY345="","",BY345+31))</f>
        <v>46454</v>
      </c>
      <c r="CF345">
        <f>IF(CE345="","",TODAY()-CE345)</f>
        <v>-136</v>
      </c>
      <c r="CI345" t="str">
        <f>IF(CE345="","SIN ESTADO",IF(CG345&lt;&gt;"","PAGA",IF(CF345&gt;0,"VENCIDA",IF(CF345&gt;=-5,"POR VENCER","AL DÍA"))))</f>
        <v>AL DÍA</v>
      </c>
      <c r="CK345">
        <f>IF(N($H345)&lt;14,"",IF(CE345="","",CE345+31))</f>
        <v>46485</v>
      </c>
      <c r="CL345">
        <f>IF(CK345="","",TODAY()-CK345)</f>
        <v>-167</v>
      </c>
      <c r="CO345" t="str">
        <f>IF(CK345="","SIN ESTADO",IF(CM345&lt;&gt;"","PAGA",IF(CL345&gt;0,"VENCIDA",IF(CL345&gt;=-5,"POR VENCER","AL DÍA"))))</f>
        <v>AL DÍA</v>
      </c>
      <c r="CQ345">
        <f>IF(N($H345)&lt;15,"",IF(CK345="","",CK345+31))</f>
        <v>46516</v>
      </c>
      <c r="CR345">
        <f>IF(CQ345="","",TODAY()-CQ345)</f>
        <v>-198</v>
      </c>
      <c r="CU345" t="str">
        <f>IF(CQ345="","SIN ESTADO",IF(CS345&lt;&gt;"","PAGA",IF(CR345&gt;0,"VENCIDA",IF(CR345&gt;=-5,"POR VENCER","AL DÍA"))))</f>
        <v>AL DÍA</v>
      </c>
      <c r="CW345">
        <f>IF(N($H345)&lt;16,"",IF(CQ345="","",CQ345+31))</f>
        <v>46547</v>
      </c>
      <c r="CX345">
        <f>IF(CW345="","",TODAY()-CW345)</f>
        <v>-229</v>
      </c>
      <c r="DA345" t="str">
        <f>IF(CW345="","SIN ESTADO",IF(CY345&lt;&gt;"","PAGA",IF(CX345&gt;0,"VENCIDA",IF(CX345&gt;=-5,"POR VENCER","AL DÍA"))))</f>
        <v>AL DÍA</v>
      </c>
      <c r="DC345">
        <f>IF(N($H345)&lt;17,"",IF(CW345="","",CW345+31))</f>
        <v>46578</v>
      </c>
      <c r="DD345">
        <f>IF(DC345="","",TODAY()-DC345)</f>
        <v>-260</v>
      </c>
      <c r="DG345" t="str">
        <f>IF(DC345="","SIN ESTADO",IF(DE345&lt;&gt;"","PAGA",IF(DD345&gt;0,"VENCIDA",IF(DD345&gt;=-5,"POR VENCER","AL DÍA"))))</f>
        <v>AL DÍA</v>
      </c>
      <c r="DI345">
        <f>IF(N($H345)&lt;18,"",IF(DC345="","",DC345+31))</f>
        <v>46609</v>
      </c>
      <c r="DJ345">
        <f>IF(DI345="","",TODAY()-DI345)</f>
        <v>-291</v>
      </c>
      <c r="DM345" t="str">
        <f>IF(DI345="","SIN ESTADO",IF(DK345&lt;&gt;"","PAGA",IF(DJ345&gt;0,"VENCIDA",IF(DJ345&gt;=-5,"POR VENCER","AL DÍA"))))</f>
        <v>AL DÍA</v>
      </c>
      <c r="DO345">
        <f>IF(N($H345)&lt;19,"",IF(DI345="","",DI345+31))</f>
        <v>46640</v>
      </c>
      <c r="DP345">
        <f>IF(DO345="","",TODAY()-DO345)</f>
        <v>-322</v>
      </c>
      <c r="DS345" t="str">
        <f>IF(DO345="","SIN ESTADO",IF(DQ345&lt;&gt;"","PAGA",IF(DP345&gt;0,"VENCIDA",IF(DP345&gt;=-5,"POR VENCER","AL DÍA"))))</f>
        <v>AL DÍA</v>
      </c>
      <c r="DU345">
        <f>IF(N($H345)&lt;20,"",IF(DO345="","",DO345+31))</f>
        <v>46671</v>
      </c>
      <c r="DV345">
        <f>IF(DU345="","",TODAY()-DU345)</f>
        <v>-353</v>
      </c>
      <c r="DY345" t="str">
        <f>IF(DU345="","SIN ESTADO",IF(DW345&lt;&gt;"","PAGA",IF(DV345&gt;0,"VENCIDA",IF(DV345&gt;=-5,"POR VENCER","AL DÍA"))))</f>
        <v>AL DÍA</v>
      </c>
      <c r="EA345">
        <f>IF(N($H345)&lt;21,"",IF(DU345="","",DU345+31))</f>
        <v>46702</v>
      </c>
      <c r="EB345">
        <f>IF(EA345="","",TODAY()-EA345)</f>
        <v>-384</v>
      </c>
      <c r="EE345" t="str">
        <f>IF(EA345="","SIN ESTADO",IF(EC345&lt;&gt;"","PAGA",IF(EB345&gt;0,"VENCIDA",IF(EB345&gt;=-5,"POR VENCER","AL DÍA"))))</f>
        <v>AL DÍA</v>
      </c>
      <c r="EG345">
        <f>IF(N($H345)&lt;22,"",IF(EA345="","",EA345+31))</f>
        <v>46733</v>
      </c>
      <c r="EH345">
        <f>IF(EG345="","",TODAY()-EG345)</f>
        <v>-415</v>
      </c>
      <c r="EK345" t="str">
        <f>IF(EG345="","SIN ESTADO",IF(EI345&lt;&gt;"","PAGA",IF(EH345&gt;0,"VENCIDA",IF(EH345&gt;=-5,"POR VENCER","AL DÍA"))))</f>
        <v>AL DÍA</v>
      </c>
      <c r="EM345">
        <f>IF(N($H345)&lt;23,"",IF(EG345="","",EG345+31))</f>
        <v>46764</v>
      </c>
      <c r="EN345">
        <f>IF(EM345="","",TODAY()-EM345)</f>
        <v>-446</v>
      </c>
      <c r="EQ345" t="str">
        <f>IF(EM345="","SIN ESTADO",IF(EO345&lt;&gt;"","PAGA",IF(EN345&gt;0,"VENCIDA",IF(EN345&gt;=-5,"POR VENCER","AL DÍA"))))</f>
        <v>AL DÍA</v>
      </c>
      <c r="ES345">
        <f>IF(N($H345)&lt;24,"",IF(EM345="","",EM345+31))</f>
        <v>46795</v>
      </c>
      <c r="ET345">
        <f>IF(ES345="","",TODAY()-ES345)</f>
        <v>-477</v>
      </c>
      <c r="EW345" t="str">
        <f>IF(ES345="","SIN ESTADO",IF(EU345&lt;&gt;"","PAGA",IF(ET345&gt;0,"VENCIDA",IF(ET345&gt;=-5,"POR VENCER","AL DÍA"))))</f>
        <v>AL DÍA</v>
      </c>
      <c r="EY345" t="str">
        <f>IF(N($H345)&lt;25,"",IF(ES345="","",ES345+31))</f>
        <v/>
      </c>
      <c r="EZ345" t="str">
        <f>IF(EY345="","",TODAY()-EY345)</f>
        <v/>
      </c>
      <c r="FC345" t="str">
        <f>IF(EY345="","SIN ESTADO",IF(FA345&lt;&gt;"","PAGA",IF(EZ345&gt;0,"VENCIDA",IF(EZ345&gt;=-5,"POR VENCER","AL DÍA"))))</f>
        <v>SIN ESTADO</v>
      </c>
      <c r="FE345" t="str">
        <f>IF(N($H345)&lt;26,"",IF(EY345="","",EY345+31))</f>
        <v/>
      </c>
      <c r="FF345" t="str">
        <f>IF(FE345="","",TODAY()-FE345)</f>
        <v/>
      </c>
      <c r="FI345" t="str">
        <f>IF(FE345="","SIN ESTADO",IF(FG345&lt;&gt;"","PAGA",IF(FF345&gt;0,"VENCIDA",IF(FF345&gt;=-5,"POR VENCER","AL DÍA"))))</f>
        <v>SIN ESTADO</v>
      </c>
      <c r="FK345" t="str">
        <f>IF(N($H345)&lt;27,"",IF(FE345="","",FE345+31))</f>
        <v/>
      </c>
      <c r="FL345" t="str">
        <f>IF(FK345="","",TODAY()-FK345)</f>
        <v/>
      </c>
      <c r="FO345" t="str">
        <f>IF(FK345="","SIN ESTADO",IF(FM345&lt;&gt;"","PAGA",IF(FL345&gt;0,"VENCIDA",IF(FL345&gt;=-5,"POR VENCER","AL DÍA"))))</f>
        <v>SIN ESTADO</v>
      </c>
      <c r="FQ345" t="str">
        <f>IF(N($H345)&lt;28,"",IF(FK345="","",FK345+31))</f>
        <v/>
      </c>
      <c r="FR345" t="str">
        <f>IF(FQ345="","",TODAY()-FQ345)</f>
        <v/>
      </c>
      <c r="FU345" t="str">
        <f>IF(FQ345="","SIN ESTADO",IF(FS345&lt;&gt;"","PAGA",IF(FR345&gt;0,"VENCIDA",IF(FR345&gt;=-5,"POR VENCER","AL DÍA"))))</f>
        <v>SIN ESTADO</v>
      </c>
      <c r="FW345" t="str">
        <f>IF(N($H345)&lt;29,"",IF(FQ345="","",FQ345+31))</f>
        <v/>
      </c>
      <c r="FX345" t="str">
        <f>IF(FW345="","",TODAY()-FW345)</f>
        <v/>
      </c>
      <c r="GA345" t="str">
        <f>IF(FW345="","SIN ESTADO",IF(FY345&lt;&gt;"","PAGA",IF(FX345&gt;0,"VENCIDA",IF(FX345&gt;=-5,"POR VENCER","AL DÍA"))))</f>
        <v>SIN ESTADO</v>
      </c>
      <c r="GC345" t="str">
        <f>IF(N($H345)&lt;30,"",IF(FW345="","",FW345+31))</f>
        <v/>
      </c>
      <c r="GD345" t="str">
        <f>IF(GC345="","",TODAY()-GC345)</f>
        <v/>
      </c>
      <c r="GG345" t="str">
        <f>IF(GC345="","SIN ESTADO",IF(GE345&lt;&gt;"","PAGA",IF(GD345&gt;0,"VENCIDA",IF(GD345&gt;=-5,"POR VENCER","AL DÍA"))))</f>
        <v>SIN ESTADO</v>
      </c>
      <c r="GI345" t="str">
        <f>IF(N($H345)&lt;31,"",IF(GC345="","",GC345+31))</f>
        <v/>
      </c>
      <c r="GJ345" t="str">
        <f>IF(GI345="","",TODAY()-GI345)</f>
        <v/>
      </c>
      <c r="GM345" t="str">
        <f>IF(GI345="","SIN ESTADO",IF(GK345&lt;&gt;"","PAGA",IF(GJ345&gt;0,"VENCIDA",IF(GJ345&gt;=-5,"POR VENCER","AL DÍA"))))</f>
        <v>SIN ESTADO</v>
      </c>
      <c r="GO345" t="str">
        <f>IF(N($H345)&lt;32,"",IF(GI345="","",GI345+31))</f>
        <v/>
      </c>
      <c r="GP345" t="str">
        <f>IF(GO345="","",TODAY()-GO345)</f>
        <v/>
      </c>
      <c r="GS345" t="str">
        <f>IF(GO345="","SIN ESTADO",IF(GQ345&lt;&gt;"","PAGA",IF(GP345&gt;0,"VENCIDA",IF(GP345&gt;=-5,"POR VENCER","AL DÍA"))))</f>
        <v>SIN ESTADO</v>
      </c>
      <c r="GU345" t="str">
        <f>IF(N($H345)&lt;33,"",IF(GO345="","",GO345+31))</f>
        <v/>
      </c>
      <c r="GV345" t="str">
        <f>IF(GU345="","",TODAY()-GU345)</f>
        <v/>
      </c>
      <c r="GY345" t="str">
        <f>IF(GU345="","SIN ESTADO",IF(GW345&lt;&gt;"","PAGA",IF(GV345&gt;0,"VENCIDA",IF(GV345&gt;=-5,"POR VENCER","AL DÍA"))))</f>
        <v>SIN ESTADO</v>
      </c>
      <c r="HA345" t="str">
        <f>IF(N($H345)&lt;34,"",IF(GU345="","",GU345+31))</f>
        <v/>
      </c>
      <c r="HB345" t="str">
        <f>IF(HA345="","",TODAY()-HA345)</f>
        <v/>
      </c>
      <c r="HE345" t="str">
        <f>IF(HA345="","SIN ESTADO",IF(HC345&lt;&gt;"","PAGA",IF(HB345&gt;0,"VENCIDA",IF(HB345&gt;=-5,"POR VENCER","AL DÍA"))))</f>
        <v>SIN ESTADO</v>
      </c>
      <c r="HG345" t="str">
        <f>IF(N($H345)&lt;35,"",IF(HA345="","",HA345+31))</f>
        <v/>
      </c>
      <c r="HH345" t="str">
        <f>IF(HG345="","",TODAY()-HG345)</f>
        <v/>
      </c>
      <c r="HK345" t="str">
        <f>IF(HG345="","SIN ESTADO",IF(HI345&lt;&gt;"","PAGA",IF(HH345&gt;0,"VENCIDA",IF(HH345&gt;=-5,"POR VENCER","AL DÍA"))))</f>
        <v>SIN ESTADO</v>
      </c>
      <c r="HM345" t="str">
        <f>IF(N($H345)&lt;36,"",IF(HG345="","",HG345+31))</f>
        <v/>
      </c>
      <c r="HN345" t="str">
        <f>IF(HM345="","",TODAY()-HM345)</f>
        <v/>
      </c>
      <c r="HQ345" t="str">
        <f>IF(HM345="","SIN ESTADO",IF(HO345&lt;&gt;"","PAGA",IF(HN345&gt;0,"VENCIDA",IF(HN345&gt;=-5,"POR VENCER","AL DÍA"))))</f>
        <v>SIN ESTADO</v>
      </c>
      <c r="HS345">
        <f>N345+T345+Z345+AF345+AL345+AR345+AX345+BD345+BJ345+BP345+BV345+CB345+CH345+CN345+CT345+CZ345+DF345+DL345+DR345+DX345+ED345+EJ345+EP345+EV345+FB345+FH345+FN345+FT345+FZ345+GF345+GL345+GR345+GX345+HD345+HJ345+HP345</f>
        <v>1000000</v>
      </c>
      <c r="HU345">
        <f>IFERROR(N($J345),0)</f>
        <v>1000000</v>
      </c>
      <c r="HW345">
        <f>SUMPRODUCT((MOD(COLUMN($M345:$HR345)-COLUMN($M345),6)=0)*ISNUMBER($M345:$HR345)*($M345:$HR345&gt;=RESUMEN!$C$26)*($M345:$HR345&lt;=RESUMEN!$C$27)*IFERROR(N($N345:$HS345),0))</f>
        <v>0</v>
      </c>
      <c r="HX345">
        <f>SUMPRODUCT((MOD(COLUMN($M345:$HR345)-COLUMN($M345),6)=0)*ISNUMBER($M345:$HR345)*($M345:$HR345&gt;=RESUMEN!$C$26)*($M345:$HR345&lt;=RESUMEN!$C$27))</f>
        <v>0</v>
      </c>
    </row>
    <row r="346">
      <c r="B346">
        <f>VENTAS!A345</f>
        <v>343</v>
      </c>
      <c r="C346" t="str">
        <f>VENTAS!B345</f>
        <v xml:space="preserve">LC2 - 34 - 10 </v>
      </c>
      <c r="D346" t="str">
        <f>VENTAS!C345</f>
        <v>VENDIDO</v>
      </c>
      <c r="E346">
        <f>VENTAS!D345</f>
        <v>28000000</v>
      </c>
      <c r="F346">
        <f>VENTAS!J345</f>
        <v>23500000</v>
      </c>
      <c r="G346">
        <f>VENTAS!F345</f>
        <v>46091</v>
      </c>
      <c r="H346">
        <f>VENTAS!K345</f>
        <v>24</v>
      </c>
      <c r="I346" t="str">
        <f>VENTAS!M345</f>
        <v xml:space="preserve">10 DE CADA MES </v>
      </c>
      <c r="J346">
        <f>VENTAS!L345</f>
        <v>979166.6666666666</v>
      </c>
      <c r="K346">
        <f>IF(N($H346)&lt;1,"",$G346+31)</f>
        <v>46122</v>
      </c>
      <c r="L346">
        <f>IF(K346="","",TODAY()-K346)</f>
        <v>196</v>
      </c>
      <c r="M346">
        <v>46125</v>
      </c>
      <c r="N346">
        <v>980000</v>
      </c>
      <c r="O346" t="str">
        <f>IF(K346="","SIN ESTADO",IF(M346&lt;&gt;"","PAGA",IF(L346&gt;0,"VENCIDA",IF(L346&gt;=-5,"POR VENCER","AL DÍA"))))</f>
        <v>PAGA</v>
      </c>
      <c r="P346" t="str">
        <v>TRANSFERENCIA</v>
      </c>
      <c r="Q346">
        <f>IF(N($H346)&lt;2,"",IF(K346="","",K346+31))</f>
        <v>46153</v>
      </c>
      <c r="R346">
        <f>IF(Q346="","",TODAY()-Q346)</f>
        <v>165</v>
      </c>
      <c r="S346">
        <v>46152</v>
      </c>
      <c r="T346">
        <v>980000</v>
      </c>
      <c r="U346" t="str">
        <f>IF(Q346="","SIN ESTADO",IF(S346&lt;&gt;"","PAGA",IF(R346&gt;0,"VENCIDA",IF(R346&gt;=-5,"POR VENCER","AL DÍA"))))</f>
        <v>PAGA</v>
      </c>
      <c r="V346" t="str">
        <v>TRANSFERENCIA</v>
      </c>
      <c r="W346">
        <f>IF(N($H346)&lt;3,"",IF(Q346="","",Q346+31))</f>
        <v>46184</v>
      </c>
      <c r="X346">
        <f>IF(W346="","",TODAY()-W346)</f>
        <v>134</v>
      </c>
      <c r="Y346">
        <v>46184</v>
      </c>
      <c r="Z346">
        <v>980000</v>
      </c>
      <c r="AA346" t="str">
        <f>IF(W346="","SIN ESTADO",IF(Y346&lt;&gt;"","PAGA",IF(X346&gt;0,"VENCIDA",IF(X346&gt;=-5,"POR VENCER","AL DÍA"))))</f>
        <v>PAGA</v>
      </c>
      <c r="AB346" t="str">
        <v>TRANSFERENCIA</v>
      </c>
      <c r="AC346">
        <f>IF(N($H346)&lt;4,"",IF(W346="","",W346+31))</f>
        <v>46215</v>
      </c>
      <c r="AD346">
        <f>IF(AC346="","",TODAY()-AC346)</f>
        <v>103</v>
      </c>
      <c r="AE346">
        <v>46214</v>
      </c>
      <c r="AF346">
        <v>950000</v>
      </c>
      <c r="AG346" t="str">
        <f>IF(AC346="","SIN ESTADO",IF(AE346&lt;&gt;"","PAGA",IF(AD346&gt;0,"VENCIDA",IF(AD346&gt;=-5,"POR VENCER","AL DÍA"))))</f>
        <v>PAGA</v>
      </c>
      <c r="AH346" t="str">
        <v>TRANSFERENCIA</v>
      </c>
      <c r="AI346">
        <f>IF(N($H346)&lt;5,"",IF(AC346="","",AC346+31))</f>
        <v>46246</v>
      </c>
      <c r="AJ346">
        <f>IF(AI346="","",TODAY()-AI346)</f>
        <v>72</v>
      </c>
      <c r="AK346">
        <v>46245</v>
      </c>
      <c r="AL346">
        <v>980000</v>
      </c>
      <c r="AM346" t="str">
        <f>IF(AI346="","SIN ESTADO",IF(AK346&lt;&gt;"","PAGA",IF(AJ346&gt;0,"VENCIDA",IF(AJ346&gt;=-5,"POR VENCER","AL DÍA"))))</f>
        <v>PAGA</v>
      </c>
      <c r="AN346" t="str">
        <v>TRANSFERENCIA</v>
      </c>
      <c r="AO346">
        <f>IF(N($H346)&lt;6,"",IF(AI346="","",AI346+31))</f>
        <v>46277</v>
      </c>
      <c r="AP346">
        <f>IF(AO346="","",TODAY()-AO346)</f>
        <v>41</v>
      </c>
      <c r="AQ346">
        <v>46273</v>
      </c>
      <c r="AR346">
        <v>980000</v>
      </c>
      <c r="AS346" t="str">
        <f>IF(AO346="","SIN ESTADO",IF(AQ346&lt;&gt;"","PAGA",IF(AP346&gt;0,"VENCIDA",IF(AP346&gt;=-5,"POR VENCER","AL DÍA"))))</f>
        <v>PAGA</v>
      </c>
      <c r="AT346" t="str">
        <v>TRANSFERENCIA</v>
      </c>
      <c r="AU346">
        <f>IF(N($H346)&lt;7,"",IF(AO346="","",AO346+31))</f>
        <v>46308</v>
      </c>
      <c r="AV346">
        <f>IF(AU346="","",TODAY()-AU346)</f>
        <v>10</v>
      </c>
      <c r="AW346">
        <v>46302</v>
      </c>
      <c r="AX346">
        <v>980000</v>
      </c>
      <c r="AY346" t="str">
        <f>IF(AU346="","SIN ESTADO",IF(AW346&lt;&gt;"","PAGA",IF(AV346&gt;0,"VENCIDA",IF(AV346&gt;=-5,"POR VENCER","AL DÍA"))))</f>
        <v>PAGA</v>
      </c>
      <c r="AZ346" t="str">
        <v>TRANSFERENCIA</v>
      </c>
      <c r="BA346">
        <f>IF(N($H346)&lt;8,"",IF(AU346="","",AU346+31))</f>
        <v>46339</v>
      </c>
      <c r="BB346">
        <f>IF(BA346="","",TODAY()-BA346)</f>
        <v>-21</v>
      </c>
      <c r="BE346" t="str">
        <f>IF(BA346="","SIN ESTADO",IF(BC346&lt;&gt;"","PAGA",IF(BB346&gt;0,"VENCIDA",IF(BB346&gt;=-5,"POR VENCER","AL DÍA"))))</f>
        <v>AL DÍA</v>
      </c>
      <c r="BG346">
        <f>IF(N($H346)&lt;9,"",IF(BA346="","",BA346+31))</f>
        <v>46370</v>
      </c>
      <c r="BH346">
        <f>IF(BG346="","",TODAY()-BG346)</f>
        <v>-52</v>
      </c>
      <c r="BK346" t="str">
        <f>IF(BG346="","SIN ESTADO",IF(BI346&lt;&gt;"","PAGA",IF(BH346&gt;0,"VENCIDA",IF(BH346&gt;=-5,"POR VENCER","AL DÍA"))))</f>
        <v>AL DÍA</v>
      </c>
      <c r="BM346">
        <f>IF(N($H346)&lt;10,"",IF(BG346="","",BG346+31))</f>
        <v>46401</v>
      </c>
      <c r="BN346">
        <f>IF(BM346="","",TODAY()-BM346)</f>
        <v>-83</v>
      </c>
      <c r="BQ346" t="str">
        <f>IF(BM346="","SIN ESTADO",IF(BO346&lt;&gt;"","PAGA",IF(BN346&gt;0,"VENCIDA",IF(BN346&gt;=-5,"POR VENCER","AL DÍA"))))</f>
        <v>AL DÍA</v>
      </c>
      <c r="BS346">
        <f>IF(N($H346)&lt;11,"",IF(BM346="","",BM346+31))</f>
        <v>46432</v>
      </c>
      <c r="BT346">
        <f>IF(BS346="","",TODAY()-BS346)</f>
        <v>-114</v>
      </c>
      <c r="BW346" t="str">
        <f>IF(BS346="","SIN ESTADO",IF(BU346&lt;&gt;"","PAGA",IF(BT346&gt;0,"VENCIDA",IF(BT346&gt;=-5,"POR VENCER","AL DÍA"))))</f>
        <v>AL DÍA</v>
      </c>
      <c r="BY346">
        <f>IF(N($H346)&lt;12,"",IF(BS346="","",BS346+31))</f>
        <v>46463</v>
      </c>
      <c r="BZ346">
        <f>IF(BY346="","",TODAY()-BY346)</f>
        <v>-145</v>
      </c>
      <c r="CC346" t="str">
        <f>IF(BY346="","SIN ESTADO",IF(CA346&lt;&gt;"","PAGA",IF(BZ346&gt;0,"VENCIDA",IF(BZ346&gt;=-5,"POR VENCER","AL DÍA"))))</f>
        <v>AL DÍA</v>
      </c>
      <c r="CE346">
        <f>IF(N($H346)&lt;13,"",IF(BY346="","",BY346+31))</f>
        <v>46494</v>
      </c>
      <c r="CF346">
        <f>IF(CE346="","",TODAY()-CE346)</f>
        <v>-176</v>
      </c>
      <c r="CI346" t="str">
        <f>IF(CE346="","SIN ESTADO",IF(CG346&lt;&gt;"","PAGA",IF(CF346&gt;0,"VENCIDA",IF(CF346&gt;=-5,"POR VENCER","AL DÍA"))))</f>
        <v>AL DÍA</v>
      </c>
      <c r="CK346">
        <f>IF(N($H346)&lt;14,"",IF(CE346="","",CE346+31))</f>
        <v>46525</v>
      </c>
      <c r="CL346">
        <f>IF(CK346="","",TODAY()-CK346)</f>
        <v>-207</v>
      </c>
      <c r="CO346" t="str">
        <f>IF(CK346="","SIN ESTADO",IF(CM346&lt;&gt;"","PAGA",IF(CL346&gt;0,"VENCIDA",IF(CL346&gt;=-5,"POR VENCER","AL DÍA"))))</f>
        <v>AL DÍA</v>
      </c>
      <c r="CQ346">
        <f>IF(N($H346)&lt;15,"",IF(CK346="","",CK346+31))</f>
        <v>46556</v>
      </c>
      <c r="CR346">
        <f>IF(CQ346="","",TODAY()-CQ346)</f>
        <v>-238</v>
      </c>
      <c r="CU346" t="str">
        <f>IF(CQ346="","SIN ESTADO",IF(CS346&lt;&gt;"","PAGA",IF(CR346&gt;0,"VENCIDA",IF(CR346&gt;=-5,"POR VENCER","AL DÍA"))))</f>
        <v>AL DÍA</v>
      </c>
      <c r="CW346">
        <f>IF(N($H346)&lt;16,"",IF(CQ346="","",CQ346+31))</f>
        <v>46587</v>
      </c>
      <c r="CX346">
        <f>IF(CW346="","",TODAY()-CW346)</f>
        <v>-269</v>
      </c>
      <c r="DA346" t="str">
        <f>IF(CW346="","SIN ESTADO",IF(CY346&lt;&gt;"","PAGA",IF(CX346&gt;0,"VENCIDA",IF(CX346&gt;=-5,"POR VENCER","AL DÍA"))))</f>
        <v>AL DÍA</v>
      </c>
      <c r="DC346">
        <f>IF(N($H346)&lt;17,"",IF(CW346="","",CW346+31))</f>
        <v>46618</v>
      </c>
      <c r="DD346">
        <f>IF(DC346="","",TODAY()-DC346)</f>
        <v>-300</v>
      </c>
      <c r="DG346" t="str">
        <f>IF(DC346="","SIN ESTADO",IF(DE346&lt;&gt;"","PAGA",IF(DD346&gt;0,"VENCIDA",IF(DD346&gt;=-5,"POR VENCER","AL DÍA"))))</f>
        <v>AL DÍA</v>
      </c>
      <c r="DI346">
        <f>IF(N($H346)&lt;18,"",IF(DC346="","",DC346+31))</f>
        <v>46649</v>
      </c>
      <c r="DJ346">
        <f>IF(DI346="","",TODAY()-DI346)</f>
        <v>-331</v>
      </c>
      <c r="DM346" t="str">
        <f>IF(DI346="","SIN ESTADO",IF(DK346&lt;&gt;"","PAGA",IF(DJ346&gt;0,"VENCIDA",IF(DJ346&gt;=-5,"POR VENCER","AL DÍA"))))</f>
        <v>AL DÍA</v>
      </c>
      <c r="DO346">
        <f>IF(N($H346)&lt;19,"",IF(DI346="","",DI346+31))</f>
        <v>46680</v>
      </c>
      <c r="DP346">
        <f>IF(DO346="","",TODAY()-DO346)</f>
        <v>-362</v>
      </c>
      <c r="DS346" t="str">
        <f>IF(DO346="","SIN ESTADO",IF(DQ346&lt;&gt;"","PAGA",IF(DP346&gt;0,"VENCIDA",IF(DP346&gt;=-5,"POR VENCER","AL DÍA"))))</f>
        <v>AL DÍA</v>
      </c>
      <c r="DU346">
        <f>IF(N($H346)&lt;20,"",IF(DO346="","",DO346+31))</f>
        <v>46711</v>
      </c>
      <c r="DV346">
        <f>IF(DU346="","",TODAY()-DU346)</f>
        <v>-393</v>
      </c>
      <c r="DY346" t="str">
        <f>IF(DU346="","SIN ESTADO",IF(DW346&lt;&gt;"","PAGA",IF(DV346&gt;0,"VENCIDA",IF(DV346&gt;=-5,"POR VENCER","AL DÍA"))))</f>
        <v>AL DÍA</v>
      </c>
      <c r="EA346">
        <f>IF(N($H346)&lt;21,"",IF(DU346="","",DU346+31))</f>
        <v>46742</v>
      </c>
      <c r="EB346">
        <f>IF(EA346="","",TODAY()-EA346)</f>
        <v>-424</v>
      </c>
      <c r="EE346" t="str">
        <f>IF(EA346="","SIN ESTADO",IF(EC346&lt;&gt;"","PAGA",IF(EB346&gt;0,"VENCIDA",IF(EB346&gt;=-5,"POR VENCER","AL DÍA"))))</f>
        <v>AL DÍA</v>
      </c>
      <c r="EG346">
        <f>IF(N($H346)&lt;22,"",IF(EA346="","",EA346+31))</f>
        <v>46773</v>
      </c>
      <c r="EH346">
        <f>IF(EG346="","",TODAY()-EG346)</f>
        <v>-455</v>
      </c>
      <c r="EK346" t="str">
        <f>IF(EG346="","SIN ESTADO",IF(EI346&lt;&gt;"","PAGA",IF(EH346&gt;0,"VENCIDA",IF(EH346&gt;=-5,"POR VENCER","AL DÍA"))))</f>
        <v>AL DÍA</v>
      </c>
      <c r="EM346">
        <f>IF(N($H346)&lt;23,"",IF(EG346="","",EG346+31))</f>
        <v>46804</v>
      </c>
      <c r="EN346">
        <f>IF(EM346="","",TODAY()-EM346)</f>
        <v>-486</v>
      </c>
      <c r="EQ346" t="str">
        <f>IF(EM346="","SIN ESTADO",IF(EO346&lt;&gt;"","PAGA",IF(EN346&gt;0,"VENCIDA",IF(EN346&gt;=-5,"POR VENCER","AL DÍA"))))</f>
        <v>AL DÍA</v>
      </c>
      <c r="ES346">
        <f>IF(N($H346)&lt;24,"",IF(EM346="","",EM346+31))</f>
        <v>46835</v>
      </c>
      <c r="ET346">
        <f>IF(ES346="","",TODAY()-ES346)</f>
        <v>-517</v>
      </c>
      <c r="EW346" t="str">
        <f>IF(ES346="","SIN ESTADO",IF(EU346&lt;&gt;"","PAGA",IF(ET346&gt;0,"VENCIDA",IF(ET346&gt;=-5,"POR VENCER","AL DÍA"))))</f>
        <v>AL DÍA</v>
      </c>
      <c r="EY346" t="str">
        <f>IF(N($H346)&lt;25,"",IF(ES346="","",ES346+31))</f>
        <v/>
      </c>
      <c r="EZ346" t="str">
        <f>IF(EY346="","",TODAY()-EY346)</f>
        <v/>
      </c>
      <c r="FC346" t="str">
        <f>IF(EY346="","SIN ESTADO",IF(FA346&lt;&gt;"","PAGA",IF(EZ346&gt;0,"VENCIDA",IF(EZ346&gt;=-5,"POR VENCER","AL DÍA"))))</f>
        <v>SIN ESTADO</v>
      </c>
      <c r="FE346" t="str">
        <f>IF(N($H346)&lt;26,"",IF(EY346="","",EY346+31))</f>
        <v/>
      </c>
      <c r="FF346" t="str">
        <f>IF(FE346="","",TODAY()-FE346)</f>
        <v/>
      </c>
      <c r="FI346" t="str">
        <f>IF(FE346="","SIN ESTADO",IF(FG346&lt;&gt;"","PAGA",IF(FF346&gt;0,"VENCIDA",IF(FF346&gt;=-5,"POR VENCER","AL DÍA"))))</f>
        <v>SIN ESTADO</v>
      </c>
      <c r="FK346" t="str">
        <f>IF(N($H346)&lt;27,"",IF(FE346="","",FE346+31))</f>
        <v/>
      </c>
      <c r="FL346" t="str">
        <f>IF(FK346="","",TODAY()-FK346)</f>
        <v/>
      </c>
      <c r="FO346" t="str">
        <f>IF(FK346="","SIN ESTADO",IF(FM346&lt;&gt;"","PAGA",IF(FL346&gt;0,"VENCIDA",IF(FL346&gt;=-5,"POR VENCER","AL DÍA"))))</f>
        <v>SIN ESTADO</v>
      </c>
      <c r="FQ346" t="str">
        <f>IF(N($H346)&lt;28,"",IF(FK346="","",FK346+31))</f>
        <v/>
      </c>
      <c r="FR346" t="str">
        <f>IF(FQ346="","",TODAY()-FQ346)</f>
        <v/>
      </c>
      <c r="FU346" t="str">
        <f>IF(FQ346="","SIN ESTADO",IF(FS346&lt;&gt;"","PAGA",IF(FR346&gt;0,"VENCIDA",IF(FR346&gt;=-5,"POR VENCER","AL DÍA"))))</f>
        <v>SIN ESTADO</v>
      </c>
      <c r="FW346" t="str">
        <f>IF(N($H346)&lt;29,"",IF(FQ346="","",FQ346+31))</f>
        <v/>
      </c>
      <c r="FX346" t="str">
        <f>IF(FW346="","",TODAY()-FW346)</f>
        <v/>
      </c>
      <c r="GA346" t="str">
        <f>IF(FW346="","SIN ESTADO",IF(FY346&lt;&gt;"","PAGA",IF(FX346&gt;0,"VENCIDA",IF(FX346&gt;=-5,"POR VENCER","AL DÍA"))))</f>
        <v>SIN ESTADO</v>
      </c>
      <c r="GC346" t="str">
        <f>IF(N($H346)&lt;30,"",IF(FW346="","",FW346+31))</f>
        <v/>
      </c>
      <c r="GD346" t="str">
        <f>IF(GC346="","",TODAY()-GC346)</f>
        <v/>
      </c>
      <c r="GG346" t="str">
        <f>IF(GC346="","SIN ESTADO",IF(GE346&lt;&gt;"","PAGA",IF(GD346&gt;0,"VENCIDA",IF(GD346&gt;=-5,"POR VENCER","AL DÍA"))))</f>
        <v>SIN ESTADO</v>
      </c>
      <c r="GI346" t="str">
        <f>IF(N($H346)&lt;31,"",IF(GC346="","",GC346+31))</f>
        <v/>
      </c>
      <c r="GJ346" t="str">
        <f>IF(GI346="","",TODAY()-GI346)</f>
        <v/>
      </c>
      <c r="GM346" t="str">
        <f>IF(GI346="","SIN ESTADO",IF(GK346&lt;&gt;"","PAGA",IF(GJ346&gt;0,"VENCIDA",IF(GJ346&gt;=-5,"POR VENCER","AL DÍA"))))</f>
        <v>SIN ESTADO</v>
      </c>
      <c r="GO346" t="str">
        <f>IF(N($H346)&lt;32,"",IF(GI346="","",GI346+31))</f>
        <v/>
      </c>
      <c r="GP346" t="str">
        <f>IF(GO346="","",TODAY()-GO346)</f>
        <v/>
      </c>
      <c r="GS346" t="str">
        <f>IF(GO346="","SIN ESTADO",IF(GQ346&lt;&gt;"","PAGA",IF(GP346&gt;0,"VENCIDA",IF(GP346&gt;=-5,"POR VENCER","AL DÍA"))))</f>
        <v>SIN ESTADO</v>
      </c>
      <c r="GU346" t="str">
        <f>IF(N($H346)&lt;33,"",IF(GO346="","",GO346+31))</f>
        <v/>
      </c>
      <c r="GV346" t="str">
        <f>IF(GU346="","",TODAY()-GU346)</f>
        <v/>
      </c>
      <c r="GY346" t="str">
        <f>IF(GU346="","SIN ESTADO",IF(GW346&lt;&gt;"","PAGA",IF(GV346&gt;0,"VENCIDA",IF(GV346&gt;=-5,"POR VENCER","AL DÍA"))))</f>
        <v>SIN ESTADO</v>
      </c>
      <c r="HA346" t="str">
        <f>IF(N($H346)&lt;34,"",IF(GU346="","",GU346+31))</f>
        <v/>
      </c>
      <c r="HB346" t="str">
        <f>IF(HA346="","",TODAY()-HA346)</f>
        <v/>
      </c>
      <c r="HE346" t="str">
        <f>IF(HA346="","SIN ESTADO",IF(HC346&lt;&gt;"","PAGA",IF(HB346&gt;0,"VENCIDA",IF(HB346&gt;=-5,"POR VENCER","AL DÍA"))))</f>
        <v>SIN ESTADO</v>
      </c>
      <c r="HG346" t="str">
        <f>IF(N($H346)&lt;35,"",IF(HA346="","",HA346+31))</f>
        <v/>
      </c>
      <c r="HH346" t="str">
        <f>IF(HG346="","",TODAY()-HG346)</f>
        <v/>
      </c>
      <c r="HK346" t="str">
        <f>IF(HG346="","SIN ESTADO",IF(HI346&lt;&gt;"","PAGA",IF(HH346&gt;0,"VENCIDA",IF(HH346&gt;=-5,"POR VENCER","AL DÍA"))))</f>
        <v>SIN ESTADO</v>
      </c>
      <c r="HM346" t="str">
        <f>IF(N($H346)&lt;36,"",IF(HG346="","",HG346+31))</f>
        <v/>
      </c>
      <c r="HN346" t="str">
        <f>IF(HM346="","",TODAY()-HM346)</f>
        <v/>
      </c>
      <c r="HQ346" t="str">
        <f>IF(HM346="","SIN ESTADO",IF(HO346&lt;&gt;"","PAGA",IF(HN346&gt;0,"VENCIDA",IF(HN346&gt;=-5,"POR VENCER","AL DÍA"))))</f>
        <v>SIN ESTADO</v>
      </c>
      <c r="HS346">
        <f>N346+T346+Z346+AF346+AL346+AR346+AX346+BD346+BJ346+BP346+BV346+CB346+CH346+CN346+CT346+CZ346+DF346+DL346+DR346+DX346+ED346+EJ346+EP346+EV346+FB346+FH346+FN346+FT346+FZ346+GF346+GL346+GR346+GX346+HD346+HJ346+HP346</f>
        <v>6830000</v>
      </c>
      <c r="HU346">
        <f>IFERROR(N($J346),0)</f>
        <v>979166.6666666666</v>
      </c>
      <c r="HW346">
        <f>SUMPRODUCT((MOD(COLUMN($M346:$HR346)-COLUMN($M346),6)=0)*ISNUMBER($M346:$HR346)*($M346:$HR346&gt;=RESUMEN!$C$26)*($M346:$HR346&lt;=RESUMEN!$C$27)*IFERROR(N($N346:$HS346),0))</f>
        <v>980000</v>
      </c>
      <c r="HX346">
        <f>SUMPRODUCT((MOD(COLUMN($M346:$HR346)-COLUMN($M346),6)=0)*ISNUMBER($M346:$HR346)*($M346:$HR346&gt;=RESUMEN!$C$26)*($M346:$HR346&lt;=RESUMEN!$C$27))</f>
        <v>1</v>
      </c>
    </row>
    <row r="347">
      <c r="B347">
        <f>VENTAS!A346</f>
        <v>344</v>
      </c>
      <c r="C347" t="str">
        <f>VENTAS!B346</f>
        <v xml:space="preserve">LC2 - 34 - 11 </v>
      </c>
      <c r="D347" t="str">
        <f>VENTAS!C346</f>
        <v>VENDIDO</v>
      </c>
      <c r="E347">
        <f>VENTAS!D346</f>
        <v>28000000</v>
      </c>
      <c r="F347">
        <f>VENTAS!J346</f>
        <v>24000000</v>
      </c>
      <c r="G347">
        <f>VENTAS!F346</f>
        <v>46097</v>
      </c>
      <c r="H347">
        <f>VENTAS!K346</f>
        <v>24</v>
      </c>
      <c r="I347" t="str">
        <f>VENTAS!M346</f>
        <v xml:space="preserve">16 DE CADA MES </v>
      </c>
      <c r="J347">
        <f>VENTAS!L346</f>
        <v>1000000</v>
      </c>
      <c r="K347">
        <f>IF(N($H347)&lt;1,"",$G347+31)</f>
        <v>46128</v>
      </c>
      <c r="L347">
        <f>IF(K347="","",TODAY()-K347)</f>
        <v>190</v>
      </c>
      <c r="O347" t="str">
        <f>IF(K347="","SIN ESTADO",IF(M347&lt;&gt;"","PAGA",IF(L347&gt;0,"VENCIDA",IF(L347&gt;=-5,"POR VENCER","AL DÍA"))))</f>
        <v>VENCIDA</v>
      </c>
      <c r="Q347">
        <f>IF(N($H347)&lt;2,"",IF(K347="","",K347+31))</f>
        <v>46159</v>
      </c>
      <c r="R347">
        <f>IF(Q347="","",TODAY()-Q347)</f>
        <v>159</v>
      </c>
      <c r="U347" t="str">
        <f>IF(Q347="","SIN ESTADO",IF(S347&lt;&gt;"","PAGA",IF(R347&gt;0,"VENCIDA",IF(R347&gt;=-5,"POR VENCER","AL DÍA"))))</f>
        <v>VENCIDA</v>
      </c>
      <c r="W347">
        <f>IF(N($H347)&lt;3,"",IF(Q347="","",Q347+31))</f>
        <v>46190</v>
      </c>
      <c r="X347">
        <f>IF(W347="","",TODAY()-W347)</f>
        <v>128</v>
      </c>
      <c r="AA347" t="str">
        <f>IF(W347="","SIN ESTADO",IF(Y347&lt;&gt;"","PAGA",IF(X347&gt;0,"VENCIDA",IF(X347&gt;=-5,"POR VENCER","AL DÍA"))))</f>
        <v>VENCIDA</v>
      </c>
      <c r="AC347">
        <f>IF(N($H347)&lt;4,"",IF(W347="","",W347+31))</f>
        <v>46221</v>
      </c>
      <c r="AD347">
        <f>IF(AC347="","",TODAY()-AC347)</f>
        <v>97</v>
      </c>
      <c r="AG347" t="str">
        <f>IF(AC347="","SIN ESTADO",IF(AE347&lt;&gt;"","PAGA",IF(AD347&gt;0,"VENCIDA",IF(AD347&gt;=-5,"POR VENCER","AL DÍA"))))</f>
        <v>VENCIDA</v>
      </c>
      <c r="AI347">
        <f>IF(N($H347)&lt;5,"",IF(AC347="","",AC347+31))</f>
        <v>46252</v>
      </c>
      <c r="AJ347">
        <f>IF(AI347="","",TODAY()-AI347)</f>
        <v>66</v>
      </c>
      <c r="AM347" t="str">
        <f>IF(AI347="","SIN ESTADO",IF(AK347&lt;&gt;"","PAGA",IF(AJ347&gt;0,"VENCIDA",IF(AJ347&gt;=-5,"POR VENCER","AL DÍA"))))</f>
        <v>VENCIDA</v>
      </c>
      <c r="AO347">
        <f>IF(N($H347)&lt;6,"",IF(AI347="","",AI347+31))</f>
        <v>46283</v>
      </c>
      <c r="AP347">
        <f>IF(AO347="","",TODAY()-AO347)</f>
        <v>35</v>
      </c>
      <c r="AS347" t="str">
        <f>IF(AO347="","SIN ESTADO",IF(AQ347&lt;&gt;"","PAGA",IF(AP347&gt;0,"VENCIDA",IF(AP347&gt;=-5,"POR VENCER","AL DÍA"))))</f>
        <v>VENCIDA</v>
      </c>
      <c r="AU347">
        <f>IF(N($H347)&lt;7,"",IF(AO347="","",AO347+31))</f>
        <v>46314</v>
      </c>
      <c r="AV347">
        <f>IF(AU347="","",TODAY()-AU347)</f>
        <v>4</v>
      </c>
      <c r="AY347" t="str">
        <f>IF(AU347="","SIN ESTADO",IF(AW347&lt;&gt;"","PAGA",IF(AV347&gt;0,"VENCIDA",IF(AV347&gt;=-5,"POR VENCER","AL DÍA"))))</f>
        <v>VENCIDA</v>
      </c>
      <c r="BA347">
        <f>IF(N($H347)&lt;8,"",IF(AU347="","",AU347+31))</f>
        <v>46345</v>
      </c>
      <c r="BB347">
        <f>IF(BA347="","",TODAY()-BA347)</f>
        <v>-27</v>
      </c>
      <c r="BE347" t="str">
        <f>IF(BA347="","SIN ESTADO",IF(BC347&lt;&gt;"","PAGA",IF(BB347&gt;0,"VENCIDA",IF(BB347&gt;=-5,"POR VENCER","AL DÍA"))))</f>
        <v>AL DÍA</v>
      </c>
      <c r="BG347">
        <f>IF(N($H347)&lt;9,"",IF(BA347="","",BA347+31))</f>
        <v>46376</v>
      </c>
      <c r="BH347">
        <f>IF(BG347="","",TODAY()-BG347)</f>
        <v>-58</v>
      </c>
      <c r="BK347" t="str">
        <f>IF(BG347="","SIN ESTADO",IF(BI347&lt;&gt;"","PAGA",IF(BH347&gt;0,"VENCIDA",IF(BH347&gt;=-5,"POR VENCER","AL DÍA"))))</f>
        <v>AL DÍA</v>
      </c>
      <c r="BM347">
        <f>IF(N($H347)&lt;10,"",IF(BG347="","",BG347+31))</f>
        <v>46407</v>
      </c>
      <c r="BN347">
        <f>IF(BM347="","",TODAY()-BM347)</f>
        <v>-89</v>
      </c>
      <c r="BQ347" t="str">
        <f>IF(BM347="","SIN ESTADO",IF(BO347&lt;&gt;"","PAGA",IF(BN347&gt;0,"VENCIDA",IF(BN347&gt;=-5,"POR VENCER","AL DÍA"))))</f>
        <v>AL DÍA</v>
      </c>
      <c r="BS347">
        <f>IF(N($H347)&lt;11,"",IF(BM347="","",BM347+31))</f>
        <v>46438</v>
      </c>
      <c r="BT347">
        <f>IF(BS347="","",TODAY()-BS347)</f>
        <v>-120</v>
      </c>
      <c r="BW347" t="str">
        <f>IF(BS347="","SIN ESTADO",IF(BU347&lt;&gt;"","PAGA",IF(BT347&gt;0,"VENCIDA",IF(BT347&gt;=-5,"POR VENCER","AL DÍA"))))</f>
        <v>AL DÍA</v>
      </c>
      <c r="BY347">
        <f>IF(N($H347)&lt;12,"",IF(BS347="","",BS347+31))</f>
        <v>46469</v>
      </c>
      <c r="BZ347">
        <f>IF(BY347="","",TODAY()-BY347)</f>
        <v>-151</v>
      </c>
      <c r="CC347" t="str">
        <f>IF(BY347="","SIN ESTADO",IF(CA347&lt;&gt;"","PAGA",IF(BZ347&gt;0,"VENCIDA",IF(BZ347&gt;=-5,"POR VENCER","AL DÍA"))))</f>
        <v>AL DÍA</v>
      </c>
      <c r="CE347">
        <f>IF(N($H347)&lt;13,"",IF(BY347="","",BY347+31))</f>
        <v>46500</v>
      </c>
      <c r="CF347">
        <f>IF(CE347="","",TODAY()-CE347)</f>
        <v>-182</v>
      </c>
      <c r="CI347" t="str">
        <f>IF(CE347="","SIN ESTADO",IF(CG347&lt;&gt;"","PAGA",IF(CF347&gt;0,"VENCIDA",IF(CF347&gt;=-5,"POR VENCER","AL DÍA"))))</f>
        <v>AL DÍA</v>
      </c>
      <c r="CK347">
        <f>IF(N($H347)&lt;14,"",IF(CE347="","",CE347+31))</f>
        <v>46531</v>
      </c>
      <c r="CL347">
        <f>IF(CK347="","",TODAY()-CK347)</f>
        <v>-213</v>
      </c>
      <c r="CO347" t="str">
        <f>IF(CK347="","SIN ESTADO",IF(CM347&lt;&gt;"","PAGA",IF(CL347&gt;0,"VENCIDA",IF(CL347&gt;=-5,"POR VENCER","AL DÍA"))))</f>
        <v>AL DÍA</v>
      </c>
      <c r="CQ347">
        <f>IF(N($H347)&lt;15,"",IF(CK347="","",CK347+31))</f>
        <v>46562</v>
      </c>
      <c r="CR347">
        <f>IF(CQ347="","",TODAY()-CQ347)</f>
        <v>-244</v>
      </c>
      <c r="CU347" t="str">
        <f>IF(CQ347="","SIN ESTADO",IF(CS347&lt;&gt;"","PAGA",IF(CR347&gt;0,"VENCIDA",IF(CR347&gt;=-5,"POR VENCER","AL DÍA"))))</f>
        <v>AL DÍA</v>
      </c>
      <c r="CW347">
        <f>IF(N($H347)&lt;16,"",IF(CQ347="","",CQ347+31))</f>
        <v>46593</v>
      </c>
      <c r="CX347">
        <f>IF(CW347="","",TODAY()-CW347)</f>
        <v>-275</v>
      </c>
      <c r="DA347" t="str">
        <f>IF(CW347="","SIN ESTADO",IF(CY347&lt;&gt;"","PAGA",IF(CX347&gt;0,"VENCIDA",IF(CX347&gt;=-5,"POR VENCER","AL DÍA"))))</f>
        <v>AL DÍA</v>
      </c>
      <c r="DC347">
        <f>IF(N($H347)&lt;17,"",IF(CW347="","",CW347+31))</f>
        <v>46624</v>
      </c>
      <c r="DD347">
        <f>IF(DC347="","",TODAY()-DC347)</f>
        <v>-306</v>
      </c>
      <c r="DG347" t="str">
        <f>IF(DC347="","SIN ESTADO",IF(DE347&lt;&gt;"","PAGA",IF(DD347&gt;0,"VENCIDA",IF(DD347&gt;=-5,"POR VENCER","AL DÍA"))))</f>
        <v>AL DÍA</v>
      </c>
      <c r="DI347">
        <f>IF(N($H347)&lt;18,"",IF(DC347="","",DC347+31))</f>
        <v>46655</v>
      </c>
      <c r="DJ347">
        <f>IF(DI347="","",TODAY()-DI347)</f>
        <v>-337</v>
      </c>
      <c r="DM347" t="str">
        <f>IF(DI347="","SIN ESTADO",IF(DK347&lt;&gt;"","PAGA",IF(DJ347&gt;0,"VENCIDA",IF(DJ347&gt;=-5,"POR VENCER","AL DÍA"))))</f>
        <v>AL DÍA</v>
      </c>
      <c r="DO347">
        <f>IF(N($H347)&lt;19,"",IF(DI347="","",DI347+31))</f>
        <v>46686</v>
      </c>
      <c r="DP347">
        <f>IF(DO347="","",TODAY()-DO347)</f>
        <v>-368</v>
      </c>
      <c r="DS347" t="str">
        <f>IF(DO347="","SIN ESTADO",IF(DQ347&lt;&gt;"","PAGA",IF(DP347&gt;0,"VENCIDA",IF(DP347&gt;=-5,"POR VENCER","AL DÍA"))))</f>
        <v>AL DÍA</v>
      </c>
      <c r="DU347">
        <f>IF(N($H347)&lt;20,"",IF(DO347="","",DO347+31))</f>
        <v>46717</v>
      </c>
      <c r="DV347">
        <f>IF(DU347="","",TODAY()-DU347)</f>
        <v>-399</v>
      </c>
      <c r="DY347" t="str">
        <f>IF(DU347="","SIN ESTADO",IF(DW347&lt;&gt;"","PAGA",IF(DV347&gt;0,"VENCIDA",IF(DV347&gt;=-5,"POR VENCER","AL DÍA"))))</f>
        <v>AL DÍA</v>
      </c>
      <c r="EA347">
        <f>IF(N($H347)&lt;21,"",IF(DU347="","",DU347+31))</f>
        <v>46748</v>
      </c>
      <c r="EB347">
        <f>IF(EA347="","",TODAY()-EA347)</f>
        <v>-430</v>
      </c>
      <c r="EE347" t="str">
        <f>IF(EA347="","SIN ESTADO",IF(EC347&lt;&gt;"","PAGA",IF(EB347&gt;0,"VENCIDA",IF(EB347&gt;=-5,"POR VENCER","AL DÍA"))))</f>
        <v>AL DÍA</v>
      </c>
      <c r="EG347">
        <f>IF(N($H347)&lt;22,"",IF(EA347="","",EA347+31))</f>
        <v>46779</v>
      </c>
      <c r="EH347">
        <f>IF(EG347="","",TODAY()-EG347)</f>
        <v>-461</v>
      </c>
      <c r="EK347" t="str">
        <f>IF(EG347="","SIN ESTADO",IF(EI347&lt;&gt;"","PAGA",IF(EH347&gt;0,"VENCIDA",IF(EH347&gt;=-5,"POR VENCER","AL DÍA"))))</f>
        <v>AL DÍA</v>
      </c>
      <c r="EM347">
        <f>IF(N($H347)&lt;23,"",IF(EG347="","",EG347+31))</f>
        <v>46810</v>
      </c>
      <c r="EN347">
        <f>IF(EM347="","",TODAY()-EM347)</f>
        <v>-492</v>
      </c>
      <c r="EQ347" t="str">
        <f>IF(EM347="","SIN ESTADO",IF(EO347&lt;&gt;"","PAGA",IF(EN347&gt;0,"VENCIDA",IF(EN347&gt;=-5,"POR VENCER","AL DÍA"))))</f>
        <v>AL DÍA</v>
      </c>
      <c r="ES347">
        <f>IF(N($H347)&lt;24,"",IF(EM347="","",EM347+31))</f>
        <v>46841</v>
      </c>
      <c r="ET347">
        <f>IF(ES347="","",TODAY()-ES347)</f>
        <v>-523</v>
      </c>
      <c r="EW347" t="str">
        <f>IF(ES347="","SIN ESTADO",IF(EU347&lt;&gt;"","PAGA",IF(ET347&gt;0,"VENCIDA",IF(ET347&gt;=-5,"POR VENCER","AL DÍA"))))</f>
        <v>AL DÍA</v>
      </c>
      <c r="EY347" t="str">
        <f>IF(N($H347)&lt;25,"",IF(ES347="","",ES347+31))</f>
        <v/>
      </c>
      <c r="EZ347" t="str">
        <f>IF(EY347="","",TODAY()-EY347)</f>
        <v/>
      </c>
      <c r="FC347" t="str">
        <f>IF(EY347="","SIN ESTADO",IF(FA347&lt;&gt;"","PAGA",IF(EZ347&gt;0,"VENCIDA",IF(EZ347&gt;=-5,"POR VENCER","AL DÍA"))))</f>
        <v>SIN ESTADO</v>
      </c>
      <c r="FE347" t="str">
        <f>IF(N($H347)&lt;26,"",IF(EY347="","",EY347+31))</f>
        <v/>
      </c>
      <c r="FF347" t="str">
        <f>IF(FE347="","",TODAY()-FE347)</f>
        <v/>
      </c>
      <c r="FI347" t="str">
        <f>IF(FE347="","SIN ESTADO",IF(FG347&lt;&gt;"","PAGA",IF(FF347&gt;0,"VENCIDA",IF(FF347&gt;=-5,"POR VENCER","AL DÍA"))))</f>
        <v>SIN ESTADO</v>
      </c>
      <c r="FK347" t="str">
        <f>IF(N($H347)&lt;27,"",IF(FE347="","",FE347+31))</f>
        <v/>
      </c>
      <c r="FL347" t="str">
        <f>IF(FK347="","",TODAY()-FK347)</f>
        <v/>
      </c>
      <c r="FO347" t="str">
        <f>IF(FK347="","SIN ESTADO",IF(FM347&lt;&gt;"","PAGA",IF(FL347&gt;0,"VENCIDA",IF(FL347&gt;=-5,"POR VENCER","AL DÍA"))))</f>
        <v>SIN ESTADO</v>
      </c>
      <c r="FQ347" t="str">
        <f>IF(N($H347)&lt;28,"",IF(FK347="","",FK347+31))</f>
        <v/>
      </c>
      <c r="FR347" t="str">
        <f>IF(FQ347="","",TODAY()-FQ347)</f>
        <v/>
      </c>
      <c r="FU347" t="str">
        <f>IF(FQ347="","SIN ESTADO",IF(FS347&lt;&gt;"","PAGA",IF(FR347&gt;0,"VENCIDA",IF(FR347&gt;=-5,"POR VENCER","AL DÍA"))))</f>
        <v>SIN ESTADO</v>
      </c>
      <c r="FW347" t="str">
        <f>IF(N($H347)&lt;29,"",IF(FQ347="","",FQ347+31))</f>
        <v/>
      </c>
      <c r="FX347" t="str">
        <f>IF(FW347="","",TODAY()-FW347)</f>
        <v/>
      </c>
      <c r="GA347" t="str">
        <f>IF(FW347="","SIN ESTADO",IF(FY347&lt;&gt;"","PAGA",IF(FX347&gt;0,"VENCIDA",IF(FX347&gt;=-5,"POR VENCER","AL DÍA"))))</f>
        <v>SIN ESTADO</v>
      </c>
      <c r="GC347" t="str">
        <f>IF(N($H347)&lt;30,"",IF(FW347="","",FW347+31))</f>
        <v/>
      </c>
      <c r="GD347" t="str">
        <f>IF(GC347="","",TODAY()-GC347)</f>
        <v/>
      </c>
      <c r="GG347" t="str">
        <f>IF(GC347="","SIN ESTADO",IF(GE347&lt;&gt;"","PAGA",IF(GD347&gt;0,"VENCIDA",IF(GD347&gt;=-5,"POR VENCER","AL DÍA"))))</f>
        <v>SIN ESTADO</v>
      </c>
      <c r="GI347" t="str">
        <f>IF(N($H347)&lt;31,"",IF(GC347="","",GC347+31))</f>
        <v/>
      </c>
      <c r="GJ347" t="str">
        <f>IF(GI347="","",TODAY()-GI347)</f>
        <v/>
      </c>
      <c r="GM347" t="str">
        <f>IF(GI347="","SIN ESTADO",IF(GK347&lt;&gt;"","PAGA",IF(GJ347&gt;0,"VENCIDA",IF(GJ347&gt;=-5,"POR VENCER","AL DÍA"))))</f>
        <v>SIN ESTADO</v>
      </c>
      <c r="GO347" t="str">
        <f>IF(N($H347)&lt;32,"",IF(GI347="","",GI347+31))</f>
        <v/>
      </c>
      <c r="GP347" t="str">
        <f>IF(GO347="","",TODAY()-GO347)</f>
        <v/>
      </c>
      <c r="GS347" t="str">
        <f>IF(GO347="","SIN ESTADO",IF(GQ347&lt;&gt;"","PAGA",IF(GP347&gt;0,"VENCIDA",IF(GP347&gt;=-5,"POR VENCER","AL DÍA"))))</f>
        <v>SIN ESTADO</v>
      </c>
      <c r="GU347" t="str">
        <f>IF(N($H347)&lt;33,"",IF(GO347="","",GO347+31))</f>
        <v/>
      </c>
      <c r="GV347" t="str">
        <f>IF(GU347="","",TODAY()-GU347)</f>
        <v/>
      </c>
      <c r="GY347" t="str">
        <f>IF(GU347="","SIN ESTADO",IF(GW347&lt;&gt;"","PAGA",IF(GV347&gt;0,"VENCIDA",IF(GV347&gt;=-5,"POR VENCER","AL DÍA"))))</f>
        <v>SIN ESTADO</v>
      </c>
      <c r="HA347" t="str">
        <f>IF(N($H347)&lt;34,"",IF(GU347="","",GU347+31))</f>
        <v/>
      </c>
      <c r="HB347" t="str">
        <f>IF(HA347="","",TODAY()-HA347)</f>
        <v/>
      </c>
      <c r="HE347" t="str">
        <f>IF(HA347="","SIN ESTADO",IF(HC347&lt;&gt;"","PAGA",IF(HB347&gt;0,"VENCIDA",IF(HB347&gt;=-5,"POR VENCER","AL DÍA"))))</f>
        <v>SIN ESTADO</v>
      </c>
      <c r="HG347" t="str">
        <f>IF(N($H347)&lt;35,"",IF(HA347="","",HA347+31))</f>
        <v/>
      </c>
      <c r="HH347" t="str">
        <f>IF(HG347="","",TODAY()-HG347)</f>
        <v/>
      </c>
      <c r="HK347" t="str">
        <f>IF(HG347="","SIN ESTADO",IF(HI347&lt;&gt;"","PAGA",IF(HH347&gt;0,"VENCIDA",IF(HH347&gt;=-5,"POR VENCER","AL DÍA"))))</f>
        <v>SIN ESTADO</v>
      </c>
      <c r="HM347" t="str">
        <f>IF(N($H347)&lt;36,"",IF(HG347="","",HG347+31))</f>
        <v/>
      </c>
      <c r="HN347" t="str">
        <f>IF(HM347="","",TODAY()-HM347)</f>
        <v/>
      </c>
      <c r="HQ347" t="str">
        <f>IF(HM347="","SIN ESTADO",IF(HO347&lt;&gt;"","PAGA",IF(HN347&gt;0,"VENCIDA",IF(HN347&gt;=-5,"POR VENCER","AL DÍA"))))</f>
        <v>SIN ESTADO</v>
      </c>
      <c r="HS347">
        <f>N347+T347+Z347+AF347+AL347+AR347+AX347+BD347+BJ347+BP347+BV347+CB347+CH347+CN347+CT347+CZ347+DF347+DL347+DR347+DX347+ED347+EJ347+EP347+EV347+FB347+FH347+FN347+FT347+FZ347+GF347+GL347+GR347+GX347+HD347+HJ347+HP347</f>
        <v>0</v>
      </c>
      <c r="HU347">
        <f>IFERROR(N($J347),0)</f>
        <v>1000000</v>
      </c>
      <c r="HW347">
        <f>SUMPRODUCT((MOD(COLUMN($M347:$HR347)-COLUMN($M347),6)=0)*ISNUMBER($M347:$HR347)*($M347:$HR347&gt;=RESUMEN!$C$26)*($M347:$HR347&lt;=RESUMEN!$C$27)*IFERROR(N($N347:$HS347),0))</f>
        <v>0</v>
      </c>
      <c r="HX347">
        <f>SUMPRODUCT((MOD(COLUMN($M347:$HR347)-COLUMN($M347),6)=0)*ISNUMBER($M347:$HR347)*($M347:$HR347&gt;=RESUMEN!$C$26)*($M347:$HR347&lt;=RESUMEN!$C$27))</f>
        <v>0</v>
      </c>
    </row>
    <row r="348">
      <c r="B348">
        <f>VENTAS!A347</f>
        <v>345</v>
      </c>
      <c r="C348" t="str">
        <f>VENTAS!B347</f>
        <v xml:space="preserve">LC2 - 34 - 12 </v>
      </c>
      <c r="D348" t="str">
        <f>VENTAS!C347</f>
        <v>VENDIDO</v>
      </c>
      <c r="E348">
        <f>VENTAS!D347</f>
        <v>33000000</v>
      </c>
      <c r="F348">
        <f>VENTAS!J347</f>
        <v>29000000</v>
      </c>
      <c r="G348">
        <f>VENTAS!F347</f>
        <v>45908</v>
      </c>
      <c r="H348">
        <f>VENTAS!K347</f>
        <v>24</v>
      </c>
      <c r="I348" t="str">
        <f>VENTAS!M347</f>
        <v xml:space="preserve">08 DE CADA MES </v>
      </c>
      <c r="J348">
        <f>VENTAS!L347</f>
        <v>1208333.3333333333</v>
      </c>
      <c r="K348">
        <f>IF(N($H348)&lt;1,"",$G348+31)</f>
        <v>45939</v>
      </c>
      <c r="L348">
        <f>IF(K348="","",TODAY()-K348)</f>
        <v>379</v>
      </c>
      <c r="M348">
        <v>45938</v>
      </c>
      <c r="N348">
        <v>1208300</v>
      </c>
      <c r="O348" t="str">
        <f>IF(K348="","SIN ESTADO",IF(M348&lt;&gt;"","PAGA",IF(L348&gt;0,"VENCIDA",IF(L348&gt;=-5,"POR VENCER","AL DÍA"))))</f>
        <v>PAGA</v>
      </c>
      <c r="P348" t="str">
        <v>TRANSFERENCIA</v>
      </c>
      <c r="Q348">
        <f>IF(N($H348)&lt;2,"",IF(K348="","",K348+31))</f>
        <v>45970</v>
      </c>
      <c r="R348">
        <f>IF(Q348="","",TODAY()-Q348)</f>
        <v>348</v>
      </c>
      <c r="S348">
        <v>45969</v>
      </c>
      <c r="T348">
        <v>1209000</v>
      </c>
      <c r="U348" t="str">
        <f>IF(Q348="","SIN ESTADO",IF(S348&lt;&gt;"","PAGA",IF(R348&gt;0,"VENCIDA",IF(R348&gt;=-5,"POR VENCER","AL DÍA"))))</f>
        <v>PAGA</v>
      </c>
      <c r="V348" t="str">
        <v>TRANSFERENCIA</v>
      </c>
      <c r="W348">
        <f>IF(N($H348)&lt;3,"",IF(Q348="","",Q348+31))</f>
        <v>46001</v>
      </c>
      <c r="X348">
        <f>IF(W348="","",TODAY()-W348)</f>
        <v>317</v>
      </c>
      <c r="Y348">
        <v>45998</v>
      </c>
      <c r="Z348">
        <v>1209000</v>
      </c>
      <c r="AA348" t="str">
        <f>IF(W348="","SIN ESTADO",IF(Y348&lt;&gt;"","PAGA",IF(X348&gt;0,"VENCIDA",IF(X348&gt;=-5,"POR VENCER","AL DÍA"))))</f>
        <v>PAGA</v>
      </c>
      <c r="AB348" t="str">
        <v>TRANSFERENCIA</v>
      </c>
      <c r="AC348">
        <f>IF(N($H348)&lt;4,"",IF(W348="","",W348+31))</f>
        <v>46032</v>
      </c>
      <c r="AD348">
        <f>IF(AC348="","",TODAY()-AC348)</f>
        <v>286</v>
      </c>
      <c r="AE348">
        <v>46031</v>
      </c>
      <c r="AF348">
        <v>1209000</v>
      </c>
      <c r="AG348" t="str">
        <f>IF(AC348="","SIN ESTADO",IF(AE348&lt;&gt;"","PAGA",IF(AD348&gt;0,"VENCIDA",IF(AD348&gt;=-5,"POR VENCER","AL DÍA"))))</f>
        <v>PAGA</v>
      </c>
      <c r="AH348" t="str">
        <v>EFECTIVO</v>
      </c>
      <c r="AI348">
        <f>IF(N($H348)&lt;5,"",IF(AC348="","",AC348+31))</f>
        <v>46063</v>
      </c>
      <c r="AJ348">
        <f>IF(AI348="","",TODAY()-AI348)</f>
        <v>255</v>
      </c>
      <c r="AK348">
        <v>46073</v>
      </c>
      <c r="AL348">
        <v>1210000</v>
      </c>
      <c r="AM348" t="str">
        <f>IF(AI348="","SIN ESTADO",IF(AK348&lt;&gt;"","PAGA",IF(AJ348&gt;0,"VENCIDA",IF(AJ348&gt;=-5,"POR VENCER","AL DÍA"))))</f>
        <v>PAGA</v>
      </c>
      <c r="AN348" t="str">
        <v>TRANSFERENCIA</v>
      </c>
      <c r="AO348">
        <f>IF(N($H348)&lt;6,"",IF(AI348="","",AI348+31))</f>
        <v>46094</v>
      </c>
      <c r="AP348">
        <f>IF(AO348="","",TODAY()-AO348)</f>
        <v>224</v>
      </c>
      <c r="AQ348">
        <v>46097</v>
      </c>
      <c r="AR348">
        <v>1210000</v>
      </c>
      <c r="AS348" t="str">
        <f>IF(AO348="","SIN ESTADO",IF(AQ348&lt;&gt;"","PAGA",IF(AP348&gt;0,"VENCIDA",IF(AP348&gt;=-5,"POR VENCER","AL DÍA"))))</f>
        <v>PAGA</v>
      </c>
      <c r="AT348" t="str">
        <v>TRANSFERENCIA</v>
      </c>
      <c r="AU348">
        <f>IF(N($H348)&lt;7,"",IF(AO348="","",AO348+31))</f>
        <v>46125</v>
      </c>
      <c r="AV348">
        <f>IF(AU348="","",TODAY()-AU348)</f>
        <v>193</v>
      </c>
      <c r="AW348">
        <v>46134</v>
      </c>
      <c r="AX348">
        <v>1210000</v>
      </c>
      <c r="AY348" t="str">
        <f>IF(AU348="","SIN ESTADO",IF(AW348&lt;&gt;"","PAGA",IF(AV348&gt;0,"VENCIDA",IF(AV348&gt;=-5,"POR VENCER","AL DÍA"))))</f>
        <v>PAGA</v>
      </c>
      <c r="AZ348" t="str">
        <v>TRANSFERENCIA</v>
      </c>
      <c r="BA348">
        <f>IF(N($H348)&lt;8,"",IF(AU348="","",AU348+31))</f>
        <v>46156</v>
      </c>
      <c r="BB348">
        <f>IF(BA348="","",TODAY()-BA348)</f>
        <v>162</v>
      </c>
      <c r="BC348">
        <v>46168</v>
      </c>
      <c r="BD348">
        <v>1209000</v>
      </c>
      <c r="BE348" t="str">
        <f>IF(BA348="","SIN ESTADO",IF(BC348&lt;&gt;"","PAGA",IF(BB348&gt;0,"VENCIDA",IF(BB348&gt;=-5,"POR VENCER","AL DÍA"))))</f>
        <v>PAGA</v>
      </c>
      <c r="BF348" t="str">
        <v>TRANSFERENCIA</v>
      </c>
      <c r="BG348">
        <f>IF(N($H348)&lt;9,"",IF(BA348="","",BA348+31))</f>
        <v>46187</v>
      </c>
      <c r="BH348">
        <f>IF(BG348="","",TODAY()-BG348)</f>
        <v>131</v>
      </c>
      <c r="BI348">
        <v>46190</v>
      </c>
      <c r="BJ348">
        <v>1209000</v>
      </c>
      <c r="BK348" t="str">
        <f>IF(BG348="","SIN ESTADO",IF(BI348&lt;&gt;"","PAGA",IF(BH348&gt;0,"VENCIDA",IF(BH348&gt;=-5,"POR VENCER","AL DÍA"))))</f>
        <v>PAGA</v>
      </c>
      <c r="BL348" t="str">
        <v>TRANSFERENCIA</v>
      </c>
      <c r="BM348">
        <f>IF(N($H348)&lt;10,"",IF(BG348="","",BG348+31))</f>
        <v>46218</v>
      </c>
      <c r="BN348">
        <f>IF(BM348="","",TODAY()-BM348)</f>
        <v>100</v>
      </c>
      <c r="BO348">
        <v>46233</v>
      </c>
      <c r="BP348">
        <v>1209000</v>
      </c>
      <c r="BQ348" t="str">
        <f>IF(BM348="","SIN ESTADO",IF(BO348&lt;&gt;"","PAGA",IF(BN348&gt;0,"VENCIDA",IF(BN348&gt;=-5,"POR VENCER","AL DÍA"))))</f>
        <v>PAGA</v>
      </c>
      <c r="BR348" t="str">
        <v>TRANSFERENCIA</v>
      </c>
      <c r="BS348">
        <f>IF(N($H348)&lt;11,"",IF(BM348="","",BM348+31))</f>
        <v>46249</v>
      </c>
      <c r="BT348">
        <f>IF(BS348="","",TODAY()-BS348)</f>
        <v>69</v>
      </c>
      <c r="BU348">
        <v>46260</v>
      </c>
      <c r="BV348">
        <v>1209000</v>
      </c>
      <c r="BW348" t="str">
        <f>IF(BS348="","SIN ESTADO",IF(BU348&lt;&gt;"","PAGA",IF(BT348&gt;0,"VENCIDA",IF(BT348&gt;=-5,"POR VENCER","AL DÍA"))))</f>
        <v>PAGA</v>
      </c>
      <c r="BX348" t="str">
        <v>TRANSFERENCIA</v>
      </c>
      <c r="BY348">
        <f>IF(N($H348)&lt;12,"",IF(BS348="","",BS348+31))</f>
        <v>46280</v>
      </c>
      <c r="BZ348">
        <f>IF(BY348="","",TODAY()-BY348)</f>
        <v>38</v>
      </c>
      <c r="CA348">
        <v>46295</v>
      </c>
      <c r="CB348">
        <v>1209000</v>
      </c>
      <c r="CC348" t="str">
        <f>IF(BY348="","SIN ESTADO",IF(CA348&lt;&gt;"","PAGA",IF(BZ348&gt;0,"VENCIDA",IF(BZ348&gt;=-5,"POR VENCER","AL DÍA"))))</f>
        <v>PAGA</v>
      </c>
      <c r="CD348" t="str">
        <v>TRANSFERENCIA</v>
      </c>
      <c r="CE348">
        <f>IF(N($H348)&lt;13,"",IF(BY348="","",BY348+31))</f>
        <v>46311</v>
      </c>
      <c r="CF348">
        <f>IF(CE348="","",TODAY()-CE348)</f>
        <v>7</v>
      </c>
      <c r="CI348" t="str">
        <f>IF(CE348="","SIN ESTADO",IF(CG348&lt;&gt;"","PAGA",IF(CF348&gt;0,"VENCIDA",IF(CF348&gt;=-5,"POR VENCER","AL DÍA"))))</f>
        <v>VENCIDA</v>
      </c>
      <c r="CK348">
        <f>IF(N($H348)&lt;14,"",IF(CE348="","",CE348+31))</f>
        <v>46342</v>
      </c>
      <c r="CL348">
        <f>IF(CK348="","",TODAY()-CK348)</f>
        <v>-24</v>
      </c>
      <c r="CO348" t="str">
        <f>IF(CK348="","SIN ESTADO",IF(CM348&lt;&gt;"","PAGA",IF(CL348&gt;0,"VENCIDA",IF(CL348&gt;=-5,"POR VENCER","AL DÍA"))))</f>
        <v>AL DÍA</v>
      </c>
      <c r="CQ348">
        <f>IF(N($H348)&lt;15,"",IF(CK348="","",CK348+31))</f>
        <v>46373</v>
      </c>
      <c r="CR348">
        <f>IF(CQ348="","",TODAY()-CQ348)</f>
        <v>-55</v>
      </c>
      <c r="CU348" t="str">
        <f>IF(CQ348="","SIN ESTADO",IF(CS348&lt;&gt;"","PAGA",IF(CR348&gt;0,"VENCIDA",IF(CR348&gt;=-5,"POR VENCER","AL DÍA"))))</f>
        <v>AL DÍA</v>
      </c>
      <c r="CW348">
        <f>IF(N($H348)&lt;16,"",IF(CQ348="","",CQ348+31))</f>
        <v>46404</v>
      </c>
      <c r="CX348">
        <f>IF(CW348="","",TODAY()-CW348)</f>
        <v>-86</v>
      </c>
      <c r="DA348" t="str">
        <f>IF(CW348="","SIN ESTADO",IF(CY348&lt;&gt;"","PAGA",IF(CX348&gt;0,"VENCIDA",IF(CX348&gt;=-5,"POR VENCER","AL DÍA"))))</f>
        <v>AL DÍA</v>
      </c>
      <c r="DC348">
        <f>IF(N($H348)&lt;17,"",IF(CW348="","",CW348+31))</f>
        <v>46435</v>
      </c>
      <c r="DD348">
        <f>IF(DC348="","",TODAY()-DC348)</f>
        <v>-117</v>
      </c>
      <c r="DG348" t="str">
        <f>IF(DC348="","SIN ESTADO",IF(DE348&lt;&gt;"","PAGA",IF(DD348&gt;0,"VENCIDA",IF(DD348&gt;=-5,"POR VENCER","AL DÍA"))))</f>
        <v>AL DÍA</v>
      </c>
      <c r="DI348">
        <f>IF(N($H348)&lt;18,"",IF(DC348="","",DC348+31))</f>
        <v>46466</v>
      </c>
      <c r="DJ348">
        <f>IF(DI348="","",TODAY()-DI348)</f>
        <v>-148</v>
      </c>
      <c r="DM348" t="str">
        <f>IF(DI348="","SIN ESTADO",IF(DK348&lt;&gt;"","PAGA",IF(DJ348&gt;0,"VENCIDA",IF(DJ348&gt;=-5,"POR VENCER","AL DÍA"))))</f>
        <v>AL DÍA</v>
      </c>
      <c r="DO348">
        <f>IF(N($H348)&lt;19,"",IF(DI348="","",DI348+31))</f>
        <v>46497</v>
      </c>
      <c r="DP348">
        <f>IF(DO348="","",TODAY()-DO348)</f>
        <v>-179</v>
      </c>
      <c r="DS348" t="str">
        <f>IF(DO348="","SIN ESTADO",IF(DQ348&lt;&gt;"","PAGA",IF(DP348&gt;0,"VENCIDA",IF(DP348&gt;=-5,"POR VENCER","AL DÍA"))))</f>
        <v>AL DÍA</v>
      </c>
      <c r="DU348">
        <f>IF(N($H348)&lt;20,"",IF(DO348="","",DO348+31))</f>
        <v>46528</v>
      </c>
      <c r="DV348">
        <f>IF(DU348="","",TODAY()-DU348)</f>
        <v>-210</v>
      </c>
      <c r="DY348" t="str">
        <f>IF(DU348="","SIN ESTADO",IF(DW348&lt;&gt;"","PAGA",IF(DV348&gt;0,"VENCIDA",IF(DV348&gt;=-5,"POR VENCER","AL DÍA"))))</f>
        <v>AL DÍA</v>
      </c>
      <c r="EA348">
        <f>IF(N($H348)&lt;21,"",IF(DU348="","",DU348+31))</f>
        <v>46559</v>
      </c>
      <c r="EB348">
        <f>IF(EA348="","",TODAY()-EA348)</f>
        <v>-241</v>
      </c>
      <c r="EE348" t="str">
        <f>IF(EA348="","SIN ESTADO",IF(EC348&lt;&gt;"","PAGA",IF(EB348&gt;0,"VENCIDA",IF(EB348&gt;=-5,"POR VENCER","AL DÍA"))))</f>
        <v>AL DÍA</v>
      </c>
      <c r="EG348">
        <f>IF(N($H348)&lt;22,"",IF(EA348="","",EA348+31))</f>
        <v>46590</v>
      </c>
      <c r="EH348">
        <f>IF(EG348="","",TODAY()-EG348)</f>
        <v>-272</v>
      </c>
      <c r="EK348" t="str">
        <f>IF(EG348="","SIN ESTADO",IF(EI348&lt;&gt;"","PAGA",IF(EH348&gt;0,"VENCIDA",IF(EH348&gt;=-5,"POR VENCER","AL DÍA"))))</f>
        <v>AL DÍA</v>
      </c>
      <c r="EM348">
        <f>IF(N($H348)&lt;23,"",IF(EG348="","",EG348+31))</f>
        <v>46621</v>
      </c>
      <c r="EN348">
        <f>IF(EM348="","",TODAY()-EM348)</f>
        <v>-303</v>
      </c>
      <c r="EQ348" t="str">
        <f>IF(EM348="","SIN ESTADO",IF(EO348&lt;&gt;"","PAGA",IF(EN348&gt;0,"VENCIDA",IF(EN348&gt;=-5,"POR VENCER","AL DÍA"))))</f>
        <v>AL DÍA</v>
      </c>
      <c r="ES348">
        <f>IF(N($H348)&lt;24,"",IF(EM348="","",EM348+31))</f>
        <v>46652</v>
      </c>
      <c r="ET348">
        <f>IF(ES348="","",TODAY()-ES348)</f>
        <v>-334</v>
      </c>
      <c r="EW348" t="str">
        <f>IF(ES348="","SIN ESTADO",IF(EU348&lt;&gt;"","PAGA",IF(ET348&gt;0,"VENCIDA",IF(ET348&gt;=-5,"POR VENCER","AL DÍA"))))</f>
        <v>AL DÍA</v>
      </c>
      <c r="EY348" t="str">
        <f>IF(N($H348)&lt;25,"",IF(ES348="","",ES348+31))</f>
        <v/>
      </c>
      <c r="EZ348" t="str">
        <f>IF(EY348="","",TODAY()-EY348)</f>
        <v/>
      </c>
      <c r="FC348" t="str">
        <f>IF(EY348="","SIN ESTADO",IF(FA348&lt;&gt;"","PAGA",IF(EZ348&gt;0,"VENCIDA",IF(EZ348&gt;=-5,"POR VENCER","AL DÍA"))))</f>
        <v>SIN ESTADO</v>
      </c>
      <c r="FE348" t="str">
        <f>IF(N($H348)&lt;26,"",IF(EY348="","",EY348+31))</f>
        <v/>
      </c>
      <c r="FF348" t="str">
        <f>IF(FE348="","",TODAY()-FE348)</f>
        <v/>
      </c>
      <c r="FI348" t="str">
        <f>IF(FE348="","SIN ESTADO",IF(FG348&lt;&gt;"","PAGA",IF(FF348&gt;0,"VENCIDA",IF(FF348&gt;=-5,"POR VENCER","AL DÍA"))))</f>
        <v>SIN ESTADO</v>
      </c>
      <c r="FK348" t="str">
        <f>IF(N($H348)&lt;27,"",IF(FE348="","",FE348+31))</f>
        <v/>
      </c>
      <c r="FL348" t="str">
        <f>IF(FK348="","",TODAY()-FK348)</f>
        <v/>
      </c>
      <c r="FO348" t="str">
        <f>IF(FK348="","SIN ESTADO",IF(FM348&lt;&gt;"","PAGA",IF(FL348&gt;0,"VENCIDA",IF(FL348&gt;=-5,"POR VENCER","AL DÍA"))))</f>
        <v>SIN ESTADO</v>
      </c>
      <c r="FQ348" t="str">
        <f>IF(N($H348)&lt;28,"",IF(FK348="","",FK348+31))</f>
        <v/>
      </c>
      <c r="FR348" t="str">
        <f>IF(FQ348="","",TODAY()-FQ348)</f>
        <v/>
      </c>
      <c r="FU348" t="str">
        <f>IF(FQ348="","SIN ESTADO",IF(FS348&lt;&gt;"","PAGA",IF(FR348&gt;0,"VENCIDA",IF(FR348&gt;=-5,"POR VENCER","AL DÍA"))))</f>
        <v>SIN ESTADO</v>
      </c>
      <c r="FW348" t="str">
        <f>IF(N($H348)&lt;29,"",IF(FQ348="","",FQ348+31))</f>
        <v/>
      </c>
      <c r="FX348" t="str">
        <f>IF(FW348="","",TODAY()-FW348)</f>
        <v/>
      </c>
      <c r="GA348" t="str">
        <f>IF(FW348="","SIN ESTADO",IF(FY348&lt;&gt;"","PAGA",IF(FX348&gt;0,"VENCIDA",IF(FX348&gt;=-5,"POR VENCER","AL DÍA"))))</f>
        <v>SIN ESTADO</v>
      </c>
      <c r="GC348" t="str">
        <f>IF(N($H348)&lt;30,"",IF(FW348="","",FW348+31))</f>
        <v/>
      </c>
      <c r="GD348" t="str">
        <f>IF(GC348="","",TODAY()-GC348)</f>
        <v/>
      </c>
      <c r="GG348" t="str">
        <f>IF(GC348="","SIN ESTADO",IF(GE348&lt;&gt;"","PAGA",IF(GD348&gt;0,"VENCIDA",IF(GD348&gt;=-5,"POR VENCER","AL DÍA"))))</f>
        <v>SIN ESTADO</v>
      </c>
      <c r="GI348" t="str">
        <f>IF(N($H348)&lt;31,"",IF(GC348="","",GC348+31))</f>
        <v/>
      </c>
      <c r="GJ348" t="str">
        <f>IF(GI348="","",TODAY()-GI348)</f>
        <v/>
      </c>
      <c r="GM348" t="str">
        <f>IF(GI348="","SIN ESTADO",IF(GK348&lt;&gt;"","PAGA",IF(GJ348&gt;0,"VENCIDA",IF(GJ348&gt;=-5,"POR VENCER","AL DÍA"))))</f>
        <v>SIN ESTADO</v>
      </c>
      <c r="GO348" t="str">
        <f>IF(N($H348)&lt;32,"",IF(GI348="","",GI348+31))</f>
        <v/>
      </c>
      <c r="GP348" t="str">
        <f>IF(GO348="","",TODAY()-GO348)</f>
        <v/>
      </c>
      <c r="GS348" t="str">
        <f>IF(GO348="","SIN ESTADO",IF(GQ348&lt;&gt;"","PAGA",IF(GP348&gt;0,"VENCIDA",IF(GP348&gt;=-5,"POR VENCER","AL DÍA"))))</f>
        <v>SIN ESTADO</v>
      </c>
      <c r="GU348" t="str">
        <f>IF(N($H348)&lt;33,"",IF(GO348="","",GO348+31))</f>
        <v/>
      </c>
      <c r="GV348" t="str">
        <f>IF(GU348="","",TODAY()-GU348)</f>
        <v/>
      </c>
      <c r="GY348" t="str">
        <f>IF(GU348="","SIN ESTADO",IF(GW348&lt;&gt;"","PAGA",IF(GV348&gt;0,"VENCIDA",IF(GV348&gt;=-5,"POR VENCER","AL DÍA"))))</f>
        <v>SIN ESTADO</v>
      </c>
      <c r="HA348" t="str">
        <f>IF(N($H348)&lt;34,"",IF(GU348="","",GU348+31))</f>
        <v/>
      </c>
      <c r="HB348" t="str">
        <f>IF(HA348="","",TODAY()-HA348)</f>
        <v/>
      </c>
      <c r="HE348" t="str">
        <f>IF(HA348="","SIN ESTADO",IF(HC348&lt;&gt;"","PAGA",IF(HB348&gt;0,"VENCIDA",IF(HB348&gt;=-5,"POR VENCER","AL DÍA"))))</f>
        <v>SIN ESTADO</v>
      </c>
      <c r="HG348" t="str">
        <f>IF(N($H348)&lt;35,"",IF(HA348="","",HA348+31))</f>
        <v/>
      </c>
      <c r="HH348" t="str">
        <f>IF(HG348="","",TODAY()-HG348)</f>
        <v/>
      </c>
      <c r="HK348" t="str">
        <f>IF(HG348="","SIN ESTADO",IF(HI348&lt;&gt;"","PAGA",IF(HH348&gt;0,"VENCIDA",IF(HH348&gt;=-5,"POR VENCER","AL DÍA"))))</f>
        <v>SIN ESTADO</v>
      </c>
      <c r="HM348" t="str">
        <f>IF(N($H348)&lt;36,"",IF(HG348="","",HG348+31))</f>
        <v/>
      </c>
      <c r="HN348" t="str">
        <f>IF(HM348="","",TODAY()-HM348)</f>
        <v/>
      </c>
      <c r="HQ348" t="str">
        <f>IF(HM348="","SIN ESTADO",IF(HO348&lt;&gt;"","PAGA",IF(HN348&gt;0,"VENCIDA",IF(HN348&gt;=-5,"POR VENCER","AL DÍA"))))</f>
        <v>SIN ESTADO</v>
      </c>
      <c r="HS348">
        <f>N348+T348+Z348+AF348+AL348+AR348+AX348+BD348+BJ348+BP348+BV348+CB348+CH348+CN348+CT348+CZ348+DF348+DL348+DR348+DX348+ED348+EJ348+EP348+EV348+FB348+FH348+FN348+FT348+FZ348+GF348+GL348+GR348+GX348+HD348+HJ348+HP348</f>
        <v>14510300</v>
      </c>
      <c r="HU348">
        <f>IFERROR(N($J348),0)</f>
        <v>1208333.3333333333</v>
      </c>
      <c r="HW348">
        <f>SUMPRODUCT((MOD(COLUMN($M348:$HR348)-COLUMN($M348),6)=0)*ISNUMBER($M348:$HR348)*($M348:$HR348&gt;=RESUMEN!$C$26)*($M348:$HR348&lt;=RESUMEN!$C$27)*IFERROR(N($N348:$HS348),0))</f>
        <v>1208300</v>
      </c>
      <c r="HX348">
        <f>SUMPRODUCT((MOD(COLUMN($M348:$HR348)-COLUMN($M348),6)=0)*ISNUMBER($M348:$HR348)*($M348:$HR348&gt;=RESUMEN!$C$26)*($M348:$HR348&lt;=RESUMEN!$C$27))</f>
        <v>1</v>
      </c>
    </row>
    <row r="349">
      <c r="B349">
        <f>VENTAS!A348</f>
        <v>346</v>
      </c>
      <c r="C349" t="str">
        <f>VENTAS!B348</f>
        <v>LC2 - 35 - 1</v>
      </c>
      <c r="D349" t="str">
        <f>VENTAS!C348</f>
        <v>VENDIDO</v>
      </c>
      <c r="E349">
        <f>VENTAS!D348</f>
        <v>33000000</v>
      </c>
      <c r="F349">
        <f>VENTAS!J348</f>
        <v>29000000</v>
      </c>
      <c r="G349">
        <f>VENTAS!F348</f>
        <v>45986</v>
      </c>
      <c r="H349">
        <f>VENTAS!K348</f>
        <v>24</v>
      </c>
      <c r="I349" t="str">
        <f>VENTAS!M348</f>
        <v xml:space="preserve">25 DE CADA MES </v>
      </c>
      <c r="J349">
        <f>VENTAS!L348</f>
        <v>1208333.3333333333</v>
      </c>
      <c r="K349">
        <f>IF(N($H349)&lt;1,"",$G349+31)</f>
        <v>46017</v>
      </c>
      <c r="L349">
        <f>IF(K349="","",TODAY()-K349)</f>
        <v>301</v>
      </c>
      <c r="M349">
        <v>46016</v>
      </c>
      <c r="N349">
        <v>1208000</v>
      </c>
      <c r="O349" t="str">
        <f>IF(K349="","SIN ESTADO",IF(M349&lt;&gt;"","PAGA",IF(L349&gt;0,"VENCIDA",IF(L349&gt;=-5,"POR VENCER","AL DÍA"))))</f>
        <v>PAGA</v>
      </c>
      <c r="P349" t="str">
        <v>TRANSFERENCIA</v>
      </c>
      <c r="Q349">
        <f>IF(N($H349)&lt;2,"",IF(K349="","",K349+31))</f>
        <v>46048</v>
      </c>
      <c r="R349">
        <f>IF(Q349="","",TODAY()-Q349)</f>
        <v>270</v>
      </c>
      <c r="S349">
        <v>46050</v>
      </c>
      <c r="T349">
        <v>1208000</v>
      </c>
      <c r="U349" t="str">
        <f>IF(Q349="","SIN ESTADO",IF(S349&lt;&gt;"","PAGA",IF(R349&gt;0,"VENCIDA",IF(R349&gt;=-5,"POR VENCER","AL DÍA"))))</f>
        <v>PAGA</v>
      </c>
      <c r="V349" t="str">
        <v>TRANSFERENCIA</v>
      </c>
      <c r="W349">
        <f>IF(N($H349)&lt;3,"",IF(Q349="","",Q349+31))</f>
        <v>46079</v>
      </c>
      <c r="X349">
        <f>IF(W349="","",TODAY()-W349)</f>
        <v>239</v>
      </c>
      <c r="Y349">
        <v>46079</v>
      </c>
      <c r="Z349">
        <v>1208000</v>
      </c>
      <c r="AA349" t="str">
        <f>IF(W349="","SIN ESTADO",IF(Y349&lt;&gt;"","PAGA",IF(X349&gt;0,"VENCIDA",IF(X349&gt;=-5,"POR VENCER","AL DÍA"))))</f>
        <v>PAGA</v>
      </c>
      <c r="AB349" t="str">
        <v>TRANSFERENCIA</v>
      </c>
      <c r="AC349">
        <f>IF(N($H349)&lt;4,"",IF(W349="","",W349+31))</f>
        <v>46110</v>
      </c>
      <c r="AD349">
        <f>IF(AC349="","",TODAY()-AC349)</f>
        <v>208</v>
      </c>
      <c r="AE349">
        <v>46112</v>
      </c>
      <c r="AF349">
        <v>1208000</v>
      </c>
      <c r="AG349" t="str">
        <f>IF(AC349="","SIN ESTADO",IF(AE349&lt;&gt;"","PAGA",IF(AD349&gt;0,"VENCIDA",IF(AD349&gt;=-5,"POR VENCER","AL DÍA"))))</f>
        <v>PAGA</v>
      </c>
      <c r="AH349" t="str">
        <v>TRANSFERENCIA</v>
      </c>
      <c r="AI349">
        <f>IF(N($H349)&lt;5,"",IF(AC349="","",AC349+31))</f>
        <v>46141</v>
      </c>
      <c r="AJ349">
        <f>IF(AI349="","",TODAY()-AI349)</f>
        <v>177</v>
      </c>
      <c r="AK349">
        <v>46140</v>
      </c>
      <c r="AL349">
        <v>1208000</v>
      </c>
      <c r="AM349" t="str">
        <f>IF(AI349="","SIN ESTADO",IF(AK349&lt;&gt;"","PAGA",IF(AJ349&gt;0,"VENCIDA",IF(AJ349&gt;=-5,"POR VENCER","AL DÍA"))))</f>
        <v>PAGA</v>
      </c>
      <c r="AN349" t="str">
        <v>TRANSFERENCIA</v>
      </c>
      <c r="AO349">
        <f>IF(N($H349)&lt;6,"",IF(AI349="","",AI349+31))</f>
        <v>46172</v>
      </c>
      <c r="AP349">
        <f>IF(AO349="","",TODAY()-AO349)</f>
        <v>146</v>
      </c>
      <c r="AQ349">
        <v>46168</v>
      </c>
      <c r="AR349">
        <v>1208000</v>
      </c>
      <c r="AS349" t="str">
        <f>IF(AO349="","SIN ESTADO",IF(AQ349&lt;&gt;"","PAGA",IF(AP349&gt;0,"VENCIDA",IF(AP349&gt;=-5,"POR VENCER","AL DÍA"))))</f>
        <v>PAGA</v>
      </c>
      <c r="AT349" t="str">
        <v>TRANSFERENCIA</v>
      </c>
      <c r="AU349">
        <f>IF(N($H349)&lt;7,"",IF(AO349="","",AO349+31))</f>
        <v>46203</v>
      </c>
      <c r="AV349">
        <f>IF(AU349="","",TODAY()-AU349)</f>
        <v>115</v>
      </c>
      <c r="AW349">
        <v>46217</v>
      </c>
      <c r="AX349">
        <v>1208000</v>
      </c>
      <c r="AY349" t="str">
        <f>IF(AU349="","SIN ESTADO",IF(AW349&lt;&gt;"","PAGA",IF(AV349&gt;0,"VENCIDA",IF(AV349&gt;=-5,"POR VENCER","AL DÍA"))))</f>
        <v>PAGA</v>
      </c>
      <c r="AZ349" t="str">
        <v>TRANSFERENCIA</v>
      </c>
      <c r="BA349">
        <f>IF(N($H349)&lt;8,"",IF(AU349="","",AU349+31))</f>
        <v>46234</v>
      </c>
      <c r="BB349">
        <f>IF(BA349="","",TODAY()-BA349)</f>
        <v>84</v>
      </c>
      <c r="BC349">
        <v>46238</v>
      </c>
      <c r="BD349">
        <v>1208000</v>
      </c>
      <c r="BE349" t="str">
        <f>IF(BA349="","SIN ESTADO",IF(BC349&lt;&gt;"","PAGA",IF(BB349&gt;0,"VENCIDA",IF(BB349&gt;=-5,"POR VENCER","AL DÍA"))))</f>
        <v>PAGA</v>
      </c>
      <c r="BF349" t="str">
        <v>TRANSFERENCIA</v>
      </c>
      <c r="BG349">
        <f>IF(N($H349)&lt;9,"",IF(BA349="","",BA349+31))</f>
        <v>46265</v>
      </c>
      <c r="BH349">
        <f>IF(BG349="","",TODAY()-BG349)</f>
        <v>53</v>
      </c>
      <c r="BI349">
        <v>46266</v>
      </c>
      <c r="BJ349">
        <v>1208000</v>
      </c>
      <c r="BK349" t="str">
        <f>IF(BG349="","SIN ESTADO",IF(BI349&lt;&gt;"","PAGA",IF(BH349&gt;0,"VENCIDA",IF(BH349&gt;=-5,"POR VENCER","AL DÍA"))))</f>
        <v>PAGA</v>
      </c>
      <c r="BL349" t="str">
        <v>TRANSFERENCIA</v>
      </c>
      <c r="BM349">
        <f>IF(N($H349)&lt;10,"",IF(BG349="","",BG349+31))</f>
        <v>46296</v>
      </c>
      <c r="BN349">
        <f>IF(BM349="","",TODAY()-BM349)</f>
        <v>22</v>
      </c>
      <c r="BQ349" t="str">
        <f>IF(BM349="","SIN ESTADO",IF(BO349&lt;&gt;"","PAGA",IF(BN349&gt;0,"VENCIDA",IF(BN349&gt;=-5,"POR VENCER","AL DÍA"))))</f>
        <v>VENCIDA</v>
      </c>
      <c r="BS349">
        <f>IF(N($H349)&lt;11,"",IF(BM349="","",BM349+31))</f>
        <v>46327</v>
      </c>
      <c r="BT349">
        <f>IF(BS349="","",TODAY()-BS349)</f>
        <v>-9</v>
      </c>
      <c r="BW349" t="str">
        <f>IF(BS349="","SIN ESTADO",IF(BU349&lt;&gt;"","PAGA",IF(BT349&gt;0,"VENCIDA",IF(BT349&gt;=-5,"POR VENCER","AL DÍA"))))</f>
        <v>AL DÍA</v>
      </c>
      <c r="BY349">
        <f>IF(N($H349)&lt;12,"",IF(BS349="","",BS349+31))</f>
        <v>46358</v>
      </c>
      <c r="BZ349">
        <f>IF(BY349="","",TODAY()-BY349)</f>
        <v>-40</v>
      </c>
      <c r="CC349" t="str">
        <f>IF(BY349="","SIN ESTADO",IF(CA349&lt;&gt;"","PAGA",IF(BZ349&gt;0,"VENCIDA",IF(BZ349&gt;=-5,"POR VENCER","AL DÍA"))))</f>
        <v>AL DÍA</v>
      </c>
      <c r="CE349">
        <f>IF(N($H349)&lt;13,"",IF(BY349="","",BY349+31))</f>
        <v>46389</v>
      </c>
      <c r="CF349">
        <f>IF(CE349="","",TODAY()-CE349)</f>
        <v>-71</v>
      </c>
      <c r="CI349" t="str">
        <f>IF(CE349="","SIN ESTADO",IF(CG349&lt;&gt;"","PAGA",IF(CF349&gt;0,"VENCIDA",IF(CF349&gt;=-5,"POR VENCER","AL DÍA"))))</f>
        <v>AL DÍA</v>
      </c>
      <c r="CK349">
        <f>IF(N($H349)&lt;14,"",IF(CE349="","",CE349+31))</f>
        <v>46420</v>
      </c>
      <c r="CL349">
        <f>IF(CK349="","",TODAY()-CK349)</f>
        <v>-102</v>
      </c>
      <c r="CO349" t="str">
        <f>IF(CK349="","SIN ESTADO",IF(CM349&lt;&gt;"","PAGA",IF(CL349&gt;0,"VENCIDA",IF(CL349&gt;=-5,"POR VENCER","AL DÍA"))))</f>
        <v>AL DÍA</v>
      </c>
      <c r="CQ349">
        <f>IF(N($H349)&lt;15,"",IF(CK349="","",CK349+31))</f>
        <v>46451</v>
      </c>
      <c r="CR349">
        <f>IF(CQ349="","",TODAY()-CQ349)</f>
        <v>-133</v>
      </c>
      <c r="CU349" t="str">
        <f>IF(CQ349="","SIN ESTADO",IF(CS349&lt;&gt;"","PAGA",IF(CR349&gt;0,"VENCIDA",IF(CR349&gt;=-5,"POR VENCER","AL DÍA"))))</f>
        <v>AL DÍA</v>
      </c>
      <c r="CW349">
        <f>IF(N($H349)&lt;16,"",IF(CQ349="","",CQ349+31))</f>
        <v>46482</v>
      </c>
      <c r="CX349">
        <f>IF(CW349="","",TODAY()-CW349)</f>
        <v>-164</v>
      </c>
      <c r="DA349" t="str">
        <f>IF(CW349="","SIN ESTADO",IF(CY349&lt;&gt;"","PAGA",IF(CX349&gt;0,"VENCIDA",IF(CX349&gt;=-5,"POR VENCER","AL DÍA"))))</f>
        <v>AL DÍA</v>
      </c>
      <c r="DC349">
        <f>IF(N($H349)&lt;17,"",IF(CW349="","",CW349+31))</f>
        <v>46513</v>
      </c>
      <c r="DD349">
        <f>IF(DC349="","",TODAY()-DC349)</f>
        <v>-195</v>
      </c>
      <c r="DG349" t="str">
        <f>IF(DC349="","SIN ESTADO",IF(DE349&lt;&gt;"","PAGA",IF(DD349&gt;0,"VENCIDA",IF(DD349&gt;=-5,"POR VENCER","AL DÍA"))))</f>
        <v>AL DÍA</v>
      </c>
      <c r="DI349">
        <f>IF(N($H349)&lt;18,"",IF(DC349="","",DC349+31))</f>
        <v>46544</v>
      </c>
      <c r="DJ349">
        <f>IF(DI349="","",TODAY()-DI349)</f>
        <v>-226</v>
      </c>
      <c r="DM349" t="str">
        <f>IF(DI349="","SIN ESTADO",IF(DK349&lt;&gt;"","PAGA",IF(DJ349&gt;0,"VENCIDA",IF(DJ349&gt;=-5,"POR VENCER","AL DÍA"))))</f>
        <v>AL DÍA</v>
      </c>
      <c r="DO349">
        <f>IF(N($H349)&lt;19,"",IF(DI349="","",DI349+31))</f>
        <v>46575</v>
      </c>
      <c r="DP349">
        <f>IF(DO349="","",TODAY()-DO349)</f>
        <v>-257</v>
      </c>
      <c r="DS349" t="str">
        <f>IF(DO349="","SIN ESTADO",IF(DQ349&lt;&gt;"","PAGA",IF(DP349&gt;0,"VENCIDA",IF(DP349&gt;=-5,"POR VENCER","AL DÍA"))))</f>
        <v>AL DÍA</v>
      </c>
      <c r="DU349">
        <f>IF(N($H349)&lt;20,"",IF(DO349="","",DO349+31))</f>
        <v>46606</v>
      </c>
      <c r="DV349">
        <f>IF(DU349="","",TODAY()-DU349)</f>
        <v>-288</v>
      </c>
      <c r="DY349" t="str">
        <f>IF(DU349="","SIN ESTADO",IF(DW349&lt;&gt;"","PAGA",IF(DV349&gt;0,"VENCIDA",IF(DV349&gt;=-5,"POR VENCER","AL DÍA"))))</f>
        <v>AL DÍA</v>
      </c>
      <c r="EA349">
        <f>IF(N($H349)&lt;21,"",IF(DU349="","",DU349+31))</f>
        <v>46637</v>
      </c>
      <c r="EB349">
        <f>IF(EA349="","",TODAY()-EA349)</f>
        <v>-319</v>
      </c>
      <c r="EE349" t="str">
        <f>IF(EA349="","SIN ESTADO",IF(EC349&lt;&gt;"","PAGA",IF(EB349&gt;0,"VENCIDA",IF(EB349&gt;=-5,"POR VENCER","AL DÍA"))))</f>
        <v>AL DÍA</v>
      </c>
      <c r="EG349">
        <f>IF(N($H349)&lt;22,"",IF(EA349="","",EA349+31))</f>
        <v>46668</v>
      </c>
      <c r="EH349">
        <f>IF(EG349="","",TODAY()-EG349)</f>
        <v>-350</v>
      </c>
      <c r="EK349" t="str">
        <f>IF(EG349="","SIN ESTADO",IF(EI349&lt;&gt;"","PAGA",IF(EH349&gt;0,"VENCIDA",IF(EH349&gt;=-5,"POR VENCER","AL DÍA"))))</f>
        <v>AL DÍA</v>
      </c>
      <c r="EM349">
        <f>IF(N($H349)&lt;23,"",IF(EG349="","",EG349+31))</f>
        <v>46699</v>
      </c>
      <c r="EN349">
        <f>IF(EM349="","",TODAY()-EM349)</f>
        <v>-381</v>
      </c>
      <c r="EQ349" t="str">
        <f>IF(EM349="","SIN ESTADO",IF(EO349&lt;&gt;"","PAGA",IF(EN349&gt;0,"VENCIDA",IF(EN349&gt;=-5,"POR VENCER","AL DÍA"))))</f>
        <v>AL DÍA</v>
      </c>
      <c r="ES349">
        <f>IF(N($H349)&lt;24,"",IF(EM349="","",EM349+31))</f>
        <v>46730</v>
      </c>
      <c r="ET349">
        <f>IF(ES349="","",TODAY()-ES349)</f>
        <v>-412</v>
      </c>
      <c r="EW349" t="str">
        <f>IF(ES349="","SIN ESTADO",IF(EU349&lt;&gt;"","PAGA",IF(ET349&gt;0,"VENCIDA",IF(ET349&gt;=-5,"POR VENCER","AL DÍA"))))</f>
        <v>AL DÍA</v>
      </c>
      <c r="EY349" t="str">
        <f>IF(N($H349)&lt;25,"",IF(ES349="","",ES349+31))</f>
        <v/>
      </c>
      <c r="EZ349" t="str">
        <f>IF(EY349="","",TODAY()-EY349)</f>
        <v/>
      </c>
      <c r="FC349" t="str">
        <f>IF(EY349="","SIN ESTADO",IF(FA349&lt;&gt;"","PAGA",IF(EZ349&gt;0,"VENCIDA",IF(EZ349&gt;=-5,"POR VENCER","AL DÍA"))))</f>
        <v>SIN ESTADO</v>
      </c>
      <c r="FE349" t="str">
        <f>IF(N($H349)&lt;26,"",IF(EY349="","",EY349+31))</f>
        <v/>
      </c>
      <c r="FF349" t="str">
        <f>IF(FE349="","",TODAY()-FE349)</f>
        <v/>
      </c>
      <c r="FI349" t="str">
        <f>IF(FE349="","SIN ESTADO",IF(FG349&lt;&gt;"","PAGA",IF(FF349&gt;0,"VENCIDA",IF(FF349&gt;=-5,"POR VENCER","AL DÍA"))))</f>
        <v>SIN ESTADO</v>
      </c>
      <c r="FK349" t="str">
        <f>IF(N($H349)&lt;27,"",IF(FE349="","",FE349+31))</f>
        <v/>
      </c>
      <c r="FL349" t="str">
        <f>IF(FK349="","",TODAY()-FK349)</f>
        <v/>
      </c>
      <c r="FO349" t="str">
        <f>IF(FK349="","SIN ESTADO",IF(FM349&lt;&gt;"","PAGA",IF(FL349&gt;0,"VENCIDA",IF(FL349&gt;=-5,"POR VENCER","AL DÍA"))))</f>
        <v>SIN ESTADO</v>
      </c>
      <c r="FQ349" t="str">
        <f>IF(N($H349)&lt;28,"",IF(FK349="","",FK349+31))</f>
        <v/>
      </c>
      <c r="FR349" t="str">
        <f>IF(FQ349="","",TODAY()-FQ349)</f>
        <v/>
      </c>
      <c r="FU349" t="str">
        <f>IF(FQ349="","SIN ESTADO",IF(FS349&lt;&gt;"","PAGA",IF(FR349&gt;0,"VENCIDA",IF(FR349&gt;=-5,"POR VENCER","AL DÍA"))))</f>
        <v>SIN ESTADO</v>
      </c>
      <c r="FW349" t="str">
        <f>IF(N($H349)&lt;29,"",IF(FQ349="","",FQ349+31))</f>
        <v/>
      </c>
      <c r="FX349" t="str">
        <f>IF(FW349="","",TODAY()-FW349)</f>
        <v/>
      </c>
      <c r="GA349" t="str">
        <f>IF(FW349="","SIN ESTADO",IF(FY349&lt;&gt;"","PAGA",IF(FX349&gt;0,"VENCIDA",IF(FX349&gt;=-5,"POR VENCER","AL DÍA"))))</f>
        <v>SIN ESTADO</v>
      </c>
      <c r="GC349" t="str">
        <f>IF(N($H349)&lt;30,"",IF(FW349="","",FW349+31))</f>
        <v/>
      </c>
      <c r="GD349" t="str">
        <f>IF(GC349="","",TODAY()-GC349)</f>
        <v/>
      </c>
      <c r="GG349" t="str">
        <f>IF(GC349="","SIN ESTADO",IF(GE349&lt;&gt;"","PAGA",IF(GD349&gt;0,"VENCIDA",IF(GD349&gt;=-5,"POR VENCER","AL DÍA"))))</f>
        <v>SIN ESTADO</v>
      </c>
      <c r="GI349" t="str">
        <f>IF(N($H349)&lt;31,"",IF(GC349="","",GC349+31))</f>
        <v/>
      </c>
      <c r="GJ349" t="str">
        <f>IF(GI349="","",TODAY()-GI349)</f>
        <v/>
      </c>
      <c r="GM349" t="str">
        <f>IF(GI349="","SIN ESTADO",IF(GK349&lt;&gt;"","PAGA",IF(GJ349&gt;0,"VENCIDA",IF(GJ349&gt;=-5,"POR VENCER","AL DÍA"))))</f>
        <v>SIN ESTADO</v>
      </c>
      <c r="GO349" t="str">
        <f>IF(N($H349)&lt;32,"",IF(GI349="","",GI349+31))</f>
        <v/>
      </c>
      <c r="GP349" t="str">
        <f>IF(GO349="","",TODAY()-GO349)</f>
        <v/>
      </c>
      <c r="GS349" t="str">
        <f>IF(GO349="","SIN ESTADO",IF(GQ349&lt;&gt;"","PAGA",IF(GP349&gt;0,"VENCIDA",IF(GP349&gt;=-5,"POR VENCER","AL DÍA"))))</f>
        <v>SIN ESTADO</v>
      </c>
      <c r="GU349" t="str">
        <f>IF(N($H349)&lt;33,"",IF(GO349="","",GO349+31))</f>
        <v/>
      </c>
      <c r="GV349" t="str">
        <f>IF(GU349="","",TODAY()-GU349)</f>
        <v/>
      </c>
      <c r="GY349" t="str">
        <f>IF(GU349="","SIN ESTADO",IF(GW349&lt;&gt;"","PAGA",IF(GV349&gt;0,"VENCIDA",IF(GV349&gt;=-5,"POR VENCER","AL DÍA"))))</f>
        <v>SIN ESTADO</v>
      </c>
      <c r="HA349" t="str">
        <f>IF(N($H349)&lt;34,"",IF(GU349="","",GU349+31))</f>
        <v/>
      </c>
      <c r="HB349" t="str">
        <f>IF(HA349="","",TODAY()-HA349)</f>
        <v/>
      </c>
      <c r="HE349" t="str">
        <f>IF(HA349="","SIN ESTADO",IF(HC349&lt;&gt;"","PAGA",IF(HB349&gt;0,"VENCIDA",IF(HB349&gt;=-5,"POR VENCER","AL DÍA"))))</f>
        <v>SIN ESTADO</v>
      </c>
      <c r="HG349" t="str">
        <f>IF(N($H349)&lt;35,"",IF(HA349="","",HA349+31))</f>
        <v/>
      </c>
      <c r="HH349" t="str">
        <f>IF(HG349="","",TODAY()-HG349)</f>
        <v/>
      </c>
      <c r="HK349" t="str">
        <f>IF(HG349="","SIN ESTADO",IF(HI349&lt;&gt;"","PAGA",IF(HH349&gt;0,"VENCIDA",IF(HH349&gt;=-5,"POR VENCER","AL DÍA"))))</f>
        <v>SIN ESTADO</v>
      </c>
      <c r="HM349" t="str">
        <f>IF(N($H349)&lt;36,"",IF(HG349="","",HG349+31))</f>
        <v/>
      </c>
      <c r="HN349" t="str">
        <f>IF(HM349="","",TODAY()-HM349)</f>
        <v/>
      </c>
      <c r="HQ349" t="str">
        <f>IF(HM349="","SIN ESTADO",IF(HO349&lt;&gt;"","PAGA",IF(HN349&gt;0,"VENCIDA",IF(HN349&gt;=-5,"POR VENCER","AL DÍA"))))</f>
        <v>SIN ESTADO</v>
      </c>
      <c r="HS349">
        <f>N349+T349+Z349+AF349+AL349+AR349+AX349+BD349+BJ349+BP349+BV349+CB349+CH349+CN349+CT349+CZ349+DF349+DL349+DR349+DX349+ED349+EJ349+EP349+EV349+FB349+FH349+FN349+FT349+FZ349+GF349+GL349+GR349+GX349+HD349+HJ349+HP349</f>
        <v>10872000</v>
      </c>
      <c r="HU349">
        <f>IFERROR(N($J349),0)</f>
        <v>1208333.3333333333</v>
      </c>
      <c r="HW349">
        <f>SUMPRODUCT((MOD(COLUMN($M349:$HR349)-COLUMN($M349),6)=0)*ISNUMBER($M349:$HR349)*($M349:$HR349&gt;=RESUMEN!$C$26)*($M349:$HR349&lt;=RESUMEN!$C$27)*IFERROR(N($N349:$HS349),0))</f>
        <v>1208000</v>
      </c>
      <c r="HX349">
        <f>SUMPRODUCT((MOD(COLUMN($M349:$HR349)-COLUMN($M349),6)=0)*ISNUMBER($M349:$HR349)*($M349:$HR349&gt;=RESUMEN!$C$26)*($M349:$HR349&lt;=RESUMEN!$C$27))</f>
        <v>1</v>
      </c>
    </row>
    <row r="350">
      <c r="B350">
        <f>VENTAS!A349</f>
        <v>347</v>
      </c>
      <c r="C350" t="str">
        <f>VENTAS!B349</f>
        <v xml:space="preserve">LC2 - 35 - 2 </v>
      </c>
      <c r="D350" t="str">
        <f>VENTAS!C349</f>
        <v>VENDIDO</v>
      </c>
      <c r="E350">
        <f>VENTAS!D349</f>
        <v>28000000</v>
      </c>
      <c r="F350">
        <f>VENTAS!J349</f>
        <v>24000000</v>
      </c>
      <c r="G350">
        <f>VENTAS!F349</f>
        <v>46096</v>
      </c>
      <c r="H350">
        <f>VENTAS!K349</f>
        <v>24</v>
      </c>
      <c r="I350" t="str">
        <f>VENTAS!M349</f>
        <v xml:space="preserve">15 DE CADA MES </v>
      </c>
      <c r="J350">
        <f>VENTAS!L349</f>
        <v>1000000</v>
      </c>
      <c r="K350">
        <f>IF(N($H350)&lt;1,"",$G350+31)</f>
        <v>46127</v>
      </c>
      <c r="L350">
        <f>IF(K350="","",TODAY()-K350)</f>
        <v>191</v>
      </c>
      <c r="M350">
        <v>46116</v>
      </c>
      <c r="N350">
        <v>1000000</v>
      </c>
      <c r="O350" t="str">
        <f>IF(K350="","SIN ESTADO",IF(M350&lt;&gt;"","PAGA",IF(L350&gt;0,"VENCIDA",IF(L350&gt;=-5,"POR VENCER","AL DÍA"))))</f>
        <v>PAGA</v>
      </c>
      <c r="P350" t="str">
        <v>TRANSFERENCIA</v>
      </c>
      <c r="Q350">
        <f>IF(N($H350)&lt;2,"",IF(K350="","",K350+31))</f>
        <v>46158</v>
      </c>
      <c r="R350">
        <f>IF(Q350="","",TODAY()-Q350)</f>
        <v>160</v>
      </c>
      <c r="S350">
        <v>46157</v>
      </c>
      <c r="T350">
        <v>1000000</v>
      </c>
      <c r="U350" t="str">
        <f>IF(Q350="","SIN ESTADO",IF(S350&lt;&gt;"","PAGA",IF(R350&gt;0,"VENCIDA",IF(R350&gt;=-5,"POR VENCER","AL DÍA"))))</f>
        <v>PAGA</v>
      </c>
      <c r="V350" t="str">
        <v>TRANSFERENCIA</v>
      </c>
      <c r="W350">
        <f>IF(N($H350)&lt;3,"",IF(Q350="","",Q350+31))</f>
        <v>46189</v>
      </c>
      <c r="X350">
        <f>IF(W350="","",TODAY()-W350)</f>
        <v>129</v>
      </c>
      <c r="Y350">
        <v>46192</v>
      </c>
      <c r="Z350">
        <v>1000000</v>
      </c>
      <c r="AA350" t="str">
        <f>IF(W350="","SIN ESTADO",IF(Y350&lt;&gt;"","PAGA",IF(X350&gt;0,"VENCIDA",IF(X350&gt;=-5,"POR VENCER","AL DÍA"))))</f>
        <v>PAGA</v>
      </c>
      <c r="AB350" t="str">
        <v>TRANSFERENCIA</v>
      </c>
      <c r="AC350">
        <f>IF(N($H350)&lt;4,"",IF(W350="","",W350+31))</f>
        <v>46220</v>
      </c>
      <c r="AD350">
        <f>IF(AC350="","",TODAY()-AC350)</f>
        <v>98</v>
      </c>
      <c r="AE350">
        <v>46220</v>
      </c>
      <c r="AF350">
        <v>1000000</v>
      </c>
      <c r="AG350" t="str">
        <f>IF(AC350="","SIN ESTADO",IF(AE350&lt;&gt;"","PAGA",IF(AD350&gt;0,"VENCIDA",IF(AD350&gt;=-5,"POR VENCER","AL DÍA"))))</f>
        <v>PAGA</v>
      </c>
      <c r="AH350" t="str">
        <v>TRANSFERENCIA</v>
      </c>
      <c r="AI350">
        <f>IF(N($H350)&lt;5,"",IF(AC350="","",AC350+31))</f>
        <v>46251</v>
      </c>
      <c r="AJ350">
        <f>IF(AI350="","",TODAY()-AI350)</f>
        <v>67</v>
      </c>
      <c r="AK350">
        <v>46253</v>
      </c>
      <c r="AL350">
        <v>1000000</v>
      </c>
      <c r="AM350" t="str">
        <f>IF(AI350="","SIN ESTADO",IF(AK350&lt;&gt;"","PAGA",IF(AJ350&gt;0,"VENCIDA",IF(AJ350&gt;=-5,"POR VENCER","AL DÍA"))))</f>
        <v>PAGA</v>
      </c>
      <c r="AN350" t="str">
        <v>TRANSFERENCIA</v>
      </c>
      <c r="AO350">
        <f>IF(N($H350)&lt;6,"",IF(AI350="","",AI350+31))</f>
        <v>46282</v>
      </c>
      <c r="AP350">
        <f>IF(AO350="","",TODAY()-AO350)</f>
        <v>36</v>
      </c>
      <c r="AQ350">
        <v>46295</v>
      </c>
      <c r="AR350">
        <v>1000000</v>
      </c>
      <c r="AS350" t="str">
        <f>IF(AO350="","SIN ESTADO",IF(AQ350&lt;&gt;"","PAGA",IF(AP350&gt;0,"VENCIDA",IF(AP350&gt;=-5,"POR VENCER","AL DÍA"))))</f>
        <v>PAGA</v>
      </c>
      <c r="AT350" t="str">
        <v>TRANSFERENCIA</v>
      </c>
      <c r="AU350">
        <f>IF(N($H350)&lt;7,"",IF(AO350="","",AO350+31))</f>
        <v>46313</v>
      </c>
      <c r="AV350">
        <f>IF(AU350="","",TODAY()-AU350)</f>
        <v>5</v>
      </c>
      <c r="AY350" t="str">
        <f>IF(AU350="","SIN ESTADO",IF(AW350&lt;&gt;"","PAGA",IF(AV350&gt;0,"VENCIDA",IF(AV350&gt;=-5,"POR VENCER","AL DÍA"))))</f>
        <v>VENCIDA</v>
      </c>
      <c r="BA350">
        <f>IF(N($H350)&lt;8,"",IF(AU350="","",AU350+31))</f>
        <v>46344</v>
      </c>
      <c r="BB350">
        <f>IF(BA350="","",TODAY()-BA350)</f>
        <v>-26</v>
      </c>
      <c r="BE350" t="str">
        <f>IF(BA350="","SIN ESTADO",IF(BC350&lt;&gt;"","PAGA",IF(BB350&gt;0,"VENCIDA",IF(BB350&gt;=-5,"POR VENCER","AL DÍA"))))</f>
        <v>AL DÍA</v>
      </c>
      <c r="BG350">
        <f>IF(N($H350)&lt;9,"",IF(BA350="","",BA350+31))</f>
        <v>46375</v>
      </c>
      <c r="BH350">
        <f>IF(BG350="","",TODAY()-BG350)</f>
        <v>-57</v>
      </c>
      <c r="BK350" t="str">
        <f>IF(BG350="","SIN ESTADO",IF(BI350&lt;&gt;"","PAGA",IF(BH350&gt;0,"VENCIDA",IF(BH350&gt;=-5,"POR VENCER","AL DÍA"))))</f>
        <v>AL DÍA</v>
      </c>
      <c r="BM350">
        <f>IF(N($H350)&lt;10,"",IF(BG350="","",BG350+31))</f>
        <v>46406</v>
      </c>
      <c r="BN350">
        <f>IF(BM350="","",TODAY()-BM350)</f>
        <v>-88</v>
      </c>
      <c r="BQ350" t="str">
        <f>IF(BM350="","SIN ESTADO",IF(BO350&lt;&gt;"","PAGA",IF(BN350&gt;0,"VENCIDA",IF(BN350&gt;=-5,"POR VENCER","AL DÍA"))))</f>
        <v>AL DÍA</v>
      </c>
      <c r="BS350">
        <f>IF(N($H350)&lt;11,"",IF(BM350="","",BM350+31))</f>
        <v>46437</v>
      </c>
      <c r="BT350">
        <f>IF(BS350="","",TODAY()-BS350)</f>
        <v>-119</v>
      </c>
      <c r="BW350" t="str">
        <f>IF(BS350="","SIN ESTADO",IF(BU350&lt;&gt;"","PAGA",IF(BT350&gt;0,"VENCIDA",IF(BT350&gt;=-5,"POR VENCER","AL DÍA"))))</f>
        <v>AL DÍA</v>
      </c>
      <c r="BY350">
        <f>IF(N($H350)&lt;12,"",IF(BS350="","",BS350+31))</f>
        <v>46468</v>
      </c>
      <c r="BZ350">
        <f>IF(BY350="","",TODAY()-BY350)</f>
        <v>-150</v>
      </c>
      <c r="CC350" t="str">
        <f>IF(BY350="","SIN ESTADO",IF(CA350&lt;&gt;"","PAGA",IF(BZ350&gt;0,"VENCIDA",IF(BZ350&gt;=-5,"POR VENCER","AL DÍA"))))</f>
        <v>AL DÍA</v>
      </c>
      <c r="CE350">
        <f>IF(N($H350)&lt;13,"",IF(BY350="","",BY350+31))</f>
        <v>46499</v>
      </c>
      <c r="CF350">
        <f>IF(CE350="","",TODAY()-CE350)</f>
        <v>-181</v>
      </c>
      <c r="CI350" t="str">
        <f>IF(CE350="","SIN ESTADO",IF(CG350&lt;&gt;"","PAGA",IF(CF350&gt;0,"VENCIDA",IF(CF350&gt;=-5,"POR VENCER","AL DÍA"))))</f>
        <v>AL DÍA</v>
      </c>
      <c r="CK350">
        <f>IF(N($H350)&lt;14,"",IF(CE350="","",CE350+31))</f>
        <v>46530</v>
      </c>
      <c r="CL350">
        <f>IF(CK350="","",TODAY()-CK350)</f>
        <v>-212</v>
      </c>
      <c r="CO350" t="str">
        <f>IF(CK350="","SIN ESTADO",IF(CM350&lt;&gt;"","PAGA",IF(CL350&gt;0,"VENCIDA",IF(CL350&gt;=-5,"POR VENCER","AL DÍA"))))</f>
        <v>AL DÍA</v>
      </c>
      <c r="CQ350">
        <f>IF(N($H350)&lt;15,"",IF(CK350="","",CK350+31))</f>
        <v>46561</v>
      </c>
      <c r="CR350">
        <f>IF(CQ350="","",TODAY()-CQ350)</f>
        <v>-243</v>
      </c>
      <c r="CU350" t="str">
        <f>IF(CQ350="","SIN ESTADO",IF(CS350&lt;&gt;"","PAGA",IF(CR350&gt;0,"VENCIDA",IF(CR350&gt;=-5,"POR VENCER","AL DÍA"))))</f>
        <v>AL DÍA</v>
      </c>
      <c r="CW350">
        <f>IF(N($H350)&lt;16,"",IF(CQ350="","",CQ350+31))</f>
        <v>46592</v>
      </c>
      <c r="CX350">
        <f>IF(CW350="","",TODAY()-CW350)</f>
        <v>-274</v>
      </c>
      <c r="DA350" t="str">
        <f>IF(CW350="","SIN ESTADO",IF(CY350&lt;&gt;"","PAGA",IF(CX350&gt;0,"VENCIDA",IF(CX350&gt;=-5,"POR VENCER","AL DÍA"))))</f>
        <v>AL DÍA</v>
      </c>
      <c r="DC350">
        <f>IF(N($H350)&lt;17,"",IF(CW350="","",CW350+31))</f>
        <v>46623</v>
      </c>
      <c r="DD350">
        <f>IF(DC350="","",TODAY()-DC350)</f>
        <v>-305</v>
      </c>
      <c r="DG350" t="str">
        <f>IF(DC350="","SIN ESTADO",IF(DE350&lt;&gt;"","PAGA",IF(DD350&gt;0,"VENCIDA",IF(DD350&gt;=-5,"POR VENCER","AL DÍA"))))</f>
        <v>AL DÍA</v>
      </c>
      <c r="DI350">
        <f>IF(N($H350)&lt;18,"",IF(DC350="","",DC350+31))</f>
        <v>46654</v>
      </c>
      <c r="DJ350">
        <f>IF(DI350="","",TODAY()-DI350)</f>
        <v>-336</v>
      </c>
      <c r="DM350" t="str">
        <f>IF(DI350="","SIN ESTADO",IF(DK350&lt;&gt;"","PAGA",IF(DJ350&gt;0,"VENCIDA",IF(DJ350&gt;=-5,"POR VENCER","AL DÍA"))))</f>
        <v>AL DÍA</v>
      </c>
      <c r="DO350">
        <f>IF(N($H350)&lt;19,"",IF(DI350="","",DI350+31))</f>
        <v>46685</v>
      </c>
      <c r="DP350">
        <f>IF(DO350="","",TODAY()-DO350)</f>
        <v>-367</v>
      </c>
      <c r="DS350" t="str">
        <f>IF(DO350="","SIN ESTADO",IF(DQ350&lt;&gt;"","PAGA",IF(DP350&gt;0,"VENCIDA",IF(DP350&gt;=-5,"POR VENCER","AL DÍA"))))</f>
        <v>AL DÍA</v>
      </c>
      <c r="DU350">
        <f>IF(N($H350)&lt;20,"",IF(DO350="","",DO350+31))</f>
        <v>46716</v>
      </c>
      <c r="DV350">
        <f>IF(DU350="","",TODAY()-DU350)</f>
        <v>-398</v>
      </c>
      <c r="DY350" t="str">
        <f>IF(DU350="","SIN ESTADO",IF(DW350&lt;&gt;"","PAGA",IF(DV350&gt;0,"VENCIDA",IF(DV350&gt;=-5,"POR VENCER","AL DÍA"))))</f>
        <v>AL DÍA</v>
      </c>
      <c r="EA350">
        <f>IF(N($H350)&lt;21,"",IF(DU350="","",DU350+31))</f>
        <v>46747</v>
      </c>
      <c r="EB350">
        <f>IF(EA350="","",TODAY()-EA350)</f>
        <v>-429</v>
      </c>
      <c r="EE350" t="str">
        <f>IF(EA350="","SIN ESTADO",IF(EC350&lt;&gt;"","PAGA",IF(EB350&gt;0,"VENCIDA",IF(EB350&gt;=-5,"POR VENCER","AL DÍA"))))</f>
        <v>AL DÍA</v>
      </c>
      <c r="EG350">
        <f>IF(N($H350)&lt;22,"",IF(EA350="","",EA350+31))</f>
        <v>46778</v>
      </c>
      <c r="EH350">
        <f>IF(EG350="","",TODAY()-EG350)</f>
        <v>-460</v>
      </c>
      <c r="EK350" t="str">
        <f>IF(EG350="","SIN ESTADO",IF(EI350&lt;&gt;"","PAGA",IF(EH350&gt;0,"VENCIDA",IF(EH350&gt;=-5,"POR VENCER","AL DÍA"))))</f>
        <v>AL DÍA</v>
      </c>
      <c r="EM350">
        <f>IF(N($H350)&lt;23,"",IF(EG350="","",EG350+31))</f>
        <v>46809</v>
      </c>
      <c r="EN350">
        <f>IF(EM350="","",TODAY()-EM350)</f>
        <v>-491</v>
      </c>
      <c r="EQ350" t="str">
        <f>IF(EM350="","SIN ESTADO",IF(EO350&lt;&gt;"","PAGA",IF(EN350&gt;0,"VENCIDA",IF(EN350&gt;=-5,"POR VENCER","AL DÍA"))))</f>
        <v>AL DÍA</v>
      </c>
      <c r="ES350">
        <f>IF(N($H350)&lt;24,"",IF(EM350="","",EM350+31))</f>
        <v>46840</v>
      </c>
      <c r="ET350">
        <f>IF(ES350="","",TODAY()-ES350)</f>
        <v>-522</v>
      </c>
      <c r="EW350" t="str">
        <f>IF(ES350="","SIN ESTADO",IF(EU350&lt;&gt;"","PAGA",IF(ET350&gt;0,"VENCIDA",IF(ET350&gt;=-5,"POR VENCER","AL DÍA"))))</f>
        <v>AL DÍA</v>
      </c>
      <c r="EY350" t="str">
        <f>IF(N($H350)&lt;25,"",IF(ES350="","",ES350+31))</f>
        <v/>
      </c>
      <c r="EZ350" t="str">
        <f>IF(EY350="","",TODAY()-EY350)</f>
        <v/>
      </c>
      <c r="FC350" t="str">
        <f>IF(EY350="","SIN ESTADO",IF(FA350&lt;&gt;"","PAGA",IF(EZ350&gt;0,"VENCIDA",IF(EZ350&gt;=-5,"POR VENCER","AL DÍA"))))</f>
        <v>SIN ESTADO</v>
      </c>
      <c r="FE350" t="str">
        <f>IF(N($H350)&lt;26,"",IF(EY350="","",EY350+31))</f>
        <v/>
      </c>
      <c r="FF350" t="str">
        <f>IF(FE350="","",TODAY()-FE350)</f>
        <v/>
      </c>
      <c r="FI350" t="str">
        <f>IF(FE350="","SIN ESTADO",IF(FG350&lt;&gt;"","PAGA",IF(FF350&gt;0,"VENCIDA",IF(FF350&gt;=-5,"POR VENCER","AL DÍA"))))</f>
        <v>SIN ESTADO</v>
      </c>
      <c r="FK350" t="str">
        <f>IF(N($H350)&lt;27,"",IF(FE350="","",FE350+31))</f>
        <v/>
      </c>
      <c r="FL350" t="str">
        <f>IF(FK350="","",TODAY()-FK350)</f>
        <v/>
      </c>
      <c r="FO350" t="str">
        <f>IF(FK350="","SIN ESTADO",IF(FM350&lt;&gt;"","PAGA",IF(FL350&gt;0,"VENCIDA",IF(FL350&gt;=-5,"POR VENCER","AL DÍA"))))</f>
        <v>SIN ESTADO</v>
      </c>
      <c r="FQ350" t="str">
        <f>IF(N($H350)&lt;28,"",IF(FK350="","",FK350+31))</f>
        <v/>
      </c>
      <c r="FR350" t="str">
        <f>IF(FQ350="","",TODAY()-FQ350)</f>
        <v/>
      </c>
      <c r="FU350" t="str">
        <f>IF(FQ350="","SIN ESTADO",IF(FS350&lt;&gt;"","PAGA",IF(FR350&gt;0,"VENCIDA",IF(FR350&gt;=-5,"POR VENCER","AL DÍA"))))</f>
        <v>SIN ESTADO</v>
      </c>
      <c r="FW350" t="str">
        <f>IF(N($H350)&lt;29,"",IF(FQ350="","",FQ350+31))</f>
        <v/>
      </c>
      <c r="FX350" t="str">
        <f>IF(FW350="","",TODAY()-FW350)</f>
        <v/>
      </c>
      <c r="GA350" t="str">
        <f>IF(FW350="","SIN ESTADO",IF(FY350&lt;&gt;"","PAGA",IF(FX350&gt;0,"VENCIDA",IF(FX350&gt;=-5,"POR VENCER","AL DÍA"))))</f>
        <v>SIN ESTADO</v>
      </c>
      <c r="GC350" t="str">
        <f>IF(N($H350)&lt;30,"",IF(FW350="","",FW350+31))</f>
        <v/>
      </c>
      <c r="GD350" t="str">
        <f>IF(GC350="","",TODAY()-GC350)</f>
        <v/>
      </c>
      <c r="GG350" t="str">
        <f>IF(GC350="","SIN ESTADO",IF(GE350&lt;&gt;"","PAGA",IF(GD350&gt;0,"VENCIDA",IF(GD350&gt;=-5,"POR VENCER","AL DÍA"))))</f>
        <v>SIN ESTADO</v>
      </c>
      <c r="GI350" t="str">
        <f>IF(N($H350)&lt;31,"",IF(GC350="","",GC350+31))</f>
        <v/>
      </c>
      <c r="GJ350" t="str">
        <f>IF(GI350="","",TODAY()-GI350)</f>
        <v/>
      </c>
      <c r="GM350" t="str">
        <f>IF(GI350="","SIN ESTADO",IF(GK350&lt;&gt;"","PAGA",IF(GJ350&gt;0,"VENCIDA",IF(GJ350&gt;=-5,"POR VENCER","AL DÍA"))))</f>
        <v>SIN ESTADO</v>
      </c>
      <c r="GO350" t="str">
        <f>IF(N($H350)&lt;32,"",IF(GI350="","",GI350+31))</f>
        <v/>
      </c>
      <c r="GP350" t="str">
        <f>IF(GO350="","",TODAY()-GO350)</f>
        <v/>
      </c>
      <c r="GS350" t="str">
        <f>IF(GO350="","SIN ESTADO",IF(GQ350&lt;&gt;"","PAGA",IF(GP350&gt;0,"VENCIDA",IF(GP350&gt;=-5,"POR VENCER","AL DÍA"))))</f>
        <v>SIN ESTADO</v>
      </c>
      <c r="GU350" t="str">
        <f>IF(N($H350)&lt;33,"",IF(GO350="","",GO350+31))</f>
        <v/>
      </c>
      <c r="GV350" t="str">
        <f>IF(GU350="","",TODAY()-GU350)</f>
        <v/>
      </c>
      <c r="GY350" t="str">
        <f>IF(GU350="","SIN ESTADO",IF(GW350&lt;&gt;"","PAGA",IF(GV350&gt;0,"VENCIDA",IF(GV350&gt;=-5,"POR VENCER","AL DÍA"))))</f>
        <v>SIN ESTADO</v>
      </c>
      <c r="HA350" t="str">
        <f>IF(N($H350)&lt;34,"",IF(GU350="","",GU350+31))</f>
        <v/>
      </c>
      <c r="HB350" t="str">
        <f>IF(HA350="","",TODAY()-HA350)</f>
        <v/>
      </c>
      <c r="HE350" t="str">
        <f>IF(HA350="","SIN ESTADO",IF(HC350&lt;&gt;"","PAGA",IF(HB350&gt;0,"VENCIDA",IF(HB350&gt;=-5,"POR VENCER","AL DÍA"))))</f>
        <v>SIN ESTADO</v>
      </c>
      <c r="HG350" t="str">
        <f>IF(N($H350)&lt;35,"",IF(HA350="","",HA350+31))</f>
        <v/>
      </c>
      <c r="HH350" t="str">
        <f>IF(HG350="","",TODAY()-HG350)</f>
        <v/>
      </c>
      <c r="HK350" t="str">
        <f>IF(HG350="","SIN ESTADO",IF(HI350&lt;&gt;"","PAGA",IF(HH350&gt;0,"VENCIDA",IF(HH350&gt;=-5,"POR VENCER","AL DÍA"))))</f>
        <v>SIN ESTADO</v>
      </c>
      <c r="HM350" t="str">
        <f>IF(N($H350)&lt;36,"",IF(HG350="","",HG350+31))</f>
        <v/>
      </c>
      <c r="HN350" t="str">
        <f>IF(HM350="","",TODAY()-HM350)</f>
        <v/>
      </c>
      <c r="HQ350" t="str">
        <f>IF(HM350="","SIN ESTADO",IF(HO350&lt;&gt;"","PAGA",IF(HN350&gt;0,"VENCIDA",IF(HN350&gt;=-5,"POR VENCER","AL DÍA"))))</f>
        <v>SIN ESTADO</v>
      </c>
      <c r="HS350">
        <f>N350+T350+Z350+AF350+AL350+AR350+AX350+BD350+BJ350+BP350+BV350+CB350+CH350+CN350+CT350+CZ350+DF350+DL350+DR350+DX350+ED350+EJ350+EP350+EV350+FB350+FH350+FN350+FT350+FZ350+GF350+GL350+GR350+GX350+HD350+HJ350+HP350</f>
        <v>6000000</v>
      </c>
      <c r="HU350">
        <f>IFERROR(N($J350),0)</f>
        <v>1000000</v>
      </c>
      <c r="HW350">
        <f>SUMPRODUCT((MOD(COLUMN($M350:$HR350)-COLUMN($M350),6)=0)*ISNUMBER($M350:$HR350)*($M350:$HR350&gt;=RESUMEN!$C$26)*($M350:$HR350&lt;=RESUMEN!$C$27)*IFERROR(N($N350:$HS350),0))</f>
        <v>1000000</v>
      </c>
      <c r="HX350">
        <f>SUMPRODUCT((MOD(COLUMN($M350:$HR350)-COLUMN($M350),6)=0)*ISNUMBER($M350:$HR350)*($M350:$HR350&gt;=RESUMEN!$C$26)*($M350:$HR350&lt;=RESUMEN!$C$27))</f>
        <v>1</v>
      </c>
    </row>
    <row r="351">
      <c r="B351">
        <f>VENTAS!A350</f>
        <v>348</v>
      </c>
      <c r="C351" t="str">
        <f>VENTAS!B350</f>
        <v xml:space="preserve">LC2- 35 - 3 </v>
      </c>
      <c r="D351" t="str">
        <f>VENTAS!C350</f>
        <v>VENDIDO</v>
      </c>
      <c r="E351">
        <f>VENTAS!D350</f>
        <v>28000000</v>
      </c>
      <c r="F351">
        <f>VENTAS!J350</f>
        <v>24000000</v>
      </c>
      <c r="G351">
        <f>VENTAS!F350</f>
        <v>46222</v>
      </c>
      <c r="H351">
        <f>VENTAS!K350</f>
        <v>24</v>
      </c>
      <c r="I351" t="str">
        <f>VENTAS!M350</f>
        <v>10 DE CADA MES</v>
      </c>
      <c r="J351">
        <f>VENTAS!L350</f>
        <v>1000000</v>
      </c>
      <c r="K351">
        <f>IF(N($H351)&lt;1,"",$G351+31)</f>
        <v>46253</v>
      </c>
      <c r="L351">
        <f>IF(K351="","",TODAY()-K351)</f>
        <v>65</v>
      </c>
      <c r="M351">
        <v>46225</v>
      </c>
      <c r="N351">
        <v>2000000</v>
      </c>
      <c r="O351" t="str">
        <f>IF(K351="","SIN ESTADO",IF(M351&lt;&gt;"","PAGA",IF(L351&gt;0,"VENCIDA",IF(L351&gt;=-5,"POR VENCER","AL DÍA"))))</f>
        <v>PAGA</v>
      </c>
      <c r="P351" t="str">
        <v>TRANSFERENCIA</v>
      </c>
      <c r="Q351">
        <f>IF(N($H351)&lt;2,"",IF(K351="","",K351+31))</f>
        <v>46284</v>
      </c>
      <c r="R351">
        <f>IF(Q351="","",TODAY()-Q351)</f>
        <v>34</v>
      </c>
      <c r="S351">
        <v>46256</v>
      </c>
      <c r="T351">
        <v>1000000</v>
      </c>
      <c r="U351" t="str">
        <f>IF(Q351="","SIN ESTADO",IF(S351&lt;&gt;"","PAGA",IF(R351&gt;0,"VENCIDA",IF(R351&gt;=-5,"POR VENCER","AL DÍA"))))</f>
        <v>PAGA</v>
      </c>
      <c r="V351" t="str">
        <v>TRANSFERENCIA</v>
      </c>
      <c r="W351">
        <f>IF(N($H351)&lt;3,"",IF(Q351="","",Q351+31))</f>
        <v>46315</v>
      </c>
      <c r="X351">
        <f>IF(W351="","",TODAY()-W351)</f>
        <v>3</v>
      </c>
      <c r="Y351">
        <v>46316</v>
      </c>
      <c r="Z351">
        <v>1000000</v>
      </c>
      <c r="AA351" t="str">
        <f>IF(W351="","SIN ESTADO",IF(Y351&lt;&gt;"","PAGA",IF(X351&gt;0,"VENCIDA",IF(X351&gt;=-5,"POR VENCER","AL DÍA"))))</f>
        <v>PAGA</v>
      </c>
      <c r="AB351" t="str">
        <v>TRANSFERENCIA</v>
      </c>
      <c r="AC351">
        <f>IF(N($H351)&lt;4,"",IF(W351="","",W351+31))</f>
        <v>46346</v>
      </c>
      <c r="AD351">
        <f>IF(AC351="","",TODAY()-AC351)</f>
        <v>-28</v>
      </c>
      <c r="AG351" t="str">
        <f>IF(AC351="","SIN ESTADO",IF(AE351&lt;&gt;"","PAGA",IF(AD351&gt;0,"VENCIDA",IF(AD351&gt;=-5,"POR VENCER","AL DÍA"))))</f>
        <v>AL DÍA</v>
      </c>
      <c r="AI351">
        <f>IF(N($H351)&lt;5,"",IF(AC351="","",AC351+31))</f>
        <v>46377</v>
      </c>
      <c r="AJ351">
        <f>IF(AI351="","",TODAY()-AI351)</f>
        <v>-59</v>
      </c>
      <c r="AM351" t="str">
        <f>IF(AI351="","SIN ESTADO",IF(AK351&lt;&gt;"","PAGA",IF(AJ351&gt;0,"VENCIDA",IF(AJ351&gt;=-5,"POR VENCER","AL DÍA"))))</f>
        <v>AL DÍA</v>
      </c>
      <c r="AO351">
        <f>IF(N($H351)&lt;6,"",IF(AI351="","",AI351+31))</f>
        <v>46408</v>
      </c>
      <c r="AP351">
        <f>IF(AO351="","",TODAY()-AO351)</f>
        <v>-90</v>
      </c>
      <c r="AS351" t="str">
        <f>IF(AO351="","SIN ESTADO",IF(AQ351&lt;&gt;"","PAGA",IF(AP351&gt;0,"VENCIDA",IF(AP351&gt;=-5,"POR VENCER","AL DÍA"))))</f>
        <v>AL DÍA</v>
      </c>
      <c r="AU351">
        <f>IF(N($H351)&lt;7,"",IF(AO351="","",AO351+31))</f>
        <v>46439</v>
      </c>
      <c r="AV351">
        <f>IF(AU351="","",TODAY()-AU351)</f>
        <v>-121</v>
      </c>
      <c r="AY351" t="str">
        <f>IF(AU351="","SIN ESTADO",IF(AW351&lt;&gt;"","PAGA",IF(AV351&gt;0,"VENCIDA",IF(AV351&gt;=-5,"POR VENCER","AL DÍA"))))</f>
        <v>AL DÍA</v>
      </c>
      <c r="BA351">
        <f>IF(N($H351)&lt;8,"",IF(AU351="","",AU351+31))</f>
        <v>46470</v>
      </c>
      <c r="BB351">
        <f>IF(BA351="","",TODAY()-BA351)</f>
        <v>-152</v>
      </c>
      <c r="BE351" t="str">
        <f>IF(BA351="","SIN ESTADO",IF(BC351&lt;&gt;"","PAGA",IF(BB351&gt;0,"VENCIDA",IF(BB351&gt;=-5,"POR VENCER","AL DÍA"))))</f>
        <v>AL DÍA</v>
      </c>
      <c r="BG351">
        <f>IF(N($H351)&lt;9,"",IF(BA351="","",BA351+31))</f>
        <v>46501</v>
      </c>
      <c r="BH351">
        <f>IF(BG351="","",TODAY()-BG351)</f>
        <v>-183</v>
      </c>
      <c r="BK351" t="str">
        <f>IF(BG351="","SIN ESTADO",IF(BI351&lt;&gt;"","PAGA",IF(BH351&gt;0,"VENCIDA",IF(BH351&gt;=-5,"POR VENCER","AL DÍA"))))</f>
        <v>AL DÍA</v>
      </c>
      <c r="BM351">
        <f>IF(N($H351)&lt;10,"",IF(BG351="","",BG351+31))</f>
        <v>46532</v>
      </c>
      <c r="BN351">
        <f>IF(BM351="","",TODAY()-BM351)</f>
        <v>-214</v>
      </c>
      <c r="BQ351" t="str">
        <f>IF(BM351="","SIN ESTADO",IF(BO351&lt;&gt;"","PAGA",IF(BN351&gt;0,"VENCIDA",IF(BN351&gt;=-5,"POR VENCER","AL DÍA"))))</f>
        <v>AL DÍA</v>
      </c>
      <c r="BS351">
        <f>IF(N($H351)&lt;11,"",IF(BM351="","",BM351+31))</f>
        <v>46563</v>
      </c>
      <c r="BT351">
        <f>IF(BS351="","",TODAY()-BS351)</f>
        <v>-245</v>
      </c>
      <c r="BW351" t="str">
        <f>IF(BS351="","SIN ESTADO",IF(BU351&lt;&gt;"","PAGA",IF(BT351&gt;0,"VENCIDA",IF(BT351&gt;=-5,"POR VENCER","AL DÍA"))))</f>
        <v>AL DÍA</v>
      </c>
      <c r="BY351">
        <f>IF(N($H351)&lt;12,"",IF(BS351="","",BS351+31))</f>
        <v>46594</v>
      </c>
      <c r="BZ351">
        <f>IF(BY351="","",TODAY()-BY351)</f>
        <v>-276</v>
      </c>
      <c r="CC351" t="str">
        <f>IF(BY351="","SIN ESTADO",IF(CA351&lt;&gt;"","PAGA",IF(BZ351&gt;0,"VENCIDA",IF(BZ351&gt;=-5,"POR VENCER","AL DÍA"))))</f>
        <v>AL DÍA</v>
      </c>
      <c r="CE351">
        <f>IF(N($H351)&lt;13,"",IF(BY351="","",BY351+31))</f>
        <v>46625</v>
      </c>
      <c r="CF351">
        <f>IF(CE351="","",TODAY()-CE351)</f>
        <v>-307</v>
      </c>
      <c r="CI351" t="str">
        <f>IF(CE351="","SIN ESTADO",IF(CG351&lt;&gt;"","PAGA",IF(CF351&gt;0,"VENCIDA",IF(CF351&gt;=-5,"POR VENCER","AL DÍA"))))</f>
        <v>AL DÍA</v>
      </c>
      <c r="CK351">
        <f>IF(N($H351)&lt;14,"",IF(CE351="","",CE351+31))</f>
        <v>46656</v>
      </c>
      <c r="CL351">
        <f>IF(CK351="","",TODAY()-CK351)</f>
        <v>-338</v>
      </c>
      <c r="CO351" t="str">
        <f>IF(CK351="","SIN ESTADO",IF(CM351&lt;&gt;"","PAGA",IF(CL351&gt;0,"VENCIDA",IF(CL351&gt;=-5,"POR VENCER","AL DÍA"))))</f>
        <v>AL DÍA</v>
      </c>
      <c r="CQ351">
        <f>IF(N($H351)&lt;15,"",IF(CK351="","",CK351+31))</f>
        <v>46687</v>
      </c>
      <c r="CR351">
        <f>IF(CQ351="","",TODAY()-CQ351)</f>
        <v>-369</v>
      </c>
      <c r="CU351" t="str">
        <f>IF(CQ351="","SIN ESTADO",IF(CS351&lt;&gt;"","PAGA",IF(CR351&gt;0,"VENCIDA",IF(CR351&gt;=-5,"POR VENCER","AL DÍA"))))</f>
        <v>AL DÍA</v>
      </c>
      <c r="CW351">
        <f>IF(N($H351)&lt;16,"",IF(CQ351="","",CQ351+31))</f>
        <v>46718</v>
      </c>
      <c r="CX351">
        <f>IF(CW351="","",TODAY()-CW351)</f>
        <v>-400</v>
      </c>
      <c r="DA351" t="str">
        <f>IF(CW351="","SIN ESTADO",IF(CY351&lt;&gt;"","PAGA",IF(CX351&gt;0,"VENCIDA",IF(CX351&gt;=-5,"POR VENCER","AL DÍA"))))</f>
        <v>AL DÍA</v>
      </c>
      <c r="DC351">
        <f>IF(N($H351)&lt;17,"",IF(CW351="","",CW351+31))</f>
        <v>46749</v>
      </c>
      <c r="DD351">
        <f>IF(DC351="","",TODAY()-DC351)</f>
        <v>-431</v>
      </c>
      <c r="DG351" t="str">
        <f>IF(DC351="","SIN ESTADO",IF(DE351&lt;&gt;"","PAGA",IF(DD351&gt;0,"VENCIDA",IF(DD351&gt;=-5,"POR VENCER","AL DÍA"))))</f>
        <v>AL DÍA</v>
      </c>
      <c r="DI351">
        <f>IF(N($H351)&lt;18,"",IF(DC351="","",DC351+31))</f>
        <v>46780</v>
      </c>
      <c r="DJ351">
        <f>IF(DI351="","",TODAY()-DI351)</f>
        <v>-462</v>
      </c>
      <c r="DM351" t="str">
        <f>IF(DI351="","SIN ESTADO",IF(DK351&lt;&gt;"","PAGA",IF(DJ351&gt;0,"VENCIDA",IF(DJ351&gt;=-5,"POR VENCER","AL DÍA"))))</f>
        <v>AL DÍA</v>
      </c>
      <c r="DO351">
        <f>IF(N($H351)&lt;19,"",IF(DI351="","",DI351+31))</f>
        <v>46811</v>
      </c>
      <c r="DP351">
        <f>IF(DO351="","",TODAY()-DO351)</f>
        <v>-493</v>
      </c>
      <c r="DS351" t="str">
        <f>IF(DO351="","SIN ESTADO",IF(DQ351&lt;&gt;"","PAGA",IF(DP351&gt;0,"VENCIDA",IF(DP351&gt;=-5,"POR VENCER","AL DÍA"))))</f>
        <v>AL DÍA</v>
      </c>
      <c r="DU351">
        <f>IF(N($H351)&lt;20,"",IF(DO351="","",DO351+31))</f>
        <v>46842</v>
      </c>
      <c r="DV351">
        <f>IF(DU351="","",TODAY()-DU351)</f>
        <v>-524</v>
      </c>
      <c r="DY351" t="str">
        <f>IF(DU351="","SIN ESTADO",IF(DW351&lt;&gt;"","PAGA",IF(DV351&gt;0,"VENCIDA",IF(DV351&gt;=-5,"POR VENCER","AL DÍA"))))</f>
        <v>AL DÍA</v>
      </c>
      <c r="EA351">
        <f>IF(N($H351)&lt;21,"",IF(DU351="","",DU351+31))</f>
        <v>46873</v>
      </c>
      <c r="EB351">
        <f>IF(EA351="","",TODAY()-EA351)</f>
        <v>-555</v>
      </c>
      <c r="EE351" t="str">
        <f>IF(EA351="","SIN ESTADO",IF(EC351&lt;&gt;"","PAGA",IF(EB351&gt;0,"VENCIDA",IF(EB351&gt;=-5,"POR VENCER","AL DÍA"))))</f>
        <v>AL DÍA</v>
      </c>
      <c r="EG351">
        <f>IF(N($H351)&lt;22,"",IF(EA351="","",EA351+31))</f>
        <v>46904</v>
      </c>
      <c r="EH351">
        <f>IF(EG351="","",TODAY()-EG351)</f>
        <v>-586</v>
      </c>
      <c r="EK351" t="str">
        <f>IF(EG351="","SIN ESTADO",IF(EI351&lt;&gt;"","PAGA",IF(EH351&gt;0,"VENCIDA",IF(EH351&gt;=-5,"POR VENCER","AL DÍA"))))</f>
        <v>AL DÍA</v>
      </c>
      <c r="EM351">
        <f>IF(N($H351)&lt;23,"",IF(EG351="","",EG351+31))</f>
        <v>46935</v>
      </c>
      <c r="EN351">
        <f>IF(EM351="","",TODAY()-EM351)</f>
        <v>-617</v>
      </c>
      <c r="EQ351" t="str">
        <f>IF(EM351="","SIN ESTADO",IF(EO351&lt;&gt;"","PAGA",IF(EN351&gt;0,"VENCIDA",IF(EN351&gt;=-5,"POR VENCER","AL DÍA"))))</f>
        <v>AL DÍA</v>
      </c>
      <c r="ES351">
        <f>IF(N($H351)&lt;24,"",IF(EM351="","",EM351+31))</f>
        <v>46966</v>
      </c>
      <c r="ET351">
        <f>IF(ES351="","",TODAY()-ES351)</f>
        <v>-648</v>
      </c>
      <c r="EW351" t="str">
        <f>IF(ES351="","SIN ESTADO",IF(EU351&lt;&gt;"","PAGA",IF(ET351&gt;0,"VENCIDA",IF(ET351&gt;=-5,"POR VENCER","AL DÍA"))))</f>
        <v>AL DÍA</v>
      </c>
      <c r="EY351" t="str">
        <f>IF(N($H351)&lt;25,"",IF(ES351="","",ES351+31))</f>
        <v/>
      </c>
      <c r="EZ351" t="str">
        <f>IF(EY351="","",TODAY()-EY351)</f>
        <v/>
      </c>
      <c r="FC351" t="str">
        <f>IF(EY351="","SIN ESTADO",IF(FA351&lt;&gt;"","PAGA",IF(EZ351&gt;0,"VENCIDA",IF(EZ351&gt;=-5,"POR VENCER","AL DÍA"))))</f>
        <v>SIN ESTADO</v>
      </c>
      <c r="FE351" t="str">
        <f>IF(N($H351)&lt;26,"",IF(EY351="","",EY351+31))</f>
        <v/>
      </c>
      <c r="FF351" t="str">
        <f>IF(FE351="","",TODAY()-FE351)</f>
        <v/>
      </c>
      <c r="FI351" t="str">
        <f>IF(FE351="","SIN ESTADO",IF(FG351&lt;&gt;"","PAGA",IF(FF351&gt;0,"VENCIDA",IF(FF351&gt;=-5,"POR VENCER","AL DÍA"))))</f>
        <v>SIN ESTADO</v>
      </c>
      <c r="FK351" t="str">
        <f>IF(N($H351)&lt;27,"",IF(FE351="","",FE351+31))</f>
        <v/>
      </c>
      <c r="FL351" t="str">
        <f>IF(FK351="","",TODAY()-FK351)</f>
        <v/>
      </c>
      <c r="FO351" t="str">
        <f>IF(FK351="","SIN ESTADO",IF(FM351&lt;&gt;"","PAGA",IF(FL351&gt;0,"VENCIDA",IF(FL351&gt;=-5,"POR VENCER","AL DÍA"))))</f>
        <v>SIN ESTADO</v>
      </c>
      <c r="FQ351" t="str">
        <f>IF(N($H351)&lt;28,"",IF(FK351="","",FK351+31))</f>
        <v/>
      </c>
      <c r="FR351" t="str">
        <f>IF(FQ351="","",TODAY()-FQ351)</f>
        <v/>
      </c>
      <c r="FU351" t="str">
        <f>IF(FQ351="","SIN ESTADO",IF(FS351&lt;&gt;"","PAGA",IF(FR351&gt;0,"VENCIDA",IF(FR351&gt;=-5,"POR VENCER","AL DÍA"))))</f>
        <v>SIN ESTADO</v>
      </c>
      <c r="FW351" t="str">
        <f>IF(N($H351)&lt;29,"",IF(FQ351="","",FQ351+31))</f>
        <v/>
      </c>
      <c r="FX351" t="str">
        <f>IF(FW351="","",TODAY()-FW351)</f>
        <v/>
      </c>
      <c r="GA351" t="str">
        <f>IF(FW351="","SIN ESTADO",IF(FY351&lt;&gt;"","PAGA",IF(FX351&gt;0,"VENCIDA",IF(FX351&gt;=-5,"POR VENCER","AL DÍA"))))</f>
        <v>SIN ESTADO</v>
      </c>
      <c r="GC351" t="str">
        <f>IF(N($H351)&lt;30,"",IF(FW351="","",FW351+31))</f>
        <v/>
      </c>
      <c r="GD351" t="str">
        <f>IF(GC351="","",TODAY()-GC351)</f>
        <v/>
      </c>
      <c r="GG351" t="str">
        <f>IF(GC351="","SIN ESTADO",IF(GE351&lt;&gt;"","PAGA",IF(GD351&gt;0,"VENCIDA",IF(GD351&gt;=-5,"POR VENCER","AL DÍA"))))</f>
        <v>SIN ESTADO</v>
      </c>
      <c r="GI351" t="str">
        <f>IF(N($H351)&lt;31,"",IF(GC351="","",GC351+31))</f>
        <v/>
      </c>
      <c r="GJ351" t="str">
        <f>IF(GI351="","",TODAY()-GI351)</f>
        <v/>
      </c>
      <c r="GM351" t="str">
        <f>IF(GI351="","SIN ESTADO",IF(GK351&lt;&gt;"","PAGA",IF(GJ351&gt;0,"VENCIDA",IF(GJ351&gt;=-5,"POR VENCER","AL DÍA"))))</f>
        <v>SIN ESTADO</v>
      </c>
      <c r="GO351" t="str">
        <f>IF(N($H351)&lt;32,"",IF(GI351="","",GI351+31))</f>
        <v/>
      </c>
      <c r="GP351" t="str">
        <f>IF(GO351="","",TODAY()-GO351)</f>
        <v/>
      </c>
      <c r="GS351" t="str">
        <f>IF(GO351="","SIN ESTADO",IF(GQ351&lt;&gt;"","PAGA",IF(GP351&gt;0,"VENCIDA",IF(GP351&gt;=-5,"POR VENCER","AL DÍA"))))</f>
        <v>SIN ESTADO</v>
      </c>
      <c r="GU351" t="str">
        <f>IF(N($H351)&lt;33,"",IF(GO351="","",GO351+31))</f>
        <v/>
      </c>
      <c r="GV351" t="str">
        <f>IF(GU351="","",TODAY()-GU351)</f>
        <v/>
      </c>
      <c r="GY351" t="str">
        <f>IF(GU351="","SIN ESTADO",IF(GW351&lt;&gt;"","PAGA",IF(GV351&gt;0,"VENCIDA",IF(GV351&gt;=-5,"POR VENCER","AL DÍA"))))</f>
        <v>SIN ESTADO</v>
      </c>
      <c r="HA351" t="str">
        <f>IF(N($H351)&lt;34,"",IF(GU351="","",GU351+31))</f>
        <v/>
      </c>
      <c r="HB351" t="str">
        <f>IF(HA351="","",TODAY()-HA351)</f>
        <v/>
      </c>
      <c r="HE351" t="str">
        <f>IF(HA351="","SIN ESTADO",IF(HC351&lt;&gt;"","PAGA",IF(HB351&gt;0,"VENCIDA",IF(HB351&gt;=-5,"POR VENCER","AL DÍA"))))</f>
        <v>SIN ESTADO</v>
      </c>
      <c r="HG351" t="str">
        <f>IF(N($H351)&lt;35,"",IF(HA351="","",HA351+31))</f>
        <v/>
      </c>
      <c r="HH351" t="str">
        <f>IF(HG351="","",TODAY()-HG351)</f>
        <v/>
      </c>
      <c r="HK351" t="str">
        <f>IF(HG351="","SIN ESTADO",IF(HI351&lt;&gt;"","PAGA",IF(HH351&gt;0,"VENCIDA",IF(HH351&gt;=-5,"POR VENCER","AL DÍA"))))</f>
        <v>SIN ESTADO</v>
      </c>
      <c r="HM351" t="str">
        <f>IF(N($H351)&lt;36,"",IF(HG351="","",HG351+31))</f>
        <v/>
      </c>
      <c r="HN351" t="str">
        <f>IF(HM351="","",TODAY()-HM351)</f>
        <v/>
      </c>
      <c r="HQ351" t="str">
        <f>IF(HM351="","SIN ESTADO",IF(HO351&lt;&gt;"","PAGA",IF(HN351&gt;0,"VENCIDA",IF(HN351&gt;=-5,"POR VENCER","AL DÍA"))))</f>
        <v>SIN ESTADO</v>
      </c>
      <c r="HS351">
        <f>N351+T351+Z351+AF351+AL351+AR351+AX351+BD351+BJ351+BP351+BV351+CB351+CH351+CN351+CT351+CZ351+DF351+DL351+DR351+DX351+ED351+EJ351+EP351+EV351+FB351+FH351+FN351+FT351+FZ351+GF351+GL351+GR351+GX351+HD351+HJ351+HP351</f>
        <v>4000000</v>
      </c>
      <c r="HU351">
        <f>IFERROR(N($J351),0)</f>
        <v>1000000</v>
      </c>
      <c r="HW351">
        <f>SUMPRODUCT((MOD(COLUMN($M351:$HR351)-COLUMN($M351),6)=0)*ISNUMBER($M351:$HR351)*($M351:$HR351&gt;=RESUMEN!$C$26)*($M351:$HR351&lt;=RESUMEN!$C$27)*IFERROR(N($N351:$HS351),0))</f>
        <v>2000000</v>
      </c>
      <c r="HX351">
        <f>SUMPRODUCT((MOD(COLUMN($M351:$HR351)-COLUMN($M351),6)=0)*ISNUMBER($M351:$HR351)*($M351:$HR351&gt;=RESUMEN!$C$26)*($M351:$HR351&lt;=RESUMEN!$C$27))</f>
        <v>1</v>
      </c>
    </row>
    <row r="352">
      <c r="B352">
        <f>VENTAS!A351</f>
        <v>349</v>
      </c>
      <c r="C352" t="str">
        <f>VENTAS!B351</f>
        <v xml:space="preserve">LC2 - 35 - 4 </v>
      </c>
      <c r="D352" t="str">
        <f>VENTAS!C351</f>
        <v>VENDIDO</v>
      </c>
      <c r="E352">
        <f>VENTAS!D351</f>
        <v>28000000</v>
      </c>
      <c r="F352">
        <f>VENTAS!J351</f>
        <v>24000000</v>
      </c>
      <c r="G352">
        <f>VENTAS!F351</f>
        <v>46088</v>
      </c>
      <c r="H352">
        <f>VENTAS!K351</f>
        <v>24</v>
      </c>
      <c r="I352" t="str">
        <f>VENTAS!M351</f>
        <v xml:space="preserve">07 DE CADA MES </v>
      </c>
      <c r="J352">
        <f>VENTAS!L351</f>
        <v>1000000</v>
      </c>
      <c r="K352">
        <f>IF(N($H352)&lt;1,"",$G352+31)</f>
        <v>46119</v>
      </c>
      <c r="L352">
        <f>IF(K352="","",TODAY()-K352)</f>
        <v>199</v>
      </c>
      <c r="M352">
        <v>46119</v>
      </c>
      <c r="N352">
        <v>1000000</v>
      </c>
      <c r="O352" t="str">
        <f>IF(K352="","SIN ESTADO",IF(M352&lt;&gt;"","PAGA",IF(L352&gt;0,"VENCIDA",IF(L352&gt;=-5,"POR VENCER","AL DÍA"))))</f>
        <v>PAGA</v>
      </c>
      <c r="P352" t="str">
        <v>TRANSFERENCIA</v>
      </c>
      <c r="Q352">
        <f>IF(N($H352)&lt;2,"",IF(K352="","",K352+31))</f>
        <v>46150</v>
      </c>
      <c r="R352">
        <f>IF(Q352="","",TODAY()-Q352)</f>
        <v>168</v>
      </c>
      <c r="S352">
        <v>46156</v>
      </c>
      <c r="T352">
        <v>1000000</v>
      </c>
      <c r="U352" t="str">
        <f>IF(Q352="","SIN ESTADO",IF(S352&lt;&gt;"","PAGA",IF(R352&gt;0,"VENCIDA",IF(R352&gt;=-5,"POR VENCER","AL DÍA"))))</f>
        <v>PAGA</v>
      </c>
      <c r="V352" t="str">
        <v>TRANSFERENCIA</v>
      </c>
      <c r="W352">
        <f>IF(N($H352)&lt;3,"",IF(Q352="","",Q352+31))</f>
        <v>46181</v>
      </c>
      <c r="X352">
        <f>IF(W352="","",TODAY()-W352)</f>
        <v>137</v>
      </c>
      <c r="Y352">
        <v>46199</v>
      </c>
      <c r="Z352">
        <v>1000000</v>
      </c>
      <c r="AA352" t="str">
        <f>IF(W352="","SIN ESTADO",IF(Y352&lt;&gt;"","PAGA",IF(X352&gt;0,"VENCIDA",IF(X352&gt;=-5,"POR VENCER","AL DÍA"))))</f>
        <v>PAGA</v>
      </c>
      <c r="AB352" t="str">
        <v>TRANSFERENCIA</v>
      </c>
      <c r="AC352">
        <f>IF(N($H352)&lt;4,"",IF(W352="","",W352+31))</f>
        <v>46212</v>
      </c>
      <c r="AD352">
        <f>IF(AC352="","",TODAY()-AC352)</f>
        <v>106</v>
      </c>
      <c r="AE352">
        <v>46221</v>
      </c>
      <c r="AF352">
        <v>1000000</v>
      </c>
      <c r="AG352" t="str">
        <f>IF(AC352="","SIN ESTADO",IF(AE352&lt;&gt;"","PAGA",IF(AD352&gt;0,"VENCIDA",IF(AD352&gt;=-5,"POR VENCER","AL DÍA"))))</f>
        <v>PAGA</v>
      </c>
      <c r="AH352" t="str">
        <v>TRANSFERENCIA</v>
      </c>
      <c r="AI352">
        <f>IF(N($H352)&lt;5,"",IF(AC352="","",AC352+31))</f>
        <v>46243</v>
      </c>
      <c r="AJ352">
        <f>IF(AI352="","",TODAY()-AI352)</f>
        <v>75</v>
      </c>
      <c r="AK352">
        <v>46277</v>
      </c>
      <c r="AL352">
        <v>1000000</v>
      </c>
      <c r="AM352" t="str">
        <f>IF(AI352="","SIN ESTADO",IF(AK352&lt;&gt;"","PAGA",IF(AJ352&gt;0,"VENCIDA",IF(AJ352&gt;=-5,"POR VENCER","AL DÍA"))))</f>
        <v>PAGA</v>
      </c>
      <c r="AN352" t="str">
        <v>TRANSFERENCIA</v>
      </c>
      <c r="AO352">
        <f>IF(N($H352)&lt;6,"",IF(AI352="","",AI352+31))</f>
        <v>46274</v>
      </c>
      <c r="AP352">
        <f>IF(AO352="","",TODAY()-AO352)</f>
        <v>44</v>
      </c>
      <c r="AQ352">
        <v>46299</v>
      </c>
      <c r="AR352">
        <v>1000000</v>
      </c>
      <c r="AS352" t="str">
        <f>IF(AO352="","SIN ESTADO",IF(AQ352&lt;&gt;"","PAGA",IF(AP352&gt;0,"VENCIDA",IF(AP352&gt;=-5,"POR VENCER","AL DÍA"))))</f>
        <v>PAGA</v>
      </c>
      <c r="AU352">
        <f>IF(N($H352)&lt;7,"",IF(AO352="","",AO352+31))</f>
        <v>46305</v>
      </c>
      <c r="AV352">
        <f>IF(AU352="","",TODAY()-AU352)</f>
        <v>13</v>
      </c>
      <c r="AY352" t="str">
        <f>IF(AU352="","SIN ESTADO",IF(AW352&lt;&gt;"","PAGA",IF(AV352&gt;0,"VENCIDA",IF(AV352&gt;=-5,"POR VENCER","AL DÍA"))))</f>
        <v>VENCIDA</v>
      </c>
      <c r="BA352">
        <f>IF(N($H352)&lt;8,"",IF(AU352="","",AU352+31))</f>
        <v>46336</v>
      </c>
      <c r="BB352">
        <f>IF(BA352="","",TODAY()-BA352)</f>
        <v>-18</v>
      </c>
      <c r="BE352" t="str">
        <f>IF(BA352="","SIN ESTADO",IF(BC352&lt;&gt;"","PAGA",IF(BB352&gt;0,"VENCIDA",IF(BB352&gt;=-5,"POR VENCER","AL DÍA"))))</f>
        <v>AL DÍA</v>
      </c>
      <c r="BG352">
        <f>IF(N($H352)&lt;9,"",IF(BA352="","",BA352+31))</f>
        <v>46367</v>
      </c>
      <c r="BH352">
        <f>IF(BG352="","",TODAY()-BG352)</f>
        <v>-49</v>
      </c>
      <c r="BK352" t="str">
        <f>IF(BG352="","SIN ESTADO",IF(BI352&lt;&gt;"","PAGA",IF(BH352&gt;0,"VENCIDA",IF(BH352&gt;=-5,"POR VENCER","AL DÍA"))))</f>
        <v>AL DÍA</v>
      </c>
      <c r="BM352">
        <f>IF(N($H352)&lt;10,"",IF(BG352="","",BG352+31))</f>
        <v>46398</v>
      </c>
      <c r="BN352">
        <f>IF(BM352="","",TODAY()-BM352)</f>
        <v>-80</v>
      </c>
      <c r="BQ352" t="str">
        <f>IF(BM352="","SIN ESTADO",IF(BO352&lt;&gt;"","PAGA",IF(BN352&gt;0,"VENCIDA",IF(BN352&gt;=-5,"POR VENCER","AL DÍA"))))</f>
        <v>AL DÍA</v>
      </c>
      <c r="BS352">
        <f>IF(N($H352)&lt;11,"",IF(BM352="","",BM352+31))</f>
        <v>46429</v>
      </c>
      <c r="BT352">
        <f>IF(BS352="","",TODAY()-BS352)</f>
        <v>-111</v>
      </c>
      <c r="BW352" t="str">
        <f>IF(BS352="","SIN ESTADO",IF(BU352&lt;&gt;"","PAGA",IF(BT352&gt;0,"VENCIDA",IF(BT352&gt;=-5,"POR VENCER","AL DÍA"))))</f>
        <v>AL DÍA</v>
      </c>
      <c r="BY352">
        <f>IF(N($H352)&lt;12,"",IF(BS352="","",BS352+31))</f>
        <v>46460</v>
      </c>
      <c r="BZ352">
        <f>IF(BY352="","",TODAY()-BY352)</f>
        <v>-142</v>
      </c>
      <c r="CC352" t="str">
        <f>IF(BY352="","SIN ESTADO",IF(CA352&lt;&gt;"","PAGA",IF(BZ352&gt;0,"VENCIDA",IF(BZ352&gt;=-5,"POR VENCER","AL DÍA"))))</f>
        <v>AL DÍA</v>
      </c>
      <c r="CE352">
        <f>IF(N($H352)&lt;13,"",IF(BY352="","",BY352+31))</f>
        <v>46491</v>
      </c>
      <c r="CF352">
        <f>IF(CE352="","",TODAY()-CE352)</f>
        <v>-173</v>
      </c>
      <c r="CI352" t="str">
        <f>IF(CE352="","SIN ESTADO",IF(CG352&lt;&gt;"","PAGA",IF(CF352&gt;0,"VENCIDA",IF(CF352&gt;=-5,"POR VENCER","AL DÍA"))))</f>
        <v>AL DÍA</v>
      </c>
      <c r="CK352">
        <f>IF(N($H352)&lt;14,"",IF(CE352="","",CE352+31))</f>
        <v>46522</v>
      </c>
      <c r="CL352">
        <f>IF(CK352="","",TODAY()-CK352)</f>
        <v>-204</v>
      </c>
      <c r="CO352" t="str">
        <f>IF(CK352="","SIN ESTADO",IF(CM352&lt;&gt;"","PAGA",IF(CL352&gt;0,"VENCIDA",IF(CL352&gt;=-5,"POR VENCER","AL DÍA"))))</f>
        <v>AL DÍA</v>
      </c>
      <c r="CQ352">
        <f>IF(N($H352)&lt;15,"",IF(CK352="","",CK352+31))</f>
        <v>46553</v>
      </c>
      <c r="CR352">
        <f>IF(CQ352="","",TODAY()-CQ352)</f>
        <v>-235</v>
      </c>
      <c r="CU352" t="str">
        <f>IF(CQ352="","SIN ESTADO",IF(CS352&lt;&gt;"","PAGA",IF(CR352&gt;0,"VENCIDA",IF(CR352&gt;=-5,"POR VENCER","AL DÍA"))))</f>
        <v>AL DÍA</v>
      </c>
      <c r="CW352">
        <f>IF(N($H352)&lt;16,"",IF(CQ352="","",CQ352+31))</f>
        <v>46584</v>
      </c>
      <c r="CX352">
        <f>IF(CW352="","",TODAY()-CW352)</f>
        <v>-266</v>
      </c>
      <c r="DA352" t="str">
        <f>IF(CW352="","SIN ESTADO",IF(CY352&lt;&gt;"","PAGA",IF(CX352&gt;0,"VENCIDA",IF(CX352&gt;=-5,"POR VENCER","AL DÍA"))))</f>
        <v>AL DÍA</v>
      </c>
      <c r="DC352">
        <f>IF(N($H352)&lt;17,"",IF(CW352="","",CW352+31))</f>
        <v>46615</v>
      </c>
      <c r="DD352">
        <f>IF(DC352="","",TODAY()-DC352)</f>
        <v>-297</v>
      </c>
      <c r="DG352" t="str">
        <f>IF(DC352="","SIN ESTADO",IF(DE352&lt;&gt;"","PAGA",IF(DD352&gt;0,"VENCIDA",IF(DD352&gt;=-5,"POR VENCER","AL DÍA"))))</f>
        <v>AL DÍA</v>
      </c>
      <c r="DI352">
        <f>IF(N($H352)&lt;18,"",IF(DC352="","",DC352+31))</f>
        <v>46646</v>
      </c>
      <c r="DJ352">
        <f>IF(DI352="","",TODAY()-DI352)</f>
        <v>-328</v>
      </c>
      <c r="DM352" t="str">
        <f>IF(DI352="","SIN ESTADO",IF(DK352&lt;&gt;"","PAGA",IF(DJ352&gt;0,"VENCIDA",IF(DJ352&gt;=-5,"POR VENCER","AL DÍA"))))</f>
        <v>AL DÍA</v>
      </c>
      <c r="DO352">
        <f>IF(N($H352)&lt;19,"",IF(DI352="","",DI352+31))</f>
        <v>46677</v>
      </c>
      <c r="DP352">
        <f>IF(DO352="","",TODAY()-DO352)</f>
        <v>-359</v>
      </c>
      <c r="DS352" t="str">
        <f>IF(DO352="","SIN ESTADO",IF(DQ352&lt;&gt;"","PAGA",IF(DP352&gt;0,"VENCIDA",IF(DP352&gt;=-5,"POR VENCER","AL DÍA"))))</f>
        <v>AL DÍA</v>
      </c>
      <c r="DU352">
        <f>IF(N($H352)&lt;20,"",IF(DO352="","",DO352+31))</f>
        <v>46708</v>
      </c>
      <c r="DV352">
        <f>IF(DU352="","",TODAY()-DU352)</f>
        <v>-390</v>
      </c>
      <c r="DY352" t="str">
        <f>IF(DU352="","SIN ESTADO",IF(DW352&lt;&gt;"","PAGA",IF(DV352&gt;0,"VENCIDA",IF(DV352&gt;=-5,"POR VENCER","AL DÍA"))))</f>
        <v>AL DÍA</v>
      </c>
      <c r="EA352">
        <f>IF(N($H352)&lt;21,"",IF(DU352="","",DU352+31))</f>
        <v>46739</v>
      </c>
      <c r="EB352">
        <f>IF(EA352="","",TODAY()-EA352)</f>
        <v>-421</v>
      </c>
      <c r="EE352" t="str">
        <f>IF(EA352="","SIN ESTADO",IF(EC352&lt;&gt;"","PAGA",IF(EB352&gt;0,"VENCIDA",IF(EB352&gt;=-5,"POR VENCER","AL DÍA"))))</f>
        <v>AL DÍA</v>
      </c>
      <c r="EG352">
        <f>IF(N($H352)&lt;22,"",IF(EA352="","",EA352+31))</f>
        <v>46770</v>
      </c>
      <c r="EH352">
        <f>IF(EG352="","",TODAY()-EG352)</f>
        <v>-452</v>
      </c>
      <c r="EK352" t="str">
        <f>IF(EG352="","SIN ESTADO",IF(EI352&lt;&gt;"","PAGA",IF(EH352&gt;0,"VENCIDA",IF(EH352&gt;=-5,"POR VENCER","AL DÍA"))))</f>
        <v>AL DÍA</v>
      </c>
      <c r="EM352">
        <f>IF(N($H352)&lt;23,"",IF(EG352="","",EG352+31))</f>
        <v>46801</v>
      </c>
      <c r="EN352">
        <f>IF(EM352="","",TODAY()-EM352)</f>
        <v>-483</v>
      </c>
      <c r="EQ352" t="str">
        <f>IF(EM352="","SIN ESTADO",IF(EO352&lt;&gt;"","PAGA",IF(EN352&gt;0,"VENCIDA",IF(EN352&gt;=-5,"POR VENCER","AL DÍA"))))</f>
        <v>AL DÍA</v>
      </c>
      <c r="ES352">
        <f>IF(N($H352)&lt;24,"",IF(EM352="","",EM352+31))</f>
        <v>46832</v>
      </c>
      <c r="ET352">
        <f>IF(ES352="","",TODAY()-ES352)</f>
        <v>-514</v>
      </c>
      <c r="EW352" t="str">
        <f>IF(ES352="","SIN ESTADO",IF(EU352&lt;&gt;"","PAGA",IF(ET352&gt;0,"VENCIDA",IF(ET352&gt;=-5,"POR VENCER","AL DÍA"))))</f>
        <v>AL DÍA</v>
      </c>
      <c r="EY352" t="str">
        <f>IF(N($H352)&lt;25,"",IF(ES352="","",ES352+31))</f>
        <v/>
      </c>
      <c r="EZ352" t="str">
        <f>IF(EY352="","",TODAY()-EY352)</f>
        <v/>
      </c>
      <c r="FC352" t="str">
        <f>IF(EY352="","SIN ESTADO",IF(FA352&lt;&gt;"","PAGA",IF(EZ352&gt;0,"VENCIDA",IF(EZ352&gt;=-5,"POR VENCER","AL DÍA"))))</f>
        <v>SIN ESTADO</v>
      </c>
      <c r="FE352" t="str">
        <f>IF(N($H352)&lt;26,"",IF(EY352="","",EY352+31))</f>
        <v/>
      </c>
      <c r="FF352" t="str">
        <f>IF(FE352="","",TODAY()-FE352)</f>
        <v/>
      </c>
      <c r="FI352" t="str">
        <f>IF(FE352="","SIN ESTADO",IF(FG352&lt;&gt;"","PAGA",IF(FF352&gt;0,"VENCIDA",IF(FF352&gt;=-5,"POR VENCER","AL DÍA"))))</f>
        <v>SIN ESTADO</v>
      </c>
      <c r="FK352" t="str">
        <f>IF(N($H352)&lt;27,"",IF(FE352="","",FE352+31))</f>
        <v/>
      </c>
      <c r="FL352" t="str">
        <f>IF(FK352="","",TODAY()-FK352)</f>
        <v/>
      </c>
      <c r="FO352" t="str">
        <f>IF(FK352="","SIN ESTADO",IF(FM352&lt;&gt;"","PAGA",IF(FL352&gt;0,"VENCIDA",IF(FL352&gt;=-5,"POR VENCER","AL DÍA"))))</f>
        <v>SIN ESTADO</v>
      </c>
      <c r="FQ352" t="str">
        <f>IF(N($H352)&lt;28,"",IF(FK352="","",FK352+31))</f>
        <v/>
      </c>
      <c r="FR352" t="str">
        <f>IF(FQ352="","",TODAY()-FQ352)</f>
        <v/>
      </c>
      <c r="FU352" t="str">
        <f>IF(FQ352="","SIN ESTADO",IF(FS352&lt;&gt;"","PAGA",IF(FR352&gt;0,"VENCIDA",IF(FR352&gt;=-5,"POR VENCER","AL DÍA"))))</f>
        <v>SIN ESTADO</v>
      </c>
      <c r="FW352" t="str">
        <f>IF(N($H352)&lt;29,"",IF(FQ352="","",FQ352+31))</f>
        <v/>
      </c>
      <c r="FX352" t="str">
        <f>IF(FW352="","",TODAY()-FW352)</f>
        <v/>
      </c>
      <c r="GA352" t="str">
        <f>IF(FW352="","SIN ESTADO",IF(FY352&lt;&gt;"","PAGA",IF(FX352&gt;0,"VENCIDA",IF(FX352&gt;=-5,"POR VENCER","AL DÍA"))))</f>
        <v>SIN ESTADO</v>
      </c>
      <c r="GC352" t="str">
        <f>IF(N($H352)&lt;30,"",IF(FW352="","",FW352+31))</f>
        <v/>
      </c>
      <c r="GD352" t="str">
        <f>IF(GC352="","",TODAY()-GC352)</f>
        <v/>
      </c>
      <c r="GG352" t="str">
        <f>IF(GC352="","SIN ESTADO",IF(GE352&lt;&gt;"","PAGA",IF(GD352&gt;0,"VENCIDA",IF(GD352&gt;=-5,"POR VENCER","AL DÍA"))))</f>
        <v>SIN ESTADO</v>
      </c>
      <c r="GI352" t="str">
        <f>IF(N($H352)&lt;31,"",IF(GC352="","",GC352+31))</f>
        <v/>
      </c>
      <c r="GJ352" t="str">
        <f>IF(GI352="","",TODAY()-GI352)</f>
        <v/>
      </c>
      <c r="GM352" t="str">
        <f>IF(GI352="","SIN ESTADO",IF(GK352&lt;&gt;"","PAGA",IF(GJ352&gt;0,"VENCIDA",IF(GJ352&gt;=-5,"POR VENCER","AL DÍA"))))</f>
        <v>SIN ESTADO</v>
      </c>
      <c r="GO352" t="str">
        <f>IF(N($H352)&lt;32,"",IF(GI352="","",GI352+31))</f>
        <v/>
      </c>
      <c r="GP352" t="str">
        <f>IF(GO352="","",TODAY()-GO352)</f>
        <v/>
      </c>
      <c r="GS352" t="str">
        <f>IF(GO352="","SIN ESTADO",IF(GQ352&lt;&gt;"","PAGA",IF(GP352&gt;0,"VENCIDA",IF(GP352&gt;=-5,"POR VENCER","AL DÍA"))))</f>
        <v>SIN ESTADO</v>
      </c>
      <c r="GU352" t="str">
        <f>IF(N($H352)&lt;33,"",IF(GO352="","",GO352+31))</f>
        <v/>
      </c>
      <c r="GV352" t="str">
        <f>IF(GU352="","",TODAY()-GU352)</f>
        <v/>
      </c>
      <c r="GY352" t="str">
        <f>IF(GU352="","SIN ESTADO",IF(GW352&lt;&gt;"","PAGA",IF(GV352&gt;0,"VENCIDA",IF(GV352&gt;=-5,"POR VENCER","AL DÍA"))))</f>
        <v>SIN ESTADO</v>
      </c>
      <c r="HA352" t="str">
        <f>IF(N($H352)&lt;34,"",IF(GU352="","",GU352+31))</f>
        <v/>
      </c>
      <c r="HB352" t="str">
        <f>IF(HA352="","",TODAY()-HA352)</f>
        <v/>
      </c>
      <c r="HE352" t="str">
        <f>IF(HA352="","SIN ESTADO",IF(HC352&lt;&gt;"","PAGA",IF(HB352&gt;0,"VENCIDA",IF(HB352&gt;=-5,"POR VENCER","AL DÍA"))))</f>
        <v>SIN ESTADO</v>
      </c>
      <c r="HG352" t="str">
        <f>IF(N($H352)&lt;35,"",IF(HA352="","",HA352+31))</f>
        <v/>
      </c>
      <c r="HH352" t="str">
        <f>IF(HG352="","",TODAY()-HG352)</f>
        <v/>
      </c>
      <c r="HK352" t="str">
        <f>IF(HG352="","SIN ESTADO",IF(HI352&lt;&gt;"","PAGA",IF(HH352&gt;0,"VENCIDA",IF(HH352&gt;=-5,"POR VENCER","AL DÍA"))))</f>
        <v>SIN ESTADO</v>
      </c>
      <c r="HM352" t="str">
        <f>IF(N($H352)&lt;36,"",IF(HG352="","",HG352+31))</f>
        <v/>
      </c>
      <c r="HN352" t="str">
        <f>IF(HM352="","",TODAY()-HM352)</f>
        <v/>
      </c>
      <c r="HQ352" t="str">
        <f>IF(HM352="","SIN ESTADO",IF(HO352&lt;&gt;"","PAGA",IF(HN352&gt;0,"VENCIDA",IF(HN352&gt;=-5,"POR VENCER","AL DÍA"))))</f>
        <v>SIN ESTADO</v>
      </c>
      <c r="HS352">
        <f>N352+T352+Z352+AF352+AL352+AR352+AX352+BD352+BJ352+BP352+BV352+CB352+CH352+CN352+CT352+CZ352+DF352+DL352+DR352+DX352+ED352+EJ352+EP352+EV352+FB352+FH352+FN352+FT352+FZ352+GF352+GL352+GR352+GX352+HD352+HJ352+HP352</f>
        <v>6000000</v>
      </c>
      <c r="HU352">
        <f>IFERROR(N($J352),0)</f>
        <v>1000000</v>
      </c>
      <c r="HW352">
        <f>SUMPRODUCT((MOD(COLUMN($M352:$HR352)-COLUMN($M352),6)=0)*ISNUMBER($M352:$HR352)*($M352:$HR352&gt;=RESUMEN!$C$26)*($M352:$HR352&lt;=RESUMEN!$C$27)*IFERROR(N($N352:$HS352),0))</f>
        <v>0</v>
      </c>
      <c r="HX352">
        <f>SUMPRODUCT((MOD(COLUMN($M352:$HR352)-COLUMN($M352),6)=0)*ISNUMBER($M352:$HR352)*($M352:$HR352&gt;=RESUMEN!$C$26)*($M352:$HR352&lt;=RESUMEN!$C$27))</f>
        <v>0</v>
      </c>
    </row>
    <row r="353">
      <c r="B353">
        <f>VENTAS!A352</f>
        <v>350</v>
      </c>
      <c r="C353" t="str">
        <f>VENTAS!B352</f>
        <v xml:space="preserve">LC2 - 35 - 5 </v>
      </c>
      <c r="D353" t="str">
        <f>VENTAS!C352</f>
        <v>VENDIDO</v>
      </c>
      <c r="E353">
        <f>VENTAS!D352</f>
        <v>28000000</v>
      </c>
      <c r="F353">
        <f>VENTAS!J352</f>
        <v>24000000</v>
      </c>
      <c r="G353">
        <f>VENTAS!F352</f>
        <v>46091</v>
      </c>
      <c r="H353">
        <f>VENTAS!K352</f>
        <v>24</v>
      </c>
      <c r="I353" t="str">
        <f>VENTAS!M352</f>
        <v xml:space="preserve">10 DE CADA MES </v>
      </c>
      <c r="J353">
        <f>VENTAS!L352</f>
        <v>1000000</v>
      </c>
      <c r="K353">
        <f>IF(N($H353)&lt;1,"",$G353+31)</f>
        <v>46122</v>
      </c>
      <c r="L353">
        <f>IF(K353="","",TODAY()-K353)</f>
        <v>196</v>
      </c>
      <c r="M353">
        <v>46121</v>
      </c>
      <c r="N353">
        <v>1000000</v>
      </c>
      <c r="O353" t="str">
        <f>IF(K353="","SIN ESTADO",IF(M353&lt;&gt;"","PAGA",IF(L353&gt;0,"VENCIDA",IF(L353&gt;=-5,"POR VENCER","AL DÍA"))))</f>
        <v>PAGA</v>
      </c>
      <c r="P353" t="str">
        <v>TRANSFERENCIA</v>
      </c>
      <c r="Q353">
        <f>IF(N($H353)&lt;2,"",IF(K353="","",K353+31))</f>
        <v>46153</v>
      </c>
      <c r="R353">
        <f>IF(Q353="","",TODAY()-Q353)</f>
        <v>165</v>
      </c>
      <c r="S353">
        <v>46149</v>
      </c>
      <c r="T353">
        <v>1000000</v>
      </c>
      <c r="U353" t="str">
        <f>IF(Q353="","SIN ESTADO",IF(S353&lt;&gt;"","PAGA",IF(R353&gt;0,"VENCIDA",IF(R353&gt;=-5,"POR VENCER","AL DÍA"))))</f>
        <v>PAGA</v>
      </c>
      <c r="V353" t="str">
        <v>TRANSFERENCIA</v>
      </c>
      <c r="W353">
        <f>IF(N($H353)&lt;3,"",IF(Q353="","",Q353+31))</f>
        <v>46184</v>
      </c>
      <c r="X353">
        <f>IF(W353="","",TODAY()-W353)</f>
        <v>134</v>
      </c>
      <c r="Y353">
        <v>46182</v>
      </c>
      <c r="Z353">
        <v>1000000</v>
      </c>
      <c r="AA353" t="str">
        <f>IF(W353="","SIN ESTADO",IF(Y353&lt;&gt;"","PAGA",IF(X353&gt;0,"VENCIDA",IF(X353&gt;=-5,"POR VENCER","AL DÍA"))))</f>
        <v>PAGA</v>
      </c>
      <c r="AB353" t="str">
        <v>TRANSFERENCIA</v>
      </c>
      <c r="AC353">
        <f>IF(N($H353)&lt;4,"",IF(W353="","",W353+31))</f>
        <v>46215</v>
      </c>
      <c r="AD353">
        <f>IF(AC353="","",TODAY()-AC353)</f>
        <v>103</v>
      </c>
      <c r="AE353">
        <v>46229</v>
      </c>
      <c r="AF353">
        <v>1000000</v>
      </c>
      <c r="AG353" t="str">
        <f>IF(AC353="","SIN ESTADO",IF(AE353&lt;&gt;"","PAGA",IF(AD353&gt;0,"VENCIDA",IF(AD353&gt;=-5,"POR VENCER","AL DÍA"))))</f>
        <v>PAGA</v>
      </c>
      <c r="AH353" t="str">
        <v>TRANSFERENCIA</v>
      </c>
      <c r="AI353">
        <f>IF(N($H353)&lt;5,"",IF(AC353="","",AC353+31))</f>
        <v>46246</v>
      </c>
      <c r="AJ353">
        <f>IF(AI353="","",TODAY()-AI353)</f>
        <v>72</v>
      </c>
      <c r="AK353">
        <v>46243</v>
      </c>
      <c r="AL353">
        <v>1000000</v>
      </c>
      <c r="AM353" t="str">
        <f>IF(AI353="","SIN ESTADO",IF(AK353&lt;&gt;"","PAGA",IF(AJ353&gt;0,"VENCIDA",IF(AJ353&gt;=-5,"POR VENCER","AL DÍA"))))</f>
        <v>PAGA</v>
      </c>
      <c r="AN353" t="str">
        <v>TRANSFERENCIA</v>
      </c>
      <c r="AO353">
        <f>IF(N($H353)&lt;6,"",IF(AI353="","",AI353+31))</f>
        <v>46277</v>
      </c>
      <c r="AP353">
        <f>IF(AO353="","",TODAY()-AO353)</f>
        <v>41</v>
      </c>
      <c r="AQ353">
        <v>46272</v>
      </c>
      <c r="AR353">
        <v>1000000</v>
      </c>
      <c r="AS353" t="str">
        <f>IF(AO353="","SIN ESTADO",IF(AQ353&lt;&gt;"","PAGA",IF(AP353&gt;0,"VENCIDA",IF(AP353&gt;=-5,"POR VENCER","AL DÍA"))))</f>
        <v>PAGA</v>
      </c>
      <c r="AT353" t="str">
        <v>TRANSFERENCIA</v>
      </c>
      <c r="AU353">
        <f>IF(N($H353)&lt;7,"",IF(AO353="","",AO353+31))</f>
        <v>46308</v>
      </c>
      <c r="AV353">
        <f>IF(AU353="","",TODAY()-AU353)</f>
        <v>10</v>
      </c>
      <c r="AW353">
        <v>46302</v>
      </c>
      <c r="AX353">
        <v>1000000</v>
      </c>
      <c r="AY353" t="str">
        <f>IF(AU353="","SIN ESTADO",IF(AW353&lt;&gt;"","PAGA",IF(AV353&gt;0,"VENCIDA",IF(AV353&gt;=-5,"POR VENCER","AL DÍA"))))</f>
        <v>PAGA</v>
      </c>
      <c r="AZ353" t="str">
        <v>TRANSFERENCIA</v>
      </c>
      <c r="BA353">
        <f>IF(N($H353)&lt;8,"",IF(AU353="","",AU353+31))</f>
        <v>46339</v>
      </c>
      <c r="BB353">
        <f>IF(BA353="","",TODAY()-BA353)</f>
        <v>-21</v>
      </c>
      <c r="BE353" t="str">
        <f>IF(BA353="","SIN ESTADO",IF(BC353&lt;&gt;"","PAGA",IF(BB353&gt;0,"VENCIDA",IF(BB353&gt;=-5,"POR VENCER","AL DÍA"))))</f>
        <v>AL DÍA</v>
      </c>
      <c r="BG353">
        <f>IF(N($H353)&lt;9,"",IF(BA353="","",BA353+31))</f>
        <v>46370</v>
      </c>
      <c r="BH353">
        <f>IF(BG353="","",TODAY()-BG353)</f>
        <v>-52</v>
      </c>
      <c r="BK353" t="str">
        <f>IF(BG353="","SIN ESTADO",IF(BI353&lt;&gt;"","PAGA",IF(BH353&gt;0,"VENCIDA",IF(BH353&gt;=-5,"POR VENCER","AL DÍA"))))</f>
        <v>AL DÍA</v>
      </c>
      <c r="BM353">
        <f>IF(N($H353)&lt;10,"",IF(BG353="","",BG353+31))</f>
        <v>46401</v>
      </c>
      <c r="BN353">
        <f>IF(BM353="","",TODAY()-BM353)</f>
        <v>-83</v>
      </c>
      <c r="BQ353" t="str">
        <f>IF(BM353="","SIN ESTADO",IF(BO353&lt;&gt;"","PAGA",IF(BN353&gt;0,"VENCIDA",IF(BN353&gt;=-5,"POR VENCER","AL DÍA"))))</f>
        <v>AL DÍA</v>
      </c>
      <c r="BS353">
        <f>IF(N($H353)&lt;11,"",IF(BM353="","",BM353+31))</f>
        <v>46432</v>
      </c>
      <c r="BT353">
        <f>IF(BS353="","",TODAY()-BS353)</f>
        <v>-114</v>
      </c>
      <c r="BW353" t="str">
        <f>IF(BS353="","SIN ESTADO",IF(BU353&lt;&gt;"","PAGA",IF(BT353&gt;0,"VENCIDA",IF(BT353&gt;=-5,"POR VENCER","AL DÍA"))))</f>
        <v>AL DÍA</v>
      </c>
      <c r="BY353">
        <f>IF(N($H353)&lt;12,"",IF(BS353="","",BS353+31))</f>
        <v>46463</v>
      </c>
      <c r="BZ353">
        <f>IF(BY353="","",TODAY()-BY353)</f>
        <v>-145</v>
      </c>
      <c r="CC353" t="str">
        <f>IF(BY353="","SIN ESTADO",IF(CA353&lt;&gt;"","PAGA",IF(BZ353&gt;0,"VENCIDA",IF(BZ353&gt;=-5,"POR VENCER","AL DÍA"))))</f>
        <v>AL DÍA</v>
      </c>
      <c r="CE353">
        <f>IF(N($H353)&lt;13,"",IF(BY353="","",BY353+31))</f>
        <v>46494</v>
      </c>
      <c r="CF353">
        <f>IF(CE353="","",TODAY()-CE353)</f>
        <v>-176</v>
      </c>
      <c r="CI353" t="str">
        <f>IF(CE353="","SIN ESTADO",IF(CG353&lt;&gt;"","PAGA",IF(CF353&gt;0,"VENCIDA",IF(CF353&gt;=-5,"POR VENCER","AL DÍA"))))</f>
        <v>AL DÍA</v>
      </c>
      <c r="CK353">
        <f>IF(N($H353)&lt;14,"",IF(CE353="","",CE353+31))</f>
        <v>46525</v>
      </c>
      <c r="CL353">
        <f>IF(CK353="","",TODAY()-CK353)</f>
        <v>-207</v>
      </c>
      <c r="CO353" t="str">
        <f>IF(CK353="","SIN ESTADO",IF(CM353&lt;&gt;"","PAGA",IF(CL353&gt;0,"VENCIDA",IF(CL353&gt;=-5,"POR VENCER","AL DÍA"))))</f>
        <v>AL DÍA</v>
      </c>
      <c r="CQ353">
        <f>IF(N($H353)&lt;15,"",IF(CK353="","",CK353+31))</f>
        <v>46556</v>
      </c>
      <c r="CR353">
        <f>IF(CQ353="","",TODAY()-CQ353)</f>
        <v>-238</v>
      </c>
      <c r="CU353" t="str">
        <f>IF(CQ353="","SIN ESTADO",IF(CS353&lt;&gt;"","PAGA",IF(CR353&gt;0,"VENCIDA",IF(CR353&gt;=-5,"POR VENCER","AL DÍA"))))</f>
        <v>AL DÍA</v>
      </c>
      <c r="CW353">
        <f>IF(N($H353)&lt;16,"",IF(CQ353="","",CQ353+31))</f>
        <v>46587</v>
      </c>
      <c r="CX353">
        <f>IF(CW353="","",TODAY()-CW353)</f>
        <v>-269</v>
      </c>
      <c r="DA353" t="str">
        <f>IF(CW353="","SIN ESTADO",IF(CY353&lt;&gt;"","PAGA",IF(CX353&gt;0,"VENCIDA",IF(CX353&gt;=-5,"POR VENCER","AL DÍA"))))</f>
        <v>AL DÍA</v>
      </c>
      <c r="DC353">
        <f>IF(N($H353)&lt;17,"",IF(CW353="","",CW353+31))</f>
        <v>46618</v>
      </c>
      <c r="DD353">
        <f>IF(DC353="","",TODAY()-DC353)</f>
        <v>-300</v>
      </c>
      <c r="DG353" t="str">
        <f>IF(DC353="","SIN ESTADO",IF(DE353&lt;&gt;"","PAGA",IF(DD353&gt;0,"VENCIDA",IF(DD353&gt;=-5,"POR VENCER","AL DÍA"))))</f>
        <v>AL DÍA</v>
      </c>
      <c r="DI353">
        <f>IF(N($H353)&lt;18,"",IF(DC353="","",DC353+31))</f>
        <v>46649</v>
      </c>
      <c r="DJ353">
        <f>IF(DI353="","",TODAY()-DI353)</f>
        <v>-331</v>
      </c>
      <c r="DM353" t="str">
        <f>IF(DI353="","SIN ESTADO",IF(DK353&lt;&gt;"","PAGA",IF(DJ353&gt;0,"VENCIDA",IF(DJ353&gt;=-5,"POR VENCER","AL DÍA"))))</f>
        <v>AL DÍA</v>
      </c>
      <c r="DO353">
        <f>IF(N($H353)&lt;19,"",IF(DI353="","",DI353+31))</f>
        <v>46680</v>
      </c>
      <c r="DP353">
        <f>IF(DO353="","",TODAY()-DO353)</f>
        <v>-362</v>
      </c>
      <c r="DS353" t="str">
        <f>IF(DO353="","SIN ESTADO",IF(DQ353&lt;&gt;"","PAGA",IF(DP353&gt;0,"VENCIDA",IF(DP353&gt;=-5,"POR VENCER","AL DÍA"))))</f>
        <v>AL DÍA</v>
      </c>
      <c r="DU353">
        <f>IF(N($H353)&lt;20,"",IF(DO353="","",DO353+31))</f>
        <v>46711</v>
      </c>
      <c r="DV353">
        <f>IF(DU353="","",TODAY()-DU353)</f>
        <v>-393</v>
      </c>
      <c r="DY353" t="str">
        <f>IF(DU353="","SIN ESTADO",IF(DW353&lt;&gt;"","PAGA",IF(DV353&gt;0,"VENCIDA",IF(DV353&gt;=-5,"POR VENCER","AL DÍA"))))</f>
        <v>AL DÍA</v>
      </c>
      <c r="EA353">
        <f>IF(N($H353)&lt;21,"",IF(DU353="","",DU353+31))</f>
        <v>46742</v>
      </c>
      <c r="EB353">
        <f>IF(EA353="","",TODAY()-EA353)</f>
        <v>-424</v>
      </c>
      <c r="EE353" t="str">
        <f>IF(EA353="","SIN ESTADO",IF(EC353&lt;&gt;"","PAGA",IF(EB353&gt;0,"VENCIDA",IF(EB353&gt;=-5,"POR VENCER","AL DÍA"))))</f>
        <v>AL DÍA</v>
      </c>
      <c r="EG353">
        <f>IF(N($H353)&lt;22,"",IF(EA353="","",EA353+31))</f>
        <v>46773</v>
      </c>
      <c r="EH353">
        <f>IF(EG353="","",TODAY()-EG353)</f>
        <v>-455</v>
      </c>
      <c r="EK353" t="str">
        <f>IF(EG353="","SIN ESTADO",IF(EI353&lt;&gt;"","PAGA",IF(EH353&gt;0,"VENCIDA",IF(EH353&gt;=-5,"POR VENCER","AL DÍA"))))</f>
        <v>AL DÍA</v>
      </c>
      <c r="EM353">
        <f>IF(N($H353)&lt;23,"",IF(EG353="","",EG353+31))</f>
        <v>46804</v>
      </c>
      <c r="EN353">
        <f>IF(EM353="","",TODAY()-EM353)</f>
        <v>-486</v>
      </c>
      <c r="EQ353" t="str">
        <f>IF(EM353="","SIN ESTADO",IF(EO353&lt;&gt;"","PAGA",IF(EN353&gt;0,"VENCIDA",IF(EN353&gt;=-5,"POR VENCER","AL DÍA"))))</f>
        <v>AL DÍA</v>
      </c>
      <c r="ES353">
        <f>IF(N($H353)&lt;24,"",IF(EM353="","",EM353+31))</f>
        <v>46835</v>
      </c>
      <c r="ET353">
        <f>IF(ES353="","",TODAY()-ES353)</f>
        <v>-517</v>
      </c>
      <c r="EW353" t="str">
        <f>IF(ES353="","SIN ESTADO",IF(EU353&lt;&gt;"","PAGA",IF(ET353&gt;0,"VENCIDA",IF(ET353&gt;=-5,"POR VENCER","AL DÍA"))))</f>
        <v>AL DÍA</v>
      </c>
      <c r="EY353" t="str">
        <f>IF(N($H353)&lt;25,"",IF(ES353="","",ES353+31))</f>
        <v/>
      </c>
      <c r="EZ353" t="str">
        <f>IF(EY353="","",TODAY()-EY353)</f>
        <v/>
      </c>
      <c r="FC353" t="str">
        <f>IF(EY353="","SIN ESTADO",IF(FA353&lt;&gt;"","PAGA",IF(EZ353&gt;0,"VENCIDA",IF(EZ353&gt;=-5,"POR VENCER","AL DÍA"))))</f>
        <v>SIN ESTADO</v>
      </c>
      <c r="FE353" t="str">
        <f>IF(N($H353)&lt;26,"",IF(EY353="","",EY353+31))</f>
        <v/>
      </c>
      <c r="FF353" t="str">
        <f>IF(FE353="","",TODAY()-FE353)</f>
        <v/>
      </c>
      <c r="FI353" t="str">
        <f>IF(FE353="","SIN ESTADO",IF(FG353&lt;&gt;"","PAGA",IF(FF353&gt;0,"VENCIDA",IF(FF353&gt;=-5,"POR VENCER","AL DÍA"))))</f>
        <v>SIN ESTADO</v>
      </c>
      <c r="FK353" t="str">
        <f>IF(N($H353)&lt;27,"",IF(FE353="","",FE353+31))</f>
        <v/>
      </c>
      <c r="FL353" t="str">
        <f>IF(FK353="","",TODAY()-FK353)</f>
        <v/>
      </c>
      <c r="FO353" t="str">
        <f>IF(FK353="","SIN ESTADO",IF(FM353&lt;&gt;"","PAGA",IF(FL353&gt;0,"VENCIDA",IF(FL353&gt;=-5,"POR VENCER","AL DÍA"))))</f>
        <v>SIN ESTADO</v>
      </c>
      <c r="FQ353" t="str">
        <f>IF(N($H353)&lt;28,"",IF(FK353="","",FK353+31))</f>
        <v/>
      </c>
      <c r="FR353" t="str">
        <f>IF(FQ353="","",TODAY()-FQ353)</f>
        <v/>
      </c>
      <c r="FU353" t="str">
        <f>IF(FQ353="","SIN ESTADO",IF(FS353&lt;&gt;"","PAGA",IF(FR353&gt;0,"VENCIDA",IF(FR353&gt;=-5,"POR VENCER","AL DÍA"))))</f>
        <v>SIN ESTADO</v>
      </c>
      <c r="FW353" t="str">
        <f>IF(N($H353)&lt;29,"",IF(FQ353="","",FQ353+31))</f>
        <v/>
      </c>
      <c r="FX353" t="str">
        <f>IF(FW353="","",TODAY()-FW353)</f>
        <v/>
      </c>
      <c r="GA353" t="str">
        <f>IF(FW353="","SIN ESTADO",IF(FY353&lt;&gt;"","PAGA",IF(FX353&gt;0,"VENCIDA",IF(FX353&gt;=-5,"POR VENCER","AL DÍA"))))</f>
        <v>SIN ESTADO</v>
      </c>
      <c r="GC353" t="str">
        <f>IF(N($H353)&lt;30,"",IF(FW353="","",FW353+31))</f>
        <v/>
      </c>
      <c r="GD353" t="str">
        <f>IF(GC353="","",TODAY()-GC353)</f>
        <v/>
      </c>
      <c r="GG353" t="str">
        <f>IF(GC353="","SIN ESTADO",IF(GE353&lt;&gt;"","PAGA",IF(GD353&gt;0,"VENCIDA",IF(GD353&gt;=-5,"POR VENCER","AL DÍA"))))</f>
        <v>SIN ESTADO</v>
      </c>
      <c r="GI353" t="str">
        <f>IF(N($H353)&lt;31,"",IF(GC353="","",GC353+31))</f>
        <v/>
      </c>
      <c r="GJ353" t="str">
        <f>IF(GI353="","",TODAY()-GI353)</f>
        <v/>
      </c>
      <c r="GM353" t="str">
        <f>IF(GI353="","SIN ESTADO",IF(GK353&lt;&gt;"","PAGA",IF(GJ353&gt;0,"VENCIDA",IF(GJ353&gt;=-5,"POR VENCER","AL DÍA"))))</f>
        <v>SIN ESTADO</v>
      </c>
      <c r="GO353" t="str">
        <f>IF(N($H353)&lt;32,"",IF(GI353="","",GI353+31))</f>
        <v/>
      </c>
      <c r="GP353" t="str">
        <f>IF(GO353="","",TODAY()-GO353)</f>
        <v/>
      </c>
      <c r="GS353" t="str">
        <f>IF(GO353="","SIN ESTADO",IF(GQ353&lt;&gt;"","PAGA",IF(GP353&gt;0,"VENCIDA",IF(GP353&gt;=-5,"POR VENCER","AL DÍA"))))</f>
        <v>SIN ESTADO</v>
      </c>
      <c r="GU353" t="str">
        <f>IF(N($H353)&lt;33,"",IF(GO353="","",GO353+31))</f>
        <v/>
      </c>
      <c r="GV353" t="str">
        <f>IF(GU353="","",TODAY()-GU353)</f>
        <v/>
      </c>
      <c r="GY353" t="str">
        <f>IF(GU353="","SIN ESTADO",IF(GW353&lt;&gt;"","PAGA",IF(GV353&gt;0,"VENCIDA",IF(GV353&gt;=-5,"POR VENCER","AL DÍA"))))</f>
        <v>SIN ESTADO</v>
      </c>
      <c r="HA353" t="str">
        <f>IF(N($H353)&lt;34,"",IF(GU353="","",GU353+31))</f>
        <v/>
      </c>
      <c r="HB353" t="str">
        <f>IF(HA353="","",TODAY()-HA353)</f>
        <v/>
      </c>
      <c r="HE353" t="str">
        <f>IF(HA353="","SIN ESTADO",IF(HC353&lt;&gt;"","PAGA",IF(HB353&gt;0,"VENCIDA",IF(HB353&gt;=-5,"POR VENCER","AL DÍA"))))</f>
        <v>SIN ESTADO</v>
      </c>
      <c r="HG353" t="str">
        <f>IF(N($H353)&lt;35,"",IF(HA353="","",HA353+31))</f>
        <v/>
      </c>
      <c r="HH353" t="str">
        <f>IF(HG353="","",TODAY()-HG353)</f>
        <v/>
      </c>
      <c r="HK353" t="str">
        <f>IF(HG353="","SIN ESTADO",IF(HI353&lt;&gt;"","PAGA",IF(HH353&gt;0,"VENCIDA",IF(HH353&gt;=-5,"POR VENCER","AL DÍA"))))</f>
        <v>SIN ESTADO</v>
      </c>
      <c r="HM353" t="str">
        <f>IF(N($H353)&lt;36,"",IF(HG353="","",HG353+31))</f>
        <v/>
      </c>
      <c r="HN353" t="str">
        <f>IF(HM353="","",TODAY()-HM353)</f>
        <v/>
      </c>
      <c r="HQ353" t="str">
        <f>IF(HM353="","SIN ESTADO",IF(HO353&lt;&gt;"","PAGA",IF(HN353&gt;0,"VENCIDA",IF(HN353&gt;=-5,"POR VENCER","AL DÍA"))))</f>
        <v>SIN ESTADO</v>
      </c>
      <c r="HS353">
        <f>N353+T353+Z353+AF353+AL353+AR353+AX353+BD353+BJ353+BP353+BV353+CB353+CH353+CN353+CT353+CZ353+DF353+DL353+DR353+DX353+ED353+EJ353+EP353+EV353+FB353+FH353+FN353+FT353+FZ353+GF353+GL353+GR353+GX353+HD353+HJ353+HP353</f>
        <v>7000000</v>
      </c>
      <c r="HU353">
        <f>IFERROR(N($J353),0)</f>
        <v>1000000</v>
      </c>
      <c r="HW353">
        <f>SUMPRODUCT((MOD(COLUMN($M353:$HR353)-COLUMN($M353),6)=0)*ISNUMBER($M353:$HR353)*($M353:$HR353&gt;=RESUMEN!$C$26)*($M353:$HR353&lt;=RESUMEN!$C$27)*IFERROR(N($N353:$HS353),0))</f>
        <v>1000000</v>
      </c>
      <c r="HX353">
        <f>SUMPRODUCT((MOD(COLUMN($M353:$HR353)-COLUMN($M353),6)=0)*ISNUMBER($M353:$HR353)*($M353:$HR353&gt;=RESUMEN!$C$26)*($M353:$HR353&lt;=RESUMEN!$C$27))</f>
        <v>1</v>
      </c>
    </row>
    <row r="354">
      <c r="B354">
        <f>VENTAS!A353</f>
        <v>351</v>
      </c>
      <c r="C354" t="str">
        <f>VENTAS!B353</f>
        <v xml:space="preserve">LC2 - 35 - 6 </v>
      </c>
      <c r="D354" t="str">
        <f>VENTAS!C353</f>
        <v>VENDIDO</v>
      </c>
      <c r="E354">
        <f>VENTAS!D353</f>
        <v>31030000</v>
      </c>
      <c r="F354">
        <f>VENTAS!J353</f>
        <v>27030000</v>
      </c>
      <c r="G354">
        <f>VENTAS!F353</f>
        <v>46074</v>
      </c>
      <c r="H354">
        <f>VENTAS!K353</f>
        <v>24</v>
      </c>
      <c r="I354" t="str">
        <f>VENTAS!M353</f>
        <v xml:space="preserve">21 DE CADA MES </v>
      </c>
      <c r="J354">
        <f>VENTAS!L353</f>
        <v>1126250</v>
      </c>
      <c r="K354">
        <f>IF(N($H354)&lt;1,"",$G354+31)</f>
        <v>46105</v>
      </c>
      <c r="L354">
        <f>IF(K354="","",TODAY()-K354)</f>
        <v>213</v>
      </c>
      <c r="M354">
        <v>46101</v>
      </c>
      <c r="N354">
        <v>1126300</v>
      </c>
      <c r="O354" t="str">
        <f>IF(K354="","SIN ESTADO",IF(M354&lt;&gt;"","PAGA",IF(L354&gt;0,"VENCIDA",IF(L354&gt;=-5,"POR VENCER","AL DÍA"))))</f>
        <v>PAGA</v>
      </c>
      <c r="P354" t="str">
        <v>TRANSFERENCIA</v>
      </c>
      <c r="Q354">
        <f>IF(N($H354)&lt;2,"",IF(K354="","",K354+31))</f>
        <v>46136</v>
      </c>
      <c r="R354">
        <f>IF(Q354="","",TODAY()-Q354)</f>
        <v>182</v>
      </c>
      <c r="S354">
        <v>46132</v>
      </c>
      <c r="T354">
        <v>1126300</v>
      </c>
      <c r="U354" t="str">
        <f>IF(Q354="","SIN ESTADO",IF(S354&lt;&gt;"","PAGA",IF(R354&gt;0,"VENCIDA",IF(R354&gt;=-5,"POR VENCER","AL DÍA"))))</f>
        <v>PAGA</v>
      </c>
      <c r="V354" t="str">
        <v>TRANSFERENCIA</v>
      </c>
      <c r="W354">
        <f>IF(N($H354)&lt;3,"",IF(Q354="","",Q354+31))</f>
        <v>46167</v>
      </c>
      <c r="X354">
        <f>IF(W354="","",TODAY()-W354)</f>
        <v>151</v>
      </c>
      <c r="Y354">
        <v>46154</v>
      </c>
      <c r="Z354">
        <v>1126300</v>
      </c>
      <c r="AA354" t="str">
        <f>IF(W354="","SIN ESTADO",IF(Y354&lt;&gt;"","PAGA",IF(X354&gt;0,"VENCIDA",IF(X354&gt;=-5,"POR VENCER","AL DÍA"))))</f>
        <v>PAGA</v>
      </c>
      <c r="AB354" t="str">
        <v>TRANSFERENCIA</v>
      </c>
      <c r="AC354">
        <f>IF(N($H354)&lt;4,"",IF(W354="","",W354+31))</f>
        <v>46198</v>
      </c>
      <c r="AD354">
        <f>IF(AC354="","",TODAY()-AC354)</f>
        <v>120</v>
      </c>
      <c r="AE354">
        <v>46196</v>
      </c>
      <c r="AF354">
        <v>1126300</v>
      </c>
      <c r="AG354" t="str">
        <f>IF(AC354="","SIN ESTADO",IF(AE354&lt;&gt;"","PAGA",IF(AD354&gt;0,"VENCIDA",IF(AD354&gt;=-5,"POR VENCER","AL DÍA"))))</f>
        <v>PAGA</v>
      </c>
      <c r="AH354" t="str">
        <v>TRANSFERENCIA</v>
      </c>
      <c r="AI354">
        <f>IF(N($H354)&lt;5,"",IF(AC354="","",AC354+31))</f>
        <v>46229</v>
      </c>
      <c r="AJ354">
        <f>IF(AI354="","",TODAY()-AI354)</f>
        <v>89</v>
      </c>
      <c r="AK354">
        <v>46224</v>
      </c>
      <c r="AL354">
        <v>1126300</v>
      </c>
      <c r="AM354" t="str">
        <f>IF(AI354="","SIN ESTADO",IF(AK354&lt;&gt;"","PAGA",IF(AJ354&gt;0,"VENCIDA",IF(AJ354&gt;=-5,"POR VENCER","AL DÍA"))))</f>
        <v>PAGA</v>
      </c>
      <c r="AN354" t="str">
        <v>TRANSFERENCIA</v>
      </c>
      <c r="AO354">
        <f>IF(N($H354)&lt;6,"",IF(AI354="","",AI354+31))</f>
        <v>46260</v>
      </c>
      <c r="AP354">
        <f>IF(AO354="","",TODAY()-AO354)</f>
        <v>58</v>
      </c>
      <c r="AQ354">
        <v>46246</v>
      </c>
      <c r="AR354">
        <v>1126300</v>
      </c>
      <c r="AS354" t="str">
        <f>IF(AO354="","SIN ESTADO",IF(AQ354&lt;&gt;"","PAGA",IF(AP354&gt;0,"VENCIDA",IF(AP354&gt;=-5,"POR VENCER","AL DÍA"))))</f>
        <v>PAGA</v>
      </c>
      <c r="AT354" t="str">
        <v>TRANSFERENCIA</v>
      </c>
      <c r="AU354">
        <f>IF(N($H354)&lt;7,"",IF(AO354="","",AO354+31))</f>
        <v>46291</v>
      </c>
      <c r="AV354">
        <f>IF(AU354="","",TODAY()-AU354)</f>
        <v>27</v>
      </c>
      <c r="AW354">
        <v>46286</v>
      </c>
      <c r="AX354">
        <v>1126300</v>
      </c>
      <c r="AY354" t="str">
        <f>IF(AU354="","SIN ESTADO",IF(AW354&lt;&gt;"","PAGA",IF(AV354&gt;0,"VENCIDA",IF(AV354&gt;=-5,"POR VENCER","AL DÍA"))))</f>
        <v>PAGA</v>
      </c>
      <c r="AZ354" t="str">
        <v>TRANSFERENCIA</v>
      </c>
      <c r="BA354">
        <f>IF(N($H354)&lt;8,"",IF(AU354="","",AU354+31))</f>
        <v>46322</v>
      </c>
      <c r="BB354">
        <f>IF(BA354="","",TODAY()-BA354)</f>
        <v>-4</v>
      </c>
      <c r="BC354">
        <v>46315</v>
      </c>
      <c r="BD354">
        <v>1126300</v>
      </c>
      <c r="BE354" t="str">
        <f>IF(BA354="","SIN ESTADO",IF(BC354&lt;&gt;"","PAGA",IF(BB354&gt;0,"VENCIDA",IF(BB354&gt;=-5,"POR VENCER","AL DÍA"))))</f>
        <v>PAGA</v>
      </c>
      <c r="BF354" t="str">
        <v>TRANSFERENCIA</v>
      </c>
      <c r="BG354">
        <f>IF(N($H354)&lt;9,"",IF(BA354="","",BA354+31))</f>
        <v>46353</v>
      </c>
      <c r="BH354">
        <f>IF(BG354="","",TODAY()-BG354)</f>
        <v>-35</v>
      </c>
      <c r="BK354" t="str">
        <f>IF(BG354="","SIN ESTADO",IF(BI354&lt;&gt;"","PAGA",IF(BH354&gt;0,"VENCIDA",IF(BH354&gt;=-5,"POR VENCER","AL DÍA"))))</f>
        <v>AL DÍA</v>
      </c>
      <c r="BM354">
        <f>IF(N($H354)&lt;10,"",IF(BG354="","",BG354+31))</f>
        <v>46384</v>
      </c>
      <c r="BN354">
        <f>IF(BM354="","",TODAY()-BM354)</f>
        <v>-66</v>
      </c>
      <c r="BQ354" t="str">
        <f>IF(BM354="","SIN ESTADO",IF(BO354&lt;&gt;"","PAGA",IF(BN354&gt;0,"VENCIDA",IF(BN354&gt;=-5,"POR VENCER","AL DÍA"))))</f>
        <v>AL DÍA</v>
      </c>
      <c r="BS354">
        <f>IF(N($H354)&lt;11,"",IF(BM354="","",BM354+31))</f>
        <v>46415</v>
      </c>
      <c r="BT354">
        <f>IF(BS354="","",TODAY()-BS354)</f>
        <v>-97</v>
      </c>
      <c r="BW354" t="str">
        <f>IF(BS354="","SIN ESTADO",IF(BU354&lt;&gt;"","PAGA",IF(BT354&gt;0,"VENCIDA",IF(BT354&gt;=-5,"POR VENCER","AL DÍA"))))</f>
        <v>AL DÍA</v>
      </c>
      <c r="BY354">
        <f>IF(N($H354)&lt;12,"",IF(BS354="","",BS354+31))</f>
        <v>46446</v>
      </c>
      <c r="BZ354">
        <f>IF(BY354="","",TODAY()-BY354)</f>
        <v>-128</v>
      </c>
      <c r="CC354" t="str">
        <f>IF(BY354="","SIN ESTADO",IF(CA354&lt;&gt;"","PAGA",IF(BZ354&gt;0,"VENCIDA",IF(BZ354&gt;=-5,"POR VENCER","AL DÍA"))))</f>
        <v>AL DÍA</v>
      </c>
      <c r="CE354">
        <f>IF(N($H354)&lt;13,"",IF(BY354="","",BY354+31))</f>
        <v>46477</v>
      </c>
      <c r="CF354">
        <f>IF(CE354="","",TODAY()-CE354)</f>
        <v>-159</v>
      </c>
      <c r="CI354" t="str">
        <f>IF(CE354="","SIN ESTADO",IF(CG354&lt;&gt;"","PAGA",IF(CF354&gt;0,"VENCIDA",IF(CF354&gt;=-5,"POR VENCER","AL DÍA"))))</f>
        <v>AL DÍA</v>
      </c>
      <c r="CK354">
        <f>IF(N($H354)&lt;14,"",IF(CE354="","",CE354+31))</f>
        <v>46508</v>
      </c>
      <c r="CL354">
        <f>IF(CK354="","",TODAY()-CK354)</f>
        <v>-190</v>
      </c>
      <c r="CO354" t="str">
        <f>IF(CK354="","SIN ESTADO",IF(CM354&lt;&gt;"","PAGA",IF(CL354&gt;0,"VENCIDA",IF(CL354&gt;=-5,"POR VENCER","AL DÍA"))))</f>
        <v>AL DÍA</v>
      </c>
      <c r="CQ354">
        <f>IF(N($H354)&lt;15,"",IF(CK354="","",CK354+31))</f>
        <v>46539</v>
      </c>
      <c r="CR354">
        <f>IF(CQ354="","",TODAY()-CQ354)</f>
        <v>-221</v>
      </c>
      <c r="CU354" t="str">
        <f>IF(CQ354="","SIN ESTADO",IF(CS354&lt;&gt;"","PAGA",IF(CR354&gt;0,"VENCIDA",IF(CR354&gt;=-5,"POR VENCER","AL DÍA"))))</f>
        <v>AL DÍA</v>
      </c>
      <c r="CW354">
        <f>IF(N($H354)&lt;16,"",IF(CQ354="","",CQ354+31))</f>
        <v>46570</v>
      </c>
      <c r="CX354">
        <f>IF(CW354="","",TODAY()-CW354)</f>
        <v>-252</v>
      </c>
      <c r="DA354" t="str">
        <f>IF(CW354="","SIN ESTADO",IF(CY354&lt;&gt;"","PAGA",IF(CX354&gt;0,"VENCIDA",IF(CX354&gt;=-5,"POR VENCER","AL DÍA"))))</f>
        <v>AL DÍA</v>
      </c>
      <c r="DC354">
        <f>IF(N($H354)&lt;17,"",IF(CW354="","",CW354+31))</f>
        <v>46601</v>
      </c>
      <c r="DD354">
        <f>IF(DC354="","",TODAY()-DC354)</f>
        <v>-283</v>
      </c>
      <c r="DG354" t="str">
        <f>IF(DC354="","SIN ESTADO",IF(DE354&lt;&gt;"","PAGA",IF(DD354&gt;0,"VENCIDA",IF(DD354&gt;=-5,"POR VENCER","AL DÍA"))))</f>
        <v>AL DÍA</v>
      </c>
      <c r="DI354">
        <f>IF(N($H354)&lt;18,"",IF(DC354="","",DC354+31))</f>
        <v>46632</v>
      </c>
      <c r="DJ354">
        <f>IF(DI354="","",TODAY()-DI354)</f>
        <v>-314</v>
      </c>
      <c r="DM354" t="str">
        <f>IF(DI354="","SIN ESTADO",IF(DK354&lt;&gt;"","PAGA",IF(DJ354&gt;0,"VENCIDA",IF(DJ354&gt;=-5,"POR VENCER","AL DÍA"))))</f>
        <v>AL DÍA</v>
      </c>
      <c r="DO354">
        <f>IF(N($H354)&lt;19,"",IF(DI354="","",DI354+31))</f>
        <v>46663</v>
      </c>
      <c r="DP354">
        <f>IF(DO354="","",TODAY()-DO354)</f>
        <v>-345</v>
      </c>
      <c r="DS354" t="str">
        <f>IF(DO354="","SIN ESTADO",IF(DQ354&lt;&gt;"","PAGA",IF(DP354&gt;0,"VENCIDA",IF(DP354&gt;=-5,"POR VENCER","AL DÍA"))))</f>
        <v>AL DÍA</v>
      </c>
      <c r="DU354">
        <f>IF(N($H354)&lt;20,"",IF(DO354="","",DO354+31))</f>
        <v>46694</v>
      </c>
      <c r="DV354">
        <f>IF(DU354="","",TODAY()-DU354)</f>
        <v>-376</v>
      </c>
      <c r="DY354" t="str">
        <f>IF(DU354="","SIN ESTADO",IF(DW354&lt;&gt;"","PAGA",IF(DV354&gt;0,"VENCIDA",IF(DV354&gt;=-5,"POR VENCER","AL DÍA"))))</f>
        <v>AL DÍA</v>
      </c>
      <c r="EA354">
        <f>IF(N($H354)&lt;21,"",IF(DU354="","",DU354+31))</f>
        <v>46725</v>
      </c>
      <c r="EB354">
        <f>IF(EA354="","",TODAY()-EA354)</f>
        <v>-407</v>
      </c>
      <c r="EE354" t="str">
        <f>IF(EA354="","SIN ESTADO",IF(EC354&lt;&gt;"","PAGA",IF(EB354&gt;0,"VENCIDA",IF(EB354&gt;=-5,"POR VENCER","AL DÍA"))))</f>
        <v>AL DÍA</v>
      </c>
      <c r="EG354">
        <f>IF(N($H354)&lt;22,"",IF(EA354="","",EA354+31))</f>
        <v>46756</v>
      </c>
      <c r="EH354">
        <f>IF(EG354="","",TODAY()-EG354)</f>
        <v>-438</v>
      </c>
      <c r="EK354" t="str">
        <f>IF(EG354="","SIN ESTADO",IF(EI354&lt;&gt;"","PAGA",IF(EH354&gt;0,"VENCIDA",IF(EH354&gt;=-5,"POR VENCER","AL DÍA"))))</f>
        <v>AL DÍA</v>
      </c>
      <c r="EM354">
        <f>IF(N($H354)&lt;23,"",IF(EG354="","",EG354+31))</f>
        <v>46787</v>
      </c>
      <c r="EN354">
        <f>IF(EM354="","",TODAY()-EM354)</f>
        <v>-469</v>
      </c>
      <c r="EQ354" t="str">
        <f>IF(EM354="","SIN ESTADO",IF(EO354&lt;&gt;"","PAGA",IF(EN354&gt;0,"VENCIDA",IF(EN354&gt;=-5,"POR VENCER","AL DÍA"))))</f>
        <v>AL DÍA</v>
      </c>
      <c r="ES354">
        <f>IF(N($H354)&lt;24,"",IF(EM354="","",EM354+31))</f>
        <v>46818</v>
      </c>
      <c r="ET354">
        <f>IF(ES354="","",TODAY()-ES354)</f>
        <v>-500</v>
      </c>
      <c r="EW354" t="str">
        <f>IF(ES354="","SIN ESTADO",IF(EU354&lt;&gt;"","PAGA",IF(ET354&gt;0,"VENCIDA",IF(ET354&gt;=-5,"POR VENCER","AL DÍA"))))</f>
        <v>AL DÍA</v>
      </c>
      <c r="EY354" t="str">
        <f>IF(N($H354)&lt;25,"",IF(ES354="","",ES354+31))</f>
        <v/>
      </c>
      <c r="EZ354" t="str">
        <f>IF(EY354="","",TODAY()-EY354)</f>
        <v/>
      </c>
      <c r="FC354" t="str">
        <f>IF(EY354="","SIN ESTADO",IF(FA354&lt;&gt;"","PAGA",IF(EZ354&gt;0,"VENCIDA",IF(EZ354&gt;=-5,"POR VENCER","AL DÍA"))))</f>
        <v>SIN ESTADO</v>
      </c>
      <c r="FE354" t="str">
        <f>IF(N($H354)&lt;26,"",IF(EY354="","",EY354+31))</f>
        <v/>
      </c>
      <c r="FF354" t="str">
        <f>IF(FE354="","",TODAY()-FE354)</f>
        <v/>
      </c>
      <c r="FI354" t="str">
        <f>IF(FE354="","SIN ESTADO",IF(FG354&lt;&gt;"","PAGA",IF(FF354&gt;0,"VENCIDA",IF(FF354&gt;=-5,"POR VENCER","AL DÍA"))))</f>
        <v>SIN ESTADO</v>
      </c>
      <c r="FK354" t="str">
        <f>IF(N($H354)&lt;27,"",IF(FE354="","",FE354+31))</f>
        <v/>
      </c>
      <c r="FL354" t="str">
        <f>IF(FK354="","",TODAY()-FK354)</f>
        <v/>
      </c>
      <c r="FO354" t="str">
        <f>IF(FK354="","SIN ESTADO",IF(FM354&lt;&gt;"","PAGA",IF(FL354&gt;0,"VENCIDA",IF(FL354&gt;=-5,"POR VENCER","AL DÍA"))))</f>
        <v>SIN ESTADO</v>
      </c>
      <c r="FQ354" t="str">
        <f>IF(N($H354)&lt;28,"",IF(FK354="","",FK354+31))</f>
        <v/>
      </c>
      <c r="FR354" t="str">
        <f>IF(FQ354="","",TODAY()-FQ354)</f>
        <v/>
      </c>
      <c r="FU354" t="str">
        <f>IF(FQ354="","SIN ESTADO",IF(FS354&lt;&gt;"","PAGA",IF(FR354&gt;0,"VENCIDA",IF(FR354&gt;=-5,"POR VENCER","AL DÍA"))))</f>
        <v>SIN ESTADO</v>
      </c>
      <c r="FW354" t="str">
        <f>IF(N($H354)&lt;29,"",IF(FQ354="","",FQ354+31))</f>
        <v/>
      </c>
      <c r="FX354" t="str">
        <f>IF(FW354="","",TODAY()-FW354)</f>
        <v/>
      </c>
      <c r="GA354" t="str">
        <f>IF(FW354="","SIN ESTADO",IF(FY354&lt;&gt;"","PAGA",IF(FX354&gt;0,"VENCIDA",IF(FX354&gt;=-5,"POR VENCER","AL DÍA"))))</f>
        <v>SIN ESTADO</v>
      </c>
      <c r="GC354" t="str">
        <f>IF(N($H354)&lt;30,"",IF(FW354="","",FW354+31))</f>
        <v/>
      </c>
      <c r="GD354" t="str">
        <f>IF(GC354="","",TODAY()-GC354)</f>
        <v/>
      </c>
      <c r="GG354" t="str">
        <f>IF(GC354="","SIN ESTADO",IF(GE354&lt;&gt;"","PAGA",IF(GD354&gt;0,"VENCIDA",IF(GD354&gt;=-5,"POR VENCER","AL DÍA"))))</f>
        <v>SIN ESTADO</v>
      </c>
      <c r="GI354" t="str">
        <f>IF(N($H354)&lt;31,"",IF(GC354="","",GC354+31))</f>
        <v/>
      </c>
      <c r="GJ354" t="str">
        <f>IF(GI354="","",TODAY()-GI354)</f>
        <v/>
      </c>
      <c r="GM354" t="str">
        <f>IF(GI354="","SIN ESTADO",IF(GK354&lt;&gt;"","PAGA",IF(GJ354&gt;0,"VENCIDA",IF(GJ354&gt;=-5,"POR VENCER","AL DÍA"))))</f>
        <v>SIN ESTADO</v>
      </c>
      <c r="GO354" t="str">
        <f>IF(N($H354)&lt;32,"",IF(GI354="","",GI354+31))</f>
        <v/>
      </c>
      <c r="GP354" t="str">
        <f>IF(GO354="","",TODAY()-GO354)</f>
        <v/>
      </c>
      <c r="GS354" t="str">
        <f>IF(GO354="","SIN ESTADO",IF(GQ354&lt;&gt;"","PAGA",IF(GP354&gt;0,"VENCIDA",IF(GP354&gt;=-5,"POR VENCER","AL DÍA"))))</f>
        <v>SIN ESTADO</v>
      </c>
      <c r="GU354" t="str">
        <f>IF(N($H354)&lt;33,"",IF(GO354="","",GO354+31))</f>
        <v/>
      </c>
      <c r="GV354" t="str">
        <f>IF(GU354="","",TODAY()-GU354)</f>
        <v/>
      </c>
      <c r="GY354" t="str">
        <f>IF(GU354="","SIN ESTADO",IF(GW354&lt;&gt;"","PAGA",IF(GV354&gt;0,"VENCIDA",IF(GV354&gt;=-5,"POR VENCER","AL DÍA"))))</f>
        <v>SIN ESTADO</v>
      </c>
      <c r="HA354" t="str">
        <f>IF(N($H354)&lt;34,"",IF(GU354="","",GU354+31))</f>
        <v/>
      </c>
      <c r="HB354" t="str">
        <f>IF(HA354="","",TODAY()-HA354)</f>
        <v/>
      </c>
      <c r="HE354" t="str">
        <f>IF(HA354="","SIN ESTADO",IF(HC354&lt;&gt;"","PAGA",IF(HB354&gt;0,"VENCIDA",IF(HB354&gt;=-5,"POR VENCER","AL DÍA"))))</f>
        <v>SIN ESTADO</v>
      </c>
      <c r="HG354" t="str">
        <f>IF(N($H354)&lt;35,"",IF(HA354="","",HA354+31))</f>
        <v/>
      </c>
      <c r="HH354" t="str">
        <f>IF(HG354="","",TODAY()-HG354)</f>
        <v/>
      </c>
      <c r="HK354" t="str">
        <f>IF(HG354="","SIN ESTADO",IF(HI354&lt;&gt;"","PAGA",IF(HH354&gt;0,"VENCIDA",IF(HH354&gt;=-5,"POR VENCER","AL DÍA"))))</f>
        <v>SIN ESTADO</v>
      </c>
      <c r="HM354" t="str">
        <f>IF(N($H354)&lt;36,"",IF(HG354="","",HG354+31))</f>
        <v/>
      </c>
      <c r="HN354" t="str">
        <f>IF(HM354="","",TODAY()-HM354)</f>
        <v/>
      </c>
      <c r="HQ354" t="str">
        <f>IF(HM354="","SIN ESTADO",IF(HO354&lt;&gt;"","PAGA",IF(HN354&gt;0,"VENCIDA",IF(HN354&gt;=-5,"POR VENCER","AL DÍA"))))</f>
        <v>SIN ESTADO</v>
      </c>
      <c r="HS354">
        <f>N354+T354+Z354+AF354+AL354+AR354+AX354+BD354+BJ354+BP354+BV354+CB354+CH354+CN354+CT354+CZ354+DF354+DL354+DR354+DX354+ED354+EJ354+EP354+EV354+FB354+FH354+FN354+FT354+FZ354+GF354+GL354+GR354+GX354+HD354+HJ354+HP354</f>
        <v>9010400</v>
      </c>
      <c r="HU354">
        <f>IFERROR(N($J354),0)</f>
        <v>1126250</v>
      </c>
      <c r="HW354">
        <f>SUMPRODUCT((MOD(COLUMN($M354:$HR354)-COLUMN($M354),6)=0)*ISNUMBER($M354:$HR354)*($M354:$HR354&gt;=RESUMEN!$C$26)*($M354:$HR354&lt;=RESUMEN!$C$27)*IFERROR(N($N354:$HS354),0))</f>
        <v>1126300</v>
      </c>
      <c r="HX354">
        <f>SUMPRODUCT((MOD(COLUMN($M354:$HR354)-COLUMN($M354),6)=0)*ISNUMBER($M354:$HR354)*($M354:$HR354&gt;=RESUMEN!$C$26)*($M354:$HR354&lt;=RESUMEN!$C$27))</f>
        <v>1</v>
      </c>
    </row>
    <row r="355">
      <c r="B355">
        <f>VENTAS!A354</f>
        <v>352</v>
      </c>
      <c r="C355" t="str">
        <f>VENTAS!B354</f>
        <v xml:space="preserve">LC2 - 35 - 7 </v>
      </c>
      <c r="D355" t="str">
        <f>VENTAS!C354</f>
        <v>VENDIDO</v>
      </c>
      <c r="E355">
        <f>VENTAS!D354</f>
        <v>31508000</v>
      </c>
      <c r="F355">
        <f>VENTAS!J354</f>
        <v>27508000</v>
      </c>
      <c r="G355">
        <f>VENTAS!F354</f>
        <v>46070</v>
      </c>
      <c r="H355">
        <f>VENTAS!K354</f>
        <v>24</v>
      </c>
      <c r="I355" t="str">
        <f>VENTAS!M354</f>
        <v xml:space="preserve">17 DE CADA MES </v>
      </c>
      <c r="J355">
        <f>VENTAS!L354</f>
        <v>1146166.6666666667</v>
      </c>
      <c r="K355">
        <f>IF(N($H355)&lt;1,"",$G355+31)</f>
        <v>46101</v>
      </c>
      <c r="L355">
        <f>IF(K355="","",TODAY()-K355)</f>
        <v>217</v>
      </c>
      <c r="M355">
        <v>46119</v>
      </c>
      <c r="N355">
        <v>1146200</v>
      </c>
      <c r="O355" t="str">
        <f>IF(K355="","SIN ESTADO",IF(M355&lt;&gt;"","PAGA",IF(L355&gt;0,"VENCIDA",IF(L355&gt;=-5,"POR VENCER","AL DÍA"))))</f>
        <v>PAGA</v>
      </c>
      <c r="P355" t="str">
        <v>TRANSFERENCIA</v>
      </c>
      <c r="Q355">
        <f>IF(N($H355)&lt;2,"",IF(K355="","",K355+31))</f>
        <v>46132</v>
      </c>
      <c r="R355">
        <f>IF(Q355="","",TODAY()-Q355)</f>
        <v>186</v>
      </c>
      <c r="S355">
        <v>46158</v>
      </c>
      <c r="T355">
        <v>1146200</v>
      </c>
      <c r="U355" t="str">
        <f>IF(Q355="","SIN ESTADO",IF(S355&lt;&gt;"","PAGA",IF(R355&gt;0,"VENCIDA",IF(R355&gt;=-5,"POR VENCER","AL DÍA"))))</f>
        <v>PAGA</v>
      </c>
      <c r="V355" t="str">
        <v>TRANSFERENCIA</v>
      </c>
      <c r="W355">
        <f>IF(N($H355)&lt;3,"",IF(Q355="","",Q355+31))</f>
        <v>46163</v>
      </c>
      <c r="X355">
        <f>IF(W355="","",TODAY()-W355)</f>
        <v>155</v>
      </c>
      <c r="Y355">
        <v>46189</v>
      </c>
      <c r="Z355">
        <v>1146200</v>
      </c>
      <c r="AA355" t="str">
        <f>IF(W355="","SIN ESTADO",IF(Y355&lt;&gt;"","PAGA",IF(X355&gt;0,"VENCIDA",IF(X355&gt;=-5,"POR VENCER","AL DÍA"))))</f>
        <v>PAGA</v>
      </c>
      <c r="AB355" t="str">
        <v>TRANSFERENCIA</v>
      </c>
      <c r="AC355">
        <f>IF(N($H355)&lt;4,"",IF(W355="","",W355+31))</f>
        <v>46194</v>
      </c>
      <c r="AD355">
        <f>IF(AC355="","",TODAY()-AC355)</f>
        <v>124</v>
      </c>
      <c r="AE355">
        <v>46219</v>
      </c>
      <c r="AF355">
        <v>1146200</v>
      </c>
      <c r="AG355" t="str">
        <f>IF(AC355="","SIN ESTADO",IF(AE355&lt;&gt;"","PAGA",IF(AD355&gt;0,"VENCIDA",IF(AD355&gt;=-5,"POR VENCER","AL DÍA"))))</f>
        <v>PAGA</v>
      </c>
      <c r="AH355" t="str">
        <v>TRANSFERENCIA</v>
      </c>
      <c r="AI355">
        <f>IF(N($H355)&lt;5,"",IF(AC355="","",AC355+31))</f>
        <v>46225</v>
      </c>
      <c r="AJ355">
        <f>IF(AI355="","",TODAY()-AI355)</f>
        <v>93</v>
      </c>
      <c r="AK355">
        <v>46249</v>
      </c>
      <c r="AL355">
        <v>1146200</v>
      </c>
      <c r="AM355" t="str">
        <f>IF(AI355="","SIN ESTADO",IF(AK355&lt;&gt;"","PAGA",IF(AJ355&gt;0,"VENCIDA",IF(AJ355&gt;=-5,"POR VENCER","AL DÍA"))))</f>
        <v>PAGA</v>
      </c>
      <c r="AN355" t="str">
        <v>TRANSFERENCIA</v>
      </c>
      <c r="AO355">
        <f>IF(N($H355)&lt;6,"",IF(AI355="","",AI355+31))</f>
        <v>46256</v>
      </c>
      <c r="AP355">
        <f>IF(AO355="","",TODAY()-AO355)</f>
        <v>62</v>
      </c>
      <c r="AS355" t="str">
        <f>IF(AO355="","SIN ESTADO",IF(AQ355&lt;&gt;"","PAGA",IF(AP355&gt;0,"VENCIDA",IF(AP355&gt;=-5,"POR VENCER","AL DÍA"))))</f>
        <v>VENCIDA</v>
      </c>
      <c r="AU355">
        <f>IF(N($H355)&lt;7,"",IF(AO355="","",AO355+31))</f>
        <v>46287</v>
      </c>
      <c r="AV355">
        <f>IF(AU355="","",TODAY()-AU355)</f>
        <v>31</v>
      </c>
      <c r="AY355" t="str">
        <f>IF(AU355="","SIN ESTADO",IF(AW355&lt;&gt;"","PAGA",IF(AV355&gt;0,"VENCIDA",IF(AV355&gt;=-5,"POR VENCER","AL DÍA"))))</f>
        <v>VENCIDA</v>
      </c>
      <c r="BA355">
        <f>IF(N($H355)&lt;8,"",IF(AU355="","",AU355+31))</f>
        <v>46318</v>
      </c>
      <c r="BB355">
        <f>IF(BA355="","",TODAY()-BA355)</f>
        <v>0</v>
      </c>
      <c r="BE355" t="str">
        <f>IF(BA355="","SIN ESTADO",IF(BC355&lt;&gt;"","PAGA",IF(BB355&gt;0,"VENCIDA",IF(BB355&gt;=-5,"POR VENCER","AL DÍA"))))</f>
        <v>POR VENCER</v>
      </c>
      <c r="BG355">
        <f>IF(N($H355)&lt;9,"",IF(BA355="","",BA355+31))</f>
        <v>46349</v>
      </c>
      <c r="BH355">
        <f>IF(BG355="","",TODAY()-BG355)</f>
        <v>-31</v>
      </c>
      <c r="BK355" t="str">
        <f>IF(BG355="","SIN ESTADO",IF(BI355&lt;&gt;"","PAGA",IF(BH355&gt;0,"VENCIDA",IF(BH355&gt;=-5,"POR VENCER","AL DÍA"))))</f>
        <v>AL DÍA</v>
      </c>
      <c r="BM355">
        <f>IF(N($H355)&lt;10,"",IF(BG355="","",BG355+31))</f>
        <v>46380</v>
      </c>
      <c r="BN355">
        <f>IF(BM355="","",TODAY()-BM355)</f>
        <v>-62</v>
      </c>
      <c r="BQ355" t="str">
        <f>IF(BM355="","SIN ESTADO",IF(BO355&lt;&gt;"","PAGA",IF(BN355&gt;0,"VENCIDA",IF(BN355&gt;=-5,"POR VENCER","AL DÍA"))))</f>
        <v>AL DÍA</v>
      </c>
      <c r="BS355">
        <f>IF(N($H355)&lt;11,"",IF(BM355="","",BM355+31))</f>
        <v>46411</v>
      </c>
      <c r="BT355">
        <f>IF(BS355="","",TODAY()-BS355)</f>
        <v>-93</v>
      </c>
      <c r="BW355" t="str">
        <f>IF(BS355="","SIN ESTADO",IF(BU355&lt;&gt;"","PAGA",IF(BT355&gt;0,"VENCIDA",IF(BT355&gt;=-5,"POR VENCER","AL DÍA"))))</f>
        <v>AL DÍA</v>
      </c>
      <c r="BY355">
        <f>IF(N($H355)&lt;12,"",IF(BS355="","",BS355+31))</f>
        <v>46442</v>
      </c>
      <c r="BZ355">
        <f>IF(BY355="","",TODAY()-BY355)</f>
        <v>-124</v>
      </c>
      <c r="CC355" t="str">
        <f>IF(BY355="","SIN ESTADO",IF(CA355&lt;&gt;"","PAGA",IF(BZ355&gt;0,"VENCIDA",IF(BZ355&gt;=-5,"POR VENCER","AL DÍA"))))</f>
        <v>AL DÍA</v>
      </c>
      <c r="CE355">
        <f>IF(N($H355)&lt;13,"",IF(BY355="","",BY355+31))</f>
        <v>46473</v>
      </c>
      <c r="CF355">
        <f>IF(CE355="","",TODAY()-CE355)</f>
        <v>-155</v>
      </c>
      <c r="CI355" t="str">
        <f>IF(CE355="","SIN ESTADO",IF(CG355&lt;&gt;"","PAGA",IF(CF355&gt;0,"VENCIDA",IF(CF355&gt;=-5,"POR VENCER","AL DÍA"))))</f>
        <v>AL DÍA</v>
      </c>
      <c r="CK355">
        <f>IF(N($H355)&lt;14,"",IF(CE355="","",CE355+31))</f>
        <v>46504</v>
      </c>
      <c r="CL355">
        <f>IF(CK355="","",TODAY()-CK355)</f>
        <v>-186</v>
      </c>
      <c r="CO355" t="str">
        <f>IF(CK355="","SIN ESTADO",IF(CM355&lt;&gt;"","PAGA",IF(CL355&gt;0,"VENCIDA",IF(CL355&gt;=-5,"POR VENCER","AL DÍA"))))</f>
        <v>AL DÍA</v>
      </c>
      <c r="CQ355">
        <f>IF(N($H355)&lt;15,"",IF(CK355="","",CK355+31))</f>
        <v>46535</v>
      </c>
      <c r="CR355">
        <f>IF(CQ355="","",TODAY()-CQ355)</f>
        <v>-217</v>
      </c>
      <c r="CU355" t="str">
        <f>IF(CQ355="","SIN ESTADO",IF(CS355&lt;&gt;"","PAGA",IF(CR355&gt;0,"VENCIDA",IF(CR355&gt;=-5,"POR VENCER","AL DÍA"))))</f>
        <v>AL DÍA</v>
      </c>
      <c r="CW355">
        <f>IF(N($H355)&lt;16,"",IF(CQ355="","",CQ355+31))</f>
        <v>46566</v>
      </c>
      <c r="CX355">
        <f>IF(CW355="","",TODAY()-CW355)</f>
        <v>-248</v>
      </c>
      <c r="DA355" t="str">
        <f>IF(CW355="","SIN ESTADO",IF(CY355&lt;&gt;"","PAGA",IF(CX355&gt;0,"VENCIDA",IF(CX355&gt;=-5,"POR VENCER","AL DÍA"))))</f>
        <v>AL DÍA</v>
      </c>
      <c r="DC355">
        <f>IF(N($H355)&lt;17,"",IF(CW355="","",CW355+31))</f>
        <v>46597</v>
      </c>
      <c r="DD355">
        <f>IF(DC355="","",TODAY()-DC355)</f>
        <v>-279</v>
      </c>
      <c r="DG355" t="str">
        <f>IF(DC355="","SIN ESTADO",IF(DE355&lt;&gt;"","PAGA",IF(DD355&gt;0,"VENCIDA",IF(DD355&gt;=-5,"POR VENCER","AL DÍA"))))</f>
        <v>AL DÍA</v>
      </c>
      <c r="DI355">
        <f>IF(N($H355)&lt;18,"",IF(DC355="","",DC355+31))</f>
        <v>46628</v>
      </c>
      <c r="DJ355">
        <f>IF(DI355="","",TODAY()-DI355)</f>
        <v>-310</v>
      </c>
      <c r="DM355" t="str">
        <f>IF(DI355="","SIN ESTADO",IF(DK355&lt;&gt;"","PAGA",IF(DJ355&gt;0,"VENCIDA",IF(DJ355&gt;=-5,"POR VENCER","AL DÍA"))))</f>
        <v>AL DÍA</v>
      </c>
      <c r="DO355">
        <f>IF(N($H355)&lt;19,"",IF(DI355="","",DI355+31))</f>
        <v>46659</v>
      </c>
      <c r="DP355">
        <f>IF(DO355="","",TODAY()-DO355)</f>
        <v>-341</v>
      </c>
      <c r="DS355" t="str">
        <f>IF(DO355="","SIN ESTADO",IF(DQ355&lt;&gt;"","PAGA",IF(DP355&gt;0,"VENCIDA",IF(DP355&gt;=-5,"POR VENCER","AL DÍA"))))</f>
        <v>AL DÍA</v>
      </c>
      <c r="DU355">
        <f>IF(N($H355)&lt;20,"",IF(DO355="","",DO355+31))</f>
        <v>46690</v>
      </c>
      <c r="DV355">
        <f>IF(DU355="","",TODAY()-DU355)</f>
        <v>-372</v>
      </c>
      <c r="DY355" t="str">
        <f>IF(DU355="","SIN ESTADO",IF(DW355&lt;&gt;"","PAGA",IF(DV355&gt;0,"VENCIDA",IF(DV355&gt;=-5,"POR VENCER","AL DÍA"))))</f>
        <v>AL DÍA</v>
      </c>
      <c r="EA355">
        <f>IF(N($H355)&lt;21,"",IF(DU355="","",DU355+31))</f>
        <v>46721</v>
      </c>
      <c r="EB355">
        <f>IF(EA355="","",TODAY()-EA355)</f>
        <v>-403</v>
      </c>
      <c r="EE355" t="str">
        <f>IF(EA355="","SIN ESTADO",IF(EC355&lt;&gt;"","PAGA",IF(EB355&gt;0,"VENCIDA",IF(EB355&gt;=-5,"POR VENCER","AL DÍA"))))</f>
        <v>AL DÍA</v>
      </c>
      <c r="EG355">
        <f>IF(N($H355)&lt;22,"",IF(EA355="","",EA355+31))</f>
        <v>46752</v>
      </c>
      <c r="EH355">
        <f>IF(EG355="","",TODAY()-EG355)</f>
        <v>-434</v>
      </c>
      <c r="EK355" t="str">
        <f>IF(EG355="","SIN ESTADO",IF(EI355&lt;&gt;"","PAGA",IF(EH355&gt;0,"VENCIDA",IF(EH355&gt;=-5,"POR VENCER","AL DÍA"))))</f>
        <v>AL DÍA</v>
      </c>
      <c r="EM355">
        <f>IF(N($H355)&lt;23,"",IF(EG355="","",EG355+31))</f>
        <v>46783</v>
      </c>
      <c r="EN355">
        <f>IF(EM355="","",TODAY()-EM355)</f>
        <v>-465</v>
      </c>
      <c r="EQ355" t="str">
        <f>IF(EM355="","SIN ESTADO",IF(EO355&lt;&gt;"","PAGA",IF(EN355&gt;0,"VENCIDA",IF(EN355&gt;=-5,"POR VENCER","AL DÍA"))))</f>
        <v>AL DÍA</v>
      </c>
      <c r="ES355">
        <f>IF(N($H355)&lt;24,"",IF(EM355="","",EM355+31))</f>
        <v>46814</v>
      </c>
      <c r="ET355">
        <f>IF(ES355="","",TODAY()-ES355)</f>
        <v>-496</v>
      </c>
      <c r="EW355" t="str">
        <f>IF(ES355="","SIN ESTADO",IF(EU355&lt;&gt;"","PAGA",IF(ET355&gt;0,"VENCIDA",IF(ET355&gt;=-5,"POR VENCER","AL DÍA"))))</f>
        <v>AL DÍA</v>
      </c>
      <c r="EY355" t="str">
        <f>IF(N($H355)&lt;25,"",IF(ES355="","",ES355+31))</f>
        <v/>
      </c>
      <c r="EZ355" t="str">
        <f>IF(EY355="","",TODAY()-EY355)</f>
        <v/>
      </c>
      <c r="FC355" t="str">
        <f>IF(EY355="","SIN ESTADO",IF(FA355&lt;&gt;"","PAGA",IF(EZ355&gt;0,"VENCIDA",IF(EZ355&gt;=-5,"POR VENCER","AL DÍA"))))</f>
        <v>SIN ESTADO</v>
      </c>
      <c r="FE355" t="str">
        <f>IF(N($H355)&lt;26,"",IF(EY355="","",EY355+31))</f>
        <v/>
      </c>
      <c r="FF355" t="str">
        <f>IF(FE355="","",TODAY()-FE355)</f>
        <v/>
      </c>
      <c r="FI355" t="str">
        <f>IF(FE355="","SIN ESTADO",IF(FG355&lt;&gt;"","PAGA",IF(FF355&gt;0,"VENCIDA",IF(FF355&gt;=-5,"POR VENCER","AL DÍA"))))</f>
        <v>SIN ESTADO</v>
      </c>
      <c r="FK355" t="str">
        <f>IF(N($H355)&lt;27,"",IF(FE355="","",FE355+31))</f>
        <v/>
      </c>
      <c r="FL355" t="str">
        <f>IF(FK355="","",TODAY()-FK355)</f>
        <v/>
      </c>
      <c r="FO355" t="str">
        <f>IF(FK355="","SIN ESTADO",IF(FM355&lt;&gt;"","PAGA",IF(FL355&gt;0,"VENCIDA",IF(FL355&gt;=-5,"POR VENCER","AL DÍA"))))</f>
        <v>SIN ESTADO</v>
      </c>
      <c r="FQ355" t="str">
        <f>IF(N($H355)&lt;28,"",IF(FK355="","",FK355+31))</f>
        <v/>
      </c>
      <c r="FR355" t="str">
        <f>IF(FQ355="","",TODAY()-FQ355)</f>
        <v/>
      </c>
      <c r="FU355" t="str">
        <f>IF(FQ355="","SIN ESTADO",IF(FS355&lt;&gt;"","PAGA",IF(FR355&gt;0,"VENCIDA",IF(FR355&gt;=-5,"POR VENCER","AL DÍA"))))</f>
        <v>SIN ESTADO</v>
      </c>
      <c r="FW355" t="str">
        <f>IF(N($H355)&lt;29,"",IF(FQ355="","",FQ355+31))</f>
        <v/>
      </c>
      <c r="FX355" t="str">
        <f>IF(FW355="","",TODAY()-FW355)</f>
        <v/>
      </c>
      <c r="GA355" t="str">
        <f>IF(FW355="","SIN ESTADO",IF(FY355&lt;&gt;"","PAGA",IF(FX355&gt;0,"VENCIDA",IF(FX355&gt;=-5,"POR VENCER","AL DÍA"))))</f>
        <v>SIN ESTADO</v>
      </c>
      <c r="GC355" t="str">
        <f>IF(N($H355)&lt;30,"",IF(FW355="","",FW355+31))</f>
        <v/>
      </c>
      <c r="GD355" t="str">
        <f>IF(GC355="","",TODAY()-GC355)</f>
        <v/>
      </c>
      <c r="GG355" t="str">
        <f>IF(GC355="","SIN ESTADO",IF(GE355&lt;&gt;"","PAGA",IF(GD355&gt;0,"VENCIDA",IF(GD355&gt;=-5,"POR VENCER","AL DÍA"))))</f>
        <v>SIN ESTADO</v>
      </c>
      <c r="GI355" t="str">
        <f>IF(N($H355)&lt;31,"",IF(GC355="","",GC355+31))</f>
        <v/>
      </c>
      <c r="GJ355" t="str">
        <f>IF(GI355="","",TODAY()-GI355)</f>
        <v/>
      </c>
      <c r="GM355" t="str">
        <f>IF(GI355="","SIN ESTADO",IF(GK355&lt;&gt;"","PAGA",IF(GJ355&gt;0,"VENCIDA",IF(GJ355&gt;=-5,"POR VENCER","AL DÍA"))))</f>
        <v>SIN ESTADO</v>
      </c>
      <c r="GO355" t="str">
        <f>IF(N($H355)&lt;32,"",IF(GI355="","",GI355+31))</f>
        <v/>
      </c>
      <c r="GP355" t="str">
        <f>IF(GO355="","",TODAY()-GO355)</f>
        <v/>
      </c>
      <c r="GS355" t="str">
        <f>IF(GO355="","SIN ESTADO",IF(GQ355&lt;&gt;"","PAGA",IF(GP355&gt;0,"VENCIDA",IF(GP355&gt;=-5,"POR VENCER","AL DÍA"))))</f>
        <v>SIN ESTADO</v>
      </c>
      <c r="GU355" t="str">
        <f>IF(N($H355)&lt;33,"",IF(GO355="","",GO355+31))</f>
        <v/>
      </c>
      <c r="GV355" t="str">
        <f>IF(GU355="","",TODAY()-GU355)</f>
        <v/>
      </c>
      <c r="GY355" t="str">
        <f>IF(GU355="","SIN ESTADO",IF(GW355&lt;&gt;"","PAGA",IF(GV355&gt;0,"VENCIDA",IF(GV355&gt;=-5,"POR VENCER","AL DÍA"))))</f>
        <v>SIN ESTADO</v>
      </c>
      <c r="HA355" t="str">
        <f>IF(N($H355)&lt;34,"",IF(GU355="","",GU355+31))</f>
        <v/>
      </c>
      <c r="HB355" t="str">
        <f>IF(HA355="","",TODAY()-HA355)</f>
        <v/>
      </c>
      <c r="HE355" t="str">
        <f>IF(HA355="","SIN ESTADO",IF(HC355&lt;&gt;"","PAGA",IF(HB355&gt;0,"VENCIDA",IF(HB355&gt;=-5,"POR VENCER","AL DÍA"))))</f>
        <v>SIN ESTADO</v>
      </c>
      <c r="HG355" t="str">
        <f>IF(N($H355)&lt;35,"",IF(HA355="","",HA355+31))</f>
        <v/>
      </c>
      <c r="HH355" t="str">
        <f>IF(HG355="","",TODAY()-HG355)</f>
        <v/>
      </c>
      <c r="HK355" t="str">
        <f>IF(HG355="","SIN ESTADO",IF(HI355&lt;&gt;"","PAGA",IF(HH355&gt;0,"VENCIDA",IF(HH355&gt;=-5,"POR VENCER","AL DÍA"))))</f>
        <v>SIN ESTADO</v>
      </c>
      <c r="HM355" t="str">
        <f>IF(N($H355)&lt;36,"",IF(HG355="","",HG355+31))</f>
        <v/>
      </c>
      <c r="HN355" t="str">
        <f>IF(HM355="","",TODAY()-HM355)</f>
        <v/>
      </c>
      <c r="HQ355" t="str">
        <f>IF(HM355="","SIN ESTADO",IF(HO355&lt;&gt;"","PAGA",IF(HN355&gt;0,"VENCIDA",IF(HN355&gt;=-5,"POR VENCER","AL DÍA"))))</f>
        <v>SIN ESTADO</v>
      </c>
      <c r="HS355">
        <f>N355+T355+Z355+AF355+AL355+AR355+AX355+BD355+BJ355+BP355+BV355+CB355+CH355+CN355+CT355+CZ355+DF355+DL355+DR355+DX355+ED355+EJ355+EP355+EV355+FB355+FH355+FN355+FT355+FZ355+GF355+GL355+GR355+GX355+HD355+HJ355+HP355</f>
        <v>5731000</v>
      </c>
      <c r="HU355">
        <f>IFERROR(N($J355),0)</f>
        <v>1146166.6666666667</v>
      </c>
      <c r="HW355">
        <f>SUMPRODUCT((MOD(COLUMN($M355:$HR355)-COLUMN($M355),6)=0)*ISNUMBER($M355:$HR355)*($M355:$HR355&gt;=RESUMEN!$C$26)*($M355:$HR355&lt;=RESUMEN!$C$27)*IFERROR(N($N355:$HS355),0))</f>
        <v>1146200</v>
      </c>
      <c r="HX355">
        <f>SUMPRODUCT((MOD(COLUMN($M355:$HR355)-COLUMN($M355),6)=0)*ISNUMBER($M355:$HR355)*($M355:$HR355&gt;=RESUMEN!$C$26)*($M355:$HR355&lt;=RESUMEN!$C$27))</f>
        <v>1</v>
      </c>
    </row>
    <row r="356">
      <c r="B356">
        <f>VENTAS!A355</f>
        <v>353</v>
      </c>
      <c r="C356" t="str">
        <f>VENTAS!B355</f>
        <v xml:space="preserve">LC2 - 35 - 8 </v>
      </c>
      <c r="D356" t="str">
        <f>VENTAS!C355</f>
        <v>VENDIDO</v>
      </c>
      <c r="E356">
        <f>VENTAS!D355</f>
        <v>28000000</v>
      </c>
      <c r="F356">
        <f>VENTAS!J355</f>
        <v>28000000</v>
      </c>
      <c r="G356">
        <f>VENTAS!F355</f>
        <v>0</v>
      </c>
      <c r="H356">
        <f>VENTAS!K355</f>
        <v>0</v>
      </c>
      <c r="I356">
        <f>VENTAS!M355</f>
        <v>0</v>
      </c>
      <c r="J356">
        <f>VENTAS!L355</f>
        <v>0</v>
      </c>
      <c r="K356" t="str">
        <f>IF(N($H356)&lt;1,"",$G356+31)</f>
        <v/>
      </c>
      <c r="L356" t="str">
        <f>IF(K356="","",TODAY()-K356)</f>
        <v/>
      </c>
      <c r="O356" t="str">
        <f>IF(K356="","SIN ESTADO",IF(M356&lt;&gt;"","PAGA",IF(L356&gt;0,"VENCIDA",IF(L356&gt;=-5,"POR VENCER","AL DÍA"))))</f>
        <v>SIN ESTADO</v>
      </c>
      <c r="Q356" t="str">
        <f>IF(N($H356)&lt;2,"",IF(K356="","",K356+31))</f>
        <v/>
      </c>
      <c r="R356" t="str">
        <f>IF(Q356="","",TODAY()-Q356)</f>
        <v/>
      </c>
      <c r="U356" t="str">
        <f>IF(Q356="","SIN ESTADO",IF(S356&lt;&gt;"","PAGA",IF(R356&gt;0,"VENCIDA",IF(R356&gt;=-5,"POR VENCER","AL DÍA"))))</f>
        <v>SIN ESTADO</v>
      </c>
      <c r="W356" t="str">
        <f>IF(N($H356)&lt;3,"",IF(Q356="","",Q356+31))</f>
        <v/>
      </c>
      <c r="X356" t="str">
        <f>IF(W356="","",TODAY()-W356)</f>
        <v/>
      </c>
      <c r="AA356" t="str">
        <f>IF(W356="","SIN ESTADO",IF(Y356&lt;&gt;"","PAGA",IF(X356&gt;0,"VENCIDA",IF(X356&gt;=-5,"POR VENCER","AL DÍA"))))</f>
        <v>SIN ESTADO</v>
      </c>
      <c r="AC356" t="str">
        <f>IF(N($H356)&lt;4,"",IF(W356="","",W356+31))</f>
        <v/>
      </c>
      <c r="AD356" t="str">
        <f>IF(AC356="","",TODAY()-AC356)</f>
        <v/>
      </c>
      <c r="AG356" t="str">
        <f>IF(AC356="","SIN ESTADO",IF(AE356&lt;&gt;"","PAGA",IF(AD356&gt;0,"VENCIDA",IF(AD356&gt;=-5,"POR VENCER","AL DÍA"))))</f>
        <v>SIN ESTADO</v>
      </c>
      <c r="AI356" t="str">
        <f>IF(N($H356)&lt;5,"",IF(AC356="","",AC356+31))</f>
        <v/>
      </c>
      <c r="AJ356" t="str">
        <f>IF(AI356="","",TODAY()-AI356)</f>
        <v/>
      </c>
      <c r="AM356" t="str">
        <f>IF(AI356="","SIN ESTADO",IF(AK356&lt;&gt;"","PAGA",IF(AJ356&gt;0,"VENCIDA",IF(AJ356&gt;=-5,"POR VENCER","AL DÍA"))))</f>
        <v>SIN ESTADO</v>
      </c>
      <c r="AO356" t="str">
        <f>IF(N($H356)&lt;6,"",IF(AI356="","",AI356+31))</f>
        <v/>
      </c>
      <c r="AP356" t="str">
        <f>IF(AO356="","",TODAY()-AO356)</f>
        <v/>
      </c>
      <c r="AS356" t="str">
        <f>IF(AO356="","SIN ESTADO",IF(AQ356&lt;&gt;"","PAGA",IF(AP356&gt;0,"VENCIDA",IF(AP356&gt;=-5,"POR VENCER","AL DÍA"))))</f>
        <v>SIN ESTADO</v>
      </c>
      <c r="AU356" t="str">
        <f>IF(N($H356)&lt;7,"",IF(AO356="","",AO356+31))</f>
        <v/>
      </c>
      <c r="AV356" t="str">
        <f>IF(AU356="","",TODAY()-AU356)</f>
        <v/>
      </c>
      <c r="AY356" t="str">
        <f>IF(AU356="","SIN ESTADO",IF(AW356&lt;&gt;"","PAGA",IF(AV356&gt;0,"VENCIDA",IF(AV356&gt;=-5,"POR VENCER","AL DÍA"))))</f>
        <v>SIN ESTADO</v>
      </c>
      <c r="BA356" t="str">
        <f>IF(N($H356)&lt;8,"",IF(AU356="","",AU356+31))</f>
        <v/>
      </c>
      <c r="BB356" t="str">
        <f>IF(BA356="","",TODAY()-BA356)</f>
        <v/>
      </c>
      <c r="BE356" t="str">
        <f>IF(BA356="","SIN ESTADO",IF(BC356&lt;&gt;"","PAGA",IF(BB356&gt;0,"VENCIDA",IF(BB356&gt;=-5,"POR VENCER","AL DÍA"))))</f>
        <v>SIN ESTADO</v>
      </c>
      <c r="BG356" t="str">
        <f>IF(N($H356)&lt;9,"",IF(BA356="","",BA356+31))</f>
        <v/>
      </c>
      <c r="BH356" t="str">
        <f>IF(BG356="","",TODAY()-BG356)</f>
        <v/>
      </c>
      <c r="BK356" t="str">
        <f>IF(BG356="","SIN ESTADO",IF(BI356&lt;&gt;"","PAGA",IF(BH356&gt;0,"VENCIDA",IF(BH356&gt;=-5,"POR VENCER","AL DÍA"))))</f>
        <v>SIN ESTADO</v>
      </c>
      <c r="BM356" t="str">
        <f>IF(N($H356)&lt;10,"",IF(BG356="","",BG356+31))</f>
        <v/>
      </c>
      <c r="BN356" t="str">
        <f>IF(BM356="","",TODAY()-BM356)</f>
        <v/>
      </c>
      <c r="BQ356" t="str">
        <f>IF(BM356="","SIN ESTADO",IF(BO356&lt;&gt;"","PAGA",IF(BN356&gt;0,"VENCIDA",IF(BN356&gt;=-5,"POR VENCER","AL DÍA"))))</f>
        <v>SIN ESTADO</v>
      </c>
      <c r="BS356" t="str">
        <f>IF(N($H356)&lt;11,"",IF(BM356="","",BM356+31))</f>
        <v/>
      </c>
      <c r="BT356" t="str">
        <f>IF(BS356="","",TODAY()-BS356)</f>
        <v/>
      </c>
      <c r="BW356" t="str">
        <f>IF(BS356="","SIN ESTADO",IF(BU356&lt;&gt;"","PAGA",IF(BT356&gt;0,"VENCIDA",IF(BT356&gt;=-5,"POR VENCER","AL DÍA"))))</f>
        <v>SIN ESTADO</v>
      </c>
      <c r="BY356" t="str">
        <f>IF(N($H356)&lt;12,"",IF(BS356="","",BS356+31))</f>
        <v/>
      </c>
      <c r="BZ356" t="str">
        <f>IF(BY356="","",TODAY()-BY356)</f>
        <v/>
      </c>
      <c r="CC356" t="str">
        <f>IF(BY356="","SIN ESTADO",IF(CA356&lt;&gt;"","PAGA",IF(BZ356&gt;0,"VENCIDA",IF(BZ356&gt;=-5,"POR VENCER","AL DÍA"))))</f>
        <v>SIN ESTADO</v>
      </c>
      <c r="CE356" t="str">
        <f>IF(N($H356)&lt;13,"",IF(BY356="","",BY356+31))</f>
        <v/>
      </c>
      <c r="CF356" t="str">
        <f>IF(CE356="","",TODAY()-CE356)</f>
        <v/>
      </c>
      <c r="CI356" t="str">
        <f>IF(CE356="","SIN ESTADO",IF(CG356&lt;&gt;"","PAGA",IF(CF356&gt;0,"VENCIDA",IF(CF356&gt;=-5,"POR VENCER","AL DÍA"))))</f>
        <v>SIN ESTADO</v>
      </c>
      <c r="CK356" t="str">
        <f>IF(N($H356)&lt;14,"",IF(CE356="","",CE356+31))</f>
        <v/>
      </c>
      <c r="CL356" t="str">
        <f>IF(CK356="","",TODAY()-CK356)</f>
        <v/>
      </c>
      <c r="CO356" t="str">
        <f>IF(CK356="","SIN ESTADO",IF(CM356&lt;&gt;"","PAGA",IF(CL356&gt;0,"VENCIDA",IF(CL356&gt;=-5,"POR VENCER","AL DÍA"))))</f>
        <v>SIN ESTADO</v>
      </c>
      <c r="CQ356" t="str">
        <f>IF(N($H356)&lt;15,"",IF(CK356="","",CK356+31))</f>
        <v/>
      </c>
      <c r="CR356" t="str">
        <f>IF(CQ356="","",TODAY()-CQ356)</f>
        <v/>
      </c>
      <c r="CU356" t="str">
        <f>IF(CQ356="","SIN ESTADO",IF(CS356&lt;&gt;"","PAGA",IF(CR356&gt;0,"VENCIDA",IF(CR356&gt;=-5,"POR VENCER","AL DÍA"))))</f>
        <v>SIN ESTADO</v>
      </c>
      <c r="CW356" t="str">
        <f>IF(N($H356)&lt;16,"",IF(CQ356="","",CQ356+31))</f>
        <v/>
      </c>
      <c r="CX356" t="str">
        <f>IF(CW356="","",TODAY()-CW356)</f>
        <v/>
      </c>
      <c r="DA356" t="str">
        <f>IF(CW356="","SIN ESTADO",IF(CY356&lt;&gt;"","PAGA",IF(CX356&gt;0,"VENCIDA",IF(CX356&gt;=-5,"POR VENCER","AL DÍA"))))</f>
        <v>SIN ESTADO</v>
      </c>
      <c r="DC356" t="str">
        <f>IF(N($H356)&lt;17,"",IF(CW356="","",CW356+31))</f>
        <v/>
      </c>
      <c r="DD356" t="str">
        <f>IF(DC356="","",TODAY()-DC356)</f>
        <v/>
      </c>
      <c r="DG356" t="str">
        <f>IF(DC356="","SIN ESTADO",IF(DE356&lt;&gt;"","PAGA",IF(DD356&gt;0,"VENCIDA",IF(DD356&gt;=-5,"POR VENCER","AL DÍA"))))</f>
        <v>SIN ESTADO</v>
      </c>
      <c r="DI356" t="str">
        <f>IF(N($H356)&lt;18,"",IF(DC356="","",DC356+31))</f>
        <v/>
      </c>
      <c r="DJ356" t="str">
        <f>IF(DI356="","",TODAY()-DI356)</f>
        <v/>
      </c>
      <c r="DM356" t="str">
        <f>IF(DI356="","SIN ESTADO",IF(DK356&lt;&gt;"","PAGA",IF(DJ356&gt;0,"VENCIDA",IF(DJ356&gt;=-5,"POR VENCER","AL DÍA"))))</f>
        <v>SIN ESTADO</v>
      </c>
      <c r="DO356" t="str">
        <f>IF(N($H356)&lt;19,"",IF(DI356="","",DI356+31))</f>
        <v/>
      </c>
      <c r="DP356" t="str">
        <f>IF(DO356="","",TODAY()-DO356)</f>
        <v/>
      </c>
      <c r="DS356" t="str">
        <f>IF(DO356="","SIN ESTADO",IF(DQ356&lt;&gt;"","PAGA",IF(DP356&gt;0,"VENCIDA",IF(DP356&gt;=-5,"POR VENCER","AL DÍA"))))</f>
        <v>SIN ESTADO</v>
      </c>
      <c r="DU356" t="str">
        <f>IF(N($H356)&lt;20,"",IF(DO356="","",DO356+31))</f>
        <v/>
      </c>
      <c r="DV356" t="str">
        <f>IF(DU356="","",TODAY()-DU356)</f>
        <v/>
      </c>
      <c r="DY356" t="str">
        <f>IF(DU356="","SIN ESTADO",IF(DW356&lt;&gt;"","PAGA",IF(DV356&gt;0,"VENCIDA",IF(DV356&gt;=-5,"POR VENCER","AL DÍA"))))</f>
        <v>SIN ESTADO</v>
      </c>
      <c r="EA356" t="str">
        <f>IF(N($H356)&lt;21,"",IF(DU356="","",DU356+31))</f>
        <v/>
      </c>
      <c r="EB356" t="str">
        <f>IF(EA356="","",TODAY()-EA356)</f>
        <v/>
      </c>
      <c r="EE356" t="str">
        <f>IF(EA356="","SIN ESTADO",IF(EC356&lt;&gt;"","PAGA",IF(EB356&gt;0,"VENCIDA",IF(EB356&gt;=-5,"POR VENCER","AL DÍA"))))</f>
        <v>SIN ESTADO</v>
      </c>
      <c r="EG356" t="str">
        <f>IF(N($H356)&lt;22,"",IF(EA356="","",EA356+31))</f>
        <v/>
      </c>
      <c r="EH356" t="str">
        <f>IF(EG356="","",TODAY()-EG356)</f>
        <v/>
      </c>
      <c r="EK356" t="str">
        <f>IF(EG356="","SIN ESTADO",IF(EI356&lt;&gt;"","PAGA",IF(EH356&gt;0,"VENCIDA",IF(EH356&gt;=-5,"POR VENCER","AL DÍA"))))</f>
        <v>SIN ESTADO</v>
      </c>
      <c r="EM356" t="str">
        <f>IF(N($H356)&lt;23,"",IF(EG356="","",EG356+31))</f>
        <v/>
      </c>
      <c r="EN356" t="str">
        <f>IF(EM356="","",TODAY()-EM356)</f>
        <v/>
      </c>
      <c r="EQ356" t="str">
        <f>IF(EM356="","SIN ESTADO",IF(EO356&lt;&gt;"","PAGA",IF(EN356&gt;0,"VENCIDA",IF(EN356&gt;=-5,"POR VENCER","AL DÍA"))))</f>
        <v>SIN ESTADO</v>
      </c>
      <c r="ES356" t="str">
        <f>IF(N($H356)&lt;24,"",IF(EM356="","",EM356+31))</f>
        <v/>
      </c>
      <c r="ET356" t="str">
        <f>IF(ES356="","",TODAY()-ES356)</f>
        <v/>
      </c>
      <c r="EW356" t="str">
        <f>IF(ES356="","SIN ESTADO",IF(EU356&lt;&gt;"","PAGA",IF(ET356&gt;0,"VENCIDA",IF(ET356&gt;=-5,"POR VENCER","AL DÍA"))))</f>
        <v>SIN ESTADO</v>
      </c>
      <c r="EY356" t="str">
        <f>IF(N($H356)&lt;25,"",IF(ES356="","",ES356+31))</f>
        <v/>
      </c>
      <c r="EZ356" t="str">
        <f>IF(EY356="","",TODAY()-EY356)</f>
        <v/>
      </c>
      <c r="FC356" t="str">
        <f>IF(EY356="","SIN ESTADO",IF(FA356&lt;&gt;"","PAGA",IF(EZ356&gt;0,"VENCIDA",IF(EZ356&gt;=-5,"POR VENCER","AL DÍA"))))</f>
        <v>SIN ESTADO</v>
      </c>
      <c r="FE356" t="str">
        <f>IF(N($H356)&lt;26,"",IF(EY356="","",EY356+31))</f>
        <v/>
      </c>
      <c r="FF356" t="str">
        <f>IF(FE356="","",TODAY()-FE356)</f>
        <v/>
      </c>
      <c r="FI356" t="str">
        <f>IF(FE356="","SIN ESTADO",IF(FG356&lt;&gt;"","PAGA",IF(FF356&gt;0,"VENCIDA",IF(FF356&gt;=-5,"POR VENCER","AL DÍA"))))</f>
        <v>SIN ESTADO</v>
      </c>
      <c r="FK356" t="str">
        <f>IF(N($H356)&lt;27,"",IF(FE356="","",FE356+31))</f>
        <v/>
      </c>
      <c r="FL356" t="str">
        <f>IF(FK356="","",TODAY()-FK356)</f>
        <v/>
      </c>
      <c r="FO356" t="str">
        <f>IF(FK356="","SIN ESTADO",IF(FM356&lt;&gt;"","PAGA",IF(FL356&gt;0,"VENCIDA",IF(FL356&gt;=-5,"POR VENCER","AL DÍA"))))</f>
        <v>SIN ESTADO</v>
      </c>
      <c r="FQ356" t="str">
        <f>IF(N($H356)&lt;28,"",IF(FK356="","",FK356+31))</f>
        <v/>
      </c>
      <c r="FR356" t="str">
        <f>IF(FQ356="","",TODAY()-FQ356)</f>
        <v/>
      </c>
      <c r="FU356" t="str">
        <f>IF(FQ356="","SIN ESTADO",IF(FS356&lt;&gt;"","PAGA",IF(FR356&gt;0,"VENCIDA",IF(FR356&gt;=-5,"POR VENCER","AL DÍA"))))</f>
        <v>SIN ESTADO</v>
      </c>
      <c r="FW356" t="str">
        <f>IF(N($H356)&lt;29,"",IF(FQ356="","",FQ356+31))</f>
        <v/>
      </c>
      <c r="FX356" t="str">
        <f>IF(FW356="","",TODAY()-FW356)</f>
        <v/>
      </c>
      <c r="GA356" t="str">
        <f>IF(FW356="","SIN ESTADO",IF(FY356&lt;&gt;"","PAGA",IF(FX356&gt;0,"VENCIDA",IF(FX356&gt;=-5,"POR VENCER","AL DÍA"))))</f>
        <v>SIN ESTADO</v>
      </c>
      <c r="GC356" t="str">
        <f>IF(N($H356)&lt;30,"",IF(FW356="","",FW356+31))</f>
        <v/>
      </c>
      <c r="GD356" t="str">
        <f>IF(GC356="","",TODAY()-GC356)</f>
        <v/>
      </c>
      <c r="GG356" t="str">
        <f>IF(GC356="","SIN ESTADO",IF(GE356&lt;&gt;"","PAGA",IF(GD356&gt;0,"VENCIDA",IF(GD356&gt;=-5,"POR VENCER","AL DÍA"))))</f>
        <v>SIN ESTADO</v>
      </c>
      <c r="GI356" t="str">
        <f>IF(N($H356)&lt;31,"",IF(GC356="","",GC356+31))</f>
        <v/>
      </c>
      <c r="GJ356" t="str">
        <f>IF(GI356="","",TODAY()-GI356)</f>
        <v/>
      </c>
      <c r="GM356" t="str">
        <f>IF(GI356="","SIN ESTADO",IF(GK356&lt;&gt;"","PAGA",IF(GJ356&gt;0,"VENCIDA",IF(GJ356&gt;=-5,"POR VENCER","AL DÍA"))))</f>
        <v>SIN ESTADO</v>
      </c>
      <c r="GO356" t="str">
        <f>IF(N($H356)&lt;32,"",IF(GI356="","",GI356+31))</f>
        <v/>
      </c>
      <c r="GP356" t="str">
        <f>IF(GO356="","",TODAY()-GO356)</f>
        <v/>
      </c>
      <c r="GS356" t="str">
        <f>IF(GO356="","SIN ESTADO",IF(GQ356&lt;&gt;"","PAGA",IF(GP356&gt;0,"VENCIDA",IF(GP356&gt;=-5,"POR VENCER","AL DÍA"))))</f>
        <v>SIN ESTADO</v>
      </c>
      <c r="GU356" t="str">
        <f>IF(N($H356)&lt;33,"",IF(GO356="","",GO356+31))</f>
        <v/>
      </c>
      <c r="GV356" t="str">
        <f>IF(GU356="","",TODAY()-GU356)</f>
        <v/>
      </c>
      <c r="GY356" t="str">
        <f>IF(GU356="","SIN ESTADO",IF(GW356&lt;&gt;"","PAGA",IF(GV356&gt;0,"VENCIDA",IF(GV356&gt;=-5,"POR VENCER","AL DÍA"))))</f>
        <v>SIN ESTADO</v>
      </c>
      <c r="HA356" t="str">
        <f>IF(N($H356)&lt;34,"",IF(GU356="","",GU356+31))</f>
        <v/>
      </c>
      <c r="HB356" t="str">
        <f>IF(HA356="","",TODAY()-HA356)</f>
        <v/>
      </c>
      <c r="HE356" t="str">
        <f>IF(HA356="","SIN ESTADO",IF(HC356&lt;&gt;"","PAGA",IF(HB356&gt;0,"VENCIDA",IF(HB356&gt;=-5,"POR VENCER","AL DÍA"))))</f>
        <v>SIN ESTADO</v>
      </c>
      <c r="HG356" t="str">
        <f>IF(N($H356)&lt;35,"",IF(HA356="","",HA356+31))</f>
        <v/>
      </c>
      <c r="HH356" t="str">
        <f>IF(HG356="","",TODAY()-HG356)</f>
        <v/>
      </c>
      <c r="HK356" t="str">
        <f>IF(HG356="","SIN ESTADO",IF(HI356&lt;&gt;"","PAGA",IF(HH356&gt;0,"VENCIDA",IF(HH356&gt;=-5,"POR VENCER","AL DÍA"))))</f>
        <v>SIN ESTADO</v>
      </c>
      <c r="HM356" t="str">
        <f>IF(N($H356)&lt;36,"",IF(HG356="","",HG356+31))</f>
        <v/>
      </c>
      <c r="HN356" t="str">
        <f>IF(HM356="","",TODAY()-HM356)</f>
        <v/>
      </c>
      <c r="HQ356" t="str">
        <f>IF(HM356="","SIN ESTADO",IF(HO356&lt;&gt;"","PAGA",IF(HN356&gt;0,"VENCIDA",IF(HN356&gt;=-5,"POR VENCER","AL DÍA"))))</f>
        <v>SIN ESTADO</v>
      </c>
      <c r="HS356">
        <f>N356+T356+Z356+AF356+AL356+AR356+AX356+BD356+BJ356+BP356+BV356+CB356+CH356+CN356+CT356+CZ356+DF356+DL356+DR356+DX356+ED356+EJ356+EP356+EV356+FB356+FH356+FN356+FT356+FZ356+GF356+GL356+GR356+GX356+HD356+HJ356+HP356</f>
        <v>0</v>
      </c>
      <c r="HU356">
        <f>IFERROR(N($J356),0)</f>
        <v>0</v>
      </c>
      <c r="HW356">
        <f>SUMPRODUCT((MOD(COLUMN($M356:$HR356)-COLUMN($M356),6)=0)*ISNUMBER($M356:$HR356)*($M356:$HR356&gt;=RESUMEN!$C$26)*($M356:$HR356&lt;=RESUMEN!$C$27)*IFERROR(N($N356:$HS356),0))</f>
        <v>0</v>
      </c>
      <c r="HX356">
        <f>SUMPRODUCT((MOD(COLUMN($M356:$HR356)-COLUMN($M356),6)=0)*ISNUMBER($M356:$HR356)*($M356:$HR356&gt;=RESUMEN!$C$26)*($M356:$HR356&lt;=RESUMEN!$C$27))</f>
        <v>0</v>
      </c>
    </row>
    <row r="357">
      <c r="B357">
        <f>VENTAS!A356</f>
        <v>354</v>
      </c>
      <c r="C357" t="str">
        <f>VENTAS!B356</f>
        <v xml:space="preserve">LC2 - 35 - 9 </v>
      </c>
      <c r="D357" t="str">
        <f>VENTAS!C356</f>
        <v>VENDIDO</v>
      </c>
      <c r="E357">
        <f>VENTAS!D356</f>
        <v>28000000</v>
      </c>
      <c r="F357">
        <f>VENTAS!J356</f>
        <v>23000000</v>
      </c>
      <c r="G357">
        <f>VENTAS!F356</f>
        <v>46136</v>
      </c>
      <c r="H357">
        <f>VENTAS!K356</f>
        <v>24</v>
      </c>
      <c r="I357" t="str">
        <f>VENTAS!M356</f>
        <v>20 DE CADA MES</v>
      </c>
      <c r="J357">
        <f>VENTAS!L356</f>
        <v>958300</v>
      </c>
      <c r="K357">
        <f>IF(N($H357)&lt;1,"",$G357+31)</f>
        <v>46167</v>
      </c>
      <c r="L357">
        <f>IF(K357="","",TODAY()-K357)</f>
        <v>151</v>
      </c>
      <c r="M357">
        <v>46148</v>
      </c>
      <c r="N357">
        <v>1000000</v>
      </c>
      <c r="O357" t="str">
        <f>IF(K357="","SIN ESTADO",IF(M357&lt;&gt;"","PAGA",IF(L357&gt;0,"VENCIDA",IF(L357&gt;=-5,"POR VENCER","AL DÍA"))))</f>
        <v>PAGA</v>
      </c>
      <c r="P357" t="str">
        <v>TRANSFERENCIA</v>
      </c>
      <c r="Q357">
        <f>IF(N($H357)&lt;2,"",IF(K357="","",K357+31))</f>
        <v>46198</v>
      </c>
      <c r="R357">
        <f>IF(Q357="","",TODAY()-Q357)</f>
        <v>120</v>
      </c>
      <c r="S357">
        <v>46188</v>
      </c>
      <c r="T357">
        <v>1000000</v>
      </c>
      <c r="U357" t="str">
        <f>IF(Q357="","SIN ESTADO",IF(S357&lt;&gt;"","PAGA",IF(R357&gt;0,"VENCIDA",IF(R357&gt;=-5,"POR VENCER","AL DÍA"))))</f>
        <v>PAGA</v>
      </c>
      <c r="V357" t="str">
        <v>TRANSFERENCIA</v>
      </c>
      <c r="W357">
        <f>IF(N($H357)&lt;3,"",IF(Q357="","",Q357+31))</f>
        <v>46229</v>
      </c>
      <c r="X357">
        <f>IF(W357="","",TODAY()-W357)</f>
        <v>89</v>
      </c>
      <c r="Y357">
        <v>46220</v>
      </c>
      <c r="Z357">
        <v>1000000</v>
      </c>
      <c r="AA357" t="str">
        <f>IF(W357="","SIN ESTADO",IF(Y357&lt;&gt;"","PAGA",IF(X357&gt;0,"VENCIDA",IF(X357&gt;=-5,"POR VENCER","AL DÍA"))))</f>
        <v>PAGA</v>
      </c>
      <c r="AB357" t="str">
        <v>TRANSFERENCIA</v>
      </c>
      <c r="AC357">
        <f>IF(N($H357)&lt;4,"",IF(W357="","",W357+31))</f>
        <v>46260</v>
      </c>
      <c r="AD357">
        <f>IF(AC357="","",TODAY()-AC357)</f>
        <v>58</v>
      </c>
      <c r="AE357">
        <v>46254</v>
      </c>
      <c r="AF357">
        <v>1000000</v>
      </c>
      <c r="AG357" t="str">
        <f>IF(AC357="","SIN ESTADO",IF(AE357&lt;&gt;"","PAGA",IF(AD357&gt;0,"VENCIDA",IF(AD357&gt;=-5,"POR VENCER","AL DÍA"))))</f>
        <v>PAGA</v>
      </c>
      <c r="AH357" t="str">
        <v>TRANSFERENCIA</v>
      </c>
      <c r="AI357">
        <f>IF(N($H357)&lt;5,"",IF(AC357="","",AC357+31))</f>
        <v>46291</v>
      </c>
      <c r="AJ357">
        <f>IF(AI357="","",TODAY()-AI357)</f>
        <v>27</v>
      </c>
      <c r="AK357">
        <v>46286</v>
      </c>
      <c r="AL357">
        <v>1000000</v>
      </c>
      <c r="AM357" t="str">
        <f>IF(AI357="","SIN ESTADO",IF(AK357&lt;&gt;"","PAGA",IF(AJ357&gt;0,"VENCIDA",IF(AJ357&gt;=-5,"POR VENCER","AL DÍA"))))</f>
        <v>PAGA</v>
      </c>
      <c r="AN357" t="str">
        <v>TRANSFERENCIA</v>
      </c>
      <c r="AO357">
        <f>IF(N($H357)&lt;6,"",IF(AI357="","",AI357+31))</f>
        <v>46322</v>
      </c>
      <c r="AP357">
        <f>IF(AO357="","",TODAY()-AO357)</f>
        <v>-4</v>
      </c>
      <c r="AQ357">
        <v>46314</v>
      </c>
      <c r="AR357">
        <v>1000000</v>
      </c>
      <c r="AS357" t="str">
        <f>IF(AO357="","SIN ESTADO",IF(AQ357&lt;&gt;"","PAGA",IF(AP357&gt;0,"VENCIDA",IF(AP357&gt;=-5,"POR VENCER","AL DÍA"))))</f>
        <v>PAGA</v>
      </c>
      <c r="AT357" t="str">
        <v>TRANSFERENCIA</v>
      </c>
      <c r="AU357">
        <f>IF(N($H357)&lt;7,"",IF(AO357="","",AO357+31))</f>
        <v>46353</v>
      </c>
      <c r="AV357">
        <f>IF(AU357="","",TODAY()-AU357)</f>
        <v>-35</v>
      </c>
      <c r="AY357" t="str">
        <f>IF(AU357="","SIN ESTADO",IF(AW357&lt;&gt;"","PAGA",IF(AV357&gt;0,"VENCIDA",IF(AV357&gt;=-5,"POR VENCER","AL DÍA"))))</f>
        <v>AL DÍA</v>
      </c>
      <c r="BA357">
        <f>IF(N($H357)&lt;8,"",IF(AU357="","",AU357+31))</f>
        <v>46384</v>
      </c>
      <c r="BB357">
        <f>IF(BA357="","",TODAY()-BA357)</f>
        <v>-66</v>
      </c>
      <c r="BE357" t="str">
        <f>IF(BA357="","SIN ESTADO",IF(BC357&lt;&gt;"","PAGA",IF(BB357&gt;0,"VENCIDA",IF(BB357&gt;=-5,"POR VENCER","AL DÍA"))))</f>
        <v>AL DÍA</v>
      </c>
      <c r="BG357">
        <f>IF(N($H357)&lt;9,"",IF(BA357="","",BA357+31))</f>
        <v>46415</v>
      </c>
      <c r="BH357">
        <f>IF(BG357="","",TODAY()-BG357)</f>
        <v>-97</v>
      </c>
      <c r="BK357" t="str">
        <f>IF(BG357="","SIN ESTADO",IF(BI357&lt;&gt;"","PAGA",IF(BH357&gt;0,"VENCIDA",IF(BH357&gt;=-5,"POR VENCER","AL DÍA"))))</f>
        <v>AL DÍA</v>
      </c>
      <c r="BM357">
        <f>IF(N($H357)&lt;10,"",IF(BG357="","",BG357+31))</f>
        <v>46446</v>
      </c>
      <c r="BN357">
        <f>IF(BM357="","",TODAY()-BM357)</f>
        <v>-128</v>
      </c>
      <c r="BQ357" t="str">
        <f>IF(BM357="","SIN ESTADO",IF(BO357&lt;&gt;"","PAGA",IF(BN357&gt;0,"VENCIDA",IF(BN357&gt;=-5,"POR VENCER","AL DÍA"))))</f>
        <v>AL DÍA</v>
      </c>
      <c r="BS357">
        <f>IF(N($H357)&lt;11,"",IF(BM357="","",BM357+31))</f>
        <v>46477</v>
      </c>
      <c r="BT357">
        <f>IF(BS357="","",TODAY()-BS357)</f>
        <v>-159</v>
      </c>
      <c r="BW357" t="str">
        <f>IF(BS357="","SIN ESTADO",IF(BU357&lt;&gt;"","PAGA",IF(BT357&gt;0,"VENCIDA",IF(BT357&gt;=-5,"POR VENCER","AL DÍA"))))</f>
        <v>AL DÍA</v>
      </c>
      <c r="BY357">
        <f>IF(N($H357)&lt;12,"",IF(BS357="","",BS357+31))</f>
        <v>46508</v>
      </c>
      <c r="BZ357">
        <f>IF(BY357="","",TODAY()-BY357)</f>
        <v>-190</v>
      </c>
      <c r="CC357" t="str">
        <f>IF(BY357="","SIN ESTADO",IF(CA357&lt;&gt;"","PAGA",IF(BZ357&gt;0,"VENCIDA",IF(BZ357&gt;=-5,"POR VENCER","AL DÍA"))))</f>
        <v>AL DÍA</v>
      </c>
      <c r="CE357">
        <f>IF(N($H357)&lt;13,"",IF(BY357="","",BY357+31))</f>
        <v>46539</v>
      </c>
      <c r="CF357">
        <f>IF(CE357="","",TODAY()-CE357)</f>
        <v>-221</v>
      </c>
      <c r="CI357" t="str">
        <f>IF(CE357="","SIN ESTADO",IF(CG357&lt;&gt;"","PAGA",IF(CF357&gt;0,"VENCIDA",IF(CF357&gt;=-5,"POR VENCER","AL DÍA"))))</f>
        <v>AL DÍA</v>
      </c>
      <c r="CK357">
        <f>IF(N($H357)&lt;14,"",IF(CE357="","",CE357+31))</f>
        <v>46570</v>
      </c>
      <c r="CL357">
        <f>IF(CK357="","",TODAY()-CK357)</f>
        <v>-252</v>
      </c>
      <c r="CO357" t="str">
        <f>IF(CK357="","SIN ESTADO",IF(CM357&lt;&gt;"","PAGA",IF(CL357&gt;0,"VENCIDA",IF(CL357&gt;=-5,"POR VENCER","AL DÍA"))))</f>
        <v>AL DÍA</v>
      </c>
      <c r="CQ357">
        <f>IF(N($H357)&lt;15,"",IF(CK357="","",CK357+31))</f>
        <v>46601</v>
      </c>
      <c r="CR357">
        <f>IF(CQ357="","",TODAY()-CQ357)</f>
        <v>-283</v>
      </c>
      <c r="CU357" t="str">
        <f>IF(CQ357="","SIN ESTADO",IF(CS357&lt;&gt;"","PAGA",IF(CR357&gt;0,"VENCIDA",IF(CR357&gt;=-5,"POR VENCER","AL DÍA"))))</f>
        <v>AL DÍA</v>
      </c>
      <c r="CW357">
        <f>IF(N($H357)&lt;16,"",IF(CQ357="","",CQ357+31))</f>
        <v>46632</v>
      </c>
      <c r="CX357">
        <f>IF(CW357="","",TODAY()-CW357)</f>
        <v>-314</v>
      </c>
      <c r="DA357" t="str">
        <f>IF(CW357="","SIN ESTADO",IF(CY357&lt;&gt;"","PAGA",IF(CX357&gt;0,"VENCIDA",IF(CX357&gt;=-5,"POR VENCER","AL DÍA"))))</f>
        <v>AL DÍA</v>
      </c>
      <c r="DC357">
        <f>IF(N($H357)&lt;17,"",IF(CW357="","",CW357+31))</f>
        <v>46663</v>
      </c>
      <c r="DD357">
        <f>IF(DC357="","",TODAY()-DC357)</f>
        <v>-345</v>
      </c>
      <c r="DG357" t="str">
        <f>IF(DC357="","SIN ESTADO",IF(DE357&lt;&gt;"","PAGA",IF(DD357&gt;0,"VENCIDA",IF(DD357&gt;=-5,"POR VENCER","AL DÍA"))))</f>
        <v>AL DÍA</v>
      </c>
      <c r="DI357">
        <f>IF(N($H357)&lt;18,"",IF(DC357="","",DC357+31))</f>
        <v>46694</v>
      </c>
      <c r="DJ357">
        <f>IF(DI357="","",TODAY()-DI357)</f>
        <v>-376</v>
      </c>
      <c r="DM357" t="str">
        <f>IF(DI357="","SIN ESTADO",IF(DK357&lt;&gt;"","PAGA",IF(DJ357&gt;0,"VENCIDA",IF(DJ357&gt;=-5,"POR VENCER","AL DÍA"))))</f>
        <v>AL DÍA</v>
      </c>
      <c r="DO357">
        <f>IF(N($H357)&lt;19,"",IF(DI357="","",DI357+31))</f>
        <v>46725</v>
      </c>
      <c r="DP357">
        <f>IF(DO357="","",TODAY()-DO357)</f>
        <v>-407</v>
      </c>
      <c r="DS357" t="str">
        <f>IF(DO357="","SIN ESTADO",IF(DQ357&lt;&gt;"","PAGA",IF(DP357&gt;0,"VENCIDA",IF(DP357&gt;=-5,"POR VENCER","AL DÍA"))))</f>
        <v>AL DÍA</v>
      </c>
      <c r="DU357">
        <f>IF(N($H357)&lt;20,"",IF(DO357="","",DO357+31))</f>
        <v>46756</v>
      </c>
      <c r="DV357">
        <f>IF(DU357="","",TODAY()-DU357)</f>
        <v>-438</v>
      </c>
      <c r="DY357" t="str">
        <f>IF(DU357="","SIN ESTADO",IF(DW357&lt;&gt;"","PAGA",IF(DV357&gt;0,"VENCIDA",IF(DV357&gt;=-5,"POR VENCER","AL DÍA"))))</f>
        <v>AL DÍA</v>
      </c>
      <c r="EA357">
        <f>IF(N($H357)&lt;21,"",IF(DU357="","",DU357+31))</f>
        <v>46787</v>
      </c>
      <c r="EB357">
        <f>IF(EA357="","",TODAY()-EA357)</f>
        <v>-469</v>
      </c>
      <c r="EE357" t="str">
        <f>IF(EA357="","SIN ESTADO",IF(EC357&lt;&gt;"","PAGA",IF(EB357&gt;0,"VENCIDA",IF(EB357&gt;=-5,"POR VENCER","AL DÍA"))))</f>
        <v>AL DÍA</v>
      </c>
      <c r="EG357">
        <f>IF(N($H357)&lt;22,"",IF(EA357="","",EA357+31))</f>
        <v>46818</v>
      </c>
      <c r="EH357">
        <f>IF(EG357="","",TODAY()-EG357)</f>
        <v>-500</v>
      </c>
      <c r="EK357" t="str">
        <f>IF(EG357="","SIN ESTADO",IF(EI357&lt;&gt;"","PAGA",IF(EH357&gt;0,"VENCIDA",IF(EH357&gt;=-5,"POR VENCER","AL DÍA"))))</f>
        <v>AL DÍA</v>
      </c>
      <c r="EM357">
        <f>IF(N($H357)&lt;23,"",IF(EG357="","",EG357+31))</f>
        <v>46849</v>
      </c>
      <c r="EN357">
        <f>IF(EM357="","",TODAY()-EM357)</f>
        <v>-531</v>
      </c>
      <c r="EQ357" t="str">
        <f>IF(EM357="","SIN ESTADO",IF(EO357&lt;&gt;"","PAGA",IF(EN357&gt;0,"VENCIDA",IF(EN357&gt;=-5,"POR VENCER","AL DÍA"))))</f>
        <v>AL DÍA</v>
      </c>
      <c r="ES357">
        <f>IF(N($H357)&lt;24,"",IF(EM357="","",EM357+31))</f>
        <v>46880</v>
      </c>
      <c r="ET357">
        <f>IF(ES357="","",TODAY()-ES357)</f>
        <v>-562</v>
      </c>
      <c r="EW357" t="str">
        <f>IF(ES357="","SIN ESTADO",IF(EU357&lt;&gt;"","PAGA",IF(ET357&gt;0,"VENCIDA",IF(ET357&gt;=-5,"POR VENCER","AL DÍA"))))</f>
        <v>AL DÍA</v>
      </c>
      <c r="EY357" t="str">
        <f>IF(N($H357)&lt;25,"",IF(ES357="","",ES357+31))</f>
        <v/>
      </c>
      <c r="EZ357" t="str">
        <f>IF(EY357="","",TODAY()-EY357)</f>
        <v/>
      </c>
      <c r="FC357" t="str">
        <f>IF(EY357="","SIN ESTADO",IF(FA357&lt;&gt;"","PAGA",IF(EZ357&gt;0,"VENCIDA",IF(EZ357&gt;=-5,"POR VENCER","AL DÍA"))))</f>
        <v>SIN ESTADO</v>
      </c>
      <c r="FE357" t="str">
        <f>IF(N($H357)&lt;26,"",IF(EY357="","",EY357+31))</f>
        <v/>
      </c>
      <c r="FF357" t="str">
        <f>IF(FE357="","",TODAY()-FE357)</f>
        <v/>
      </c>
      <c r="FI357" t="str">
        <f>IF(FE357="","SIN ESTADO",IF(FG357&lt;&gt;"","PAGA",IF(FF357&gt;0,"VENCIDA",IF(FF357&gt;=-5,"POR VENCER","AL DÍA"))))</f>
        <v>SIN ESTADO</v>
      </c>
      <c r="FK357" t="str">
        <f>IF(N($H357)&lt;27,"",IF(FE357="","",FE357+31))</f>
        <v/>
      </c>
      <c r="FL357" t="str">
        <f>IF(FK357="","",TODAY()-FK357)</f>
        <v/>
      </c>
      <c r="FO357" t="str">
        <f>IF(FK357="","SIN ESTADO",IF(FM357&lt;&gt;"","PAGA",IF(FL357&gt;0,"VENCIDA",IF(FL357&gt;=-5,"POR VENCER","AL DÍA"))))</f>
        <v>SIN ESTADO</v>
      </c>
      <c r="FQ357" t="str">
        <f>IF(N($H357)&lt;28,"",IF(FK357="","",FK357+31))</f>
        <v/>
      </c>
      <c r="FR357" t="str">
        <f>IF(FQ357="","",TODAY()-FQ357)</f>
        <v/>
      </c>
      <c r="FU357" t="str">
        <f>IF(FQ357="","SIN ESTADO",IF(FS357&lt;&gt;"","PAGA",IF(FR357&gt;0,"VENCIDA",IF(FR357&gt;=-5,"POR VENCER","AL DÍA"))))</f>
        <v>SIN ESTADO</v>
      </c>
      <c r="FW357" t="str">
        <f>IF(N($H357)&lt;29,"",IF(FQ357="","",FQ357+31))</f>
        <v/>
      </c>
      <c r="FX357" t="str">
        <f>IF(FW357="","",TODAY()-FW357)</f>
        <v/>
      </c>
      <c r="GA357" t="str">
        <f>IF(FW357="","SIN ESTADO",IF(FY357&lt;&gt;"","PAGA",IF(FX357&gt;0,"VENCIDA",IF(FX357&gt;=-5,"POR VENCER","AL DÍA"))))</f>
        <v>SIN ESTADO</v>
      </c>
      <c r="GC357" t="str">
        <f>IF(N($H357)&lt;30,"",IF(FW357="","",FW357+31))</f>
        <v/>
      </c>
      <c r="GD357" t="str">
        <f>IF(GC357="","",TODAY()-GC357)</f>
        <v/>
      </c>
      <c r="GG357" t="str">
        <f>IF(GC357="","SIN ESTADO",IF(GE357&lt;&gt;"","PAGA",IF(GD357&gt;0,"VENCIDA",IF(GD357&gt;=-5,"POR VENCER","AL DÍA"))))</f>
        <v>SIN ESTADO</v>
      </c>
      <c r="GI357" t="str">
        <f>IF(N($H357)&lt;31,"",IF(GC357="","",GC357+31))</f>
        <v/>
      </c>
      <c r="GJ357" t="str">
        <f>IF(GI357="","",TODAY()-GI357)</f>
        <v/>
      </c>
      <c r="GM357" t="str">
        <f>IF(GI357="","SIN ESTADO",IF(GK357&lt;&gt;"","PAGA",IF(GJ357&gt;0,"VENCIDA",IF(GJ357&gt;=-5,"POR VENCER","AL DÍA"))))</f>
        <v>SIN ESTADO</v>
      </c>
      <c r="GO357" t="str">
        <f>IF(N($H357)&lt;32,"",IF(GI357="","",GI357+31))</f>
        <v/>
      </c>
      <c r="GP357" t="str">
        <f>IF(GO357="","",TODAY()-GO357)</f>
        <v/>
      </c>
      <c r="GS357" t="str">
        <f>IF(GO357="","SIN ESTADO",IF(GQ357&lt;&gt;"","PAGA",IF(GP357&gt;0,"VENCIDA",IF(GP357&gt;=-5,"POR VENCER","AL DÍA"))))</f>
        <v>SIN ESTADO</v>
      </c>
      <c r="GU357" t="str">
        <f>IF(N($H357)&lt;33,"",IF(GO357="","",GO357+31))</f>
        <v/>
      </c>
      <c r="GV357" t="str">
        <f>IF(GU357="","",TODAY()-GU357)</f>
        <v/>
      </c>
      <c r="GY357" t="str">
        <f>IF(GU357="","SIN ESTADO",IF(GW357&lt;&gt;"","PAGA",IF(GV357&gt;0,"VENCIDA",IF(GV357&gt;=-5,"POR VENCER","AL DÍA"))))</f>
        <v>SIN ESTADO</v>
      </c>
      <c r="HA357" t="str">
        <f>IF(N($H357)&lt;34,"",IF(GU357="","",GU357+31))</f>
        <v/>
      </c>
      <c r="HB357" t="str">
        <f>IF(HA357="","",TODAY()-HA357)</f>
        <v/>
      </c>
      <c r="HE357" t="str">
        <f>IF(HA357="","SIN ESTADO",IF(HC357&lt;&gt;"","PAGA",IF(HB357&gt;0,"VENCIDA",IF(HB357&gt;=-5,"POR VENCER","AL DÍA"))))</f>
        <v>SIN ESTADO</v>
      </c>
      <c r="HG357" t="str">
        <f>IF(N($H357)&lt;35,"",IF(HA357="","",HA357+31))</f>
        <v/>
      </c>
      <c r="HH357" t="str">
        <f>IF(HG357="","",TODAY()-HG357)</f>
        <v/>
      </c>
      <c r="HK357" t="str">
        <f>IF(HG357="","SIN ESTADO",IF(HI357&lt;&gt;"","PAGA",IF(HH357&gt;0,"VENCIDA",IF(HH357&gt;=-5,"POR VENCER","AL DÍA"))))</f>
        <v>SIN ESTADO</v>
      </c>
      <c r="HM357" t="str">
        <f>IF(N($H357)&lt;36,"",IF(HG357="","",HG357+31))</f>
        <v/>
      </c>
      <c r="HN357" t="str">
        <f>IF(HM357="","",TODAY()-HM357)</f>
        <v/>
      </c>
      <c r="HQ357" t="str">
        <f>IF(HM357="","SIN ESTADO",IF(HO357&lt;&gt;"","PAGA",IF(HN357&gt;0,"VENCIDA",IF(HN357&gt;=-5,"POR VENCER","AL DÍA"))))</f>
        <v>SIN ESTADO</v>
      </c>
      <c r="HS357">
        <f>N357+T357+Z357+AF357+AL357+AR357+AX357+BD357+BJ357+BP357+BV357+CB357+CH357+CN357+CT357+CZ357+DF357+DL357+DR357+DX357+ED357+EJ357+EP357+EV357+FB357+FH357+FN357+FT357+FZ357+GF357+GL357+GR357+GX357+HD357+HJ357+HP357</f>
        <v>6000000</v>
      </c>
      <c r="HU357">
        <f>IFERROR(N($J357),0)</f>
        <v>958300</v>
      </c>
      <c r="HW357">
        <f>SUMPRODUCT((MOD(COLUMN($M357:$HR357)-COLUMN($M357),6)=0)*ISNUMBER($M357:$HR357)*($M357:$HR357&gt;=RESUMEN!$C$26)*($M357:$HR357&lt;=RESUMEN!$C$27)*IFERROR(N($N357:$HS357),0))</f>
        <v>1000000</v>
      </c>
      <c r="HX357">
        <f>SUMPRODUCT((MOD(COLUMN($M357:$HR357)-COLUMN($M357),6)=0)*ISNUMBER($M357:$HR357)*($M357:$HR357&gt;=RESUMEN!$C$26)*($M357:$HR357&lt;=RESUMEN!$C$27))</f>
        <v>1</v>
      </c>
    </row>
    <row r="358">
      <c r="B358">
        <f>VENTAS!A357</f>
        <v>355</v>
      </c>
      <c r="C358" t="str">
        <f>VENTAS!B357</f>
        <v xml:space="preserve">LC2 - 35 - 10 Y 11 </v>
      </c>
      <c r="D358" t="str">
        <f>VENTAS!C357</f>
        <v>VENDIDO</v>
      </c>
      <c r="E358">
        <f>VENTAS!D357</f>
        <v>56000000</v>
      </c>
      <c r="F358">
        <f>VENTAS!J357</f>
        <v>48000000</v>
      </c>
      <c r="G358">
        <f>VENTAS!F357</f>
        <v>46063</v>
      </c>
      <c r="H358">
        <f>VENTAS!K357</f>
        <v>24</v>
      </c>
      <c r="I358" t="str">
        <f>VENTAS!M357</f>
        <v>10 DE CADA MES</v>
      </c>
      <c r="J358">
        <f>VENTAS!L357</f>
        <v>2000000</v>
      </c>
      <c r="K358">
        <f>IF(N($H358)&lt;1,"",$G358+31)</f>
        <v>46094</v>
      </c>
      <c r="L358">
        <f>IF(K358="","",TODAY()-K358)</f>
        <v>224</v>
      </c>
      <c r="M358">
        <v>46091</v>
      </c>
      <c r="N358">
        <v>2000000</v>
      </c>
      <c r="O358" t="str">
        <f>IF(K358="","SIN ESTADO",IF(M358&lt;&gt;"","PAGA",IF(L358&gt;0,"VENCIDA",IF(L358&gt;=-5,"POR VENCER","AL DÍA"))))</f>
        <v>PAGA</v>
      </c>
      <c r="P358" t="str">
        <v>TRANSFERENCIA</v>
      </c>
      <c r="Q358">
        <f>IF(N($H358)&lt;2,"",IF(K358="","",K358+31))</f>
        <v>46125</v>
      </c>
      <c r="R358">
        <f>IF(Q358="","",TODAY()-Q358)</f>
        <v>193</v>
      </c>
      <c r="S358">
        <v>46124</v>
      </c>
      <c r="T358">
        <v>2000000</v>
      </c>
      <c r="U358" t="str">
        <f>IF(Q358="","SIN ESTADO",IF(S358&lt;&gt;"","PAGA",IF(R358&gt;0,"VENCIDA",IF(R358&gt;=-5,"POR VENCER","AL DÍA"))))</f>
        <v>PAGA</v>
      </c>
      <c r="V358" t="str">
        <v>TRANSFERENCIA</v>
      </c>
      <c r="W358">
        <f>IF(N($H358)&lt;3,"",IF(Q358="","",Q358+31))</f>
        <v>46156</v>
      </c>
      <c r="X358">
        <f>IF(W358="","",TODAY()-W358)</f>
        <v>162</v>
      </c>
      <c r="Y358">
        <v>46154</v>
      </c>
      <c r="Z358">
        <v>2000000</v>
      </c>
      <c r="AA358" t="str">
        <f>IF(W358="","SIN ESTADO",IF(Y358&lt;&gt;"","PAGA",IF(X358&gt;0,"VENCIDA",IF(X358&gt;=-5,"POR VENCER","AL DÍA"))))</f>
        <v>PAGA</v>
      </c>
      <c r="AB358" t="str">
        <v>TRANSFERENCIA</v>
      </c>
      <c r="AC358">
        <f>IF(N($H358)&lt;4,"",IF(W358="","",W358+31))</f>
        <v>46187</v>
      </c>
      <c r="AD358">
        <f>IF(AC358="","",TODAY()-AC358)</f>
        <v>131</v>
      </c>
      <c r="AE358">
        <v>46185</v>
      </c>
      <c r="AF358">
        <v>2000000</v>
      </c>
      <c r="AG358" t="str">
        <f>IF(AC358="","SIN ESTADO",IF(AE358&lt;&gt;"","PAGA",IF(AD358&gt;0,"VENCIDA",IF(AD358&gt;=-5,"POR VENCER","AL DÍA"))))</f>
        <v>PAGA</v>
      </c>
      <c r="AH358" t="str">
        <v>TRANSFERENCIA</v>
      </c>
      <c r="AI358">
        <f>IF(N($H358)&lt;5,"",IF(AC358="","",AC358+31))</f>
        <v>46218</v>
      </c>
      <c r="AJ358">
        <f>IF(AI358="","",TODAY()-AI358)</f>
        <v>100</v>
      </c>
      <c r="AK358">
        <v>46216</v>
      </c>
      <c r="AL358">
        <v>2000000</v>
      </c>
      <c r="AM358" t="str">
        <f>IF(AI358="","SIN ESTADO",IF(AK358&lt;&gt;"","PAGA",IF(AJ358&gt;0,"VENCIDA",IF(AJ358&gt;=-5,"POR VENCER","AL DÍA"))))</f>
        <v>PAGA</v>
      </c>
      <c r="AN358" t="str">
        <v>TRANSFERENCIA</v>
      </c>
      <c r="AO358">
        <f>IF(N($H358)&lt;6,"",IF(AI358="","",AI358+31))</f>
        <v>46249</v>
      </c>
      <c r="AP358">
        <f>IF(AO358="","",TODAY()-AO358)</f>
        <v>69</v>
      </c>
      <c r="AQ358">
        <v>46247</v>
      </c>
      <c r="AR358">
        <v>2000000</v>
      </c>
      <c r="AS358" t="str">
        <f>IF(AO358="","SIN ESTADO",IF(AQ358&lt;&gt;"","PAGA",IF(AP358&gt;0,"VENCIDA",IF(AP358&gt;=-5,"POR VENCER","AL DÍA"))))</f>
        <v>PAGA</v>
      </c>
      <c r="AT358" t="str">
        <v>TRANSFERENCIA</v>
      </c>
      <c r="AU358">
        <f>IF(N($H358)&lt;7,"",IF(AO358="","",AO358+31))</f>
        <v>46280</v>
      </c>
      <c r="AV358">
        <f>IF(AU358="","",TODAY()-AU358)</f>
        <v>38</v>
      </c>
      <c r="AY358" t="str">
        <f>IF(AU358="","SIN ESTADO",IF(AW358&lt;&gt;"","PAGA",IF(AV358&gt;0,"VENCIDA",IF(AV358&gt;=-5,"POR VENCER","AL DÍA"))))</f>
        <v>VENCIDA</v>
      </c>
      <c r="BA358">
        <f>IF(N($H358)&lt;8,"",IF(AU358="","",AU358+31))</f>
        <v>46311</v>
      </c>
      <c r="BB358">
        <f>IF(BA358="","",TODAY()-BA358)</f>
        <v>7</v>
      </c>
      <c r="BE358" t="str">
        <f>IF(BA358="","SIN ESTADO",IF(BC358&lt;&gt;"","PAGA",IF(BB358&gt;0,"VENCIDA",IF(BB358&gt;=-5,"POR VENCER","AL DÍA"))))</f>
        <v>VENCIDA</v>
      </c>
      <c r="BG358">
        <f>IF(N($H358)&lt;9,"",IF(BA358="","",BA358+31))</f>
        <v>46342</v>
      </c>
      <c r="BH358">
        <f>IF(BG358="","",TODAY()-BG358)</f>
        <v>-24</v>
      </c>
      <c r="BK358" t="str">
        <f>IF(BG358="","SIN ESTADO",IF(BI358&lt;&gt;"","PAGA",IF(BH358&gt;0,"VENCIDA",IF(BH358&gt;=-5,"POR VENCER","AL DÍA"))))</f>
        <v>AL DÍA</v>
      </c>
      <c r="BM358">
        <f>IF(N($H358)&lt;10,"",IF(BG358="","",BG358+31))</f>
        <v>46373</v>
      </c>
      <c r="BN358">
        <f>IF(BM358="","",TODAY()-BM358)</f>
        <v>-55</v>
      </c>
      <c r="BQ358" t="str">
        <f>IF(BM358="","SIN ESTADO",IF(BO358&lt;&gt;"","PAGA",IF(BN358&gt;0,"VENCIDA",IF(BN358&gt;=-5,"POR VENCER","AL DÍA"))))</f>
        <v>AL DÍA</v>
      </c>
      <c r="BS358">
        <f>IF(N($H358)&lt;11,"",IF(BM358="","",BM358+31))</f>
        <v>46404</v>
      </c>
      <c r="BT358">
        <f>IF(BS358="","",TODAY()-BS358)</f>
        <v>-86</v>
      </c>
      <c r="BW358" t="str">
        <f>IF(BS358="","SIN ESTADO",IF(BU358&lt;&gt;"","PAGA",IF(BT358&gt;0,"VENCIDA",IF(BT358&gt;=-5,"POR VENCER","AL DÍA"))))</f>
        <v>AL DÍA</v>
      </c>
      <c r="BY358">
        <f>IF(N($H358)&lt;12,"",IF(BS358="","",BS358+31))</f>
        <v>46435</v>
      </c>
      <c r="BZ358">
        <f>IF(BY358="","",TODAY()-BY358)</f>
        <v>-117</v>
      </c>
      <c r="CC358" t="str">
        <f>IF(BY358="","SIN ESTADO",IF(CA358&lt;&gt;"","PAGA",IF(BZ358&gt;0,"VENCIDA",IF(BZ358&gt;=-5,"POR VENCER","AL DÍA"))))</f>
        <v>AL DÍA</v>
      </c>
      <c r="CE358">
        <f>IF(N($H358)&lt;13,"",IF(BY358="","",BY358+31))</f>
        <v>46466</v>
      </c>
      <c r="CF358">
        <f>IF(CE358="","",TODAY()-CE358)</f>
        <v>-148</v>
      </c>
      <c r="CI358" t="str">
        <f>IF(CE358="","SIN ESTADO",IF(CG358&lt;&gt;"","PAGA",IF(CF358&gt;0,"VENCIDA",IF(CF358&gt;=-5,"POR VENCER","AL DÍA"))))</f>
        <v>AL DÍA</v>
      </c>
      <c r="CK358">
        <f>IF(N($H358)&lt;14,"",IF(CE358="","",CE358+31))</f>
        <v>46497</v>
      </c>
      <c r="CL358">
        <f>IF(CK358="","",TODAY()-CK358)</f>
        <v>-179</v>
      </c>
      <c r="CO358" t="str">
        <f>IF(CK358="","SIN ESTADO",IF(CM358&lt;&gt;"","PAGA",IF(CL358&gt;0,"VENCIDA",IF(CL358&gt;=-5,"POR VENCER","AL DÍA"))))</f>
        <v>AL DÍA</v>
      </c>
      <c r="CQ358">
        <f>IF(N($H358)&lt;15,"",IF(CK358="","",CK358+31))</f>
        <v>46528</v>
      </c>
      <c r="CR358">
        <f>IF(CQ358="","",TODAY()-CQ358)</f>
        <v>-210</v>
      </c>
      <c r="CU358" t="str">
        <f>IF(CQ358="","SIN ESTADO",IF(CS358&lt;&gt;"","PAGA",IF(CR358&gt;0,"VENCIDA",IF(CR358&gt;=-5,"POR VENCER","AL DÍA"))))</f>
        <v>AL DÍA</v>
      </c>
      <c r="CW358">
        <f>IF(N($H358)&lt;16,"",IF(CQ358="","",CQ358+31))</f>
        <v>46559</v>
      </c>
      <c r="CX358">
        <f>IF(CW358="","",TODAY()-CW358)</f>
        <v>-241</v>
      </c>
      <c r="DA358" t="str">
        <f>IF(CW358="","SIN ESTADO",IF(CY358&lt;&gt;"","PAGA",IF(CX358&gt;0,"VENCIDA",IF(CX358&gt;=-5,"POR VENCER","AL DÍA"))))</f>
        <v>AL DÍA</v>
      </c>
      <c r="DC358">
        <f>IF(N($H358)&lt;17,"",IF(CW358="","",CW358+31))</f>
        <v>46590</v>
      </c>
      <c r="DD358">
        <f>IF(DC358="","",TODAY()-DC358)</f>
        <v>-272</v>
      </c>
      <c r="DG358" t="str">
        <f>IF(DC358="","SIN ESTADO",IF(DE358&lt;&gt;"","PAGA",IF(DD358&gt;0,"VENCIDA",IF(DD358&gt;=-5,"POR VENCER","AL DÍA"))))</f>
        <v>AL DÍA</v>
      </c>
      <c r="DI358">
        <f>IF(N($H358)&lt;18,"",IF(DC358="","",DC358+31))</f>
        <v>46621</v>
      </c>
      <c r="DJ358">
        <f>IF(DI358="","",TODAY()-DI358)</f>
        <v>-303</v>
      </c>
      <c r="DM358" t="str">
        <f>IF(DI358="","SIN ESTADO",IF(DK358&lt;&gt;"","PAGA",IF(DJ358&gt;0,"VENCIDA",IF(DJ358&gt;=-5,"POR VENCER","AL DÍA"))))</f>
        <v>AL DÍA</v>
      </c>
      <c r="DO358">
        <f>IF(N($H358)&lt;19,"",IF(DI358="","",DI358+31))</f>
        <v>46652</v>
      </c>
      <c r="DP358">
        <f>IF(DO358="","",TODAY()-DO358)</f>
        <v>-334</v>
      </c>
      <c r="DS358" t="str">
        <f>IF(DO358="","SIN ESTADO",IF(DQ358&lt;&gt;"","PAGA",IF(DP358&gt;0,"VENCIDA",IF(DP358&gt;=-5,"POR VENCER","AL DÍA"))))</f>
        <v>AL DÍA</v>
      </c>
      <c r="DU358">
        <f>IF(N($H358)&lt;20,"",IF(DO358="","",DO358+31))</f>
        <v>46683</v>
      </c>
      <c r="DV358">
        <f>IF(DU358="","",TODAY()-DU358)</f>
        <v>-365</v>
      </c>
      <c r="DY358" t="str">
        <f>IF(DU358="","SIN ESTADO",IF(DW358&lt;&gt;"","PAGA",IF(DV358&gt;0,"VENCIDA",IF(DV358&gt;=-5,"POR VENCER","AL DÍA"))))</f>
        <v>AL DÍA</v>
      </c>
      <c r="EA358">
        <f>IF(N($H358)&lt;21,"",IF(DU358="","",DU358+31))</f>
        <v>46714</v>
      </c>
      <c r="EB358">
        <f>IF(EA358="","",TODAY()-EA358)</f>
        <v>-396</v>
      </c>
      <c r="EE358" t="str">
        <f>IF(EA358="","SIN ESTADO",IF(EC358&lt;&gt;"","PAGA",IF(EB358&gt;0,"VENCIDA",IF(EB358&gt;=-5,"POR VENCER","AL DÍA"))))</f>
        <v>AL DÍA</v>
      </c>
      <c r="EG358">
        <f>IF(N($H358)&lt;22,"",IF(EA358="","",EA358+31))</f>
        <v>46745</v>
      </c>
      <c r="EH358">
        <f>IF(EG358="","",TODAY()-EG358)</f>
        <v>-427</v>
      </c>
      <c r="EK358" t="str">
        <f>IF(EG358="","SIN ESTADO",IF(EI358&lt;&gt;"","PAGA",IF(EH358&gt;0,"VENCIDA",IF(EH358&gt;=-5,"POR VENCER","AL DÍA"))))</f>
        <v>AL DÍA</v>
      </c>
      <c r="EM358">
        <f>IF(N($H358)&lt;23,"",IF(EG358="","",EG358+31))</f>
        <v>46776</v>
      </c>
      <c r="EN358">
        <f>IF(EM358="","",TODAY()-EM358)</f>
        <v>-458</v>
      </c>
      <c r="EQ358" t="str">
        <f>IF(EM358="","SIN ESTADO",IF(EO358&lt;&gt;"","PAGA",IF(EN358&gt;0,"VENCIDA",IF(EN358&gt;=-5,"POR VENCER","AL DÍA"))))</f>
        <v>AL DÍA</v>
      </c>
      <c r="ES358">
        <f>IF(N($H358)&lt;24,"",IF(EM358="","",EM358+31))</f>
        <v>46807</v>
      </c>
      <c r="ET358">
        <f>IF(ES358="","",TODAY()-ES358)</f>
        <v>-489</v>
      </c>
      <c r="EW358" t="str">
        <f>IF(ES358="","SIN ESTADO",IF(EU358&lt;&gt;"","PAGA",IF(ET358&gt;0,"VENCIDA",IF(ET358&gt;=-5,"POR VENCER","AL DÍA"))))</f>
        <v>AL DÍA</v>
      </c>
      <c r="EY358" t="str">
        <f>IF(N($H358)&lt;25,"",IF(ES358="","",ES358+31))</f>
        <v/>
      </c>
      <c r="EZ358" t="str">
        <f>IF(EY358="","",TODAY()-EY358)</f>
        <v/>
      </c>
      <c r="FC358" t="str">
        <f>IF(EY358="","SIN ESTADO",IF(FA358&lt;&gt;"","PAGA",IF(EZ358&gt;0,"VENCIDA",IF(EZ358&gt;=-5,"POR VENCER","AL DÍA"))))</f>
        <v>SIN ESTADO</v>
      </c>
      <c r="FE358" t="str">
        <f>IF(N($H358)&lt;26,"",IF(EY358="","",EY358+31))</f>
        <v/>
      </c>
      <c r="FF358" t="str">
        <f>IF(FE358="","",TODAY()-FE358)</f>
        <v/>
      </c>
      <c r="FI358" t="str">
        <f>IF(FE358="","SIN ESTADO",IF(FG358&lt;&gt;"","PAGA",IF(FF358&gt;0,"VENCIDA",IF(FF358&gt;=-5,"POR VENCER","AL DÍA"))))</f>
        <v>SIN ESTADO</v>
      </c>
      <c r="FK358" t="str">
        <f>IF(N($H358)&lt;27,"",IF(FE358="","",FE358+31))</f>
        <v/>
      </c>
      <c r="FL358" t="str">
        <f>IF(FK358="","",TODAY()-FK358)</f>
        <v/>
      </c>
      <c r="FO358" t="str">
        <f>IF(FK358="","SIN ESTADO",IF(FM358&lt;&gt;"","PAGA",IF(FL358&gt;0,"VENCIDA",IF(FL358&gt;=-5,"POR VENCER","AL DÍA"))))</f>
        <v>SIN ESTADO</v>
      </c>
      <c r="FQ358" t="str">
        <f>IF(N($H358)&lt;28,"",IF(FK358="","",FK358+31))</f>
        <v/>
      </c>
      <c r="FR358" t="str">
        <f>IF(FQ358="","",TODAY()-FQ358)</f>
        <v/>
      </c>
      <c r="FU358" t="str">
        <f>IF(FQ358="","SIN ESTADO",IF(FS358&lt;&gt;"","PAGA",IF(FR358&gt;0,"VENCIDA",IF(FR358&gt;=-5,"POR VENCER","AL DÍA"))))</f>
        <v>SIN ESTADO</v>
      </c>
      <c r="FW358" t="str">
        <f>IF(N($H358)&lt;29,"",IF(FQ358="","",FQ358+31))</f>
        <v/>
      </c>
      <c r="FX358" t="str">
        <f>IF(FW358="","",TODAY()-FW358)</f>
        <v/>
      </c>
      <c r="GA358" t="str">
        <f>IF(FW358="","SIN ESTADO",IF(FY358&lt;&gt;"","PAGA",IF(FX358&gt;0,"VENCIDA",IF(FX358&gt;=-5,"POR VENCER","AL DÍA"))))</f>
        <v>SIN ESTADO</v>
      </c>
      <c r="GC358" t="str">
        <f>IF(N($H358)&lt;30,"",IF(FW358="","",FW358+31))</f>
        <v/>
      </c>
      <c r="GD358" t="str">
        <f>IF(GC358="","",TODAY()-GC358)</f>
        <v/>
      </c>
      <c r="GG358" t="str">
        <f>IF(GC358="","SIN ESTADO",IF(GE358&lt;&gt;"","PAGA",IF(GD358&gt;0,"VENCIDA",IF(GD358&gt;=-5,"POR VENCER","AL DÍA"))))</f>
        <v>SIN ESTADO</v>
      </c>
      <c r="GI358" t="str">
        <f>IF(N($H358)&lt;31,"",IF(GC358="","",GC358+31))</f>
        <v/>
      </c>
      <c r="GJ358" t="str">
        <f>IF(GI358="","",TODAY()-GI358)</f>
        <v/>
      </c>
      <c r="GM358" t="str">
        <f>IF(GI358="","SIN ESTADO",IF(GK358&lt;&gt;"","PAGA",IF(GJ358&gt;0,"VENCIDA",IF(GJ358&gt;=-5,"POR VENCER","AL DÍA"))))</f>
        <v>SIN ESTADO</v>
      </c>
      <c r="GO358" t="str">
        <f>IF(N($H358)&lt;32,"",IF(GI358="","",GI358+31))</f>
        <v/>
      </c>
      <c r="GP358" t="str">
        <f>IF(GO358="","",TODAY()-GO358)</f>
        <v/>
      </c>
      <c r="GS358" t="str">
        <f>IF(GO358="","SIN ESTADO",IF(GQ358&lt;&gt;"","PAGA",IF(GP358&gt;0,"VENCIDA",IF(GP358&gt;=-5,"POR VENCER","AL DÍA"))))</f>
        <v>SIN ESTADO</v>
      </c>
      <c r="GU358" t="str">
        <f>IF(N($H358)&lt;33,"",IF(GO358="","",GO358+31))</f>
        <v/>
      </c>
      <c r="GV358" t="str">
        <f>IF(GU358="","",TODAY()-GU358)</f>
        <v/>
      </c>
      <c r="GY358" t="str">
        <f>IF(GU358="","SIN ESTADO",IF(GW358&lt;&gt;"","PAGA",IF(GV358&gt;0,"VENCIDA",IF(GV358&gt;=-5,"POR VENCER","AL DÍA"))))</f>
        <v>SIN ESTADO</v>
      </c>
      <c r="HA358" t="str">
        <f>IF(N($H358)&lt;34,"",IF(GU358="","",GU358+31))</f>
        <v/>
      </c>
      <c r="HB358" t="str">
        <f>IF(HA358="","",TODAY()-HA358)</f>
        <v/>
      </c>
      <c r="HE358" t="str">
        <f>IF(HA358="","SIN ESTADO",IF(HC358&lt;&gt;"","PAGA",IF(HB358&gt;0,"VENCIDA",IF(HB358&gt;=-5,"POR VENCER","AL DÍA"))))</f>
        <v>SIN ESTADO</v>
      </c>
      <c r="HG358" t="str">
        <f>IF(N($H358)&lt;35,"",IF(HA358="","",HA358+31))</f>
        <v/>
      </c>
      <c r="HH358" t="str">
        <f>IF(HG358="","",TODAY()-HG358)</f>
        <v/>
      </c>
      <c r="HK358" t="str">
        <f>IF(HG358="","SIN ESTADO",IF(HI358&lt;&gt;"","PAGA",IF(HH358&gt;0,"VENCIDA",IF(HH358&gt;=-5,"POR VENCER","AL DÍA"))))</f>
        <v>SIN ESTADO</v>
      </c>
      <c r="HM358" t="str">
        <f>IF(N($H358)&lt;36,"",IF(HG358="","",HG358+31))</f>
        <v/>
      </c>
      <c r="HN358" t="str">
        <f>IF(HM358="","",TODAY()-HM358)</f>
        <v/>
      </c>
      <c r="HQ358" t="str">
        <f>IF(HM358="","SIN ESTADO",IF(HO358&lt;&gt;"","PAGA",IF(HN358&gt;0,"VENCIDA",IF(HN358&gt;=-5,"POR VENCER","AL DÍA"))))</f>
        <v>SIN ESTADO</v>
      </c>
      <c r="HS358">
        <f>N358+T358+Z358+AF358+AL358+AR358+AX358+BD358+BJ358+BP358+BV358+CB358+CH358+CN358+CT358+CZ358+DF358+DL358+DR358+DX358+ED358+EJ358+EP358+EV358+FB358+FH358+FN358+FT358+FZ358+GF358+GL358+GR358+GX358+HD358+HJ358+HP358</f>
        <v>12000000</v>
      </c>
      <c r="HU358">
        <f>IFERROR(N($J358),0)</f>
        <v>2000000</v>
      </c>
      <c r="HW358">
        <f>SUMPRODUCT((MOD(COLUMN($M358:$HR358)-COLUMN($M358),6)=0)*ISNUMBER($M358:$HR358)*($M358:$HR358&gt;=RESUMEN!$C$26)*($M358:$HR358&lt;=RESUMEN!$C$27)*IFERROR(N($N358:$HS358),0))</f>
        <v>2000000</v>
      </c>
      <c r="HX358">
        <f>SUMPRODUCT((MOD(COLUMN($M358:$HR358)-COLUMN($M358),6)=0)*ISNUMBER($M358:$HR358)*($M358:$HR358&gt;=RESUMEN!$C$26)*($M358:$HR358&lt;=RESUMEN!$C$27))</f>
        <v>1</v>
      </c>
    </row>
    <row r="359">
      <c r="B359">
        <f>VENTAS!A358</f>
        <v>356</v>
      </c>
      <c r="C359" t="str">
        <f>VENTAS!B358</f>
        <v xml:space="preserve">LC2 - 35 - 12 </v>
      </c>
      <c r="D359" t="str">
        <f>VENTAS!C358</f>
        <v>VENDIDO</v>
      </c>
      <c r="E359">
        <f>VENTAS!D358</f>
        <v>33000000</v>
      </c>
      <c r="F359">
        <f>VENTAS!J358</f>
        <v>29000000</v>
      </c>
      <c r="G359">
        <f>VENTAS!F358</f>
        <v>45953</v>
      </c>
      <c r="H359">
        <f>VENTAS!K358</f>
        <v>24</v>
      </c>
      <c r="I359" t="str">
        <f>VENTAS!M358</f>
        <v xml:space="preserve">23 DE CADA MES </v>
      </c>
      <c r="J359">
        <f>VENTAS!L358</f>
        <v>1208333.3333333333</v>
      </c>
      <c r="K359">
        <f>IF(N($H359)&lt;1,"",$G359+31)</f>
        <v>45984</v>
      </c>
      <c r="L359">
        <f>IF(K359="","",TODAY()-K359)</f>
        <v>334</v>
      </c>
      <c r="M359">
        <v>45964</v>
      </c>
      <c r="N359">
        <v>175000</v>
      </c>
      <c r="O359" t="str">
        <f>IF(K359="","SIN ESTADO",IF(M359&lt;&gt;"","PAGA",IF(L359&gt;0,"VENCIDA",IF(L359&gt;=-5,"POR VENCER","AL DÍA"))))</f>
        <v>PAGA</v>
      </c>
      <c r="P359" t="str">
        <v>EFECTIVO</v>
      </c>
      <c r="Q359">
        <f>IF(N($H359)&lt;2,"",IF(K359="","",K359+31))</f>
        <v>46015</v>
      </c>
      <c r="R359">
        <f>IF(Q359="","",TODAY()-Q359)</f>
        <v>303</v>
      </c>
      <c r="S359">
        <v>45985</v>
      </c>
      <c r="T359">
        <v>4000000</v>
      </c>
      <c r="U359" t="str">
        <f>IF(Q359="","SIN ESTADO",IF(S359&lt;&gt;"","PAGA",IF(R359&gt;0,"VENCIDA",IF(R359&gt;=-5,"POR VENCER","AL DÍA"))))</f>
        <v>PAGA</v>
      </c>
      <c r="V359" t="str">
        <v>CHEQUE</v>
      </c>
      <c r="W359">
        <f>IF(N($H359)&lt;3,"",IF(Q359="","",Q359+31))</f>
        <v>46046</v>
      </c>
      <c r="X359">
        <f>IF(W359="","",TODAY()-W359)</f>
        <v>272</v>
      </c>
      <c r="Y359">
        <v>46021</v>
      </c>
      <c r="Z359">
        <v>1300000</v>
      </c>
      <c r="AA359" t="str">
        <f>IF(W359="","SIN ESTADO",IF(Y359&lt;&gt;"","PAGA",IF(X359&gt;0,"VENCIDA",IF(X359&gt;=-5,"POR VENCER","AL DÍA"))))</f>
        <v>PAGA</v>
      </c>
      <c r="AB359" t="str">
        <v>TRANSFERENCIA</v>
      </c>
      <c r="AC359">
        <f>IF(N($H359)&lt;4,"",IF(W359="","",W359+31))</f>
        <v>46077</v>
      </c>
      <c r="AD359">
        <f>IF(AC359="","",TODAY()-AC359)</f>
        <v>241</v>
      </c>
      <c r="AE359">
        <v>46056</v>
      </c>
      <c r="AF359">
        <v>1300000</v>
      </c>
      <c r="AG359" t="str">
        <f>IF(AC359="","SIN ESTADO",IF(AE359&lt;&gt;"","PAGA",IF(AD359&gt;0,"VENCIDA",IF(AD359&gt;=-5,"POR VENCER","AL DÍA"))))</f>
        <v>PAGA</v>
      </c>
      <c r="AH359" t="str">
        <v>TRANSFERENCIA</v>
      </c>
      <c r="AI359">
        <f>IF(N($H359)&lt;5,"",IF(AC359="","",AC359+31))</f>
        <v>46108</v>
      </c>
      <c r="AJ359">
        <f>IF(AI359="","",TODAY()-AI359)</f>
        <v>210</v>
      </c>
      <c r="AK359">
        <v>46113</v>
      </c>
      <c r="AL359">
        <v>1300000</v>
      </c>
      <c r="AM359" t="str">
        <f>IF(AI359="","SIN ESTADO",IF(AK359&lt;&gt;"","PAGA",IF(AJ359&gt;0,"VENCIDA",IF(AJ359&gt;=-5,"POR VENCER","AL DÍA"))))</f>
        <v>PAGA</v>
      </c>
      <c r="AN359" t="str">
        <v>TRANSFERENCIA</v>
      </c>
      <c r="AO359">
        <f>IF(N($H359)&lt;6,"",IF(AI359="","",AI359+31))</f>
        <v>46139</v>
      </c>
      <c r="AP359">
        <f>IF(AO359="","",TODAY()-AO359)</f>
        <v>179</v>
      </c>
      <c r="AQ359">
        <v>46135</v>
      </c>
      <c r="AR359">
        <v>1300000</v>
      </c>
      <c r="AS359" t="str">
        <f>IF(AO359="","SIN ESTADO",IF(AQ359&lt;&gt;"","PAGA",IF(AP359&gt;0,"VENCIDA",IF(AP359&gt;=-5,"POR VENCER","AL DÍA"))))</f>
        <v>PAGA</v>
      </c>
      <c r="AT359" t="str">
        <v>TRANSFERENCIA</v>
      </c>
      <c r="AU359">
        <f>IF(N($H359)&lt;7,"",IF(AO359="","",AO359+31))</f>
        <v>46170</v>
      </c>
      <c r="AV359">
        <f>IF(AU359="","",TODAY()-AU359)</f>
        <v>148</v>
      </c>
      <c r="AW359">
        <v>46154</v>
      </c>
      <c r="AX359">
        <v>1300000</v>
      </c>
      <c r="AY359" t="str">
        <f>IF(AU359="","SIN ESTADO",IF(AW359&lt;&gt;"","PAGA",IF(AV359&gt;0,"VENCIDA",IF(AV359&gt;=-5,"POR VENCER","AL DÍA"))))</f>
        <v>PAGA</v>
      </c>
      <c r="AZ359" t="str">
        <v>TRANSFERENCIA</v>
      </c>
      <c r="BA359">
        <f>IF(N($H359)&lt;8,"",IF(AU359="","",AU359+31))</f>
        <v>46201</v>
      </c>
      <c r="BB359">
        <f>IF(BA359="","",TODAY()-BA359)</f>
        <v>117</v>
      </c>
      <c r="BC359">
        <v>46197</v>
      </c>
      <c r="BD359">
        <v>1300000</v>
      </c>
      <c r="BE359" t="str">
        <f>IF(BA359="","SIN ESTADO",IF(BC359&lt;&gt;"","PAGA",IF(BB359&gt;0,"VENCIDA",IF(BB359&gt;=-5,"POR VENCER","AL DÍA"))))</f>
        <v>PAGA</v>
      </c>
      <c r="BF359" t="str">
        <v>TRANSFERENCIA</v>
      </c>
      <c r="BG359">
        <f>IF(N($H359)&lt;9,"",IF(BA359="","",BA359+31))</f>
        <v>46232</v>
      </c>
      <c r="BH359">
        <f>IF(BG359="","",TODAY()-BG359)</f>
        <v>86</v>
      </c>
      <c r="BI359">
        <v>46240</v>
      </c>
      <c r="BJ359">
        <v>1300000</v>
      </c>
      <c r="BK359" t="str">
        <f>IF(BG359="","SIN ESTADO",IF(BI359&lt;&gt;"","PAGA",IF(BH359&gt;0,"VENCIDA",IF(BH359&gt;=-5,"POR VENCER","AL DÍA"))))</f>
        <v>PAGA</v>
      </c>
      <c r="BL359" t="str">
        <v>TRANSFERENCIA</v>
      </c>
      <c r="BM359">
        <f>IF(N($H359)&lt;10,"",IF(BG359="","",BG359+31))</f>
        <v>46263</v>
      </c>
      <c r="BN359">
        <f>IF(BM359="","",TODAY()-BM359)</f>
        <v>55</v>
      </c>
      <c r="BO359">
        <v>46289</v>
      </c>
      <c r="BP359">
        <v>1300000</v>
      </c>
      <c r="BQ359" t="str">
        <f>IF(BM359="","SIN ESTADO",IF(BO359&lt;&gt;"","PAGA",IF(BN359&gt;0,"VENCIDA",IF(BN359&gt;=-5,"POR VENCER","AL DÍA"))))</f>
        <v>PAGA</v>
      </c>
      <c r="BS359">
        <f>IF(N($H359)&lt;11,"",IF(BM359="","",BM359+31))</f>
        <v>46294</v>
      </c>
      <c r="BT359">
        <f>IF(BS359="","",TODAY()-BS359)</f>
        <v>24</v>
      </c>
      <c r="BW359" t="str">
        <f>IF(BS359="","SIN ESTADO",IF(BU359&lt;&gt;"","PAGA",IF(BT359&gt;0,"VENCIDA",IF(BT359&gt;=-5,"POR VENCER","AL DÍA"))))</f>
        <v>VENCIDA</v>
      </c>
      <c r="BY359">
        <f>IF(N($H359)&lt;12,"",IF(BS359="","",BS359+31))</f>
        <v>46325</v>
      </c>
      <c r="BZ359">
        <f>IF(BY359="","",TODAY()-BY359)</f>
        <v>-7</v>
      </c>
      <c r="CC359" t="str">
        <f>IF(BY359="","SIN ESTADO",IF(CA359&lt;&gt;"","PAGA",IF(BZ359&gt;0,"VENCIDA",IF(BZ359&gt;=-5,"POR VENCER","AL DÍA"))))</f>
        <v>AL DÍA</v>
      </c>
      <c r="CE359">
        <f>IF(N($H359)&lt;13,"",IF(BY359="","",BY359+31))</f>
        <v>46356</v>
      </c>
      <c r="CF359">
        <f>IF(CE359="","",TODAY()-CE359)</f>
        <v>-38</v>
      </c>
      <c r="CI359" t="str">
        <f>IF(CE359="","SIN ESTADO",IF(CG359&lt;&gt;"","PAGA",IF(CF359&gt;0,"VENCIDA",IF(CF359&gt;=-5,"POR VENCER","AL DÍA"))))</f>
        <v>AL DÍA</v>
      </c>
      <c r="CK359">
        <f>IF(N($H359)&lt;14,"",IF(CE359="","",CE359+31))</f>
        <v>46387</v>
      </c>
      <c r="CL359">
        <f>IF(CK359="","",TODAY()-CK359)</f>
        <v>-69</v>
      </c>
      <c r="CO359" t="str">
        <f>IF(CK359="","SIN ESTADO",IF(CM359&lt;&gt;"","PAGA",IF(CL359&gt;0,"VENCIDA",IF(CL359&gt;=-5,"POR VENCER","AL DÍA"))))</f>
        <v>AL DÍA</v>
      </c>
      <c r="CQ359">
        <f>IF(N($H359)&lt;15,"",IF(CK359="","",CK359+31))</f>
        <v>46418</v>
      </c>
      <c r="CR359">
        <f>IF(CQ359="","",TODAY()-CQ359)</f>
        <v>-100</v>
      </c>
      <c r="CU359" t="str">
        <f>IF(CQ359="","SIN ESTADO",IF(CS359&lt;&gt;"","PAGA",IF(CR359&gt;0,"VENCIDA",IF(CR359&gt;=-5,"POR VENCER","AL DÍA"))))</f>
        <v>AL DÍA</v>
      </c>
      <c r="CW359">
        <f>IF(N($H359)&lt;16,"",IF(CQ359="","",CQ359+31))</f>
        <v>46449</v>
      </c>
      <c r="CX359">
        <f>IF(CW359="","",TODAY()-CW359)</f>
        <v>-131</v>
      </c>
      <c r="DA359" t="str">
        <f>IF(CW359="","SIN ESTADO",IF(CY359&lt;&gt;"","PAGA",IF(CX359&gt;0,"VENCIDA",IF(CX359&gt;=-5,"POR VENCER","AL DÍA"))))</f>
        <v>AL DÍA</v>
      </c>
      <c r="DC359">
        <f>IF(N($H359)&lt;17,"",IF(CW359="","",CW359+31))</f>
        <v>46480</v>
      </c>
      <c r="DD359">
        <f>IF(DC359="","",TODAY()-DC359)</f>
        <v>-162</v>
      </c>
      <c r="DG359" t="str">
        <f>IF(DC359="","SIN ESTADO",IF(DE359&lt;&gt;"","PAGA",IF(DD359&gt;0,"VENCIDA",IF(DD359&gt;=-5,"POR VENCER","AL DÍA"))))</f>
        <v>AL DÍA</v>
      </c>
      <c r="DI359">
        <f>IF(N($H359)&lt;18,"",IF(DC359="","",DC359+31))</f>
        <v>46511</v>
      </c>
      <c r="DJ359">
        <f>IF(DI359="","",TODAY()-DI359)</f>
        <v>-193</v>
      </c>
      <c r="DM359" t="str">
        <f>IF(DI359="","SIN ESTADO",IF(DK359&lt;&gt;"","PAGA",IF(DJ359&gt;0,"VENCIDA",IF(DJ359&gt;=-5,"POR VENCER","AL DÍA"))))</f>
        <v>AL DÍA</v>
      </c>
      <c r="DO359">
        <f>IF(N($H359)&lt;19,"",IF(DI359="","",DI359+31))</f>
        <v>46542</v>
      </c>
      <c r="DP359">
        <f>IF(DO359="","",TODAY()-DO359)</f>
        <v>-224</v>
      </c>
      <c r="DS359" t="str">
        <f>IF(DO359="","SIN ESTADO",IF(DQ359&lt;&gt;"","PAGA",IF(DP359&gt;0,"VENCIDA",IF(DP359&gt;=-5,"POR VENCER","AL DÍA"))))</f>
        <v>AL DÍA</v>
      </c>
      <c r="DU359">
        <f>IF(N($H359)&lt;20,"",IF(DO359="","",DO359+31))</f>
        <v>46573</v>
      </c>
      <c r="DV359">
        <f>IF(DU359="","",TODAY()-DU359)</f>
        <v>-255</v>
      </c>
      <c r="DY359" t="str">
        <f>IF(DU359="","SIN ESTADO",IF(DW359&lt;&gt;"","PAGA",IF(DV359&gt;0,"VENCIDA",IF(DV359&gt;=-5,"POR VENCER","AL DÍA"))))</f>
        <v>AL DÍA</v>
      </c>
      <c r="EA359">
        <f>IF(N($H359)&lt;21,"",IF(DU359="","",DU359+31))</f>
        <v>46604</v>
      </c>
      <c r="EB359">
        <f>IF(EA359="","",TODAY()-EA359)</f>
        <v>-286</v>
      </c>
      <c r="EE359" t="str">
        <f>IF(EA359="","SIN ESTADO",IF(EC359&lt;&gt;"","PAGA",IF(EB359&gt;0,"VENCIDA",IF(EB359&gt;=-5,"POR VENCER","AL DÍA"))))</f>
        <v>AL DÍA</v>
      </c>
      <c r="EG359">
        <f>IF(N($H359)&lt;22,"",IF(EA359="","",EA359+31))</f>
        <v>46635</v>
      </c>
      <c r="EH359">
        <f>IF(EG359="","",TODAY()-EG359)</f>
        <v>-317</v>
      </c>
      <c r="EK359" t="str">
        <f>IF(EG359="","SIN ESTADO",IF(EI359&lt;&gt;"","PAGA",IF(EH359&gt;0,"VENCIDA",IF(EH359&gt;=-5,"POR VENCER","AL DÍA"))))</f>
        <v>AL DÍA</v>
      </c>
      <c r="EM359">
        <f>IF(N($H359)&lt;23,"",IF(EG359="","",EG359+31))</f>
        <v>46666</v>
      </c>
      <c r="EN359">
        <f>IF(EM359="","",TODAY()-EM359)</f>
        <v>-348</v>
      </c>
      <c r="EQ359" t="str">
        <f>IF(EM359="","SIN ESTADO",IF(EO359&lt;&gt;"","PAGA",IF(EN359&gt;0,"VENCIDA",IF(EN359&gt;=-5,"POR VENCER","AL DÍA"))))</f>
        <v>AL DÍA</v>
      </c>
      <c r="ES359">
        <f>IF(N($H359)&lt;24,"",IF(EM359="","",EM359+31))</f>
        <v>46697</v>
      </c>
      <c r="ET359">
        <f>IF(ES359="","",TODAY()-ES359)</f>
        <v>-379</v>
      </c>
      <c r="EW359" t="str">
        <f>IF(ES359="","SIN ESTADO",IF(EU359&lt;&gt;"","PAGA",IF(ET359&gt;0,"VENCIDA",IF(ET359&gt;=-5,"POR VENCER","AL DÍA"))))</f>
        <v>AL DÍA</v>
      </c>
      <c r="EY359" t="str">
        <f>IF(N($H359)&lt;25,"",IF(ES359="","",ES359+31))</f>
        <v/>
      </c>
      <c r="EZ359" t="str">
        <f>IF(EY359="","",TODAY()-EY359)</f>
        <v/>
      </c>
      <c r="FC359" t="str">
        <f>IF(EY359="","SIN ESTADO",IF(FA359&lt;&gt;"","PAGA",IF(EZ359&gt;0,"VENCIDA",IF(EZ359&gt;=-5,"POR VENCER","AL DÍA"))))</f>
        <v>SIN ESTADO</v>
      </c>
      <c r="FE359" t="str">
        <f>IF(N($H359)&lt;26,"",IF(EY359="","",EY359+31))</f>
        <v/>
      </c>
      <c r="FF359" t="str">
        <f>IF(FE359="","",TODAY()-FE359)</f>
        <v/>
      </c>
      <c r="FI359" t="str">
        <f>IF(FE359="","SIN ESTADO",IF(FG359&lt;&gt;"","PAGA",IF(FF359&gt;0,"VENCIDA",IF(FF359&gt;=-5,"POR VENCER","AL DÍA"))))</f>
        <v>SIN ESTADO</v>
      </c>
      <c r="FK359" t="str">
        <f>IF(N($H359)&lt;27,"",IF(FE359="","",FE359+31))</f>
        <v/>
      </c>
      <c r="FL359" t="str">
        <f>IF(FK359="","",TODAY()-FK359)</f>
        <v/>
      </c>
      <c r="FO359" t="str">
        <f>IF(FK359="","SIN ESTADO",IF(FM359&lt;&gt;"","PAGA",IF(FL359&gt;0,"VENCIDA",IF(FL359&gt;=-5,"POR VENCER","AL DÍA"))))</f>
        <v>SIN ESTADO</v>
      </c>
      <c r="FQ359" t="str">
        <f>IF(N($H359)&lt;28,"",IF(FK359="","",FK359+31))</f>
        <v/>
      </c>
      <c r="FR359" t="str">
        <f>IF(FQ359="","",TODAY()-FQ359)</f>
        <v/>
      </c>
      <c r="FU359" t="str">
        <f>IF(FQ359="","SIN ESTADO",IF(FS359&lt;&gt;"","PAGA",IF(FR359&gt;0,"VENCIDA",IF(FR359&gt;=-5,"POR VENCER","AL DÍA"))))</f>
        <v>SIN ESTADO</v>
      </c>
      <c r="FW359" t="str">
        <f>IF(N($H359)&lt;29,"",IF(FQ359="","",FQ359+31))</f>
        <v/>
      </c>
      <c r="FX359" t="str">
        <f>IF(FW359="","",TODAY()-FW359)</f>
        <v/>
      </c>
      <c r="GA359" t="str">
        <f>IF(FW359="","SIN ESTADO",IF(FY359&lt;&gt;"","PAGA",IF(FX359&gt;0,"VENCIDA",IF(FX359&gt;=-5,"POR VENCER","AL DÍA"))))</f>
        <v>SIN ESTADO</v>
      </c>
      <c r="GC359" t="str">
        <f>IF(N($H359)&lt;30,"",IF(FW359="","",FW359+31))</f>
        <v/>
      </c>
      <c r="GD359" t="str">
        <f>IF(GC359="","",TODAY()-GC359)</f>
        <v/>
      </c>
      <c r="GG359" t="str">
        <f>IF(GC359="","SIN ESTADO",IF(GE359&lt;&gt;"","PAGA",IF(GD359&gt;0,"VENCIDA",IF(GD359&gt;=-5,"POR VENCER","AL DÍA"))))</f>
        <v>SIN ESTADO</v>
      </c>
      <c r="GI359" t="str">
        <f>IF(N($H359)&lt;31,"",IF(GC359="","",GC359+31))</f>
        <v/>
      </c>
      <c r="GJ359" t="str">
        <f>IF(GI359="","",TODAY()-GI359)</f>
        <v/>
      </c>
      <c r="GM359" t="str">
        <f>IF(GI359="","SIN ESTADO",IF(GK359&lt;&gt;"","PAGA",IF(GJ359&gt;0,"VENCIDA",IF(GJ359&gt;=-5,"POR VENCER","AL DÍA"))))</f>
        <v>SIN ESTADO</v>
      </c>
      <c r="GO359" t="str">
        <f>IF(N($H359)&lt;32,"",IF(GI359="","",GI359+31))</f>
        <v/>
      </c>
      <c r="GP359" t="str">
        <f>IF(GO359="","",TODAY()-GO359)</f>
        <v/>
      </c>
      <c r="GS359" t="str">
        <f>IF(GO359="","SIN ESTADO",IF(GQ359&lt;&gt;"","PAGA",IF(GP359&gt;0,"VENCIDA",IF(GP359&gt;=-5,"POR VENCER","AL DÍA"))))</f>
        <v>SIN ESTADO</v>
      </c>
      <c r="GU359" t="str">
        <f>IF(N($H359)&lt;33,"",IF(GO359="","",GO359+31))</f>
        <v/>
      </c>
      <c r="GV359" t="str">
        <f>IF(GU359="","",TODAY()-GU359)</f>
        <v/>
      </c>
      <c r="GY359" t="str">
        <f>IF(GU359="","SIN ESTADO",IF(GW359&lt;&gt;"","PAGA",IF(GV359&gt;0,"VENCIDA",IF(GV359&gt;=-5,"POR VENCER","AL DÍA"))))</f>
        <v>SIN ESTADO</v>
      </c>
      <c r="HA359" t="str">
        <f>IF(N($H359)&lt;34,"",IF(GU359="","",GU359+31))</f>
        <v/>
      </c>
      <c r="HB359" t="str">
        <f>IF(HA359="","",TODAY()-HA359)</f>
        <v/>
      </c>
      <c r="HE359" t="str">
        <f>IF(HA359="","SIN ESTADO",IF(HC359&lt;&gt;"","PAGA",IF(HB359&gt;0,"VENCIDA",IF(HB359&gt;=-5,"POR VENCER","AL DÍA"))))</f>
        <v>SIN ESTADO</v>
      </c>
      <c r="HG359" t="str">
        <f>IF(N($H359)&lt;35,"",IF(HA359="","",HA359+31))</f>
        <v/>
      </c>
      <c r="HH359" t="str">
        <f>IF(HG359="","",TODAY()-HG359)</f>
        <v/>
      </c>
      <c r="HK359" t="str">
        <f>IF(HG359="","SIN ESTADO",IF(HI359&lt;&gt;"","PAGA",IF(HH359&gt;0,"VENCIDA",IF(HH359&gt;=-5,"POR VENCER","AL DÍA"))))</f>
        <v>SIN ESTADO</v>
      </c>
      <c r="HM359" t="str">
        <f>IF(N($H359)&lt;36,"",IF(HG359="","",HG359+31))</f>
        <v/>
      </c>
      <c r="HN359" t="str">
        <f>IF(HM359="","",TODAY()-HM359)</f>
        <v/>
      </c>
      <c r="HQ359" t="str">
        <f>IF(HM359="","SIN ESTADO",IF(HO359&lt;&gt;"","PAGA",IF(HN359&gt;0,"VENCIDA",IF(HN359&gt;=-5,"POR VENCER","AL DÍA"))))</f>
        <v>SIN ESTADO</v>
      </c>
      <c r="HS359">
        <f>N359+T359+Z359+AF359+AL359+AR359+AX359+BD359+BJ359+BP359+BV359+CB359+CH359+CN359+CT359+CZ359+DF359+DL359+DR359+DX359+ED359+EJ359+EP359+EV359+FB359+FH359+FN359+FT359+FZ359+GF359+GL359+GR359+GX359+HD359+HJ359+HP359</f>
        <v>14575000</v>
      </c>
      <c r="HU359">
        <f>IFERROR(N($J359),0)</f>
        <v>1208333.3333333333</v>
      </c>
      <c r="HW359">
        <f>SUMPRODUCT((MOD(COLUMN($M359:$HR359)-COLUMN($M359),6)=0)*ISNUMBER($M359:$HR359)*($M359:$HR359&gt;=RESUMEN!$C$26)*($M359:$HR359&lt;=RESUMEN!$C$27)*IFERROR(N($N359:$HS359),0))</f>
        <v>175000</v>
      </c>
      <c r="HX359">
        <f>SUMPRODUCT((MOD(COLUMN($M359:$HR359)-COLUMN($M359),6)=0)*ISNUMBER($M359:$HR359)*($M359:$HR359&gt;=RESUMEN!$C$26)*($M359:$HR359&lt;=RESUMEN!$C$27))</f>
        <v>1</v>
      </c>
    </row>
    <row r="360">
      <c r="B360">
        <f>VENTAS!A359</f>
        <v>357</v>
      </c>
      <c r="C360" t="str">
        <f>VENTAS!B359</f>
        <v xml:space="preserve">LC2 - 36 - 1 </v>
      </c>
      <c r="D360" t="str">
        <f>VENTAS!C359</f>
        <v>VENDIDO</v>
      </c>
      <c r="E360">
        <f>VENTAS!D359</f>
        <v>28000000</v>
      </c>
      <c r="F360">
        <f>VENTAS!J359</f>
        <v>28000000</v>
      </c>
      <c r="G360">
        <f>VENTAS!F359</f>
        <v>0</v>
      </c>
      <c r="H360">
        <f>VENTAS!K359</f>
        <v>0</v>
      </c>
      <c r="I360">
        <f>VENTAS!M359</f>
        <v>0</v>
      </c>
      <c r="J360" t="e">
        <f>VENTAS!L359</f>
        <v>#DIV/0!</v>
      </c>
      <c r="K360" t="str">
        <f>IF(N($H360)&lt;1,"",$G360+31)</f>
        <v/>
      </c>
      <c r="L360" t="str">
        <f>IF(K360="","",TODAY()-K360)</f>
        <v/>
      </c>
      <c r="O360" t="str">
        <f>IF(K360="","SIN ESTADO",IF(M360&lt;&gt;"","PAGA",IF(L360&gt;0,"VENCIDA",IF(L360&gt;=-5,"POR VENCER","AL DÍA"))))</f>
        <v>SIN ESTADO</v>
      </c>
      <c r="Q360" t="str">
        <f>IF(N($H360)&lt;2,"",IF(K360="","",K360+31))</f>
        <v/>
      </c>
      <c r="R360" t="str">
        <f>IF(Q360="","",TODAY()-Q360)</f>
        <v/>
      </c>
      <c r="U360" t="str">
        <f>IF(Q360="","SIN ESTADO",IF(S360&lt;&gt;"","PAGA",IF(R360&gt;0,"VENCIDA",IF(R360&gt;=-5,"POR VENCER","AL DÍA"))))</f>
        <v>SIN ESTADO</v>
      </c>
      <c r="W360" t="str">
        <f>IF(N($H360)&lt;3,"",IF(Q360="","",Q360+31))</f>
        <v/>
      </c>
      <c r="X360" t="str">
        <f>IF(W360="","",TODAY()-W360)</f>
        <v/>
      </c>
      <c r="AA360" t="str">
        <f>IF(W360="","SIN ESTADO",IF(Y360&lt;&gt;"","PAGA",IF(X360&gt;0,"VENCIDA",IF(X360&gt;=-5,"POR VENCER","AL DÍA"))))</f>
        <v>SIN ESTADO</v>
      </c>
      <c r="AC360" t="str">
        <f>IF(N($H360)&lt;4,"",IF(W360="","",W360+31))</f>
        <v/>
      </c>
      <c r="AD360" t="str">
        <f>IF(AC360="","",TODAY()-AC360)</f>
        <v/>
      </c>
      <c r="AG360" t="str">
        <f>IF(AC360="","SIN ESTADO",IF(AE360&lt;&gt;"","PAGA",IF(AD360&gt;0,"VENCIDA",IF(AD360&gt;=-5,"POR VENCER","AL DÍA"))))</f>
        <v>SIN ESTADO</v>
      </c>
      <c r="AI360" t="str">
        <f>IF(N($H360)&lt;5,"",IF(AC360="","",AC360+31))</f>
        <v/>
      </c>
      <c r="AJ360" t="str">
        <f>IF(AI360="","",TODAY()-AI360)</f>
        <v/>
      </c>
      <c r="AM360" t="str">
        <f>IF(AI360="","SIN ESTADO",IF(AK360&lt;&gt;"","PAGA",IF(AJ360&gt;0,"VENCIDA",IF(AJ360&gt;=-5,"POR VENCER","AL DÍA"))))</f>
        <v>SIN ESTADO</v>
      </c>
      <c r="AO360" t="str">
        <f>IF(N($H360)&lt;6,"",IF(AI360="","",AI360+31))</f>
        <v/>
      </c>
      <c r="AP360" t="str">
        <f>IF(AO360="","",TODAY()-AO360)</f>
        <v/>
      </c>
      <c r="AS360" t="str">
        <f>IF(AO360="","SIN ESTADO",IF(AQ360&lt;&gt;"","PAGA",IF(AP360&gt;0,"VENCIDA",IF(AP360&gt;=-5,"POR VENCER","AL DÍA"))))</f>
        <v>SIN ESTADO</v>
      </c>
      <c r="AU360" t="str">
        <f>IF(N($H360)&lt;7,"",IF(AO360="","",AO360+31))</f>
        <v/>
      </c>
      <c r="AV360" t="str">
        <f>IF(AU360="","",TODAY()-AU360)</f>
        <v/>
      </c>
      <c r="AY360" t="str">
        <f>IF(AU360="","SIN ESTADO",IF(AW360&lt;&gt;"","PAGA",IF(AV360&gt;0,"VENCIDA",IF(AV360&gt;=-5,"POR VENCER","AL DÍA"))))</f>
        <v>SIN ESTADO</v>
      </c>
      <c r="BA360" t="str">
        <f>IF(N($H360)&lt;8,"",IF(AU360="","",AU360+31))</f>
        <v/>
      </c>
      <c r="BB360" t="str">
        <f>IF(BA360="","",TODAY()-BA360)</f>
        <v/>
      </c>
      <c r="BE360" t="str">
        <f>IF(BA360="","SIN ESTADO",IF(BC360&lt;&gt;"","PAGA",IF(BB360&gt;0,"VENCIDA",IF(BB360&gt;=-5,"POR VENCER","AL DÍA"))))</f>
        <v>SIN ESTADO</v>
      </c>
      <c r="BG360" t="str">
        <f>IF(N($H360)&lt;9,"",IF(BA360="","",BA360+31))</f>
        <v/>
      </c>
      <c r="BH360" t="str">
        <f>IF(BG360="","",TODAY()-BG360)</f>
        <v/>
      </c>
      <c r="BK360" t="str">
        <f>IF(BG360="","SIN ESTADO",IF(BI360&lt;&gt;"","PAGA",IF(BH360&gt;0,"VENCIDA",IF(BH360&gt;=-5,"POR VENCER","AL DÍA"))))</f>
        <v>SIN ESTADO</v>
      </c>
      <c r="BM360" t="str">
        <f>IF(N($H360)&lt;10,"",IF(BG360="","",BG360+31))</f>
        <v/>
      </c>
      <c r="BN360" t="str">
        <f>IF(BM360="","",TODAY()-BM360)</f>
        <v/>
      </c>
      <c r="BQ360" t="str">
        <f>IF(BM360="","SIN ESTADO",IF(BO360&lt;&gt;"","PAGA",IF(BN360&gt;0,"VENCIDA",IF(BN360&gt;=-5,"POR VENCER","AL DÍA"))))</f>
        <v>SIN ESTADO</v>
      </c>
      <c r="BS360" t="str">
        <f>IF(N($H360)&lt;11,"",IF(BM360="","",BM360+31))</f>
        <v/>
      </c>
      <c r="BT360" t="str">
        <f>IF(BS360="","",TODAY()-BS360)</f>
        <v/>
      </c>
      <c r="BW360" t="str">
        <f>IF(BS360="","SIN ESTADO",IF(BU360&lt;&gt;"","PAGA",IF(BT360&gt;0,"VENCIDA",IF(BT360&gt;=-5,"POR VENCER","AL DÍA"))))</f>
        <v>SIN ESTADO</v>
      </c>
      <c r="BY360" t="str">
        <f>IF(N($H360)&lt;12,"",IF(BS360="","",BS360+31))</f>
        <v/>
      </c>
      <c r="BZ360" t="str">
        <f>IF(BY360="","",TODAY()-BY360)</f>
        <v/>
      </c>
      <c r="CC360" t="str">
        <f>IF(BY360="","SIN ESTADO",IF(CA360&lt;&gt;"","PAGA",IF(BZ360&gt;0,"VENCIDA",IF(BZ360&gt;=-5,"POR VENCER","AL DÍA"))))</f>
        <v>SIN ESTADO</v>
      </c>
      <c r="CE360" t="str">
        <f>IF(N($H360)&lt;13,"",IF(BY360="","",BY360+31))</f>
        <v/>
      </c>
      <c r="CF360" t="str">
        <f>IF(CE360="","",TODAY()-CE360)</f>
        <v/>
      </c>
      <c r="CI360" t="str">
        <f>IF(CE360="","SIN ESTADO",IF(CG360&lt;&gt;"","PAGA",IF(CF360&gt;0,"VENCIDA",IF(CF360&gt;=-5,"POR VENCER","AL DÍA"))))</f>
        <v>SIN ESTADO</v>
      </c>
      <c r="CK360" t="str">
        <f>IF(N($H360)&lt;14,"",IF(CE360="","",CE360+31))</f>
        <v/>
      </c>
      <c r="CL360" t="str">
        <f>IF(CK360="","",TODAY()-CK360)</f>
        <v/>
      </c>
      <c r="CO360" t="str">
        <f>IF(CK360="","SIN ESTADO",IF(CM360&lt;&gt;"","PAGA",IF(CL360&gt;0,"VENCIDA",IF(CL360&gt;=-5,"POR VENCER","AL DÍA"))))</f>
        <v>SIN ESTADO</v>
      </c>
      <c r="CQ360" t="str">
        <f>IF(N($H360)&lt;15,"",IF(CK360="","",CK360+31))</f>
        <v/>
      </c>
      <c r="CR360" t="str">
        <f>IF(CQ360="","",TODAY()-CQ360)</f>
        <v/>
      </c>
      <c r="CU360" t="str">
        <f>IF(CQ360="","SIN ESTADO",IF(CS360&lt;&gt;"","PAGA",IF(CR360&gt;0,"VENCIDA",IF(CR360&gt;=-5,"POR VENCER","AL DÍA"))))</f>
        <v>SIN ESTADO</v>
      </c>
      <c r="CW360" t="str">
        <f>IF(N($H360)&lt;16,"",IF(CQ360="","",CQ360+31))</f>
        <v/>
      </c>
      <c r="CX360" t="str">
        <f>IF(CW360="","",TODAY()-CW360)</f>
        <v/>
      </c>
      <c r="DA360" t="str">
        <f>IF(CW360="","SIN ESTADO",IF(CY360&lt;&gt;"","PAGA",IF(CX360&gt;0,"VENCIDA",IF(CX360&gt;=-5,"POR VENCER","AL DÍA"))))</f>
        <v>SIN ESTADO</v>
      </c>
      <c r="DC360" t="str">
        <f>IF(N($H360)&lt;17,"",IF(CW360="","",CW360+31))</f>
        <v/>
      </c>
      <c r="DD360" t="str">
        <f>IF(DC360="","",TODAY()-DC360)</f>
        <v/>
      </c>
      <c r="DG360" t="str">
        <f>IF(DC360="","SIN ESTADO",IF(DE360&lt;&gt;"","PAGA",IF(DD360&gt;0,"VENCIDA",IF(DD360&gt;=-5,"POR VENCER","AL DÍA"))))</f>
        <v>SIN ESTADO</v>
      </c>
      <c r="DI360" t="str">
        <f>IF(N($H360)&lt;18,"",IF(DC360="","",DC360+31))</f>
        <v/>
      </c>
      <c r="DJ360" t="str">
        <f>IF(DI360="","",TODAY()-DI360)</f>
        <v/>
      </c>
      <c r="DM360" t="str">
        <f>IF(DI360="","SIN ESTADO",IF(DK360&lt;&gt;"","PAGA",IF(DJ360&gt;0,"VENCIDA",IF(DJ360&gt;=-5,"POR VENCER","AL DÍA"))))</f>
        <v>SIN ESTADO</v>
      </c>
      <c r="DO360" t="str">
        <f>IF(N($H360)&lt;19,"",IF(DI360="","",DI360+31))</f>
        <v/>
      </c>
      <c r="DP360" t="str">
        <f>IF(DO360="","",TODAY()-DO360)</f>
        <v/>
      </c>
      <c r="DS360" t="str">
        <f>IF(DO360="","SIN ESTADO",IF(DQ360&lt;&gt;"","PAGA",IF(DP360&gt;0,"VENCIDA",IF(DP360&gt;=-5,"POR VENCER","AL DÍA"))))</f>
        <v>SIN ESTADO</v>
      </c>
      <c r="DU360" t="str">
        <f>IF(N($H360)&lt;20,"",IF(DO360="","",DO360+31))</f>
        <v/>
      </c>
      <c r="DV360" t="str">
        <f>IF(DU360="","",TODAY()-DU360)</f>
        <v/>
      </c>
      <c r="DY360" t="str">
        <f>IF(DU360="","SIN ESTADO",IF(DW360&lt;&gt;"","PAGA",IF(DV360&gt;0,"VENCIDA",IF(DV360&gt;=-5,"POR VENCER","AL DÍA"))))</f>
        <v>SIN ESTADO</v>
      </c>
      <c r="EA360" t="str">
        <f>IF(N($H360)&lt;21,"",IF(DU360="","",DU360+31))</f>
        <v/>
      </c>
      <c r="EB360" t="str">
        <f>IF(EA360="","",TODAY()-EA360)</f>
        <v/>
      </c>
      <c r="EE360" t="str">
        <f>IF(EA360="","SIN ESTADO",IF(EC360&lt;&gt;"","PAGA",IF(EB360&gt;0,"VENCIDA",IF(EB360&gt;=-5,"POR VENCER","AL DÍA"))))</f>
        <v>SIN ESTADO</v>
      </c>
      <c r="EG360" t="str">
        <f>IF(N($H360)&lt;22,"",IF(EA360="","",EA360+31))</f>
        <v/>
      </c>
      <c r="EH360" t="str">
        <f>IF(EG360="","",TODAY()-EG360)</f>
        <v/>
      </c>
      <c r="EK360" t="str">
        <f>IF(EG360="","SIN ESTADO",IF(EI360&lt;&gt;"","PAGA",IF(EH360&gt;0,"VENCIDA",IF(EH360&gt;=-5,"POR VENCER","AL DÍA"))))</f>
        <v>SIN ESTADO</v>
      </c>
      <c r="EM360" t="str">
        <f>IF(N($H360)&lt;23,"",IF(EG360="","",EG360+31))</f>
        <v/>
      </c>
      <c r="EN360" t="str">
        <f>IF(EM360="","",TODAY()-EM360)</f>
        <v/>
      </c>
      <c r="EQ360" t="str">
        <f>IF(EM360="","SIN ESTADO",IF(EO360&lt;&gt;"","PAGA",IF(EN360&gt;0,"VENCIDA",IF(EN360&gt;=-5,"POR VENCER","AL DÍA"))))</f>
        <v>SIN ESTADO</v>
      </c>
      <c r="ES360" t="str">
        <f>IF(N($H360)&lt;24,"",IF(EM360="","",EM360+31))</f>
        <v/>
      </c>
      <c r="ET360" t="str">
        <f>IF(ES360="","",TODAY()-ES360)</f>
        <v/>
      </c>
      <c r="EW360" t="str">
        <f>IF(ES360="","SIN ESTADO",IF(EU360&lt;&gt;"","PAGA",IF(ET360&gt;0,"VENCIDA",IF(ET360&gt;=-5,"POR VENCER","AL DÍA"))))</f>
        <v>SIN ESTADO</v>
      </c>
      <c r="EY360" t="str">
        <f>IF(N($H360)&lt;25,"",IF(ES360="","",ES360+31))</f>
        <v/>
      </c>
      <c r="EZ360" t="str">
        <f>IF(EY360="","",TODAY()-EY360)</f>
        <v/>
      </c>
      <c r="FC360" t="str">
        <f>IF(EY360="","SIN ESTADO",IF(FA360&lt;&gt;"","PAGA",IF(EZ360&gt;0,"VENCIDA",IF(EZ360&gt;=-5,"POR VENCER","AL DÍA"))))</f>
        <v>SIN ESTADO</v>
      </c>
      <c r="FE360" t="str">
        <f>IF(N($H360)&lt;26,"",IF(EY360="","",EY360+31))</f>
        <v/>
      </c>
      <c r="FF360" t="str">
        <f>IF(FE360="","",TODAY()-FE360)</f>
        <v/>
      </c>
      <c r="FI360" t="str">
        <f>IF(FE360="","SIN ESTADO",IF(FG360&lt;&gt;"","PAGA",IF(FF360&gt;0,"VENCIDA",IF(FF360&gt;=-5,"POR VENCER","AL DÍA"))))</f>
        <v>SIN ESTADO</v>
      </c>
      <c r="FK360" t="str">
        <f>IF(N($H360)&lt;27,"",IF(FE360="","",FE360+31))</f>
        <v/>
      </c>
      <c r="FL360" t="str">
        <f>IF(FK360="","",TODAY()-FK360)</f>
        <v/>
      </c>
      <c r="FO360" t="str">
        <f>IF(FK360="","SIN ESTADO",IF(FM360&lt;&gt;"","PAGA",IF(FL360&gt;0,"VENCIDA",IF(FL360&gt;=-5,"POR VENCER","AL DÍA"))))</f>
        <v>SIN ESTADO</v>
      </c>
      <c r="FQ360" t="str">
        <f>IF(N($H360)&lt;28,"",IF(FK360="","",FK360+31))</f>
        <v/>
      </c>
      <c r="FR360" t="str">
        <f>IF(FQ360="","",TODAY()-FQ360)</f>
        <v/>
      </c>
      <c r="FU360" t="str">
        <f>IF(FQ360="","SIN ESTADO",IF(FS360&lt;&gt;"","PAGA",IF(FR360&gt;0,"VENCIDA",IF(FR360&gt;=-5,"POR VENCER","AL DÍA"))))</f>
        <v>SIN ESTADO</v>
      </c>
      <c r="FW360" t="str">
        <f>IF(N($H360)&lt;29,"",IF(FQ360="","",FQ360+31))</f>
        <v/>
      </c>
      <c r="FX360" t="str">
        <f>IF(FW360="","",TODAY()-FW360)</f>
        <v/>
      </c>
      <c r="GA360" t="str">
        <f>IF(FW360="","SIN ESTADO",IF(FY360&lt;&gt;"","PAGA",IF(FX360&gt;0,"VENCIDA",IF(FX360&gt;=-5,"POR VENCER","AL DÍA"))))</f>
        <v>SIN ESTADO</v>
      </c>
      <c r="GC360" t="str">
        <f>IF(N($H360)&lt;30,"",IF(FW360="","",FW360+31))</f>
        <v/>
      </c>
      <c r="GD360" t="str">
        <f>IF(GC360="","",TODAY()-GC360)</f>
        <v/>
      </c>
      <c r="GG360" t="str">
        <f>IF(GC360="","SIN ESTADO",IF(GE360&lt;&gt;"","PAGA",IF(GD360&gt;0,"VENCIDA",IF(GD360&gt;=-5,"POR VENCER","AL DÍA"))))</f>
        <v>SIN ESTADO</v>
      </c>
      <c r="GI360" t="str">
        <f>IF(N($H360)&lt;31,"",IF(GC360="","",GC360+31))</f>
        <v/>
      </c>
      <c r="GJ360" t="str">
        <f>IF(GI360="","",TODAY()-GI360)</f>
        <v/>
      </c>
      <c r="GM360" t="str">
        <f>IF(GI360="","SIN ESTADO",IF(GK360&lt;&gt;"","PAGA",IF(GJ360&gt;0,"VENCIDA",IF(GJ360&gt;=-5,"POR VENCER","AL DÍA"))))</f>
        <v>SIN ESTADO</v>
      </c>
      <c r="GO360" t="str">
        <f>IF(N($H360)&lt;32,"",IF(GI360="","",GI360+31))</f>
        <v/>
      </c>
      <c r="GP360" t="str">
        <f>IF(GO360="","",TODAY()-GO360)</f>
        <v/>
      </c>
      <c r="GS360" t="str">
        <f>IF(GO360="","SIN ESTADO",IF(GQ360&lt;&gt;"","PAGA",IF(GP360&gt;0,"VENCIDA",IF(GP360&gt;=-5,"POR VENCER","AL DÍA"))))</f>
        <v>SIN ESTADO</v>
      </c>
      <c r="GU360" t="str">
        <f>IF(N($H360)&lt;33,"",IF(GO360="","",GO360+31))</f>
        <v/>
      </c>
      <c r="GV360" t="str">
        <f>IF(GU360="","",TODAY()-GU360)</f>
        <v/>
      </c>
      <c r="GY360" t="str">
        <f>IF(GU360="","SIN ESTADO",IF(GW360&lt;&gt;"","PAGA",IF(GV360&gt;0,"VENCIDA",IF(GV360&gt;=-5,"POR VENCER","AL DÍA"))))</f>
        <v>SIN ESTADO</v>
      </c>
      <c r="HA360" t="str">
        <f>IF(N($H360)&lt;34,"",IF(GU360="","",GU360+31))</f>
        <v/>
      </c>
      <c r="HB360" t="str">
        <f>IF(HA360="","",TODAY()-HA360)</f>
        <v/>
      </c>
      <c r="HE360" t="str">
        <f>IF(HA360="","SIN ESTADO",IF(HC360&lt;&gt;"","PAGA",IF(HB360&gt;0,"VENCIDA",IF(HB360&gt;=-5,"POR VENCER","AL DÍA"))))</f>
        <v>SIN ESTADO</v>
      </c>
      <c r="HG360" t="str">
        <f>IF(N($H360)&lt;35,"",IF(HA360="","",HA360+31))</f>
        <v/>
      </c>
      <c r="HH360" t="str">
        <f>IF(HG360="","",TODAY()-HG360)</f>
        <v/>
      </c>
      <c r="HK360" t="str">
        <f>IF(HG360="","SIN ESTADO",IF(HI360&lt;&gt;"","PAGA",IF(HH360&gt;0,"VENCIDA",IF(HH360&gt;=-5,"POR VENCER","AL DÍA"))))</f>
        <v>SIN ESTADO</v>
      </c>
      <c r="HM360" t="str">
        <f>IF(N($H360)&lt;36,"",IF(HG360="","",HG360+31))</f>
        <v/>
      </c>
      <c r="HN360" t="str">
        <f>IF(HM360="","",TODAY()-HM360)</f>
        <v/>
      </c>
      <c r="HQ360" t="str">
        <f>IF(HM360="","SIN ESTADO",IF(HO360&lt;&gt;"","PAGA",IF(HN360&gt;0,"VENCIDA",IF(HN360&gt;=-5,"POR VENCER","AL DÍA"))))</f>
        <v>SIN ESTADO</v>
      </c>
      <c r="HS360">
        <f>N360+T360+Z360+AF360+AL360+AR360+AX360+BD360+BJ360+BP360+BV360+CB360+CH360+CN360+CT360+CZ360+DF360+DL360+DR360+DX360+ED360+EJ360+EP360+EV360+FB360+FH360+FN360+FT360+FZ360+GF360+GL360+GR360+GX360+HD360+HJ360+HP360</f>
        <v>0</v>
      </c>
      <c r="HU360">
        <f>IFERROR(N($J360),0)</f>
        <v>0</v>
      </c>
      <c r="HW360">
        <f>SUMPRODUCT((MOD(COLUMN($M360:$HR360)-COLUMN($M360),6)=0)*ISNUMBER($M360:$HR360)*($M360:$HR360&gt;=RESUMEN!$C$26)*($M360:$HR360&lt;=RESUMEN!$C$27)*IFERROR(N($N360:$HS360),0))</f>
        <v>0</v>
      </c>
      <c r="HX360">
        <f>SUMPRODUCT((MOD(COLUMN($M360:$HR360)-COLUMN($M360),6)=0)*ISNUMBER($M360:$HR360)*($M360:$HR360&gt;=RESUMEN!$C$26)*($M360:$HR360&lt;=RESUMEN!$C$27))</f>
        <v>0</v>
      </c>
    </row>
    <row r="361">
      <c r="B361">
        <f>VENTAS!A360</f>
        <v>358</v>
      </c>
      <c r="C361" t="str">
        <f>VENTAS!B360</f>
        <v xml:space="preserve">LC2 - 36 - 2 </v>
      </c>
      <c r="D361" t="str">
        <f>VENTAS!C360</f>
        <v>VENDIDO</v>
      </c>
      <c r="E361">
        <f>VENTAS!D360</f>
        <v>28000000</v>
      </c>
      <c r="F361">
        <f>VENTAS!J360</f>
        <v>24000000</v>
      </c>
      <c r="G361">
        <f>VENTAS!F360</f>
        <v>46098</v>
      </c>
      <c r="H361">
        <f>VENTAS!K360</f>
        <v>24</v>
      </c>
      <c r="I361" t="str">
        <f>VENTAS!M360</f>
        <v xml:space="preserve">17 DE CADA MES </v>
      </c>
      <c r="J361">
        <f>VENTAS!L360</f>
        <v>1000000</v>
      </c>
      <c r="K361">
        <f>IF(N($H361)&lt;1,"",$G361+31)</f>
        <v>46129</v>
      </c>
      <c r="L361">
        <f>IF(K361="","",TODAY()-K361)</f>
        <v>189</v>
      </c>
      <c r="M361">
        <v>46128</v>
      </c>
      <c r="N361">
        <v>1000000</v>
      </c>
      <c r="O361" t="str">
        <f>IF(K361="","SIN ESTADO",IF(M361&lt;&gt;"","PAGA",IF(L361&gt;0,"VENCIDA",IF(L361&gt;=-5,"POR VENCER","AL DÍA"))))</f>
        <v>PAGA</v>
      </c>
      <c r="P361" t="str">
        <v>TRANSFERENCIA</v>
      </c>
      <c r="Q361">
        <f>IF(N($H361)&lt;2,"",IF(K361="","",K361+31))</f>
        <v>46160</v>
      </c>
      <c r="R361">
        <f>IF(Q361="","",TODAY()-Q361)</f>
        <v>158</v>
      </c>
      <c r="S361">
        <v>46157</v>
      </c>
      <c r="T361">
        <v>1000000</v>
      </c>
      <c r="U361" t="str">
        <f>IF(Q361="","SIN ESTADO",IF(S361&lt;&gt;"","PAGA",IF(R361&gt;0,"VENCIDA",IF(R361&gt;=-5,"POR VENCER","AL DÍA"))))</f>
        <v>PAGA</v>
      </c>
      <c r="V361" t="str">
        <v>TRANSFERENCIA</v>
      </c>
      <c r="W361">
        <f>IF(N($H361)&lt;3,"",IF(Q361="","",Q361+31))</f>
        <v>46191</v>
      </c>
      <c r="X361">
        <f>IF(W361="","",TODAY()-W361)</f>
        <v>127</v>
      </c>
      <c r="Y361">
        <v>46185</v>
      </c>
      <c r="Z361">
        <v>1000000</v>
      </c>
      <c r="AA361" t="str">
        <f>IF(W361="","SIN ESTADO",IF(Y361&lt;&gt;"","PAGA",IF(X361&gt;0,"VENCIDA",IF(X361&gt;=-5,"POR VENCER","AL DÍA"))))</f>
        <v>PAGA</v>
      </c>
      <c r="AB361" t="str">
        <v>TRANSFERENCIA</v>
      </c>
      <c r="AC361">
        <f>IF(N($H361)&lt;4,"",IF(W361="","",W361+31))</f>
        <v>46222</v>
      </c>
      <c r="AD361">
        <f>IF(AC361="","",TODAY()-AC361)</f>
        <v>96</v>
      </c>
      <c r="AE361">
        <v>46220</v>
      </c>
      <c r="AF361">
        <v>1000000</v>
      </c>
      <c r="AG361" t="str">
        <f>IF(AC361="","SIN ESTADO",IF(AE361&lt;&gt;"","PAGA",IF(AD361&gt;0,"VENCIDA",IF(AD361&gt;=-5,"POR VENCER","AL DÍA"))))</f>
        <v>PAGA</v>
      </c>
      <c r="AH361" t="str">
        <v>TRANSFERENCIA</v>
      </c>
      <c r="AI361">
        <f>IF(N($H361)&lt;5,"",IF(AC361="","",AC361+31))</f>
        <v>46253</v>
      </c>
      <c r="AJ361">
        <f>IF(AI361="","",TODAY()-AI361)</f>
        <v>65</v>
      </c>
      <c r="AK361">
        <v>46247</v>
      </c>
      <c r="AL361">
        <v>1000000</v>
      </c>
      <c r="AM361" t="str">
        <f>IF(AI361="","SIN ESTADO",IF(AK361&lt;&gt;"","PAGA",IF(AJ361&gt;0,"VENCIDA",IF(AJ361&gt;=-5,"POR VENCER","AL DÍA"))))</f>
        <v>PAGA</v>
      </c>
      <c r="AO361">
        <f>IF(N($H361)&lt;6,"",IF(AI361="","",AI361+31))</f>
        <v>46284</v>
      </c>
      <c r="AP361">
        <f>IF(AO361="","",TODAY()-AO361)</f>
        <v>34</v>
      </c>
      <c r="AQ361">
        <v>46284</v>
      </c>
      <c r="AR361">
        <v>1000000</v>
      </c>
      <c r="AS361" t="str">
        <f>IF(AO361="","SIN ESTADO",IF(AQ361&lt;&gt;"","PAGA",IF(AP361&gt;0,"VENCIDA",IF(AP361&gt;=-5,"POR VENCER","AL DÍA"))))</f>
        <v>PAGA</v>
      </c>
      <c r="AT361" t="str">
        <v>TRANSFERENCIA</v>
      </c>
      <c r="AU361">
        <f>IF(N($H361)&lt;7,"",IF(AO361="","",AO361+31))</f>
        <v>46315</v>
      </c>
      <c r="AV361">
        <f>IF(AU361="","",TODAY()-AU361)</f>
        <v>3</v>
      </c>
      <c r="AY361" t="str">
        <f>IF(AU361="","SIN ESTADO",IF(AW361&lt;&gt;"","PAGA",IF(AV361&gt;0,"VENCIDA",IF(AV361&gt;=-5,"POR VENCER","AL DÍA"))))</f>
        <v>VENCIDA</v>
      </c>
      <c r="BA361">
        <f>IF(N($H361)&lt;8,"",IF(AU361="","",AU361+31))</f>
        <v>46346</v>
      </c>
      <c r="BB361">
        <f>IF(BA361="","",TODAY()-BA361)</f>
        <v>-28</v>
      </c>
      <c r="BE361" t="str">
        <f>IF(BA361="","SIN ESTADO",IF(BC361&lt;&gt;"","PAGA",IF(BB361&gt;0,"VENCIDA",IF(BB361&gt;=-5,"POR VENCER","AL DÍA"))))</f>
        <v>AL DÍA</v>
      </c>
      <c r="BG361">
        <f>IF(N($H361)&lt;9,"",IF(BA361="","",BA361+31))</f>
        <v>46377</v>
      </c>
      <c r="BH361">
        <f>IF(BG361="","",TODAY()-BG361)</f>
        <v>-59</v>
      </c>
      <c r="BK361" t="str">
        <f>IF(BG361="","SIN ESTADO",IF(BI361&lt;&gt;"","PAGA",IF(BH361&gt;0,"VENCIDA",IF(BH361&gt;=-5,"POR VENCER","AL DÍA"))))</f>
        <v>AL DÍA</v>
      </c>
      <c r="BM361">
        <f>IF(N($H361)&lt;10,"",IF(BG361="","",BG361+31))</f>
        <v>46408</v>
      </c>
      <c r="BN361">
        <f>IF(BM361="","",TODAY()-BM361)</f>
        <v>-90</v>
      </c>
      <c r="BQ361" t="str">
        <f>IF(BM361="","SIN ESTADO",IF(BO361&lt;&gt;"","PAGA",IF(BN361&gt;0,"VENCIDA",IF(BN361&gt;=-5,"POR VENCER","AL DÍA"))))</f>
        <v>AL DÍA</v>
      </c>
      <c r="BS361">
        <f>IF(N($H361)&lt;11,"",IF(BM361="","",BM361+31))</f>
        <v>46439</v>
      </c>
      <c r="BT361">
        <f>IF(BS361="","",TODAY()-BS361)</f>
        <v>-121</v>
      </c>
      <c r="BW361" t="str">
        <f>IF(BS361="","SIN ESTADO",IF(BU361&lt;&gt;"","PAGA",IF(BT361&gt;0,"VENCIDA",IF(BT361&gt;=-5,"POR VENCER","AL DÍA"))))</f>
        <v>AL DÍA</v>
      </c>
      <c r="BY361">
        <f>IF(N($H361)&lt;12,"",IF(BS361="","",BS361+31))</f>
        <v>46470</v>
      </c>
      <c r="BZ361">
        <f>IF(BY361="","",TODAY()-BY361)</f>
        <v>-152</v>
      </c>
      <c r="CC361" t="str">
        <f>IF(BY361="","SIN ESTADO",IF(CA361&lt;&gt;"","PAGA",IF(BZ361&gt;0,"VENCIDA",IF(BZ361&gt;=-5,"POR VENCER","AL DÍA"))))</f>
        <v>AL DÍA</v>
      </c>
      <c r="CE361">
        <f>IF(N($H361)&lt;13,"",IF(BY361="","",BY361+31))</f>
        <v>46501</v>
      </c>
      <c r="CF361">
        <f>IF(CE361="","",TODAY()-CE361)</f>
        <v>-183</v>
      </c>
      <c r="CI361" t="str">
        <f>IF(CE361="","SIN ESTADO",IF(CG361&lt;&gt;"","PAGA",IF(CF361&gt;0,"VENCIDA",IF(CF361&gt;=-5,"POR VENCER","AL DÍA"))))</f>
        <v>AL DÍA</v>
      </c>
      <c r="CK361">
        <f>IF(N($H361)&lt;14,"",IF(CE361="","",CE361+31))</f>
        <v>46532</v>
      </c>
      <c r="CL361">
        <f>IF(CK361="","",TODAY()-CK361)</f>
        <v>-214</v>
      </c>
      <c r="CO361" t="str">
        <f>IF(CK361="","SIN ESTADO",IF(CM361&lt;&gt;"","PAGA",IF(CL361&gt;0,"VENCIDA",IF(CL361&gt;=-5,"POR VENCER","AL DÍA"))))</f>
        <v>AL DÍA</v>
      </c>
      <c r="CQ361">
        <f>IF(N($H361)&lt;15,"",IF(CK361="","",CK361+31))</f>
        <v>46563</v>
      </c>
      <c r="CR361">
        <f>IF(CQ361="","",TODAY()-CQ361)</f>
        <v>-245</v>
      </c>
      <c r="CU361" t="str">
        <f>IF(CQ361="","SIN ESTADO",IF(CS361&lt;&gt;"","PAGA",IF(CR361&gt;0,"VENCIDA",IF(CR361&gt;=-5,"POR VENCER","AL DÍA"))))</f>
        <v>AL DÍA</v>
      </c>
      <c r="CW361">
        <f>IF(N($H361)&lt;16,"",IF(CQ361="","",CQ361+31))</f>
        <v>46594</v>
      </c>
      <c r="CX361">
        <f>IF(CW361="","",TODAY()-CW361)</f>
        <v>-276</v>
      </c>
      <c r="DA361" t="str">
        <f>IF(CW361="","SIN ESTADO",IF(CY361&lt;&gt;"","PAGA",IF(CX361&gt;0,"VENCIDA",IF(CX361&gt;=-5,"POR VENCER","AL DÍA"))))</f>
        <v>AL DÍA</v>
      </c>
      <c r="DC361">
        <f>IF(N($H361)&lt;17,"",IF(CW361="","",CW361+31))</f>
        <v>46625</v>
      </c>
      <c r="DD361">
        <f>IF(DC361="","",TODAY()-DC361)</f>
        <v>-307</v>
      </c>
      <c r="DG361" t="str">
        <f>IF(DC361="","SIN ESTADO",IF(DE361&lt;&gt;"","PAGA",IF(DD361&gt;0,"VENCIDA",IF(DD361&gt;=-5,"POR VENCER","AL DÍA"))))</f>
        <v>AL DÍA</v>
      </c>
      <c r="DI361">
        <f>IF(N($H361)&lt;18,"",IF(DC361="","",DC361+31))</f>
        <v>46656</v>
      </c>
      <c r="DJ361">
        <f>IF(DI361="","",TODAY()-DI361)</f>
        <v>-338</v>
      </c>
      <c r="DM361" t="str">
        <f>IF(DI361="","SIN ESTADO",IF(DK361&lt;&gt;"","PAGA",IF(DJ361&gt;0,"VENCIDA",IF(DJ361&gt;=-5,"POR VENCER","AL DÍA"))))</f>
        <v>AL DÍA</v>
      </c>
      <c r="DO361">
        <f>IF(N($H361)&lt;19,"",IF(DI361="","",DI361+31))</f>
        <v>46687</v>
      </c>
      <c r="DP361">
        <f>IF(DO361="","",TODAY()-DO361)</f>
        <v>-369</v>
      </c>
      <c r="DS361" t="str">
        <f>IF(DO361="","SIN ESTADO",IF(DQ361&lt;&gt;"","PAGA",IF(DP361&gt;0,"VENCIDA",IF(DP361&gt;=-5,"POR VENCER","AL DÍA"))))</f>
        <v>AL DÍA</v>
      </c>
      <c r="DU361">
        <f>IF(N($H361)&lt;20,"",IF(DO361="","",DO361+31))</f>
        <v>46718</v>
      </c>
      <c r="DV361">
        <f>IF(DU361="","",TODAY()-DU361)</f>
        <v>-400</v>
      </c>
      <c r="DY361" t="str">
        <f>IF(DU361="","SIN ESTADO",IF(DW361&lt;&gt;"","PAGA",IF(DV361&gt;0,"VENCIDA",IF(DV361&gt;=-5,"POR VENCER","AL DÍA"))))</f>
        <v>AL DÍA</v>
      </c>
      <c r="EA361">
        <f>IF(N($H361)&lt;21,"",IF(DU361="","",DU361+31))</f>
        <v>46749</v>
      </c>
      <c r="EB361">
        <f>IF(EA361="","",TODAY()-EA361)</f>
        <v>-431</v>
      </c>
      <c r="EE361" t="str">
        <f>IF(EA361="","SIN ESTADO",IF(EC361&lt;&gt;"","PAGA",IF(EB361&gt;0,"VENCIDA",IF(EB361&gt;=-5,"POR VENCER","AL DÍA"))))</f>
        <v>AL DÍA</v>
      </c>
      <c r="EG361">
        <f>IF(N($H361)&lt;22,"",IF(EA361="","",EA361+31))</f>
        <v>46780</v>
      </c>
      <c r="EH361">
        <f>IF(EG361="","",TODAY()-EG361)</f>
        <v>-462</v>
      </c>
      <c r="EK361" t="str">
        <f>IF(EG361="","SIN ESTADO",IF(EI361&lt;&gt;"","PAGA",IF(EH361&gt;0,"VENCIDA",IF(EH361&gt;=-5,"POR VENCER","AL DÍA"))))</f>
        <v>AL DÍA</v>
      </c>
      <c r="EM361">
        <f>IF(N($H361)&lt;23,"",IF(EG361="","",EG361+31))</f>
        <v>46811</v>
      </c>
      <c r="EN361">
        <f>IF(EM361="","",TODAY()-EM361)</f>
        <v>-493</v>
      </c>
      <c r="EQ361" t="str">
        <f>IF(EM361="","SIN ESTADO",IF(EO361&lt;&gt;"","PAGA",IF(EN361&gt;0,"VENCIDA",IF(EN361&gt;=-5,"POR VENCER","AL DÍA"))))</f>
        <v>AL DÍA</v>
      </c>
      <c r="ES361">
        <f>IF(N($H361)&lt;24,"",IF(EM361="","",EM361+31))</f>
        <v>46842</v>
      </c>
      <c r="ET361">
        <f>IF(ES361="","",TODAY()-ES361)</f>
        <v>-524</v>
      </c>
      <c r="EW361" t="str">
        <f>IF(ES361="","SIN ESTADO",IF(EU361&lt;&gt;"","PAGA",IF(ET361&gt;0,"VENCIDA",IF(ET361&gt;=-5,"POR VENCER","AL DÍA"))))</f>
        <v>AL DÍA</v>
      </c>
      <c r="EY361" t="str">
        <f>IF(N($H361)&lt;25,"",IF(ES361="","",ES361+31))</f>
        <v/>
      </c>
      <c r="EZ361" t="str">
        <f>IF(EY361="","",TODAY()-EY361)</f>
        <v/>
      </c>
      <c r="FC361" t="str">
        <f>IF(EY361="","SIN ESTADO",IF(FA361&lt;&gt;"","PAGA",IF(EZ361&gt;0,"VENCIDA",IF(EZ361&gt;=-5,"POR VENCER","AL DÍA"))))</f>
        <v>SIN ESTADO</v>
      </c>
      <c r="FE361" t="str">
        <f>IF(N($H361)&lt;26,"",IF(EY361="","",EY361+31))</f>
        <v/>
      </c>
      <c r="FF361" t="str">
        <f>IF(FE361="","",TODAY()-FE361)</f>
        <v/>
      </c>
      <c r="FI361" t="str">
        <f>IF(FE361="","SIN ESTADO",IF(FG361&lt;&gt;"","PAGA",IF(FF361&gt;0,"VENCIDA",IF(FF361&gt;=-5,"POR VENCER","AL DÍA"))))</f>
        <v>SIN ESTADO</v>
      </c>
      <c r="FK361" t="str">
        <f>IF(N($H361)&lt;27,"",IF(FE361="","",FE361+31))</f>
        <v/>
      </c>
      <c r="FL361" t="str">
        <f>IF(FK361="","",TODAY()-FK361)</f>
        <v/>
      </c>
      <c r="FO361" t="str">
        <f>IF(FK361="","SIN ESTADO",IF(FM361&lt;&gt;"","PAGA",IF(FL361&gt;0,"VENCIDA",IF(FL361&gt;=-5,"POR VENCER","AL DÍA"))))</f>
        <v>SIN ESTADO</v>
      </c>
      <c r="FQ361" t="str">
        <f>IF(N($H361)&lt;28,"",IF(FK361="","",FK361+31))</f>
        <v/>
      </c>
      <c r="FR361" t="str">
        <f>IF(FQ361="","",TODAY()-FQ361)</f>
        <v/>
      </c>
      <c r="FU361" t="str">
        <f>IF(FQ361="","SIN ESTADO",IF(FS361&lt;&gt;"","PAGA",IF(FR361&gt;0,"VENCIDA",IF(FR361&gt;=-5,"POR VENCER","AL DÍA"))))</f>
        <v>SIN ESTADO</v>
      </c>
      <c r="FW361" t="str">
        <f>IF(N($H361)&lt;29,"",IF(FQ361="","",FQ361+31))</f>
        <v/>
      </c>
      <c r="FX361" t="str">
        <f>IF(FW361="","",TODAY()-FW361)</f>
        <v/>
      </c>
      <c r="GA361" t="str">
        <f>IF(FW361="","SIN ESTADO",IF(FY361&lt;&gt;"","PAGA",IF(FX361&gt;0,"VENCIDA",IF(FX361&gt;=-5,"POR VENCER","AL DÍA"))))</f>
        <v>SIN ESTADO</v>
      </c>
      <c r="GC361" t="str">
        <f>IF(N($H361)&lt;30,"",IF(FW361="","",FW361+31))</f>
        <v/>
      </c>
      <c r="GD361" t="str">
        <f>IF(GC361="","",TODAY()-GC361)</f>
        <v/>
      </c>
      <c r="GG361" t="str">
        <f>IF(GC361="","SIN ESTADO",IF(GE361&lt;&gt;"","PAGA",IF(GD361&gt;0,"VENCIDA",IF(GD361&gt;=-5,"POR VENCER","AL DÍA"))))</f>
        <v>SIN ESTADO</v>
      </c>
      <c r="GI361" t="str">
        <f>IF(N($H361)&lt;31,"",IF(GC361="","",GC361+31))</f>
        <v/>
      </c>
      <c r="GJ361" t="str">
        <f>IF(GI361="","",TODAY()-GI361)</f>
        <v/>
      </c>
      <c r="GM361" t="str">
        <f>IF(GI361="","SIN ESTADO",IF(GK361&lt;&gt;"","PAGA",IF(GJ361&gt;0,"VENCIDA",IF(GJ361&gt;=-5,"POR VENCER","AL DÍA"))))</f>
        <v>SIN ESTADO</v>
      </c>
      <c r="GO361" t="str">
        <f>IF(N($H361)&lt;32,"",IF(GI361="","",GI361+31))</f>
        <v/>
      </c>
      <c r="GP361" t="str">
        <f>IF(GO361="","",TODAY()-GO361)</f>
        <v/>
      </c>
      <c r="GS361" t="str">
        <f>IF(GO361="","SIN ESTADO",IF(GQ361&lt;&gt;"","PAGA",IF(GP361&gt;0,"VENCIDA",IF(GP361&gt;=-5,"POR VENCER","AL DÍA"))))</f>
        <v>SIN ESTADO</v>
      </c>
      <c r="GU361" t="str">
        <f>IF(N($H361)&lt;33,"",IF(GO361="","",GO361+31))</f>
        <v/>
      </c>
      <c r="GV361" t="str">
        <f>IF(GU361="","",TODAY()-GU361)</f>
        <v/>
      </c>
      <c r="GY361" t="str">
        <f>IF(GU361="","SIN ESTADO",IF(GW361&lt;&gt;"","PAGA",IF(GV361&gt;0,"VENCIDA",IF(GV361&gt;=-5,"POR VENCER","AL DÍA"))))</f>
        <v>SIN ESTADO</v>
      </c>
      <c r="HA361" t="str">
        <f>IF(N($H361)&lt;34,"",IF(GU361="","",GU361+31))</f>
        <v/>
      </c>
      <c r="HB361" t="str">
        <f>IF(HA361="","",TODAY()-HA361)</f>
        <v/>
      </c>
      <c r="HE361" t="str">
        <f>IF(HA361="","SIN ESTADO",IF(HC361&lt;&gt;"","PAGA",IF(HB361&gt;0,"VENCIDA",IF(HB361&gt;=-5,"POR VENCER","AL DÍA"))))</f>
        <v>SIN ESTADO</v>
      </c>
      <c r="HG361" t="str">
        <f>IF(N($H361)&lt;35,"",IF(HA361="","",HA361+31))</f>
        <v/>
      </c>
      <c r="HH361" t="str">
        <f>IF(HG361="","",TODAY()-HG361)</f>
        <v/>
      </c>
      <c r="HK361" t="str">
        <f>IF(HG361="","SIN ESTADO",IF(HI361&lt;&gt;"","PAGA",IF(HH361&gt;0,"VENCIDA",IF(HH361&gt;=-5,"POR VENCER","AL DÍA"))))</f>
        <v>SIN ESTADO</v>
      </c>
      <c r="HM361" t="str">
        <f>IF(N($H361)&lt;36,"",IF(HG361="","",HG361+31))</f>
        <v/>
      </c>
      <c r="HN361" t="str">
        <f>IF(HM361="","",TODAY()-HM361)</f>
        <v/>
      </c>
      <c r="HQ361" t="str">
        <f>IF(HM361="","SIN ESTADO",IF(HO361&lt;&gt;"","PAGA",IF(HN361&gt;0,"VENCIDA",IF(HN361&gt;=-5,"POR VENCER","AL DÍA"))))</f>
        <v>SIN ESTADO</v>
      </c>
      <c r="HS361">
        <f>N361+T361+Z361+AF361+AL361+AR361+AX361+BD361+BJ361+BP361+BV361+CB361+CH361+CN361+CT361+CZ361+DF361+DL361+DR361+DX361+ED361+EJ361+EP361+EV361+FB361+FH361+FN361+FT361+FZ361+GF361+GL361+GR361+GX361+HD361+HJ361+HP361</f>
        <v>6000000</v>
      </c>
      <c r="HU361">
        <f>IFERROR(N($J361),0)</f>
        <v>1000000</v>
      </c>
      <c r="HW361">
        <f>SUMPRODUCT((MOD(COLUMN($M361:$HR361)-COLUMN($M361),6)=0)*ISNUMBER($M361:$HR361)*($M361:$HR361&gt;=RESUMEN!$C$26)*($M361:$HR361&lt;=RESUMEN!$C$27)*IFERROR(N($N361:$HS361),0))</f>
        <v>1000000</v>
      </c>
      <c r="HX361">
        <f>SUMPRODUCT((MOD(COLUMN($M361:$HR361)-COLUMN($M361),6)=0)*ISNUMBER($M361:$HR361)*($M361:$HR361&gt;=RESUMEN!$C$26)*($M361:$HR361&lt;=RESUMEN!$C$27))</f>
        <v>1</v>
      </c>
    </row>
    <row r="362">
      <c r="B362">
        <f>VENTAS!A361</f>
        <v>359</v>
      </c>
      <c r="C362" t="str">
        <f>VENTAS!B361</f>
        <v xml:space="preserve">LC2 - 36 - 3 </v>
      </c>
      <c r="D362" t="str">
        <f>VENTAS!C361</f>
        <v>VENDIDO</v>
      </c>
      <c r="E362">
        <f>VENTAS!D361</f>
        <v>27000000</v>
      </c>
      <c r="F362">
        <f>VENTAS!J361</f>
        <v>22000000</v>
      </c>
      <c r="G362">
        <f>VENTAS!F361</f>
        <v>46087</v>
      </c>
      <c r="H362">
        <f>VENTAS!K361</f>
        <v>24</v>
      </c>
      <c r="I362" t="str">
        <f>VENTAS!M361</f>
        <v xml:space="preserve">06 DE CADA MES </v>
      </c>
      <c r="J362">
        <f>VENTAS!L361</f>
        <v>916666.6666666666</v>
      </c>
      <c r="K362">
        <f>IF(N($H362)&lt;1,"",$G362+31)</f>
        <v>46118</v>
      </c>
      <c r="L362">
        <f>IF(K362="","",TODAY()-K362)</f>
        <v>200</v>
      </c>
      <c r="M362">
        <v>46118</v>
      </c>
      <c r="N362">
        <v>1000000</v>
      </c>
      <c r="O362" t="str">
        <f>IF(K362="","SIN ESTADO",IF(M362&lt;&gt;"","PAGA",IF(L362&gt;0,"VENCIDA",IF(L362&gt;=-5,"POR VENCER","AL DÍA"))))</f>
        <v>PAGA</v>
      </c>
      <c r="P362" t="str">
        <v>TRANSFERENCIA</v>
      </c>
      <c r="Q362">
        <f>IF(N($H362)&lt;2,"",IF(K362="","",K362+31))</f>
        <v>46149</v>
      </c>
      <c r="R362">
        <f>IF(Q362="","",TODAY()-Q362)</f>
        <v>169</v>
      </c>
      <c r="S362">
        <v>46138</v>
      </c>
      <c r="T362">
        <v>1000000</v>
      </c>
      <c r="U362" t="str">
        <f>IF(Q362="","SIN ESTADO",IF(S362&lt;&gt;"","PAGA",IF(R362&gt;0,"VENCIDA",IF(R362&gt;=-5,"POR VENCER","AL DÍA"))))</f>
        <v>PAGA</v>
      </c>
      <c r="V362" t="str">
        <v>EFECTIVO</v>
      </c>
      <c r="W362">
        <f>IF(N($H362)&lt;3,"",IF(Q362="","",Q362+31))</f>
        <v>46180</v>
      </c>
      <c r="X362">
        <f>IF(W362="","",TODAY()-W362)</f>
        <v>138</v>
      </c>
      <c r="Y362">
        <v>46190</v>
      </c>
      <c r="Z362">
        <v>1000000</v>
      </c>
      <c r="AA362" t="str">
        <f>IF(W362="","SIN ESTADO",IF(Y362&lt;&gt;"","PAGA",IF(X362&gt;0,"VENCIDA",IF(X362&gt;=-5,"POR VENCER","AL DÍA"))))</f>
        <v>PAGA</v>
      </c>
      <c r="AB362" t="str">
        <v>TRANSFERENCIA</v>
      </c>
      <c r="AC362">
        <f>IF(N($H362)&lt;4,"",IF(W362="","",W362+31))</f>
        <v>46211</v>
      </c>
      <c r="AD362">
        <f>IF(AC362="","",TODAY()-AC362)</f>
        <v>107</v>
      </c>
      <c r="AE362">
        <v>46270</v>
      </c>
      <c r="AF362">
        <v>1000000</v>
      </c>
      <c r="AG362" t="str">
        <f>IF(AC362="","SIN ESTADO",IF(AE362&lt;&gt;"","PAGA",IF(AD362&gt;0,"VENCIDA",IF(AD362&gt;=-5,"POR VENCER","AL DÍA"))))</f>
        <v>PAGA</v>
      </c>
      <c r="AH362" t="str">
        <v>TRANSFERENCIA</v>
      </c>
      <c r="AI362">
        <f>IF(N($H362)&lt;5,"",IF(AC362="","",AC362+31))</f>
        <v>46242</v>
      </c>
      <c r="AJ362">
        <f>IF(AI362="","",TODAY()-AI362)</f>
        <v>76</v>
      </c>
      <c r="AK362">
        <v>46301</v>
      </c>
      <c r="AL362">
        <v>1000000</v>
      </c>
      <c r="AM362" t="str">
        <f>IF(AI362="","SIN ESTADO",IF(AK362&lt;&gt;"","PAGA",IF(AJ362&gt;0,"VENCIDA",IF(AJ362&gt;=-5,"POR VENCER","AL DÍA"))))</f>
        <v>PAGA</v>
      </c>
      <c r="AN362" t="str">
        <v>TRANSFERENCIA</v>
      </c>
      <c r="AO362">
        <f>IF(N($H362)&lt;6,"",IF(AI362="","",AI362+31))</f>
        <v>46273</v>
      </c>
      <c r="AP362">
        <f>IF(AO362="","",TODAY()-AO362)</f>
        <v>45</v>
      </c>
      <c r="AS362" t="str">
        <f>IF(AO362="","SIN ESTADO",IF(AQ362&lt;&gt;"","PAGA",IF(AP362&gt;0,"VENCIDA",IF(AP362&gt;=-5,"POR VENCER","AL DÍA"))))</f>
        <v>VENCIDA</v>
      </c>
      <c r="AU362">
        <f>IF(N($H362)&lt;7,"",IF(AO362="","",AO362+31))</f>
        <v>46304</v>
      </c>
      <c r="AV362">
        <f>IF(AU362="","",TODAY()-AU362)</f>
        <v>14</v>
      </c>
      <c r="AY362" t="str">
        <f>IF(AU362="","SIN ESTADO",IF(AW362&lt;&gt;"","PAGA",IF(AV362&gt;0,"VENCIDA",IF(AV362&gt;=-5,"POR VENCER","AL DÍA"))))</f>
        <v>VENCIDA</v>
      </c>
      <c r="BA362">
        <f>IF(N($H362)&lt;8,"",IF(AU362="","",AU362+31))</f>
        <v>46335</v>
      </c>
      <c r="BB362">
        <f>IF(BA362="","",TODAY()-BA362)</f>
        <v>-17</v>
      </c>
      <c r="BE362" t="str">
        <f>IF(BA362="","SIN ESTADO",IF(BC362&lt;&gt;"","PAGA",IF(BB362&gt;0,"VENCIDA",IF(BB362&gt;=-5,"POR VENCER","AL DÍA"))))</f>
        <v>AL DÍA</v>
      </c>
      <c r="BG362">
        <f>IF(N($H362)&lt;9,"",IF(BA362="","",BA362+31))</f>
        <v>46366</v>
      </c>
      <c r="BH362">
        <f>IF(BG362="","",TODAY()-BG362)</f>
        <v>-48</v>
      </c>
      <c r="BK362" t="str">
        <f>IF(BG362="","SIN ESTADO",IF(BI362&lt;&gt;"","PAGA",IF(BH362&gt;0,"VENCIDA",IF(BH362&gt;=-5,"POR VENCER","AL DÍA"))))</f>
        <v>AL DÍA</v>
      </c>
      <c r="BM362">
        <f>IF(N($H362)&lt;10,"",IF(BG362="","",BG362+31))</f>
        <v>46397</v>
      </c>
      <c r="BN362">
        <f>IF(BM362="","",TODAY()-BM362)</f>
        <v>-79</v>
      </c>
      <c r="BQ362" t="str">
        <f>IF(BM362="","SIN ESTADO",IF(BO362&lt;&gt;"","PAGA",IF(BN362&gt;0,"VENCIDA",IF(BN362&gt;=-5,"POR VENCER","AL DÍA"))))</f>
        <v>AL DÍA</v>
      </c>
      <c r="BS362">
        <f>IF(N($H362)&lt;11,"",IF(BM362="","",BM362+31))</f>
        <v>46428</v>
      </c>
      <c r="BT362">
        <f>IF(BS362="","",TODAY()-BS362)</f>
        <v>-110</v>
      </c>
      <c r="BW362" t="str">
        <f>IF(BS362="","SIN ESTADO",IF(BU362&lt;&gt;"","PAGA",IF(BT362&gt;0,"VENCIDA",IF(BT362&gt;=-5,"POR VENCER","AL DÍA"))))</f>
        <v>AL DÍA</v>
      </c>
      <c r="BY362">
        <f>IF(N($H362)&lt;12,"",IF(BS362="","",BS362+31))</f>
        <v>46459</v>
      </c>
      <c r="BZ362">
        <f>IF(BY362="","",TODAY()-BY362)</f>
        <v>-141</v>
      </c>
      <c r="CC362" t="str">
        <f>IF(BY362="","SIN ESTADO",IF(CA362&lt;&gt;"","PAGA",IF(BZ362&gt;0,"VENCIDA",IF(BZ362&gt;=-5,"POR VENCER","AL DÍA"))))</f>
        <v>AL DÍA</v>
      </c>
      <c r="CE362">
        <f>IF(N($H362)&lt;13,"",IF(BY362="","",BY362+31))</f>
        <v>46490</v>
      </c>
      <c r="CF362">
        <f>IF(CE362="","",TODAY()-CE362)</f>
        <v>-172</v>
      </c>
      <c r="CI362" t="str">
        <f>IF(CE362="","SIN ESTADO",IF(CG362&lt;&gt;"","PAGA",IF(CF362&gt;0,"VENCIDA",IF(CF362&gt;=-5,"POR VENCER","AL DÍA"))))</f>
        <v>AL DÍA</v>
      </c>
      <c r="CK362">
        <f>IF(N($H362)&lt;14,"",IF(CE362="","",CE362+31))</f>
        <v>46521</v>
      </c>
      <c r="CL362">
        <f>IF(CK362="","",TODAY()-CK362)</f>
        <v>-203</v>
      </c>
      <c r="CO362" t="str">
        <f>IF(CK362="","SIN ESTADO",IF(CM362&lt;&gt;"","PAGA",IF(CL362&gt;0,"VENCIDA",IF(CL362&gt;=-5,"POR VENCER","AL DÍA"))))</f>
        <v>AL DÍA</v>
      </c>
      <c r="CQ362">
        <f>IF(N($H362)&lt;15,"",IF(CK362="","",CK362+31))</f>
        <v>46552</v>
      </c>
      <c r="CR362">
        <f>IF(CQ362="","",TODAY()-CQ362)</f>
        <v>-234</v>
      </c>
      <c r="CU362" t="str">
        <f>IF(CQ362="","SIN ESTADO",IF(CS362&lt;&gt;"","PAGA",IF(CR362&gt;0,"VENCIDA",IF(CR362&gt;=-5,"POR VENCER","AL DÍA"))))</f>
        <v>AL DÍA</v>
      </c>
      <c r="CW362">
        <f>IF(N($H362)&lt;16,"",IF(CQ362="","",CQ362+31))</f>
        <v>46583</v>
      </c>
      <c r="CX362">
        <f>IF(CW362="","",TODAY()-CW362)</f>
        <v>-265</v>
      </c>
      <c r="DA362" t="str">
        <f>IF(CW362="","SIN ESTADO",IF(CY362&lt;&gt;"","PAGA",IF(CX362&gt;0,"VENCIDA",IF(CX362&gt;=-5,"POR VENCER","AL DÍA"))))</f>
        <v>AL DÍA</v>
      </c>
      <c r="DC362">
        <f>IF(N($H362)&lt;17,"",IF(CW362="","",CW362+31))</f>
        <v>46614</v>
      </c>
      <c r="DD362">
        <f>IF(DC362="","",TODAY()-DC362)</f>
        <v>-296</v>
      </c>
      <c r="DG362" t="str">
        <f>IF(DC362="","SIN ESTADO",IF(DE362&lt;&gt;"","PAGA",IF(DD362&gt;0,"VENCIDA",IF(DD362&gt;=-5,"POR VENCER","AL DÍA"))))</f>
        <v>AL DÍA</v>
      </c>
      <c r="DI362">
        <f>IF(N($H362)&lt;18,"",IF(DC362="","",DC362+31))</f>
        <v>46645</v>
      </c>
      <c r="DJ362">
        <f>IF(DI362="","",TODAY()-DI362)</f>
        <v>-327</v>
      </c>
      <c r="DM362" t="str">
        <f>IF(DI362="","SIN ESTADO",IF(DK362&lt;&gt;"","PAGA",IF(DJ362&gt;0,"VENCIDA",IF(DJ362&gt;=-5,"POR VENCER","AL DÍA"))))</f>
        <v>AL DÍA</v>
      </c>
      <c r="DO362">
        <f>IF(N($H362)&lt;19,"",IF(DI362="","",DI362+31))</f>
        <v>46676</v>
      </c>
      <c r="DP362">
        <f>IF(DO362="","",TODAY()-DO362)</f>
        <v>-358</v>
      </c>
      <c r="DS362" t="str">
        <f>IF(DO362="","SIN ESTADO",IF(DQ362&lt;&gt;"","PAGA",IF(DP362&gt;0,"VENCIDA",IF(DP362&gt;=-5,"POR VENCER","AL DÍA"))))</f>
        <v>AL DÍA</v>
      </c>
      <c r="DU362">
        <f>IF(N($H362)&lt;20,"",IF(DO362="","",DO362+31))</f>
        <v>46707</v>
      </c>
      <c r="DV362">
        <f>IF(DU362="","",TODAY()-DU362)</f>
        <v>-389</v>
      </c>
      <c r="DY362" t="str">
        <f>IF(DU362="","SIN ESTADO",IF(DW362&lt;&gt;"","PAGA",IF(DV362&gt;0,"VENCIDA",IF(DV362&gt;=-5,"POR VENCER","AL DÍA"))))</f>
        <v>AL DÍA</v>
      </c>
      <c r="EA362">
        <f>IF(N($H362)&lt;21,"",IF(DU362="","",DU362+31))</f>
        <v>46738</v>
      </c>
      <c r="EB362">
        <f>IF(EA362="","",TODAY()-EA362)</f>
        <v>-420</v>
      </c>
      <c r="EE362" t="str">
        <f>IF(EA362="","SIN ESTADO",IF(EC362&lt;&gt;"","PAGA",IF(EB362&gt;0,"VENCIDA",IF(EB362&gt;=-5,"POR VENCER","AL DÍA"))))</f>
        <v>AL DÍA</v>
      </c>
      <c r="EG362">
        <f>IF(N($H362)&lt;22,"",IF(EA362="","",EA362+31))</f>
        <v>46769</v>
      </c>
      <c r="EH362">
        <f>IF(EG362="","",TODAY()-EG362)</f>
        <v>-451</v>
      </c>
      <c r="EK362" t="str">
        <f>IF(EG362="","SIN ESTADO",IF(EI362&lt;&gt;"","PAGA",IF(EH362&gt;0,"VENCIDA",IF(EH362&gt;=-5,"POR VENCER","AL DÍA"))))</f>
        <v>AL DÍA</v>
      </c>
      <c r="EM362">
        <f>IF(N($H362)&lt;23,"",IF(EG362="","",EG362+31))</f>
        <v>46800</v>
      </c>
      <c r="EN362">
        <f>IF(EM362="","",TODAY()-EM362)</f>
        <v>-482</v>
      </c>
      <c r="EQ362" t="str">
        <f>IF(EM362="","SIN ESTADO",IF(EO362&lt;&gt;"","PAGA",IF(EN362&gt;0,"VENCIDA",IF(EN362&gt;=-5,"POR VENCER","AL DÍA"))))</f>
        <v>AL DÍA</v>
      </c>
      <c r="ES362">
        <f>IF(N($H362)&lt;24,"",IF(EM362="","",EM362+31))</f>
        <v>46831</v>
      </c>
      <c r="ET362">
        <f>IF(ES362="","",TODAY()-ES362)</f>
        <v>-513</v>
      </c>
      <c r="EW362" t="str">
        <f>IF(ES362="","SIN ESTADO",IF(EU362&lt;&gt;"","PAGA",IF(ET362&gt;0,"VENCIDA",IF(ET362&gt;=-5,"POR VENCER","AL DÍA"))))</f>
        <v>AL DÍA</v>
      </c>
      <c r="EY362" t="str">
        <f>IF(N($H362)&lt;25,"",IF(ES362="","",ES362+31))</f>
        <v/>
      </c>
      <c r="EZ362" t="str">
        <f>IF(EY362="","",TODAY()-EY362)</f>
        <v/>
      </c>
      <c r="FC362" t="str">
        <f>IF(EY362="","SIN ESTADO",IF(FA362&lt;&gt;"","PAGA",IF(EZ362&gt;0,"VENCIDA",IF(EZ362&gt;=-5,"POR VENCER","AL DÍA"))))</f>
        <v>SIN ESTADO</v>
      </c>
      <c r="FE362" t="str">
        <f>IF(N($H362)&lt;26,"",IF(EY362="","",EY362+31))</f>
        <v/>
      </c>
      <c r="FF362" t="str">
        <f>IF(FE362="","",TODAY()-FE362)</f>
        <v/>
      </c>
      <c r="FI362" t="str">
        <f>IF(FE362="","SIN ESTADO",IF(FG362&lt;&gt;"","PAGA",IF(FF362&gt;0,"VENCIDA",IF(FF362&gt;=-5,"POR VENCER","AL DÍA"))))</f>
        <v>SIN ESTADO</v>
      </c>
      <c r="FK362" t="str">
        <f>IF(N($H362)&lt;27,"",IF(FE362="","",FE362+31))</f>
        <v/>
      </c>
      <c r="FL362" t="str">
        <f>IF(FK362="","",TODAY()-FK362)</f>
        <v/>
      </c>
      <c r="FO362" t="str">
        <f>IF(FK362="","SIN ESTADO",IF(FM362&lt;&gt;"","PAGA",IF(FL362&gt;0,"VENCIDA",IF(FL362&gt;=-5,"POR VENCER","AL DÍA"))))</f>
        <v>SIN ESTADO</v>
      </c>
      <c r="FQ362" t="str">
        <f>IF(N($H362)&lt;28,"",IF(FK362="","",FK362+31))</f>
        <v/>
      </c>
      <c r="FR362" t="str">
        <f>IF(FQ362="","",TODAY()-FQ362)</f>
        <v/>
      </c>
      <c r="FU362" t="str">
        <f>IF(FQ362="","SIN ESTADO",IF(FS362&lt;&gt;"","PAGA",IF(FR362&gt;0,"VENCIDA",IF(FR362&gt;=-5,"POR VENCER","AL DÍA"))))</f>
        <v>SIN ESTADO</v>
      </c>
      <c r="FW362" t="str">
        <f>IF(N($H362)&lt;29,"",IF(FQ362="","",FQ362+31))</f>
        <v/>
      </c>
      <c r="FX362" t="str">
        <f>IF(FW362="","",TODAY()-FW362)</f>
        <v/>
      </c>
      <c r="GA362" t="str">
        <f>IF(FW362="","SIN ESTADO",IF(FY362&lt;&gt;"","PAGA",IF(FX362&gt;0,"VENCIDA",IF(FX362&gt;=-5,"POR VENCER","AL DÍA"))))</f>
        <v>SIN ESTADO</v>
      </c>
      <c r="GC362" t="str">
        <f>IF(N($H362)&lt;30,"",IF(FW362="","",FW362+31))</f>
        <v/>
      </c>
      <c r="GD362" t="str">
        <f>IF(GC362="","",TODAY()-GC362)</f>
        <v/>
      </c>
      <c r="GG362" t="str">
        <f>IF(GC362="","SIN ESTADO",IF(GE362&lt;&gt;"","PAGA",IF(GD362&gt;0,"VENCIDA",IF(GD362&gt;=-5,"POR VENCER","AL DÍA"))))</f>
        <v>SIN ESTADO</v>
      </c>
      <c r="GI362" t="str">
        <f>IF(N($H362)&lt;31,"",IF(GC362="","",GC362+31))</f>
        <v/>
      </c>
      <c r="GJ362" t="str">
        <f>IF(GI362="","",TODAY()-GI362)</f>
        <v/>
      </c>
      <c r="GM362" t="str">
        <f>IF(GI362="","SIN ESTADO",IF(GK362&lt;&gt;"","PAGA",IF(GJ362&gt;0,"VENCIDA",IF(GJ362&gt;=-5,"POR VENCER","AL DÍA"))))</f>
        <v>SIN ESTADO</v>
      </c>
      <c r="GO362" t="str">
        <f>IF(N($H362)&lt;32,"",IF(GI362="","",GI362+31))</f>
        <v/>
      </c>
      <c r="GP362" t="str">
        <f>IF(GO362="","",TODAY()-GO362)</f>
        <v/>
      </c>
      <c r="GS362" t="str">
        <f>IF(GO362="","SIN ESTADO",IF(GQ362&lt;&gt;"","PAGA",IF(GP362&gt;0,"VENCIDA",IF(GP362&gt;=-5,"POR VENCER","AL DÍA"))))</f>
        <v>SIN ESTADO</v>
      </c>
      <c r="GU362" t="str">
        <f>IF(N($H362)&lt;33,"",IF(GO362="","",GO362+31))</f>
        <v/>
      </c>
      <c r="GV362" t="str">
        <f>IF(GU362="","",TODAY()-GU362)</f>
        <v/>
      </c>
      <c r="GY362" t="str">
        <f>IF(GU362="","SIN ESTADO",IF(GW362&lt;&gt;"","PAGA",IF(GV362&gt;0,"VENCIDA",IF(GV362&gt;=-5,"POR VENCER","AL DÍA"))))</f>
        <v>SIN ESTADO</v>
      </c>
      <c r="HA362" t="str">
        <f>IF(N($H362)&lt;34,"",IF(GU362="","",GU362+31))</f>
        <v/>
      </c>
      <c r="HB362" t="str">
        <f>IF(HA362="","",TODAY()-HA362)</f>
        <v/>
      </c>
      <c r="HE362" t="str">
        <f>IF(HA362="","SIN ESTADO",IF(HC362&lt;&gt;"","PAGA",IF(HB362&gt;0,"VENCIDA",IF(HB362&gt;=-5,"POR VENCER","AL DÍA"))))</f>
        <v>SIN ESTADO</v>
      </c>
      <c r="HG362" t="str">
        <f>IF(N($H362)&lt;35,"",IF(HA362="","",HA362+31))</f>
        <v/>
      </c>
      <c r="HH362" t="str">
        <f>IF(HG362="","",TODAY()-HG362)</f>
        <v/>
      </c>
      <c r="HK362" t="str">
        <f>IF(HG362="","SIN ESTADO",IF(HI362&lt;&gt;"","PAGA",IF(HH362&gt;0,"VENCIDA",IF(HH362&gt;=-5,"POR VENCER","AL DÍA"))))</f>
        <v>SIN ESTADO</v>
      </c>
      <c r="HM362" t="str">
        <f>IF(N($H362)&lt;36,"",IF(HG362="","",HG362+31))</f>
        <v/>
      </c>
      <c r="HN362" t="str">
        <f>IF(HM362="","",TODAY()-HM362)</f>
        <v/>
      </c>
      <c r="HQ362" t="str">
        <f>IF(HM362="","SIN ESTADO",IF(HO362&lt;&gt;"","PAGA",IF(HN362&gt;0,"VENCIDA",IF(HN362&gt;=-5,"POR VENCER","AL DÍA"))))</f>
        <v>SIN ESTADO</v>
      </c>
      <c r="HS362">
        <f>N362+T362+Z362+AF362+AL362+AR362+AX362+BD362+BJ362+BP362+BV362+CB362+CH362+CN362+CT362+CZ362+DF362+DL362+DR362+DX362+ED362+EJ362+EP362+EV362+FB362+FH362+FN362+FT362+FZ362+GF362+GL362+GR362+GX362+HD362+HJ362+HP362</f>
        <v>5000000</v>
      </c>
      <c r="HU362">
        <f>IFERROR(N($J362),0)</f>
        <v>916666.6666666666</v>
      </c>
      <c r="HW362">
        <f>SUMPRODUCT((MOD(COLUMN($M362:$HR362)-COLUMN($M362),6)=0)*ISNUMBER($M362:$HR362)*($M362:$HR362&gt;=RESUMEN!$C$26)*($M362:$HR362&lt;=RESUMEN!$C$27)*IFERROR(N($N362:$HS362),0))</f>
        <v>0</v>
      </c>
      <c r="HX362">
        <f>SUMPRODUCT((MOD(COLUMN($M362:$HR362)-COLUMN($M362),6)=0)*ISNUMBER($M362:$HR362)*($M362:$HR362&gt;=RESUMEN!$C$26)*($M362:$HR362&lt;=RESUMEN!$C$27))</f>
        <v>0</v>
      </c>
    </row>
    <row r="363">
      <c r="B363">
        <f>VENTAS!A362</f>
        <v>360</v>
      </c>
      <c r="C363" t="str">
        <f>VENTAS!B362</f>
        <v xml:space="preserve">LC2 - 36 - 4 </v>
      </c>
      <c r="D363" t="str">
        <f>VENTAS!C362</f>
        <v>VENDIDO</v>
      </c>
      <c r="E363">
        <f>VENTAS!D362</f>
        <v>28000000</v>
      </c>
      <c r="F363">
        <f>VENTAS!J362</f>
        <v>24000000</v>
      </c>
      <c r="G363">
        <f>VENTAS!F362</f>
        <v>46091</v>
      </c>
      <c r="H363">
        <f>VENTAS!K362</f>
        <v>24</v>
      </c>
      <c r="I363" t="str">
        <f>VENTAS!M362</f>
        <v xml:space="preserve">10 DE CADA MES </v>
      </c>
      <c r="J363">
        <f>VENTAS!L362</f>
        <v>1000000</v>
      </c>
      <c r="K363">
        <f>IF(N($H363)&lt;1,"",$G363+31)</f>
        <v>46122</v>
      </c>
      <c r="L363">
        <f>IF(K363="","",TODAY()-K363)</f>
        <v>196</v>
      </c>
      <c r="M363">
        <v>46153</v>
      </c>
      <c r="N363">
        <v>1000000</v>
      </c>
      <c r="O363" t="str">
        <f>IF(K363="","SIN ESTADO",IF(M363&lt;&gt;"","PAGA",IF(L363&gt;0,"VENCIDA",IF(L363&gt;=-5,"POR VENCER","AL DÍA"))))</f>
        <v>PAGA</v>
      </c>
      <c r="P363" t="str">
        <v>TRANSFERENCIA</v>
      </c>
      <c r="Q363">
        <f>IF(N($H363)&lt;2,"",IF(K363="","",K363+31))</f>
        <v>46153</v>
      </c>
      <c r="R363">
        <f>IF(Q363="","",TODAY()-Q363)</f>
        <v>165</v>
      </c>
      <c r="S363">
        <v>46153</v>
      </c>
      <c r="T363">
        <v>1000000</v>
      </c>
      <c r="U363" t="str">
        <f>IF(Q363="","SIN ESTADO",IF(S363&lt;&gt;"","PAGA",IF(R363&gt;0,"VENCIDA",IF(R363&gt;=-5,"POR VENCER","AL DÍA"))))</f>
        <v>PAGA</v>
      </c>
      <c r="V363" t="str">
        <v>TRANSFERENCIA</v>
      </c>
      <c r="W363">
        <f>IF(N($H363)&lt;3,"",IF(Q363="","",Q363+31))</f>
        <v>46184</v>
      </c>
      <c r="X363">
        <f>IF(W363="","",TODAY()-W363)</f>
        <v>134</v>
      </c>
      <c r="Y363">
        <v>46176</v>
      </c>
      <c r="Z363">
        <v>1000000</v>
      </c>
      <c r="AA363" t="str">
        <f>IF(W363="","SIN ESTADO",IF(Y363&lt;&gt;"","PAGA",IF(X363&gt;0,"VENCIDA",IF(X363&gt;=-5,"POR VENCER","AL DÍA"))))</f>
        <v>PAGA</v>
      </c>
      <c r="AB363" t="str">
        <v>TRANSFERENCIA</v>
      </c>
      <c r="AC363">
        <f>IF(N($H363)&lt;4,"",IF(W363="","",W363+31))</f>
        <v>46215</v>
      </c>
      <c r="AD363">
        <f>IF(AC363="","",TODAY()-AC363)</f>
        <v>103</v>
      </c>
      <c r="AE363">
        <v>46211</v>
      </c>
      <c r="AF363">
        <v>1000000</v>
      </c>
      <c r="AG363" t="str">
        <f>IF(AC363="","SIN ESTADO",IF(AE363&lt;&gt;"","PAGA",IF(AD363&gt;0,"VENCIDA",IF(AD363&gt;=-5,"POR VENCER","AL DÍA"))))</f>
        <v>PAGA</v>
      </c>
      <c r="AH363" t="str">
        <v>TRANSFERENCIA</v>
      </c>
      <c r="AI363">
        <f>IF(N($H363)&lt;5,"",IF(AC363="","",AC363+31))</f>
        <v>46246</v>
      </c>
      <c r="AJ363">
        <f>IF(AI363="","",TODAY()-AI363)</f>
        <v>72</v>
      </c>
      <c r="AK363">
        <v>46244</v>
      </c>
      <c r="AL363">
        <v>1000000</v>
      </c>
      <c r="AM363" t="str">
        <f>IF(AI363="","SIN ESTADO",IF(AK363&lt;&gt;"","PAGA",IF(AJ363&gt;0,"VENCIDA",IF(AJ363&gt;=-5,"POR VENCER","AL DÍA"))))</f>
        <v>PAGA</v>
      </c>
      <c r="AN363" t="str">
        <v>TRANSFERENCIA</v>
      </c>
      <c r="AO363">
        <f>IF(N($H363)&lt;6,"",IF(AI363="","",AI363+31))</f>
        <v>46277</v>
      </c>
      <c r="AP363">
        <f>IF(AO363="","",TODAY()-AO363)</f>
        <v>41</v>
      </c>
      <c r="AQ363">
        <v>46297</v>
      </c>
      <c r="AR363">
        <v>1000000</v>
      </c>
      <c r="AS363" t="str">
        <f>IF(AO363="","SIN ESTADO",IF(AQ363&lt;&gt;"","PAGA",IF(AP363&gt;0,"VENCIDA",IF(AP363&gt;=-5,"POR VENCER","AL DÍA"))))</f>
        <v>PAGA</v>
      </c>
      <c r="AT363" t="str">
        <v>TRANSFERENCIA</v>
      </c>
      <c r="AU363">
        <f>IF(N($H363)&lt;7,"",IF(AO363="","",AO363+31))</f>
        <v>46308</v>
      </c>
      <c r="AV363">
        <f>IF(AU363="","",TODAY()-AU363)</f>
        <v>10</v>
      </c>
      <c r="AY363" t="str">
        <f>IF(AU363="","SIN ESTADO",IF(AW363&lt;&gt;"","PAGA",IF(AV363&gt;0,"VENCIDA",IF(AV363&gt;=-5,"POR VENCER","AL DÍA"))))</f>
        <v>VENCIDA</v>
      </c>
      <c r="BA363">
        <f>IF(N($H363)&lt;8,"",IF(AU363="","",AU363+31))</f>
        <v>46339</v>
      </c>
      <c r="BB363">
        <f>IF(BA363="","",TODAY()-BA363)</f>
        <v>-21</v>
      </c>
      <c r="BE363" t="str">
        <f>IF(BA363="","SIN ESTADO",IF(BC363&lt;&gt;"","PAGA",IF(BB363&gt;0,"VENCIDA",IF(BB363&gt;=-5,"POR VENCER","AL DÍA"))))</f>
        <v>AL DÍA</v>
      </c>
      <c r="BG363">
        <f>IF(N($H363)&lt;9,"",IF(BA363="","",BA363+31))</f>
        <v>46370</v>
      </c>
      <c r="BH363">
        <f>IF(BG363="","",TODAY()-BG363)</f>
        <v>-52</v>
      </c>
      <c r="BK363" t="str">
        <f>IF(BG363="","SIN ESTADO",IF(BI363&lt;&gt;"","PAGA",IF(BH363&gt;0,"VENCIDA",IF(BH363&gt;=-5,"POR VENCER","AL DÍA"))))</f>
        <v>AL DÍA</v>
      </c>
      <c r="BM363">
        <f>IF(N($H363)&lt;10,"",IF(BG363="","",BG363+31))</f>
        <v>46401</v>
      </c>
      <c r="BN363">
        <f>IF(BM363="","",TODAY()-BM363)</f>
        <v>-83</v>
      </c>
      <c r="BQ363" t="str">
        <f>IF(BM363="","SIN ESTADO",IF(BO363&lt;&gt;"","PAGA",IF(BN363&gt;0,"VENCIDA",IF(BN363&gt;=-5,"POR VENCER","AL DÍA"))))</f>
        <v>AL DÍA</v>
      </c>
      <c r="BS363">
        <f>IF(N($H363)&lt;11,"",IF(BM363="","",BM363+31))</f>
        <v>46432</v>
      </c>
      <c r="BT363">
        <f>IF(BS363="","",TODAY()-BS363)</f>
        <v>-114</v>
      </c>
      <c r="BW363" t="str">
        <f>IF(BS363="","SIN ESTADO",IF(BU363&lt;&gt;"","PAGA",IF(BT363&gt;0,"VENCIDA",IF(BT363&gt;=-5,"POR VENCER","AL DÍA"))))</f>
        <v>AL DÍA</v>
      </c>
      <c r="BY363">
        <f>IF(N($H363)&lt;12,"",IF(BS363="","",BS363+31))</f>
        <v>46463</v>
      </c>
      <c r="BZ363">
        <f>IF(BY363="","",TODAY()-BY363)</f>
        <v>-145</v>
      </c>
      <c r="CC363" t="str">
        <f>IF(BY363="","SIN ESTADO",IF(CA363&lt;&gt;"","PAGA",IF(BZ363&gt;0,"VENCIDA",IF(BZ363&gt;=-5,"POR VENCER","AL DÍA"))))</f>
        <v>AL DÍA</v>
      </c>
      <c r="CE363">
        <f>IF(N($H363)&lt;13,"",IF(BY363="","",BY363+31))</f>
        <v>46494</v>
      </c>
      <c r="CF363">
        <f>IF(CE363="","",TODAY()-CE363)</f>
        <v>-176</v>
      </c>
      <c r="CI363" t="str">
        <f>IF(CE363="","SIN ESTADO",IF(CG363&lt;&gt;"","PAGA",IF(CF363&gt;0,"VENCIDA",IF(CF363&gt;=-5,"POR VENCER","AL DÍA"))))</f>
        <v>AL DÍA</v>
      </c>
      <c r="CK363">
        <f>IF(N($H363)&lt;14,"",IF(CE363="","",CE363+31))</f>
        <v>46525</v>
      </c>
      <c r="CL363">
        <f>IF(CK363="","",TODAY()-CK363)</f>
        <v>-207</v>
      </c>
      <c r="CO363" t="str">
        <f>IF(CK363="","SIN ESTADO",IF(CM363&lt;&gt;"","PAGA",IF(CL363&gt;0,"VENCIDA",IF(CL363&gt;=-5,"POR VENCER","AL DÍA"))))</f>
        <v>AL DÍA</v>
      </c>
      <c r="CQ363">
        <f>IF(N($H363)&lt;15,"",IF(CK363="","",CK363+31))</f>
        <v>46556</v>
      </c>
      <c r="CR363">
        <f>IF(CQ363="","",TODAY()-CQ363)</f>
        <v>-238</v>
      </c>
      <c r="CU363" t="str">
        <f>IF(CQ363="","SIN ESTADO",IF(CS363&lt;&gt;"","PAGA",IF(CR363&gt;0,"VENCIDA",IF(CR363&gt;=-5,"POR VENCER","AL DÍA"))))</f>
        <v>AL DÍA</v>
      </c>
      <c r="CW363">
        <f>IF(N($H363)&lt;16,"",IF(CQ363="","",CQ363+31))</f>
        <v>46587</v>
      </c>
      <c r="CX363">
        <f>IF(CW363="","",TODAY()-CW363)</f>
        <v>-269</v>
      </c>
      <c r="DA363" t="str">
        <f>IF(CW363="","SIN ESTADO",IF(CY363&lt;&gt;"","PAGA",IF(CX363&gt;0,"VENCIDA",IF(CX363&gt;=-5,"POR VENCER","AL DÍA"))))</f>
        <v>AL DÍA</v>
      </c>
      <c r="DC363">
        <f>IF(N($H363)&lt;17,"",IF(CW363="","",CW363+31))</f>
        <v>46618</v>
      </c>
      <c r="DD363">
        <f>IF(DC363="","",TODAY()-DC363)</f>
        <v>-300</v>
      </c>
      <c r="DG363" t="str">
        <f>IF(DC363="","SIN ESTADO",IF(DE363&lt;&gt;"","PAGA",IF(DD363&gt;0,"VENCIDA",IF(DD363&gt;=-5,"POR VENCER","AL DÍA"))))</f>
        <v>AL DÍA</v>
      </c>
      <c r="DI363">
        <f>IF(N($H363)&lt;18,"",IF(DC363="","",DC363+31))</f>
        <v>46649</v>
      </c>
      <c r="DJ363">
        <f>IF(DI363="","",TODAY()-DI363)</f>
        <v>-331</v>
      </c>
      <c r="DM363" t="str">
        <f>IF(DI363="","SIN ESTADO",IF(DK363&lt;&gt;"","PAGA",IF(DJ363&gt;0,"VENCIDA",IF(DJ363&gt;=-5,"POR VENCER","AL DÍA"))))</f>
        <v>AL DÍA</v>
      </c>
      <c r="DO363">
        <f>IF(N($H363)&lt;19,"",IF(DI363="","",DI363+31))</f>
        <v>46680</v>
      </c>
      <c r="DP363">
        <f>IF(DO363="","",TODAY()-DO363)</f>
        <v>-362</v>
      </c>
      <c r="DS363" t="str">
        <f>IF(DO363="","SIN ESTADO",IF(DQ363&lt;&gt;"","PAGA",IF(DP363&gt;0,"VENCIDA",IF(DP363&gt;=-5,"POR VENCER","AL DÍA"))))</f>
        <v>AL DÍA</v>
      </c>
      <c r="DU363">
        <f>IF(N($H363)&lt;20,"",IF(DO363="","",DO363+31))</f>
        <v>46711</v>
      </c>
      <c r="DV363">
        <f>IF(DU363="","",TODAY()-DU363)</f>
        <v>-393</v>
      </c>
      <c r="DY363" t="str">
        <f>IF(DU363="","SIN ESTADO",IF(DW363&lt;&gt;"","PAGA",IF(DV363&gt;0,"VENCIDA",IF(DV363&gt;=-5,"POR VENCER","AL DÍA"))))</f>
        <v>AL DÍA</v>
      </c>
      <c r="EA363">
        <f>IF(N($H363)&lt;21,"",IF(DU363="","",DU363+31))</f>
        <v>46742</v>
      </c>
      <c r="EB363">
        <f>IF(EA363="","",TODAY()-EA363)</f>
        <v>-424</v>
      </c>
      <c r="EE363" t="str">
        <f>IF(EA363="","SIN ESTADO",IF(EC363&lt;&gt;"","PAGA",IF(EB363&gt;0,"VENCIDA",IF(EB363&gt;=-5,"POR VENCER","AL DÍA"))))</f>
        <v>AL DÍA</v>
      </c>
      <c r="EG363">
        <f>IF(N($H363)&lt;22,"",IF(EA363="","",EA363+31))</f>
        <v>46773</v>
      </c>
      <c r="EH363">
        <f>IF(EG363="","",TODAY()-EG363)</f>
        <v>-455</v>
      </c>
      <c r="EK363" t="str">
        <f>IF(EG363="","SIN ESTADO",IF(EI363&lt;&gt;"","PAGA",IF(EH363&gt;0,"VENCIDA",IF(EH363&gt;=-5,"POR VENCER","AL DÍA"))))</f>
        <v>AL DÍA</v>
      </c>
      <c r="EM363">
        <f>IF(N($H363)&lt;23,"",IF(EG363="","",EG363+31))</f>
        <v>46804</v>
      </c>
      <c r="EN363">
        <f>IF(EM363="","",TODAY()-EM363)</f>
        <v>-486</v>
      </c>
      <c r="EQ363" t="str">
        <f>IF(EM363="","SIN ESTADO",IF(EO363&lt;&gt;"","PAGA",IF(EN363&gt;0,"VENCIDA",IF(EN363&gt;=-5,"POR VENCER","AL DÍA"))))</f>
        <v>AL DÍA</v>
      </c>
      <c r="ES363">
        <f>IF(N($H363)&lt;24,"",IF(EM363="","",EM363+31))</f>
        <v>46835</v>
      </c>
      <c r="ET363">
        <f>IF(ES363="","",TODAY()-ES363)</f>
        <v>-517</v>
      </c>
      <c r="EW363" t="str">
        <f>IF(ES363="","SIN ESTADO",IF(EU363&lt;&gt;"","PAGA",IF(ET363&gt;0,"VENCIDA",IF(ET363&gt;=-5,"POR VENCER","AL DÍA"))))</f>
        <v>AL DÍA</v>
      </c>
      <c r="EY363" t="str">
        <f>IF(N($H363)&lt;25,"",IF(ES363="","",ES363+31))</f>
        <v/>
      </c>
      <c r="EZ363" t="str">
        <f>IF(EY363="","",TODAY()-EY363)</f>
        <v/>
      </c>
      <c r="FC363" t="str">
        <f>IF(EY363="","SIN ESTADO",IF(FA363&lt;&gt;"","PAGA",IF(EZ363&gt;0,"VENCIDA",IF(EZ363&gt;=-5,"POR VENCER","AL DÍA"))))</f>
        <v>SIN ESTADO</v>
      </c>
      <c r="FE363" t="str">
        <f>IF(N($H363)&lt;26,"",IF(EY363="","",EY363+31))</f>
        <v/>
      </c>
      <c r="FF363" t="str">
        <f>IF(FE363="","",TODAY()-FE363)</f>
        <v/>
      </c>
      <c r="FI363" t="str">
        <f>IF(FE363="","SIN ESTADO",IF(FG363&lt;&gt;"","PAGA",IF(FF363&gt;0,"VENCIDA",IF(FF363&gt;=-5,"POR VENCER","AL DÍA"))))</f>
        <v>SIN ESTADO</v>
      </c>
      <c r="FK363" t="str">
        <f>IF(N($H363)&lt;27,"",IF(FE363="","",FE363+31))</f>
        <v/>
      </c>
      <c r="FL363" t="str">
        <f>IF(FK363="","",TODAY()-FK363)</f>
        <v/>
      </c>
      <c r="FO363" t="str">
        <f>IF(FK363="","SIN ESTADO",IF(FM363&lt;&gt;"","PAGA",IF(FL363&gt;0,"VENCIDA",IF(FL363&gt;=-5,"POR VENCER","AL DÍA"))))</f>
        <v>SIN ESTADO</v>
      </c>
      <c r="FQ363" t="str">
        <f>IF(N($H363)&lt;28,"",IF(FK363="","",FK363+31))</f>
        <v/>
      </c>
      <c r="FR363" t="str">
        <f>IF(FQ363="","",TODAY()-FQ363)</f>
        <v/>
      </c>
      <c r="FU363" t="str">
        <f>IF(FQ363="","SIN ESTADO",IF(FS363&lt;&gt;"","PAGA",IF(FR363&gt;0,"VENCIDA",IF(FR363&gt;=-5,"POR VENCER","AL DÍA"))))</f>
        <v>SIN ESTADO</v>
      </c>
      <c r="FW363" t="str">
        <f>IF(N($H363)&lt;29,"",IF(FQ363="","",FQ363+31))</f>
        <v/>
      </c>
      <c r="FX363" t="str">
        <f>IF(FW363="","",TODAY()-FW363)</f>
        <v/>
      </c>
      <c r="GA363" t="str">
        <f>IF(FW363="","SIN ESTADO",IF(FY363&lt;&gt;"","PAGA",IF(FX363&gt;0,"VENCIDA",IF(FX363&gt;=-5,"POR VENCER","AL DÍA"))))</f>
        <v>SIN ESTADO</v>
      </c>
      <c r="GC363" t="str">
        <f>IF(N($H363)&lt;30,"",IF(FW363="","",FW363+31))</f>
        <v/>
      </c>
      <c r="GD363" t="str">
        <f>IF(GC363="","",TODAY()-GC363)</f>
        <v/>
      </c>
      <c r="GG363" t="str">
        <f>IF(GC363="","SIN ESTADO",IF(GE363&lt;&gt;"","PAGA",IF(GD363&gt;0,"VENCIDA",IF(GD363&gt;=-5,"POR VENCER","AL DÍA"))))</f>
        <v>SIN ESTADO</v>
      </c>
      <c r="GI363" t="str">
        <f>IF(N($H363)&lt;31,"",IF(GC363="","",GC363+31))</f>
        <v/>
      </c>
      <c r="GJ363" t="str">
        <f>IF(GI363="","",TODAY()-GI363)</f>
        <v/>
      </c>
      <c r="GM363" t="str">
        <f>IF(GI363="","SIN ESTADO",IF(GK363&lt;&gt;"","PAGA",IF(GJ363&gt;0,"VENCIDA",IF(GJ363&gt;=-5,"POR VENCER","AL DÍA"))))</f>
        <v>SIN ESTADO</v>
      </c>
      <c r="GO363" t="str">
        <f>IF(N($H363)&lt;32,"",IF(GI363="","",GI363+31))</f>
        <v/>
      </c>
      <c r="GP363" t="str">
        <f>IF(GO363="","",TODAY()-GO363)</f>
        <v/>
      </c>
      <c r="GS363" t="str">
        <f>IF(GO363="","SIN ESTADO",IF(GQ363&lt;&gt;"","PAGA",IF(GP363&gt;0,"VENCIDA",IF(GP363&gt;=-5,"POR VENCER","AL DÍA"))))</f>
        <v>SIN ESTADO</v>
      </c>
      <c r="GU363" t="str">
        <f>IF(N($H363)&lt;33,"",IF(GO363="","",GO363+31))</f>
        <v/>
      </c>
      <c r="GV363" t="str">
        <f>IF(GU363="","",TODAY()-GU363)</f>
        <v/>
      </c>
      <c r="GY363" t="str">
        <f>IF(GU363="","SIN ESTADO",IF(GW363&lt;&gt;"","PAGA",IF(GV363&gt;0,"VENCIDA",IF(GV363&gt;=-5,"POR VENCER","AL DÍA"))))</f>
        <v>SIN ESTADO</v>
      </c>
      <c r="HA363" t="str">
        <f>IF(N($H363)&lt;34,"",IF(GU363="","",GU363+31))</f>
        <v/>
      </c>
      <c r="HB363" t="str">
        <f>IF(HA363="","",TODAY()-HA363)</f>
        <v/>
      </c>
      <c r="HE363" t="str">
        <f>IF(HA363="","SIN ESTADO",IF(HC363&lt;&gt;"","PAGA",IF(HB363&gt;0,"VENCIDA",IF(HB363&gt;=-5,"POR VENCER","AL DÍA"))))</f>
        <v>SIN ESTADO</v>
      </c>
      <c r="HG363" t="str">
        <f>IF(N($H363)&lt;35,"",IF(HA363="","",HA363+31))</f>
        <v/>
      </c>
      <c r="HH363" t="str">
        <f>IF(HG363="","",TODAY()-HG363)</f>
        <v/>
      </c>
      <c r="HK363" t="str">
        <f>IF(HG363="","SIN ESTADO",IF(HI363&lt;&gt;"","PAGA",IF(HH363&gt;0,"VENCIDA",IF(HH363&gt;=-5,"POR VENCER","AL DÍA"))))</f>
        <v>SIN ESTADO</v>
      </c>
      <c r="HM363" t="str">
        <f>IF(N($H363)&lt;36,"",IF(HG363="","",HG363+31))</f>
        <v/>
      </c>
      <c r="HN363" t="str">
        <f>IF(HM363="","",TODAY()-HM363)</f>
        <v/>
      </c>
      <c r="HQ363" t="str">
        <f>IF(HM363="","SIN ESTADO",IF(HO363&lt;&gt;"","PAGA",IF(HN363&gt;0,"VENCIDA",IF(HN363&gt;=-5,"POR VENCER","AL DÍA"))))</f>
        <v>SIN ESTADO</v>
      </c>
      <c r="HS363">
        <f>N363+T363+Z363+AF363+AL363+AR363+AX363+BD363+BJ363+BP363+BV363+CB363+CH363+CN363+CT363+CZ363+DF363+DL363+DR363+DX363+ED363+EJ363+EP363+EV363+FB363+FH363+FN363+FT363+FZ363+GF363+GL363+GR363+GX363+HD363+HJ363+HP363</f>
        <v>6000000</v>
      </c>
      <c r="HU363">
        <f>IFERROR(N($J363),0)</f>
        <v>1000000</v>
      </c>
      <c r="HW363">
        <f>SUMPRODUCT((MOD(COLUMN($M363:$HR363)-COLUMN($M363),6)=0)*ISNUMBER($M363:$HR363)*($M363:$HR363&gt;=RESUMEN!$C$26)*($M363:$HR363&lt;=RESUMEN!$C$27)*IFERROR(N($N363:$HS363),0))</f>
        <v>1000000</v>
      </c>
      <c r="HX363">
        <f>SUMPRODUCT((MOD(COLUMN($M363:$HR363)-COLUMN($M363),6)=0)*ISNUMBER($M363:$HR363)*($M363:$HR363&gt;=RESUMEN!$C$26)*($M363:$HR363&lt;=RESUMEN!$C$27))</f>
        <v>1</v>
      </c>
    </row>
    <row r="364">
      <c r="B364">
        <f>VENTAS!A363</f>
        <v>361</v>
      </c>
      <c r="C364" t="str">
        <f>VENTAS!B363</f>
        <v xml:space="preserve">LC2 - 36 - 5 </v>
      </c>
      <c r="D364" t="str">
        <f>VENTAS!C363</f>
        <v>VENDIDO</v>
      </c>
      <c r="E364">
        <f>VENTAS!D363</f>
        <v>28000000</v>
      </c>
      <c r="F364">
        <f>VENTAS!J363</f>
        <v>24000000</v>
      </c>
      <c r="G364">
        <f>VENTAS!F363</f>
        <v>46106</v>
      </c>
      <c r="H364">
        <f>VENTAS!K363</f>
        <v>24</v>
      </c>
      <c r="I364" t="str">
        <f>VENTAS!M363</f>
        <v>25 DE CADA MES</v>
      </c>
      <c r="J364">
        <f>VENTAS!L363</f>
        <v>1000000</v>
      </c>
      <c r="K364">
        <f>IF(N($H364)&lt;1,"",$G364+31)</f>
        <v>46137</v>
      </c>
      <c r="L364">
        <f>IF(K364="","",TODAY()-K364)</f>
        <v>181</v>
      </c>
      <c r="M364">
        <v>46138</v>
      </c>
      <c r="N364">
        <v>1000000</v>
      </c>
      <c r="O364" t="str">
        <f>IF(K364="","SIN ESTADO",IF(M364&lt;&gt;"","PAGA",IF(L364&gt;0,"VENCIDA",IF(L364&gt;=-5,"POR VENCER","AL DÍA"))))</f>
        <v>PAGA</v>
      </c>
      <c r="P364" t="str">
        <v>TRANSFERENCIA</v>
      </c>
      <c r="Q364">
        <f>IF(N($H364)&lt;2,"",IF(K364="","",K364+31))</f>
        <v>46168</v>
      </c>
      <c r="R364">
        <f>IF(Q364="","",TODAY()-Q364)</f>
        <v>150</v>
      </c>
      <c r="S364">
        <v>46169</v>
      </c>
      <c r="T364">
        <v>1000000</v>
      </c>
      <c r="U364" t="str">
        <f>IF(Q364="","SIN ESTADO",IF(S364&lt;&gt;"","PAGA",IF(R364&gt;0,"VENCIDA",IF(R364&gt;=-5,"POR VENCER","AL DÍA"))))</f>
        <v>PAGA</v>
      </c>
      <c r="V364" t="str">
        <v>TRANSFERENCIA</v>
      </c>
      <c r="W364">
        <f>IF(N($H364)&lt;3,"",IF(Q364="","",Q364+31))</f>
        <v>46199</v>
      </c>
      <c r="X364">
        <f>IF(W364="","",TODAY()-W364)</f>
        <v>119</v>
      </c>
      <c r="Y364">
        <v>46200</v>
      </c>
      <c r="Z364">
        <v>1000000</v>
      </c>
      <c r="AA364" t="str">
        <f>IF(W364="","SIN ESTADO",IF(Y364&lt;&gt;"","PAGA",IF(X364&gt;0,"VENCIDA",IF(X364&gt;=-5,"POR VENCER","AL DÍA"))))</f>
        <v>PAGA</v>
      </c>
      <c r="AB364" t="str">
        <v>TRANSFERENCIA</v>
      </c>
      <c r="AC364">
        <f>IF(N($H364)&lt;4,"",IF(W364="","",W364+31))</f>
        <v>46230</v>
      </c>
      <c r="AD364">
        <f>IF(AC364="","",TODAY()-AC364)</f>
        <v>88</v>
      </c>
      <c r="AE364">
        <v>46229</v>
      </c>
      <c r="AF364">
        <v>1000000</v>
      </c>
      <c r="AG364" t="str">
        <f>IF(AC364="","SIN ESTADO",IF(AE364&lt;&gt;"","PAGA",IF(AD364&gt;0,"VENCIDA",IF(AD364&gt;=-5,"POR VENCER","AL DÍA"))))</f>
        <v>PAGA</v>
      </c>
      <c r="AH364" t="str">
        <v>TRANSFERENCIA</v>
      </c>
      <c r="AI364">
        <f>IF(N($H364)&lt;5,"",IF(AC364="","",AC364+31))</f>
        <v>46261</v>
      </c>
      <c r="AJ364">
        <f>IF(AI364="","",TODAY()-AI364)</f>
        <v>57</v>
      </c>
      <c r="AK364">
        <v>46260</v>
      </c>
      <c r="AL364">
        <v>1000000</v>
      </c>
      <c r="AM364" t="str">
        <f>IF(AI364="","SIN ESTADO",IF(AK364&lt;&gt;"","PAGA",IF(AJ364&gt;0,"VENCIDA",IF(AJ364&gt;=-5,"POR VENCER","AL DÍA"))))</f>
        <v>PAGA</v>
      </c>
      <c r="AN364" t="str">
        <v>TRANSFERENCIA</v>
      </c>
      <c r="AO364">
        <f>IF(N($H364)&lt;6,"",IF(AI364="","",AI364+31))</f>
        <v>46292</v>
      </c>
      <c r="AP364">
        <f>IF(AO364="","",TODAY()-AO364)</f>
        <v>26</v>
      </c>
      <c r="AQ364">
        <v>46291</v>
      </c>
      <c r="AR364">
        <v>1000000</v>
      </c>
      <c r="AS364" t="str">
        <f>IF(AO364="","SIN ESTADO",IF(AQ364&lt;&gt;"","PAGA",IF(AP364&gt;0,"VENCIDA",IF(AP364&gt;=-5,"POR VENCER","AL DÍA"))))</f>
        <v>PAGA</v>
      </c>
      <c r="AT364" t="str">
        <v>TRANSFERENCIA</v>
      </c>
      <c r="AU364">
        <f>IF(N($H364)&lt;7,"",IF(AO364="","",AO364+31))</f>
        <v>46323</v>
      </c>
      <c r="AV364">
        <f>IF(AU364="","",TODAY()-AU364)</f>
        <v>-5</v>
      </c>
      <c r="AY364" t="str">
        <f>IF(AU364="","SIN ESTADO",IF(AW364&lt;&gt;"","PAGA",IF(AV364&gt;0,"VENCIDA",IF(AV364&gt;=-5,"POR VENCER","AL DÍA"))))</f>
        <v>POR VENCER</v>
      </c>
      <c r="BA364">
        <f>IF(N($H364)&lt;8,"",IF(AU364="","",AU364+31))</f>
        <v>46354</v>
      </c>
      <c r="BB364">
        <f>IF(BA364="","",TODAY()-BA364)</f>
        <v>-36</v>
      </c>
      <c r="BE364" t="str">
        <f>IF(BA364="","SIN ESTADO",IF(BC364&lt;&gt;"","PAGA",IF(BB364&gt;0,"VENCIDA",IF(BB364&gt;=-5,"POR VENCER","AL DÍA"))))</f>
        <v>AL DÍA</v>
      </c>
      <c r="BG364">
        <f>IF(N($H364)&lt;9,"",IF(BA364="","",BA364+31))</f>
        <v>46385</v>
      </c>
      <c r="BH364">
        <f>IF(BG364="","",TODAY()-BG364)</f>
        <v>-67</v>
      </c>
      <c r="BK364" t="str">
        <f>IF(BG364="","SIN ESTADO",IF(BI364&lt;&gt;"","PAGA",IF(BH364&gt;0,"VENCIDA",IF(BH364&gt;=-5,"POR VENCER","AL DÍA"))))</f>
        <v>AL DÍA</v>
      </c>
      <c r="BM364">
        <f>IF(N($H364)&lt;10,"",IF(BG364="","",BG364+31))</f>
        <v>46416</v>
      </c>
      <c r="BN364">
        <f>IF(BM364="","",TODAY()-BM364)</f>
        <v>-98</v>
      </c>
      <c r="BQ364" t="str">
        <f>IF(BM364="","SIN ESTADO",IF(BO364&lt;&gt;"","PAGA",IF(BN364&gt;0,"VENCIDA",IF(BN364&gt;=-5,"POR VENCER","AL DÍA"))))</f>
        <v>AL DÍA</v>
      </c>
      <c r="BS364">
        <f>IF(N($H364)&lt;11,"",IF(BM364="","",BM364+31))</f>
        <v>46447</v>
      </c>
      <c r="BT364">
        <f>IF(BS364="","",TODAY()-BS364)</f>
        <v>-129</v>
      </c>
      <c r="BW364" t="str">
        <f>IF(BS364="","SIN ESTADO",IF(BU364&lt;&gt;"","PAGA",IF(BT364&gt;0,"VENCIDA",IF(BT364&gt;=-5,"POR VENCER","AL DÍA"))))</f>
        <v>AL DÍA</v>
      </c>
      <c r="BY364">
        <f>IF(N($H364)&lt;12,"",IF(BS364="","",BS364+31))</f>
        <v>46478</v>
      </c>
      <c r="BZ364">
        <f>IF(BY364="","",TODAY()-BY364)</f>
        <v>-160</v>
      </c>
      <c r="CC364" t="str">
        <f>IF(BY364="","SIN ESTADO",IF(CA364&lt;&gt;"","PAGA",IF(BZ364&gt;0,"VENCIDA",IF(BZ364&gt;=-5,"POR VENCER","AL DÍA"))))</f>
        <v>AL DÍA</v>
      </c>
      <c r="CE364">
        <f>IF(N($H364)&lt;13,"",IF(BY364="","",BY364+31))</f>
        <v>46509</v>
      </c>
      <c r="CF364">
        <f>IF(CE364="","",TODAY()-CE364)</f>
        <v>-191</v>
      </c>
      <c r="CI364" t="str">
        <f>IF(CE364="","SIN ESTADO",IF(CG364&lt;&gt;"","PAGA",IF(CF364&gt;0,"VENCIDA",IF(CF364&gt;=-5,"POR VENCER","AL DÍA"))))</f>
        <v>AL DÍA</v>
      </c>
      <c r="CK364">
        <f>IF(N($H364)&lt;14,"",IF(CE364="","",CE364+31))</f>
        <v>46540</v>
      </c>
      <c r="CL364">
        <f>IF(CK364="","",TODAY()-CK364)</f>
        <v>-222</v>
      </c>
      <c r="CO364" t="str">
        <f>IF(CK364="","SIN ESTADO",IF(CM364&lt;&gt;"","PAGA",IF(CL364&gt;0,"VENCIDA",IF(CL364&gt;=-5,"POR VENCER","AL DÍA"))))</f>
        <v>AL DÍA</v>
      </c>
      <c r="CQ364">
        <f>IF(N($H364)&lt;15,"",IF(CK364="","",CK364+31))</f>
        <v>46571</v>
      </c>
      <c r="CR364">
        <f>IF(CQ364="","",TODAY()-CQ364)</f>
        <v>-253</v>
      </c>
      <c r="CU364" t="str">
        <f>IF(CQ364="","SIN ESTADO",IF(CS364&lt;&gt;"","PAGA",IF(CR364&gt;0,"VENCIDA",IF(CR364&gt;=-5,"POR VENCER","AL DÍA"))))</f>
        <v>AL DÍA</v>
      </c>
      <c r="CW364">
        <f>IF(N($H364)&lt;16,"",IF(CQ364="","",CQ364+31))</f>
        <v>46602</v>
      </c>
      <c r="CX364">
        <f>IF(CW364="","",TODAY()-CW364)</f>
        <v>-284</v>
      </c>
      <c r="DA364" t="str">
        <f>IF(CW364="","SIN ESTADO",IF(CY364&lt;&gt;"","PAGA",IF(CX364&gt;0,"VENCIDA",IF(CX364&gt;=-5,"POR VENCER","AL DÍA"))))</f>
        <v>AL DÍA</v>
      </c>
      <c r="DC364">
        <f>IF(N($H364)&lt;17,"",IF(CW364="","",CW364+31))</f>
        <v>46633</v>
      </c>
      <c r="DD364">
        <f>IF(DC364="","",TODAY()-DC364)</f>
        <v>-315</v>
      </c>
      <c r="DG364" t="str">
        <f>IF(DC364="","SIN ESTADO",IF(DE364&lt;&gt;"","PAGA",IF(DD364&gt;0,"VENCIDA",IF(DD364&gt;=-5,"POR VENCER","AL DÍA"))))</f>
        <v>AL DÍA</v>
      </c>
      <c r="DI364">
        <f>IF(N($H364)&lt;18,"",IF(DC364="","",DC364+31))</f>
        <v>46664</v>
      </c>
      <c r="DJ364">
        <f>IF(DI364="","",TODAY()-DI364)</f>
        <v>-346</v>
      </c>
      <c r="DM364" t="str">
        <f>IF(DI364="","SIN ESTADO",IF(DK364&lt;&gt;"","PAGA",IF(DJ364&gt;0,"VENCIDA",IF(DJ364&gt;=-5,"POR VENCER","AL DÍA"))))</f>
        <v>AL DÍA</v>
      </c>
      <c r="DO364">
        <f>IF(N($H364)&lt;19,"",IF(DI364="","",DI364+31))</f>
        <v>46695</v>
      </c>
      <c r="DP364">
        <f>IF(DO364="","",TODAY()-DO364)</f>
        <v>-377</v>
      </c>
      <c r="DS364" t="str">
        <f>IF(DO364="","SIN ESTADO",IF(DQ364&lt;&gt;"","PAGA",IF(DP364&gt;0,"VENCIDA",IF(DP364&gt;=-5,"POR VENCER","AL DÍA"))))</f>
        <v>AL DÍA</v>
      </c>
      <c r="DU364">
        <f>IF(N($H364)&lt;20,"",IF(DO364="","",DO364+31))</f>
        <v>46726</v>
      </c>
      <c r="DV364">
        <f>IF(DU364="","",TODAY()-DU364)</f>
        <v>-408</v>
      </c>
      <c r="DY364" t="str">
        <f>IF(DU364="","SIN ESTADO",IF(DW364&lt;&gt;"","PAGA",IF(DV364&gt;0,"VENCIDA",IF(DV364&gt;=-5,"POR VENCER","AL DÍA"))))</f>
        <v>AL DÍA</v>
      </c>
      <c r="EA364">
        <f>IF(N($H364)&lt;21,"",IF(DU364="","",DU364+31))</f>
        <v>46757</v>
      </c>
      <c r="EB364">
        <f>IF(EA364="","",TODAY()-EA364)</f>
        <v>-439</v>
      </c>
      <c r="EE364" t="str">
        <f>IF(EA364="","SIN ESTADO",IF(EC364&lt;&gt;"","PAGA",IF(EB364&gt;0,"VENCIDA",IF(EB364&gt;=-5,"POR VENCER","AL DÍA"))))</f>
        <v>AL DÍA</v>
      </c>
      <c r="EG364">
        <f>IF(N($H364)&lt;22,"",IF(EA364="","",EA364+31))</f>
        <v>46788</v>
      </c>
      <c r="EH364">
        <f>IF(EG364="","",TODAY()-EG364)</f>
        <v>-470</v>
      </c>
      <c r="EK364" t="str">
        <f>IF(EG364="","SIN ESTADO",IF(EI364&lt;&gt;"","PAGA",IF(EH364&gt;0,"VENCIDA",IF(EH364&gt;=-5,"POR VENCER","AL DÍA"))))</f>
        <v>AL DÍA</v>
      </c>
      <c r="EM364">
        <f>IF(N($H364)&lt;23,"",IF(EG364="","",EG364+31))</f>
        <v>46819</v>
      </c>
      <c r="EN364">
        <f>IF(EM364="","",TODAY()-EM364)</f>
        <v>-501</v>
      </c>
      <c r="EQ364" t="str">
        <f>IF(EM364="","SIN ESTADO",IF(EO364&lt;&gt;"","PAGA",IF(EN364&gt;0,"VENCIDA",IF(EN364&gt;=-5,"POR VENCER","AL DÍA"))))</f>
        <v>AL DÍA</v>
      </c>
      <c r="ES364">
        <f>IF(N($H364)&lt;24,"",IF(EM364="","",EM364+31))</f>
        <v>46850</v>
      </c>
      <c r="ET364">
        <f>IF(ES364="","",TODAY()-ES364)</f>
        <v>-532</v>
      </c>
      <c r="EW364" t="str">
        <f>IF(ES364="","SIN ESTADO",IF(EU364&lt;&gt;"","PAGA",IF(ET364&gt;0,"VENCIDA",IF(ET364&gt;=-5,"POR VENCER","AL DÍA"))))</f>
        <v>AL DÍA</v>
      </c>
      <c r="EY364" t="str">
        <f>IF(N($H364)&lt;25,"",IF(ES364="","",ES364+31))</f>
        <v/>
      </c>
      <c r="EZ364" t="str">
        <f>IF(EY364="","",TODAY()-EY364)</f>
        <v/>
      </c>
      <c r="FC364" t="str">
        <f>IF(EY364="","SIN ESTADO",IF(FA364&lt;&gt;"","PAGA",IF(EZ364&gt;0,"VENCIDA",IF(EZ364&gt;=-5,"POR VENCER","AL DÍA"))))</f>
        <v>SIN ESTADO</v>
      </c>
      <c r="FE364" t="str">
        <f>IF(N($H364)&lt;26,"",IF(EY364="","",EY364+31))</f>
        <v/>
      </c>
      <c r="FF364" t="str">
        <f>IF(FE364="","",TODAY()-FE364)</f>
        <v/>
      </c>
      <c r="FI364" t="str">
        <f>IF(FE364="","SIN ESTADO",IF(FG364&lt;&gt;"","PAGA",IF(FF364&gt;0,"VENCIDA",IF(FF364&gt;=-5,"POR VENCER","AL DÍA"))))</f>
        <v>SIN ESTADO</v>
      </c>
      <c r="FK364" t="str">
        <f>IF(N($H364)&lt;27,"",IF(FE364="","",FE364+31))</f>
        <v/>
      </c>
      <c r="FL364" t="str">
        <f>IF(FK364="","",TODAY()-FK364)</f>
        <v/>
      </c>
      <c r="FO364" t="str">
        <f>IF(FK364="","SIN ESTADO",IF(FM364&lt;&gt;"","PAGA",IF(FL364&gt;0,"VENCIDA",IF(FL364&gt;=-5,"POR VENCER","AL DÍA"))))</f>
        <v>SIN ESTADO</v>
      </c>
      <c r="FQ364" t="str">
        <f>IF(N($H364)&lt;28,"",IF(FK364="","",FK364+31))</f>
        <v/>
      </c>
      <c r="FR364" t="str">
        <f>IF(FQ364="","",TODAY()-FQ364)</f>
        <v/>
      </c>
      <c r="FU364" t="str">
        <f>IF(FQ364="","SIN ESTADO",IF(FS364&lt;&gt;"","PAGA",IF(FR364&gt;0,"VENCIDA",IF(FR364&gt;=-5,"POR VENCER","AL DÍA"))))</f>
        <v>SIN ESTADO</v>
      </c>
      <c r="FW364" t="str">
        <f>IF(N($H364)&lt;29,"",IF(FQ364="","",FQ364+31))</f>
        <v/>
      </c>
      <c r="FX364" t="str">
        <f>IF(FW364="","",TODAY()-FW364)</f>
        <v/>
      </c>
      <c r="GA364" t="str">
        <f>IF(FW364="","SIN ESTADO",IF(FY364&lt;&gt;"","PAGA",IF(FX364&gt;0,"VENCIDA",IF(FX364&gt;=-5,"POR VENCER","AL DÍA"))))</f>
        <v>SIN ESTADO</v>
      </c>
      <c r="GC364" t="str">
        <f>IF(N($H364)&lt;30,"",IF(FW364="","",FW364+31))</f>
        <v/>
      </c>
      <c r="GD364" t="str">
        <f>IF(GC364="","",TODAY()-GC364)</f>
        <v/>
      </c>
      <c r="GG364" t="str">
        <f>IF(GC364="","SIN ESTADO",IF(GE364&lt;&gt;"","PAGA",IF(GD364&gt;0,"VENCIDA",IF(GD364&gt;=-5,"POR VENCER","AL DÍA"))))</f>
        <v>SIN ESTADO</v>
      </c>
      <c r="GI364" t="str">
        <f>IF(N($H364)&lt;31,"",IF(GC364="","",GC364+31))</f>
        <v/>
      </c>
      <c r="GJ364" t="str">
        <f>IF(GI364="","",TODAY()-GI364)</f>
        <v/>
      </c>
      <c r="GM364" t="str">
        <f>IF(GI364="","SIN ESTADO",IF(GK364&lt;&gt;"","PAGA",IF(GJ364&gt;0,"VENCIDA",IF(GJ364&gt;=-5,"POR VENCER","AL DÍA"))))</f>
        <v>SIN ESTADO</v>
      </c>
      <c r="GO364" t="str">
        <f>IF(N($H364)&lt;32,"",IF(GI364="","",GI364+31))</f>
        <v/>
      </c>
      <c r="GP364" t="str">
        <f>IF(GO364="","",TODAY()-GO364)</f>
        <v/>
      </c>
      <c r="GS364" t="str">
        <f>IF(GO364="","SIN ESTADO",IF(GQ364&lt;&gt;"","PAGA",IF(GP364&gt;0,"VENCIDA",IF(GP364&gt;=-5,"POR VENCER","AL DÍA"))))</f>
        <v>SIN ESTADO</v>
      </c>
      <c r="GU364" t="str">
        <f>IF(N($H364)&lt;33,"",IF(GO364="","",GO364+31))</f>
        <v/>
      </c>
      <c r="GV364" t="str">
        <f>IF(GU364="","",TODAY()-GU364)</f>
        <v/>
      </c>
      <c r="GY364" t="str">
        <f>IF(GU364="","SIN ESTADO",IF(GW364&lt;&gt;"","PAGA",IF(GV364&gt;0,"VENCIDA",IF(GV364&gt;=-5,"POR VENCER","AL DÍA"))))</f>
        <v>SIN ESTADO</v>
      </c>
      <c r="HA364" t="str">
        <f>IF(N($H364)&lt;34,"",IF(GU364="","",GU364+31))</f>
        <v/>
      </c>
      <c r="HB364" t="str">
        <f>IF(HA364="","",TODAY()-HA364)</f>
        <v/>
      </c>
      <c r="HE364" t="str">
        <f>IF(HA364="","SIN ESTADO",IF(HC364&lt;&gt;"","PAGA",IF(HB364&gt;0,"VENCIDA",IF(HB364&gt;=-5,"POR VENCER","AL DÍA"))))</f>
        <v>SIN ESTADO</v>
      </c>
      <c r="HG364" t="str">
        <f>IF(N($H364)&lt;35,"",IF(HA364="","",HA364+31))</f>
        <v/>
      </c>
      <c r="HH364" t="str">
        <f>IF(HG364="","",TODAY()-HG364)</f>
        <v/>
      </c>
      <c r="HK364" t="str">
        <f>IF(HG364="","SIN ESTADO",IF(HI364&lt;&gt;"","PAGA",IF(HH364&gt;0,"VENCIDA",IF(HH364&gt;=-5,"POR VENCER","AL DÍA"))))</f>
        <v>SIN ESTADO</v>
      </c>
      <c r="HM364" t="str">
        <f>IF(N($H364)&lt;36,"",IF(HG364="","",HG364+31))</f>
        <v/>
      </c>
      <c r="HN364" t="str">
        <f>IF(HM364="","",TODAY()-HM364)</f>
        <v/>
      </c>
      <c r="HQ364" t="str">
        <f>IF(HM364="","SIN ESTADO",IF(HO364&lt;&gt;"","PAGA",IF(HN364&gt;0,"VENCIDA",IF(HN364&gt;=-5,"POR VENCER","AL DÍA"))))</f>
        <v>SIN ESTADO</v>
      </c>
      <c r="HS364">
        <f>N364+T364+Z364+AF364+AL364+AR364+AX364+BD364+BJ364+BP364+BV364+CB364+CH364+CN364+CT364+CZ364+DF364+DL364+DR364+DX364+ED364+EJ364+EP364+EV364+FB364+FH364+FN364+FT364+FZ364+GF364+GL364+GR364+GX364+HD364+HJ364+HP364</f>
        <v>6000000</v>
      </c>
      <c r="HU364">
        <f>IFERROR(N($J364),0)</f>
        <v>1000000</v>
      </c>
      <c r="HW364">
        <f>SUMPRODUCT((MOD(COLUMN($M364:$HR364)-COLUMN($M364),6)=0)*ISNUMBER($M364:$HR364)*($M364:$HR364&gt;=RESUMEN!$C$26)*($M364:$HR364&lt;=RESUMEN!$C$27)*IFERROR(N($N364:$HS364),0))</f>
        <v>1000000</v>
      </c>
      <c r="HX364">
        <f>SUMPRODUCT((MOD(COLUMN($M364:$HR364)-COLUMN($M364),6)=0)*ISNUMBER($M364:$HR364)*($M364:$HR364&gt;=RESUMEN!$C$26)*($M364:$HR364&lt;=RESUMEN!$C$27))</f>
        <v>1</v>
      </c>
    </row>
    <row r="365">
      <c r="B365">
        <f>VENTAS!A364</f>
        <v>362</v>
      </c>
      <c r="C365" t="str">
        <f>VENTAS!B364</f>
        <v xml:space="preserve">LC2 - 36 - 6 </v>
      </c>
      <c r="D365" t="str">
        <f>VENTAS!C364</f>
        <v>VENDIDO</v>
      </c>
      <c r="E365">
        <f>VENTAS!D364</f>
        <v>28000000</v>
      </c>
      <c r="F365">
        <f>VENTAS!J364</f>
        <v>22400000</v>
      </c>
      <c r="G365">
        <f>VENTAS!F364</f>
        <v>46205</v>
      </c>
      <c r="H365">
        <f>VENTAS!K364</f>
        <v>24</v>
      </c>
      <c r="I365" t="str">
        <f>VENTAS!M364</f>
        <v>2 DE CADA MES</v>
      </c>
      <c r="J365">
        <f>VENTAS!L364</f>
        <v>933333.3333333334</v>
      </c>
      <c r="K365">
        <f>IF(N($H365)&lt;1,"",$G365+31)</f>
        <v>46236</v>
      </c>
      <c r="L365">
        <f>IF(K365="","",TODAY()-K365)</f>
        <v>82</v>
      </c>
      <c r="M365">
        <v>46255</v>
      </c>
      <c r="N365">
        <v>933000</v>
      </c>
      <c r="O365" t="str">
        <f>IF(K365="","SIN ESTADO",IF(M365&lt;&gt;"","PAGA",IF(L365&gt;0,"VENCIDA",IF(L365&gt;=-5,"POR VENCER","AL DÍA"))))</f>
        <v>PAGA</v>
      </c>
      <c r="P365" t="str">
        <v>TRANSFERENCIA</v>
      </c>
      <c r="Q365">
        <f>IF(N($H365)&lt;2,"",IF(K365="","",K365+31))</f>
        <v>46267</v>
      </c>
      <c r="R365">
        <f>IF(Q365="","",TODAY()-Q365)</f>
        <v>51</v>
      </c>
      <c r="S365">
        <v>46298</v>
      </c>
      <c r="T365">
        <v>933000</v>
      </c>
      <c r="U365" t="str">
        <f>IF(Q365="","SIN ESTADO",IF(S365&lt;&gt;"","PAGA",IF(R365&gt;0,"VENCIDA",IF(R365&gt;=-5,"POR VENCER","AL DÍA"))))</f>
        <v>PAGA</v>
      </c>
      <c r="V365" t="str">
        <v>TRANSFERENCIA</v>
      </c>
      <c r="W365">
        <f>IF(N($H365)&lt;3,"",IF(Q365="","",Q365+31))</f>
        <v>46298</v>
      </c>
      <c r="X365">
        <f>IF(W365="","",TODAY()-W365)</f>
        <v>20</v>
      </c>
      <c r="AA365" t="str">
        <f>IF(W365="","SIN ESTADO",IF(Y365&lt;&gt;"","PAGA",IF(X365&gt;0,"VENCIDA",IF(X365&gt;=-5,"POR VENCER","AL DÍA"))))</f>
        <v>VENCIDA</v>
      </c>
      <c r="AC365">
        <f>IF(N($H365)&lt;4,"",IF(W365="","",W365+31))</f>
        <v>46329</v>
      </c>
      <c r="AD365">
        <f>IF(AC365="","",TODAY()-AC365)</f>
        <v>-11</v>
      </c>
      <c r="AG365" t="str">
        <f>IF(AC365="","SIN ESTADO",IF(AE365&lt;&gt;"","PAGA",IF(AD365&gt;0,"VENCIDA",IF(AD365&gt;=-5,"POR VENCER","AL DÍA"))))</f>
        <v>AL DÍA</v>
      </c>
      <c r="AI365">
        <f>IF(N($H365)&lt;5,"",IF(AC365="","",AC365+31))</f>
        <v>46360</v>
      </c>
      <c r="AJ365">
        <f>IF(AI365="","",TODAY()-AI365)</f>
        <v>-42</v>
      </c>
      <c r="AM365" t="str">
        <f>IF(AI365="","SIN ESTADO",IF(AK365&lt;&gt;"","PAGA",IF(AJ365&gt;0,"VENCIDA",IF(AJ365&gt;=-5,"POR VENCER","AL DÍA"))))</f>
        <v>AL DÍA</v>
      </c>
      <c r="AO365">
        <f>IF(N($H365)&lt;6,"",IF(AI365="","",AI365+31))</f>
        <v>46391</v>
      </c>
      <c r="AP365">
        <f>IF(AO365="","",TODAY()-AO365)</f>
        <v>-73</v>
      </c>
      <c r="AS365" t="str">
        <f>IF(AO365="","SIN ESTADO",IF(AQ365&lt;&gt;"","PAGA",IF(AP365&gt;0,"VENCIDA",IF(AP365&gt;=-5,"POR VENCER","AL DÍA"))))</f>
        <v>AL DÍA</v>
      </c>
      <c r="AU365">
        <f>IF(N($H365)&lt;7,"",IF(AO365="","",AO365+31))</f>
        <v>46422</v>
      </c>
      <c r="AV365">
        <f>IF(AU365="","",TODAY()-AU365)</f>
        <v>-104</v>
      </c>
      <c r="AY365" t="str">
        <f>IF(AU365="","SIN ESTADO",IF(AW365&lt;&gt;"","PAGA",IF(AV365&gt;0,"VENCIDA",IF(AV365&gt;=-5,"POR VENCER","AL DÍA"))))</f>
        <v>AL DÍA</v>
      </c>
      <c r="BA365">
        <f>IF(N($H365)&lt;8,"",IF(AU365="","",AU365+31))</f>
        <v>46453</v>
      </c>
      <c r="BB365">
        <f>IF(BA365="","",TODAY()-BA365)</f>
        <v>-135</v>
      </c>
      <c r="BE365" t="str">
        <f>IF(BA365="","SIN ESTADO",IF(BC365&lt;&gt;"","PAGA",IF(BB365&gt;0,"VENCIDA",IF(BB365&gt;=-5,"POR VENCER","AL DÍA"))))</f>
        <v>AL DÍA</v>
      </c>
      <c r="BG365">
        <f>IF(N($H365)&lt;9,"",IF(BA365="","",BA365+31))</f>
        <v>46484</v>
      </c>
      <c r="BH365">
        <f>IF(BG365="","",TODAY()-BG365)</f>
        <v>-166</v>
      </c>
      <c r="BK365" t="str">
        <f>IF(BG365="","SIN ESTADO",IF(BI365&lt;&gt;"","PAGA",IF(BH365&gt;0,"VENCIDA",IF(BH365&gt;=-5,"POR VENCER","AL DÍA"))))</f>
        <v>AL DÍA</v>
      </c>
      <c r="BM365">
        <f>IF(N($H365)&lt;10,"",IF(BG365="","",BG365+31))</f>
        <v>46515</v>
      </c>
      <c r="BN365">
        <f>IF(BM365="","",TODAY()-BM365)</f>
        <v>-197</v>
      </c>
      <c r="BQ365" t="str">
        <f>IF(BM365="","SIN ESTADO",IF(BO365&lt;&gt;"","PAGA",IF(BN365&gt;0,"VENCIDA",IF(BN365&gt;=-5,"POR VENCER","AL DÍA"))))</f>
        <v>AL DÍA</v>
      </c>
      <c r="BS365">
        <f>IF(N($H365)&lt;11,"",IF(BM365="","",BM365+31))</f>
        <v>46546</v>
      </c>
      <c r="BT365">
        <f>IF(BS365="","",TODAY()-BS365)</f>
        <v>-228</v>
      </c>
      <c r="BW365" t="str">
        <f>IF(BS365="","SIN ESTADO",IF(BU365&lt;&gt;"","PAGA",IF(BT365&gt;0,"VENCIDA",IF(BT365&gt;=-5,"POR VENCER","AL DÍA"))))</f>
        <v>AL DÍA</v>
      </c>
      <c r="BY365">
        <f>IF(N($H365)&lt;12,"",IF(BS365="","",BS365+31))</f>
        <v>46577</v>
      </c>
      <c r="BZ365">
        <f>IF(BY365="","",TODAY()-BY365)</f>
        <v>-259</v>
      </c>
      <c r="CC365" t="str">
        <f>IF(BY365="","SIN ESTADO",IF(CA365&lt;&gt;"","PAGA",IF(BZ365&gt;0,"VENCIDA",IF(BZ365&gt;=-5,"POR VENCER","AL DÍA"))))</f>
        <v>AL DÍA</v>
      </c>
      <c r="CE365">
        <f>IF(N($H365)&lt;13,"",IF(BY365="","",BY365+31))</f>
        <v>46608</v>
      </c>
      <c r="CF365">
        <f>IF(CE365="","",TODAY()-CE365)</f>
        <v>-290</v>
      </c>
      <c r="CI365" t="str">
        <f>IF(CE365="","SIN ESTADO",IF(CG365&lt;&gt;"","PAGA",IF(CF365&gt;0,"VENCIDA",IF(CF365&gt;=-5,"POR VENCER","AL DÍA"))))</f>
        <v>AL DÍA</v>
      </c>
      <c r="CK365">
        <f>IF(N($H365)&lt;14,"",IF(CE365="","",CE365+31))</f>
        <v>46639</v>
      </c>
      <c r="CL365">
        <f>IF(CK365="","",TODAY()-CK365)</f>
        <v>-321</v>
      </c>
      <c r="CO365" t="str">
        <f>IF(CK365="","SIN ESTADO",IF(CM365&lt;&gt;"","PAGA",IF(CL365&gt;0,"VENCIDA",IF(CL365&gt;=-5,"POR VENCER","AL DÍA"))))</f>
        <v>AL DÍA</v>
      </c>
      <c r="CQ365">
        <f>IF(N($H365)&lt;15,"",IF(CK365="","",CK365+31))</f>
        <v>46670</v>
      </c>
      <c r="CR365">
        <f>IF(CQ365="","",TODAY()-CQ365)</f>
        <v>-352</v>
      </c>
      <c r="CU365" t="str">
        <f>IF(CQ365="","SIN ESTADO",IF(CS365&lt;&gt;"","PAGA",IF(CR365&gt;0,"VENCIDA",IF(CR365&gt;=-5,"POR VENCER","AL DÍA"))))</f>
        <v>AL DÍA</v>
      </c>
      <c r="CW365">
        <f>IF(N($H365)&lt;16,"",IF(CQ365="","",CQ365+31))</f>
        <v>46701</v>
      </c>
      <c r="CX365">
        <f>IF(CW365="","",TODAY()-CW365)</f>
        <v>-383</v>
      </c>
      <c r="DA365" t="str">
        <f>IF(CW365="","SIN ESTADO",IF(CY365&lt;&gt;"","PAGA",IF(CX365&gt;0,"VENCIDA",IF(CX365&gt;=-5,"POR VENCER","AL DÍA"))))</f>
        <v>AL DÍA</v>
      </c>
      <c r="DC365">
        <f>IF(N($H365)&lt;17,"",IF(CW365="","",CW365+31))</f>
        <v>46732</v>
      </c>
      <c r="DD365">
        <f>IF(DC365="","",TODAY()-DC365)</f>
        <v>-414</v>
      </c>
      <c r="DG365" t="str">
        <f>IF(DC365="","SIN ESTADO",IF(DE365&lt;&gt;"","PAGA",IF(DD365&gt;0,"VENCIDA",IF(DD365&gt;=-5,"POR VENCER","AL DÍA"))))</f>
        <v>AL DÍA</v>
      </c>
      <c r="DI365">
        <f>IF(N($H365)&lt;18,"",IF(DC365="","",DC365+31))</f>
        <v>46763</v>
      </c>
      <c r="DJ365">
        <f>IF(DI365="","",TODAY()-DI365)</f>
        <v>-445</v>
      </c>
      <c r="DM365" t="str">
        <f>IF(DI365="","SIN ESTADO",IF(DK365&lt;&gt;"","PAGA",IF(DJ365&gt;0,"VENCIDA",IF(DJ365&gt;=-5,"POR VENCER","AL DÍA"))))</f>
        <v>AL DÍA</v>
      </c>
      <c r="DO365">
        <f>IF(N($H365)&lt;19,"",IF(DI365="","",DI365+31))</f>
        <v>46794</v>
      </c>
      <c r="DP365">
        <f>IF(DO365="","",TODAY()-DO365)</f>
        <v>-476</v>
      </c>
      <c r="DS365" t="str">
        <f>IF(DO365="","SIN ESTADO",IF(DQ365&lt;&gt;"","PAGA",IF(DP365&gt;0,"VENCIDA",IF(DP365&gt;=-5,"POR VENCER","AL DÍA"))))</f>
        <v>AL DÍA</v>
      </c>
      <c r="DU365">
        <f>IF(N($H365)&lt;20,"",IF(DO365="","",DO365+31))</f>
        <v>46825</v>
      </c>
      <c r="DV365">
        <f>IF(DU365="","",TODAY()-DU365)</f>
        <v>-507</v>
      </c>
      <c r="DY365" t="str">
        <f>IF(DU365="","SIN ESTADO",IF(DW365&lt;&gt;"","PAGA",IF(DV365&gt;0,"VENCIDA",IF(DV365&gt;=-5,"POR VENCER","AL DÍA"))))</f>
        <v>AL DÍA</v>
      </c>
      <c r="EA365">
        <f>IF(N($H365)&lt;21,"",IF(DU365="","",DU365+31))</f>
        <v>46856</v>
      </c>
      <c r="EB365">
        <f>IF(EA365="","",TODAY()-EA365)</f>
        <v>-538</v>
      </c>
      <c r="EE365" t="str">
        <f>IF(EA365="","SIN ESTADO",IF(EC365&lt;&gt;"","PAGA",IF(EB365&gt;0,"VENCIDA",IF(EB365&gt;=-5,"POR VENCER","AL DÍA"))))</f>
        <v>AL DÍA</v>
      </c>
      <c r="EG365">
        <f>IF(N($H365)&lt;22,"",IF(EA365="","",EA365+31))</f>
        <v>46887</v>
      </c>
      <c r="EH365">
        <f>IF(EG365="","",TODAY()-EG365)</f>
        <v>-569</v>
      </c>
      <c r="EK365" t="str">
        <f>IF(EG365="","SIN ESTADO",IF(EI365&lt;&gt;"","PAGA",IF(EH365&gt;0,"VENCIDA",IF(EH365&gt;=-5,"POR VENCER","AL DÍA"))))</f>
        <v>AL DÍA</v>
      </c>
      <c r="EM365">
        <f>IF(N($H365)&lt;23,"",IF(EG365="","",EG365+31))</f>
        <v>46918</v>
      </c>
      <c r="EN365">
        <f>IF(EM365="","",TODAY()-EM365)</f>
        <v>-600</v>
      </c>
      <c r="EQ365" t="str">
        <f>IF(EM365="","SIN ESTADO",IF(EO365&lt;&gt;"","PAGA",IF(EN365&gt;0,"VENCIDA",IF(EN365&gt;=-5,"POR VENCER","AL DÍA"))))</f>
        <v>AL DÍA</v>
      </c>
      <c r="ES365">
        <f>IF(N($H365)&lt;24,"",IF(EM365="","",EM365+31))</f>
        <v>46949</v>
      </c>
      <c r="ET365">
        <f>IF(ES365="","",TODAY()-ES365)</f>
        <v>-631</v>
      </c>
      <c r="EW365" t="str">
        <f>IF(ES365="","SIN ESTADO",IF(EU365&lt;&gt;"","PAGA",IF(ET365&gt;0,"VENCIDA",IF(ET365&gt;=-5,"POR VENCER","AL DÍA"))))</f>
        <v>AL DÍA</v>
      </c>
      <c r="EY365" t="str">
        <f>IF(N($H365)&lt;25,"",IF(ES365="","",ES365+31))</f>
        <v/>
      </c>
      <c r="EZ365" t="str">
        <f>IF(EY365="","",TODAY()-EY365)</f>
        <v/>
      </c>
      <c r="FC365" t="str">
        <f>IF(EY365="","SIN ESTADO",IF(FA365&lt;&gt;"","PAGA",IF(EZ365&gt;0,"VENCIDA",IF(EZ365&gt;=-5,"POR VENCER","AL DÍA"))))</f>
        <v>SIN ESTADO</v>
      </c>
      <c r="FE365" t="str">
        <f>IF(N($H365)&lt;26,"",IF(EY365="","",EY365+31))</f>
        <v/>
      </c>
      <c r="FF365" t="str">
        <f>IF(FE365="","",TODAY()-FE365)</f>
        <v/>
      </c>
      <c r="FI365" t="str">
        <f>IF(FE365="","SIN ESTADO",IF(FG365&lt;&gt;"","PAGA",IF(FF365&gt;0,"VENCIDA",IF(FF365&gt;=-5,"POR VENCER","AL DÍA"))))</f>
        <v>SIN ESTADO</v>
      </c>
      <c r="FK365" t="str">
        <f>IF(N($H365)&lt;27,"",IF(FE365="","",FE365+31))</f>
        <v/>
      </c>
      <c r="FL365" t="str">
        <f>IF(FK365="","",TODAY()-FK365)</f>
        <v/>
      </c>
      <c r="FO365" t="str">
        <f>IF(FK365="","SIN ESTADO",IF(FM365&lt;&gt;"","PAGA",IF(FL365&gt;0,"VENCIDA",IF(FL365&gt;=-5,"POR VENCER","AL DÍA"))))</f>
        <v>SIN ESTADO</v>
      </c>
      <c r="FQ365" t="str">
        <f>IF(N($H365)&lt;28,"",IF(FK365="","",FK365+31))</f>
        <v/>
      </c>
      <c r="FR365" t="str">
        <f>IF(FQ365="","",TODAY()-FQ365)</f>
        <v/>
      </c>
      <c r="FU365" t="str">
        <f>IF(FQ365="","SIN ESTADO",IF(FS365&lt;&gt;"","PAGA",IF(FR365&gt;0,"VENCIDA",IF(FR365&gt;=-5,"POR VENCER","AL DÍA"))))</f>
        <v>SIN ESTADO</v>
      </c>
      <c r="FW365" t="str">
        <f>IF(N($H365)&lt;29,"",IF(FQ365="","",FQ365+31))</f>
        <v/>
      </c>
      <c r="FX365" t="str">
        <f>IF(FW365="","",TODAY()-FW365)</f>
        <v/>
      </c>
      <c r="GA365" t="str">
        <f>IF(FW365="","SIN ESTADO",IF(FY365&lt;&gt;"","PAGA",IF(FX365&gt;0,"VENCIDA",IF(FX365&gt;=-5,"POR VENCER","AL DÍA"))))</f>
        <v>SIN ESTADO</v>
      </c>
      <c r="GC365" t="str">
        <f>IF(N($H365)&lt;30,"",IF(FW365="","",FW365+31))</f>
        <v/>
      </c>
      <c r="GD365" t="str">
        <f>IF(GC365="","",TODAY()-GC365)</f>
        <v/>
      </c>
      <c r="GG365" t="str">
        <f>IF(GC365="","SIN ESTADO",IF(GE365&lt;&gt;"","PAGA",IF(GD365&gt;0,"VENCIDA",IF(GD365&gt;=-5,"POR VENCER","AL DÍA"))))</f>
        <v>SIN ESTADO</v>
      </c>
      <c r="GI365" t="str">
        <f>IF(N($H365)&lt;31,"",IF(GC365="","",GC365+31))</f>
        <v/>
      </c>
      <c r="GJ365" t="str">
        <f>IF(GI365="","",TODAY()-GI365)</f>
        <v/>
      </c>
      <c r="GM365" t="str">
        <f>IF(GI365="","SIN ESTADO",IF(GK365&lt;&gt;"","PAGA",IF(GJ365&gt;0,"VENCIDA",IF(GJ365&gt;=-5,"POR VENCER","AL DÍA"))))</f>
        <v>SIN ESTADO</v>
      </c>
      <c r="GO365" t="str">
        <f>IF(N($H365)&lt;32,"",IF(GI365="","",GI365+31))</f>
        <v/>
      </c>
      <c r="GP365" t="str">
        <f>IF(GO365="","",TODAY()-GO365)</f>
        <v/>
      </c>
      <c r="GS365" t="str">
        <f>IF(GO365="","SIN ESTADO",IF(GQ365&lt;&gt;"","PAGA",IF(GP365&gt;0,"VENCIDA",IF(GP365&gt;=-5,"POR VENCER","AL DÍA"))))</f>
        <v>SIN ESTADO</v>
      </c>
      <c r="GU365" t="str">
        <f>IF(N($H365)&lt;33,"",IF(GO365="","",GO365+31))</f>
        <v/>
      </c>
      <c r="GV365" t="str">
        <f>IF(GU365="","",TODAY()-GU365)</f>
        <v/>
      </c>
      <c r="GY365" t="str">
        <f>IF(GU365="","SIN ESTADO",IF(GW365&lt;&gt;"","PAGA",IF(GV365&gt;0,"VENCIDA",IF(GV365&gt;=-5,"POR VENCER","AL DÍA"))))</f>
        <v>SIN ESTADO</v>
      </c>
      <c r="HA365" t="str">
        <f>IF(N($H365)&lt;34,"",IF(GU365="","",GU365+31))</f>
        <v/>
      </c>
      <c r="HB365" t="str">
        <f>IF(HA365="","",TODAY()-HA365)</f>
        <v/>
      </c>
      <c r="HE365" t="str">
        <f>IF(HA365="","SIN ESTADO",IF(HC365&lt;&gt;"","PAGA",IF(HB365&gt;0,"VENCIDA",IF(HB365&gt;=-5,"POR VENCER","AL DÍA"))))</f>
        <v>SIN ESTADO</v>
      </c>
      <c r="HG365" t="str">
        <f>IF(N($H365)&lt;35,"",IF(HA365="","",HA365+31))</f>
        <v/>
      </c>
      <c r="HH365" t="str">
        <f>IF(HG365="","",TODAY()-HG365)</f>
        <v/>
      </c>
      <c r="HK365" t="str">
        <f>IF(HG365="","SIN ESTADO",IF(HI365&lt;&gt;"","PAGA",IF(HH365&gt;0,"VENCIDA",IF(HH365&gt;=-5,"POR VENCER","AL DÍA"))))</f>
        <v>SIN ESTADO</v>
      </c>
      <c r="HM365" t="str">
        <f>IF(N($H365)&lt;36,"",IF(HG365="","",HG365+31))</f>
        <v/>
      </c>
      <c r="HN365" t="str">
        <f>IF(HM365="","",TODAY()-HM365)</f>
        <v/>
      </c>
      <c r="HQ365" t="str">
        <f>IF(HM365="","SIN ESTADO",IF(HO365&lt;&gt;"","PAGA",IF(HN365&gt;0,"VENCIDA",IF(HN365&gt;=-5,"POR VENCER","AL DÍA"))))</f>
        <v>SIN ESTADO</v>
      </c>
      <c r="HS365">
        <f>N365+T365+Z365+AF365+AL365+AR365+AX365+BD365+BJ365+BP365+BV365+CB365+CH365+CN365+CT365+CZ365+DF365+DL365+DR365+DX365+ED365+EJ365+EP365+EV365+FB365+FH365+FN365+FT365+FZ365+GF365+GL365+GR365+GX365+HD365+HJ365+HP365</f>
        <v>1866000</v>
      </c>
      <c r="HU365">
        <f>IFERROR(N($J365),0)</f>
        <v>933333.3333333334</v>
      </c>
      <c r="HW365">
        <f>SUMPRODUCT((MOD(COLUMN($M365:$HR365)-COLUMN($M365),6)=0)*ISNUMBER($M365:$HR365)*($M365:$HR365&gt;=RESUMEN!$C$26)*($M365:$HR365&lt;=RESUMEN!$C$27)*IFERROR(N($N365:$HS365),0))</f>
        <v>933000</v>
      </c>
      <c r="HX365">
        <f>SUMPRODUCT((MOD(COLUMN($M365:$HR365)-COLUMN($M365),6)=0)*ISNUMBER($M365:$HR365)*($M365:$HR365&gt;=RESUMEN!$C$26)*($M365:$HR365&lt;=RESUMEN!$C$27))</f>
        <v>1</v>
      </c>
    </row>
    <row r="366">
      <c r="B366">
        <f>VENTAS!A365</f>
        <v>363</v>
      </c>
      <c r="C366" t="str">
        <f>VENTAS!B365</f>
        <v xml:space="preserve">LC2 - 36 - 7 </v>
      </c>
      <c r="D366" t="str">
        <f>VENTAS!C365</f>
        <v>VENDIDO</v>
      </c>
      <c r="E366">
        <f>VENTAS!D365</f>
        <v>28000000</v>
      </c>
      <c r="F366">
        <f>VENTAS!J365</f>
        <v>24000000</v>
      </c>
      <c r="G366">
        <f>VENTAS!F365</f>
        <v>46086</v>
      </c>
      <c r="H366">
        <f>VENTAS!K365</f>
        <v>24</v>
      </c>
      <c r="I366" t="str">
        <f>VENTAS!M365</f>
        <v>05 DE CADA ME S</v>
      </c>
      <c r="J366">
        <f>VENTAS!L365</f>
        <v>1000000</v>
      </c>
      <c r="K366">
        <f>IF(N($H366)&lt;1,"",$G366+31)</f>
        <v>46117</v>
      </c>
      <c r="L366">
        <f>IF(K366="","",TODAY()-K366)</f>
        <v>201</v>
      </c>
      <c r="M366">
        <v>46098</v>
      </c>
      <c r="N366">
        <v>1000000</v>
      </c>
      <c r="O366" t="str">
        <f>IF(K366="","SIN ESTADO",IF(M366&lt;&gt;"","PAGA",IF(L366&gt;0,"VENCIDA",IF(L366&gt;=-5,"POR VENCER","AL DÍA"))))</f>
        <v>PAGA</v>
      </c>
      <c r="P366" t="str">
        <v>TRANSFERENCIA</v>
      </c>
      <c r="Q366">
        <f>IF(N($H366)&lt;2,"",IF(K366="","",K366+31))</f>
        <v>46148</v>
      </c>
      <c r="R366">
        <f>IF(Q366="","",TODAY()-Q366)</f>
        <v>170</v>
      </c>
      <c r="S366">
        <v>46150</v>
      </c>
      <c r="T366">
        <v>2000000</v>
      </c>
      <c r="U366" t="str">
        <f>IF(Q366="","SIN ESTADO",IF(S366&lt;&gt;"","PAGA",IF(R366&gt;0,"VENCIDA",IF(R366&gt;=-5,"POR VENCER","AL DÍA"))))</f>
        <v>PAGA</v>
      </c>
      <c r="V366" t="str">
        <v>TRANSFERENCIA</v>
      </c>
      <c r="W366">
        <f>IF(N($H366)&lt;3,"",IF(Q366="","",Q366+31))</f>
        <v>46179</v>
      </c>
      <c r="X366">
        <f>IF(W366="","",TODAY()-W366)</f>
        <v>139</v>
      </c>
      <c r="Y366">
        <v>46189</v>
      </c>
      <c r="Z366">
        <v>1000000</v>
      </c>
      <c r="AA366" t="str">
        <f>IF(W366="","SIN ESTADO",IF(Y366&lt;&gt;"","PAGA",IF(X366&gt;0,"VENCIDA",IF(X366&gt;=-5,"POR VENCER","AL DÍA"))))</f>
        <v>PAGA</v>
      </c>
      <c r="AB366" t="str">
        <v>TRANSFERENCIA</v>
      </c>
      <c r="AC366">
        <f>IF(N($H366)&lt;4,"",IF(W366="","",W366+31))</f>
        <v>46210</v>
      </c>
      <c r="AD366">
        <f>IF(AC366="","",TODAY()-AC366)</f>
        <v>108</v>
      </c>
      <c r="AE366">
        <v>46227</v>
      </c>
      <c r="AF366">
        <v>1000000</v>
      </c>
      <c r="AG366" t="str">
        <f>IF(AC366="","SIN ESTADO",IF(AE366&lt;&gt;"","PAGA",IF(AD366&gt;0,"VENCIDA",IF(AD366&gt;=-5,"POR VENCER","AL DÍA"))))</f>
        <v>PAGA</v>
      </c>
      <c r="AH366" t="str">
        <v>TRANSFERENCIA</v>
      </c>
      <c r="AI366">
        <f>IF(N($H366)&lt;5,"",IF(AC366="","",AC366+31))</f>
        <v>46241</v>
      </c>
      <c r="AJ366">
        <f>IF(AI366="","",TODAY()-AI366)</f>
        <v>77</v>
      </c>
      <c r="AK366">
        <v>46266</v>
      </c>
      <c r="AL366">
        <v>1000000</v>
      </c>
      <c r="AM366" t="str">
        <f>IF(AI366="","SIN ESTADO",IF(AK366&lt;&gt;"","PAGA",IF(AJ366&gt;0,"VENCIDA",IF(AJ366&gt;=-5,"POR VENCER","AL DÍA"))))</f>
        <v>PAGA</v>
      </c>
      <c r="AN366" t="str">
        <v>TRANSFERENCIA</v>
      </c>
      <c r="AO366">
        <f>IF(N($H366)&lt;6,"",IF(AI366="","",AI366+31))</f>
        <v>46272</v>
      </c>
      <c r="AP366">
        <f>IF(AO366="","",TODAY()-AO366)</f>
        <v>46</v>
      </c>
      <c r="AS366" t="str">
        <f>IF(AO366="","SIN ESTADO",IF(AQ366&lt;&gt;"","PAGA",IF(AP366&gt;0,"VENCIDA",IF(AP366&gt;=-5,"POR VENCER","AL DÍA"))))</f>
        <v>VENCIDA</v>
      </c>
      <c r="AU366">
        <f>IF(N($H366)&lt;7,"",IF(AO366="","",AO366+31))</f>
        <v>46303</v>
      </c>
      <c r="AV366">
        <f>IF(AU366="","",TODAY()-AU366)</f>
        <v>15</v>
      </c>
      <c r="AY366" t="str">
        <f>IF(AU366="","SIN ESTADO",IF(AW366&lt;&gt;"","PAGA",IF(AV366&gt;0,"VENCIDA",IF(AV366&gt;=-5,"POR VENCER","AL DÍA"))))</f>
        <v>VENCIDA</v>
      </c>
      <c r="BA366">
        <f>IF(N($H366)&lt;8,"",IF(AU366="","",AU366+31))</f>
        <v>46334</v>
      </c>
      <c r="BB366">
        <f>IF(BA366="","",TODAY()-BA366)</f>
        <v>-16</v>
      </c>
      <c r="BE366" t="str">
        <f>IF(BA366="","SIN ESTADO",IF(BC366&lt;&gt;"","PAGA",IF(BB366&gt;0,"VENCIDA",IF(BB366&gt;=-5,"POR VENCER","AL DÍA"))))</f>
        <v>AL DÍA</v>
      </c>
      <c r="BG366">
        <f>IF(N($H366)&lt;9,"",IF(BA366="","",BA366+31))</f>
        <v>46365</v>
      </c>
      <c r="BH366">
        <f>IF(BG366="","",TODAY()-BG366)</f>
        <v>-47</v>
      </c>
      <c r="BK366" t="str">
        <f>IF(BG366="","SIN ESTADO",IF(BI366&lt;&gt;"","PAGA",IF(BH366&gt;0,"VENCIDA",IF(BH366&gt;=-5,"POR VENCER","AL DÍA"))))</f>
        <v>AL DÍA</v>
      </c>
      <c r="BM366">
        <f>IF(N($H366)&lt;10,"",IF(BG366="","",BG366+31))</f>
        <v>46396</v>
      </c>
      <c r="BN366">
        <f>IF(BM366="","",TODAY()-BM366)</f>
        <v>-78</v>
      </c>
      <c r="BQ366" t="str">
        <f>IF(BM366="","SIN ESTADO",IF(BO366&lt;&gt;"","PAGA",IF(BN366&gt;0,"VENCIDA",IF(BN366&gt;=-5,"POR VENCER","AL DÍA"))))</f>
        <v>AL DÍA</v>
      </c>
      <c r="BS366">
        <f>IF(N($H366)&lt;11,"",IF(BM366="","",BM366+31))</f>
        <v>46427</v>
      </c>
      <c r="BT366">
        <f>IF(BS366="","",TODAY()-BS366)</f>
        <v>-109</v>
      </c>
      <c r="BW366" t="str">
        <f>IF(BS366="","SIN ESTADO",IF(BU366&lt;&gt;"","PAGA",IF(BT366&gt;0,"VENCIDA",IF(BT366&gt;=-5,"POR VENCER","AL DÍA"))))</f>
        <v>AL DÍA</v>
      </c>
      <c r="BY366">
        <f>IF(N($H366)&lt;12,"",IF(BS366="","",BS366+31))</f>
        <v>46458</v>
      </c>
      <c r="BZ366">
        <f>IF(BY366="","",TODAY()-BY366)</f>
        <v>-140</v>
      </c>
      <c r="CC366" t="str">
        <f>IF(BY366="","SIN ESTADO",IF(CA366&lt;&gt;"","PAGA",IF(BZ366&gt;0,"VENCIDA",IF(BZ366&gt;=-5,"POR VENCER","AL DÍA"))))</f>
        <v>AL DÍA</v>
      </c>
      <c r="CE366">
        <f>IF(N($H366)&lt;13,"",IF(BY366="","",BY366+31))</f>
        <v>46489</v>
      </c>
      <c r="CF366">
        <f>IF(CE366="","",TODAY()-CE366)</f>
        <v>-171</v>
      </c>
      <c r="CI366" t="str">
        <f>IF(CE366="","SIN ESTADO",IF(CG366&lt;&gt;"","PAGA",IF(CF366&gt;0,"VENCIDA",IF(CF366&gt;=-5,"POR VENCER","AL DÍA"))))</f>
        <v>AL DÍA</v>
      </c>
      <c r="CK366">
        <f>IF(N($H366)&lt;14,"",IF(CE366="","",CE366+31))</f>
        <v>46520</v>
      </c>
      <c r="CL366">
        <f>IF(CK366="","",TODAY()-CK366)</f>
        <v>-202</v>
      </c>
      <c r="CO366" t="str">
        <f>IF(CK366="","SIN ESTADO",IF(CM366&lt;&gt;"","PAGA",IF(CL366&gt;0,"VENCIDA",IF(CL366&gt;=-5,"POR VENCER","AL DÍA"))))</f>
        <v>AL DÍA</v>
      </c>
      <c r="CQ366">
        <f>IF(N($H366)&lt;15,"",IF(CK366="","",CK366+31))</f>
        <v>46551</v>
      </c>
      <c r="CR366">
        <f>IF(CQ366="","",TODAY()-CQ366)</f>
        <v>-233</v>
      </c>
      <c r="CU366" t="str">
        <f>IF(CQ366="","SIN ESTADO",IF(CS366&lt;&gt;"","PAGA",IF(CR366&gt;0,"VENCIDA",IF(CR366&gt;=-5,"POR VENCER","AL DÍA"))))</f>
        <v>AL DÍA</v>
      </c>
      <c r="CW366">
        <f>IF(N($H366)&lt;16,"",IF(CQ366="","",CQ366+31))</f>
        <v>46582</v>
      </c>
      <c r="CX366">
        <f>IF(CW366="","",TODAY()-CW366)</f>
        <v>-264</v>
      </c>
      <c r="DA366" t="str">
        <f>IF(CW366="","SIN ESTADO",IF(CY366&lt;&gt;"","PAGA",IF(CX366&gt;0,"VENCIDA",IF(CX366&gt;=-5,"POR VENCER","AL DÍA"))))</f>
        <v>AL DÍA</v>
      </c>
      <c r="DC366">
        <f>IF(N($H366)&lt;17,"",IF(CW366="","",CW366+31))</f>
        <v>46613</v>
      </c>
      <c r="DD366">
        <f>IF(DC366="","",TODAY()-DC366)</f>
        <v>-295</v>
      </c>
      <c r="DG366" t="str">
        <f>IF(DC366="","SIN ESTADO",IF(DE366&lt;&gt;"","PAGA",IF(DD366&gt;0,"VENCIDA",IF(DD366&gt;=-5,"POR VENCER","AL DÍA"))))</f>
        <v>AL DÍA</v>
      </c>
      <c r="DI366">
        <f>IF(N($H366)&lt;18,"",IF(DC366="","",DC366+31))</f>
        <v>46644</v>
      </c>
      <c r="DJ366">
        <f>IF(DI366="","",TODAY()-DI366)</f>
        <v>-326</v>
      </c>
      <c r="DM366" t="str">
        <f>IF(DI366="","SIN ESTADO",IF(DK366&lt;&gt;"","PAGA",IF(DJ366&gt;0,"VENCIDA",IF(DJ366&gt;=-5,"POR VENCER","AL DÍA"))))</f>
        <v>AL DÍA</v>
      </c>
      <c r="DO366">
        <f>IF(N($H366)&lt;19,"",IF(DI366="","",DI366+31))</f>
        <v>46675</v>
      </c>
      <c r="DP366">
        <f>IF(DO366="","",TODAY()-DO366)</f>
        <v>-357</v>
      </c>
      <c r="DS366" t="str">
        <f>IF(DO366="","SIN ESTADO",IF(DQ366&lt;&gt;"","PAGA",IF(DP366&gt;0,"VENCIDA",IF(DP366&gt;=-5,"POR VENCER","AL DÍA"))))</f>
        <v>AL DÍA</v>
      </c>
      <c r="DU366">
        <f>IF(N($H366)&lt;20,"",IF(DO366="","",DO366+31))</f>
        <v>46706</v>
      </c>
      <c r="DV366">
        <f>IF(DU366="","",TODAY()-DU366)</f>
        <v>-388</v>
      </c>
      <c r="DY366" t="str">
        <f>IF(DU366="","SIN ESTADO",IF(DW366&lt;&gt;"","PAGA",IF(DV366&gt;0,"VENCIDA",IF(DV366&gt;=-5,"POR VENCER","AL DÍA"))))</f>
        <v>AL DÍA</v>
      </c>
      <c r="EA366">
        <f>IF(N($H366)&lt;21,"",IF(DU366="","",DU366+31))</f>
        <v>46737</v>
      </c>
      <c r="EB366">
        <f>IF(EA366="","",TODAY()-EA366)</f>
        <v>-419</v>
      </c>
      <c r="EE366" t="str">
        <f>IF(EA366="","SIN ESTADO",IF(EC366&lt;&gt;"","PAGA",IF(EB366&gt;0,"VENCIDA",IF(EB366&gt;=-5,"POR VENCER","AL DÍA"))))</f>
        <v>AL DÍA</v>
      </c>
      <c r="EG366">
        <f>IF(N($H366)&lt;22,"",IF(EA366="","",EA366+31))</f>
        <v>46768</v>
      </c>
      <c r="EH366">
        <f>IF(EG366="","",TODAY()-EG366)</f>
        <v>-450</v>
      </c>
      <c r="EK366" t="str">
        <f>IF(EG366="","SIN ESTADO",IF(EI366&lt;&gt;"","PAGA",IF(EH366&gt;0,"VENCIDA",IF(EH366&gt;=-5,"POR VENCER","AL DÍA"))))</f>
        <v>AL DÍA</v>
      </c>
      <c r="EM366">
        <f>IF(N($H366)&lt;23,"",IF(EG366="","",EG366+31))</f>
        <v>46799</v>
      </c>
      <c r="EN366">
        <f>IF(EM366="","",TODAY()-EM366)</f>
        <v>-481</v>
      </c>
      <c r="EQ366" t="str">
        <f>IF(EM366="","SIN ESTADO",IF(EO366&lt;&gt;"","PAGA",IF(EN366&gt;0,"VENCIDA",IF(EN366&gt;=-5,"POR VENCER","AL DÍA"))))</f>
        <v>AL DÍA</v>
      </c>
      <c r="ES366">
        <f>IF(N($H366)&lt;24,"",IF(EM366="","",EM366+31))</f>
        <v>46830</v>
      </c>
      <c r="ET366">
        <f>IF(ES366="","",TODAY()-ES366)</f>
        <v>-512</v>
      </c>
      <c r="EW366" t="str">
        <f>IF(ES366="","SIN ESTADO",IF(EU366&lt;&gt;"","PAGA",IF(ET366&gt;0,"VENCIDA",IF(ET366&gt;=-5,"POR VENCER","AL DÍA"))))</f>
        <v>AL DÍA</v>
      </c>
      <c r="EY366" t="str">
        <f>IF(N($H366)&lt;25,"",IF(ES366="","",ES366+31))</f>
        <v/>
      </c>
      <c r="EZ366" t="str">
        <f>IF(EY366="","",TODAY()-EY366)</f>
        <v/>
      </c>
      <c r="FC366" t="str">
        <f>IF(EY366="","SIN ESTADO",IF(FA366&lt;&gt;"","PAGA",IF(EZ366&gt;0,"VENCIDA",IF(EZ366&gt;=-5,"POR VENCER","AL DÍA"))))</f>
        <v>SIN ESTADO</v>
      </c>
      <c r="FE366" t="str">
        <f>IF(N($H366)&lt;26,"",IF(EY366="","",EY366+31))</f>
        <v/>
      </c>
      <c r="FF366" t="str">
        <f>IF(FE366="","",TODAY()-FE366)</f>
        <v/>
      </c>
      <c r="FI366" t="str">
        <f>IF(FE366="","SIN ESTADO",IF(FG366&lt;&gt;"","PAGA",IF(FF366&gt;0,"VENCIDA",IF(FF366&gt;=-5,"POR VENCER","AL DÍA"))))</f>
        <v>SIN ESTADO</v>
      </c>
      <c r="FK366" t="str">
        <f>IF(N($H366)&lt;27,"",IF(FE366="","",FE366+31))</f>
        <v/>
      </c>
      <c r="FL366" t="str">
        <f>IF(FK366="","",TODAY()-FK366)</f>
        <v/>
      </c>
      <c r="FO366" t="str">
        <f>IF(FK366="","SIN ESTADO",IF(FM366&lt;&gt;"","PAGA",IF(FL366&gt;0,"VENCIDA",IF(FL366&gt;=-5,"POR VENCER","AL DÍA"))))</f>
        <v>SIN ESTADO</v>
      </c>
      <c r="FQ366" t="str">
        <f>IF(N($H366)&lt;28,"",IF(FK366="","",FK366+31))</f>
        <v/>
      </c>
      <c r="FR366" t="str">
        <f>IF(FQ366="","",TODAY()-FQ366)</f>
        <v/>
      </c>
      <c r="FU366" t="str">
        <f>IF(FQ366="","SIN ESTADO",IF(FS366&lt;&gt;"","PAGA",IF(FR366&gt;0,"VENCIDA",IF(FR366&gt;=-5,"POR VENCER","AL DÍA"))))</f>
        <v>SIN ESTADO</v>
      </c>
      <c r="FW366" t="str">
        <f>IF(N($H366)&lt;29,"",IF(FQ366="","",FQ366+31))</f>
        <v/>
      </c>
      <c r="FX366" t="str">
        <f>IF(FW366="","",TODAY()-FW366)</f>
        <v/>
      </c>
      <c r="GA366" t="str">
        <f>IF(FW366="","SIN ESTADO",IF(FY366&lt;&gt;"","PAGA",IF(FX366&gt;0,"VENCIDA",IF(FX366&gt;=-5,"POR VENCER","AL DÍA"))))</f>
        <v>SIN ESTADO</v>
      </c>
      <c r="GC366" t="str">
        <f>IF(N($H366)&lt;30,"",IF(FW366="","",FW366+31))</f>
        <v/>
      </c>
      <c r="GD366" t="str">
        <f>IF(GC366="","",TODAY()-GC366)</f>
        <v/>
      </c>
      <c r="GG366" t="str">
        <f>IF(GC366="","SIN ESTADO",IF(GE366&lt;&gt;"","PAGA",IF(GD366&gt;0,"VENCIDA",IF(GD366&gt;=-5,"POR VENCER","AL DÍA"))))</f>
        <v>SIN ESTADO</v>
      </c>
      <c r="GI366" t="str">
        <f>IF(N($H366)&lt;31,"",IF(GC366="","",GC366+31))</f>
        <v/>
      </c>
      <c r="GJ366" t="str">
        <f>IF(GI366="","",TODAY()-GI366)</f>
        <v/>
      </c>
      <c r="GM366" t="str">
        <f>IF(GI366="","SIN ESTADO",IF(GK366&lt;&gt;"","PAGA",IF(GJ366&gt;0,"VENCIDA",IF(GJ366&gt;=-5,"POR VENCER","AL DÍA"))))</f>
        <v>SIN ESTADO</v>
      </c>
      <c r="GO366" t="str">
        <f>IF(N($H366)&lt;32,"",IF(GI366="","",GI366+31))</f>
        <v/>
      </c>
      <c r="GP366" t="str">
        <f>IF(GO366="","",TODAY()-GO366)</f>
        <v/>
      </c>
      <c r="GS366" t="str">
        <f>IF(GO366="","SIN ESTADO",IF(GQ366&lt;&gt;"","PAGA",IF(GP366&gt;0,"VENCIDA",IF(GP366&gt;=-5,"POR VENCER","AL DÍA"))))</f>
        <v>SIN ESTADO</v>
      </c>
      <c r="GU366" t="str">
        <f>IF(N($H366)&lt;33,"",IF(GO366="","",GO366+31))</f>
        <v/>
      </c>
      <c r="GV366" t="str">
        <f>IF(GU366="","",TODAY()-GU366)</f>
        <v/>
      </c>
      <c r="GY366" t="str">
        <f>IF(GU366="","SIN ESTADO",IF(GW366&lt;&gt;"","PAGA",IF(GV366&gt;0,"VENCIDA",IF(GV366&gt;=-5,"POR VENCER","AL DÍA"))))</f>
        <v>SIN ESTADO</v>
      </c>
      <c r="HA366" t="str">
        <f>IF(N($H366)&lt;34,"",IF(GU366="","",GU366+31))</f>
        <v/>
      </c>
      <c r="HB366" t="str">
        <f>IF(HA366="","",TODAY()-HA366)</f>
        <v/>
      </c>
      <c r="HE366" t="str">
        <f>IF(HA366="","SIN ESTADO",IF(HC366&lt;&gt;"","PAGA",IF(HB366&gt;0,"VENCIDA",IF(HB366&gt;=-5,"POR VENCER","AL DÍA"))))</f>
        <v>SIN ESTADO</v>
      </c>
      <c r="HG366" t="str">
        <f>IF(N($H366)&lt;35,"",IF(HA366="","",HA366+31))</f>
        <v/>
      </c>
      <c r="HH366" t="str">
        <f>IF(HG366="","",TODAY()-HG366)</f>
        <v/>
      </c>
      <c r="HK366" t="str">
        <f>IF(HG366="","SIN ESTADO",IF(HI366&lt;&gt;"","PAGA",IF(HH366&gt;0,"VENCIDA",IF(HH366&gt;=-5,"POR VENCER","AL DÍA"))))</f>
        <v>SIN ESTADO</v>
      </c>
      <c r="HM366" t="str">
        <f>IF(N($H366)&lt;36,"",IF(HG366="","",HG366+31))</f>
        <v/>
      </c>
      <c r="HN366" t="str">
        <f>IF(HM366="","",TODAY()-HM366)</f>
        <v/>
      </c>
      <c r="HQ366" t="str">
        <f>IF(HM366="","SIN ESTADO",IF(HO366&lt;&gt;"","PAGA",IF(HN366&gt;0,"VENCIDA",IF(HN366&gt;=-5,"POR VENCER","AL DÍA"))))</f>
        <v>SIN ESTADO</v>
      </c>
      <c r="HS366">
        <f>N366+T366+Z366+AF366+AL366+AR366+AX366+BD366+BJ366+BP366+BV366+CB366+CH366+CN366+CT366+CZ366+DF366+DL366+DR366+DX366+ED366+EJ366+EP366+EV366+FB366+FH366+FN366+FT366+FZ366+GF366+GL366+GR366+GX366+HD366+HJ366+HP366</f>
        <v>6000000</v>
      </c>
      <c r="HU366">
        <f>IFERROR(N($J366),0)</f>
        <v>1000000</v>
      </c>
      <c r="HW366">
        <f>SUMPRODUCT((MOD(COLUMN($M366:$HR366)-COLUMN($M366),6)=0)*ISNUMBER($M366:$HR366)*($M366:$HR366&gt;=RESUMEN!$C$26)*($M366:$HR366&lt;=RESUMEN!$C$27)*IFERROR(N($N366:$HS366),0))</f>
        <v>0</v>
      </c>
      <c r="HX366">
        <f>SUMPRODUCT((MOD(COLUMN($M366:$HR366)-COLUMN($M366),6)=0)*ISNUMBER($M366:$HR366)*($M366:$HR366&gt;=RESUMEN!$C$26)*($M366:$HR366&lt;=RESUMEN!$C$27))</f>
        <v>0</v>
      </c>
    </row>
    <row r="367">
      <c r="B367">
        <f>VENTAS!A366</f>
        <v>364</v>
      </c>
      <c r="C367" t="str">
        <f>VENTAS!B366</f>
        <v xml:space="preserve">LC2 - 36 - 8 </v>
      </c>
      <c r="D367" t="str">
        <f>VENTAS!C366</f>
        <v>VENDIDO</v>
      </c>
      <c r="E367">
        <f>VENTAS!D366</f>
        <v>33000000</v>
      </c>
      <c r="F367">
        <f>VENTAS!J366</f>
        <v>0</v>
      </c>
      <c r="G367">
        <f>VENTAS!F366</f>
        <v>45899</v>
      </c>
      <c r="H367">
        <f>VENTAS!K366</f>
        <v>0</v>
      </c>
      <c r="I367" t="str">
        <f>VENTAS!M366</f>
        <v>-</v>
      </c>
      <c r="J367">
        <f>VENTAS!L366</f>
        <v>0</v>
      </c>
      <c r="K367" t="str">
        <f>IF(N($H367)&lt;1,"",$G367+31)</f>
        <v/>
      </c>
      <c r="L367" t="str">
        <f>IF(K367="","",TODAY()-K367)</f>
        <v/>
      </c>
      <c r="M367">
        <v>45899</v>
      </c>
      <c r="N367">
        <v>0</v>
      </c>
      <c r="O367" t="str">
        <f>IF(K367="","SIN ESTADO",IF(M367&lt;&gt;"","PAGA",IF(L367&gt;0,"VENCIDA",IF(L367&gt;=-5,"POR VENCER","AL DÍA"))))</f>
        <v>SIN ESTADO</v>
      </c>
      <c r="P367" t="str">
        <v>EFECTIVO</v>
      </c>
      <c r="Q367" t="str">
        <f>IF(N($H367)&lt;2,"",IF(K367="","",K367+31))</f>
        <v/>
      </c>
      <c r="R367" t="str">
        <f>IF(Q367="","",TODAY()-Q367)</f>
        <v/>
      </c>
      <c r="U367" t="str">
        <f>IF(Q367="","SIN ESTADO",IF(S367&lt;&gt;"","PAGA",IF(R367&gt;0,"VENCIDA",IF(R367&gt;=-5,"POR VENCER","AL DÍA"))))</f>
        <v>SIN ESTADO</v>
      </c>
      <c r="W367" t="str">
        <f>IF(N($H367)&lt;3,"",IF(Q367="","",Q367+31))</f>
        <v/>
      </c>
      <c r="X367" t="str">
        <f>IF(W367="","",TODAY()-W367)</f>
        <v/>
      </c>
      <c r="AA367" t="str">
        <f>IF(W367="","SIN ESTADO",IF(Y367&lt;&gt;"","PAGA",IF(X367&gt;0,"VENCIDA",IF(X367&gt;=-5,"POR VENCER","AL DÍA"))))</f>
        <v>SIN ESTADO</v>
      </c>
      <c r="AC367" t="str">
        <f>IF(N($H367)&lt;4,"",IF(W367="","",W367+31))</f>
        <v/>
      </c>
      <c r="AD367" t="str">
        <f>IF(AC367="","",TODAY()-AC367)</f>
        <v/>
      </c>
      <c r="AG367" t="str">
        <f>IF(AC367="","SIN ESTADO",IF(AE367&lt;&gt;"","PAGA",IF(AD367&gt;0,"VENCIDA",IF(AD367&gt;=-5,"POR VENCER","AL DÍA"))))</f>
        <v>SIN ESTADO</v>
      </c>
      <c r="AI367" t="str">
        <f>IF(N($H367)&lt;5,"",IF(AC367="","",AC367+31))</f>
        <v/>
      </c>
      <c r="AJ367" t="str">
        <f>IF(AI367="","",TODAY()-AI367)</f>
        <v/>
      </c>
      <c r="AM367" t="str">
        <f>IF(AI367="","SIN ESTADO",IF(AK367&lt;&gt;"","PAGA",IF(AJ367&gt;0,"VENCIDA",IF(AJ367&gt;=-5,"POR VENCER","AL DÍA"))))</f>
        <v>SIN ESTADO</v>
      </c>
      <c r="AO367" t="str">
        <f>IF(N($H367)&lt;6,"",IF(AI367="","",AI367+31))</f>
        <v/>
      </c>
      <c r="AP367" t="str">
        <f>IF(AO367="","",TODAY()-AO367)</f>
        <v/>
      </c>
      <c r="AS367" t="str">
        <f>IF(AO367="","SIN ESTADO",IF(AQ367&lt;&gt;"","PAGA",IF(AP367&gt;0,"VENCIDA",IF(AP367&gt;=-5,"POR VENCER","AL DÍA"))))</f>
        <v>SIN ESTADO</v>
      </c>
      <c r="AU367" t="str">
        <f>IF(N($H367)&lt;7,"",IF(AO367="","",AO367+31))</f>
        <v/>
      </c>
      <c r="AV367" t="str">
        <f>IF(AU367="","",TODAY()-AU367)</f>
        <v/>
      </c>
      <c r="AY367" t="str">
        <f>IF(AU367="","SIN ESTADO",IF(AW367&lt;&gt;"","PAGA",IF(AV367&gt;0,"VENCIDA",IF(AV367&gt;=-5,"POR VENCER","AL DÍA"))))</f>
        <v>SIN ESTADO</v>
      </c>
      <c r="BA367" t="str">
        <f>IF(N($H367)&lt;8,"",IF(AU367="","",AU367+31))</f>
        <v/>
      </c>
      <c r="BB367" t="str">
        <f>IF(BA367="","",TODAY()-BA367)</f>
        <v/>
      </c>
      <c r="BE367" t="str">
        <f>IF(BA367="","SIN ESTADO",IF(BC367&lt;&gt;"","PAGA",IF(BB367&gt;0,"VENCIDA",IF(BB367&gt;=-5,"POR VENCER","AL DÍA"))))</f>
        <v>SIN ESTADO</v>
      </c>
      <c r="BG367" t="str">
        <f>IF(N($H367)&lt;9,"",IF(BA367="","",BA367+31))</f>
        <v/>
      </c>
      <c r="BH367" t="str">
        <f>IF(BG367="","",TODAY()-BG367)</f>
        <v/>
      </c>
      <c r="BK367" t="str">
        <f>IF(BG367="","SIN ESTADO",IF(BI367&lt;&gt;"","PAGA",IF(BH367&gt;0,"VENCIDA",IF(BH367&gt;=-5,"POR VENCER","AL DÍA"))))</f>
        <v>SIN ESTADO</v>
      </c>
      <c r="BM367" t="str">
        <f>IF(N($H367)&lt;10,"",IF(BG367="","",BG367+31))</f>
        <v/>
      </c>
      <c r="BN367" t="str">
        <f>IF(BM367="","",TODAY()-BM367)</f>
        <v/>
      </c>
      <c r="BQ367" t="str">
        <f>IF(BM367="","SIN ESTADO",IF(BO367&lt;&gt;"","PAGA",IF(BN367&gt;0,"VENCIDA",IF(BN367&gt;=-5,"POR VENCER","AL DÍA"))))</f>
        <v>SIN ESTADO</v>
      </c>
      <c r="BS367" t="str">
        <f>IF(N($H367)&lt;11,"",IF(BM367="","",BM367+31))</f>
        <v/>
      </c>
      <c r="BT367" t="str">
        <f>IF(BS367="","",TODAY()-BS367)</f>
        <v/>
      </c>
      <c r="BW367" t="str">
        <f>IF(BS367="","SIN ESTADO",IF(BU367&lt;&gt;"","PAGA",IF(BT367&gt;0,"VENCIDA",IF(BT367&gt;=-5,"POR VENCER","AL DÍA"))))</f>
        <v>SIN ESTADO</v>
      </c>
      <c r="BY367" t="str">
        <f>IF(N($H367)&lt;12,"",IF(BS367="","",BS367+31))</f>
        <v/>
      </c>
      <c r="BZ367" t="str">
        <f>IF(BY367="","",TODAY()-BY367)</f>
        <v/>
      </c>
      <c r="CC367" t="str">
        <f>IF(BY367="","SIN ESTADO",IF(CA367&lt;&gt;"","PAGA",IF(BZ367&gt;0,"VENCIDA",IF(BZ367&gt;=-5,"POR VENCER","AL DÍA"))))</f>
        <v>SIN ESTADO</v>
      </c>
      <c r="CE367" t="str">
        <f>IF(N($H367)&lt;13,"",IF(BY367="","",BY367+31))</f>
        <v/>
      </c>
      <c r="CF367" t="str">
        <f>IF(CE367="","",TODAY()-CE367)</f>
        <v/>
      </c>
      <c r="CI367" t="str">
        <f>IF(CE367="","SIN ESTADO",IF(CG367&lt;&gt;"","PAGA",IF(CF367&gt;0,"VENCIDA",IF(CF367&gt;=-5,"POR VENCER","AL DÍA"))))</f>
        <v>SIN ESTADO</v>
      </c>
      <c r="CK367" t="str">
        <f>IF(N($H367)&lt;14,"",IF(CE367="","",CE367+31))</f>
        <v/>
      </c>
      <c r="CL367" t="str">
        <f>IF(CK367="","",TODAY()-CK367)</f>
        <v/>
      </c>
      <c r="CO367" t="str">
        <f>IF(CK367="","SIN ESTADO",IF(CM367&lt;&gt;"","PAGA",IF(CL367&gt;0,"VENCIDA",IF(CL367&gt;=-5,"POR VENCER","AL DÍA"))))</f>
        <v>SIN ESTADO</v>
      </c>
      <c r="CQ367" t="str">
        <f>IF(N($H367)&lt;15,"",IF(CK367="","",CK367+31))</f>
        <v/>
      </c>
      <c r="CR367" t="str">
        <f>IF(CQ367="","",TODAY()-CQ367)</f>
        <v/>
      </c>
      <c r="CU367" t="str">
        <f>IF(CQ367="","SIN ESTADO",IF(CS367&lt;&gt;"","PAGA",IF(CR367&gt;0,"VENCIDA",IF(CR367&gt;=-5,"POR VENCER","AL DÍA"))))</f>
        <v>SIN ESTADO</v>
      </c>
      <c r="CW367" t="str">
        <f>IF(N($H367)&lt;16,"",IF(CQ367="","",CQ367+31))</f>
        <v/>
      </c>
      <c r="CX367" t="str">
        <f>IF(CW367="","",TODAY()-CW367)</f>
        <v/>
      </c>
      <c r="DA367" t="str">
        <f>IF(CW367="","SIN ESTADO",IF(CY367&lt;&gt;"","PAGA",IF(CX367&gt;0,"VENCIDA",IF(CX367&gt;=-5,"POR VENCER","AL DÍA"))))</f>
        <v>SIN ESTADO</v>
      </c>
      <c r="DC367" t="str">
        <f>IF(N($H367)&lt;17,"",IF(CW367="","",CW367+31))</f>
        <v/>
      </c>
      <c r="DD367" t="str">
        <f>IF(DC367="","",TODAY()-DC367)</f>
        <v/>
      </c>
      <c r="DG367" t="str">
        <f>IF(DC367="","SIN ESTADO",IF(DE367&lt;&gt;"","PAGA",IF(DD367&gt;0,"VENCIDA",IF(DD367&gt;=-5,"POR VENCER","AL DÍA"))))</f>
        <v>SIN ESTADO</v>
      </c>
      <c r="DI367" t="str">
        <f>IF(N($H367)&lt;18,"",IF(DC367="","",DC367+31))</f>
        <v/>
      </c>
      <c r="DJ367" t="str">
        <f>IF(DI367="","",TODAY()-DI367)</f>
        <v/>
      </c>
      <c r="DM367" t="str">
        <f>IF(DI367="","SIN ESTADO",IF(DK367&lt;&gt;"","PAGA",IF(DJ367&gt;0,"VENCIDA",IF(DJ367&gt;=-5,"POR VENCER","AL DÍA"))))</f>
        <v>SIN ESTADO</v>
      </c>
      <c r="DO367" t="str">
        <f>IF(N($H367)&lt;19,"",IF(DI367="","",DI367+31))</f>
        <v/>
      </c>
      <c r="DP367" t="str">
        <f>IF(DO367="","",TODAY()-DO367)</f>
        <v/>
      </c>
      <c r="DS367" t="str">
        <f>IF(DO367="","SIN ESTADO",IF(DQ367&lt;&gt;"","PAGA",IF(DP367&gt;0,"VENCIDA",IF(DP367&gt;=-5,"POR VENCER","AL DÍA"))))</f>
        <v>SIN ESTADO</v>
      </c>
      <c r="DU367" t="str">
        <f>IF(N($H367)&lt;20,"",IF(DO367="","",DO367+31))</f>
        <v/>
      </c>
      <c r="DV367" t="str">
        <f>IF(DU367="","",TODAY()-DU367)</f>
        <v/>
      </c>
      <c r="DY367" t="str">
        <f>IF(DU367="","SIN ESTADO",IF(DW367&lt;&gt;"","PAGA",IF(DV367&gt;0,"VENCIDA",IF(DV367&gt;=-5,"POR VENCER","AL DÍA"))))</f>
        <v>SIN ESTADO</v>
      </c>
      <c r="EA367" t="str">
        <f>IF(N($H367)&lt;21,"",IF(DU367="","",DU367+31))</f>
        <v/>
      </c>
      <c r="EB367" t="str">
        <f>IF(EA367="","",TODAY()-EA367)</f>
        <v/>
      </c>
      <c r="EE367" t="str">
        <f>IF(EA367="","SIN ESTADO",IF(EC367&lt;&gt;"","PAGA",IF(EB367&gt;0,"VENCIDA",IF(EB367&gt;=-5,"POR VENCER","AL DÍA"))))</f>
        <v>SIN ESTADO</v>
      </c>
      <c r="EG367" t="str">
        <f>IF(N($H367)&lt;22,"",IF(EA367="","",EA367+31))</f>
        <v/>
      </c>
      <c r="EH367" t="str">
        <f>IF(EG367="","",TODAY()-EG367)</f>
        <v/>
      </c>
      <c r="EK367" t="str">
        <f>IF(EG367="","SIN ESTADO",IF(EI367&lt;&gt;"","PAGA",IF(EH367&gt;0,"VENCIDA",IF(EH367&gt;=-5,"POR VENCER","AL DÍA"))))</f>
        <v>SIN ESTADO</v>
      </c>
      <c r="EM367" t="str">
        <f>IF(N($H367)&lt;23,"",IF(EG367="","",EG367+31))</f>
        <v/>
      </c>
      <c r="EN367" t="str">
        <f>IF(EM367="","",TODAY()-EM367)</f>
        <v/>
      </c>
      <c r="EQ367" t="str">
        <f>IF(EM367="","SIN ESTADO",IF(EO367&lt;&gt;"","PAGA",IF(EN367&gt;0,"VENCIDA",IF(EN367&gt;=-5,"POR VENCER","AL DÍA"))))</f>
        <v>SIN ESTADO</v>
      </c>
      <c r="ES367" t="str">
        <f>IF(N($H367)&lt;24,"",IF(EM367="","",EM367+31))</f>
        <v/>
      </c>
      <c r="ET367" t="str">
        <f>IF(ES367="","",TODAY()-ES367)</f>
        <v/>
      </c>
      <c r="EW367" t="str">
        <f>IF(ES367="","SIN ESTADO",IF(EU367&lt;&gt;"","PAGA",IF(ET367&gt;0,"VENCIDA",IF(ET367&gt;=-5,"POR VENCER","AL DÍA"))))</f>
        <v>SIN ESTADO</v>
      </c>
      <c r="EY367" t="str">
        <f>IF(N($H367)&lt;25,"",IF(ES367="","",ES367+31))</f>
        <v/>
      </c>
      <c r="EZ367" t="str">
        <f>IF(EY367="","",TODAY()-EY367)</f>
        <v/>
      </c>
      <c r="FC367" t="str">
        <f>IF(EY367="","SIN ESTADO",IF(FA367&lt;&gt;"","PAGA",IF(EZ367&gt;0,"VENCIDA",IF(EZ367&gt;=-5,"POR VENCER","AL DÍA"))))</f>
        <v>SIN ESTADO</v>
      </c>
      <c r="FE367" t="str">
        <f>IF(N($H367)&lt;26,"",IF(EY367="","",EY367+31))</f>
        <v/>
      </c>
      <c r="FF367" t="str">
        <f>IF(FE367="","",TODAY()-FE367)</f>
        <v/>
      </c>
      <c r="FI367" t="str">
        <f>IF(FE367="","SIN ESTADO",IF(FG367&lt;&gt;"","PAGA",IF(FF367&gt;0,"VENCIDA",IF(FF367&gt;=-5,"POR VENCER","AL DÍA"))))</f>
        <v>SIN ESTADO</v>
      </c>
      <c r="FK367" t="str">
        <f>IF(N($H367)&lt;27,"",IF(FE367="","",FE367+31))</f>
        <v/>
      </c>
      <c r="FL367" t="str">
        <f>IF(FK367="","",TODAY()-FK367)</f>
        <v/>
      </c>
      <c r="FO367" t="str">
        <f>IF(FK367="","SIN ESTADO",IF(FM367&lt;&gt;"","PAGA",IF(FL367&gt;0,"VENCIDA",IF(FL367&gt;=-5,"POR VENCER","AL DÍA"))))</f>
        <v>SIN ESTADO</v>
      </c>
      <c r="FQ367" t="str">
        <f>IF(N($H367)&lt;28,"",IF(FK367="","",FK367+31))</f>
        <v/>
      </c>
      <c r="FR367" t="str">
        <f>IF(FQ367="","",TODAY()-FQ367)</f>
        <v/>
      </c>
      <c r="FU367" t="str">
        <f>IF(FQ367="","SIN ESTADO",IF(FS367&lt;&gt;"","PAGA",IF(FR367&gt;0,"VENCIDA",IF(FR367&gt;=-5,"POR VENCER","AL DÍA"))))</f>
        <v>SIN ESTADO</v>
      </c>
      <c r="FW367" t="str">
        <f>IF(N($H367)&lt;29,"",IF(FQ367="","",FQ367+31))</f>
        <v/>
      </c>
      <c r="FX367" t="str">
        <f>IF(FW367="","",TODAY()-FW367)</f>
        <v/>
      </c>
      <c r="GA367" t="str">
        <f>IF(FW367="","SIN ESTADO",IF(FY367&lt;&gt;"","PAGA",IF(FX367&gt;0,"VENCIDA",IF(FX367&gt;=-5,"POR VENCER","AL DÍA"))))</f>
        <v>SIN ESTADO</v>
      </c>
      <c r="GC367" t="str">
        <f>IF(N($H367)&lt;30,"",IF(FW367="","",FW367+31))</f>
        <v/>
      </c>
      <c r="GD367" t="str">
        <f>IF(GC367="","",TODAY()-GC367)</f>
        <v/>
      </c>
      <c r="GG367" t="str">
        <f>IF(GC367="","SIN ESTADO",IF(GE367&lt;&gt;"","PAGA",IF(GD367&gt;0,"VENCIDA",IF(GD367&gt;=-5,"POR VENCER","AL DÍA"))))</f>
        <v>SIN ESTADO</v>
      </c>
      <c r="GI367" t="str">
        <f>IF(N($H367)&lt;31,"",IF(GC367="","",GC367+31))</f>
        <v/>
      </c>
      <c r="GJ367" t="str">
        <f>IF(GI367="","",TODAY()-GI367)</f>
        <v/>
      </c>
      <c r="GM367" t="str">
        <f>IF(GI367="","SIN ESTADO",IF(GK367&lt;&gt;"","PAGA",IF(GJ367&gt;0,"VENCIDA",IF(GJ367&gt;=-5,"POR VENCER","AL DÍA"))))</f>
        <v>SIN ESTADO</v>
      </c>
      <c r="GO367" t="str">
        <f>IF(N($H367)&lt;32,"",IF(GI367="","",GI367+31))</f>
        <v/>
      </c>
      <c r="GP367" t="str">
        <f>IF(GO367="","",TODAY()-GO367)</f>
        <v/>
      </c>
      <c r="GS367" t="str">
        <f>IF(GO367="","SIN ESTADO",IF(GQ367&lt;&gt;"","PAGA",IF(GP367&gt;0,"VENCIDA",IF(GP367&gt;=-5,"POR VENCER","AL DÍA"))))</f>
        <v>SIN ESTADO</v>
      </c>
      <c r="GU367" t="str">
        <f>IF(N($H367)&lt;33,"",IF(GO367="","",GO367+31))</f>
        <v/>
      </c>
      <c r="GV367" t="str">
        <f>IF(GU367="","",TODAY()-GU367)</f>
        <v/>
      </c>
      <c r="GY367" t="str">
        <f>IF(GU367="","SIN ESTADO",IF(GW367&lt;&gt;"","PAGA",IF(GV367&gt;0,"VENCIDA",IF(GV367&gt;=-5,"POR VENCER","AL DÍA"))))</f>
        <v>SIN ESTADO</v>
      </c>
      <c r="HA367" t="str">
        <f>IF(N($H367)&lt;34,"",IF(GU367="","",GU367+31))</f>
        <v/>
      </c>
      <c r="HB367" t="str">
        <f>IF(HA367="","",TODAY()-HA367)</f>
        <v/>
      </c>
      <c r="HE367" t="str">
        <f>IF(HA367="","SIN ESTADO",IF(HC367&lt;&gt;"","PAGA",IF(HB367&gt;0,"VENCIDA",IF(HB367&gt;=-5,"POR VENCER","AL DÍA"))))</f>
        <v>SIN ESTADO</v>
      </c>
      <c r="HG367" t="str">
        <f>IF(N($H367)&lt;35,"",IF(HA367="","",HA367+31))</f>
        <v/>
      </c>
      <c r="HH367" t="str">
        <f>IF(HG367="","",TODAY()-HG367)</f>
        <v/>
      </c>
      <c r="HK367" t="str">
        <f>IF(HG367="","SIN ESTADO",IF(HI367&lt;&gt;"","PAGA",IF(HH367&gt;0,"VENCIDA",IF(HH367&gt;=-5,"POR VENCER","AL DÍA"))))</f>
        <v>SIN ESTADO</v>
      </c>
      <c r="HM367" t="str">
        <f>IF(N($H367)&lt;36,"",IF(HG367="","",HG367+31))</f>
        <v/>
      </c>
      <c r="HN367" t="str">
        <f>IF(HM367="","",TODAY()-HM367)</f>
        <v/>
      </c>
      <c r="HQ367" t="str">
        <f>IF(HM367="","SIN ESTADO",IF(HO367&lt;&gt;"","PAGA",IF(HN367&gt;0,"VENCIDA",IF(HN367&gt;=-5,"POR VENCER","AL DÍA"))))</f>
        <v>SIN ESTADO</v>
      </c>
      <c r="HS367">
        <f>N367+T367+Z367+AF367+AL367+AR367+AX367+BD367+BJ367+BP367+BV367+CB367+CH367+CN367+CT367+CZ367+DF367+DL367+DR367+DX367+ED367+EJ367+EP367+EV367+FB367+FH367+FN367+FT367+FZ367+GF367+GL367+GR367+GX367+HD367+HJ367+HP367</f>
        <v>0</v>
      </c>
      <c r="HU367">
        <f>IFERROR(N($J367),0)</f>
        <v>0</v>
      </c>
      <c r="HW367">
        <f>SUMPRODUCT((MOD(COLUMN($M367:$HR367)-COLUMN($M367),6)=0)*ISNUMBER($M367:$HR367)*($M367:$HR367&gt;=RESUMEN!$C$26)*($M367:$HR367&lt;=RESUMEN!$C$27)*IFERROR(N($N367:$HS367),0))</f>
        <v>0</v>
      </c>
      <c r="HX367">
        <f>SUMPRODUCT((MOD(COLUMN($M367:$HR367)-COLUMN($M367),6)=0)*ISNUMBER($M367:$HR367)*($M367:$HR367&gt;=RESUMEN!$C$26)*($M367:$HR367&lt;=RESUMEN!$C$27))</f>
        <v>0</v>
      </c>
    </row>
    <row r="368">
      <c r="B368">
        <f>VENTAS!A367</f>
        <v>365</v>
      </c>
      <c r="C368" t="str">
        <f>VENTAS!B367</f>
        <v xml:space="preserve">LC2 - 36 - 9 </v>
      </c>
      <c r="D368" t="str">
        <f>VENTAS!C367</f>
        <v>VENDIDO</v>
      </c>
      <c r="E368">
        <f>VENTAS!D367</f>
        <v>33000000</v>
      </c>
      <c r="F368">
        <f>VENTAS!J367</f>
        <v>29000000</v>
      </c>
      <c r="G368">
        <f>VENTAS!F367</f>
        <v>45874</v>
      </c>
      <c r="H368">
        <f>VENTAS!K367</f>
        <v>24</v>
      </c>
      <c r="I368" t="str">
        <f>VENTAS!M367</f>
        <v xml:space="preserve">05 DE CADA MES </v>
      </c>
      <c r="J368">
        <f>VENTAS!L367</f>
        <v>1208333.3333333333</v>
      </c>
      <c r="K368">
        <f>IF(N($H368)&lt;1,"",$G368+31)</f>
        <v>45905</v>
      </c>
      <c r="L368">
        <f>IF(K368="","",TODAY()-K368)</f>
        <v>413</v>
      </c>
      <c r="M368">
        <v>45908</v>
      </c>
      <c r="N368">
        <v>1230000</v>
      </c>
      <c r="O368" t="str">
        <f>IF(K368="","SIN ESTADO",IF(M368&lt;&gt;"","PAGA",IF(L368&gt;0,"VENCIDA",IF(L368&gt;=-5,"POR VENCER","AL DÍA"))))</f>
        <v>PAGA</v>
      </c>
      <c r="P368" t="str">
        <v>TRANSFERENCIA</v>
      </c>
      <c r="Q368">
        <f>IF(N($H368)&lt;2,"",IF(K368="","",K368+31))</f>
        <v>45936</v>
      </c>
      <c r="R368">
        <f>IF(Q368="","",TODAY()-Q368)</f>
        <v>382</v>
      </c>
      <c r="S368">
        <v>45666</v>
      </c>
      <c r="T368">
        <v>1230000</v>
      </c>
      <c r="U368" t="str">
        <f>IF(Q368="","SIN ESTADO",IF(S368&lt;&gt;"","PAGA",IF(R368&gt;0,"VENCIDA",IF(R368&gt;=-5,"POR VENCER","AL DÍA"))))</f>
        <v>PAGA</v>
      </c>
      <c r="V368" t="str">
        <v>TRANSFERENCIA</v>
      </c>
      <c r="W368">
        <f>IF(N($H368)&lt;3,"",IF(Q368="","",Q368+31))</f>
        <v>45967</v>
      </c>
      <c r="X368">
        <f>IF(W368="","",TODAY()-W368)</f>
        <v>351</v>
      </c>
      <c r="Y368">
        <v>46157</v>
      </c>
      <c r="Z368">
        <v>1000000</v>
      </c>
      <c r="AA368" t="str">
        <f>IF(W368="","SIN ESTADO",IF(Y368&lt;&gt;"","PAGA",IF(X368&gt;0,"VENCIDA",IF(X368&gt;=-5,"POR VENCER","AL DÍA"))))</f>
        <v>PAGA</v>
      </c>
      <c r="AC368">
        <f>IF(N($H368)&lt;4,"",IF(W368="","",W368+31))</f>
        <v>45998</v>
      </c>
      <c r="AD368">
        <f>IF(AC368="","",TODAY()-AC368)</f>
        <v>320</v>
      </c>
      <c r="AG368" t="str">
        <f>IF(AC368="","SIN ESTADO",IF(AE368&lt;&gt;"","PAGA",IF(AD368&gt;0,"VENCIDA",IF(AD368&gt;=-5,"POR VENCER","AL DÍA"))))</f>
        <v>VENCIDA</v>
      </c>
      <c r="AI368">
        <f>IF(N($H368)&lt;5,"",IF(AC368="","",AC368+31))</f>
        <v>46029</v>
      </c>
      <c r="AJ368">
        <f>IF(AI368="","",TODAY()-AI368)</f>
        <v>289</v>
      </c>
      <c r="AM368" t="str">
        <f>IF(AI368="","SIN ESTADO",IF(AK368&lt;&gt;"","PAGA",IF(AJ368&gt;0,"VENCIDA",IF(AJ368&gt;=-5,"POR VENCER","AL DÍA"))))</f>
        <v>VENCIDA</v>
      </c>
      <c r="AO368">
        <f>IF(N($H368)&lt;6,"",IF(AI368="","",AI368+31))</f>
        <v>46060</v>
      </c>
      <c r="AP368">
        <f>IF(AO368="","",TODAY()-AO368)</f>
        <v>258</v>
      </c>
      <c r="AS368" t="str">
        <f>IF(AO368="","SIN ESTADO",IF(AQ368&lt;&gt;"","PAGA",IF(AP368&gt;0,"VENCIDA",IF(AP368&gt;=-5,"POR VENCER","AL DÍA"))))</f>
        <v>VENCIDA</v>
      </c>
      <c r="AU368">
        <f>IF(N($H368)&lt;7,"",IF(AO368="","",AO368+31))</f>
        <v>46091</v>
      </c>
      <c r="AV368">
        <f>IF(AU368="","",TODAY()-AU368)</f>
        <v>227</v>
      </c>
      <c r="AY368" t="str">
        <f>IF(AU368="","SIN ESTADO",IF(AW368&lt;&gt;"","PAGA",IF(AV368&gt;0,"VENCIDA",IF(AV368&gt;=-5,"POR VENCER","AL DÍA"))))</f>
        <v>VENCIDA</v>
      </c>
      <c r="BA368">
        <f>IF(N($H368)&lt;8,"",IF(AU368="","",AU368+31))</f>
        <v>46122</v>
      </c>
      <c r="BB368">
        <f>IF(BA368="","",TODAY()-BA368)</f>
        <v>196</v>
      </c>
      <c r="BE368" t="str">
        <f>IF(BA368="","SIN ESTADO",IF(BC368&lt;&gt;"","PAGA",IF(BB368&gt;0,"VENCIDA",IF(BB368&gt;=-5,"POR VENCER","AL DÍA"))))</f>
        <v>VENCIDA</v>
      </c>
      <c r="BG368">
        <f>IF(N($H368)&lt;9,"",IF(BA368="","",BA368+31))</f>
        <v>46153</v>
      </c>
      <c r="BH368">
        <f>IF(BG368="","",TODAY()-BG368)</f>
        <v>165</v>
      </c>
      <c r="BK368" t="str">
        <f>IF(BG368="","SIN ESTADO",IF(BI368&lt;&gt;"","PAGA",IF(BH368&gt;0,"VENCIDA",IF(BH368&gt;=-5,"POR VENCER","AL DÍA"))))</f>
        <v>VENCIDA</v>
      </c>
      <c r="BM368">
        <f>IF(N($H368)&lt;10,"",IF(BG368="","",BG368+31))</f>
        <v>46184</v>
      </c>
      <c r="BN368">
        <f>IF(BM368="","",TODAY()-BM368)</f>
        <v>134</v>
      </c>
      <c r="BQ368" t="str">
        <f>IF(BM368="","SIN ESTADO",IF(BO368&lt;&gt;"","PAGA",IF(BN368&gt;0,"VENCIDA",IF(BN368&gt;=-5,"POR VENCER","AL DÍA"))))</f>
        <v>VENCIDA</v>
      </c>
      <c r="BS368">
        <f>IF(N($H368)&lt;11,"",IF(BM368="","",BM368+31))</f>
        <v>46215</v>
      </c>
      <c r="BT368">
        <f>IF(BS368="","",TODAY()-BS368)</f>
        <v>103</v>
      </c>
      <c r="BW368" t="str">
        <f>IF(BS368="","SIN ESTADO",IF(BU368&lt;&gt;"","PAGA",IF(BT368&gt;0,"VENCIDA",IF(BT368&gt;=-5,"POR VENCER","AL DÍA"))))</f>
        <v>VENCIDA</v>
      </c>
      <c r="BY368">
        <f>IF(N($H368)&lt;12,"",IF(BS368="","",BS368+31))</f>
        <v>46246</v>
      </c>
      <c r="BZ368">
        <f>IF(BY368="","",TODAY()-BY368)</f>
        <v>72</v>
      </c>
      <c r="CC368" t="str">
        <f>IF(BY368="","SIN ESTADO",IF(CA368&lt;&gt;"","PAGA",IF(BZ368&gt;0,"VENCIDA",IF(BZ368&gt;=-5,"POR VENCER","AL DÍA"))))</f>
        <v>VENCIDA</v>
      </c>
      <c r="CE368">
        <f>IF(N($H368)&lt;13,"",IF(BY368="","",BY368+31))</f>
        <v>46277</v>
      </c>
      <c r="CF368">
        <f>IF(CE368="","",TODAY()-CE368)</f>
        <v>41</v>
      </c>
      <c r="CI368" t="str">
        <f>IF(CE368="","SIN ESTADO",IF(CG368&lt;&gt;"","PAGA",IF(CF368&gt;0,"VENCIDA",IF(CF368&gt;=-5,"POR VENCER","AL DÍA"))))</f>
        <v>VENCIDA</v>
      </c>
      <c r="CK368">
        <f>IF(N($H368)&lt;14,"",IF(CE368="","",CE368+31))</f>
        <v>46308</v>
      </c>
      <c r="CL368">
        <f>IF(CK368="","",TODAY()-CK368)</f>
        <v>10</v>
      </c>
      <c r="CO368" t="str">
        <f>IF(CK368="","SIN ESTADO",IF(CM368&lt;&gt;"","PAGA",IF(CL368&gt;0,"VENCIDA",IF(CL368&gt;=-5,"POR VENCER","AL DÍA"))))</f>
        <v>VENCIDA</v>
      </c>
      <c r="CQ368">
        <f>IF(N($H368)&lt;15,"",IF(CK368="","",CK368+31))</f>
        <v>46339</v>
      </c>
      <c r="CR368">
        <f>IF(CQ368="","",TODAY()-CQ368)</f>
        <v>-21</v>
      </c>
      <c r="CU368" t="str">
        <f>IF(CQ368="","SIN ESTADO",IF(CS368&lt;&gt;"","PAGA",IF(CR368&gt;0,"VENCIDA",IF(CR368&gt;=-5,"POR VENCER","AL DÍA"))))</f>
        <v>AL DÍA</v>
      </c>
      <c r="CW368">
        <f>IF(N($H368)&lt;16,"",IF(CQ368="","",CQ368+31))</f>
        <v>46370</v>
      </c>
      <c r="CX368">
        <f>IF(CW368="","",TODAY()-CW368)</f>
        <v>-52</v>
      </c>
      <c r="DA368" t="str">
        <f>IF(CW368="","SIN ESTADO",IF(CY368&lt;&gt;"","PAGA",IF(CX368&gt;0,"VENCIDA",IF(CX368&gt;=-5,"POR VENCER","AL DÍA"))))</f>
        <v>AL DÍA</v>
      </c>
      <c r="DC368">
        <f>IF(N($H368)&lt;17,"",IF(CW368="","",CW368+31))</f>
        <v>46401</v>
      </c>
      <c r="DD368">
        <f>IF(DC368="","",TODAY()-DC368)</f>
        <v>-83</v>
      </c>
      <c r="DG368" t="str">
        <f>IF(DC368="","SIN ESTADO",IF(DE368&lt;&gt;"","PAGA",IF(DD368&gt;0,"VENCIDA",IF(DD368&gt;=-5,"POR VENCER","AL DÍA"))))</f>
        <v>AL DÍA</v>
      </c>
      <c r="DI368">
        <f>IF(N($H368)&lt;18,"",IF(DC368="","",DC368+31))</f>
        <v>46432</v>
      </c>
      <c r="DJ368">
        <f>IF(DI368="","",TODAY()-DI368)</f>
        <v>-114</v>
      </c>
      <c r="DM368" t="str">
        <f>IF(DI368="","SIN ESTADO",IF(DK368&lt;&gt;"","PAGA",IF(DJ368&gt;0,"VENCIDA",IF(DJ368&gt;=-5,"POR VENCER","AL DÍA"))))</f>
        <v>AL DÍA</v>
      </c>
      <c r="DO368">
        <f>IF(N($H368)&lt;19,"",IF(DI368="","",DI368+31))</f>
        <v>46463</v>
      </c>
      <c r="DP368">
        <f>IF(DO368="","",TODAY()-DO368)</f>
        <v>-145</v>
      </c>
      <c r="DS368" t="str">
        <f>IF(DO368="","SIN ESTADO",IF(DQ368&lt;&gt;"","PAGA",IF(DP368&gt;0,"VENCIDA",IF(DP368&gt;=-5,"POR VENCER","AL DÍA"))))</f>
        <v>AL DÍA</v>
      </c>
      <c r="DU368">
        <f>IF(N($H368)&lt;20,"",IF(DO368="","",DO368+31))</f>
        <v>46494</v>
      </c>
      <c r="DV368">
        <f>IF(DU368="","",TODAY()-DU368)</f>
        <v>-176</v>
      </c>
      <c r="DY368" t="str">
        <f>IF(DU368="","SIN ESTADO",IF(DW368&lt;&gt;"","PAGA",IF(DV368&gt;0,"VENCIDA",IF(DV368&gt;=-5,"POR VENCER","AL DÍA"))))</f>
        <v>AL DÍA</v>
      </c>
      <c r="EA368">
        <f>IF(N($H368)&lt;21,"",IF(DU368="","",DU368+31))</f>
        <v>46525</v>
      </c>
      <c r="EB368">
        <f>IF(EA368="","",TODAY()-EA368)</f>
        <v>-207</v>
      </c>
      <c r="EE368" t="str">
        <f>IF(EA368="","SIN ESTADO",IF(EC368&lt;&gt;"","PAGA",IF(EB368&gt;0,"VENCIDA",IF(EB368&gt;=-5,"POR VENCER","AL DÍA"))))</f>
        <v>AL DÍA</v>
      </c>
      <c r="EG368">
        <f>IF(N($H368)&lt;22,"",IF(EA368="","",EA368+31))</f>
        <v>46556</v>
      </c>
      <c r="EH368">
        <f>IF(EG368="","",TODAY()-EG368)</f>
        <v>-238</v>
      </c>
      <c r="EK368" t="str">
        <f>IF(EG368="","SIN ESTADO",IF(EI368&lt;&gt;"","PAGA",IF(EH368&gt;0,"VENCIDA",IF(EH368&gt;=-5,"POR VENCER","AL DÍA"))))</f>
        <v>AL DÍA</v>
      </c>
      <c r="EM368">
        <f>IF(N($H368)&lt;23,"",IF(EG368="","",EG368+31))</f>
        <v>46587</v>
      </c>
      <c r="EN368">
        <f>IF(EM368="","",TODAY()-EM368)</f>
        <v>-269</v>
      </c>
      <c r="EQ368" t="str">
        <f>IF(EM368="","SIN ESTADO",IF(EO368&lt;&gt;"","PAGA",IF(EN368&gt;0,"VENCIDA",IF(EN368&gt;=-5,"POR VENCER","AL DÍA"))))</f>
        <v>AL DÍA</v>
      </c>
      <c r="ES368">
        <f>IF(N($H368)&lt;24,"",IF(EM368="","",EM368+31))</f>
        <v>46618</v>
      </c>
      <c r="ET368">
        <f>IF(ES368="","",TODAY()-ES368)</f>
        <v>-300</v>
      </c>
      <c r="EW368" t="str">
        <f>IF(ES368="","SIN ESTADO",IF(EU368&lt;&gt;"","PAGA",IF(ET368&gt;0,"VENCIDA",IF(ET368&gt;=-5,"POR VENCER","AL DÍA"))))</f>
        <v>AL DÍA</v>
      </c>
      <c r="EY368" t="str">
        <f>IF(N($H368)&lt;25,"",IF(ES368="","",ES368+31))</f>
        <v/>
      </c>
      <c r="EZ368" t="str">
        <f>IF(EY368="","",TODAY()-EY368)</f>
        <v/>
      </c>
      <c r="FC368" t="str">
        <f>IF(EY368="","SIN ESTADO",IF(FA368&lt;&gt;"","PAGA",IF(EZ368&gt;0,"VENCIDA",IF(EZ368&gt;=-5,"POR VENCER","AL DÍA"))))</f>
        <v>SIN ESTADO</v>
      </c>
      <c r="FE368" t="str">
        <f>IF(N($H368)&lt;26,"",IF(EY368="","",EY368+31))</f>
        <v/>
      </c>
      <c r="FF368" t="str">
        <f>IF(FE368="","",TODAY()-FE368)</f>
        <v/>
      </c>
      <c r="FI368" t="str">
        <f>IF(FE368="","SIN ESTADO",IF(FG368&lt;&gt;"","PAGA",IF(FF368&gt;0,"VENCIDA",IF(FF368&gt;=-5,"POR VENCER","AL DÍA"))))</f>
        <v>SIN ESTADO</v>
      </c>
      <c r="FK368" t="str">
        <f>IF(N($H368)&lt;27,"",IF(FE368="","",FE368+31))</f>
        <v/>
      </c>
      <c r="FL368" t="str">
        <f>IF(FK368="","",TODAY()-FK368)</f>
        <v/>
      </c>
      <c r="FO368" t="str">
        <f>IF(FK368="","SIN ESTADO",IF(FM368&lt;&gt;"","PAGA",IF(FL368&gt;0,"VENCIDA",IF(FL368&gt;=-5,"POR VENCER","AL DÍA"))))</f>
        <v>SIN ESTADO</v>
      </c>
      <c r="FQ368" t="str">
        <f>IF(N($H368)&lt;28,"",IF(FK368="","",FK368+31))</f>
        <v/>
      </c>
      <c r="FR368" t="str">
        <f>IF(FQ368="","",TODAY()-FQ368)</f>
        <v/>
      </c>
      <c r="FU368" t="str">
        <f>IF(FQ368="","SIN ESTADO",IF(FS368&lt;&gt;"","PAGA",IF(FR368&gt;0,"VENCIDA",IF(FR368&gt;=-5,"POR VENCER","AL DÍA"))))</f>
        <v>SIN ESTADO</v>
      </c>
      <c r="FW368" t="str">
        <f>IF(N($H368)&lt;29,"",IF(FQ368="","",FQ368+31))</f>
        <v/>
      </c>
      <c r="FX368" t="str">
        <f>IF(FW368="","",TODAY()-FW368)</f>
        <v/>
      </c>
      <c r="GA368" t="str">
        <f>IF(FW368="","SIN ESTADO",IF(FY368&lt;&gt;"","PAGA",IF(FX368&gt;0,"VENCIDA",IF(FX368&gt;=-5,"POR VENCER","AL DÍA"))))</f>
        <v>SIN ESTADO</v>
      </c>
      <c r="GC368" t="str">
        <f>IF(N($H368)&lt;30,"",IF(FW368="","",FW368+31))</f>
        <v/>
      </c>
      <c r="GD368" t="str">
        <f>IF(GC368="","",TODAY()-GC368)</f>
        <v/>
      </c>
      <c r="GG368" t="str">
        <f>IF(GC368="","SIN ESTADO",IF(GE368&lt;&gt;"","PAGA",IF(GD368&gt;0,"VENCIDA",IF(GD368&gt;=-5,"POR VENCER","AL DÍA"))))</f>
        <v>SIN ESTADO</v>
      </c>
      <c r="GI368" t="str">
        <f>IF(N($H368)&lt;31,"",IF(GC368="","",GC368+31))</f>
        <v/>
      </c>
      <c r="GJ368" t="str">
        <f>IF(GI368="","",TODAY()-GI368)</f>
        <v/>
      </c>
      <c r="GM368" t="str">
        <f>IF(GI368="","SIN ESTADO",IF(GK368&lt;&gt;"","PAGA",IF(GJ368&gt;0,"VENCIDA",IF(GJ368&gt;=-5,"POR VENCER","AL DÍA"))))</f>
        <v>SIN ESTADO</v>
      </c>
      <c r="GO368" t="str">
        <f>IF(N($H368)&lt;32,"",IF(GI368="","",GI368+31))</f>
        <v/>
      </c>
      <c r="GP368" t="str">
        <f>IF(GO368="","",TODAY()-GO368)</f>
        <v/>
      </c>
      <c r="GS368" t="str">
        <f>IF(GO368="","SIN ESTADO",IF(GQ368&lt;&gt;"","PAGA",IF(GP368&gt;0,"VENCIDA",IF(GP368&gt;=-5,"POR VENCER","AL DÍA"))))</f>
        <v>SIN ESTADO</v>
      </c>
      <c r="GU368" t="str">
        <f>IF(N($H368)&lt;33,"",IF(GO368="","",GO368+31))</f>
        <v/>
      </c>
      <c r="GV368" t="str">
        <f>IF(GU368="","",TODAY()-GU368)</f>
        <v/>
      </c>
      <c r="GY368" t="str">
        <f>IF(GU368="","SIN ESTADO",IF(GW368&lt;&gt;"","PAGA",IF(GV368&gt;0,"VENCIDA",IF(GV368&gt;=-5,"POR VENCER","AL DÍA"))))</f>
        <v>SIN ESTADO</v>
      </c>
      <c r="HA368" t="str">
        <f>IF(N($H368)&lt;34,"",IF(GU368="","",GU368+31))</f>
        <v/>
      </c>
      <c r="HB368" t="str">
        <f>IF(HA368="","",TODAY()-HA368)</f>
        <v/>
      </c>
      <c r="HE368" t="str">
        <f>IF(HA368="","SIN ESTADO",IF(HC368&lt;&gt;"","PAGA",IF(HB368&gt;0,"VENCIDA",IF(HB368&gt;=-5,"POR VENCER","AL DÍA"))))</f>
        <v>SIN ESTADO</v>
      </c>
      <c r="HG368" t="str">
        <f>IF(N($H368)&lt;35,"",IF(HA368="","",HA368+31))</f>
        <v/>
      </c>
      <c r="HH368" t="str">
        <f>IF(HG368="","",TODAY()-HG368)</f>
        <v/>
      </c>
      <c r="HK368" t="str">
        <f>IF(HG368="","SIN ESTADO",IF(HI368&lt;&gt;"","PAGA",IF(HH368&gt;0,"VENCIDA",IF(HH368&gt;=-5,"POR VENCER","AL DÍA"))))</f>
        <v>SIN ESTADO</v>
      </c>
      <c r="HM368" t="str">
        <f>IF(N($H368)&lt;36,"",IF(HG368="","",HG368+31))</f>
        <v/>
      </c>
      <c r="HN368" t="str">
        <f>IF(HM368="","",TODAY()-HM368)</f>
        <v/>
      </c>
      <c r="HQ368" t="str">
        <f>IF(HM368="","SIN ESTADO",IF(HO368&lt;&gt;"","PAGA",IF(HN368&gt;0,"VENCIDA",IF(HN368&gt;=-5,"POR VENCER","AL DÍA"))))</f>
        <v>SIN ESTADO</v>
      </c>
      <c r="HS368">
        <f>N368+T368+Z368+AF368+AL368+AR368+AX368+BD368+BJ368+BP368+BV368+CB368+CH368+CN368+CT368+CZ368+DF368+DL368+DR368+DX368+ED368+EJ368+EP368+EV368+FB368+FH368+FN368+FT368+FZ368+GF368+GL368+GR368+GX368+HD368+HJ368+HP368</f>
        <v>3460000</v>
      </c>
      <c r="HU368">
        <f>IFERROR(N($J368),0)</f>
        <v>1208333.3333333333</v>
      </c>
      <c r="HW368">
        <f>SUMPRODUCT((MOD(COLUMN($M368:$HR368)-COLUMN($M368),6)=0)*ISNUMBER($M368:$HR368)*($M368:$HR368&gt;=RESUMEN!$C$26)*($M368:$HR368&lt;=RESUMEN!$C$27)*IFERROR(N($N368:$HS368),0))</f>
        <v>0</v>
      </c>
      <c r="HX368">
        <f>SUMPRODUCT((MOD(COLUMN($M368:$HR368)-COLUMN($M368),6)=0)*ISNUMBER($M368:$HR368)*($M368:$HR368&gt;=RESUMEN!$C$26)*($M368:$HR368&lt;=RESUMEN!$C$27))</f>
        <v>0</v>
      </c>
    </row>
    <row r="369">
      <c r="B369">
        <f>VENTAS!A368</f>
        <v>366</v>
      </c>
      <c r="C369" t="str">
        <f>VENTAS!B368</f>
        <v xml:space="preserve">LC2 - 36 - 10 </v>
      </c>
      <c r="D369" t="str">
        <f>VENTAS!C368</f>
        <v>VENDIDO</v>
      </c>
      <c r="E369">
        <f>VENTAS!D368</f>
        <v>28000000</v>
      </c>
      <c r="F369">
        <f>VENTAS!J368</f>
        <v>24000000</v>
      </c>
      <c r="G369">
        <f>VENTAS!F368</f>
        <v>46069</v>
      </c>
      <c r="H369">
        <f>VENTAS!K368</f>
        <v>24</v>
      </c>
      <c r="I369" t="str">
        <f>VENTAS!M368</f>
        <v xml:space="preserve">16 DE CADA MES </v>
      </c>
      <c r="J369">
        <f>VENTAS!L368</f>
        <v>1000000</v>
      </c>
      <c r="K369">
        <f>IF(N($H369)&lt;1,"",$G369+31)</f>
        <v>46100</v>
      </c>
      <c r="L369">
        <f>IF(K369="","",TODAY()-K369)</f>
        <v>218</v>
      </c>
      <c r="M369">
        <v>46097</v>
      </c>
      <c r="N369">
        <v>1000000</v>
      </c>
      <c r="O369" t="str">
        <f>IF(K369="","SIN ESTADO",IF(M369&lt;&gt;"","PAGA",IF(L369&gt;0,"VENCIDA",IF(L369&gt;=-5,"POR VENCER","AL DÍA"))))</f>
        <v>PAGA</v>
      </c>
      <c r="P369" t="str">
        <v>TRANSFERENCIA</v>
      </c>
      <c r="Q369">
        <f>IF(N($H369)&lt;2,"",IF(K369="","",K369+31))</f>
        <v>46131</v>
      </c>
      <c r="R369">
        <f>IF(Q369="","",TODAY()-Q369)</f>
        <v>187</v>
      </c>
      <c r="S369">
        <v>46128</v>
      </c>
      <c r="T369">
        <v>1000000</v>
      </c>
      <c r="U369" t="str">
        <f>IF(Q369="","SIN ESTADO",IF(S369&lt;&gt;"","PAGA",IF(R369&gt;0,"VENCIDA",IF(R369&gt;=-5,"POR VENCER","AL DÍA"))))</f>
        <v>PAGA</v>
      </c>
      <c r="V369" t="str">
        <v>TRANSFERENCIA</v>
      </c>
      <c r="W369">
        <f>IF(N($H369)&lt;3,"",IF(Q369="","",Q369+31))</f>
        <v>46162</v>
      </c>
      <c r="X369">
        <f>IF(W369="","",TODAY()-W369)</f>
        <v>156</v>
      </c>
      <c r="Y369">
        <v>46157</v>
      </c>
      <c r="Z369">
        <v>1000000</v>
      </c>
      <c r="AA369" t="str">
        <f>IF(W369="","SIN ESTADO",IF(Y369&lt;&gt;"","PAGA",IF(X369&gt;0,"VENCIDA",IF(X369&gt;=-5,"POR VENCER","AL DÍA"))))</f>
        <v>PAGA</v>
      </c>
      <c r="AB369" t="str">
        <v>TRANSFERENCIA</v>
      </c>
      <c r="AC369">
        <f>IF(N($H369)&lt;4,"",IF(W369="","",W369+31))</f>
        <v>46193</v>
      </c>
      <c r="AD369">
        <f>IF(AC369="","",TODAY()-AC369)</f>
        <v>125</v>
      </c>
      <c r="AE369">
        <v>46189</v>
      </c>
      <c r="AF369">
        <v>1000000</v>
      </c>
      <c r="AG369" t="str">
        <f>IF(AC369="","SIN ESTADO",IF(AE369&lt;&gt;"","PAGA",IF(AD369&gt;0,"VENCIDA",IF(AD369&gt;=-5,"POR VENCER","AL DÍA"))))</f>
        <v>PAGA</v>
      </c>
      <c r="AH369" t="str">
        <v>TRANSFERENCIA</v>
      </c>
      <c r="AI369">
        <f>IF(N($H369)&lt;5,"",IF(AC369="","",AC369+31))</f>
        <v>46224</v>
      </c>
      <c r="AJ369">
        <f>IF(AI369="","",TODAY()-AI369)</f>
        <v>94</v>
      </c>
      <c r="AK369">
        <v>46219</v>
      </c>
      <c r="AL369">
        <v>1000000</v>
      </c>
      <c r="AM369" t="str">
        <f>IF(AI369="","SIN ESTADO",IF(AK369&lt;&gt;"","PAGA",IF(AJ369&gt;0,"VENCIDA",IF(AJ369&gt;=-5,"POR VENCER","AL DÍA"))))</f>
        <v>PAGA</v>
      </c>
      <c r="AN369" t="str">
        <v>TRANSFERENCIA</v>
      </c>
      <c r="AO369">
        <f>IF(N($H369)&lt;6,"",IF(AI369="","",AI369+31))</f>
        <v>46255</v>
      </c>
      <c r="AP369">
        <f>IF(AO369="","",TODAY()-AO369)</f>
        <v>63</v>
      </c>
      <c r="AQ369">
        <v>46252</v>
      </c>
      <c r="AR369">
        <v>1000000</v>
      </c>
      <c r="AS369" t="str">
        <f>IF(AO369="","SIN ESTADO",IF(AQ369&lt;&gt;"","PAGA",IF(AP369&gt;0,"VENCIDA",IF(AP369&gt;=-5,"POR VENCER","AL DÍA"))))</f>
        <v>PAGA</v>
      </c>
      <c r="AT369" t="str">
        <v>TRANSFERENCIA</v>
      </c>
      <c r="AU369">
        <f>IF(N($H369)&lt;7,"",IF(AO369="","",AO369+31))</f>
        <v>46286</v>
      </c>
      <c r="AV369">
        <f>IF(AU369="","",TODAY()-AU369)</f>
        <v>32</v>
      </c>
      <c r="AW369">
        <v>46281</v>
      </c>
      <c r="AX369">
        <v>1000000</v>
      </c>
      <c r="AY369" t="str">
        <f>IF(AU369="","SIN ESTADO",IF(AW369&lt;&gt;"","PAGA",IF(AV369&gt;0,"VENCIDA",IF(AV369&gt;=-5,"POR VENCER","AL DÍA"))))</f>
        <v>PAGA</v>
      </c>
      <c r="AZ369" t="str">
        <v>TRANSFERENCIA</v>
      </c>
      <c r="BA369">
        <f>IF(N($H369)&lt;8,"",IF(AU369="","",AU369+31))</f>
        <v>46317</v>
      </c>
      <c r="BB369">
        <f>IF(BA369="","",TODAY()-BA369)</f>
        <v>1</v>
      </c>
      <c r="BE369" t="str">
        <f>IF(BA369="","SIN ESTADO",IF(BC369&lt;&gt;"","PAGA",IF(BB369&gt;0,"VENCIDA",IF(BB369&gt;=-5,"POR VENCER","AL DÍA"))))</f>
        <v>VENCIDA</v>
      </c>
      <c r="BG369">
        <f>IF(N($H369)&lt;9,"",IF(BA369="","",BA369+31))</f>
        <v>46348</v>
      </c>
      <c r="BH369">
        <f>IF(BG369="","",TODAY()-BG369)</f>
        <v>-30</v>
      </c>
      <c r="BK369" t="str">
        <f>IF(BG369="","SIN ESTADO",IF(BI369&lt;&gt;"","PAGA",IF(BH369&gt;0,"VENCIDA",IF(BH369&gt;=-5,"POR VENCER","AL DÍA"))))</f>
        <v>AL DÍA</v>
      </c>
      <c r="BM369">
        <f>IF(N($H369)&lt;10,"",IF(BG369="","",BG369+31))</f>
        <v>46379</v>
      </c>
      <c r="BN369">
        <f>IF(BM369="","",TODAY()-BM369)</f>
        <v>-61</v>
      </c>
      <c r="BQ369" t="str">
        <f>IF(BM369="","SIN ESTADO",IF(BO369&lt;&gt;"","PAGA",IF(BN369&gt;0,"VENCIDA",IF(BN369&gt;=-5,"POR VENCER","AL DÍA"))))</f>
        <v>AL DÍA</v>
      </c>
      <c r="BS369">
        <f>IF(N($H369)&lt;11,"",IF(BM369="","",BM369+31))</f>
        <v>46410</v>
      </c>
      <c r="BT369">
        <f>IF(BS369="","",TODAY()-BS369)</f>
        <v>-92</v>
      </c>
      <c r="BW369" t="str">
        <f>IF(BS369="","SIN ESTADO",IF(BU369&lt;&gt;"","PAGA",IF(BT369&gt;0,"VENCIDA",IF(BT369&gt;=-5,"POR VENCER","AL DÍA"))))</f>
        <v>AL DÍA</v>
      </c>
      <c r="BY369">
        <f>IF(N($H369)&lt;12,"",IF(BS369="","",BS369+31))</f>
        <v>46441</v>
      </c>
      <c r="BZ369">
        <f>IF(BY369="","",TODAY()-BY369)</f>
        <v>-123</v>
      </c>
      <c r="CC369" t="str">
        <f>IF(BY369="","SIN ESTADO",IF(CA369&lt;&gt;"","PAGA",IF(BZ369&gt;0,"VENCIDA",IF(BZ369&gt;=-5,"POR VENCER","AL DÍA"))))</f>
        <v>AL DÍA</v>
      </c>
      <c r="CE369">
        <f>IF(N($H369)&lt;13,"",IF(BY369="","",BY369+31))</f>
        <v>46472</v>
      </c>
      <c r="CF369">
        <f>IF(CE369="","",TODAY()-CE369)</f>
        <v>-154</v>
      </c>
      <c r="CI369" t="str">
        <f>IF(CE369="","SIN ESTADO",IF(CG369&lt;&gt;"","PAGA",IF(CF369&gt;0,"VENCIDA",IF(CF369&gt;=-5,"POR VENCER","AL DÍA"))))</f>
        <v>AL DÍA</v>
      </c>
      <c r="CK369">
        <f>IF(N($H369)&lt;14,"",IF(CE369="","",CE369+31))</f>
        <v>46503</v>
      </c>
      <c r="CL369">
        <f>IF(CK369="","",TODAY()-CK369)</f>
        <v>-185</v>
      </c>
      <c r="CO369" t="str">
        <f>IF(CK369="","SIN ESTADO",IF(CM369&lt;&gt;"","PAGA",IF(CL369&gt;0,"VENCIDA",IF(CL369&gt;=-5,"POR VENCER","AL DÍA"))))</f>
        <v>AL DÍA</v>
      </c>
      <c r="CQ369">
        <f>IF(N($H369)&lt;15,"",IF(CK369="","",CK369+31))</f>
        <v>46534</v>
      </c>
      <c r="CR369">
        <f>IF(CQ369="","",TODAY()-CQ369)</f>
        <v>-216</v>
      </c>
      <c r="CU369" t="str">
        <f>IF(CQ369="","SIN ESTADO",IF(CS369&lt;&gt;"","PAGA",IF(CR369&gt;0,"VENCIDA",IF(CR369&gt;=-5,"POR VENCER","AL DÍA"))))</f>
        <v>AL DÍA</v>
      </c>
      <c r="CW369">
        <f>IF(N($H369)&lt;16,"",IF(CQ369="","",CQ369+31))</f>
        <v>46565</v>
      </c>
      <c r="CX369">
        <f>IF(CW369="","",TODAY()-CW369)</f>
        <v>-247</v>
      </c>
      <c r="DA369" t="str">
        <f>IF(CW369="","SIN ESTADO",IF(CY369&lt;&gt;"","PAGA",IF(CX369&gt;0,"VENCIDA",IF(CX369&gt;=-5,"POR VENCER","AL DÍA"))))</f>
        <v>AL DÍA</v>
      </c>
      <c r="DC369">
        <f>IF(N($H369)&lt;17,"",IF(CW369="","",CW369+31))</f>
        <v>46596</v>
      </c>
      <c r="DD369">
        <f>IF(DC369="","",TODAY()-DC369)</f>
        <v>-278</v>
      </c>
      <c r="DG369" t="str">
        <f>IF(DC369="","SIN ESTADO",IF(DE369&lt;&gt;"","PAGA",IF(DD369&gt;0,"VENCIDA",IF(DD369&gt;=-5,"POR VENCER","AL DÍA"))))</f>
        <v>AL DÍA</v>
      </c>
      <c r="DI369">
        <f>IF(N($H369)&lt;18,"",IF(DC369="","",DC369+31))</f>
        <v>46627</v>
      </c>
      <c r="DJ369">
        <f>IF(DI369="","",TODAY()-DI369)</f>
        <v>-309</v>
      </c>
      <c r="DM369" t="str">
        <f>IF(DI369="","SIN ESTADO",IF(DK369&lt;&gt;"","PAGA",IF(DJ369&gt;0,"VENCIDA",IF(DJ369&gt;=-5,"POR VENCER","AL DÍA"))))</f>
        <v>AL DÍA</v>
      </c>
      <c r="DO369">
        <f>IF(N($H369)&lt;19,"",IF(DI369="","",DI369+31))</f>
        <v>46658</v>
      </c>
      <c r="DP369">
        <f>IF(DO369="","",TODAY()-DO369)</f>
        <v>-340</v>
      </c>
      <c r="DS369" t="str">
        <f>IF(DO369="","SIN ESTADO",IF(DQ369&lt;&gt;"","PAGA",IF(DP369&gt;0,"VENCIDA",IF(DP369&gt;=-5,"POR VENCER","AL DÍA"))))</f>
        <v>AL DÍA</v>
      </c>
      <c r="DU369">
        <f>IF(N($H369)&lt;20,"",IF(DO369="","",DO369+31))</f>
        <v>46689</v>
      </c>
      <c r="DV369">
        <f>IF(DU369="","",TODAY()-DU369)</f>
        <v>-371</v>
      </c>
      <c r="DY369" t="str">
        <f>IF(DU369="","SIN ESTADO",IF(DW369&lt;&gt;"","PAGA",IF(DV369&gt;0,"VENCIDA",IF(DV369&gt;=-5,"POR VENCER","AL DÍA"))))</f>
        <v>AL DÍA</v>
      </c>
      <c r="EA369">
        <f>IF(N($H369)&lt;21,"",IF(DU369="","",DU369+31))</f>
        <v>46720</v>
      </c>
      <c r="EB369">
        <f>IF(EA369="","",TODAY()-EA369)</f>
        <v>-402</v>
      </c>
      <c r="EE369" t="str">
        <f>IF(EA369="","SIN ESTADO",IF(EC369&lt;&gt;"","PAGA",IF(EB369&gt;0,"VENCIDA",IF(EB369&gt;=-5,"POR VENCER","AL DÍA"))))</f>
        <v>AL DÍA</v>
      </c>
      <c r="EG369">
        <f>IF(N($H369)&lt;22,"",IF(EA369="","",EA369+31))</f>
        <v>46751</v>
      </c>
      <c r="EH369">
        <f>IF(EG369="","",TODAY()-EG369)</f>
        <v>-433</v>
      </c>
      <c r="EK369" t="str">
        <f>IF(EG369="","SIN ESTADO",IF(EI369&lt;&gt;"","PAGA",IF(EH369&gt;0,"VENCIDA",IF(EH369&gt;=-5,"POR VENCER","AL DÍA"))))</f>
        <v>AL DÍA</v>
      </c>
      <c r="EM369">
        <f>IF(N($H369)&lt;23,"",IF(EG369="","",EG369+31))</f>
        <v>46782</v>
      </c>
      <c r="EN369">
        <f>IF(EM369="","",TODAY()-EM369)</f>
        <v>-464</v>
      </c>
      <c r="EQ369" t="str">
        <f>IF(EM369="","SIN ESTADO",IF(EO369&lt;&gt;"","PAGA",IF(EN369&gt;0,"VENCIDA",IF(EN369&gt;=-5,"POR VENCER","AL DÍA"))))</f>
        <v>AL DÍA</v>
      </c>
      <c r="ES369">
        <f>IF(N($H369)&lt;24,"",IF(EM369="","",EM369+31))</f>
        <v>46813</v>
      </c>
      <c r="ET369">
        <f>IF(ES369="","",TODAY()-ES369)</f>
        <v>-495</v>
      </c>
      <c r="EW369" t="str">
        <f>IF(ES369="","SIN ESTADO",IF(EU369&lt;&gt;"","PAGA",IF(ET369&gt;0,"VENCIDA",IF(ET369&gt;=-5,"POR VENCER","AL DÍA"))))</f>
        <v>AL DÍA</v>
      </c>
      <c r="EY369" t="str">
        <f>IF(N($H369)&lt;25,"",IF(ES369="","",ES369+31))</f>
        <v/>
      </c>
      <c r="EZ369" t="str">
        <f>IF(EY369="","",TODAY()-EY369)</f>
        <v/>
      </c>
      <c r="FC369" t="str">
        <f>IF(EY369="","SIN ESTADO",IF(FA369&lt;&gt;"","PAGA",IF(EZ369&gt;0,"VENCIDA",IF(EZ369&gt;=-5,"POR VENCER","AL DÍA"))))</f>
        <v>SIN ESTADO</v>
      </c>
      <c r="FE369" t="str">
        <f>IF(N($H369)&lt;26,"",IF(EY369="","",EY369+31))</f>
        <v/>
      </c>
      <c r="FF369" t="str">
        <f>IF(FE369="","",TODAY()-FE369)</f>
        <v/>
      </c>
      <c r="FI369" t="str">
        <f>IF(FE369="","SIN ESTADO",IF(FG369&lt;&gt;"","PAGA",IF(FF369&gt;0,"VENCIDA",IF(FF369&gt;=-5,"POR VENCER","AL DÍA"))))</f>
        <v>SIN ESTADO</v>
      </c>
      <c r="FK369" t="str">
        <f>IF(N($H369)&lt;27,"",IF(FE369="","",FE369+31))</f>
        <v/>
      </c>
      <c r="FL369" t="str">
        <f>IF(FK369="","",TODAY()-FK369)</f>
        <v/>
      </c>
      <c r="FO369" t="str">
        <f>IF(FK369="","SIN ESTADO",IF(FM369&lt;&gt;"","PAGA",IF(FL369&gt;0,"VENCIDA",IF(FL369&gt;=-5,"POR VENCER","AL DÍA"))))</f>
        <v>SIN ESTADO</v>
      </c>
      <c r="FQ369" t="str">
        <f>IF(N($H369)&lt;28,"",IF(FK369="","",FK369+31))</f>
        <v/>
      </c>
      <c r="FR369" t="str">
        <f>IF(FQ369="","",TODAY()-FQ369)</f>
        <v/>
      </c>
      <c r="FU369" t="str">
        <f>IF(FQ369="","SIN ESTADO",IF(FS369&lt;&gt;"","PAGA",IF(FR369&gt;0,"VENCIDA",IF(FR369&gt;=-5,"POR VENCER","AL DÍA"))))</f>
        <v>SIN ESTADO</v>
      </c>
      <c r="FW369" t="str">
        <f>IF(N($H369)&lt;29,"",IF(FQ369="","",FQ369+31))</f>
        <v/>
      </c>
      <c r="FX369" t="str">
        <f>IF(FW369="","",TODAY()-FW369)</f>
        <v/>
      </c>
      <c r="GA369" t="str">
        <f>IF(FW369="","SIN ESTADO",IF(FY369&lt;&gt;"","PAGA",IF(FX369&gt;0,"VENCIDA",IF(FX369&gt;=-5,"POR VENCER","AL DÍA"))))</f>
        <v>SIN ESTADO</v>
      </c>
      <c r="GC369" t="str">
        <f>IF(N($H369)&lt;30,"",IF(FW369="","",FW369+31))</f>
        <v/>
      </c>
      <c r="GD369" t="str">
        <f>IF(GC369="","",TODAY()-GC369)</f>
        <v/>
      </c>
      <c r="GG369" t="str">
        <f>IF(GC369="","SIN ESTADO",IF(GE369&lt;&gt;"","PAGA",IF(GD369&gt;0,"VENCIDA",IF(GD369&gt;=-5,"POR VENCER","AL DÍA"))))</f>
        <v>SIN ESTADO</v>
      </c>
      <c r="GI369" t="str">
        <f>IF(N($H369)&lt;31,"",IF(GC369="","",GC369+31))</f>
        <v/>
      </c>
      <c r="GJ369" t="str">
        <f>IF(GI369="","",TODAY()-GI369)</f>
        <v/>
      </c>
      <c r="GM369" t="str">
        <f>IF(GI369="","SIN ESTADO",IF(GK369&lt;&gt;"","PAGA",IF(GJ369&gt;0,"VENCIDA",IF(GJ369&gt;=-5,"POR VENCER","AL DÍA"))))</f>
        <v>SIN ESTADO</v>
      </c>
      <c r="GO369" t="str">
        <f>IF(N($H369)&lt;32,"",IF(GI369="","",GI369+31))</f>
        <v/>
      </c>
      <c r="GP369" t="str">
        <f>IF(GO369="","",TODAY()-GO369)</f>
        <v/>
      </c>
      <c r="GS369" t="str">
        <f>IF(GO369="","SIN ESTADO",IF(GQ369&lt;&gt;"","PAGA",IF(GP369&gt;0,"VENCIDA",IF(GP369&gt;=-5,"POR VENCER","AL DÍA"))))</f>
        <v>SIN ESTADO</v>
      </c>
      <c r="GU369" t="str">
        <f>IF(N($H369)&lt;33,"",IF(GO369="","",GO369+31))</f>
        <v/>
      </c>
      <c r="GV369" t="str">
        <f>IF(GU369="","",TODAY()-GU369)</f>
        <v/>
      </c>
      <c r="GY369" t="str">
        <f>IF(GU369="","SIN ESTADO",IF(GW369&lt;&gt;"","PAGA",IF(GV369&gt;0,"VENCIDA",IF(GV369&gt;=-5,"POR VENCER","AL DÍA"))))</f>
        <v>SIN ESTADO</v>
      </c>
      <c r="HA369" t="str">
        <f>IF(N($H369)&lt;34,"",IF(GU369="","",GU369+31))</f>
        <v/>
      </c>
      <c r="HB369" t="str">
        <f>IF(HA369="","",TODAY()-HA369)</f>
        <v/>
      </c>
      <c r="HE369" t="str">
        <f>IF(HA369="","SIN ESTADO",IF(HC369&lt;&gt;"","PAGA",IF(HB369&gt;0,"VENCIDA",IF(HB369&gt;=-5,"POR VENCER","AL DÍA"))))</f>
        <v>SIN ESTADO</v>
      </c>
      <c r="HG369" t="str">
        <f>IF(N($H369)&lt;35,"",IF(HA369="","",HA369+31))</f>
        <v/>
      </c>
      <c r="HH369" t="str">
        <f>IF(HG369="","",TODAY()-HG369)</f>
        <v/>
      </c>
      <c r="HK369" t="str">
        <f>IF(HG369="","SIN ESTADO",IF(HI369&lt;&gt;"","PAGA",IF(HH369&gt;0,"VENCIDA",IF(HH369&gt;=-5,"POR VENCER","AL DÍA"))))</f>
        <v>SIN ESTADO</v>
      </c>
      <c r="HM369" t="str">
        <f>IF(N($H369)&lt;36,"",IF(HG369="","",HG369+31))</f>
        <v/>
      </c>
      <c r="HN369" t="str">
        <f>IF(HM369="","",TODAY()-HM369)</f>
        <v/>
      </c>
      <c r="HQ369" t="str">
        <f>IF(HM369="","SIN ESTADO",IF(HO369&lt;&gt;"","PAGA",IF(HN369&gt;0,"VENCIDA",IF(HN369&gt;=-5,"POR VENCER","AL DÍA"))))</f>
        <v>SIN ESTADO</v>
      </c>
      <c r="HS369">
        <f>N369+T369+Z369+AF369+AL369+AR369+AX369+BD369+BJ369+BP369+BV369+CB369+CH369+CN369+CT369+CZ369+DF369+DL369+DR369+DX369+ED369+EJ369+EP369+EV369+FB369+FH369+FN369+FT369+FZ369+GF369+GL369+GR369+GX369+HD369+HJ369+HP369</f>
        <v>7000000</v>
      </c>
      <c r="HU369">
        <f>IFERROR(N($J369),0)</f>
        <v>1000000</v>
      </c>
      <c r="HW369">
        <f>SUMPRODUCT((MOD(COLUMN($M369:$HR369)-COLUMN($M369),6)=0)*ISNUMBER($M369:$HR369)*($M369:$HR369&gt;=RESUMEN!$C$26)*($M369:$HR369&lt;=RESUMEN!$C$27)*IFERROR(N($N369:$HS369),0))</f>
        <v>1000000</v>
      </c>
      <c r="HX369">
        <f>SUMPRODUCT((MOD(COLUMN($M369:$HR369)-COLUMN($M369),6)=0)*ISNUMBER($M369:$HR369)*($M369:$HR369&gt;=RESUMEN!$C$26)*($M369:$HR369&lt;=RESUMEN!$C$27))</f>
        <v>1</v>
      </c>
    </row>
    <row r="370">
      <c r="B370">
        <f>VENTAS!A369</f>
        <v>367</v>
      </c>
      <c r="C370" t="str">
        <f>VENTAS!B369</f>
        <v>LC2 - 36 - 11</v>
      </c>
      <c r="D370" t="str">
        <f>VENTAS!C369</f>
        <v>VENDIDO</v>
      </c>
      <c r="E370">
        <f>VENTAS!D369</f>
        <v>28000000</v>
      </c>
      <c r="F370">
        <f>VENTAS!J369</f>
        <v>24000000</v>
      </c>
      <c r="G370">
        <f>VENTAS!F369</f>
        <v>46069</v>
      </c>
      <c r="H370">
        <f>VENTAS!K369</f>
        <v>24</v>
      </c>
      <c r="I370" t="str">
        <f>VENTAS!M369</f>
        <v xml:space="preserve">16 DE CADA MES </v>
      </c>
      <c r="J370">
        <f>VENTAS!L369</f>
        <v>1000000</v>
      </c>
      <c r="K370">
        <f>IF(N($H370)&lt;1,"",$G370+31)</f>
        <v>46100</v>
      </c>
      <c r="L370">
        <f>IF(K370="","",TODAY()-K370)</f>
        <v>218</v>
      </c>
      <c r="M370">
        <v>46097</v>
      </c>
      <c r="N370">
        <v>1000000</v>
      </c>
      <c r="O370" t="str">
        <f>IF(K370="","SIN ESTADO",IF(M370&lt;&gt;"","PAGA",IF(L370&gt;0,"VENCIDA",IF(L370&gt;=-5,"POR VENCER","AL DÍA"))))</f>
        <v>PAGA</v>
      </c>
      <c r="P370" t="str">
        <v>TRANSFERENCIA</v>
      </c>
      <c r="Q370">
        <f>IF(N($H370)&lt;2,"",IF(K370="","",K370+31))</f>
        <v>46131</v>
      </c>
      <c r="R370">
        <f>IF(Q370="","",TODAY()-Q370)</f>
        <v>187</v>
      </c>
      <c r="S370">
        <v>46128</v>
      </c>
      <c r="T370">
        <v>1000000</v>
      </c>
      <c r="U370" t="str">
        <f>IF(Q370="","SIN ESTADO",IF(S370&lt;&gt;"","PAGA",IF(R370&gt;0,"VENCIDA",IF(R370&gt;=-5,"POR VENCER","AL DÍA"))))</f>
        <v>PAGA</v>
      </c>
      <c r="V370" t="str">
        <v>TRANSFERENCIA</v>
      </c>
      <c r="W370">
        <f>IF(N($H370)&lt;3,"",IF(Q370="","",Q370+31))</f>
        <v>46162</v>
      </c>
      <c r="X370">
        <f>IF(W370="","",TODAY()-W370)</f>
        <v>156</v>
      </c>
      <c r="Y370">
        <v>46158</v>
      </c>
      <c r="Z370">
        <v>1000000</v>
      </c>
      <c r="AA370" t="str">
        <f>IF(W370="","SIN ESTADO",IF(Y370&lt;&gt;"","PAGA",IF(X370&gt;0,"VENCIDA",IF(X370&gt;=-5,"POR VENCER","AL DÍA"))))</f>
        <v>PAGA</v>
      </c>
      <c r="AB370" t="str">
        <v>TRANSFERENCIA</v>
      </c>
      <c r="AC370">
        <f>IF(N($H370)&lt;4,"",IF(W370="","",W370+31))</f>
        <v>46193</v>
      </c>
      <c r="AD370">
        <f>IF(AC370="","",TODAY()-AC370)</f>
        <v>125</v>
      </c>
      <c r="AE370">
        <v>46190</v>
      </c>
      <c r="AF370">
        <v>1000000</v>
      </c>
      <c r="AG370" t="str">
        <f>IF(AC370="","SIN ESTADO",IF(AE370&lt;&gt;"","PAGA",IF(AD370&gt;0,"VENCIDA",IF(AD370&gt;=-5,"POR VENCER","AL DÍA"))))</f>
        <v>PAGA</v>
      </c>
      <c r="AH370" t="str">
        <v>TRANSFERENCIA</v>
      </c>
      <c r="AI370">
        <f>IF(N($H370)&lt;5,"",IF(AC370="","",AC370+31))</f>
        <v>46224</v>
      </c>
      <c r="AJ370">
        <f>IF(AI370="","",TODAY()-AI370)</f>
        <v>94</v>
      </c>
      <c r="AK370">
        <v>46219</v>
      </c>
      <c r="AL370">
        <v>1000000</v>
      </c>
      <c r="AM370" t="str">
        <f>IF(AI370="","SIN ESTADO",IF(AK370&lt;&gt;"","PAGA",IF(AJ370&gt;0,"VENCIDA",IF(AJ370&gt;=-5,"POR VENCER","AL DÍA"))))</f>
        <v>PAGA</v>
      </c>
      <c r="AN370" t="str">
        <v>TRANSFERENCIA</v>
      </c>
      <c r="AO370">
        <f>IF(N($H370)&lt;6,"",IF(AI370="","",AI370+31))</f>
        <v>46255</v>
      </c>
      <c r="AP370">
        <f>IF(AO370="","",TODAY()-AO370)</f>
        <v>63</v>
      </c>
      <c r="AQ370">
        <v>46252</v>
      </c>
      <c r="AR370">
        <v>1000000</v>
      </c>
      <c r="AS370" t="str">
        <f>IF(AO370="","SIN ESTADO",IF(AQ370&lt;&gt;"","PAGA",IF(AP370&gt;0,"VENCIDA",IF(AP370&gt;=-5,"POR VENCER","AL DÍA"))))</f>
        <v>PAGA</v>
      </c>
      <c r="AT370" t="str">
        <v>TRANSFERENCIA</v>
      </c>
      <c r="AU370">
        <f>IF(N($H370)&lt;7,"",IF(AO370="","",AO370+31))</f>
        <v>46286</v>
      </c>
      <c r="AV370">
        <f>IF(AU370="","",TODAY()-AU370)</f>
        <v>32</v>
      </c>
      <c r="AW370">
        <v>46281</v>
      </c>
      <c r="AX370">
        <v>1000000</v>
      </c>
      <c r="AY370" t="str">
        <f>IF(AU370="","SIN ESTADO",IF(AW370&lt;&gt;"","PAGA",IF(AV370&gt;0,"VENCIDA",IF(AV370&gt;=-5,"POR VENCER","AL DÍA"))))</f>
        <v>PAGA</v>
      </c>
      <c r="AZ370" t="str">
        <v>TRANSFERENCIA</v>
      </c>
      <c r="BA370">
        <f>IF(N($H370)&lt;8,"",IF(AU370="","",AU370+31))</f>
        <v>46317</v>
      </c>
      <c r="BB370">
        <f>IF(BA370="","",TODAY()-BA370)</f>
        <v>1</v>
      </c>
      <c r="BE370" t="str">
        <f>IF(BA370="","SIN ESTADO",IF(BC370&lt;&gt;"","PAGA",IF(BB370&gt;0,"VENCIDA",IF(BB370&gt;=-5,"POR VENCER","AL DÍA"))))</f>
        <v>VENCIDA</v>
      </c>
      <c r="BG370">
        <f>IF(N($H370)&lt;9,"",IF(BA370="","",BA370+31))</f>
        <v>46348</v>
      </c>
      <c r="BH370">
        <f>IF(BG370="","",TODAY()-BG370)</f>
        <v>-30</v>
      </c>
      <c r="BK370" t="str">
        <f>IF(BG370="","SIN ESTADO",IF(BI370&lt;&gt;"","PAGA",IF(BH370&gt;0,"VENCIDA",IF(BH370&gt;=-5,"POR VENCER","AL DÍA"))))</f>
        <v>AL DÍA</v>
      </c>
      <c r="BM370">
        <f>IF(N($H370)&lt;10,"",IF(BG370="","",BG370+31))</f>
        <v>46379</v>
      </c>
      <c r="BN370">
        <f>IF(BM370="","",TODAY()-BM370)</f>
        <v>-61</v>
      </c>
      <c r="BQ370" t="str">
        <f>IF(BM370="","SIN ESTADO",IF(BO370&lt;&gt;"","PAGA",IF(BN370&gt;0,"VENCIDA",IF(BN370&gt;=-5,"POR VENCER","AL DÍA"))))</f>
        <v>AL DÍA</v>
      </c>
      <c r="BS370">
        <f>IF(N($H370)&lt;11,"",IF(BM370="","",BM370+31))</f>
        <v>46410</v>
      </c>
      <c r="BT370">
        <f>IF(BS370="","",TODAY()-BS370)</f>
        <v>-92</v>
      </c>
      <c r="BW370" t="str">
        <f>IF(BS370="","SIN ESTADO",IF(BU370&lt;&gt;"","PAGA",IF(BT370&gt;0,"VENCIDA",IF(BT370&gt;=-5,"POR VENCER","AL DÍA"))))</f>
        <v>AL DÍA</v>
      </c>
      <c r="BY370">
        <f>IF(N($H370)&lt;12,"",IF(BS370="","",BS370+31))</f>
        <v>46441</v>
      </c>
      <c r="BZ370">
        <f>IF(BY370="","",TODAY()-BY370)</f>
        <v>-123</v>
      </c>
      <c r="CC370" t="str">
        <f>IF(BY370="","SIN ESTADO",IF(CA370&lt;&gt;"","PAGA",IF(BZ370&gt;0,"VENCIDA",IF(BZ370&gt;=-5,"POR VENCER","AL DÍA"))))</f>
        <v>AL DÍA</v>
      </c>
      <c r="CE370">
        <f>IF(N($H370)&lt;13,"",IF(BY370="","",BY370+31))</f>
        <v>46472</v>
      </c>
      <c r="CF370">
        <f>IF(CE370="","",TODAY()-CE370)</f>
        <v>-154</v>
      </c>
      <c r="CI370" t="str">
        <f>IF(CE370="","SIN ESTADO",IF(CG370&lt;&gt;"","PAGA",IF(CF370&gt;0,"VENCIDA",IF(CF370&gt;=-5,"POR VENCER","AL DÍA"))))</f>
        <v>AL DÍA</v>
      </c>
      <c r="CK370">
        <f>IF(N($H370)&lt;14,"",IF(CE370="","",CE370+31))</f>
        <v>46503</v>
      </c>
      <c r="CL370">
        <f>IF(CK370="","",TODAY()-CK370)</f>
        <v>-185</v>
      </c>
      <c r="CO370" t="str">
        <f>IF(CK370="","SIN ESTADO",IF(CM370&lt;&gt;"","PAGA",IF(CL370&gt;0,"VENCIDA",IF(CL370&gt;=-5,"POR VENCER","AL DÍA"))))</f>
        <v>AL DÍA</v>
      </c>
      <c r="CQ370">
        <f>IF(N($H370)&lt;15,"",IF(CK370="","",CK370+31))</f>
        <v>46534</v>
      </c>
      <c r="CR370">
        <f>IF(CQ370="","",TODAY()-CQ370)</f>
        <v>-216</v>
      </c>
      <c r="CU370" t="str">
        <f>IF(CQ370="","SIN ESTADO",IF(CS370&lt;&gt;"","PAGA",IF(CR370&gt;0,"VENCIDA",IF(CR370&gt;=-5,"POR VENCER","AL DÍA"))))</f>
        <v>AL DÍA</v>
      </c>
      <c r="CW370">
        <f>IF(N($H370)&lt;16,"",IF(CQ370="","",CQ370+31))</f>
        <v>46565</v>
      </c>
      <c r="CX370">
        <f>IF(CW370="","",TODAY()-CW370)</f>
        <v>-247</v>
      </c>
      <c r="DA370" t="str">
        <f>IF(CW370="","SIN ESTADO",IF(CY370&lt;&gt;"","PAGA",IF(CX370&gt;0,"VENCIDA",IF(CX370&gt;=-5,"POR VENCER","AL DÍA"))))</f>
        <v>AL DÍA</v>
      </c>
      <c r="DC370">
        <f>IF(N($H370)&lt;17,"",IF(CW370="","",CW370+31))</f>
        <v>46596</v>
      </c>
      <c r="DD370">
        <f>IF(DC370="","",TODAY()-DC370)</f>
        <v>-278</v>
      </c>
      <c r="DG370" t="str">
        <f>IF(DC370="","SIN ESTADO",IF(DE370&lt;&gt;"","PAGA",IF(DD370&gt;0,"VENCIDA",IF(DD370&gt;=-5,"POR VENCER","AL DÍA"))))</f>
        <v>AL DÍA</v>
      </c>
      <c r="DI370">
        <f>IF(N($H370)&lt;18,"",IF(DC370="","",DC370+31))</f>
        <v>46627</v>
      </c>
      <c r="DJ370">
        <f>IF(DI370="","",TODAY()-DI370)</f>
        <v>-309</v>
      </c>
      <c r="DM370" t="str">
        <f>IF(DI370="","SIN ESTADO",IF(DK370&lt;&gt;"","PAGA",IF(DJ370&gt;0,"VENCIDA",IF(DJ370&gt;=-5,"POR VENCER","AL DÍA"))))</f>
        <v>AL DÍA</v>
      </c>
      <c r="DO370">
        <f>IF(N($H370)&lt;19,"",IF(DI370="","",DI370+31))</f>
        <v>46658</v>
      </c>
      <c r="DP370">
        <f>IF(DO370="","",TODAY()-DO370)</f>
        <v>-340</v>
      </c>
      <c r="DS370" t="str">
        <f>IF(DO370="","SIN ESTADO",IF(DQ370&lt;&gt;"","PAGA",IF(DP370&gt;0,"VENCIDA",IF(DP370&gt;=-5,"POR VENCER","AL DÍA"))))</f>
        <v>AL DÍA</v>
      </c>
      <c r="DU370">
        <f>IF(N($H370)&lt;20,"",IF(DO370="","",DO370+31))</f>
        <v>46689</v>
      </c>
      <c r="DV370">
        <f>IF(DU370="","",TODAY()-DU370)</f>
        <v>-371</v>
      </c>
      <c r="DY370" t="str">
        <f>IF(DU370="","SIN ESTADO",IF(DW370&lt;&gt;"","PAGA",IF(DV370&gt;0,"VENCIDA",IF(DV370&gt;=-5,"POR VENCER","AL DÍA"))))</f>
        <v>AL DÍA</v>
      </c>
      <c r="EA370">
        <f>IF(N($H370)&lt;21,"",IF(DU370="","",DU370+31))</f>
        <v>46720</v>
      </c>
      <c r="EB370">
        <f>IF(EA370="","",TODAY()-EA370)</f>
        <v>-402</v>
      </c>
      <c r="EE370" t="str">
        <f>IF(EA370="","SIN ESTADO",IF(EC370&lt;&gt;"","PAGA",IF(EB370&gt;0,"VENCIDA",IF(EB370&gt;=-5,"POR VENCER","AL DÍA"))))</f>
        <v>AL DÍA</v>
      </c>
      <c r="EG370">
        <f>IF(N($H370)&lt;22,"",IF(EA370="","",EA370+31))</f>
        <v>46751</v>
      </c>
      <c r="EH370">
        <f>IF(EG370="","",TODAY()-EG370)</f>
        <v>-433</v>
      </c>
      <c r="EK370" t="str">
        <f>IF(EG370="","SIN ESTADO",IF(EI370&lt;&gt;"","PAGA",IF(EH370&gt;0,"VENCIDA",IF(EH370&gt;=-5,"POR VENCER","AL DÍA"))))</f>
        <v>AL DÍA</v>
      </c>
      <c r="EM370">
        <f>IF(N($H370)&lt;23,"",IF(EG370="","",EG370+31))</f>
        <v>46782</v>
      </c>
      <c r="EN370">
        <f>IF(EM370="","",TODAY()-EM370)</f>
        <v>-464</v>
      </c>
      <c r="EQ370" t="str">
        <f>IF(EM370="","SIN ESTADO",IF(EO370&lt;&gt;"","PAGA",IF(EN370&gt;0,"VENCIDA",IF(EN370&gt;=-5,"POR VENCER","AL DÍA"))))</f>
        <v>AL DÍA</v>
      </c>
      <c r="ES370">
        <f>IF(N($H370)&lt;24,"",IF(EM370="","",EM370+31))</f>
        <v>46813</v>
      </c>
      <c r="ET370">
        <f>IF(ES370="","",TODAY()-ES370)</f>
        <v>-495</v>
      </c>
      <c r="EW370" t="str">
        <f>IF(ES370="","SIN ESTADO",IF(EU370&lt;&gt;"","PAGA",IF(ET370&gt;0,"VENCIDA",IF(ET370&gt;=-5,"POR VENCER","AL DÍA"))))</f>
        <v>AL DÍA</v>
      </c>
      <c r="EY370" t="str">
        <f>IF(N($H370)&lt;25,"",IF(ES370="","",ES370+31))</f>
        <v/>
      </c>
      <c r="EZ370" t="str">
        <f>IF(EY370="","",TODAY()-EY370)</f>
        <v/>
      </c>
      <c r="FC370" t="str">
        <f>IF(EY370="","SIN ESTADO",IF(FA370&lt;&gt;"","PAGA",IF(EZ370&gt;0,"VENCIDA",IF(EZ370&gt;=-5,"POR VENCER","AL DÍA"))))</f>
        <v>SIN ESTADO</v>
      </c>
      <c r="FE370" t="str">
        <f>IF(N($H370)&lt;26,"",IF(EY370="","",EY370+31))</f>
        <v/>
      </c>
      <c r="FF370" t="str">
        <f>IF(FE370="","",TODAY()-FE370)</f>
        <v/>
      </c>
      <c r="FI370" t="str">
        <f>IF(FE370="","SIN ESTADO",IF(FG370&lt;&gt;"","PAGA",IF(FF370&gt;0,"VENCIDA",IF(FF370&gt;=-5,"POR VENCER","AL DÍA"))))</f>
        <v>SIN ESTADO</v>
      </c>
      <c r="FK370" t="str">
        <f>IF(N($H370)&lt;27,"",IF(FE370="","",FE370+31))</f>
        <v/>
      </c>
      <c r="FL370" t="str">
        <f>IF(FK370="","",TODAY()-FK370)</f>
        <v/>
      </c>
      <c r="FO370" t="str">
        <f>IF(FK370="","SIN ESTADO",IF(FM370&lt;&gt;"","PAGA",IF(FL370&gt;0,"VENCIDA",IF(FL370&gt;=-5,"POR VENCER","AL DÍA"))))</f>
        <v>SIN ESTADO</v>
      </c>
      <c r="FQ370" t="str">
        <f>IF(N($H370)&lt;28,"",IF(FK370="","",FK370+31))</f>
        <v/>
      </c>
      <c r="FR370" t="str">
        <f>IF(FQ370="","",TODAY()-FQ370)</f>
        <v/>
      </c>
      <c r="FU370" t="str">
        <f>IF(FQ370="","SIN ESTADO",IF(FS370&lt;&gt;"","PAGA",IF(FR370&gt;0,"VENCIDA",IF(FR370&gt;=-5,"POR VENCER","AL DÍA"))))</f>
        <v>SIN ESTADO</v>
      </c>
      <c r="FW370" t="str">
        <f>IF(N($H370)&lt;29,"",IF(FQ370="","",FQ370+31))</f>
        <v/>
      </c>
      <c r="FX370" t="str">
        <f>IF(FW370="","",TODAY()-FW370)</f>
        <v/>
      </c>
      <c r="GA370" t="str">
        <f>IF(FW370="","SIN ESTADO",IF(FY370&lt;&gt;"","PAGA",IF(FX370&gt;0,"VENCIDA",IF(FX370&gt;=-5,"POR VENCER","AL DÍA"))))</f>
        <v>SIN ESTADO</v>
      </c>
      <c r="GC370" t="str">
        <f>IF(N($H370)&lt;30,"",IF(FW370="","",FW370+31))</f>
        <v/>
      </c>
      <c r="GD370" t="str">
        <f>IF(GC370="","",TODAY()-GC370)</f>
        <v/>
      </c>
      <c r="GG370" t="str">
        <f>IF(GC370="","SIN ESTADO",IF(GE370&lt;&gt;"","PAGA",IF(GD370&gt;0,"VENCIDA",IF(GD370&gt;=-5,"POR VENCER","AL DÍA"))))</f>
        <v>SIN ESTADO</v>
      </c>
      <c r="GI370" t="str">
        <f>IF(N($H370)&lt;31,"",IF(GC370="","",GC370+31))</f>
        <v/>
      </c>
      <c r="GJ370" t="str">
        <f>IF(GI370="","",TODAY()-GI370)</f>
        <v/>
      </c>
      <c r="GM370" t="str">
        <f>IF(GI370="","SIN ESTADO",IF(GK370&lt;&gt;"","PAGA",IF(GJ370&gt;0,"VENCIDA",IF(GJ370&gt;=-5,"POR VENCER","AL DÍA"))))</f>
        <v>SIN ESTADO</v>
      </c>
      <c r="GO370" t="str">
        <f>IF(N($H370)&lt;32,"",IF(GI370="","",GI370+31))</f>
        <v/>
      </c>
      <c r="GP370" t="str">
        <f>IF(GO370="","",TODAY()-GO370)</f>
        <v/>
      </c>
      <c r="GS370" t="str">
        <f>IF(GO370="","SIN ESTADO",IF(GQ370&lt;&gt;"","PAGA",IF(GP370&gt;0,"VENCIDA",IF(GP370&gt;=-5,"POR VENCER","AL DÍA"))))</f>
        <v>SIN ESTADO</v>
      </c>
      <c r="GU370" t="str">
        <f>IF(N($H370)&lt;33,"",IF(GO370="","",GO370+31))</f>
        <v/>
      </c>
      <c r="GV370" t="str">
        <f>IF(GU370="","",TODAY()-GU370)</f>
        <v/>
      </c>
      <c r="GY370" t="str">
        <f>IF(GU370="","SIN ESTADO",IF(GW370&lt;&gt;"","PAGA",IF(GV370&gt;0,"VENCIDA",IF(GV370&gt;=-5,"POR VENCER","AL DÍA"))))</f>
        <v>SIN ESTADO</v>
      </c>
      <c r="HA370" t="str">
        <f>IF(N($H370)&lt;34,"",IF(GU370="","",GU370+31))</f>
        <v/>
      </c>
      <c r="HB370" t="str">
        <f>IF(HA370="","",TODAY()-HA370)</f>
        <v/>
      </c>
      <c r="HE370" t="str">
        <f>IF(HA370="","SIN ESTADO",IF(HC370&lt;&gt;"","PAGA",IF(HB370&gt;0,"VENCIDA",IF(HB370&gt;=-5,"POR VENCER","AL DÍA"))))</f>
        <v>SIN ESTADO</v>
      </c>
      <c r="HG370" t="str">
        <f>IF(N($H370)&lt;35,"",IF(HA370="","",HA370+31))</f>
        <v/>
      </c>
      <c r="HH370" t="str">
        <f>IF(HG370="","",TODAY()-HG370)</f>
        <v/>
      </c>
      <c r="HK370" t="str">
        <f>IF(HG370="","SIN ESTADO",IF(HI370&lt;&gt;"","PAGA",IF(HH370&gt;0,"VENCIDA",IF(HH370&gt;=-5,"POR VENCER","AL DÍA"))))</f>
        <v>SIN ESTADO</v>
      </c>
      <c r="HM370" t="str">
        <f>IF(N($H370)&lt;36,"",IF(HG370="","",HG370+31))</f>
        <v/>
      </c>
      <c r="HN370" t="str">
        <f>IF(HM370="","",TODAY()-HM370)</f>
        <v/>
      </c>
      <c r="HQ370" t="str">
        <f>IF(HM370="","SIN ESTADO",IF(HO370&lt;&gt;"","PAGA",IF(HN370&gt;0,"VENCIDA",IF(HN370&gt;=-5,"POR VENCER","AL DÍA"))))</f>
        <v>SIN ESTADO</v>
      </c>
      <c r="HS370">
        <f>N370+T370+Z370+AF370+AL370+AR370+AX370+BD370+BJ370+BP370+BV370+CB370+CH370+CN370+CT370+CZ370+DF370+DL370+DR370+DX370+ED370+EJ370+EP370+EV370+FB370+FH370+FN370+FT370+FZ370+GF370+GL370+GR370+GX370+HD370+HJ370+HP370</f>
        <v>7000000</v>
      </c>
      <c r="HU370">
        <f>IFERROR(N($J370),0)</f>
        <v>1000000</v>
      </c>
      <c r="HW370">
        <f>SUMPRODUCT((MOD(COLUMN($M370:$HR370)-COLUMN($M370),6)=0)*ISNUMBER($M370:$HR370)*($M370:$HR370&gt;=RESUMEN!$C$26)*($M370:$HR370&lt;=RESUMEN!$C$27)*IFERROR(N($N370:$HS370),0))</f>
        <v>1000000</v>
      </c>
      <c r="HX370">
        <f>SUMPRODUCT((MOD(COLUMN($M370:$HR370)-COLUMN($M370),6)=0)*ISNUMBER($M370:$HR370)*($M370:$HR370&gt;=RESUMEN!$C$26)*($M370:$HR370&lt;=RESUMEN!$C$27))</f>
        <v>1</v>
      </c>
    </row>
    <row r="371">
      <c r="B371">
        <f>VENTAS!A370</f>
        <v>368</v>
      </c>
      <c r="C371" t="str">
        <f>VENTAS!B370</f>
        <v xml:space="preserve">LC2 - 36 - 12 </v>
      </c>
      <c r="D371" t="str">
        <f>VENTAS!C370</f>
        <v>VENDIDO</v>
      </c>
      <c r="E371">
        <f>VENTAS!D370</f>
        <v>28000000</v>
      </c>
      <c r="F371">
        <f>VENTAS!J370</f>
        <v>24000000</v>
      </c>
      <c r="G371">
        <f>VENTAS!F370</f>
        <v>46069</v>
      </c>
      <c r="H371">
        <f>VENTAS!K370</f>
        <v>24</v>
      </c>
      <c r="I371" t="str">
        <f>VENTAS!M370</f>
        <v xml:space="preserve">16 DE CADA MES </v>
      </c>
      <c r="J371">
        <f>VENTAS!L370</f>
        <v>1000000</v>
      </c>
      <c r="K371">
        <f>IF(N($H371)&lt;1,"",$G371+31)</f>
        <v>46100</v>
      </c>
      <c r="L371">
        <f>IF(K371="","",TODAY()-K371)</f>
        <v>218</v>
      </c>
      <c r="M371">
        <v>46112</v>
      </c>
      <c r="N371">
        <v>1000000</v>
      </c>
      <c r="O371" t="str">
        <f>IF(K371="","SIN ESTADO",IF(M371&lt;&gt;"","PAGA",IF(L371&gt;0,"VENCIDA",IF(L371&gt;=-5,"POR VENCER","AL DÍA"))))</f>
        <v>PAGA</v>
      </c>
      <c r="P371" t="str">
        <v>TRANSFERENCIA</v>
      </c>
      <c r="Q371">
        <f>IF(N($H371)&lt;2,"",IF(K371="","",K371+31))</f>
        <v>46131</v>
      </c>
      <c r="R371">
        <f>IF(Q371="","",TODAY()-Q371)</f>
        <v>187</v>
      </c>
      <c r="S371">
        <v>46169</v>
      </c>
      <c r="T371">
        <v>1000000</v>
      </c>
      <c r="U371" t="str">
        <f>IF(Q371="","SIN ESTADO",IF(S371&lt;&gt;"","PAGA",IF(R371&gt;0,"VENCIDA",IF(R371&gt;=-5,"POR VENCER","AL DÍA"))))</f>
        <v>PAGA</v>
      </c>
      <c r="V371" t="str">
        <v>TRANSFERENCIA</v>
      </c>
      <c r="W371">
        <f>IF(N($H371)&lt;3,"",IF(Q371="","",Q371+31))</f>
        <v>46162</v>
      </c>
      <c r="X371">
        <f>IF(W371="","",TODAY()-W371)</f>
        <v>156</v>
      </c>
      <c r="Y371">
        <v>46209</v>
      </c>
      <c r="Z371">
        <v>1000000</v>
      </c>
      <c r="AA371" t="str">
        <f>IF(W371="","SIN ESTADO",IF(Y371&lt;&gt;"","PAGA",IF(X371&gt;0,"VENCIDA",IF(X371&gt;=-5,"POR VENCER","AL DÍA"))))</f>
        <v>PAGA</v>
      </c>
      <c r="AB371" t="str">
        <v>TRANSFERENCIA</v>
      </c>
      <c r="AC371">
        <f>IF(N($H371)&lt;4,"",IF(W371="","",W371+31))</f>
        <v>46193</v>
      </c>
      <c r="AD371">
        <f>IF(AC371="","",TODAY()-AC371)</f>
        <v>125</v>
      </c>
      <c r="AE371">
        <v>46233</v>
      </c>
      <c r="AF371">
        <v>1000000</v>
      </c>
      <c r="AG371" t="str">
        <f>IF(AC371="","SIN ESTADO",IF(AE371&lt;&gt;"","PAGA",IF(AD371&gt;0,"VENCIDA",IF(AD371&gt;=-5,"POR VENCER","AL DÍA"))))</f>
        <v>PAGA</v>
      </c>
      <c r="AH371" t="str">
        <v>TRANSFERENCIA</v>
      </c>
      <c r="AI371">
        <f>IF(N($H371)&lt;5,"",IF(AC371="","",AC371+31))</f>
        <v>46224</v>
      </c>
      <c r="AJ371">
        <f>IF(AI371="","",TODAY()-AI371)</f>
        <v>94</v>
      </c>
      <c r="AK371">
        <v>46259</v>
      </c>
      <c r="AL371">
        <v>1000000</v>
      </c>
      <c r="AM371" t="str">
        <f>IF(AI371="","SIN ESTADO",IF(AK371&lt;&gt;"","PAGA",IF(AJ371&gt;0,"VENCIDA",IF(AJ371&gt;=-5,"POR VENCER","AL DÍA"))))</f>
        <v>PAGA</v>
      </c>
      <c r="AN371" t="str">
        <v>TRANSFERENCIA</v>
      </c>
      <c r="AO371">
        <f>IF(N($H371)&lt;6,"",IF(AI371="","",AI371+31))</f>
        <v>46255</v>
      </c>
      <c r="AP371">
        <f>IF(AO371="","",TODAY()-AO371)</f>
        <v>63</v>
      </c>
      <c r="AQ371">
        <v>46293</v>
      </c>
      <c r="AR371">
        <v>1000000</v>
      </c>
      <c r="AS371" t="str">
        <f>IF(AO371="","SIN ESTADO",IF(AQ371&lt;&gt;"","PAGA",IF(AP371&gt;0,"VENCIDA",IF(AP371&gt;=-5,"POR VENCER","AL DÍA"))))</f>
        <v>PAGA</v>
      </c>
      <c r="AT371" t="str">
        <v>TRANSFERENCIA</v>
      </c>
      <c r="AU371">
        <f>IF(N($H371)&lt;7,"",IF(AO371="","",AO371+31))</f>
        <v>46286</v>
      </c>
      <c r="AV371">
        <f>IF(AU371="","",TODAY()-AU371)</f>
        <v>32</v>
      </c>
      <c r="AY371" t="str">
        <f>IF(AU371="","SIN ESTADO",IF(AW371&lt;&gt;"","PAGA",IF(AV371&gt;0,"VENCIDA",IF(AV371&gt;=-5,"POR VENCER","AL DÍA"))))</f>
        <v>VENCIDA</v>
      </c>
      <c r="BA371">
        <f>IF(N($H371)&lt;8,"",IF(AU371="","",AU371+31))</f>
        <v>46317</v>
      </c>
      <c r="BB371">
        <f>IF(BA371="","",TODAY()-BA371)</f>
        <v>1</v>
      </c>
      <c r="BE371" t="str">
        <f>IF(BA371="","SIN ESTADO",IF(BC371&lt;&gt;"","PAGA",IF(BB371&gt;0,"VENCIDA",IF(BB371&gt;=-5,"POR VENCER","AL DÍA"))))</f>
        <v>VENCIDA</v>
      </c>
      <c r="BG371">
        <f>IF(N($H371)&lt;9,"",IF(BA371="","",BA371+31))</f>
        <v>46348</v>
      </c>
      <c r="BH371">
        <f>IF(BG371="","",TODAY()-BG371)</f>
        <v>-30</v>
      </c>
      <c r="BK371" t="str">
        <f>IF(BG371="","SIN ESTADO",IF(BI371&lt;&gt;"","PAGA",IF(BH371&gt;0,"VENCIDA",IF(BH371&gt;=-5,"POR VENCER","AL DÍA"))))</f>
        <v>AL DÍA</v>
      </c>
      <c r="BM371">
        <f>IF(N($H371)&lt;10,"",IF(BG371="","",BG371+31))</f>
        <v>46379</v>
      </c>
      <c r="BN371">
        <f>IF(BM371="","",TODAY()-BM371)</f>
        <v>-61</v>
      </c>
      <c r="BQ371" t="str">
        <f>IF(BM371="","SIN ESTADO",IF(BO371&lt;&gt;"","PAGA",IF(BN371&gt;0,"VENCIDA",IF(BN371&gt;=-5,"POR VENCER","AL DÍA"))))</f>
        <v>AL DÍA</v>
      </c>
      <c r="BS371">
        <f>IF(N($H371)&lt;11,"",IF(BM371="","",BM371+31))</f>
        <v>46410</v>
      </c>
      <c r="BT371">
        <f>IF(BS371="","",TODAY()-BS371)</f>
        <v>-92</v>
      </c>
      <c r="BW371" t="str">
        <f>IF(BS371="","SIN ESTADO",IF(BU371&lt;&gt;"","PAGA",IF(BT371&gt;0,"VENCIDA",IF(BT371&gt;=-5,"POR VENCER","AL DÍA"))))</f>
        <v>AL DÍA</v>
      </c>
      <c r="BY371">
        <f>IF(N($H371)&lt;12,"",IF(BS371="","",BS371+31))</f>
        <v>46441</v>
      </c>
      <c r="BZ371">
        <f>IF(BY371="","",TODAY()-BY371)</f>
        <v>-123</v>
      </c>
      <c r="CC371" t="str">
        <f>IF(BY371="","SIN ESTADO",IF(CA371&lt;&gt;"","PAGA",IF(BZ371&gt;0,"VENCIDA",IF(BZ371&gt;=-5,"POR VENCER","AL DÍA"))))</f>
        <v>AL DÍA</v>
      </c>
      <c r="CE371">
        <f>IF(N($H371)&lt;13,"",IF(BY371="","",BY371+31))</f>
        <v>46472</v>
      </c>
      <c r="CF371">
        <f>IF(CE371="","",TODAY()-CE371)</f>
        <v>-154</v>
      </c>
      <c r="CI371" t="str">
        <f>IF(CE371="","SIN ESTADO",IF(CG371&lt;&gt;"","PAGA",IF(CF371&gt;0,"VENCIDA",IF(CF371&gt;=-5,"POR VENCER","AL DÍA"))))</f>
        <v>AL DÍA</v>
      </c>
      <c r="CK371">
        <f>IF(N($H371)&lt;14,"",IF(CE371="","",CE371+31))</f>
        <v>46503</v>
      </c>
      <c r="CL371">
        <f>IF(CK371="","",TODAY()-CK371)</f>
        <v>-185</v>
      </c>
      <c r="CO371" t="str">
        <f>IF(CK371="","SIN ESTADO",IF(CM371&lt;&gt;"","PAGA",IF(CL371&gt;0,"VENCIDA",IF(CL371&gt;=-5,"POR VENCER","AL DÍA"))))</f>
        <v>AL DÍA</v>
      </c>
      <c r="CQ371">
        <f>IF(N($H371)&lt;15,"",IF(CK371="","",CK371+31))</f>
        <v>46534</v>
      </c>
      <c r="CR371">
        <f>IF(CQ371="","",TODAY()-CQ371)</f>
        <v>-216</v>
      </c>
      <c r="CU371" t="str">
        <f>IF(CQ371="","SIN ESTADO",IF(CS371&lt;&gt;"","PAGA",IF(CR371&gt;0,"VENCIDA",IF(CR371&gt;=-5,"POR VENCER","AL DÍA"))))</f>
        <v>AL DÍA</v>
      </c>
      <c r="CW371">
        <f>IF(N($H371)&lt;16,"",IF(CQ371="","",CQ371+31))</f>
        <v>46565</v>
      </c>
      <c r="CX371">
        <f>IF(CW371="","",TODAY()-CW371)</f>
        <v>-247</v>
      </c>
      <c r="DA371" t="str">
        <f>IF(CW371="","SIN ESTADO",IF(CY371&lt;&gt;"","PAGA",IF(CX371&gt;0,"VENCIDA",IF(CX371&gt;=-5,"POR VENCER","AL DÍA"))))</f>
        <v>AL DÍA</v>
      </c>
      <c r="DC371">
        <f>IF(N($H371)&lt;17,"",IF(CW371="","",CW371+31))</f>
        <v>46596</v>
      </c>
      <c r="DD371">
        <f>IF(DC371="","",TODAY()-DC371)</f>
        <v>-278</v>
      </c>
      <c r="DG371" t="str">
        <f>IF(DC371="","SIN ESTADO",IF(DE371&lt;&gt;"","PAGA",IF(DD371&gt;0,"VENCIDA",IF(DD371&gt;=-5,"POR VENCER","AL DÍA"))))</f>
        <v>AL DÍA</v>
      </c>
      <c r="DI371">
        <f>IF(N($H371)&lt;18,"",IF(DC371="","",DC371+31))</f>
        <v>46627</v>
      </c>
      <c r="DJ371">
        <f>IF(DI371="","",TODAY()-DI371)</f>
        <v>-309</v>
      </c>
      <c r="DM371" t="str">
        <f>IF(DI371="","SIN ESTADO",IF(DK371&lt;&gt;"","PAGA",IF(DJ371&gt;0,"VENCIDA",IF(DJ371&gt;=-5,"POR VENCER","AL DÍA"))))</f>
        <v>AL DÍA</v>
      </c>
      <c r="DO371">
        <f>IF(N($H371)&lt;19,"",IF(DI371="","",DI371+31))</f>
        <v>46658</v>
      </c>
      <c r="DP371">
        <f>IF(DO371="","",TODAY()-DO371)</f>
        <v>-340</v>
      </c>
      <c r="DS371" t="str">
        <f>IF(DO371="","SIN ESTADO",IF(DQ371&lt;&gt;"","PAGA",IF(DP371&gt;0,"VENCIDA",IF(DP371&gt;=-5,"POR VENCER","AL DÍA"))))</f>
        <v>AL DÍA</v>
      </c>
      <c r="DU371">
        <f>IF(N($H371)&lt;20,"",IF(DO371="","",DO371+31))</f>
        <v>46689</v>
      </c>
      <c r="DV371">
        <f>IF(DU371="","",TODAY()-DU371)</f>
        <v>-371</v>
      </c>
      <c r="DY371" t="str">
        <f>IF(DU371="","SIN ESTADO",IF(DW371&lt;&gt;"","PAGA",IF(DV371&gt;0,"VENCIDA",IF(DV371&gt;=-5,"POR VENCER","AL DÍA"))))</f>
        <v>AL DÍA</v>
      </c>
      <c r="EA371">
        <f>IF(N($H371)&lt;21,"",IF(DU371="","",DU371+31))</f>
        <v>46720</v>
      </c>
      <c r="EB371">
        <f>IF(EA371="","",TODAY()-EA371)</f>
        <v>-402</v>
      </c>
      <c r="EE371" t="str">
        <f>IF(EA371="","SIN ESTADO",IF(EC371&lt;&gt;"","PAGA",IF(EB371&gt;0,"VENCIDA",IF(EB371&gt;=-5,"POR VENCER","AL DÍA"))))</f>
        <v>AL DÍA</v>
      </c>
      <c r="EG371">
        <f>IF(N($H371)&lt;22,"",IF(EA371="","",EA371+31))</f>
        <v>46751</v>
      </c>
      <c r="EH371">
        <f>IF(EG371="","",TODAY()-EG371)</f>
        <v>-433</v>
      </c>
      <c r="EK371" t="str">
        <f>IF(EG371="","SIN ESTADO",IF(EI371&lt;&gt;"","PAGA",IF(EH371&gt;0,"VENCIDA",IF(EH371&gt;=-5,"POR VENCER","AL DÍA"))))</f>
        <v>AL DÍA</v>
      </c>
      <c r="EM371">
        <f>IF(N($H371)&lt;23,"",IF(EG371="","",EG371+31))</f>
        <v>46782</v>
      </c>
      <c r="EN371">
        <f>IF(EM371="","",TODAY()-EM371)</f>
        <v>-464</v>
      </c>
      <c r="EQ371" t="str">
        <f>IF(EM371="","SIN ESTADO",IF(EO371&lt;&gt;"","PAGA",IF(EN371&gt;0,"VENCIDA",IF(EN371&gt;=-5,"POR VENCER","AL DÍA"))))</f>
        <v>AL DÍA</v>
      </c>
      <c r="ES371">
        <f>IF(N($H371)&lt;24,"",IF(EM371="","",EM371+31))</f>
        <v>46813</v>
      </c>
      <c r="ET371">
        <f>IF(ES371="","",TODAY()-ES371)</f>
        <v>-495</v>
      </c>
      <c r="EW371" t="str">
        <f>IF(ES371="","SIN ESTADO",IF(EU371&lt;&gt;"","PAGA",IF(ET371&gt;0,"VENCIDA",IF(ET371&gt;=-5,"POR VENCER","AL DÍA"))))</f>
        <v>AL DÍA</v>
      </c>
      <c r="EY371" t="str">
        <f>IF(N($H371)&lt;25,"",IF(ES371="","",ES371+31))</f>
        <v/>
      </c>
      <c r="EZ371" t="str">
        <f>IF(EY371="","",TODAY()-EY371)</f>
        <v/>
      </c>
      <c r="FC371" t="str">
        <f>IF(EY371="","SIN ESTADO",IF(FA371&lt;&gt;"","PAGA",IF(EZ371&gt;0,"VENCIDA",IF(EZ371&gt;=-5,"POR VENCER","AL DÍA"))))</f>
        <v>SIN ESTADO</v>
      </c>
      <c r="FE371" t="str">
        <f>IF(N($H371)&lt;26,"",IF(EY371="","",EY371+31))</f>
        <v/>
      </c>
      <c r="FF371" t="str">
        <f>IF(FE371="","",TODAY()-FE371)</f>
        <v/>
      </c>
      <c r="FI371" t="str">
        <f>IF(FE371="","SIN ESTADO",IF(FG371&lt;&gt;"","PAGA",IF(FF371&gt;0,"VENCIDA",IF(FF371&gt;=-5,"POR VENCER","AL DÍA"))))</f>
        <v>SIN ESTADO</v>
      </c>
      <c r="FK371" t="str">
        <f>IF(N($H371)&lt;27,"",IF(FE371="","",FE371+31))</f>
        <v/>
      </c>
      <c r="FL371" t="str">
        <f>IF(FK371="","",TODAY()-FK371)</f>
        <v/>
      </c>
      <c r="FO371" t="str">
        <f>IF(FK371="","SIN ESTADO",IF(FM371&lt;&gt;"","PAGA",IF(FL371&gt;0,"VENCIDA",IF(FL371&gt;=-5,"POR VENCER","AL DÍA"))))</f>
        <v>SIN ESTADO</v>
      </c>
      <c r="FQ371" t="str">
        <f>IF(N($H371)&lt;28,"",IF(FK371="","",FK371+31))</f>
        <v/>
      </c>
      <c r="FR371" t="str">
        <f>IF(FQ371="","",TODAY()-FQ371)</f>
        <v/>
      </c>
      <c r="FU371" t="str">
        <f>IF(FQ371="","SIN ESTADO",IF(FS371&lt;&gt;"","PAGA",IF(FR371&gt;0,"VENCIDA",IF(FR371&gt;=-5,"POR VENCER","AL DÍA"))))</f>
        <v>SIN ESTADO</v>
      </c>
      <c r="FW371" t="str">
        <f>IF(N($H371)&lt;29,"",IF(FQ371="","",FQ371+31))</f>
        <v/>
      </c>
      <c r="FX371" t="str">
        <f>IF(FW371="","",TODAY()-FW371)</f>
        <v/>
      </c>
      <c r="GA371" t="str">
        <f>IF(FW371="","SIN ESTADO",IF(FY371&lt;&gt;"","PAGA",IF(FX371&gt;0,"VENCIDA",IF(FX371&gt;=-5,"POR VENCER","AL DÍA"))))</f>
        <v>SIN ESTADO</v>
      </c>
      <c r="GC371" t="str">
        <f>IF(N($H371)&lt;30,"",IF(FW371="","",FW371+31))</f>
        <v/>
      </c>
      <c r="GD371" t="str">
        <f>IF(GC371="","",TODAY()-GC371)</f>
        <v/>
      </c>
      <c r="GG371" t="str">
        <f>IF(GC371="","SIN ESTADO",IF(GE371&lt;&gt;"","PAGA",IF(GD371&gt;0,"VENCIDA",IF(GD371&gt;=-5,"POR VENCER","AL DÍA"))))</f>
        <v>SIN ESTADO</v>
      </c>
      <c r="GI371" t="str">
        <f>IF(N($H371)&lt;31,"",IF(GC371="","",GC371+31))</f>
        <v/>
      </c>
      <c r="GJ371" t="str">
        <f>IF(GI371="","",TODAY()-GI371)</f>
        <v/>
      </c>
      <c r="GM371" t="str">
        <f>IF(GI371="","SIN ESTADO",IF(GK371&lt;&gt;"","PAGA",IF(GJ371&gt;0,"VENCIDA",IF(GJ371&gt;=-5,"POR VENCER","AL DÍA"))))</f>
        <v>SIN ESTADO</v>
      </c>
      <c r="GO371" t="str">
        <f>IF(N($H371)&lt;32,"",IF(GI371="","",GI371+31))</f>
        <v/>
      </c>
      <c r="GP371" t="str">
        <f>IF(GO371="","",TODAY()-GO371)</f>
        <v/>
      </c>
      <c r="GS371" t="str">
        <f>IF(GO371="","SIN ESTADO",IF(GQ371&lt;&gt;"","PAGA",IF(GP371&gt;0,"VENCIDA",IF(GP371&gt;=-5,"POR VENCER","AL DÍA"))))</f>
        <v>SIN ESTADO</v>
      </c>
      <c r="GU371" t="str">
        <f>IF(N($H371)&lt;33,"",IF(GO371="","",GO371+31))</f>
        <v/>
      </c>
      <c r="GV371" t="str">
        <f>IF(GU371="","",TODAY()-GU371)</f>
        <v/>
      </c>
      <c r="GY371" t="str">
        <f>IF(GU371="","SIN ESTADO",IF(GW371&lt;&gt;"","PAGA",IF(GV371&gt;0,"VENCIDA",IF(GV371&gt;=-5,"POR VENCER","AL DÍA"))))</f>
        <v>SIN ESTADO</v>
      </c>
      <c r="HA371" t="str">
        <f>IF(N($H371)&lt;34,"",IF(GU371="","",GU371+31))</f>
        <v/>
      </c>
      <c r="HB371" t="str">
        <f>IF(HA371="","",TODAY()-HA371)</f>
        <v/>
      </c>
      <c r="HE371" t="str">
        <f>IF(HA371="","SIN ESTADO",IF(HC371&lt;&gt;"","PAGA",IF(HB371&gt;0,"VENCIDA",IF(HB371&gt;=-5,"POR VENCER","AL DÍA"))))</f>
        <v>SIN ESTADO</v>
      </c>
      <c r="HG371" t="str">
        <f>IF(N($H371)&lt;35,"",IF(HA371="","",HA371+31))</f>
        <v/>
      </c>
      <c r="HH371" t="str">
        <f>IF(HG371="","",TODAY()-HG371)</f>
        <v/>
      </c>
      <c r="HK371" t="str">
        <f>IF(HG371="","SIN ESTADO",IF(HI371&lt;&gt;"","PAGA",IF(HH371&gt;0,"VENCIDA",IF(HH371&gt;=-5,"POR VENCER","AL DÍA"))))</f>
        <v>SIN ESTADO</v>
      </c>
      <c r="HM371" t="str">
        <f>IF(N($H371)&lt;36,"",IF(HG371="","",HG371+31))</f>
        <v/>
      </c>
      <c r="HN371" t="str">
        <f>IF(HM371="","",TODAY()-HM371)</f>
        <v/>
      </c>
      <c r="HQ371" t="str">
        <f>IF(HM371="","SIN ESTADO",IF(HO371&lt;&gt;"","PAGA",IF(HN371&gt;0,"VENCIDA",IF(HN371&gt;=-5,"POR VENCER","AL DÍA"))))</f>
        <v>SIN ESTADO</v>
      </c>
      <c r="HS371">
        <f>N371+T371+Z371+AF371+AL371+AR371+AX371+BD371+BJ371+BP371+BV371+CB371+CH371+CN371+CT371+CZ371+DF371+DL371+DR371+DX371+ED371+EJ371+EP371+EV371+FB371+FH371+FN371+FT371+FZ371+GF371+GL371+GR371+GX371+HD371+HJ371+HP371</f>
        <v>6000000</v>
      </c>
      <c r="HU371">
        <f>IFERROR(N($J371),0)</f>
        <v>1000000</v>
      </c>
      <c r="HW371">
        <f>SUMPRODUCT((MOD(COLUMN($M371:$HR371)-COLUMN($M371),6)=0)*ISNUMBER($M371:$HR371)*($M371:$HR371&gt;=RESUMEN!$C$26)*($M371:$HR371&lt;=RESUMEN!$C$27)*IFERROR(N($N371:$HS371),0))</f>
        <v>1000000</v>
      </c>
      <c r="HX371">
        <f>SUMPRODUCT((MOD(COLUMN($M371:$HR371)-COLUMN($M371),6)=0)*ISNUMBER($M371:$HR371)*($M371:$HR371&gt;=RESUMEN!$C$26)*($M371:$HR371&lt;=RESUMEN!$C$27))</f>
        <v>1</v>
      </c>
    </row>
    <row r="372">
      <c r="B372">
        <f>VENTAS!A371</f>
        <v>369</v>
      </c>
      <c r="C372" t="str">
        <f>VENTAS!B371</f>
        <v xml:space="preserve">LC2 - 36 - 13 </v>
      </c>
      <c r="D372" t="str">
        <f>VENTAS!C371</f>
        <v>VENDIDO</v>
      </c>
      <c r="E372">
        <f>VENTAS!D371</f>
        <v>28000000</v>
      </c>
      <c r="F372">
        <f>VENTAS!J371</f>
        <v>24000000</v>
      </c>
      <c r="G372">
        <f>VENTAS!F371</f>
        <v>46069</v>
      </c>
      <c r="H372">
        <f>VENTAS!K371</f>
        <v>24</v>
      </c>
      <c r="I372" t="str">
        <f>VENTAS!M371</f>
        <v xml:space="preserve">16 DE CADA MES </v>
      </c>
      <c r="J372">
        <f>VENTAS!L371</f>
        <v>1000000</v>
      </c>
      <c r="K372">
        <f>IF(N($H372)&lt;1,"",$G372+31)</f>
        <v>46100</v>
      </c>
      <c r="L372">
        <f>IF(K372="","",TODAY()-K372)</f>
        <v>218</v>
      </c>
      <c r="M372">
        <v>46097</v>
      </c>
      <c r="N372">
        <v>1000000</v>
      </c>
      <c r="O372" t="str">
        <f>IF(K372="","SIN ESTADO",IF(M372&lt;&gt;"","PAGA",IF(L372&gt;0,"VENCIDA",IF(L372&gt;=-5,"POR VENCER","AL DÍA"))))</f>
        <v>PAGA</v>
      </c>
      <c r="P372" t="str">
        <v>TRANSFERENCIA</v>
      </c>
      <c r="Q372">
        <f>IF(N($H372)&lt;2,"",IF(K372="","",K372+31))</f>
        <v>46131</v>
      </c>
      <c r="R372">
        <f>IF(Q372="","",TODAY()-Q372)</f>
        <v>187</v>
      </c>
      <c r="S372">
        <v>46130</v>
      </c>
      <c r="T372">
        <v>1000000</v>
      </c>
      <c r="U372" t="str">
        <f>IF(Q372="","SIN ESTADO",IF(S372&lt;&gt;"","PAGA",IF(R372&gt;0,"VENCIDA",IF(R372&gt;=-5,"POR VENCER","AL DÍA"))))</f>
        <v>PAGA</v>
      </c>
      <c r="V372" t="str">
        <v>TRANSFERENCIA</v>
      </c>
      <c r="W372">
        <f>IF(N($H372)&lt;3,"",IF(Q372="","",Q372+31))</f>
        <v>46162</v>
      </c>
      <c r="X372">
        <f>IF(W372="","",TODAY()-W372)</f>
        <v>156</v>
      </c>
      <c r="Y372">
        <v>46161</v>
      </c>
      <c r="Z372">
        <v>1000000</v>
      </c>
      <c r="AA372" t="str">
        <f>IF(W372="","SIN ESTADO",IF(Y372&lt;&gt;"","PAGA",IF(X372&gt;0,"VENCIDA",IF(X372&gt;=-5,"POR VENCER","AL DÍA"))))</f>
        <v>PAGA</v>
      </c>
      <c r="AB372" t="str">
        <v>TRANSFERENCIA</v>
      </c>
      <c r="AC372">
        <f>IF(N($H372)&lt;4,"",IF(W372="","",W372+31))</f>
        <v>46193</v>
      </c>
      <c r="AD372">
        <f>IF(AC372="","",TODAY()-AC372)</f>
        <v>125</v>
      </c>
      <c r="AE372">
        <v>46190</v>
      </c>
      <c r="AF372">
        <v>1000000</v>
      </c>
      <c r="AG372" t="str">
        <f>IF(AC372="","SIN ESTADO",IF(AE372&lt;&gt;"","PAGA",IF(AD372&gt;0,"VENCIDA",IF(AD372&gt;=-5,"POR VENCER","AL DÍA"))))</f>
        <v>PAGA</v>
      </c>
      <c r="AH372" t="str">
        <v>TRANSFERENCIA</v>
      </c>
      <c r="AI372">
        <f>IF(N($H372)&lt;5,"",IF(AC372="","",AC372+31))</f>
        <v>46224</v>
      </c>
      <c r="AJ372">
        <f>IF(AI372="","",TODAY()-AI372)</f>
        <v>94</v>
      </c>
      <c r="AK372">
        <v>46221</v>
      </c>
      <c r="AL372">
        <v>1000000</v>
      </c>
      <c r="AM372" t="str">
        <f>IF(AI372="","SIN ESTADO",IF(AK372&lt;&gt;"","PAGA",IF(AJ372&gt;0,"VENCIDA",IF(AJ372&gt;=-5,"POR VENCER","AL DÍA"))))</f>
        <v>PAGA</v>
      </c>
      <c r="AN372" t="str">
        <v>TRANSFERENCIA</v>
      </c>
      <c r="AO372">
        <f>IF(N($H372)&lt;6,"",IF(AI372="","",AI372+31))</f>
        <v>46255</v>
      </c>
      <c r="AP372">
        <f>IF(AO372="","",TODAY()-AO372)</f>
        <v>63</v>
      </c>
      <c r="AQ372">
        <v>46251</v>
      </c>
      <c r="AR372">
        <v>1000000</v>
      </c>
      <c r="AS372" t="str">
        <f>IF(AO372="","SIN ESTADO",IF(AQ372&lt;&gt;"","PAGA",IF(AP372&gt;0,"VENCIDA",IF(AP372&gt;=-5,"POR VENCER","AL DÍA"))))</f>
        <v>PAGA</v>
      </c>
      <c r="AT372" t="str">
        <v>TRANSFERENCIA</v>
      </c>
      <c r="AU372">
        <f>IF(N($H372)&lt;7,"",IF(AO372="","",AO372+31))</f>
        <v>46286</v>
      </c>
      <c r="AV372">
        <f>IF(AU372="","",TODAY()-AU372)</f>
        <v>32</v>
      </c>
      <c r="AW372">
        <v>46282</v>
      </c>
      <c r="AX372">
        <v>1000000</v>
      </c>
      <c r="AY372" t="str">
        <f>IF(AU372="","SIN ESTADO",IF(AW372&lt;&gt;"","PAGA",IF(AV372&gt;0,"VENCIDA",IF(AV372&gt;=-5,"POR VENCER","AL DÍA"))))</f>
        <v>PAGA</v>
      </c>
      <c r="AZ372" t="str">
        <v>TRANSFERENCIA</v>
      </c>
      <c r="BA372">
        <f>IF(N($H372)&lt;8,"",IF(AU372="","",AU372+31))</f>
        <v>46317</v>
      </c>
      <c r="BB372">
        <f>IF(BA372="","",TODAY()-BA372)</f>
        <v>1</v>
      </c>
      <c r="BE372" t="str">
        <f>IF(BA372="","SIN ESTADO",IF(BC372&lt;&gt;"","PAGA",IF(BB372&gt;0,"VENCIDA",IF(BB372&gt;=-5,"POR VENCER","AL DÍA"))))</f>
        <v>VENCIDA</v>
      </c>
      <c r="BG372">
        <f>IF(N($H372)&lt;9,"",IF(BA372="","",BA372+31))</f>
        <v>46348</v>
      </c>
      <c r="BH372">
        <f>IF(BG372="","",TODAY()-BG372)</f>
        <v>-30</v>
      </c>
      <c r="BK372" t="str">
        <f>IF(BG372="","SIN ESTADO",IF(BI372&lt;&gt;"","PAGA",IF(BH372&gt;0,"VENCIDA",IF(BH372&gt;=-5,"POR VENCER","AL DÍA"))))</f>
        <v>AL DÍA</v>
      </c>
      <c r="BM372">
        <f>IF(N($H372)&lt;10,"",IF(BG372="","",BG372+31))</f>
        <v>46379</v>
      </c>
      <c r="BN372">
        <f>IF(BM372="","",TODAY()-BM372)</f>
        <v>-61</v>
      </c>
      <c r="BQ372" t="str">
        <f>IF(BM372="","SIN ESTADO",IF(BO372&lt;&gt;"","PAGA",IF(BN372&gt;0,"VENCIDA",IF(BN372&gt;=-5,"POR VENCER","AL DÍA"))))</f>
        <v>AL DÍA</v>
      </c>
      <c r="BS372">
        <f>IF(N($H372)&lt;11,"",IF(BM372="","",BM372+31))</f>
        <v>46410</v>
      </c>
      <c r="BT372">
        <f>IF(BS372="","",TODAY()-BS372)</f>
        <v>-92</v>
      </c>
      <c r="BW372" t="str">
        <f>IF(BS372="","SIN ESTADO",IF(BU372&lt;&gt;"","PAGA",IF(BT372&gt;0,"VENCIDA",IF(BT372&gt;=-5,"POR VENCER","AL DÍA"))))</f>
        <v>AL DÍA</v>
      </c>
      <c r="BY372">
        <f>IF(N($H372)&lt;12,"",IF(BS372="","",BS372+31))</f>
        <v>46441</v>
      </c>
      <c r="BZ372">
        <f>IF(BY372="","",TODAY()-BY372)</f>
        <v>-123</v>
      </c>
      <c r="CC372" t="str">
        <f>IF(BY372="","SIN ESTADO",IF(CA372&lt;&gt;"","PAGA",IF(BZ372&gt;0,"VENCIDA",IF(BZ372&gt;=-5,"POR VENCER","AL DÍA"))))</f>
        <v>AL DÍA</v>
      </c>
      <c r="CE372">
        <f>IF(N($H372)&lt;13,"",IF(BY372="","",BY372+31))</f>
        <v>46472</v>
      </c>
      <c r="CF372">
        <f>IF(CE372="","",TODAY()-CE372)</f>
        <v>-154</v>
      </c>
      <c r="CI372" t="str">
        <f>IF(CE372="","SIN ESTADO",IF(CG372&lt;&gt;"","PAGA",IF(CF372&gt;0,"VENCIDA",IF(CF372&gt;=-5,"POR VENCER","AL DÍA"))))</f>
        <v>AL DÍA</v>
      </c>
      <c r="CK372">
        <f>IF(N($H372)&lt;14,"",IF(CE372="","",CE372+31))</f>
        <v>46503</v>
      </c>
      <c r="CL372">
        <f>IF(CK372="","",TODAY()-CK372)</f>
        <v>-185</v>
      </c>
      <c r="CO372" t="str">
        <f>IF(CK372="","SIN ESTADO",IF(CM372&lt;&gt;"","PAGA",IF(CL372&gt;0,"VENCIDA",IF(CL372&gt;=-5,"POR VENCER","AL DÍA"))))</f>
        <v>AL DÍA</v>
      </c>
      <c r="CQ372">
        <f>IF(N($H372)&lt;15,"",IF(CK372="","",CK372+31))</f>
        <v>46534</v>
      </c>
      <c r="CR372">
        <f>IF(CQ372="","",TODAY()-CQ372)</f>
        <v>-216</v>
      </c>
      <c r="CU372" t="str">
        <f>IF(CQ372="","SIN ESTADO",IF(CS372&lt;&gt;"","PAGA",IF(CR372&gt;0,"VENCIDA",IF(CR372&gt;=-5,"POR VENCER","AL DÍA"))))</f>
        <v>AL DÍA</v>
      </c>
      <c r="CW372">
        <f>IF(N($H372)&lt;16,"",IF(CQ372="","",CQ372+31))</f>
        <v>46565</v>
      </c>
      <c r="CX372">
        <f>IF(CW372="","",TODAY()-CW372)</f>
        <v>-247</v>
      </c>
      <c r="DA372" t="str">
        <f>IF(CW372="","SIN ESTADO",IF(CY372&lt;&gt;"","PAGA",IF(CX372&gt;0,"VENCIDA",IF(CX372&gt;=-5,"POR VENCER","AL DÍA"))))</f>
        <v>AL DÍA</v>
      </c>
      <c r="DC372">
        <f>IF(N($H372)&lt;17,"",IF(CW372="","",CW372+31))</f>
        <v>46596</v>
      </c>
      <c r="DD372">
        <f>IF(DC372="","",TODAY()-DC372)</f>
        <v>-278</v>
      </c>
      <c r="DG372" t="str">
        <f>IF(DC372="","SIN ESTADO",IF(DE372&lt;&gt;"","PAGA",IF(DD372&gt;0,"VENCIDA",IF(DD372&gt;=-5,"POR VENCER","AL DÍA"))))</f>
        <v>AL DÍA</v>
      </c>
      <c r="DI372">
        <f>IF(N($H372)&lt;18,"",IF(DC372="","",DC372+31))</f>
        <v>46627</v>
      </c>
      <c r="DJ372">
        <f>IF(DI372="","",TODAY()-DI372)</f>
        <v>-309</v>
      </c>
      <c r="DM372" t="str">
        <f>IF(DI372="","SIN ESTADO",IF(DK372&lt;&gt;"","PAGA",IF(DJ372&gt;0,"VENCIDA",IF(DJ372&gt;=-5,"POR VENCER","AL DÍA"))))</f>
        <v>AL DÍA</v>
      </c>
      <c r="DO372">
        <f>IF(N($H372)&lt;19,"",IF(DI372="","",DI372+31))</f>
        <v>46658</v>
      </c>
      <c r="DP372">
        <f>IF(DO372="","",TODAY()-DO372)</f>
        <v>-340</v>
      </c>
      <c r="DS372" t="str">
        <f>IF(DO372="","SIN ESTADO",IF(DQ372&lt;&gt;"","PAGA",IF(DP372&gt;0,"VENCIDA",IF(DP372&gt;=-5,"POR VENCER","AL DÍA"))))</f>
        <v>AL DÍA</v>
      </c>
      <c r="DU372">
        <f>IF(N($H372)&lt;20,"",IF(DO372="","",DO372+31))</f>
        <v>46689</v>
      </c>
      <c r="DV372">
        <f>IF(DU372="","",TODAY()-DU372)</f>
        <v>-371</v>
      </c>
      <c r="DY372" t="str">
        <f>IF(DU372="","SIN ESTADO",IF(DW372&lt;&gt;"","PAGA",IF(DV372&gt;0,"VENCIDA",IF(DV372&gt;=-5,"POR VENCER","AL DÍA"))))</f>
        <v>AL DÍA</v>
      </c>
      <c r="EA372">
        <f>IF(N($H372)&lt;21,"",IF(DU372="","",DU372+31))</f>
        <v>46720</v>
      </c>
      <c r="EB372">
        <f>IF(EA372="","",TODAY()-EA372)</f>
        <v>-402</v>
      </c>
      <c r="EE372" t="str">
        <f>IF(EA372="","SIN ESTADO",IF(EC372&lt;&gt;"","PAGA",IF(EB372&gt;0,"VENCIDA",IF(EB372&gt;=-5,"POR VENCER","AL DÍA"))))</f>
        <v>AL DÍA</v>
      </c>
      <c r="EG372">
        <f>IF(N($H372)&lt;22,"",IF(EA372="","",EA372+31))</f>
        <v>46751</v>
      </c>
      <c r="EH372">
        <f>IF(EG372="","",TODAY()-EG372)</f>
        <v>-433</v>
      </c>
      <c r="EK372" t="str">
        <f>IF(EG372="","SIN ESTADO",IF(EI372&lt;&gt;"","PAGA",IF(EH372&gt;0,"VENCIDA",IF(EH372&gt;=-5,"POR VENCER","AL DÍA"))))</f>
        <v>AL DÍA</v>
      </c>
      <c r="EM372">
        <f>IF(N($H372)&lt;23,"",IF(EG372="","",EG372+31))</f>
        <v>46782</v>
      </c>
      <c r="EN372">
        <f>IF(EM372="","",TODAY()-EM372)</f>
        <v>-464</v>
      </c>
      <c r="EQ372" t="str">
        <f>IF(EM372="","SIN ESTADO",IF(EO372&lt;&gt;"","PAGA",IF(EN372&gt;0,"VENCIDA",IF(EN372&gt;=-5,"POR VENCER","AL DÍA"))))</f>
        <v>AL DÍA</v>
      </c>
      <c r="ES372">
        <f>IF(N($H372)&lt;24,"",IF(EM372="","",EM372+31))</f>
        <v>46813</v>
      </c>
      <c r="ET372">
        <f>IF(ES372="","",TODAY()-ES372)</f>
        <v>-495</v>
      </c>
      <c r="EW372" t="str">
        <f>IF(ES372="","SIN ESTADO",IF(EU372&lt;&gt;"","PAGA",IF(ET372&gt;0,"VENCIDA",IF(ET372&gt;=-5,"POR VENCER","AL DÍA"))))</f>
        <v>AL DÍA</v>
      </c>
      <c r="EY372" t="str">
        <f>IF(N($H372)&lt;25,"",IF(ES372="","",ES372+31))</f>
        <v/>
      </c>
      <c r="EZ372" t="str">
        <f>IF(EY372="","",TODAY()-EY372)</f>
        <v/>
      </c>
      <c r="FC372" t="str">
        <f>IF(EY372="","SIN ESTADO",IF(FA372&lt;&gt;"","PAGA",IF(EZ372&gt;0,"VENCIDA",IF(EZ372&gt;=-5,"POR VENCER","AL DÍA"))))</f>
        <v>SIN ESTADO</v>
      </c>
      <c r="FE372" t="str">
        <f>IF(N($H372)&lt;26,"",IF(EY372="","",EY372+31))</f>
        <v/>
      </c>
      <c r="FF372" t="str">
        <f>IF(FE372="","",TODAY()-FE372)</f>
        <v/>
      </c>
      <c r="FI372" t="str">
        <f>IF(FE372="","SIN ESTADO",IF(FG372&lt;&gt;"","PAGA",IF(FF372&gt;0,"VENCIDA",IF(FF372&gt;=-5,"POR VENCER","AL DÍA"))))</f>
        <v>SIN ESTADO</v>
      </c>
      <c r="FK372" t="str">
        <f>IF(N($H372)&lt;27,"",IF(FE372="","",FE372+31))</f>
        <v/>
      </c>
      <c r="FL372" t="str">
        <f>IF(FK372="","",TODAY()-FK372)</f>
        <v/>
      </c>
      <c r="FO372" t="str">
        <f>IF(FK372="","SIN ESTADO",IF(FM372&lt;&gt;"","PAGA",IF(FL372&gt;0,"VENCIDA",IF(FL372&gt;=-5,"POR VENCER","AL DÍA"))))</f>
        <v>SIN ESTADO</v>
      </c>
      <c r="FQ372" t="str">
        <f>IF(N($H372)&lt;28,"",IF(FK372="","",FK372+31))</f>
        <v/>
      </c>
      <c r="FR372" t="str">
        <f>IF(FQ372="","",TODAY()-FQ372)</f>
        <v/>
      </c>
      <c r="FU372" t="str">
        <f>IF(FQ372="","SIN ESTADO",IF(FS372&lt;&gt;"","PAGA",IF(FR372&gt;0,"VENCIDA",IF(FR372&gt;=-5,"POR VENCER","AL DÍA"))))</f>
        <v>SIN ESTADO</v>
      </c>
      <c r="FW372" t="str">
        <f>IF(N($H372)&lt;29,"",IF(FQ372="","",FQ372+31))</f>
        <v/>
      </c>
      <c r="FX372" t="str">
        <f>IF(FW372="","",TODAY()-FW372)</f>
        <v/>
      </c>
      <c r="GA372" t="str">
        <f>IF(FW372="","SIN ESTADO",IF(FY372&lt;&gt;"","PAGA",IF(FX372&gt;0,"VENCIDA",IF(FX372&gt;=-5,"POR VENCER","AL DÍA"))))</f>
        <v>SIN ESTADO</v>
      </c>
      <c r="GC372" t="str">
        <f>IF(N($H372)&lt;30,"",IF(FW372="","",FW372+31))</f>
        <v/>
      </c>
      <c r="GD372" t="str">
        <f>IF(GC372="","",TODAY()-GC372)</f>
        <v/>
      </c>
      <c r="GG372" t="str">
        <f>IF(GC372="","SIN ESTADO",IF(GE372&lt;&gt;"","PAGA",IF(GD372&gt;0,"VENCIDA",IF(GD372&gt;=-5,"POR VENCER","AL DÍA"))))</f>
        <v>SIN ESTADO</v>
      </c>
      <c r="GI372" t="str">
        <f>IF(N($H372)&lt;31,"",IF(GC372="","",GC372+31))</f>
        <v/>
      </c>
      <c r="GJ372" t="str">
        <f>IF(GI372="","",TODAY()-GI372)</f>
        <v/>
      </c>
      <c r="GM372" t="str">
        <f>IF(GI372="","SIN ESTADO",IF(GK372&lt;&gt;"","PAGA",IF(GJ372&gt;0,"VENCIDA",IF(GJ372&gt;=-5,"POR VENCER","AL DÍA"))))</f>
        <v>SIN ESTADO</v>
      </c>
      <c r="GO372" t="str">
        <f>IF(N($H372)&lt;32,"",IF(GI372="","",GI372+31))</f>
        <v/>
      </c>
      <c r="GP372" t="str">
        <f>IF(GO372="","",TODAY()-GO372)</f>
        <v/>
      </c>
      <c r="GS372" t="str">
        <f>IF(GO372="","SIN ESTADO",IF(GQ372&lt;&gt;"","PAGA",IF(GP372&gt;0,"VENCIDA",IF(GP372&gt;=-5,"POR VENCER","AL DÍA"))))</f>
        <v>SIN ESTADO</v>
      </c>
      <c r="GU372" t="str">
        <f>IF(N($H372)&lt;33,"",IF(GO372="","",GO372+31))</f>
        <v/>
      </c>
      <c r="GV372" t="str">
        <f>IF(GU372="","",TODAY()-GU372)</f>
        <v/>
      </c>
      <c r="GY372" t="str">
        <f>IF(GU372="","SIN ESTADO",IF(GW372&lt;&gt;"","PAGA",IF(GV372&gt;0,"VENCIDA",IF(GV372&gt;=-5,"POR VENCER","AL DÍA"))))</f>
        <v>SIN ESTADO</v>
      </c>
      <c r="HA372" t="str">
        <f>IF(N($H372)&lt;34,"",IF(GU372="","",GU372+31))</f>
        <v/>
      </c>
      <c r="HB372" t="str">
        <f>IF(HA372="","",TODAY()-HA372)</f>
        <v/>
      </c>
      <c r="HE372" t="str">
        <f>IF(HA372="","SIN ESTADO",IF(HC372&lt;&gt;"","PAGA",IF(HB372&gt;0,"VENCIDA",IF(HB372&gt;=-5,"POR VENCER","AL DÍA"))))</f>
        <v>SIN ESTADO</v>
      </c>
      <c r="HG372" t="str">
        <f>IF(N($H372)&lt;35,"",IF(HA372="","",HA372+31))</f>
        <v/>
      </c>
      <c r="HH372" t="str">
        <f>IF(HG372="","",TODAY()-HG372)</f>
        <v/>
      </c>
      <c r="HK372" t="str">
        <f>IF(HG372="","SIN ESTADO",IF(HI372&lt;&gt;"","PAGA",IF(HH372&gt;0,"VENCIDA",IF(HH372&gt;=-5,"POR VENCER","AL DÍA"))))</f>
        <v>SIN ESTADO</v>
      </c>
      <c r="HM372" t="str">
        <f>IF(N($H372)&lt;36,"",IF(HG372="","",HG372+31))</f>
        <v/>
      </c>
      <c r="HN372" t="str">
        <f>IF(HM372="","",TODAY()-HM372)</f>
        <v/>
      </c>
      <c r="HQ372" t="str">
        <f>IF(HM372="","SIN ESTADO",IF(HO372&lt;&gt;"","PAGA",IF(HN372&gt;0,"VENCIDA",IF(HN372&gt;=-5,"POR VENCER","AL DÍA"))))</f>
        <v>SIN ESTADO</v>
      </c>
      <c r="HS372">
        <f>N372+T372+Z372+AF372+AL372+AR372+AX372+BD372+BJ372+BP372+BV372+CB372+CH372+CN372+CT372+CZ372+DF372+DL372+DR372+DX372+ED372+EJ372+EP372+EV372+FB372+FH372+FN372+FT372+FZ372+GF372+GL372+GR372+GX372+HD372+HJ372+HP372</f>
        <v>7000000</v>
      </c>
      <c r="HU372">
        <f>IFERROR(N($J372),0)</f>
        <v>1000000</v>
      </c>
      <c r="HW372">
        <f>SUMPRODUCT((MOD(COLUMN($M372:$HR372)-COLUMN($M372),6)=0)*ISNUMBER($M372:$HR372)*($M372:$HR372&gt;=RESUMEN!$C$26)*($M372:$HR372&lt;=RESUMEN!$C$27)*IFERROR(N($N372:$HS372),0))</f>
        <v>1000000</v>
      </c>
      <c r="HX372">
        <f>SUMPRODUCT((MOD(COLUMN($M372:$HR372)-COLUMN($M372),6)=0)*ISNUMBER($M372:$HR372)*($M372:$HR372&gt;=RESUMEN!$C$26)*($M372:$HR372&lt;=RESUMEN!$C$27))</f>
        <v>1</v>
      </c>
    </row>
    <row r="373">
      <c r="B373">
        <f>VENTAS!A372</f>
        <v>370</v>
      </c>
      <c r="C373" t="str">
        <f>VENTAS!B372</f>
        <v xml:space="preserve">LC2 - 36 - 14 </v>
      </c>
      <c r="D373" t="str">
        <f>VENTAS!C372</f>
        <v>VENDIDO</v>
      </c>
      <c r="E373">
        <f>VENTAS!D372</f>
        <v>28000000</v>
      </c>
      <c r="F373">
        <f>VENTAS!J372</f>
        <v>24000000</v>
      </c>
      <c r="G373">
        <f>VENTAS!F372</f>
        <v>46069</v>
      </c>
      <c r="H373">
        <f>VENTAS!K372</f>
        <v>24</v>
      </c>
      <c r="I373" t="str">
        <f>VENTAS!M372</f>
        <v xml:space="preserve">16 DE CADA MES </v>
      </c>
      <c r="J373">
        <f>VENTAS!L372</f>
        <v>1000000</v>
      </c>
      <c r="K373">
        <f>IF(N($H373)&lt;1,"",$G373+31)</f>
        <v>46100</v>
      </c>
      <c r="L373">
        <f>IF(K373="","",TODAY()-K373)</f>
        <v>218</v>
      </c>
      <c r="M373">
        <v>46097</v>
      </c>
      <c r="N373">
        <v>1000000</v>
      </c>
      <c r="O373" t="str">
        <f>IF(K373="","SIN ESTADO",IF(M373&lt;&gt;"","PAGA",IF(L373&gt;0,"VENCIDA",IF(L373&gt;=-5,"POR VENCER","AL DÍA"))))</f>
        <v>PAGA</v>
      </c>
      <c r="P373" t="str">
        <v>TRANSFERENCIA</v>
      </c>
      <c r="Q373">
        <f>IF(N($H373)&lt;2,"",IF(K373="","",K373+31))</f>
        <v>46131</v>
      </c>
      <c r="R373">
        <f>IF(Q373="","",TODAY()-Q373)</f>
        <v>187</v>
      </c>
      <c r="S373">
        <v>46130</v>
      </c>
      <c r="T373">
        <v>1000000</v>
      </c>
      <c r="U373" t="str">
        <f>IF(Q373="","SIN ESTADO",IF(S373&lt;&gt;"","PAGA",IF(R373&gt;0,"VENCIDA",IF(R373&gt;=-5,"POR VENCER","AL DÍA"))))</f>
        <v>PAGA</v>
      </c>
      <c r="V373" t="str">
        <v>TRANSFERENCIA</v>
      </c>
      <c r="W373">
        <f>IF(N($H373)&lt;3,"",IF(Q373="","",Q373+31))</f>
        <v>46162</v>
      </c>
      <c r="X373">
        <f>IF(W373="","",TODAY()-W373)</f>
        <v>156</v>
      </c>
      <c r="Y373">
        <v>46162</v>
      </c>
      <c r="Z373">
        <v>1000000</v>
      </c>
      <c r="AA373" t="str">
        <f>IF(W373="","SIN ESTADO",IF(Y373&lt;&gt;"","PAGA",IF(X373&gt;0,"VENCIDA",IF(X373&gt;=-5,"POR VENCER","AL DÍA"))))</f>
        <v>PAGA</v>
      </c>
      <c r="AB373" t="str">
        <v>TRANSFERENCIA</v>
      </c>
      <c r="AC373">
        <f>IF(N($H373)&lt;4,"",IF(W373="","",W373+31))</f>
        <v>46193</v>
      </c>
      <c r="AD373">
        <f>IF(AC373="","",TODAY()-AC373)</f>
        <v>125</v>
      </c>
      <c r="AE373">
        <v>46191</v>
      </c>
      <c r="AF373">
        <v>1000000</v>
      </c>
      <c r="AG373" t="str">
        <f>IF(AC373="","SIN ESTADO",IF(AE373&lt;&gt;"","PAGA",IF(AD373&gt;0,"VENCIDA",IF(AD373&gt;=-5,"POR VENCER","AL DÍA"))))</f>
        <v>PAGA</v>
      </c>
      <c r="AH373" t="str">
        <v>TRANSFERENCIA</v>
      </c>
      <c r="AI373">
        <f>IF(N($H373)&lt;5,"",IF(AC373="","",AC373+31))</f>
        <v>46224</v>
      </c>
      <c r="AJ373">
        <f>IF(AI373="","",TODAY()-AI373)</f>
        <v>94</v>
      </c>
      <c r="AK373">
        <v>46221</v>
      </c>
      <c r="AL373">
        <v>1000000</v>
      </c>
      <c r="AM373" t="str">
        <f>IF(AI373="","SIN ESTADO",IF(AK373&lt;&gt;"","PAGA",IF(AJ373&gt;0,"VENCIDA",IF(AJ373&gt;=-5,"POR VENCER","AL DÍA"))))</f>
        <v>PAGA</v>
      </c>
      <c r="AN373" t="str">
        <v>TRANSFERENCIA</v>
      </c>
      <c r="AO373">
        <f>IF(N($H373)&lt;6,"",IF(AI373="","",AI373+31))</f>
        <v>46255</v>
      </c>
      <c r="AP373">
        <f>IF(AO373="","",TODAY()-AO373)</f>
        <v>63</v>
      </c>
      <c r="AQ373">
        <v>46251</v>
      </c>
      <c r="AR373">
        <v>1000000</v>
      </c>
      <c r="AS373" t="str">
        <f>IF(AO373="","SIN ESTADO",IF(AQ373&lt;&gt;"","PAGA",IF(AP373&gt;0,"VENCIDA",IF(AP373&gt;=-5,"POR VENCER","AL DÍA"))))</f>
        <v>PAGA</v>
      </c>
      <c r="AT373" t="str">
        <v>TRANSFERENCIA</v>
      </c>
      <c r="AU373">
        <f>IF(N($H373)&lt;7,"",IF(AO373="","",AO373+31))</f>
        <v>46286</v>
      </c>
      <c r="AV373">
        <f>IF(AU373="","",TODAY()-AU373)</f>
        <v>32</v>
      </c>
      <c r="AW373">
        <v>46212</v>
      </c>
      <c r="AX373">
        <v>1000000</v>
      </c>
      <c r="AY373" t="str">
        <f>IF(AU373="","SIN ESTADO",IF(AW373&lt;&gt;"","PAGA",IF(AV373&gt;0,"VENCIDA",IF(AV373&gt;=-5,"POR VENCER","AL DÍA"))))</f>
        <v>PAGA</v>
      </c>
      <c r="AZ373" t="str">
        <v>TRANSFERENCIA</v>
      </c>
      <c r="BA373">
        <f>IF(N($H373)&lt;8,"",IF(AU373="","",AU373+31))</f>
        <v>46317</v>
      </c>
      <c r="BB373">
        <f>IF(BA373="","",TODAY()-BA373)</f>
        <v>1</v>
      </c>
      <c r="BE373" t="str">
        <f>IF(BA373="","SIN ESTADO",IF(BC373&lt;&gt;"","PAGA",IF(BB373&gt;0,"VENCIDA",IF(BB373&gt;=-5,"POR VENCER","AL DÍA"))))</f>
        <v>VENCIDA</v>
      </c>
      <c r="BG373">
        <f>IF(N($H373)&lt;9,"",IF(BA373="","",BA373+31))</f>
        <v>46348</v>
      </c>
      <c r="BH373">
        <f>IF(BG373="","",TODAY()-BG373)</f>
        <v>-30</v>
      </c>
      <c r="BK373" t="str">
        <f>IF(BG373="","SIN ESTADO",IF(BI373&lt;&gt;"","PAGA",IF(BH373&gt;0,"VENCIDA",IF(BH373&gt;=-5,"POR VENCER","AL DÍA"))))</f>
        <v>AL DÍA</v>
      </c>
      <c r="BM373">
        <f>IF(N($H373)&lt;10,"",IF(BG373="","",BG373+31))</f>
        <v>46379</v>
      </c>
      <c r="BN373">
        <f>IF(BM373="","",TODAY()-BM373)</f>
        <v>-61</v>
      </c>
      <c r="BQ373" t="str">
        <f>IF(BM373="","SIN ESTADO",IF(BO373&lt;&gt;"","PAGA",IF(BN373&gt;0,"VENCIDA",IF(BN373&gt;=-5,"POR VENCER","AL DÍA"))))</f>
        <v>AL DÍA</v>
      </c>
      <c r="BS373">
        <f>IF(N($H373)&lt;11,"",IF(BM373="","",BM373+31))</f>
        <v>46410</v>
      </c>
      <c r="BT373">
        <f>IF(BS373="","",TODAY()-BS373)</f>
        <v>-92</v>
      </c>
      <c r="BW373" t="str">
        <f>IF(BS373="","SIN ESTADO",IF(BU373&lt;&gt;"","PAGA",IF(BT373&gt;0,"VENCIDA",IF(BT373&gt;=-5,"POR VENCER","AL DÍA"))))</f>
        <v>AL DÍA</v>
      </c>
      <c r="BY373">
        <f>IF(N($H373)&lt;12,"",IF(BS373="","",BS373+31))</f>
        <v>46441</v>
      </c>
      <c r="BZ373">
        <f>IF(BY373="","",TODAY()-BY373)</f>
        <v>-123</v>
      </c>
      <c r="CC373" t="str">
        <f>IF(BY373="","SIN ESTADO",IF(CA373&lt;&gt;"","PAGA",IF(BZ373&gt;0,"VENCIDA",IF(BZ373&gt;=-5,"POR VENCER","AL DÍA"))))</f>
        <v>AL DÍA</v>
      </c>
      <c r="CE373">
        <f>IF(N($H373)&lt;13,"",IF(BY373="","",BY373+31))</f>
        <v>46472</v>
      </c>
      <c r="CF373">
        <f>IF(CE373="","",TODAY()-CE373)</f>
        <v>-154</v>
      </c>
      <c r="CI373" t="str">
        <f>IF(CE373="","SIN ESTADO",IF(CG373&lt;&gt;"","PAGA",IF(CF373&gt;0,"VENCIDA",IF(CF373&gt;=-5,"POR VENCER","AL DÍA"))))</f>
        <v>AL DÍA</v>
      </c>
      <c r="CK373">
        <f>IF(N($H373)&lt;14,"",IF(CE373="","",CE373+31))</f>
        <v>46503</v>
      </c>
      <c r="CL373">
        <f>IF(CK373="","",TODAY()-CK373)</f>
        <v>-185</v>
      </c>
      <c r="CO373" t="str">
        <f>IF(CK373="","SIN ESTADO",IF(CM373&lt;&gt;"","PAGA",IF(CL373&gt;0,"VENCIDA",IF(CL373&gt;=-5,"POR VENCER","AL DÍA"))))</f>
        <v>AL DÍA</v>
      </c>
      <c r="CQ373">
        <f>IF(N($H373)&lt;15,"",IF(CK373="","",CK373+31))</f>
        <v>46534</v>
      </c>
      <c r="CR373">
        <f>IF(CQ373="","",TODAY()-CQ373)</f>
        <v>-216</v>
      </c>
      <c r="CU373" t="str">
        <f>IF(CQ373="","SIN ESTADO",IF(CS373&lt;&gt;"","PAGA",IF(CR373&gt;0,"VENCIDA",IF(CR373&gt;=-5,"POR VENCER","AL DÍA"))))</f>
        <v>AL DÍA</v>
      </c>
      <c r="CW373">
        <f>IF(N($H373)&lt;16,"",IF(CQ373="","",CQ373+31))</f>
        <v>46565</v>
      </c>
      <c r="CX373">
        <f>IF(CW373="","",TODAY()-CW373)</f>
        <v>-247</v>
      </c>
      <c r="DA373" t="str">
        <f>IF(CW373="","SIN ESTADO",IF(CY373&lt;&gt;"","PAGA",IF(CX373&gt;0,"VENCIDA",IF(CX373&gt;=-5,"POR VENCER","AL DÍA"))))</f>
        <v>AL DÍA</v>
      </c>
      <c r="DC373">
        <f>IF(N($H373)&lt;17,"",IF(CW373="","",CW373+31))</f>
        <v>46596</v>
      </c>
      <c r="DD373">
        <f>IF(DC373="","",TODAY()-DC373)</f>
        <v>-278</v>
      </c>
      <c r="DG373" t="str">
        <f>IF(DC373="","SIN ESTADO",IF(DE373&lt;&gt;"","PAGA",IF(DD373&gt;0,"VENCIDA",IF(DD373&gt;=-5,"POR VENCER","AL DÍA"))))</f>
        <v>AL DÍA</v>
      </c>
      <c r="DI373">
        <f>IF(N($H373)&lt;18,"",IF(DC373="","",DC373+31))</f>
        <v>46627</v>
      </c>
      <c r="DJ373">
        <f>IF(DI373="","",TODAY()-DI373)</f>
        <v>-309</v>
      </c>
      <c r="DM373" t="str">
        <f>IF(DI373="","SIN ESTADO",IF(DK373&lt;&gt;"","PAGA",IF(DJ373&gt;0,"VENCIDA",IF(DJ373&gt;=-5,"POR VENCER","AL DÍA"))))</f>
        <v>AL DÍA</v>
      </c>
      <c r="DO373">
        <f>IF(N($H373)&lt;19,"",IF(DI373="","",DI373+31))</f>
        <v>46658</v>
      </c>
      <c r="DP373">
        <f>IF(DO373="","",TODAY()-DO373)</f>
        <v>-340</v>
      </c>
      <c r="DS373" t="str">
        <f>IF(DO373="","SIN ESTADO",IF(DQ373&lt;&gt;"","PAGA",IF(DP373&gt;0,"VENCIDA",IF(DP373&gt;=-5,"POR VENCER","AL DÍA"))))</f>
        <v>AL DÍA</v>
      </c>
      <c r="DU373">
        <f>IF(N($H373)&lt;20,"",IF(DO373="","",DO373+31))</f>
        <v>46689</v>
      </c>
      <c r="DV373">
        <f>IF(DU373="","",TODAY()-DU373)</f>
        <v>-371</v>
      </c>
      <c r="DY373" t="str">
        <f>IF(DU373="","SIN ESTADO",IF(DW373&lt;&gt;"","PAGA",IF(DV373&gt;0,"VENCIDA",IF(DV373&gt;=-5,"POR VENCER","AL DÍA"))))</f>
        <v>AL DÍA</v>
      </c>
      <c r="EA373">
        <f>IF(N($H373)&lt;21,"",IF(DU373="","",DU373+31))</f>
        <v>46720</v>
      </c>
      <c r="EB373">
        <f>IF(EA373="","",TODAY()-EA373)</f>
        <v>-402</v>
      </c>
      <c r="EE373" t="str">
        <f>IF(EA373="","SIN ESTADO",IF(EC373&lt;&gt;"","PAGA",IF(EB373&gt;0,"VENCIDA",IF(EB373&gt;=-5,"POR VENCER","AL DÍA"))))</f>
        <v>AL DÍA</v>
      </c>
      <c r="EG373">
        <f>IF(N($H373)&lt;22,"",IF(EA373="","",EA373+31))</f>
        <v>46751</v>
      </c>
      <c r="EH373">
        <f>IF(EG373="","",TODAY()-EG373)</f>
        <v>-433</v>
      </c>
      <c r="EK373" t="str">
        <f>IF(EG373="","SIN ESTADO",IF(EI373&lt;&gt;"","PAGA",IF(EH373&gt;0,"VENCIDA",IF(EH373&gt;=-5,"POR VENCER","AL DÍA"))))</f>
        <v>AL DÍA</v>
      </c>
      <c r="EM373">
        <f>IF(N($H373)&lt;23,"",IF(EG373="","",EG373+31))</f>
        <v>46782</v>
      </c>
      <c r="EN373">
        <f>IF(EM373="","",TODAY()-EM373)</f>
        <v>-464</v>
      </c>
      <c r="EQ373" t="str">
        <f>IF(EM373="","SIN ESTADO",IF(EO373&lt;&gt;"","PAGA",IF(EN373&gt;0,"VENCIDA",IF(EN373&gt;=-5,"POR VENCER","AL DÍA"))))</f>
        <v>AL DÍA</v>
      </c>
      <c r="ES373">
        <f>IF(N($H373)&lt;24,"",IF(EM373="","",EM373+31))</f>
        <v>46813</v>
      </c>
      <c r="ET373">
        <f>IF(ES373="","",TODAY()-ES373)</f>
        <v>-495</v>
      </c>
      <c r="EW373" t="str">
        <f>IF(ES373="","SIN ESTADO",IF(EU373&lt;&gt;"","PAGA",IF(ET373&gt;0,"VENCIDA",IF(ET373&gt;=-5,"POR VENCER","AL DÍA"))))</f>
        <v>AL DÍA</v>
      </c>
      <c r="EY373" t="str">
        <f>IF(N($H373)&lt;25,"",IF(ES373="","",ES373+31))</f>
        <v/>
      </c>
      <c r="EZ373" t="str">
        <f>IF(EY373="","",TODAY()-EY373)</f>
        <v/>
      </c>
      <c r="FC373" t="str">
        <f>IF(EY373="","SIN ESTADO",IF(FA373&lt;&gt;"","PAGA",IF(EZ373&gt;0,"VENCIDA",IF(EZ373&gt;=-5,"POR VENCER","AL DÍA"))))</f>
        <v>SIN ESTADO</v>
      </c>
      <c r="FE373" t="str">
        <f>IF(N($H373)&lt;26,"",IF(EY373="","",EY373+31))</f>
        <v/>
      </c>
      <c r="FF373" t="str">
        <f>IF(FE373="","",TODAY()-FE373)</f>
        <v/>
      </c>
      <c r="FI373" t="str">
        <f>IF(FE373="","SIN ESTADO",IF(FG373&lt;&gt;"","PAGA",IF(FF373&gt;0,"VENCIDA",IF(FF373&gt;=-5,"POR VENCER","AL DÍA"))))</f>
        <v>SIN ESTADO</v>
      </c>
      <c r="FK373" t="str">
        <f>IF(N($H373)&lt;27,"",IF(FE373="","",FE373+31))</f>
        <v/>
      </c>
      <c r="FL373" t="str">
        <f>IF(FK373="","",TODAY()-FK373)</f>
        <v/>
      </c>
      <c r="FO373" t="str">
        <f>IF(FK373="","SIN ESTADO",IF(FM373&lt;&gt;"","PAGA",IF(FL373&gt;0,"VENCIDA",IF(FL373&gt;=-5,"POR VENCER","AL DÍA"))))</f>
        <v>SIN ESTADO</v>
      </c>
      <c r="FQ373" t="str">
        <f>IF(N($H373)&lt;28,"",IF(FK373="","",FK373+31))</f>
        <v/>
      </c>
      <c r="FR373" t="str">
        <f>IF(FQ373="","",TODAY()-FQ373)</f>
        <v/>
      </c>
      <c r="FU373" t="str">
        <f>IF(FQ373="","SIN ESTADO",IF(FS373&lt;&gt;"","PAGA",IF(FR373&gt;0,"VENCIDA",IF(FR373&gt;=-5,"POR VENCER","AL DÍA"))))</f>
        <v>SIN ESTADO</v>
      </c>
      <c r="FW373" t="str">
        <f>IF(N($H373)&lt;29,"",IF(FQ373="","",FQ373+31))</f>
        <v/>
      </c>
      <c r="FX373" t="str">
        <f>IF(FW373="","",TODAY()-FW373)</f>
        <v/>
      </c>
      <c r="GA373" t="str">
        <f>IF(FW373="","SIN ESTADO",IF(FY373&lt;&gt;"","PAGA",IF(FX373&gt;0,"VENCIDA",IF(FX373&gt;=-5,"POR VENCER","AL DÍA"))))</f>
        <v>SIN ESTADO</v>
      </c>
      <c r="GC373" t="str">
        <f>IF(N($H373)&lt;30,"",IF(FW373="","",FW373+31))</f>
        <v/>
      </c>
      <c r="GD373" t="str">
        <f>IF(GC373="","",TODAY()-GC373)</f>
        <v/>
      </c>
      <c r="GG373" t="str">
        <f>IF(GC373="","SIN ESTADO",IF(GE373&lt;&gt;"","PAGA",IF(GD373&gt;0,"VENCIDA",IF(GD373&gt;=-5,"POR VENCER","AL DÍA"))))</f>
        <v>SIN ESTADO</v>
      </c>
      <c r="GI373" t="str">
        <f>IF(N($H373)&lt;31,"",IF(GC373="","",GC373+31))</f>
        <v/>
      </c>
      <c r="GJ373" t="str">
        <f>IF(GI373="","",TODAY()-GI373)</f>
        <v/>
      </c>
      <c r="GM373" t="str">
        <f>IF(GI373="","SIN ESTADO",IF(GK373&lt;&gt;"","PAGA",IF(GJ373&gt;0,"VENCIDA",IF(GJ373&gt;=-5,"POR VENCER","AL DÍA"))))</f>
        <v>SIN ESTADO</v>
      </c>
      <c r="GO373" t="str">
        <f>IF(N($H373)&lt;32,"",IF(GI373="","",GI373+31))</f>
        <v/>
      </c>
      <c r="GP373" t="str">
        <f>IF(GO373="","",TODAY()-GO373)</f>
        <v/>
      </c>
      <c r="GS373" t="str">
        <f>IF(GO373="","SIN ESTADO",IF(GQ373&lt;&gt;"","PAGA",IF(GP373&gt;0,"VENCIDA",IF(GP373&gt;=-5,"POR VENCER","AL DÍA"))))</f>
        <v>SIN ESTADO</v>
      </c>
      <c r="GU373" t="str">
        <f>IF(N($H373)&lt;33,"",IF(GO373="","",GO373+31))</f>
        <v/>
      </c>
      <c r="GV373" t="str">
        <f>IF(GU373="","",TODAY()-GU373)</f>
        <v/>
      </c>
      <c r="GY373" t="str">
        <f>IF(GU373="","SIN ESTADO",IF(GW373&lt;&gt;"","PAGA",IF(GV373&gt;0,"VENCIDA",IF(GV373&gt;=-5,"POR VENCER","AL DÍA"))))</f>
        <v>SIN ESTADO</v>
      </c>
      <c r="HA373" t="str">
        <f>IF(N($H373)&lt;34,"",IF(GU373="","",GU373+31))</f>
        <v/>
      </c>
      <c r="HB373" t="str">
        <f>IF(HA373="","",TODAY()-HA373)</f>
        <v/>
      </c>
      <c r="HE373" t="str">
        <f>IF(HA373="","SIN ESTADO",IF(HC373&lt;&gt;"","PAGA",IF(HB373&gt;0,"VENCIDA",IF(HB373&gt;=-5,"POR VENCER","AL DÍA"))))</f>
        <v>SIN ESTADO</v>
      </c>
      <c r="HG373" t="str">
        <f>IF(N($H373)&lt;35,"",IF(HA373="","",HA373+31))</f>
        <v/>
      </c>
      <c r="HH373" t="str">
        <f>IF(HG373="","",TODAY()-HG373)</f>
        <v/>
      </c>
      <c r="HK373" t="str">
        <f>IF(HG373="","SIN ESTADO",IF(HI373&lt;&gt;"","PAGA",IF(HH373&gt;0,"VENCIDA",IF(HH373&gt;=-5,"POR VENCER","AL DÍA"))))</f>
        <v>SIN ESTADO</v>
      </c>
      <c r="HM373" t="str">
        <f>IF(N($H373)&lt;36,"",IF(HG373="","",HG373+31))</f>
        <v/>
      </c>
      <c r="HN373" t="str">
        <f>IF(HM373="","",TODAY()-HM373)</f>
        <v/>
      </c>
      <c r="HQ373" t="str">
        <f>IF(HM373="","SIN ESTADO",IF(HO373&lt;&gt;"","PAGA",IF(HN373&gt;0,"VENCIDA",IF(HN373&gt;=-5,"POR VENCER","AL DÍA"))))</f>
        <v>SIN ESTADO</v>
      </c>
      <c r="HS373">
        <f>N373+T373+Z373+AF373+AL373+AR373+AX373+BD373+BJ373+BP373+BV373+CB373+CH373+CN373+CT373+CZ373+DF373+DL373+DR373+DX373+ED373+EJ373+EP373+EV373+FB373+FH373+FN373+FT373+FZ373+GF373+GL373+GR373+GX373+HD373+HJ373+HP373</f>
        <v>7000000</v>
      </c>
      <c r="HU373">
        <f>IFERROR(N($J373),0)</f>
        <v>1000000</v>
      </c>
      <c r="HW373">
        <f>SUMPRODUCT((MOD(COLUMN($M373:$HR373)-COLUMN($M373),6)=0)*ISNUMBER($M373:$HR373)*($M373:$HR373&gt;=RESUMEN!$C$26)*($M373:$HR373&lt;=RESUMEN!$C$27)*IFERROR(N($N373:$HS373),0))</f>
        <v>1000000</v>
      </c>
      <c r="HX373">
        <f>SUMPRODUCT((MOD(COLUMN($M373:$HR373)-COLUMN($M373),6)=0)*ISNUMBER($M373:$HR373)*($M373:$HR373&gt;=RESUMEN!$C$26)*($M373:$HR373&lt;=RESUMEN!$C$27))</f>
        <v>1</v>
      </c>
    </row>
    <row r="374">
      <c r="B374">
        <f>VENTAS!A373</f>
        <v>371</v>
      </c>
      <c r="C374" t="str">
        <f>VENTAS!B373</f>
        <v xml:space="preserve">LC2 - 36 - 15 </v>
      </c>
      <c r="D374" t="str">
        <f>VENTAS!C373</f>
        <v>VENDIDO</v>
      </c>
      <c r="E374">
        <f>VENTAS!D373</f>
        <v>28000000</v>
      </c>
      <c r="F374">
        <f>VENTAS!J373</f>
        <v>24000000</v>
      </c>
      <c r="G374">
        <f>VENTAS!F373</f>
        <v>46069</v>
      </c>
      <c r="H374">
        <f>VENTAS!K373</f>
        <v>24</v>
      </c>
      <c r="I374" t="str">
        <f>VENTAS!M373</f>
        <v xml:space="preserve">16 DE CADA MES </v>
      </c>
      <c r="J374">
        <f>VENTAS!L373</f>
        <v>1000000</v>
      </c>
      <c r="K374">
        <f>IF(N($H374)&lt;1,"",$G374+31)</f>
        <v>46100</v>
      </c>
      <c r="L374">
        <f>IF(K374="","",TODAY()-K374)</f>
        <v>218</v>
      </c>
      <c r="M374">
        <v>46097</v>
      </c>
      <c r="N374">
        <v>1000000</v>
      </c>
      <c r="O374" t="str">
        <f>IF(K374="","SIN ESTADO",IF(M374&lt;&gt;"","PAGA",IF(L374&gt;0,"VENCIDA",IF(L374&gt;=-5,"POR VENCER","AL DÍA"))))</f>
        <v>PAGA</v>
      </c>
      <c r="P374" t="str">
        <v>TRANSFERENCIA</v>
      </c>
      <c r="Q374">
        <f>IF(N($H374)&lt;2,"",IF(K374="","",K374+31))</f>
        <v>46131</v>
      </c>
      <c r="R374">
        <f>IF(Q374="","",TODAY()-Q374)</f>
        <v>187</v>
      </c>
      <c r="S374">
        <v>46128</v>
      </c>
      <c r="T374">
        <v>1000000</v>
      </c>
      <c r="U374" t="str">
        <f>IF(Q374="","SIN ESTADO",IF(S374&lt;&gt;"","PAGA",IF(R374&gt;0,"VENCIDA",IF(R374&gt;=-5,"POR VENCER","AL DÍA"))))</f>
        <v>PAGA</v>
      </c>
      <c r="V374" t="str">
        <v>TRANSFERENCIA</v>
      </c>
      <c r="W374">
        <f>IF(N($H374)&lt;3,"",IF(Q374="","",Q374+31))</f>
        <v>46162</v>
      </c>
      <c r="X374">
        <f>IF(W374="","",TODAY()-W374)</f>
        <v>156</v>
      </c>
      <c r="Y374">
        <v>46158</v>
      </c>
      <c r="Z374">
        <v>1000000</v>
      </c>
      <c r="AA374" t="str">
        <f>IF(W374="","SIN ESTADO",IF(Y374&lt;&gt;"","PAGA",IF(X374&gt;0,"VENCIDA",IF(X374&gt;=-5,"POR VENCER","AL DÍA"))))</f>
        <v>PAGA</v>
      </c>
      <c r="AB374" t="str">
        <v>TRANSFERENCIA</v>
      </c>
      <c r="AC374">
        <f>IF(N($H374)&lt;4,"",IF(W374="","",W374+31))</f>
        <v>46193</v>
      </c>
      <c r="AD374">
        <f>IF(AC374="","",TODAY()-AC374)</f>
        <v>125</v>
      </c>
      <c r="AE374">
        <v>46189</v>
      </c>
      <c r="AF374">
        <v>1000000</v>
      </c>
      <c r="AG374" t="str">
        <f>IF(AC374="","SIN ESTADO",IF(AE374&lt;&gt;"","PAGA",IF(AD374&gt;0,"VENCIDA",IF(AD374&gt;=-5,"POR VENCER","AL DÍA"))))</f>
        <v>PAGA</v>
      </c>
      <c r="AH374" t="str">
        <v>TRANSFERENCIA</v>
      </c>
      <c r="AI374">
        <f>IF(N($H374)&lt;5,"",IF(AC374="","",AC374+31))</f>
        <v>46224</v>
      </c>
      <c r="AJ374">
        <f>IF(AI374="","",TODAY()-AI374)</f>
        <v>94</v>
      </c>
      <c r="AK374">
        <v>46220</v>
      </c>
      <c r="AL374">
        <v>1000000</v>
      </c>
      <c r="AM374" t="str">
        <f>IF(AI374="","SIN ESTADO",IF(AK374&lt;&gt;"","PAGA",IF(AJ374&gt;0,"VENCIDA",IF(AJ374&gt;=-5,"POR VENCER","AL DÍA"))))</f>
        <v>PAGA</v>
      </c>
      <c r="AN374" t="str">
        <v>TRANSFERENCIA</v>
      </c>
      <c r="AO374">
        <f>IF(N($H374)&lt;6,"",IF(AI374="","",AI374+31))</f>
        <v>46255</v>
      </c>
      <c r="AP374">
        <f>IF(AO374="","",TODAY()-AO374)</f>
        <v>63</v>
      </c>
      <c r="AQ374">
        <v>46253</v>
      </c>
      <c r="AR374">
        <v>1000000</v>
      </c>
      <c r="AS374" t="str">
        <f>IF(AO374="","SIN ESTADO",IF(AQ374&lt;&gt;"","PAGA",IF(AP374&gt;0,"VENCIDA",IF(AP374&gt;=-5,"POR VENCER","AL DÍA"))))</f>
        <v>PAGA</v>
      </c>
      <c r="AT374" t="str">
        <v>TRANSFERENCIA</v>
      </c>
      <c r="AU374">
        <f>IF(N($H374)&lt;7,"",IF(AO374="","",AO374+31))</f>
        <v>46286</v>
      </c>
      <c r="AV374">
        <f>IF(AU374="","",TODAY()-AU374)</f>
        <v>32</v>
      </c>
      <c r="AY374" t="str">
        <f>IF(AU374="","SIN ESTADO",IF(AW374&lt;&gt;"","PAGA",IF(AV374&gt;0,"VENCIDA",IF(AV374&gt;=-5,"POR VENCER","AL DÍA"))))</f>
        <v>VENCIDA</v>
      </c>
      <c r="BA374">
        <f>IF(N($H374)&lt;8,"",IF(AU374="","",AU374+31))</f>
        <v>46317</v>
      </c>
      <c r="BB374">
        <f>IF(BA374="","",TODAY()-BA374)</f>
        <v>1</v>
      </c>
      <c r="BE374" t="str">
        <f>IF(BA374="","SIN ESTADO",IF(BC374&lt;&gt;"","PAGA",IF(BB374&gt;0,"VENCIDA",IF(BB374&gt;=-5,"POR VENCER","AL DÍA"))))</f>
        <v>VENCIDA</v>
      </c>
      <c r="BG374">
        <f>IF(N($H374)&lt;9,"",IF(BA374="","",BA374+31))</f>
        <v>46348</v>
      </c>
      <c r="BH374">
        <f>IF(BG374="","",TODAY()-BG374)</f>
        <v>-30</v>
      </c>
      <c r="BK374" t="str">
        <f>IF(BG374="","SIN ESTADO",IF(BI374&lt;&gt;"","PAGA",IF(BH374&gt;0,"VENCIDA",IF(BH374&gt;=-5,"POR VENCER","AL DÍA"))))</f>
        <v>AL DÍA</v>
      </c>
      <c r="BM374">
        <f>IF(N($H374)&lt;10,"",IF(BG374="","",BG374+31))</f>
        <v>46379</v>
      </c>
      <c r="BN374">
        <f>IF(BM374="","",TODAY()-BM374)</f>
        <v>-61</v>
      </c>
      <c r="BQ374" t="str">
        <f>IF(BM374="","SIN ESTADO",IF(BO374&lt;&gt;"","PAGA",IF(BN374&gt;0,"VENCIDA",IF(BN374&gt;=-5,"POR VENCER","AL DÍA"))))</f>
        <v>AL DÍA</v>
      </c>
      <c r="BS374">
        <f>IF(N($H374)&lt;11,"",IF(BM374="","",BM374+31))</f>
        <v>46410</v>
      </c>
      <c r="BT374">
        <f>IF(BS374="","",TODAY()-BS374)</f>
        <v>-92</v>
      </c>
      <c r="BW374" t="str">
        <f>IF(BS374="","SIN ESTADO",IF(BU374&lt;&gt;"","PAGA",IF(BT374&gt;0,"VENCIDA",IF(BT374&gt;=-5,"POR VENCER","AL DÍA"))))</f>
        <v>AL DÍA</v>
      </c>
      <c r="BY374">
        <f>IF(N($H374)&lt;12,"",IF(BS374="","",BS374+31))</f>
        <v>46441</v>
      </c>
      <c r="BZ374">
        <f>IF(BY374="","",TODAY()-BY374)</f>
        <v>-123</v>
      </c>
      <c r="CC374" t="str">
        <f>IF(BY374="","SIN ESTADO",IF(CA374&lt;&gt;"","PAGA",IF(BZ374&gt;0,"VENCIDA",IF(BZ374&gt;=-5,"POR VENCER","AL DÍA"))))</f>
        <v>AL DÍA</v>
      </c>
      <c r="CE374">
        <f>IF(N($H374)&lt;13,"",IF(BY374="","",BY374+31))</f>
        <v>46472</v>
      </c>
      <c r="CF374">
        <f>IF(CE374="","",TODAY()-CE374)</f>
        <v>-154</v>
      </c>
      <c r="CI374" t="str">
        <f>IF(CE374="","SIN ESTADO",IF(CG374&lt;&gt;"","PAGA",IF(CF374&gt;0,"VENCIDA",IF(CF374&gt;=-5,"POR VENCER","AL DÍA"))))</f>
        <v>AL DÍA</v>
      </c>
      <c r="CK374">
        <f>IF(N($H374)&lt;14,"",IF(CE374="","",CE374+31))</f>
        <v>46503</v>
      </c>
      <c r="CL374">
        <f>IF(CK374="","",TODAY()-CK374)</f>
        <v>-185</v>
      </c>
      <c r="CO374" t="str">
        <f>IF(CK374="","SIN ESTADO",IF(CM374&lt;&gt;"","PAGA",IF(CL374&gt;0,"VENCIDA",IF(CL374&gt;=-5,"POR VENCER","AL DÍA"))))</f>
        <v>AL DÍA</v>
      </c>
      <c r="CQ374">
        <f>IF(N($H374)&lt;15,"",IF(CK374="","",CK374+31))</f>
        <v>46534</v>
      </c>
      <c r="CR374">
        <f>IF(CQ374="","",TODAY()-CQ374)</f>
        <v>-216</v>
      </c>
      <c r="CU374" t="str">
        <f>IF(CQ374="","SIN ESTADO",IF(CS374&lt;&gt;"","PAGA",IF(CR374&gt;0,"VENCIDA",IF(CR374&gt;=-5,"POR VENCER","AL DÍA"))))</f>
        <v>AL DÍA</v>
      </c>
      <c r="CW374">
        <f>IF(N($H374)&lt;16,"",IF(CQ374="","",CQ374+31))</f>
        <v>46565</v>
      </c>
      <c r="CX374">
        <f>IF(CW374="","",TODAY()-CW374)</f>
        <v>-247</v>
      </c>
      <c r="DA374" t="str">
        <f>IF(CW374="","SIN ESTADO",IF(CY374&lt;&gt;"","PAGA",IF(CX374&gt;0,"VENCIDA",IF(CX374&gt;=-5,"POR VENCER","AL DÍA"))))</f>
        <v>AL DÍA</v>
      </c>
      <c r="DC374">
        <f>IF(N($H374)&lt;17,"",IF(CW374="","",CW374+31))</f>
        <v>46596</v>
      </c>
      <c r="DD374">
        <f>IF(DC374="","",TODAY()-DC374)</f>
        <v>-278</v>
      </c>
      <c r="DG374" t="str">
        <f>IF(DC374="","SIN ESTADO",IF(DE374&lt;&gt;"","PAGA",IF(DD374&gt;0,"VENCIDA",IF(DD374&gt;=-5,"POR VENCER","AL DÍA"))))</f>
        <v>AL DÍA</v>
      </c>
      <c r="DI374">
        <f>IF(N($H374)&lt;18,"",IF(DC374="","",DC374+31))</f>
        <v>46627</v>
      </c>
      <c r="DJ374">
        <f>IF(DI374="","",TODAY()-DI374)</f>
        <v>-309</v>
      </c>
      <c r="DM374" t="str">
        <f>IF(DI374="","SIN ESTADO",IF(DK374&lt;&gt;"","PAGA",IF(DJ374&gt;0,"VENCIDA",IF(DJ374&gt;=-5,"POR VENCER","AL DÍA"))))</f>
        <v>AL DÍA</v>
      </c>
      <c r="DO374">
        <f>IF(N($H374)&lt;19,"",IF(DI374="","",DI374+31))</f>
        <v>46658</v>
      </c>
      <c r="DP374">
        <f>IF(DO374="","",TODAY()-DO374)</f>
        <v>-340</v>
      </c>
      <c r="DS374" t="str">
        <f>IF(DO374="","SIN ESTADO",IF(DQ374&lt;&gt;"","PAGA",IF(DP374&gt;0,"VENCIDA",IF(DP374&gt;=-5,"POR VENCER","AL DÍA"))))</f>
        <v>AL DÍA</v>
      </c>
      <c r="DU374">
        <f>IF(N($H374)&lt;20,"",IF(DO374="","",DO374+31))</f>
        <v>46689</v>
      </c>
      <c r="DV374">
        <f>IF(DU374="","",TODAY()-DU374)</f>
        <v>-371</v>
      </c>
      <c r="DY374" t="str">
        <f>IF(DU374="","SIN ESTADO",IF(DW374&lt;&gt;"","PAGA",IF(DV374&gt;0,"VENCIDA",IF(DV374&gt;=-5,"POR VENCER","AL DÍA"))))</f>
        <v>AL DÍA</v>
      </c>
      <c r="EA374">
        <f>IF(N($H374)&lt;21,"",IF(DU374="","",DU374+31))</f>
        <v>46720</v>
      </c>
      <c r="EB374">
        <f>IF(EA374="","",TODAY()-EA374)</f>
        <v>-402</v>
      </c>
      <c r="EE374" t="str">
        <f>IF(EA374="","SIN ESTADO",IF(EC374&lt;&gt;"","PAGA",IF(EB374&gt;0,"VENCIDA",IF(EB374&gt;=-5,"POR VENCER","AL DÍA"))))</f>
        <v>AL DÍA</v>
      </c>
      <c r="EG374">
        <f>IF(N($H374)&lt;22,"",IF(EA374="","",EA374+31))</f>
        <v>46751</v>
      </c>
      <c r="EH374">
        <f>IF(EG374="","",TODAY()-EG374)</f>
        <v>-433</v>
      </c>
      <c r="EK374" t="str">
        <f>IF(EG374="","SIN ESTADO",IF(EI374&lt;&gt;"","PAGA",IF(EH374&gt;0,"VENCIDA",IF(EH374&gt;=-5,"POR VENCER","AL DÍA"))))</f>
        <v>AL DÍA</v>
      </c>
      <c r="EM374">
        <f>IF(N($H374)&lt;23,"",IF(EG374="","",EG374+31))</f>
        <v>46782</v>
      </c>
      <c r="EN374">
        <f>IF(EM374="","",TODAY()-EM374)</f>
        <v>-464</v>
      </c>
      <c r="EQ374" t="str">
        <f>IF(EM374="","SIN ESTADO",IF(EO374&lt;&gt;"","PAGA",IF(EN374&gt;0,"VENCIDA",IF(EN374&gt;=-5,"POR VENCER","AL DÍA"))))</f>
        <v>AL DÍA</v>
      </c>
      <c r="ES374">
        <f>IF(N($H374)&lt;24,"",IF(EM374="","",EM374+31))</f>
        <v>46813</v>
      </c>
      <c r="ET374">
        <f>IF(ES374="","",TODAY()-ES374)</f>
        <v>-495</v>
      </c>
      <c r="EW374" t="str">
        <f>IF(ES374="","SIN ESTADO",IF(EU374&lt;&gt;"","PAGA",IF(ET374&gt;0,"VENCIDA",IF(ET374&gt;=-5,"POR VENCER","AL DÍA"))))</f>
        <v>AL DÍA</v>
      </c>
      <c r="EY374" t="str">
        <f>IF(N($H374)&lt;25,"",IF(ES374="","",ES374+31))</f>
        <v/>
      </c>
      <c r="EZ374" t="str">
        <f>IF(EY374="","",TODAY()-EY374)</f>
        <v/>
      </c>
      <c r="FC374" t="str">
        <f>IF(EY374="","SIN ESTADO",IF(FA374&lt;&gt;"","PAGA",IF(EZ374&gt;0,"VENCIDA",IF(EZ374&gt;=-5,"POR VENCER","AL DÍA"))))</f>
        <v>SIN ESTADO</v>
      </c>
      <c r="FE374" t="str">
        <f>IF(N($H374)&lt;26,"",IF(EY374="","",EY374+31))</f>
        <v/>
      </c>
      <c r="FF374" t="str">
        <f>IF(FE374="","",TODAY()-FE374)</f>
        <v/>
      </c>
      <c r="FI374" t="str">
        <f>IF(FE374="","SIN ESTADO",IF(FG374&lt;&gt;"","PAGA",IF(FF374&gt;0,"VENCIDA",IF(FF374&gt;=-5,"POR VENCER","AL DÍA"))))</f>
        <v>SIN ESTADO</v>
      </c>
      <c r="FK374" t="str">
        <f>IF(N($H374)&lt;27,"",IF(FE374="","",FE374+31))</f>
        <v/>
      </c>
      <c r="FL374" t="str">
        <f>IF(FK374="","",TODAY()-FK374)</f>
        <v/>
      </c>
      <c r="FO374" t="str">
        <f>IF(FK374="","SIN ESTADO",IF(FM374&lt;&gt;"","PAGA",IF(FL374&gt;0,"VENCIDA",IF(FL374&gt;=-5,"POR VENCER","AL DÍA"))))</f>
        <v>SIN ESTADO</v>
      </c>
      <c r="FQ374" t="str">
        <f>IF(N($H374)&lt;28,"",IF(FK374="","",FK374+31))</f>
        <v/>
      </c>
      <c r="FR374" t="str">
        <f>IF(FQ374="","",TODAY()-FQ374)</f>
        <v/>
      </c>
      <c r="FU374" t="str">
        <f>IF(FQ374="","SIN ESTADO",IF(FS374&lt;&gt;"","PAGA",IF(FR374&gt;0,"VENCIDA",IF(FR374&gt;=-5,"POR VENCER","AL DÍA"))))</f>
        <v>SIN ESTADO</v>
      </c>
      <c r="FW374" t="str">
        <f>IF(N($H374)&lt;29,"",IF(FQ374="","",FQ374+31))</f>
        <v/>
      </c>
      <c r="FX374" t="str">
        <f>IF(FW374="","",TODAY()-FW374)</f>
        <v/>
      </c>
      <c r="GA374" t="str">
        <f>IF(FW374="","SIN ESTADO",IF(FY374&lt;&gt;"","PAGA",IF(FX374&gt;0,"VENCIDA",IF(FX374&gt;=-5,"POR VENCER","AL DÍA"))))</f>
        <v>SIN ESTADO</v>
      </c>
      <c r="GC374" t="str">
        <f>IF(N($H374)&lt;30,"",IF(FW374="","",FW374+31))</f>
        <v/>
      </c>
      <c r="GD374" t="str">
        <f>IF(GC374="","",TODAY()-GC374)</f>
        <v/>
      </c>
      <c r="GG374" t="str">
        <f>IF(GC374="","SIN ESTADO",IF(GE374&lt;&gt;"","PAGA",IF(GD374&gt;0,"VENCIDA",IF(GD374&gt;=-5,"POR VENCER","AL DÍA"))))</f>
        <v>SIN ESTADO</v>
      </c>
      <c r="GI374" t="str">
        <f>IF(N($H374)&lt;31,"",IF(GC374="","",GC374+31))</f>
        <v/>
      </c>
      <c r="GJ374" t="str">
        <f>IF(GI374="","",TODAY()-GI374)</f>
        <v/>
      </c>
      <c r="GM374" t="str">
        <f>IF(GI374="","SIN ESTADO",IF(GK374&lt;&gt;"","PAGA",IF(GJ374&gt;0,"VENCIDA",IF(GJ374&gt;=-5,"POR VENCER","AL DÍA"))))</f>
        <v>SIN ESTADO</v>
      </c>
      <c r="GO374" t="str">
        <f>IF(N($H374)&lt;32,"",IF(GI374="","",GI374+31))</f>
        <v/>
      </c>
      <c r="GP374" t="str">
        <f>IF(GO374="","",TODAY()-GO374)</f>
        <v/>
      </c>
      <c r="GS374" t="str">
        <f>IF(GO374="","SIN ESTADO",IF(GQ374&lt;&gt;"","PAGA",IF(GP374&gt;0,"VENCIDA",IF(GP374&gt;=-5,"POR VENCER","AL DÍA"))))</f>
        <v>SIN ESTADO</v>
      </c>
      <c r="GU374" t="str">
        <f>IF(N($H374)&lt;33,"",IF(GO374="","",GO374+31))</f>
        <v/>
      </c>
      <c r="GV374" t="str">
        <f>IF(GU374="","",TODAY()-GU374)</f>
        <v/>
      </c>
      <c r="GY374" t="str">
        <f>IF(GU374="","SIN ESTADO",IF(GW374&lt;&gt;"","PAGA",IF(GV374&gt;0,"VENCIDA",IF(GV374&gt;=-5,"POR VENCER","AL DÍA"))))</f>
        <v>SIN ESTADO</v>
      </c>
      <c r="HA374" t="str">
        <f>IF(N($H374)&lt;34,"",IF(GU374="","",GU374+31))</f>
        <v/>
      </c>
      <c r="HB374" t="str">
        <f>IF(HA374="","",TODAY()-HA374)</f>
        <v/>
      </c>
      <c r="HE374" t="str">
        <f>IF(HA374="","SIN ESTADO",IF(HC374&lt;&gt;"","PAGA",IF(HB374&gt;0,"VENCIDA",IF(HB374&gt;=-5,"POR VENCER","AL DÍA"))))</f>
        <v>SIN ESTADO</v>
      </c>
      <c r="HG374" t="str">
        <f>IF(N($H374)&lt;35,"",IF(HA374="","",HA374+31))</f>
        <v/>
      </c>
      <c r="HH374" t="str">
        <f>IF(HG374="","",TODAY()-HG374)</f>
        <v/>
      </c>
      <c r="HK374" t="str">
        <f>IF(HG374="","SIN ESTADO",IF(HI374&lt;&gt;"","PAGA",IF(HH374&gt;0,"VENCIDA",IF(HH374&gt;=-5,"POR VENCER","AL DÍA"))))</f>
        <v>SIN ESTADO</v>
      </c>
      <c r="HM374" t="str">
        <f>IF(N($H374)&lt;36,"",IF(HG374="","",HG374+31))</f>
        <v/>
      </c>
      <c r="HN374" t="str">
        <f>IF(HM374="","",TODAY()-HM374)</f>
        <v/>
      </c>
      <c r="HQ374" t="str">
        <f>IF(HM374="","SIN ESTADO",IF(HO374&lt;&gt;"","PAGA",IF(HN374&gt;0,"VENCIDA",IF(HN374&gt;=-5,"POR VENCER","AL DÍA"))))</f>
        <v>SIN ESTADO</v>
      </c>
      <c r="HS374">
        <f>N374+T374+Z374+AF374+AL374+AR374+AX374+BD374+BJ374+BP374+BV374+CB374+CH374+CN374+CT374+CZ374+DF374+DL374+DR374+DX374+ED374+EJ374+EP374+EV374+FB374+FH374+FN374+FT374+FZ374+GF374+GL374+GR374+GX374+HD374+HJ374+HP374</f>
        <v>6000000</v>
      </c>
      <c r="HU374">
        <f>IFERROR(N($J374),0)</f>
        <v>1000000</v>
      </c>
      <c r="HW374">
        <f>SUMPRODUCT((MOD(COLUMN($M374:$HR374)-COLUMN($M374),6)=0)*ISNUMBER($M374:$HR374)*($M374:$HR374&gt;=RESUMEN!$C$26)*($M374:$HR374&lt;=RESUMEN!$C$27)*IFERROR(N($N374:$HS374),0))</f>
        <v>1000000</v>
      </c>
      <c r="HX374">
        <f>SUMPRODUCT((MOD(COLUMN($M374:$HR374)-COLUMN($M374),6)=0)*ISNUMBER($M374:$HR374)*($M374:$HR374&gt;=RESUMEN!$C$26)*($M374:$HR374&lt;=RESUMEN!$C$27))</f>
        <v>1</v>
      </c>
    </row>
    <row r="375">
      <c r="B375">
        <f>VENTAS!A374</f>
        <v>372</v>
      </c>
      <c r="C375" t="str">
        <f>VENTAS!B374</f>
        <v>LC2 - 36 - 16</v>
      </c>
      <c r="D375" t="str">
        <f>VENTAS!C374</f>
        <v>VENDIDO</v>
      </c>
      <c r="E375">
        <f>VENTAS!D374</f>
        <v>33459000</v>
      </c>
      <c r="F375">
        <f>VENTAS!J374</f>
        <v>29459000</v>
      </c>
      <c r="G375">
        <f>VENTAS!F374</f>
        <v>46069</v>
      </c>
      <c r="H375">
        <f>VENTAS!K374</f>
        <v>24</v>
      </c>
      <c r="I375" t="str">
        <f>VENTAS!M374</f>
        <v xml:space="preserve">16 DE CADA MES </v>
      </c>
      <c r="J375">
        <f>VENTAS!L374</f>
        <v>1227458.3333333333</v>
      </c>
      <c r="K375">
        <f>IF(N($H375)&lt;1,"",$G375+31)</f>
        <v>46100</v>
      </c>
      <c r="L375">
        <f>IF(K375="","",TODAY()-K375)</f>
        <v>218</v>
      </c>
      <c r="M375">
        <v>46099</v>
      </c>
      <c r="N375">
        <v>1227500</v>
      </c>
      <c r="O375" t="str">
        <f>IF(K375="","SIN ESTADO",IF(M375&lt;&gt;"","PAGA",IF(L375&gt;0,"VENCIDA",IF(L375&gt;=-5,"POR VENCER","AL DÍA"))))</f>
        <v>PAGA</v>
      </c>
      <c r="P375" t="str">
        <v>TRANSFERENCIA</v>
      </c>
      <c r="Q375">
        <f>IF(N($H375)&lt;2,"",IF(K375="","",K375+31))</f>
        <v>46131</v>
      </c>
      <c r="R375">
        <f>IF(Q375="","",TODAY()-Q375)</f>
        <v>187</v>
      </c>
      <c r="S375">
        <v>46128</v>
      </c>
      <c r="T375">
        <v>1227500</v>
      </c>
      <c r="U375" t="str">
        <f>IF(Q375="","SIN ESTADO",IF(S375&lt;&gt;"","PAGA",IF(R375&gt;0,"VENCIDA",IF(R375&gt;=-5,"POR VENCER","AL DÍA"))))</f>
        <v>PAGA</v>
      </c>
      <c r="V375" t="str">
        <v>TRANSFERENCIA</v>
      </c>
      <c r="W375">
        <f>IF(N($H375)&lt;3,"",IF(Q375="","",Q375+31))</f>
        <v>46162</v>
      </c>
      <c r="X375">
        <f>IF(W375="","",TODAY()-W375)</f>
        <v>156</v>
      </c>
      <c r="Y375">
        <v>46158</v>
      </c>
      <c r="Z375">
        <v>1227500</v>
      </c>
      <c r="AA375" t="str">
        <f>IF(W375="","SIN ESTADO",IF(Y375&lt;&gt;"","PAGA",IF(X375&gt;0,"VENCIDA",IF(X375&gt;=-5,"POR VENCER","AL DÍA"))))</f>
        <v>PAGA</v>
      </c>
      <c r="AB375" t="str">
        <v>TRANSFERENCIA</v>
      </c>
      <c r="AC375">
        <f>IF(N($H375)&lt;4,"",IF(W375="","",W375+31))</f>
        <v>46193</v>
      </c>
      <c r="AD375">
        <f>IF(AC375="","",TODAY()-AC375)</f>
        <v>125</v>
      </c>
      <c r="AE375">
        <v>46189</v>
      </c>
      <c r="AF375">
        <v>1227500</v>
      </c>
      <c r="AG375" t="str">
        <f>IF(AC375="","SIN ESTADO",IF(AE375&lt;&gt;"","PAGA",IF(AD375&gt;0,"VENCIDA",IF(AD375&gt;=-5,"POR VENCER","AL DÍA"))))</f>
        <v>PAGA</v>
      </c>
      <c r="AH375" t="str">
        <v>TRANSFERENCIA</v>
      </c>
      <c r="AI375">
        <f>IF(N($H375)&lt;5,"",IF(AC375="","",AC375+31))</f>
        <v>46224</v>
      </c>
      <c r="AJ375">
        <f>IF(AI375="","",TODAY()-AI375)</f>
        <v>94</v>
      </c>
      <c r="AK375">
        <v>46220</v>
      </c>
      <c r="AL375">
        <v>1227500</v>
      </c>
      <c r="AM375" t="str">
        <f>IF(AI375="","SIN ESTADO",IF(AK375&lt;&gt;"","PAGA",IF(AJ375&gt;0,"VENCIDA",IF(AJ375&gt;=-5,"POR VENCER","AL DÍA"))))</f>
        <v>PAGA</v>
      </c>
      <c r="AN375" t="str">
        <v>TRANSFERENCIA</v>
      </c>
      <c r="AO375">
        <f>IF(N($H375)&lt;6,"",IF(AI375="","",AI375+31))</f>
        <v>46255</v>
      </c>
      <c r="AP375">
        <f>IF(AO375="","",TODAY()-AO375)</f>
        <v>63</v>
      </c>
      <c r="AQ375">
        <v>46253</v>
      </c>
      <c r="AR375">
        <v>1227500</v>
      </c>
      <c r="AS375" t="str">
        <f>IF(AO375="","SIN ESTADO",IF(AQ375&lt;&gt;"","PAGA",IF(AP375&gt;0,"VENCIDA",IF(AP375&gt;=-5,"POR VENCER","AL DÍA"))))</f>
        <v>PAGA</v>
      </c>
      <c r="AT375" t="str">
        <v>TRANSFERENCIA</v>
      </c>
      <c r="AU375">
        <f>IF(N($H375)&lt;7,"",IF(AO375="","",AO375+31))</f>
        <v>46286</v>
      </c>
      <c r="AV375">
        <f>IF(AU375="","",TODAY()-AU375)</f>
        <v>32</v>
      </c>
      <c r="AY375" t="str">
        <f>IF(AU375="","SIN ESTADO",IF(AW375&lt;&gt;"","PAGA",IF(AV375&gt;0,"VENCIDA",IF(AV375&gt;=-5,"POR VENCER","AL DÍA"))))</f>
        <v>VENCIDA</v>
      </c>
      <c r="BA375">
        <f>IF(N($H375)&lt;8,"",IF(AU375="","",AU375+31))</f>
        <v>46317</v>
      </c>
      <c r="BB375">
        <f>IF(BA375="","",TODAY()-BA375)</f>
        <v>1</v>
      </c>
      <c r="BE375" t="str">
        <f>IF(BA375="","SIN ESTADO",IF(BC375&lt;&gt;"","PAGA",IF(BB375&gt;0,"VENCIDA",IF(BB375&gt;=-5,"POR VENCER","AL DÍA"))))</f>
        <v>VENCIDA</v>
      </c>
      <c r="BG375">
        <f>IF(N($H375)&lt;9,"",IF(BA375="","",BA375+31))</f>
        <v>46348</v>
      </c>
      <c r="BH375">
        <f>IF(BG375="","",TODAY()-BG375)</f>
        <v>-30</v>
      </c>
      <c r="BK375" t="str">
        <f>IF(BG375="","SIN ESTADO",IF(BI375&lt;&gt;"","PAGA",IF(BH375&gt;0,"VENCIDA",IF(BH375&gt;=-5,"POR VENCER","AL DÍA"))))</f>
        <v>AL DÍA</v>
      </c>
      <c r="BM375">
        <f>IF(N($H375)&lt;10,"",IF(BG375="","",BG375+31))</f>
        <v>46379</v>
      </c>
      <c r="BN375">
        <f>IF(BM375="","",TODAY()-BM375)</f>
        <v>-61</v>
      </c>
      <c r="BQ375" t="str">
        <f>IF(BM375="","SIN ESTADO",IF(BO375&lt;&gt;"","PAGA",IF(BN375&gt;0,"VENCIDA",IF(BN375&gt;=-5,"POR VENCER","AL DÍA"))))</f>
        <v>AL DÍA</v>
      </c>
      <c r="BS375">
        <f>IF(N($H375)&lt;11,"",IF(BM375="","",BM375+31))</f>
        <v>46410</v>
      </c>
      <c r="BT375">
        <f>IF(BS375="","",TODAY()-BS375)</f>
        <v>-92</v>
      </c>
      <c r="BW375" t="str">
        <f>IF(BS375="","SIN ESTADO",IF(BU375&lt;&gt;"","PAGA",IF(BT375&gt;0,"VENCIDA",IF(BT375&gt;=-5,"POR VENCER","AL DÍA"))))</f>
        <v>AL DÍA</v>
      </c>
      <c r="BY375">
        <f>IF(N($H375)&lt;12,"",IF(BS375="","",BS375+31))</f>
        <v>46441</v>
      </c>
      <c r="BZ375">
        <f>IF(BY375="","",TODAY()-BY375)</f>
        <v>-123</v>
      </c>
      <c r="CC375" t="str">
        <f>IF(BY375="","SIN ESTADO",IF(CA375&lt;&gt;"","PAGA",IF(BZ375&gt;0,"VENCIDA",IF(BZ375&gt;=-5,"POR VENCER","AL DÍA"))))</f>
        <v>AL DÍA</v>
      </c>
      <c r="CE375">
        <f>IF(N($H375)&lt;13,"",IF(BY375="","",BY375+31))</f>
        <v>46472</v>
      </c>
      <c r="CF375">
        <f>IF(CE375="","",TODAY()-CE375)</f>
        <v>-154</v>
      </c>
      <c r="CI375" t="str">
        <f>IF(CE375="","SIN ESTADO",IF(CG375&lt;&gt;"","PAGA",IF(CF375&gt;0,"VENCIDA",IF(CF375&gt;=-5,"POR VENCER","AL DÍA"))))</f>
        <v>AL DÍA</v>
      </c>
      <c r="CK375">
        <f>IF(N($H375)&lt;14,"",IF(CE375="","",CE375+31))</f>
        <v>46503</v>
      </c>
      <c r="CL375">
        <f>IF(CK375="","",TODAY()-CK375)</f>
        <v>-185</v>
      </c>
      <c r="CO375" t="str">
        <f>IF(CK375="","SIN ESTADO",IF(CM375&lt;&gt;"","PAGA",IF(CL375&gt;0,"VENCIDA",IF(CL375&gt;=-5,"POR VENCER","AL DÍA"))))</f>
        <v>AL DÍA</v>
      </c>
      <c r="CQ375">
        <f>IF(N($H375)&lt;15,"",IF(CK375="","",CK375+31))</f>
        <v>46534</v>
      </c>
      <c r="CR375">
        <f>IF(CQ375="","",TODAY()-CQ375)</f>
        <v>-216</v>
      </c>
      <c r="CU375" t="str">
        <f>IF(CQ375="","SIN ESTADO",IF(CS375&lt;&gt;"","PAGA",IF(CR375&gt;0,"VENCIDA",IF(CR375&gt;=-5,"POR VENCER","AL DÍA"))))</f>
        <v>AL DÍA</v>
      </c>
      <c r="CW375">
        <f>IF(N($H375)&lt;16,"",IF(CQ375="","",CQ375+31))</f>
        <v>46565</v>
      </c>
      <c r="CX375">
        <f>IF(CW375="","",TODAY()-CW375)</f>
        <v>-247</v>
      </c>
      <c r="DA375" t="str">
        <f>IF(CW375="","SIN ESTADO",IF(CY375&lt;&gt;"","PAGA",IF(CX375&gt;0,"VENCIDA",IF(CX375&gt;=-5,"POR VENCER","AL DÍA"))))</f>
        <v>AL DÍA</v>
      </c>
      <c r="DC375">
        <f>IF(N($H375)&lt;17,"",IF(CW375="","",CW375+31))</f>
        <v>46596</v>
      </c>
      <c r="DD375">
        <f>IF(DC375="","",TODAY()-DC375)</f>
        <v>-278</v>
      </c>
      <c r="DG375" t="str">
        <f>IF(DC375="","SIN ESTADO",IF(DE375&lt;&gt;"","PAGA",IF(DD375&gt;0,"VENCIDA",IF(DD375&gt;=-5,"POR VENCER","AL DÍA"))))</f>
        <v>AL DÍA</v>
      </c>
      <c r="DI375">
        <f>IF(N($H375)&lt;18,"",IF(DC375="","",DC375+31))</f>
        <v>46627</v>
      </c>
      <c r="DJ375">
        <f>IF(DI375="","",TODAY()-DI375)</f>
        <v>-309</v>
      </c>
      <c r="DM375" t="str">
        <f>IF(DI375="","SIN ESTADO",IF(DK375&lt;&gt;"","PAGA",IF(DJ375&gt;0,"VENCIDA",IF(DJ375&gt;=-5,"POR VENCER","AL DÍA"))))</f>
        <v>AL DÍA</v>
      </c>
      <c r="DO375">
        <f>IF(N($H375)&lt;19,"",IF(DI375="","",DI375+31))</f>
        <v>46658</v>
      </c>
      <c r="DP375">
        <f>IF(DO375="","",TODAY()-DO375)</f>
        <v>-340</v>
      </c>
      <c r="DS375" t="str">
        <f>IF(DO375="","SIN ESTADO",IF(DQ375&lt;&gt;"","PAGA",IF(DP375&gt;0,"VENCIDA",IF(DP375&gt;=-5,"POR VENCER","AL DÍA"))))</f>
        <v>AL DÍA</v>
      </c>
      <c r="DU375">
        <f>IF(N($H375)&lt;20,"",IF(DO375="","",DO375+31))</f>
        <v>46689</v>
      </c>
      <c r="DV375">
        <f>IF(DU375="","",TODAY()-DU375)</f>
        <v>-371</v>
      </c>
      <c r="DY375" t="str">
        <f>IF(DU375="","SIN ESTADO",IF(DW375&lt;&gt;"","PAGA",IF(DV375&gt;0,"VENCIDA",IF(DV375&gt;=-5,"POR VENCER","AL DÍA"))))</f>
        <v>AL DÍA</v>
      </c>
      <c r="EA375">
        <f>IF(N($H375)&lt;21,"",IF(DU375="","",DU375+31))</f>
        <v>46720</v>
      </c>
      <c r="EB375">
        <f>IF(EA375="","",TODAY()-EA375)</f>
        <v>-402</v>
      </c>
      <c r="EE375" t="str">
        <f>IF(EA375="","SIN ESTADO",IF(EC375&lt;&gt;"","PAGA",IF(EB375&gt;0,"VENCIDA",IF(EB375&gt;=-5,"POR VENCER","AL DÍA"))))</f>
        <v>AL DÍA</v>
      </c>
      <c r="EG375">
        <f>IF(N($H375)&lt;22,"",IF(EA375="","",EA375+31))</f>
        <v>46751</v>
      </c>
      <c r="EH375">
        <f>IF(EG375="","",TODAY()-EG375)</f>
        <v>-433</v>
      </c>
      <c r="EK375" t="str">
        <f>IF(EG375="","SIN ESTADO",IF(EI375&lt;&gt;"","PAGA",IF(EH375&gt;0,"VENCIDA",IF(EH375&gt;=-5,"POR VENCER","AL DÍA"))))</f>
        <v>AL DÍA</v>
      </c>
      <c r="EM375">
        <f>IF(N($H375)&lt;23,"",IF(EG375="","",EG375+31))</f>
        <v>46782</v>
      </c>
      <c r="EN375">
        <f>IF(EM375="","",TODAY()-EM375)</f>
        <v>-464</v>
      </c>
      <c r="EQ375" t="str">
        <f>IF(EM375="","SIN ESTADO",IF(EO375&lt;&gt;"","PAGA",IF(EN375&gt;0,"VENCIDA",IF(EN375&gt;=-5,"POR VENCER","AL DÍA"))))</f>
        <v>AL DÍA</v>
      </c>
      <c r="ES375">
        <f>IF(N($H375)&lt;24,"",IF(EM375="","",EM375+31))</f>
        <v>46813</v>
      </c>
      <c r="ET375">
        <f>IF(ES375="","",TODAY()-ES375)</f>
        <v>-495</v>
      </c>
      <c r="EW375" t="str">
        <f>IF(ES375="","SIN ESTADO",IF(EU375&lt;&gt;"","PAGA",IF(ET375&gt;0,"VENCIDA",IF(ET375&gt;=-5,"POR VENCER","AL DÍA"))))</f>
        <v>AL DÍA</v>
      </c>
      <c r="EY375" t="str">
        <f>IF(N($H375)&lt;25,"",IF(ES375="","",ES375+31))</f>
        <v/>
      </c>
      <c r="EZ375" t="str">
        <f>IF(EY375="","",TODAY()-EY375)</f>
        <v/>
      </c>
      <c r="FC375" t="str">
        <f>IF(EY375="","SIN ESTADO",IF(FA375&lt;&gt;"","PAGA",IF(EZ375&gt;0,"VENCIDA",IF(EZ375&gt;=-5,"POR VENCER","AL DÍA"))))</f>
        <v>SIN ESTADO</v>
      </c>
      <c r="FE375" t="str">
        <f>IF(N($H375)&lt;26,"",IF(EY375="","",EY375+31))</f>
        <v/>
      </c>
      <c r="FF375" t="str">
        <f>IF(FE375="","",TODAY()-FE375)</f>
        <v/>
      </c>
      <c r="FI375" t="str">
        <f>IF(FE375="","SIN ESTADO",IF(FG375&lt;&gt;"","PAGA",IF(FF375&gt;0,"VENCIDA",IF(FF375&gt;=-5,"POR VENCER","AL DÍA"))))</f>
        <v>SIN ESTADO</v>
      </c>
      <c r="FK375" t="str">
        <f>IF(N($H375)&lt;27,"",IF(FE375="","",FE375+31))</f>
        <v/>
      </c>
      <c r="FL375" t="str">
        <f>IF(FK375="","",TODAY()-FK375)</f>
        <v/>
      </c>
      <c r="FO375" t="str">
        <f>IF(FK375="","SIN ESTADO",IF(FM375&lt;&gt;"","PAGA",IF(FL375&gt;0,"VENCIDA",IF(FL375&gt;=-5,"POR VENCER","AL DÍA"))))</f>
        <v>SIN ESTADO</v>
      </c>
      <c r="FQ375" t="str">
        <f>IF(N($H375)&lt;28,"",IF(FK375="","",FK375+31))</f>
        <v/>
      </c>
      <c r="FR375" t="str">
        <f>IF(FQ375="","",TODAY()-FQ375)</f>
        <v/>
      </c>
      <c r="FU375" t="str">
        <f>IF(FQ375="","SIN ESTADO",IF(FS375&lt;&gt;"","PAGA",IF(FR375&gt;0,"VENCIDA",IF(FR375&gt;=-5,"POR VENCER","AL DÍA"))))</f>
        <v>SIN ESTADO</v>
      </c>
      <c r="FW375" t="str">
        <f>IF(N($H375)&lt;29,"",IF(FQ375="","",FQ375+31))</f>
        <v/>
      </c>
      <c r="FX375" t="str">
        <f>IF(FW375="","",TODAY()-FW375)</f>
        <v/>
      </c>
      <c r="GA375" t="str">
        <f>IF(FW375="","SIN ESTADO",IF(FY375&lt;&gt;"","PAGA",IF(FX375&gt;0,"VENCIDA",IF(FX375&gt;=-5,"POR VENCER","AL DÍA"))))</f>
        <v>SIN ESTADO</v>
      </c>
      <c r="GC375" t="str">
        <f>IF(N($H375)&lt;30,"",IF(FW375="","",FW375+31))</f>
        <v/>
      </c>
      <c r="GD375" t="str">
        <f>IF(GC375="","",TODAY()-GC375)</f>
        <v/>
      </c>
      <c r="GG375" t="str">
        <f>IF(GC375="","SIN ESTADO",IF(GE375&lt;&gt;"","PAGA",IF(GD375&gt;0,"VENCIDA",IF(GD375&gt;=-5,"POR VENCER","AL DÍA"))))</f>
        <v>SIN ESTADO</v>
      </c>
      <c r="GI375" t="str">
        <f>IF(N($H375)&lt;31,"",IF(GC375="","",GC375+31))</f>
        <v/>
      </c>
      <c r="GJ375" t="str">
        <f>IF(GI375="","",TODAY()-GI375)</f>
        <v/>
      </c>
      <c r="GM375" t="str">
        <f>IF(GI375="","SIN ESTADO",IF(GK375&lt;&gt;"","PAGA",IF(GJ375&gt;0,"VENCIDA",IF(GJ375&gt;=-5,"POR VENCER","AL DÍA"))))</f>
        <v>SIN ESTADO</v>
      </c>
      <c r="GO375" t="str">
        <f>IF(N($H375)&lt;32,"",IF(GI375="","",GI375+31))</f>
        <v/>
      </c>
      <c r="GP375" t="str">
        <f>IF(GO375="","",TODAY()-GO375)</f>
        <v/>
      </c>
      <c r="GS375" t="str">
        <f>IF(GO375="","SIN ESTADO",IF(GQ375&lt;&gt;"","PAGA",IF(GP375&gt;0,"VENCIDA",IF(GP375&gt;=-5,"POR VENCER","AL DÍA"))))</f>
        <v>SIN ESTADO</v>
      </c>
      <c r="GU375" t="str">
        <f>IF(N($H375)&lt;33,"",IF(GO375="","",GO375+31))</f>
        <v/>
      </c>
      <c r="GV375" t="str">
        <f>IF(GU375="","",TODAY()-GU375)</f>
        <v/>
      </c>
      <c r="GY375" t="str">
        <f>IF(GU375="","SIN ESTADO",IF(GW375&lt;&gt;"","PAGA",IF(GV375&gt;0,"VENCIDA",IF(GV375&gt;=-5,"POR VENCER","AL DÍA"))))</f>
        <v>SIN ESTADO</v>
      </c>
      <c r="HA375" t="str">
        <f>IF(N($H375)&lt;34,"",IF(GU375="","",GU375+31))</f>
        <v/>
      </c>
      <c r="HB375" t="str">
        <f>IF(HA375="","",TODAY()-HA375)</f>
        <v/>
      </c>
      <c r="HE375" t="str">
        <f>IF(HA375="","SIN ESTADO",IF(HC375&lt;&gt;"","PAGA",IF(HB375&gt;0,"VENCIDA",IF(HB375&gt;=-5,"POR VENCER","AL DÍA"))))</f>
        <v>SIN ESTADO</v>
      </c>
      <c r="HG375" t="str">
        <f>IF(N($H375)&lt;35,"",IF(HA375="","",HA375+31))</f>
        <v/>
      </c>
      <c r="HH375" t="str">
        <f>IF(HG375="","",TODAY()-HG375)</f>
        <v/>
      </c>
      <c r="HK375" t="str">
        <f>IF(HG375="","SIN ESTADO",IF(HI375&lt;&gt;"","PAGA",IF(HH375&gt;0,"VENCIDA",IF(HH375&gt;=-5,"POR VENCER","AL DÍA"))))</f>
        <v>SIN ESTADO</v>
      </c>
      <c r="HM375" t="str">
        <f>IF(N($H375)&lt;36,"",IF(HG375="","",HG375+31))</f>
        <v/>
      </c>
      <c r="HN375" t="str">
        <f>IF(HM375="","",TODAY()-HM375)</f>
        <v/>
      </c>
      <c r="HQ375" t="str">
        <f>IF(HM375="","SIN ESTADO",IF(HO375&lt;&gt;"","PAGA",IF(HN375&gt;0,"VENCIDA",IF(HN375&gt;=-5,"POR VENCER","AL DÍA"))))</f>
        <v>SIN ESTADO</v>
      </c>
      <c r="HS375">
        <f>N375+T375+Z375+AF375+AL375+AR375+AX375+BD375+BJ375+BP375+BV375+CB375+CH375+CN375+CT375+CZ375+DF375+DL375+DR375+DX375+ED375+EJ375+EP375+EV375+FB375+FH375+FN375+FT375+FZ375+GF375+GL375+GR375+GX375+HD375+HJ375+HP375</f>
        <v>7365000</v>
      </c>
      <c r="HU375">
        <f>IFERROR(N($J375),0)</f>
        <v>1227458.3333333333</v>
      </c>
      <c r="HW375">
        <f>SUMPRODUCT((MOD(COLUMN($M375:$HR375)-COLUMN($M375),6)=0)*ISNUMBER($M375:$HR375)*($M375:$HR375&gt;=RESUMEN!$C$26)*($M375:$HR375&lt;=RESUMEN!$C$27)*IFERROR(N($N375:$HS375),0))</f>
        <v>1227500</v>
      </c>
      <c r="HX375">
        <f>SUMPRODUCT((MOD(COLUMN($M375:$HR375)-COLUMN($M375),6)=0)*ISNUMBER($M375:$HR375)*($M375:$HR375&gt;=RESUMEN!$C$26)*($M375:$HR375&lt;=RESUMEN!$C$27))</f>
        <v>1</v>
      </c>
    </row>
    <row r="376">
      <c r="B376">
        <f>VENTAS!A375</f>
        <v>373</v>
      </c>
      <c r="C376" t="str">
        <f>VENTAS!B375</f>
        <v xml:space="preserve">LC2 - 37 - 1 </v>
      </c>
      <c r="D376" t="str">
        <f>VENTAS!C375</f>
        <v>DISPONIBLE</v>
      </c>
      <c r="E376">
        <f>VENTAS!D375</f>
        <v>28000000</v>
      </c>
      <c r="F376">
        <f>VENTAS!J375</f>
        <v>28000000</v>
      </c>
      <c r="G376">
        <f>VENTAS!F375</f>
        <v>0</v>
      </c>
      <c r="H376">
        <f>VENTAS!K375</f>
        <v>0</v>
      </c>
      <c r="I376">
        <f>VENTAS!M375</f>
        <v>0</v>
      </c>
      <c r="J376" t="e">
        <f>VENTAS!L375</f>
        <v>#DIV/0!</v>
      </c>
      <c r="K376" t="str">
        <f>IF(N($H376)&lt;1,"",$G376+31)</f>
        <v/>
      </c>
      <c r="L376" t="str">
        <f>IF(K376="","",TODAY()-K376)</f>
        <v/>
      </c>
      <c r="O376" t="str">
        <f>IF(K376="","SIN ESTADO",IF(M376&lt;&gt;"","PAGA",IF(L376&gt;0,"VENCIDA",IF(L376&gt;=-5,"POR VENCER","AL DÍA"))))</f>
        <v>SIN ESTADO</v>
      </c>
      <c r="Q376" t="str">
        <f>IF(N($H376)&lt;2,"",IF(K376="","",K376+31))</f>
        <v/>
      </c>
      <c r="R376" t="str">
        <f>IF(Q376="","",TODAY()-Q376)</f>
        <v/>
      </c>
      <c r="U376" t="str">
        <f>IF(Q376="","SIN ESTADO",IF(S376&lt;&gt;"","PAGA",IF(R376&gt;0,"VENCIDA",IF(R376&gt;=-5,"POR VENCER","AL DÍA"))))</f>
        <v>SIN ESTADO</v>
      </c>
      <c r="W376" t="str">
        <f>IF(N($H376)&lt;3,"",IF(Q376="","",Q376+31))</f>
        <v/>
      </c>
      <c r="X376" t="str">
        <f>IF(W376="","",TODAY()-W376)</f>
        <v/>
      </c>
      <c r="AA376" t="str">
        <f>IF(W376="","SIN ESTADO",IF(Y376&lt;&gt;"","PAGA",IF(X376&gt;0,"VENCIDA",IF(X376&gt;=-5,"POR VENCER","AL DÍA"))))</f>
        <v>SIN ESTADO</v>
      </c>
      <c r="AC376" t="str">
        <f>IF(N($H376)&lt;4,"",IF(W376="","",W376+31))</f>
        <v/>
      </c>
      <c r="AD376" t="str">
        <f>IF(AC376="","",TODAY()-AC376)</f>
        <v/>
      </c>
      <c r="AG376" t="str">
        <f>IF(AC376="","SIN ESTADO",IF(AE376&lt;&gt;"","PAGA",IF(AD376&gt;0,"VENCIDA",IF(AD376&gt;=-5,"POR VENCER","AL DÍA"))))</f>
        <v>SIN ESTADO</v>
      </c>
      <c r="AI376" t="str">
        <f>IF(N($H376)&lt;5,"",IF(AC376="","",AC376+31))</f>
        <v/>
      </c>
      <c r="AJ376" t="str">
        <f>IF(AI376="","",TODAY()-AI376)</f>
        <v/>
      </c>
      <c r="AM376" t="str">
        <f>IF(AI376="","SIN ESTADO",IF(AK376&lt;&gt;"","PAGA",IF(AJ376&gt;0,"VENCIDA",IF(AJ376&gt;=-5,"POR VENCER","AL DÍA"))))</f>
        <v>SIN ESTADO</v>
      </c>
      <c r="AO376" t="str">
        <f>IF(N($H376)&lt;6,"",IF(AI376="","",AI376+31))</f>
        <v/>
      </c>
      <c r="AP376" t="str">
        <f>IF(AO376="","",TODAY()-AO376)</f>
        <v/>
      </c>
      <c r="AS376" t="str">
        <f>IF(AO376="","SIN ESTADO",IF(AQ376&lt;&gt;"","PAGA",IF(AP376&gt;0,"VENCIDA",IF(AP376&gt;=-5,"POR VENCER","AL DÍA"))))</f>
        <v>SIN ESTADO</v>
      </c>
      <c r="AU376" t="str">
        <f>IF(N($H376)&lt;7,"",IF(AO376="","",AO376+31))</f>
        <v/>
      </c>
      <c r="AV376" t="str">
        <f>IF(AU376="","",TODAY()-AU376)</f>
        <v/>
      </c>
      <c r="AY376" t="str">
        <f>IF(AU376="","SIN ESTADO",IF(AW376&lt;&gt;"","PAGA",IF(AV376&gt;0,"VENCIDA",IF(AV376&gt;=-5,"POR VENCER","AL DÍA"))))</f>
        <v>SIN ESTADO</v>
      </c>
      <c r="BA376" t="str">
        <f>IF(N($H376)&lt;8,"",IF(AU376="","",AU376+31))</f>
        <v/>
      </c>
      <c r="BB376" t="str">
        <f>IF(BA376="","",TODAY()-BA376)</f>
        <v/>
      </c>
      <c r="BE376" t="str">
        <f>IF(BA376="","SIN ESTADO",IF(BC376&lt;&gt;"","PAGA",IF(BB376&gt;0,"VENCIDA",IF(BB376&gt;=-5,"POR VENCER","AL DÍA"))))</f>
        <v>SIN ESTADO</v>
      </c>
      <c r="BG376" t="str">
        <f>IF(N($H376)&lt;9,"",IF(BA376="","",BA376+31))</f>
        <v/>
      </c>
      <c r="BH376" t="str">
        <f>IF(BG376="","",TODAY()-BG376)</f>
        <v/>
      </c>
      <c r="BK376" t="str">
        <f>IF(BG376="","SIN ESTADO",IF(BI376&lt;&gt;"","PAGA",IF(BH376&gt;0,"VENCIDA",IF(BH376&gt;=-5,"POR VENCER","AL DÍA"))))</f>
        <v>SIN ESTADO</v>
      </c>
      <c r="BM376" t="str">
        <f>IF(N($H376)&lt;10,"",IF(BG376="","",BG376+31))</f>
        <v/>
      </c>
      <c r="BN376" t="str">
        <f>IF(BM376="","",TODAY()-BM376)</f>
        <v/>
      </c>
      <c r="BQ376" t="str">
        <f>IF(BM376="","SIN ESTADO",IF(BO376&lt;&gt;"","PAGA",IF(BN376&gt;0,"VENCIDA",IF(BN376&gt;=-5,"POR VENCER","AL DÍA"))))</f>
        <v>SIN ESTADO</v>
      </c>
      <c r="BS376" t="str">
        <f>IF(N($H376)&lt;11,"",IF(BM376="","",BM376+31))</f>
        <v/>
      </c>
      <c r="BT376" t="str">
        <f>IF(BS376="","",TODAY()-BS376)</f>
        <v/>
      </c>
      <c r="BW376" t="str">
        <f>IF(BS376="","SIN ESTADO",IF(BU376&lt;&gt;"","PAGA",IF(BT376&gt;0,"VENCIDA",IF(BT376&gt;=-5,"POR VENCER","AL DÍA"))))</f>
        <v>SIN ESTADO</v>
      </c>
      <c r="BY376" t="str">
        <f>IF(N($H376)&lt;12,"",IF(BS376="","",BS376+31))</f>
        <v/>
      </c>
      <c r="BZ376" t="str">
        <f>IF(BY376="","",TODAY()-BY376)</f>
        <v/>
      </c>
      <c r="CC376" t="str">
        <f>IF(BY376="","SIN ESTADO",IF(CA376&lt;&gt;"","PAGA",IF(BZ376&gt;0,"VENCIDA",IF(BZ376&gt;=-5,"POR VENCER","AL DÍA"))))</f>
        <v>SIN ESTADO</v>
      </c>
      <c r="CE376" t="str">
        <f>IF(N($H376)&lt;13,"",IF(BY376="","",BY376+31))</f>
        <v/>
      </c>
      <c r="CF376" t="str">
        <f>IF(CE376="","",TODAY()-CE376)</f>
        <v/>
      </c>
      <c r="CI376" t="str">
        <f>IF(CE376="","SIN ESTADO",IF(CG376&lt;&gt;"","PAGA",IF(CF376&gt;0,"VENCIDA",IF(CF376&gt;=-5,"POR VENCER","AL DÍA"))))</f>
        <v>SIN ESTADO</v>
      </c>
      <c r="CK376" t="str">
        <f>IF(N($H376)&lt;14,"",IF(CE376="","",CE376+31))</f>
        <v/>
      </c>
      <c r="CL376" t="str">
        <f>IF(CK376="","",TODAY()-CK376)</f>
        <v/>
      </c>
      <c r="CO376" t="str">
        <f>IF(CK376="","SIN ESTADO",IF(CM376&lt;&gt;"","PAGA",IF(CL376&gt;0,"VENCIDA",IF(CL376&gt;=-5,"POR VENCER","AL DÍA"))))</f>
        <v>SIN ESTADO</v>
      </c>
      <c r="CQ376" t="str">
        <f>IF(N($H376)&lt;15,"",IF(CK376="","",CK376+31))</f>
        <v/>
      </c>
      <c r="CR376" t="str">
        <f>IF(CQ376="","",TODAY()-CQ376)</f>
        <v/>
      </c>
      <c r="CU376" t="str">
        <f>IF(CQ376="","SIN ESTADO",IF(CS376&lt;&gt;"","PAGA",IF(CR376&gt;0,"VENCIDA",IF(CR376&gt;=-5,"POR VENCER","AL DÍA"))))</f>
        <v>SIN ESTADO</v>
      </c>
      <c r="CW376" t="str">
        <f>IF(N($H376)&lt;16,"",IF(CQ376="","",CQ376+31))</f>
        <v/>
      </c>
      <c r="CX376" t="str">
        <f>IF(CW376="","",TODAY()-CW376)</f>
        <v/>
      </c>
      <c r="DA376" t="str">
        <f>IF(CW376="","SIN ESTADO",IF(CY376&lt;&gt;"","PAGA",IF(CX376&gt;0,"VENCIDA",IF(CX376&gt;=-5,"POR VENCER","AL DÍA"))))</f>
        <v>SIN ESTADO</v>
      </c>
      <c r="DC376" t="str">
        <f>IF(N($H376)&lt;17,"",IF(CW376="","",CW376+31))</f>
        <v/>
      </c>
      <c r="DD376" t="str">
        <f>IF(DC376="","",TODAY()-DC376)</f>
        <v/>
      </c>
      <c r="DG376" t="str">
        <f>IF(DC376="","SIN ESTADO",IF(DE376&lt;&gt;"","PAGA",IF(DD376&gt;0,"VENCIDA",IF(DD376&gt;=-5,"POR VENCER","AL DÍA"))))</f>
        <v>SIN ESTADO</v>
      </c>
      <c r="DI376" t="str">
        <f>IF(N($H376)&lt;18,"",IF(DC376="","",DC376+31))</f>
        <v/>
      </c>
      <c r="DJ376" t="str">
        <f>IF(DI376="","",TODAY()-DI376)</f>
        <v/>
      </c>
      <c r="DM376" t="str">
        <f>IF(DI376="","SIN ESTADO",IF(DK376&lt;&gt;"","PAGA",IF(DJ376&gt;0,"VENCIDA",IF(DJ376&gt;=-5,"POR VENCER","AL DÍA"))))</f>
        <v>SIN ESTADO</v>
      </c>
      <c r="DO376" t="str">
        <f>IF(N($H376)&lt;19,"",IF(DI376="","",DI376+31))</f>
        <v/>
      </c>
      <c r="DP376" t="str">
        <f>IF(DO376="","",TODAY()-DO376)</f>
        <v/>
      </c>
      <c r="DS376" t="str">
        <f>IF(DO376="","SIN ESTADO",IF(DQ376&lt;&gt;"","PAGA",IF(DP376&gt;0,"VENCIDA",IF(DP376&gt;=-5,"POR VENCER","AL DÍA"))))</f>
        <v>SIN ESTADO</v>
      </c>
      <c r="DU376" t="str">
        <f>IF(N($H376)&lt;20,"",IF(DO376="","",DO376+31))</f>
        <v/>
      </c>
      <c r="DV376" t="str">
        <f>IF(DU376="","",TODAY()-DU376)</f>
        <v/>
      </c>
      <c r="DY376" t="str">
        <f>IF(DU376="","SIN ESTADO",IF(DW376&lt;&gt;"","PAGA",IF(DV376&gt;0,"VENCIDA",IF(DV376&gt;=-5,"POR VENCER","AL DÍA"))))</f>
        <v>SIN ESTADO</v>
      </c>
      <c r="EA376" t="str">
        <f>IF(N($H376)&lt;21,"",IF(DU376="","",DU376+31))</f>
        <v/>
      </c>
      <c r="EB376" t="str">
        <f>IF(EA376="","",TODAY()-EA376)</f>
        <v/>
      </c>
      <c r="EE376" t="str">
        <f>IF(EA376="","SIN ESTADO",IF(EC376&lt;&gt;"","PAGA",IF(EB376&gt;0,"VENCIDA",IF(EB376&gt;=-5,"POR VENCER","AL DÍA"))))</f>
        <v>SIN ESTADO</v>
      </c>
      <c r="EG376" t="str">
        <f>IF(N($H376)&lt;22,"",IF(EA376="","",EA376+31))</f>
        <v/>
      </c>
      <c r="EH376" t="str">
        <f>IF(EG376="","",TODAY()-EG376)</f>
        <v/>
      </c>
      <c r="EK376" t="str">
        <f>IF(EG376="","SIN ESTADO",IF(EI376&lt;&gt;"","PAGA",IF(EH376&gt;0,"VENCIDA",IF(EH376&gt;=-5,"POR VENCER","AL DÍA"))))</f>
        <v>SIN ESTADO</v>
      </c>
      <c r="EM376" t="str">
        <f>IF(N($H376)&lt;23,"",IF(EG376="","",EG376+31))</f>
        <v/>
      </c>
      <c r="EN376" t="str">
        <f>IF(EM376="","",TODAY()-EM376)</f>
        <v/>
      </c>
      <c r="EQ376" t="str">
        <f>IF(EM376="","SIN ESTADO",IF(EO376&lt;&gt;"","PAGA",IF(EN376&gt;0,"VENCIDA",IF(EN376&gt;=-5,"POR VENCER","AL DÍA"))))</f>
        <v>SIN ESTADO</v>
      </c>
      <c r="ES376" t="str">
        <f>IF(N($H376)&lt;24,"",IF(EM376="","",EM376+31))</f>
        <v/>
      </c>
      <c r="ET376" t="str">
        <f>IF(ES376="","",TODAY()-ES376)</f>
        <v/>
      </c>
      <c r="EW376" t="str">
        <f>IF(ES376="","SIN ESTADO",IF(EU376&lt;&gt;"","PAGA",IF(ET376&gt;0,"VENCIDA",IF(ET376&gt;=-5,"POR VENCER","AL DÍA"))))</f>
        <v>SIN ESTADO</v>
      </c>
      <c r="EY376" t="str">
        <f>IF(N($H376)&lt;25,"",IF(ES376="","",ES376+31))</f>
        <v/>
      </c>
      <c r="EZ376" t="str">
        <f>IF(EY376="","",TODAY()-EY376)</f>
        <v/>
      </c>
      <c r="FC376" t="str">
        <f>IF(EY376="","SIN ESTADO",IF(FA376&lt;&gt;"","PAGA",IF(EZ376&gt;0,"VENCIDA",IF(EZ376&gt;=-5,"POR VENCER","AL DÍA"))))</f>
        <v>SIN ESTADO</v>
      </c>
      <c r="FE376" t="str">
        <f>IF(N($H376)&lt;26,"",IF(EY376="","",EY376+31))</f>
        <v/>
      </c>
      <c r="FF376" t="str">
        <f>IF(FE376="","",TODAY()-FE376)</f>
        <v/>
      </c>
      <c r="FI376" t="str">
        <f>IF(FE376="","SIN ESTADO",IF(FG376&lt;&gt;"","PAGA",IF(FF376&gt;0,"VENCIDA",IF(FF376&gt;=-5,"POR VENCER","AL DÍA"))))</f>
        <v>SIN ESTADO</v>
      </c>
      <c r="FK376" t="str">
        <f>IF(N($H376)&lt;27,"",IF(FE376="","",FE376+31))</f>
        <v/>
      </c>
      <c r="FL376" t="str">
        <f>IF(FK376="","",TODAY()-FK376)</f>
        <v/>
      </c>
      <c r="FO376" t="str">
        <f>IF(FK376="","SIN ESTADO",IF(FM376&lt;&gt;"","PAGA",IF(FL376&gt;0,"VENCIDA",IF(FL376&gt;=-5,"POR VENCER","AL DÍA"))))</f>
        <v>SIN ESTADO</v>
      </c>
      <c r="FQ376" t="str">
        <f>IF(N($H376)&lt;28,"",IF(FK376="","",FK376+31))</f>
        <v/>
      </c>
      <c r="FR376" t="str">
        <f>IF(FQ376="","",TODAY()-FQ376)</f>
        <v/>
      </c>
      <c r="FU376" t="str">
        <f>IF(FQ376="","SIN ESTADO",IF(FS376&lt;&gt;"","PAGA",IF(FR376&gt;0,"VENCIDA",IF(FR376&gt;=-5,"POR VENCER","AL DÍA"))))</f>
        <v>SIN ESTADO</v>
      </c>
      <c r="FW376" t="str">
        <f>IF(N($H376)&lt;29,"",IF(FQ376="","",FQ376+31))</f>
        <v/>
      </c>
      <c r="FX376" t="str">
        <f>IF(FW376="","",TODAY()-FW376)</f>
        <v/>
      </c>
      <c r="GA376" t="str">
        <f>IF(FW376="","SIN ESTADO",IF(FY376&lt;&gt;"","PAGA",IF(FX376&gt;0,"VENCIDA",IF(FX376&gt;=-5,"POR VENCER","AL DÍA"))))</f>
        <v>SIN ESTADO</v>
      </c>
      <c r="GC376" t="str">
        <f>IF(N($H376)&lt;30,"",IF(FW376="","",FW376+31))</f>
        <v/>
      </c>
      <c r="GD376" t="str">
        <f>IF(GC376="","",TODAY()-GC376)</f>
        <v/>
      </c>
      <c r="GG376" t="str">
        <f>IF(GC376="","SIN ESTADO",IF(GE376&lt;&gt;"","PAGA",IF(GD376&gt;0,"VENCIDA",IF(GD376&gt;=-5,"POR VENCER","AL DÍA"))))</f>
        <v>SIN ESTADO</v>
      </c>
      <c r="GI376" t="str">
        <f>IF(N($H376)&lt;31,"",IF(GC376="","",GC376+31))</f>
        <v/>
      </c>
      <c r="GJ376" t="str">
        <f>IF(GI376="","",TODAY()-GI376)</f>
        <v/>
      </c>
      <c r="GM376" t="str">
        <f>IF(GI376="","SIN ESTADO",IF(GK376&lt;&gt;"","PAGA",IF(GJ376&gt;0,"VENCIDA",IF(GJ376&gt;=-5,"POR VENCER","AL DÍA"))))</f>
        <v>SIN ESTADO</v>
      </c>
      <c r="GO376" t="str">
        <f>IF(N($H376)&lt;32,"",IF(GI376="","",GI376+31))</f>
        <v/>
      </c>
      <c r="GP376" t="str">
        <f>IF(GO376="","",TODAY()-GO376)</f>
        <v/>
      </c>
      <c r="GS376" t="str">
        <f>IF(GO376="","SIN ESTADO",IF(GQ376&lt;&gt;"","PAGA",IF(GP376&gt;0,"VENCIDA",IF(GP376&gt;=-5,"POR VENCER","AL DÍA"))))</f>
        <v>SIN ESTADO</v>
      </c>
      <c r="GU376" t="str">
        <f>IF(N($H376)&lt;33,"",IF(GO376="","",GO376+31))</f>
        <v/>
      </c>
      <c r="GV376" t="str">
        <f>IF(GU376="","",TODAY()-GU376)</f>
        <v/>
      </c>
      <c r="GY376" t="str">
        <f>IF(GU376="","SIN ESTADO",IF(GW376&lt;&gt;"","PAGA",IF(GV376&gt;0,"VENCIDA",IF(GV376&gt;=-5,"POR VENCER","AL DÍA"))))</f>
        <v>SIN ESTADO</v>
      </c>
      <c r="HA376" t="str">
        <f>IF(N($H376)&lt;34,"",IF(GU376="","",GU376+31))</f>
        <v/>
      </c>
      <c r="HB376" t="str">
        <f>IF(HA376="","",TODAY()-HA376)</f>
        <v/>
      </c>
      <c r="HE376" t="str">
        <f>IF(HA376="","SIN ESTADO",IF(HC376&lt;&gt;"","PAGA",IF(HB376&gt;0,"VENCIDA",IF(HB376&gt;=-5,"POR VENCER","AL DÍA"))))</f>
        <v>SIN ESTADO</v>
      </c>
      <c r="HG376" t="str">
        <f>IF(N($H376)&lt;35,"",IF(HA376="","",HA376+31))</f>
        <v/>
      </c>
      <c r="HH376" t="str">
        <f>IF(HG376="","",TODAY()-HG376)</f>
        <v/>
      </c>
      <c r="HK376" t="str">
        <f>IF(HG376="","SIN ESTADO",IF(HI376&lt;&gt;"","PAGA",IF(HH376&gt;0,"VENCIDA",IF(HH376&gt;=-5,"POR VENCER","AL DÍA"))))</f>
        <v>SIN ESTADO</v>
      </c>
      <c r="HM376" t="str">
        <f>IF(N($H376)&lt;36,"",IF(HG376="","",HG376+31))</f>
        <v/>
      </c>
      <c r="HN376" t="str">
        <f>IF(HM376="","",TODAY()-HM376)</f>
        <v/>
      </c>
      <c r="HQ376" t="str">
        <f>IF(HM376="","SIN ESTADO",IF(HO376&lt;&gt;"","PAGA",IF(HN376&gt;0,"VENCIDA",IF(HN376&gt;=-5,"POR VENCER","AL DÍA"))))</f>
        <v>SIN ESTADO</v>
      </c>
      <c r="HS376">
        <f>N376+T376+Z376+AF376+AL376+AR376+AX376+BD376+BJ376+BP376+BV376+CB376+CH376+CN376+CT376+CZ376+DF376+DL376+DR376+DX376+ED376+EJ376+EP376+EV376+FB376+FH376+FN376+FT376+FZ376+GF376+GL376+GR376+GX376+HD376+HJ376+HP376</f>
        <v>0</v>
      </c>
      <c r="HU376">
        <f>IFERROR(N($J376),0)</f>
        <v>0</v>
      </c>
      <c r="HW376">
        <f>SUMPRODUCT((MOD(COLUMN($M376:$HR376)-COLUMN($M376),6)=0)*ISNUMBER($M376:$HR376)*($M376:$HR376&gt;=RESUMEN!$C$26)*($M376:$HR376&lt;=RESUMEN!$C$27)*IFERROR(N($N376:$HS376),0))</f>
        <v>0</v>
      </c>
      <c r="HX376">
        <f>SUMPRODUCT((MOD(COLUMN($M376:$HR376)-COLUMN($M376),6)=0)*ISNUMBER($M376:$HR376)*($M376:$HR376&gt;=RESUMEN!$C$26)*($M376:$HR376&lt;=RESUMEN!$C$27))</f>
        <v>0</v>
      </c>
    </row>
    <row r="377">
      <c r="B377">
        <f>VENTAS!A376</f>
        <v>374</v>
      </c>
      <c r="C377" t="str">
        <f>VENTAS!B376</f>
        <v xml:space="preserve">LC2 - 37 - 2 Y 3 </v>
      </c>
      <c r="D377" t="str">
        <f>VENTAS!C376</f>
        <v>VENDIDO</v>
      </c>
      <c r="E377">
        <f>VENTAS!D376</f>
        <v>56000000</v>
      </c>
      <c r="F377">
        <f>VENTAS!J376</f>
        <v>48000000</v>
      </c>
      <c r="G377">
        <f>VENTAS!F376</f>
        <v>46101</v>
      </c>
      <c r="H377">
        <f>VENTAS!K376</f>
        <v>24</v>
      </c>
      <c r="I377" t="str">
        <f>VENTAS!M376</f>
        <v xml:space="preserve">20 DE CADA MES </v>
      </c>
      <c r="J377">
        <f>VENTAS!L376</f>
        <v>2000000</v>
      </c>
      <c r="K377">
        <f>IF(N($H377)&lt;1,"",$G377+31)</f>
        <v>46132</v>
      </c>
      <c r="L377">
        <f>IF(K377="","",TODAY()-K377)</f>
        <v>186</v>
      </c>
      <c r="M377">
        <v>46132</v>
      </c>
      <c r="N377">
        <v>2000000</v>
      </c>
      <c r="O377" t="str">
        <f>IF(K377="","SIN ESTADO",IF(M377&lt;&gt;"","PAGA",IF(L377&gt;0,"VENCIDA",IF(L377&gt;=-5,"POR VENCER","AL DÍA"))))</f>
        <v>PAGA</v>
      </c>
      <c r="P377" t="str">
        <v>EFECTIVO</v>
      </c>
      <c r="Q377">
        <f>IF(N($H377)&lt;2,"",IF(K377="","",K377+31))</f>
        <v>46163</v>
      </c>
      <c r="R377">
        <f>IF(Q377="","",TODAY()-Q377)</f>
        <v>155</v>
      </c>
      <c r="S377">
        <v>46163</v>
      </c>
      <c r="T377">
        <v>2000000</v>
      </c>
      <c r="U377" t="str">
        <f>IF(Q377="","SIN ESTADO",IF(S377&lt;&gt;"","PAGA",IF(R377&gt;0,"VENCIDA",IF(R377&gt;=-5,"POR VENCER","AL DÍA"))))</f>
        <v>PAGA</v>
      </c>
      <c r="V377" t="str">
        <v>EFECTIVO</v>
      </c>
      <c r="W377">
        <f>IF(N($H377)&lt;3,"",IF(Q377="","",Q377+31))</f>
        <v>46194</v>
      </c>
      <c r="X377">
        <f>IF(W377="","",TODAY()-W377)</f>
        <v>124</v>
      </c>
      <c r="Y377">
        <v>46192</v>
      </c>
      <c r="Z377">
        <v>2000000</v>
      </c>
      <c r="AA377" t="str">
        <f>IF(W377="","SIN ESTADO",IF(Y377&lt;&gt;"","PAGA",IF(X377&gt;0,"VENCIDA",IF(X377&gt;=-5,"POR VENCER","AL DÍA"))))</f>
        <v>PAGA</v>
      </c>
      <c r="AB377" t="str">
        <v>TRANSFERENCIA</v>
      </c>
      <c r="AC377">
        <f>IF(N($H377)&lt;4,"",IF(W377="","",W377+31))</f>
        <v>46225</v>
      </c>
      <c r="AD377">
        <f>IF(AC377="","",TODAY()-AC377)</f>
        <v>93</v>
      </c>
      <c r="AE377">
        <v>46224</v>
      </c>
      <c r="AF377">
        <v>2000000</v>
      </c>
      <c r="AG377" t="str">
        <f>IF(AC377="","SIN ESTADO",IF(AE377&lt;&gt;"","PAGA",IF(AD377&gt;0,"VENCIDA",IF(AD377&gt;=-5,"POR VENCER","AL DÍA"))))</f>
        <v>PAGA</v>
      </c>
      <c r="AH377" t="str">
        <v>TRANSFERENCIA</v>
      </c>
      <c r="AI377">
        <f>IF(N($H377)&lt;5,"",IF(AC377="","",AC377+31))</f>
        <v>46256</v>
      </c>
      <c r="AJ377">
        <f>IF(AI377="","",TODAY()-AI377)</f>
        <v>62</v>
      </c>
      <c r="AK377">
        <v>46249</v>
      </c>
      <c r="AL377">
        <v>2000000</v>
      </c>
      <c r="AM377" t="str">
        <f>IF(AI377="","SIN ESTADO",IF(AK377&lt;&gt;"","PAGA",IF(AJ377&gt;0,"VENCIDA",IF(AJ377&gt;=-5,"POR VENCER","AL DÍA"))))</f>
        <v>PAGA</v>
      </c>
      <c r="AN377" t="str">
        <v>EFECTIVO</v>
      </c>
      <c r="AO377">
        <f>IF(N($H377)&lt;6,"",IF(AI377="","",AI377+31))</f>
        <v>46287</v>
      </c>
      <c r="AP377">
        <f>IF(AO377="","",TODAY()-AO377)</f>
        <v>31</v>
      </c>
      <c r="AQ377">
        <v>46284</v>
      </c>
      <c r="AR377">
        <v>2000000</v>
      </c>
      <c r="AS377" t="str">
        <f>IF(AO377="","SIN ESTADO",IF(AQ377&lt;&gt;"","PAGA",IF(AP377&gt;0,"VENCIDA",IF(AP377&gt;=-5,"POR VENCER","AL DÍA"))))</f>
        <v>PAGA</v>
      </c>
      <c r="AT377" t="str">
        <v>TRANSFERENCIA</v>
      </c>
      <c r="AU377">
        <f>IF(N($H377)&lt;7,"",IF(AO377="","",AO377+31))</f>
        <v>46318</v>
      </c>
      <c r="AV377">
        <f>IF(AU377="","",TODAY()-AU377)</f>
        <v>0</v>
      </c>
      <c r="AY377" t="str">
        <f>IF(AU377="","SIN ESTADO",IF(AW377&lt;&gt;"","PAGA",IF(AV377&gt;0,"VENCIDA",IF(AV377&gt;=-5,"POR VENCER","AL DÍA"))))</f>
        <v>POR VENCER</v>
      </c>
      <c r="BA377">
        <f>IF(N($H377)&lt;8,"",IF(AU377="","",AU377+31))</f>
        <v>46349</v>
      </c>
      <c r="BB377">
        <f>IF(BA377="","",TODAY()-BA377)</f>
        <v>-31</v>
      </c>
      <c r="BE377" t="str">
        <f>IF(BA377="","SIN ESTADO",IF(BC377&lt;&gt;"","PAGA",IF(BB377&gt;0,"VENCIDA",IF(BB377&gt;=-5,"POR VENCER","AL DÍA"))))</f>
        <v>AL DÍA</v>
      </c>
      <c r="BG377">
        <f>IF(N($H377)&lt;9,"",IF(BA377="","",BA377+31))</f>
        <v>46380</v>
      </c>
      <c r="BH377">
        <f>IF(BG377="","",TODAY()-BG377)</f>
        <v>-62</v>
      </c>
      <c r="BK377" t="str">
        <f>IF(BG377="","SIN ESTADO",IF(BI377&lt;&gt;"","PAGA",IF(BH377&gt;0,"VENCIDA",IF(BH377&gt;=-5,"POR VENCER","AL DÍA"))))</f>
        <v>AL DÍA</v>
      </c>
      <c r="BM377">
        <f>IF(N($H377)&lt;10,"",IF(BG377="","",BG377+31))</f>
        <v>46411</v>
      </c>
      <c r="BN377">
        <f>IF(BM377="","",TODAY()-BM377)</f>
        <v>-93</v>
      </c>
      <c r="BQ377" t="str">
        <f>IF(BM377="","SIN ESTADO",IF(BO377&lt;&gt;"","PAGA",IF(BN377&gt;0,"VENCIDA",IF(BN377&gt;=-5,"POR VENCER","AL DÍA"))))</f>
        <v>AL DÍA</v>
      </c>
      <c r="BS377">
        <f>IF(N($H377)&lt;11,"",IF(BM377="","",BM377+31))</f>
        <v>46442</v>
      </c>
      <c r="BT377">
        <f>IF(BS377="","",TODAY()-BS377)</f>
        <v>-124</v>
      </c>
      <c r="BW377" t="str">
        <f>IF(BS377="","SIN ESTADO",IF(BU377&lt;&gt;"","PAGA",IF(BT377&gt;0,"VENCIDA",IF(BT377&gt;=-5,"POR VENCER","AL DÍA"))))</f>
        <v>AL DÍA</v>
      </c>
      <c r="BY377">
        <f>IF(N($H377)&lt;12,"",IF(BS377="","",BS377+31))</f>
        <v>46473</v>
      </c>
      <c r="BZ377">
        <f>IF(BY377="","",TODAY()-BY377)</f>
        <v>-155</v>
      </c>
      <c r="CC377" t="str">
        <f>IF(BY377="","SIN ESTADO",IF(CA377&lt;&gt;"","PAGA",IF(BZ377&gt;0,"VENCIDA",IF(BZ377&gt;=-5,"POR VENCER","AL DÍA"))))</f>
        <v>AL DÍA</v>
      </c>
      <c r="CE377">
        <f>IF(N($H377)&lt;13,"",IF(BY377="","",BY377+31))</f>
        <v>46504</v>
      </c>
      <c r="CF377">
        <f>IF(CE377="","",TODAY()-CE377)</f>
        <v>-186</v>
      </c>
      <c r="CI377" t="str">
        <f>IF(CE377="","SIN ESTADO",IF(CG377&lt;&gt;"","PAGA",IF(CF377&gt;0,"VENCIDA",IF(CF377&gt;=-5,"POR VENCER","AL DÍA"))))</f>
        <v>AL DÍA</v>
      </c>
      <c r="CK377">
        <f>IF(N($H377)&lt;14,"",IF(CE377="","",CE377+31))</f>
        <v>46535</v>
      </c>
      <c r="CL377">
        <f>IF(CK377="","",TODAY()-CK377)</f>
        <v>-217</v>
      </c>
      <c r="CO377" t="str">
        <f>IF(CK377="","SIN ESTADO",IF(CM377&lt;&gt;"","PAGA",IF(CL377&gt;0,"VENCIDA",IF(CL377&gt;=-5,"POR VENCER","AL DÍA"))))</f>
        <v>AL DÍA</v>
      </c>
      <c r="CQ377">
        <f>IF(N($H377)&lt;15,"",IF(CK377="","",CK377+31))</f>
        <v>46566</v>
      </c>
      <c r="CR377">
        <f>IF(CQ377="","",TODAY()-CQ377)</f>
        <v>-248</v>
      </c>
      <c r="CU377" t="str">
        <f>IF(CQ377="","SIN ESTADO",IF(CS377&lt;&gt;"","PAGA",IF(CR377&gt;0,"VENCIDA",IF(CR377&gt;=-5,"POR VENCER","AL DÍA"))))</f>
        <v>AL DÍA</v>
      </c>
      <c r="CW377">
        <f>IF(N($H377)&lt;16,"",IF(CQ377="","",CQ377+31))</f>
        <v>46597</v>
      </c>
      <c r="CX377">
        <f>IF(CW377="","",TODAY()-CW377)</f>
        <v>-279</v>
      </c>
      <c r="DA377" t="str">
        <f>IF(CW377="","SIN ESTADO",IF(CY377&lt;&gt;"","PAGA",IF(CX377&gt;0,"VENCIDA",IF(CX377&gt;=-5,"POR VENCER","AL DÍA"))))</f>
        <v>AL DÍA</v>
      </c>
      <c r="DC377">
        <f>IF(N($H377)&lt;17,"",IF(CW377="","",CW377+31))</f>
        <v>46628</v>
      </c>
      <c r="DD377">
        <f>IF(DC377="","",TODAY()-DC377)</f>
        <v>-310</v>
      </c>
      <c r="DG377" t="str">
        <f>IF(DC377="","SIN ESTADO",IF(DE377&lt;&gt;"","PAGA",IF(DD377&gt;0,"VENCIDA",IF(DD377&gt;=-5,"POR VENCER","AL DÍA"))))</f>
        <v>AL DÍA</v>
      </c>
      <c r="DI377">
        <f>IF(N($H377)&lt;18,"",IF(DC377="","",DC377+31))</f>
        <v>46659</v>
      </c>
      <c r="DJ377">
        <f>IF(DI377="","",TODAY()-DI377)</f>
        <v>-341</v>
      </c>
      <c r="DM377" t="str">
        <f>IF(DI377="","SIN ESTADO",IF(DK377&lt;&gt;"","PAGA",IF(DJ377&gt;0,"VENCIDA",IF(DJ377&gt;=-5,"POR VENCER","AL DÍA"))))</f>
        <v>AL DÍA</v>
      </c>
      <c r="DO377">
        <f>IF(N($H377)&lt;19,"",IF(DI377="","",DI377+31))</f>
        <v>46690</v>
      </c>
      <c r="DP377">
        <f>IF(DO377="","",TODAY()-DO377)</f>
        <v>-372</v>
      </c>
      <c r="DS377" t="str">
        <f>IF(DO377="","SIN ESTADO",IF(DQ377&lt;&gt;"","PAGA",IF(DP377&gt;0,"VENCIDA",IF(DP377&gt;=-5,"POR VENCER","AL DÍA"))))</f>
        <v>AL DÍA</v>
      </c>
      <c r="DU377">
        <f>IF(N($H377)&lt;20,"",IF(DO377="","",DO377+31))</f>
        <v>46721</v>
      </c>
      <c r="DV377">
        <f>IF(DU377="","",TODAY()-DU377)</f>
        <v>-403</v>
      </c>
      <c r="DY377" t="str">
        <f>IF(DU377="","SIN ESTADO",IF(DW377&lt;&gt;"","PAGA",IF(DV377&gt;0,"VENCIDA",IF(DV377&gt;=-5,"POR VENCER","AL DÍA"))))</f>
        <v>AL DÍA</v>
      </c>
      <c r="EA377">
        <f>IF(N($H377)&lt;21,"",IF(DU377="","",DU377+31))</f>
        <v>46752</v>
      </c>
      <c r="EB377">
        <f>IF(EA377="","",TODAY()-EA377)</f>
        <v>-434</v>
      </c>
      <c r="EE377" t="str">
        <f>IF(EA377="","SIN ESTADO",IF(EC377&lt;&gt;"","PAGA",IF(EB377&gt;0,"VENCIDA",IF(EB377&gt;=-5,"POR VENCER","AL DÍA"))))</f>
        <v>AL DÍA</v>
      </c>
      <c r="EG377">
        <f>IF(N($H377)&lt;22,"",IF(EA377="","",EA377+31))</f>
        <v>46783</v>
      </c>
      <c r="EH377">
        <f>IF(EG377="","",TODAY()-EG377)</f>
        <v>-465</v>
      </c>
      <c r="EK377" t="str">
        <f>IF(EG377="","SIN ESTADO",IF(EI377&lt;&gt;"","PAGA",IF(EH377&gt;0,"VENCIDA",IF(EH377&gt;=-5,"POR VENCER","AL DÍA"))))</f>
        <v>AL DÍA</v>
      </c>
      <c r="EM377">
        <f>IF(N($H377)&lt;23,"",IF(EG377="","",EG377+31))</f>
        <v>46814</v>
      </c>
      <c r="EN377">
        <f>IF(EM377="","",TODAY()-EM377)</f>
        <v>-496</v>
      </c>
      <c r="EQ377" t="str">
        <f>IF(EM377="","SIN ESTADO",IF(EO377&lt;&gt;"","PAGA",IF(EN377&gt;0,"VENCIDA",IF(EN377&gt;=-5,"POR VENCER","AL DÍA"))))</f>
        <v>AL DÍA</v>
      </c>
      <c r="ES377">
        <f>IF(N($H377)&lt;24,"",IF(EM377="","",EM377+31))</f>
        <v>46845</v>
      </c>
      <c r="ET377">
        <f>IF(ES377="","",TODAY()-ES377)</f>
        <v>-527</v>
      </c>
      <c r="EW377" t="str">
        <f>IF(ES377="","SIN ESTADO",IF(EU377&lt;&gt;"","PAGA",IF(ET377&gt;0,"VENCIDA",IF(ET377&gt;=-5,"POR VENCER","AL DÍA"))))</f>
        <v>AL DÍA</v>
      </c>
      <c r="EY377" t="str">
        <f>IF(N($H377)&lt;25,"",IF(ES377="","",ES377+31))</f>
        <v/>
      </c>
      <c r="EZ377" t="str">
        <f>IF(EY377="","",TODAY()-EY377)</f>
        <v/>
      </c>
      <c r="FC377" t="str">
        <f>IF(EY377="","SIN ESTADO",IF(FA377&lt;&gt;"","PAGA",IF(EZ377&gt;0,"VENCIDA",IF(EZ377&gt;=-5,"POR VENCER","AL DÍA"))))</f>
        <v>SIN ESTADO</v>
      </c>
      <c r="FE377" t="str">
        <f>IF(N($H377)&lt;26,"",IF(EY377="","",EY377+31))</f>
        <v/>
      </c>
      <c r="FF377" t="str">
        <f>IF(FE377="","",TODAY()-FE377)</f>
        <v/>
      </c>
      <c r="FI377" t="str">
        <f>IF(FE377="","SIN ESTADO",IF(FG377&lt;&gt;"","PAGA",IF(FF377&gt;0,"VENCIDA",IF(FF377&gt;=-5,"POR VENCER","AL DÍA"))))</f>
        <v>SIN ESTADO</v>
      </c>
      <c r="FK377" t="str">
        <f>IF(N($H377)&lt;27,"",IF(FE377="","",FE377+31))</f>
        <v/>
      </c>
      <c r="FL377" t="str">
        <f>IF(FK377="","",TODAY()-FK377)</f>
        <v/>
      </c>
      <c r="FO377" t="str">
        <f>IF(FK377="","SIN ESTADO",IF(FM377&lt;&gt;"","PAGA",IF(FL377&gt;0,"VENCIDA",IF(FL377&gt;=-5,"POR VENCER","AL DÍA"))))</f>
        <v>SIN ESTADO</v>
      </c>
      <c r="FQ377" t="str">
        <f>IF(N($H377)&lt;28,"",IF(FK377="","",FK377+31))</f>
        <v/>
      </c>
      <c r="FR377" t="str">
        <f>IF(FQ377="","",TODAY()-FQ377)</f>
        <v/>
      </c>
      <c r="FU377" t="str">
        <f>IF(FQ377="","SIN ESTADO",IF(FS377&lt;&gt;"","PAGA",IF(FR377&gt;0,"VENCIDA",IF(FR377&gt;=-5,"POR VENCER","AL DÍA"))))</f>
        <v>SIN ESTADO</v>
      </c>
      <c r="FW377" t="str">
        <f>IF(N($H377)&lt;29,"",IF(FQ377="","",FQ377+31))</f>
        <v/>
      </c>
      <c r="FX377" t="str">
        <f>IF(FW377="","",TODAY()-FW377)</f>
        <v/>
      </c>
      <c r="GA377" t="str">
        <f>IF(FW377="","SIN ESTADO",IF(FY377&lt;&gt;"","PAGA",IF(FX377&gt;0,"VENCIDA",IF(FX377&gt;=-5,"POR VENCER","AL DÍA"))))</f>
        <v>SIN ESTADO</v>
      </c>
      <c r="GC377" t="str">
        <f>IF(N($H377)&lt;30,"",IF(FW377="","",FW377+31))</f>
        <v/>
      </c>
      <c r="GD377" t="str">
        <f>IF(GC377="","",TODAY()-GC377)</f>
        <v/>
      </c>
      <c r="GG377" t="str">
        <f>IF(GC377="","SIN ESTADO",IF(GE377&lt;&gt;"","PAGA",IF(GD377&gt;0,"VENCIDA",IF(GD377&gt;=-5,"POR VENCER","AL DÍA"))))</f>
        <v>SIN ESTADO</v>
      </c>
      <c r="GI377" t="str">
        <f>IF(N($H377)&lt;31,"",IF(GC377="","",GC377+31))</f>
        <v/>
      </c>
      <c r="GJ377" t="str">
        <f>IF(GI377="","",TODAY()-GI377)</f>
        <v/>
      </c>
      <c r="GM377" t="str">
        <f>IF(GI377="","SIN ESTADO",IF(GK377&lt;&gt;"","PAGA",IF(GJ377&gt;0,"VENCIDA",IF(GJ377&gt;=-5,"POR VENCER","AL DÍA"))))</f>
        <v>SIN ESTADO</v>
      </c>
      <c r="GO377" t="str">
        <f>IF(N($H377)&lt;32,"",IF(GI377="","",GI377+31))</f>
        <v/>
      </c>
      <c r="GP377" t="str">
        <f>IF(GO377="","",TODAY()-GO377)</f>
        <v/>
      </c>
      <c r="GS377" t="str">
        <f>IF(GO377="","SIN ESTADO",IF(GQ377&lt;&gt;"","PAGA",IF(GP377&gt;0,"VENCIDA",IF(GP377&gt;=-5,"POR VENCER","AL DÍA"))))</f>
        <v>SIN ESTADO</v>
      </c>
      <c r="GU377" t="str">
        <f>IF(N($H377)&lt;33,"",IF(GO377="","",GO377+31))</f>
        <v/>
      </c>
      <c r="GV377" t="str">
        <f>IF(GU377="","",TODAY()-GU377)</f>
        <v/>
      </c>
      <c r="GY377" t="str">
        <f>IF(GU377="","SIN ESTADO",IF(GW377&lt;&gt;"","PAGA",IF(GV377&gt;0,"VENCIDA",IF(GV377&gt;=-5,"POR VENCER","AL DÍA"))))</f>
        <v>SIN ESTADO</v>
      </c>
      <c r="HA377" t="str">
        <f>IF(N($H377)&lt;34,"",IF(GU377="","",GU377+31))</f>
        <v/>
      </c>
      <c r="HB377" t="str">
        <f>IF(HA377="","",TODAY()-HA377)</f>
        <v/>
      </c>
      <c r="HE377" t="str">
        <f>IF(HA377="","SIN ESTADO",IF(HC377&lt;&gt;"","PAGA",IF(HB377&gt;0,"VENCIDA",IF(HB377&gt;=-5,"POR VENCER","AL DÍA"))))</f>
        <v>SIN ESTADO</v>
      </c>
      <c r="HG377" t="str">
        <f>IF(N($H377)&lt;35,"",IF(HA377="","",HA377+31))</f>
        <v/>
      </c>
      <c r="HH377" t="str">
        <f>IF(HG377="","",TODAY()-HG377)</f>
        <v/>
      </c>
      <c r="HK377" t="str">
        <f>IF(HG377="","SIN ESTADO",IF(HI377&lt;&gt;"","PAGA",IF(HH377&gt;0,"VENCIDA",IF(HH377&gt;=-5,"POR VENCER","AL DÍA"))))</f>
        <v>SIN ESTADO</v>
      </c>
      <c r="HM377" t="str">
        <f>IF(N($H377)&lt;36,"",IF(HG377="","",HG377+31))</f>
        <v/>
      </c>
      <c r="HN377" t="str">
        <f>IF(HM377="","",TODAY()-HM377)</f>
        <v/>
      </c>
      <c r="HQ377" t="str">
        <f>IF(HM377="","SIN ESTADO",IF(HO377&lt;&gt;"","PAGA",IF(HN377&gt;0,"VENCIDA",IF(HN377&gt;=-5,"POR VENCER","AL DÍA"))))</f>
        <v>SIN ESTADO</v>
      </c>
      <c r="HS377">
        <f>N377+T377+Z377+AF377+AL377+AR377+AX377+BD377+BJ377+BP377+BV377+CB377+CH377+CN377+CT377+CZ377+DF377+DL377+DR377+DX377+ED377+EJ377+EP377+EV377+FB377+FH377+FN377+FT377+FZ377+GF377+GL377+GR377+GX377+HD377+HJ377+HP377</f>
        <v>12000000</v>
      </c>
      <c r="HU377">
        <f>IFERROR(N($J377),0)</f>
        <v>2000000</v>
      </c>
      <c r="HW377">
        <f>SUMPRODUCT((MOD(COLUMN($M377:$HR377)-COLUMN($M377),6)=0)*ISNUMBER($M377:$HR377)*($M377:$HR377&gt;=RESUMEN!$C$26)*($M377:$HR377&lt;=RESUMEN!$C$27)*IFERROR(N($N377:$HS377),0))</f>
        <v>2000000</v>
      </c>
      <c r="HX377">
        <f>SUMPRODUCT((MOD(COLUMN($M377:$HR377)-COLUMN($M377),6)=0)*ISNUMBER($M377:$HR377)*($M377:$HR377&gt;=RESUMEN!$C$26)*($M377:$HR377&lt;=RESUMEN!$C$27))</f>
        <v>1</v>
      </c>
    </row>
    <row r="378">
      <c r="B378">
        <f>VENTAS!A377</f>
        <v>375</v>
      </c>
      <c r="C378" t="str">
        <f>VENTAS!B377</f>
        <v xml:space="preserve">LC2 - 37 - 4 </v>
      </c>
      <c r="D378" t="str">
        <f>VENTAS!C377</f>
        <v>VENDIDO</v>
      </c>
      <c r="E378">
        <f>VENTAS!D377</f>
        <v>28000000</v>
      </c>
      <c r="F378">
        <f>VENTAS!J377</f>
        <v>24000000</v>
      </c>
      <c r="G378">
        <f>VENTAS!F377</f>
        <v>46111</v>
      </c>
      <c r="H378">
        <f>VENTAS!K377</f>
        <v>24</v>
      </c>
      <c r="I378" t="str">
        <f>VENTAS!M377</f>
        <v xml:space="preserve">30 DE CADA MES </v>
      </c>
      <c r="J378">
        <f>VENTAS!L377</f>
        <v>1000000</v>
      </c>
      <c r="K378">
        <f>IF(N($H378)&lt;1,"",$G378+31)</f>
        <v>46142</v>
      </c>
      <c r="L378">
        <f>IF(K378="","",TODAY()-K378)</f>
        <v>176</v>
      </c>
      <c r="M378">
        <v>46146</v>
      </c>
      <c r="N378">
        <v>1000000</v>
      </c>
      <c r="O378" t="str">
        <f>IF(K378="","SIN ESTADO",IF(M378&lt;&gt;"","PAGA",IF(L378&gt;0,"VENCIDA",IF(L378&gt;=-5,"POR VENCER","AL DÍA"))))</f>
        <v>PAGA</v>
      </c>
      <c r="P378" t="str">
        <v>EFECTIVO</v>
      </c>
      <c r="Q378">
        <f>IF(N($H378)&lt;2,"",IF(K378="","",K378+31))</f>
        <v>46173</v>
      </c>
      <c r="R378">
        <f>IF(Q378="","",TODAY()-Q378)</f>
        <v>145</v>
      </c>
      <c r="S378">
        <v>46174</v>
      </c>
      <c r="T378">
        <v>1000000</v>
      </c>
      <c r="U378" t="str">
        <f>IF(Q378="","SIN ESTADO",IF(S378&lt;&gt;"","PAGA",IF(R378&gt;0,"VENCIDA",IF(R378&gt;=-5,"POR VENCER","AL DÍA"))))</f>
        <v>PAGA</v>
      </c>
      <c r="V378" t="str">
        <v>TRANSFERENCIA</v>
      </c>
      <c r="W378">
        <f>IF(N($H378)&lt;3,"",IF(Q378="","",Q378+31))</f>
        <v>46204</v>
      </c>
      <c r="X378">
        <f>IF(W378="","",TODAY()-W378)</f>
        <v>114</v>
      </c>
      <c r="Y378">
        <v>46204</v>
      </c>
      <c r="Z378">
        <v>1000000</v>
      </c>
      <c r="AA378" t="str">
        <f>IF(W378="","SIN ESTADO",IF(Y378&lt;&gt;"","PAGA",IF(X378&gt;0,"VENCIDA",IF(X378&gt;=-5,"POR VENCER","AL DÍA"))))</f>
        <v>PAGA</v>
      </c>
      <c r="AB378" t="str">
        <v>TRANSFERENCIA</v>
      </c>
      <c r="AC378">
        <f>IF(N($H378)&lt;4,"",IF(W378="","",W378+31))</f>
        <v>46235</v>
      </c>
      <c r="AD378">
        <f>IF(AC378="","",TODAY()-AC378)</f>
        <v>83</v>
      </c>
      <c r="AE378">
        <v>46235</v>
      </c>
      <c r="AF378">
        <v>1000000</v>
      </c>
      <c r="AG378" t="str">
        <f>IF(AC378="","SIN ESTADO",IF(AE378&lt;&gt;"","PAGA",IF(AD378&gt;0,"VENCIDA",IF(AD378&gt;=-5,"POR VENCER","AL DÍA"))))</f>
        <v>PAGA</v>
      </c>
      <c r="AH378" t="str">
        <v>TRANSFERENCIA</v>
      </c>
      <c r="AI378">
        <f>IF(N($H378)&lt;5,"",IF(AC378="","",AC378+31))</f>
        <v>46266</v>
      </c>
      <c r="AJ378">
        <f>IF(AI378="","",TODAY()-AI378)</f>
        <v>52</v>
      </c>
      <c r="AK378">
        <v>46265</v>
      </c>
      <c r="AL378">
        <v>1000000</v>
      </c>
      <c r="AM378" t="str">
        <f>IF(AI378="","SIN ESTADO",IF(AK378&lt;&gt;"","PAGA",IF(AJ378&gt;0,"VENCIDA",IF(AJ378&gt;=-5,"POR VENCER","AL DÍA"))))</f>
        <v>PAGA</v>
      </c>
      <c r="AN378" t="str">
        <v>TRANSFERENCIA</v>
      </c>
      <c r="AO378">
        <f>IF(N($H378)&lt;6,"",IF(AI378="","",AI378+31))</f>
        <v>46297</v>
      </c>
      <c r="AP378">
        <f>IF(AO378="","",TODAY()-AO378)</f>
        <v>21</v>
      </c>
      <c r="AQ378">
        <v>46296</v>
      </c>
      <c r="AR378">
        <v>1000000</v>
      </c>
      <c r="AS378" t="str">
        <f>IF(AO378="","SIN ESTADO",IF(AQ378&lt;&gt;"","PAGA",IF(AP378&gt;0,"VENCIDA",IF(AP378&gt;=-5,"POR VENCER","AL DÍA"))))</f>
        <v>PAGA</v>
      </c>
      <c r="AT378" t="str">
        <v>TRANSFERENCIA</v>
      </c>
      <c r="AU378">
        <f>IF(N($H378)&lt;7,"",IF(AO378="","",AO378+31))</f>
        <v>46328</v>
      </c>
      <c r="AV378">
        <f>IF(AU378="","",TODAY()-AU378)</f>
        <v>-10</v>
      </c>
      <c r="AY378" t="str">
        <f>IF(AU378="","SIN ESTADO",IF(AW378&lt;&gt;"","PAGA",IF(AV378&gt;0,"VENCIDA",IF(AV378&gt;=-5,"POR VENCER","AL DÍA"))))</f>
        <v>AL DÍA</v>
      </c>
      <c r="BA378">
        <f>IF(N($H378)&lt;8,"",IF(AU378="","",AU378+31))</f>
        <v>46359</v>
      </c>
      <c r="BB378">
        <f>IF(BA378="","",TODAY()-BA378)</f>
        <v>-41</v>
      </c>
      <c r="BE378" t="str">
        <f>IF(BA378="","SIN ESTADO",IF(BC378&lt;&gt;"","PAGA",IF(BB378&gt;0,"VENCIDA",IF(BB378&gt;=-5,"POR VENCER","AL DÍA"))))</f>
        <v>AL DÍA</v>
      </c>
      <c r="BG378">
        <f>IF(N($H378)&lt;9,"",IF(BA378="","",BA378+31))</f>
        <v>46390</v>
      </c>
      <c r="BH378">
        <f>IF(BG378="","",TODAY()-BG378)</f>
        <v>-72</v>
      </c>
      <c r="BK378" t="str">
        <f>IF(BG378="","SIN ESTADO",IF(BI378&lt;&gt;"","PAGA",IF(BH378&gt;0,"VENCIDA",IF(BH378&gt;=-5,"POR VENCER","AL DÍA"))))</f>
        <v>AL DÍA</v>
      </c>
      <c r="BM378">
        <f>IF(N($H378)&lt;10,"",IF(BG378="","",BG378+31))</f>
        <v>46421</v>
      </c>
      <c r="BN378">
        <f>IF(BM378="","",TODAY()-BM378)</f>
        <v>-103</v>
      </c>
      <c r="BQ378" t="str">
        <f>IF(BM378="","SIN ESTADO",IF(BO378&lt;&gt;"","PAGA",IF(BN378&gt;0,"VENCIDA",IF(BN378&gt;=-5,"POR VENCER","AL DÍA"))))</f>
        <v>AL DÍA</v>
      </c>
      <c r="BS378">
        <f>IF(N($H378)&lt;11,"",IF(BM378="","",BM378+31))</f>
        <v>46452</v>
      </c>
      <c r="BT378">
        <f>IF(BS378="","",TODAY()-BS378)</f>
        <v>-134</v>
      </c>
      <c r="BW378" t="str">
        <f>IF(BS378="","SIN ESTADO",IF(BU378&lt;&gt;"","PAGA",IF(BT378&gt;0,"VENCIDA",IF(BT378&gt;=-5,"POR VENCER","AL DÍA"))))</f>
        <v>AL DÍA</v>
      </c>
      <c r="BY378">
        <f>IF(N($H378)&lt;12,"",IF(BS378="","",BS378+31))</f>
        <v>46483</v>
      </c>
      <c r="BZ378">
        <f>IF(BY378="","",TODAY()-BY378)</f>
        <v>-165</v>
      </c>
      <c r="CC378" t="str">
        <f>IF(BY378="","SIN ESTADO",IF(CA378&lt;&gt;"","PAGA",IF(BZ378&gt;0,"VENCIDA",IF(BZ378&gt;=-5,"POR VENCER","AL DÍA"))))</f>
        <v>AL DÍA</v>
      </c>
      <c r="CE378">
        <f>IF(N($H378)&lt;13,"",IF(BY378="","",BY378+31))</f>
        <v>46514</v>
      </c>
      <c r="CF378">
        <f>IF(CE378="","",TODAY()-CE378)</f>
        <v>-196</v>
      </c>
      <c r="CI378" t="str">
        <f>IF(CE378="","SIN ESTADO",IF(CG378&lt;&gt;"","PAGA",IF(CF378&gt;0,"VENCIDA",IF(CF378&gt;=-5,"POR VENCER","AL DÍA"))))</f>
        <v>AL DÍA</v>
      </c>
      <c r="CK378">
        <f>IF(N($H378)&lt;14,"",IF(CE378="","",CE378+31))</f>
        <v>46545</v>
      </c>
      <c r="CL378">
        <f>IF(CK378="","",TODAY()-CK378)</f>
        <v>-227</v>
      </c>
      <c r="CO378" t="str">
        <f>IF(CK378="","SIN ESTADO",IF(CM378&lt;&gt;"","PAGA",IF(CL378&gt;0,"VENCIDA",IF(CL378&gt;=-5,"POR VENCER","AL DÍA"))))</f>
        <v>AL DÍA</v>
      </c>
      <c r="CQ378">
        <f>IF(N($H378)&lt;15,"",IF(CK378="","",CK378+31))</f>
        <v>46576</v>
      </c>
      <c r="CR378">
        <f>IF(CQ378="","",TODAY()-CQ378)</f>
        <v>-258</v>
      </c>
      <c r="CU378" t="str">
        <f>IF(CQ378="","SIN ESTADO",IF(CS378&lt;&gt;"","PAGA",IF(CR378&gt;0,"VENCIDA",IF(CR378&gt;=-5,"POR VENCER","AL DÍA"))))</f>
        <v>AL DÍA</v>
      </c>
      <c r="CW378">
        <f>IF(N($H378)&lt;16,"",IF(CQ378="","",CQ378+31))</f>
        <v>46607</v>
      </c>
      <c r="CX378">
        <f>IF(CW378="","",TODAY()-CW378)</f>
        <v>-289</v>
      </c>
      <c r="DA378" t="str">
        <f>IF(CW378="","SIN ESTADO",IF(CY378&lt;&gt;"","PAGA",IF(CX378&gt;0,"VENCIDA",IF(CX378&gt;=-5,"POR VENCER","AL DÍA"))))</f>
        <v>AL DÍA</v>
      </c>
      <c r="DC378">
        <f>IF(N($H378)&lt;17,"",IF(CW378="","",CW378+31))</f>
        <v>46638</v>
      </c>
      <c r="DD378">
        <f>IF(DC378="","",TODAY()-DC378)</f>
        <v>-320</v>
      </c>
      <c r="DG378" t="str">
        <f>IF(DC378="","SIN ESTADO",IF(DE378&lt;&gt;"","PAGA",IF(DD378&gt;0,"VENCIDA",IF(DD378&gt;=-5,"POR VENCER","AL DÍA"))))</f>
        <v>AL DÍA</v>
      </c>
      <c r="DI378">
        <f>IF(N($H378)&lt;18,"",IF(DC378="","",DC378+31))</f>
        <v>46669</v>
      </c>
      <c r="DJ378">
        <f>IF(DI378="","",TODAY()-DI378)</f>
        <v>-351</v>
      </c>
      <c r="DM378" t="str">
        <f>IF(DI378="","SIN ESTADO",IF(DK378&lt;&gt;"","PAGA",IF(DJ378&gt;0,"VENCIDA",IF(DJ378&gt;=-5,"POR VENCER","AL DÍA"))))</f>
        <v>AL DÍA</v>
      </c>
      <c r="DO378">
        <f>IF(N($H378)&lt;19,"",IF(DI378="","",DI378+31))</f>
        <v>46700</v>
      </c>
      <c r="DP378">
        <f>IF(DO378="","",TODAY()-DO378)</f>
        <v>-382</v>
      </c>
      <c r="DS378" t="str">
        <f>IF(DO378="","SIN ESTADO",IF(DQ378&lt;&gt;"","PAGA",IF(DP378&gt;0,"VENCIDA",IF(DP378&gt;=-5,"POR VENCER","AL DÍA"))))</f>
        <v>AL DÍA</v>
      </c>
      <c r="DU378">
        <f>IF(N($H378)&lt;20,"",IF(DO378="","",DO378+31))</f>
        <v>46731</v>
      </c>
      <c r="DV378">
        <f>IF(DU378="","",TODAY()-DU378)</f>
        <v>-413</v>
      </c>
      <c r="DY378" t="str">
        <f>IF(DU378="","SIN ESTADO",IF(DW378&lt;&gt;"","PAGA",IF(DV378&gt;0,"VENCIDA",IF(DV378&gt;=-5,"POR VENCER","AL DÍA"))))</f>
        <v>AL DÍA</v>
      </c>
      <c r="EA378">
        <f>IF(N($H378)&lt;21,"",IF(DU378="","",DU378+31))</f>
        <v>46762</v>
      </c>
      <c r="EB378">
        <f>IF(EA378="","",TODAY()-EA378)</f>
        <v>-444</v>
      </c>
      <c r="EE378" t="str">
        <f>IF(EA378="","SIN ESTADO",IF(EC378&lt;&gt;"","PAGA",IF(EB378&gt;0,"VENCIDA",IF(EB378&gt;=-5,"POR VENCER","AL DÍA"))))</f>
        <v>AL DÍA</v>
      </c>
      <c r="EG378">
        <f>IF(N($H378)&lt;22,"",IF(EA378="","",EA378+31))</f>
        <v>46793</v>
      </c>
      <c r="EH378">
        <f>IF(EG378="","",TODAY()-EG378)</f>
        <v>-475</v>
      </c>
      <c r="EK378" t="str">
        <f>IF(EG378="","SIN ESTADO",IF(EI378&lt;&gt;"","PAGA",IF(EH378&gt;0,"VENCIDA",IF(EH378&gt;=-5,"POR VENCER","AL DÍA"))))</f>
        <v>AL DÍA</v>
      </c>
      <c r="EM378">
        <f>IF(N($H378)&lt;23,"",IF(EG378="","",EG378+31))</f>
        <v>46824</v>
      </c>
      <c r="EN378">
        <f>IF(EM378="","",TODAY()-EM378)</f>
        <v>-506</v>
      </c>
      <c r="EQ378" t="str">
        <f>IF(EM378="","SIN ESTADO",IF(EO378&lt;&gt;"","PAGA",IF(EN378&gt;0,"VENCIDA",IF(EN378&gt;=-5,"POR VENCER","AL DÍA"))))</f>
        <v>AL DÍA</v>
      </c>
      <c r="ES378">
        <f>IF(N($H378)&lt;24,"",IF(EM378="","",EM378+31))</f>
        <v>46855</v>
      </c>
      <c r="ET378">
        <f>IF(ES378="","",TODAY()-ES378)</f>
        <v>-537</v>
      </c>
      <c r="EW378" t="str">
        <f>IF(ES378="","SIN ESTADO",IF(EU378&lt;&gt;"","PAGA",IF(ET378&gt;0,"VENCIDA",IF(ET378&gt;=-5,"POR VENCER","AL DÍA"))))</f>
        <v>AL DÍA</v>
      </c>
      <c r="EY378" t="str">
        <f>IF(N($H378)&lt;25,"",IF(ES378="","",ES378+31))</f>
        <v/>
      </c>
      <c r="EZ378" t="str">
        <f>IF(EY378="","",TODAY()-EY378)</f>
        <v/>
      </c>
      <c r="FC378" t="str">
        <f>IF(EY378="","SIN ESTADO",IF(FA378&lt;&gt;"","PAGA",IF(EZ378&gt;0,"VENCIDA",IF(EZ378&gt;=-5,"POR VENCER","AL DÍA"))))</f>
        <v>SIN ESTADO</v>
      </c>
      <c r="FE378" t="str">
        <f>IF(N($H378)&lt;26,"",IF(EY378="","",EY378+31))</f>
        <v/>
      </c>
      <c r="FF378" t="str">
        <f>IF(FE378="","",TODAY()-FE378)</f>
        <v/>
      </c>
      <c r="FI378" t="str">
        <f>IF(FE378="","SIN ESTADO",IF(FG378&lt;&gt;"","PAGA",IF(FF378&gt;0,"VENCIDA",IF(FF378&gt;=-5,"POR VENCER","AL DÍA"))))</f>
        <v>SIN ESTADO</v>
      </c>
      <c r="FK378" t="str">
        <f>IF(N($H378)&lt;27,"",IF(FE378="","",FE378+31))</f>
        <v/>
      </c>
      <c r="FL378" t="str">
        <f>IF(FK378="","",TODAY()-FK378)</f>
        <v/>
      </c>
      <c r="FO378" t="str">
        <f>IF(FK378="","SIN ESTADO",IF(FM378&lt;&gt;"","PAGA",IF(FL378&gt;0,"VENCIDA",IF(FL378&gt;=-5,"POR VENCER","AL DÍA"))))</f>
        <v>SIN ESTADO</v>
      </c>
      <c r="FQ378" t="str">
        <f>IF(N($H378)&lt;28,"",IF(FK378="","",FK378+31))</f>
        <v/>
      </c>
      <c r="FR378" t="str">
        <f>IF(FQ378="","",TODAY()-FQ378)</f>
        <v/>
      </c>
      <c r="FU378" t="str">
        <f>IF(FQ378="","SIN ESTADO",IF(FS378&lt;&gt;"","PAGA",IF(FR378&gt;0,"VENCIDA",IF(FR378&gt;=-5,"POR VENCER","AL DÍA"))))</f>
        <v>SIN ESTADO</v>
      </c>
      <c r="FW378" t="str">
        <f>IF(N($H378)&lt;29,"",IF(FQ378="","",FQ378+31))</f>
        <v/>
      </c>
      <c r="FX378" t="str">
        <f>IF(FW378="","",TODAY()-FW378)</f>
        <v/>
      </c>
      <c r="GA378" t="str">
        <f>IF(FW378="","SIN ESTADO",IF(FY378&lt;&gt;"","PAGA",IF(FX378&gt;0,"VENCIDA",IF(FX378&gt;=-5,"POR VENCER","AL DÍA"))))</f>
        <v>SIN ESTADO</v>
      </c>
      <c r="GC378" t="str">
        <f>IF(N($H378)&lt;30,"",IF(FW378="","",FW378+31))</f>
        <v/>
      </c>
      <c r="GD378" t="str">
        <f>IF(GC378="","",TODAY()-GC378)</f>
        <v/>
      </c>
      <c r="GG378" t="str">
        <f>IF(GC378="","SIN ESTADO",IF(GE378&lt;&gt;"","PAGA",IF(GD378&gt;0,"VENCIDA",IF(GD378&gt;=-5,"POR VENCER","AL DÍA"))))</f>
        <v>SIN ESTADO</v>
      </c>
      <c r="GI378" t="str">
        <f>IF(N($H378)&lt;31,"",IF(GC378="","",GC378+31))</f>
        <v/>
      </c>
      <c r="GJ378" t="str">
        <f>IF(GI378="","",TODAY()-GI378)</f>
        <v/>
      </c>
      <c r="GM378" t="str">
        <f>IF(GI378="","SIN ESTADO",IF(GK378&lt;&gt;"","PAGA",IF(GJ378&gt;0,"VENCIDA",IF(GJ378&gt;=-5,"POR VENCER","AL DÍA"))))</f>
        <v>SIN ESTADO</v>
      </c>
      <c r="GO378" t="str">
        <f>IF(N($H378)&lt;32,"",IF(GI378="","",GI378+31))</f>
        <v/>
      </c>
      <c r="GP378" t="str">
        <f>IF(GO378="","",TODAY()-GO378)</f>
        <v/>
      </c>
      <c r="GS378" t="str">
        <f>IF(GO378="","SIN ESTADO",IF(GQ378&lt;&gt;"","PAGA",IF(GP378&gt;0,"VENCIDA",IF(GP378&gt;=-5,"POR VENCER","AL DÍA"))))</f>
        <v>SIN ESTADO</v>
      </c>
      <c r="GU378" t="str">
        <f>IF(N($H378)&lt;33,"",IF(GO378="","",GO378+31))</f>
        <v/>
      </c>
      <c r="GV378" t="str">
        <f>IF(GU378="","",TODAY()-GU378)</f>
        <v/>
      </c>
      <c r="GY378" t="str">
        <f>IF(GU378="","SIN ESTADO",IF(GW378&lt;&gt;"","PAGA",IF(GV378&gt;0,"VENCIDA",IF(GV378&gt;=-5,"POR VENCER","AL DÍA"))))</f>
        <v>SIN ESTADO</v>
      </c>
      <c r="HA378" t="str">
        <f>IF(N($H378)&lt;34,"",IF(GU378="","",GU378+31))</f>
        <v/>
      </c>
      <c r="HB378" t="str">
        <f>IF(HA378="","",TODAY()-HA378)</f>
        <v/>
      </c>
      <c r="HE378" t="str">
        <f>IF(HA378="","SIN ESTADO",IF(HC378&lt;&gt;"","PAGA",IF(HB378&gt;0,"VENCIDA",IF(HB378&gt;=-5,"POR VENCER","AL DÍA"))))</f>
        <v>SIN ESTADO</v>
      </c>
      <c r="HG378" t="str">
        <f>IF(N($H378)&lt;35,"",IF(HA378="","",HA378+31))</f>
        <v/>
      </c>
      <c r="HH378" t="str">
        <f>IF(HG378="","",TODAY()-HG378)</f>
        <v/>
      </c>
      <c r="HK378" t="str">
        <f>IF(HG378="","SIN ESTADO",IF(HI378&lt;&gt;"","PAGA",IF(HH378&gt;0,"VENCIDA",IF(HH378&gt;=-5,"POR VENCER","AL DÍA"))))</f>
        <v>SIN ESTADO</v>
      </c>
      <c r="HM378" t="str">
        <f>IF(N($H378)&lt;36,"",IF(HG378="","",HG378+31))</f>
        <v/>
      </c>
      <c r="HN378" t="str">
        <f>IF(HM378="","",TODAY()-HM378)</f>
        <v/>
      </c>
      <c r="HQ378" t="str">
        <f>IF(HM378="","SIN ESTADO",IF(HO378&lt;&gt;"","PAGA",IF(HN378&gt;0,"VENCIDA",IF(HN378&gt;=-5,"POR VENCER","AL DÍA"))))</f>
        <v>SIN ESTADO</v>
      </c>
      <c r="HS378">
        <f>N378+T378+Z378+AF378+AL378+AR378+AX378+BD378+BJ378+BP378+BV378+CB378+CH378+CN378+CT378+CZ378+DF378+DL378+DR378+DX378+ED378+EJ378+EP378+EV378+FB378+FH378+FN378+FT378+FZ378+GF378+GL378+GR378+GX378+HD378+HJ378+HP378</f>
        <v>6000000</v>
      </c>
      <c r="HU378">
        <f>IFERROR(N($J378),0)</f>
        <v>1000000</v>
      </c>
      <c r="HW378">
        <f>SUMPRODUCT((MOD(COLUMN($M378:$HR378)-COLUMN($M378),6)=0)*ISNUMBER($M378:$HR378)*($M378:$HR378&gt;=RESUMEN!$C$26)*($M378:$HR378&lt;=RESUMEN!$C$27)*IFERROR(N($N378:$HS378),0))</f>
        <v>2000000</v>
      </c>
      <c r="HX378">
        <f>SUMPRODUCT((MOD(COLUMN($M378:$HR378)-COLUMN($M378),6)=0)*ISNUMBER($M378:$HR378)*($M378:$HR378&gt;=RESUMEN!$C$26)*($M378:$HR378&lt;=RESUMEN!$C$27))</f>
        <v>2</v>
      </c>
    </row>
    <row r="379">
      <c r="B379">
        <f>VENTAS!A378</f>
        <v>376</v>
      </c>
      <c r="C379" t="str">
        <f>VENTAS!B378</f>
        <v xml:space="preserve">LC2 - 37 - 5 </v>
      </c>
      <c r="D379" t="str">
        <f>VENTAS!C378</f>
        <v>VENDIDO</v>
      </c>
      <c r="E379">
        <f>VENTAS!D378</f>
        <v>28000000</v>
      </c>
      <c r="F379">
        <f>VENTAS!J378</f>
        <v>24000000</v>
      </c>
      <c r="G379">
        <f>VENTAS!F378</f>
        <v>46098</v>
      </c>
      <c r="H379">
        <f>VENTAS!K378</f>
        <v>24</v>
      </c>
      <c r="I379" t="str">
        <f>VENTAS!M378</f>
        <v>17 DE CADA MES</v>
      </c>
      <c r="J379">
        <f>VENTAS!L378</f>
        <v>1000000</v>
      </c>
      <c r="K379">
        <f>IF(N($H379)&lt;1,"",$G379+31)</f>
        <v>46129</v>
      </c>
      <c r="L379">
        <f>IF(K379="","",TODAY()-K379)</f>
        <v>189</v>
      </c>
      <c r="M379">
        <v>46131</v>
      </c>
      <c r="N379">
        <v>1000000</v>
      </c>
      <c r="O379" t="str">
        <f>IF(K379="","SIN ESTADO",IF(M379&lt;&gt;"","PAGA",IF(L379&gt;0,"VENCIDA",IF(L379&gt;=-5,"POR VENCER","AL DÍA"))))</f>
        <v>PAGA</v>
      </c>
      <c r="P379" t="str">
        <v>TRANSFERENCIA</v>
      </c>
      <c r="Q379">
        <f>IF(N($H379)&lt;2,"",IF(K379="","",K379+31))</f>
        <v>46160</v>
      </c>
      <c r="R379">
        <f>IF(Q379="","",TODAY()-Q379)</f>
        <v>158</v>
      </c>
      <c r="S379">
        <v>46160</v>
      </c>
      <c r="T379">
        <v>1000000</v>
      </c>
      <c r="U379" t="str">
        <f>IF(Q379="","SIN ESTADO",IF(S379&lt;&gt;"","PAGA",IF(R379&gt;0,"VENCIDA",IF(R379&gt;=-5,"POR VENCER","AL DÍA"))))</f>
        <v>PAGA</v>
      </c>
      <c r="V379" t="str">
        <v>TRANSFERENCIA</v>
      </c>
      <c r="W379">
        <f>IF(N($H379)&lt;3,"",IF(Q379="","",Q379+31))</f>
        <v>46191</v>
      </c>
      <c r="X379">
        <f>IF(W379="","",TODAY()-W379)</f>
        <v>127</v>
      </c>
      <c r="Y379">
        <v>46191</v>
      </c>
      <c r="Z379">
        <v>1000000</v>
      </c>
      <c r="AA379" t="str">
        <f>IF(W379="","SIN ESTADO",IF(Y379&lt;&gt;"","PAGA",IF(X379&gt;0,"VENCIDA",IF(X379&gt;=-5,"POR VENCER","AL DÍA"))))</f>
        <v>PAGA</v>
      </c>
      <c r="AB379" t="str">
        <v>TRANSFERENCIA</v>
      </c>
      <c r="AC379">
        <f>IF(N($H379)&lt;4,"",IF(W379="","",W379+31))</f>
        <v>46222</v>
      </c>
      <c r="AD379">
        <f>IF(AC379="","",TODAY()-AC379)</f>
        <v>96</v>
      </c>
      <c r="AE379">
        <v>46222</v>
      </c>
      <c r="AF379">
        <v>1000000</v>
      </c>
      <c r="AG379" t="str">
        <f>IF(AC379="","SIN ESTADO",IF(AE379&lt;&gt;"","PAGA",IF(AD379&gt;0,"VENCIDA",IF(AD379&gt;=-5,"POR VENCER","AL DÍA"))))</f>
        <v>PAGA</v>
      </c>
      <c r="AH379" t="str">
        <v>TRANSFERENCIA</v>
      </c>
      <c r="AI379">
        <f>IF(N($H379)&lt;5,"",IF(AC379="","",AC379+31))</f>
        <v>46253</v>
      </c>
      <c r="AJ379">
        <f>IF(AI379="","",TODAY()-AI379)</f>
        <v>65</v>
      </c>
      <c r="AK379">
        <v>46252</v>
      </c>
      <c r="AL379">
        <v>1000000</v>
      </c>
      <c r="AM379" t="str">
        <f>IF(AI379="","SIN ESTADO",IF(AK379&lt;&gt;"","PAGA",IF(AJ379&gt;0,"VENCIDA",IF(AJ379&gt;=-5,"POR VENCER","AL DÍA"))))</f>
        <v>PAGA</v>
      </c>
      <c r="AN379" t="str">
        <v>TRANSFERENCIA</v>
      </c>
      <c r="AO379">
        <f>IF(N($H379)&lt;6,"",IF(AI379="","",AI379+31))</f>
        <v>46284</v>
      </c>
      <c r="AP379">
        <f>IF(AO379="","",TODAY()-AO379)</f>
        <v>34</v>
      </c>
      <c r="AS379" t="str">
        <f>IF(AO379="","SIN ESTADO",IF(AQ379&lt;&gt;"","PAGA",IF(AP379&gt;0,"VENCIDA",IF(AP379&gt;=-5,"POR VENCER","AL DÍA"))))</f>
        <v>VENCIDA</v>
      </c>
      <c r="AU379">
        <f>IF(N($H379)&lt;7,"",IF(AO379="","",AO379+31))</f>
        <v>46315</v>
      </c>
      <c r="AV379">
        <f>IF(AU379="","",TODAY()-AU379)</f>
        <v>3</v>
      </c>
      <c r="AY379" t="str">
        <f>IF(AU379="","SIN ESTADO",IF(AW379&lt;&gt;"","PAGA",IF(AV379&gt;0,"VENCIDA",IF(AV379&gt;=-5,"POR VENCER","AL DÍA"))))</f>
        <v>VENCIDA</v>
      </c>
      <c r="BA379">
        <f>IF(N($H379)&lt;8,"",IF(AU379="","",AU379+31))</f>
        <v>46346</v>
      </c>
      <c r="BB379">
        <f>IF(BA379="","",TODAY()-BA379)</f>
        <v>-28</v>
      </c>
      <c r="BE379" t="str">
        <f>IF(BA379="","SIN ESTADO",IF(BC379&lt;&gt;"","PAGA",IF(BB379&gt;0,"VENCIDA",IF(BB379&gt;=-5,"POR VENCER","AL DÍA"))))</f>
        <v>AL DÍA</v>
      </c>
      <c r="BG379">
        <f>IF(N($H379)&lt;9,"",IF(BA379="","",BA379+31))</f>
        <v>46377</v>
      </c>
      <c r="BH379">
        <f>IF(BG379="","",TODAY()-BG379)</f>
        <v>-59</v>
      </c>
      <c r="BK379" t="str">
        <f>IF(BG379="","SIN ESTADO",IF(BI379&lt;&gt;"","PAGA",IF(BH379&gt;0,"VENCIDA",IF(BH379&gt;=-5,"POR VENCER","AL DÍA"))))</f>
        <v>AL DÍA</v>
      </c>
      <c r="BM379">
        <f>IF(N($H379)&lt;10,"",IF(BG379="","",BG379+31))</f>
        <v>46408</v>
      </c>
      <c r="BN379">
        <f>IF(BM379="","",TODAY()-BM379)</f>
        <v>-90</v>
      </c>
      <c r="BQ379" t="str">
        <f>IF(BM379="","SIN ESTADO",IF(BO379&lt;&gt;"","PAGA",IF(BN379&gt;0,"VENCIDA",IF(BN379&gt;=-5,"POR VENCER","AL DÍA"))))</f>
        <v>AL DÍA</v>
      </c>
      <c r="BS379">
        <f>IF(N($H379)&lt;11,"",IF(BM379="","",BM379+31))</f>
        <v>46439</v>
      </c>
      <c r="BT379">
        <f>IF(BS379="","",TODAY()-BS379)</f>
        <v>-121</v>
      </c>
      <c r="BW379" t="str">
        <f>IF(BS379="","SIN ESTADO",IF(BU379&lt;&gt;"","PAGA",IF(BT379&gt;0,"VENCIDA",IF(BT379&gt;=-5,"POR VENCER","AL DÍA"))))</f>
        <v>AL DÍA</v>
      </c>
      <c r="BY379">
        <f>IF(N($H379)&lt;12,"",IF(BS379="","",BS379+31))</f>
        <v>46470</v>
      </c>
      <c r="BZ379">
        <f>IF(BY379="","",TODAY()-BY379)</f>
        <v>-152</v>
      </c>
      <c r="CC379" t="str">
        <f>IF(BY379="","SIN ESTADO",IF(CA379&lt;&gt;"","PAGA",IF(BZ379&gt;0,"VENCIDA",IF(BZ379&gt;=-5,"POR VENCER","AL DÍA"))))</f>
        <v>AL DÍA</v>
      </c>
      <c r="CE379">
        <f>IF(N($H379)&lt;13,"",IF(BY379="","",BY379+31))</f>
        <v>46501</v>
      </c>
      <c r="CF379">
        <f>IF(CE379="","",TODAY()-CE379)</f>
        <v>-183</v>
      </c>
      <c r="CI379" t="str">
        <f>IF(CE379="","SIN ESTADO",IF(CG379&lt;&gt;"","PAGA",IF(CF379&gt;0,"VENCIDA",IF(CF379&gt;=-5,"POR VENCER","AL DÍA"))))</f>
        <v>AL DÍA</v>
      </c>
      <c r="CK379">
        <f>IF(N($H379)&lt;14,"",IF(CE379="","",CE379+31))</f>
        <v>46532</v>
      </c>
      <c r="CL379">
        <f>IF(CK379="","",TODAY()-CK379)</f>
        <v>-214</v>
      </c>
      <c r="CO379" t="str">
        <f>IF(CK379="","SIN ESTADO",IF(CM379&lt;&gt;"","PAGA",IF(CL379&gt;0,"VENCIDA",IF(CL379&gt;=-5,"POR VENCER","AL DÍA"))))</f>
        <v>AL DÍA</v>
      </c>
      <c r="CQ379">
        <f>IF(N($H379)&lt;15,"",IF(CK379="","",CK379+31))</f>
        <v>46563</v>
      </c>
      <c r="CR379">
        <f>IF(CQ379="","",TODAY()-CQ379)</f>
        <v>-245</v>
      </c>
      <c r="CU379" t="str">
        <f>IF(CQ379="","SIN ESTADO",IF(CS379&lt;&gt;"","PAGA",IF(CR379&gt;0,"VENCIDA",IF(CR379&gt;=-5,"POR VENCER","AL DÍA"))))</f>
        <v>AL DÍA</v>
      </c>
      <c r="CW379">
        <f>IF(N($H379)&lt;16,"",IF(CQ379="","",CQ379+31))</f>
        <v>46594</v>
      </c>
      <c r="CX379">
        <f>IF(CW379="","",TODAY()-CW379)</f>
        <v>-276</v>
      </c>
      <c r="DA379" t="str">
        <f>IF(CW379="","SIN ESTADO",IF(CY379&lt;&gt;"","PAGA",IF(CX379&gt;0,"VENCIDA",IF(CX379&gt;=-5,"POR VENCER","AL DÍA"))))</f>
        <v>AL DÍA</v>
      </c>
      <c r="DC379">
        <f>IF(N($H379)&lt;17,"",IF(CW379="","",CW379+31))</f>
        <v>46625</v>
      </c>
      <c r="DD379">
        <f>IF(DC379="","",TODAY()-DC379)</f>
        <v>-307</v>
      </c>
      <c r="DG379" t="str">
        <f>IF(DC379="","SIN ESTADO",IF(DE379&lt;&gt;"","PAGA",IF(DD379&gt;0,"VENCIDA",IF(DD379&gt;=-5,"POR VENCER","AL DÍA"))))</f>
        <v>AL DÍA</v>
      </c>
      <c r="DI379">
        <f>IF(N($H379)&lt;18,"",IF(DC379="","",DC379+31))</f>
        <v>46656</v>
      </c>
      <c r="DJ379">
        <f>IF(DI379="","",TODAY()-DI379)</f>
        <v>-338</v>
      </c>
      <c r="DM379" t="str">
        <f>IF(DI379="","SIN ESTADO",IF(DK379&lt;&gt;"","PAGA",IF(DJ379&gt;0,"VENCIDA",IF(DJ379&gt;=-5,"POR VENCER","AL DÍA"))))</f>
        <v>AL DÍA</v>
      </c>
      <c r="DO379">
        <f>IF(N($H379)&lt;19,"",IF(DI379="","",DI379+31))</f>
        <v>46687</v>
      </c>
      <c r="DP379">
        <f>IF(DO379="","",TODAY()-DO379)</f>
        <v>-369</v>
      </c>
      <c r="DS379" t="str">
        <f>IF(DO379="","SIN ESTADO",IF(DQ379&lt;&gt;"","PAGA",IF(DP379&gt;0,"VENCIDA",IF(DP379&gt;=-5,"POR VENCER","AL DÍA"))))</f>
        <v>AL DÍA</v>
      </c>
      <c r="DU379">
        <f>IF(N($H379)&lt;20,"",IF(DO379="","",DO379+31))</f>
        <v>46718</v>
      </c>
      <c r="DV379">
        <f>IF(DU379="","",TODAY()-DU379)</f>
        <v>-400</v>
      </c>
      <c r="DY379" t="str">
        <f>IF(DU379="","SIN ESTADO",IF(DW379&lt;&gt;"","PAGA",IF(DV379&gt;0,"VENCIDA",IF(DV379&gt;=-5,"POR VENCER","AL DÍA"))))</f>
        <v>AL DÍA</v>
      </c>
      <c r="EA379">
        <f>IF(N($H379)&lt;21,"",IF(DU379="","",DU379+31))</f>
        <v>46749</v>
      </c>
      <c r="EB379">
        <f>IF(EA379="","",TODAY()-EA379)</f>
        <v>-431</v>
      </c>
      <c r="EE379" t="str">
        <f>IF(EA379="","SIN ESTADO",IF(EC379&lt;&gt;"","PAGA",IF(EB379&gt;0,"VENCIDA",IF(EB379&gt;=-5,"POR VENCER","AL DÍA"))))</f>
        <v>AL DÍA</v>
      </c>
      <c r="EG379">
        <f>IF(N($H379)&lt;22,"",IF(EA379="","",EA379+31))</f>
        <v>46780</v>
      </c>
      <c r="EH379">
        <f>IF(EG379="","",TODAY()-EG379)</f>
        <v>-462</v>
      </c>
      <c r="EK379" t="str">
        <f>IF(EG379="","SIN ESTADO",IF(EI379&lt;&gt;"","PAGA",IF(EH379&gt;0,"VENCIDA",IF(EH379&gt;=-5,"POR VENCER","AL DÍA"))))</f>
        <v>AL DÍA</v>
      </c>
      <c r="EM379">
        <f>IF(N($H379)&lt;23,"",IF(EG379="","",EG379+31))</f>
        <v>46811</v>
      </c>
      <c r="EN379">
        <f>IF(EM379="","",TODAY()-EM379)</f>
        <v>-493</v>
      </c>
      <c r="EQ379" t="str">
        <f>IF(EM379="","SIN ESTADO",IF(EO379&lt;&gt;"","PAGA",IF(EN379&gt;0,"VENCIDA",IF(EN379&gt;=-5,"POR VENCER","AL DÍA"))))</f>
        <v>AL DÍA</v>
      </c>
      <c r="ES379">
        <f>IF(N($H379)&lt;24,"",IF(EM379="","",EM379+31))</f>
        <v>46842</v>
      </c>
      <c r="ET379">
        <f>IF(ES379="","",TODAY()-ES379)</f>
        <v>-524</v>
      </c>
      <c r="EW379" t="str">
        <f>IF(ES379="","SIN ESTADO",IF(EU379&lt;&gt;"","PAGA",IF(ET379&gt;0,"VENCIDA",IF(ET379&gt;=-5,"POR VENCER","AL DÍA"))))</f>
        <v>AL DÍA</v>
      </c>
      <c r="EY379" t="str">
        <f>IF(N($H379)&lt;25,"",IF(ES379="","",ES379+31))</f>
        <v/>
      </c>
      <c r="EZ379" t="str">
        <f>IF(EY379="","",TODAY()-EY379)</f>
        <v/>
      </c>
      <c r="FC379" t="str">
        <f>IF(EY379="","SIN ESTADO",IF(FA379&lt;&gt;"","PAGA",IF(EZ379&gt;0,"VENCIDA",IF(EZ379&gt;=-5,"POR VENCER","AL DÍA"))))</f>
        <v>SIN ESTADO</v>
      </c>
      <c r="FE379" t="str">
        <f>IF(N($H379)&lt;26,"",IF(EY379="","",EY379+31))</f>
        <v/>
      </c>
      <c r="FF379" t="str">
        <f>IF(FE379="","",TODAY()-FE379)</f>
        <v/>
      </c>
      <c r="FI379" t="str">
        <f>IF(FE379="","SIN ESTADO",IF(FG379&lt;&gt;"","PAGA",IF(FF379&gt;0,"VENCIDA",IF(FF379&gt;=-5,"POR VENCER","AL DÍA"))))</f>
        <v>SIN ESTADO</v>
      </c>
      <c r="FK379" t="str">
        <f>IF(N($H379)&lt;27,"",IF(FE379="","",FE379+31))</f>
        <v/>
      </c>
      <c r="FL379" t="str">
        <f>IF(FK379="","",TODAY()-FK379)</f>
        <v/>
      </c>
      <c r="FO379" t="str">
        <f>IF(FK379="","SIN ESTADO",IF(FM379&lt;&gt;"","PAGA",IF(FL379&gt;0,"VENCIDA",IF(FL379&gt;=-5,"POR VENCER","AL DÍA"))))</f>
        <v>SIN ESTADO</v>
      </c>
      <c r="FQ379" t="str">
        <f>IF(N($H379)&lt;28,"",IF(FK379="","",FK379+31))</f>
        <v/>
      </c>
      <c r="FR379" t="str">
        <f>IF(FQ379="","",TODAY()-FQ379)</f>
        <v/>
      </c>
      <c r="FU379" t="str">
        <f>IF(FQ379="","SIN ESTADO",IF(FS379&lt;&gt;"","PAGA",IF(FR379&gt;0,"VENCIDA",IF(FR379&gt;=-5,"POR VENCER","AL DÍA"))))</f>
        <v>SIN ESTADO</v>
      </c>
      <c r="FW379" t="str">
        <f>IF(N($H379)&lt;29,"",IF(FQ379="","",FQ379+31))</f>
        <v/>
      </c>
      <c r="FX379" t="str">
        <f>IF(FW379="","",TODAY()-FW379)</f>
        <v/>
      </c>
      <c r="GA379" t="str">
        <f>IF(FW379="","SIN ESTADO",IF(FY379&lt;&gt;"","PAGA",IF(FX379&gt;0,"VENCIDA",IF(FX379&gt;=-5,"POR VENCER","AL DÍA"))))</f>
        <v>SIN ESTADO</v>
      </c>
      <c r="GC379" t="str">
        <f>IF(N($H379)&lt;30,"",IF(FW379="","",FW379+31))</f>
        <v/>
      </c>
      <c r="GD379" t="str">
        <f>IF(GC379="","",TODAY()-GC379)</f>
        <v/>
      </c>
      <c r="GG379" t="str">
        <f>IF(GC379="","SIN ESTADO",IF(GE379&lt;&gt;"","PAGA",IF(GD379&gt;0,"VENCIDA",IF(GD379&gt;=-5,"POR VENCER","AL DÍA"))))</f>
        <v>SIN ESTADO</v>
      </c>
      <c r="GI379" t="str">
        <f>IF(N($H379)&lt;31,"",IF(GC379="","",GC379+31))</f>
        <v/>
      </c>
      <c r="GJ379" t="str">
        <f>IF(GI379="","",TODAY()-GI379)</f>
        <v/>
      </c>
      <c r="GM379" t="str">
        <f>IF(GI379="","SIN ESTADO",IF(GK379&lt;&gt;"","PAGA",IF(GJ379&gt;0,"VENCIDA",IF(GJ379&gt;=-5,"POR VENCER","AL DÍA"))))</f>
        <v>SIN ESTADO</v>
      </c>
      <c r="GO379" t="str">
        <f>IF(N($H379)&lt;32,"",IF(GI379="","",GI379+31))</f>
        <v/>
      </c>
      <c r="GP379" t="str">
        <f>IF(GO379="","",TODAY()-GO379)</f>
        <v/>
      </c>
      <c r="GS379" t="str">
        <f>IF(GO379="","SIN ESTADO",IF(GQ379&lt;&gt;"","PAGA",IF(GP379&gt;0,"VENCIDA",IF(GP379&gt;=-5,"POR VENCER","AL DÍA"))))</f>
        <v>SIN ESTADO</v>
      </c>
      <c r="GU379" t="str">
        <f>IF(N($H379)&lt;33,"",IF(GO379="","",GO379+31))</f>
        <v/>
      </c>
      <c r="GV379" t="str">
        <f>IF(GU379="","",TODAY()-GU379)</f>
        <v/>
      </c>
      <c r="GY379" t="str">
        <f>IF(GU379="","SIN ESTADO",IF(GW379&lt;&gt;"","PAGA",IF(GV379&gt;0,"VENCIDA",IF(GV379&gt;=-5,"POR VENCER","AL DÍA"))))</f>
        <v>SIN ESTADO</v>
      </c>
      <c r="HA379" t="str">
        <f>IF(N($H379)&lt;34,"",IF(GU379="","",GU379+31))</f>
        <v/>
      </c>
      <c r="HB379" t="str">
        <f>IF(HA379="","",TODAY()-HA379)</f>
        <v/>
      </c>
      <c r="HE379" t="str">
        <f>IF(HA379="","SIN ESTADO",IF(HC379&lt;&gt;"","PAGA",IF(HB379&gt;0,"VENCIDA",IF(HB379&gt;=-5,"POR VENCER","AL DÍA"))))</f>
        <v>SIN ESTADO</v>
      </c>
      <c r="HG379" t="str">
        <f>IF(N($H379)&lt;35,"",IF(HA379="","",HA379+31))</f>
        <v/>
      </c>
      <c r="HH379" t="str">
        <f>IF(HG379="","",TODAY()-HG379)</f>
        <v/>
      </c>
      <c r="HK379" t="str">
        <f>IF(HG379="","SIN ESTADO",IF(HI379&lt;&gt;"","PAGA",IF(HH379&gt;0,"VENCIDA",IF(HH379&gt;=-5,"POR VENCER","AL DÍA"))))</f>
        <v>SIN ESTADO</v>
      </c>
      <c r="HM379" t="str">
        <f>IF(N($H379)&lt;36,"",IF(HG379="","",HG379+31))</f>
        <v/>
      </c>
      <c r="HN379" t="str">
        <f>IF(HM379="","",TODAY()-HM379)</f>
        <v/>
      </c>
      <c r="HQ379" t="str">
        <f>IF(HM379="","SIN ESTADO",IF(HO379&lt;&gt;"","PAGA",IF(HN379&gt;0,"VENCIDA",IF(HN379&gt;=-5,"POR VENCER","AL DÍA"))))</f>
        <v>SIN ESTADO</v>
      </c>
      <c r="HS379">
        <f>N379+T379+Z379+AF379+AL379+AR379+AX379+BD379+BJ379+BP379+BV379+CB379+CH379+CN379+CT379+CZ379+DF379+DL379+DR379+DX379+ED379+EJ379+EP379+EV379+FB379+FH379+FN379+FT379+FZ379+GF379+GL379+GR379+GX379+HD379+HJ379+HP379</f>
        <v>5000000</v>
      </c>
      <c r="HU379">
        <f>IFERROR(N($J379),0)</f>
        <v>1000000</v>
      </c>
      <c r="HW379">
        <f>SUMPRODUCT((MOD(COLUMN($M379:$HR379)-COLUMN($M379),6)=0)*ISNUMBER($M379:$HR379)*($M379:$HR379&gt;=RESUMEN!$C$26)*($M379:$HR379&lt;=RESUMEN!$C$27)*IFERROR(N($N379:$HS379),0))</f>
        <v>1000000</v>
      </c>
      <c r="HX379">
        <f>SUMPRODUCT((MOD(COLUMN($M379:$HR379)-COLUMN($M379),6)=0)*ISNUMBER($M379:$HR379)*($M379:$HR379&gt;=RESUMEN!$C$26)*($M379:$HR379&lt;=RESUMEN!$C$27))</f>
        <v>1</v>
      </c>
    </row>
    <row r="380">
      <c r="B380">
        <f>VENTAS!A379</f>
        <v>377</v>
      </c>
      <c r="C380" t="str">
        <f>VENTAS!B379</f>
        <v xml:space="preserve">LC2 - 37 - 6 </v>
      </c>
      <c r="D380" t="str">
        <f>VENTAS!C379</f>
        <v>VENDIDO</v>
      </c>
      <c r="E380">
        <f>VENTAS!D379</f>
        <v>28000000</v>
      </c>
      <c r="F380">
        <f>VENTAS!J379</f>
        <v>24000000</v>
      </c>
      <c r="G380">
        <f>VENTAS!F379</f>
        <v>46086</v>
      </c>
      <c r="H380">
        <f>VENTAS!K379</f>
        <v>24</v>
      </c>
      <c r="I380" t="str">
        <f>VENTAS!M379</f>
        <v xml:space="preserve">05 DE CADA MES </v>
      </c>
      <c r="J380">
        <f>VENTAS!L379</f>
        <v>1000000</v>
      </c>
      <c r="K380">
        <f>IF(N($H380)&lt;1,"",$G380+31)</f>
        <v>46117</v>
      </c>
      <c r="L380">
        <f>IF(K380="","",TODAY()-K380)</f>
        <v>201</v>
      </c>
      <c r="M380">
        <v>46116</v>
      </c>
      <c r="N380">
        <v>1000000</v>
      </c>
      <c r="O380" t="str">
        <f>IF(K380="","SIN ESTADO",IF(M380&lt;&gt;"","PAGA",IF(L380&gt;0,"VENCIDA",IF(L380&gt;=-5,"POR VENCER","AL DÍA"))))</f>
        <v>PAGA</v>
      </c>
      <c r="P380" t="str">
        <v>TRANSFERENCIA</v>
      </c>
      <c r="Q380">
        <f>IF(N($H380)&lt;2,"",IF(K380="","",K380+31))</f>
        <v>46148</v>
      </c>
      <c r="R380">
        <f>IF(Q380="","",TODAY()-Q380)</f>
        <v>170</v>
      </c>
      <c r="S380">
        <v>46147</v>
      </c>
      <c r="T380">
        <v>1000000</v>
      </c>
      <c r="U380" t="str">
        <f>IF(Q380="","SIN ESTADO",IF(S380&lt;&gt;"","PAGA",IF(R380&gt;0,"VENCIDA",IF(R380&gt;=-5,"POR VENCER","AL DÍA"))))</f>
        <v>PAGA</v>
      </c>
      <c r="V380" t="str">
        <v>TRANSFERENCIA</v>
      </c>
      <c r="W380">
        <f>IF(N($H380)&lt;3,"",IF(Q380="","",Q380+31))</f>
        <v>46179</v>
      </c>
      <c r="X380">
        <f>IF(W380="","",TODAY()-W380)</f>
        <v>139</v>
      </c>
      <c r="Y380">
        <v>46178</v>
      </c>
      <c r="Z380">
        <v>1000000</v>
      </c>
      <c r="AA380" t="str">
        <f>IF(W380="","SIN ESTADO",IF(Y380&lt;&gt;"","PAGA",IF(X380&gt;0,"VENCIDA",IF(X380&gt;=-5,"POR VENCER","AL DÍA"))))</f>
        <v>PAGA</v>
      </c>
      <c r="AB380" t="str">
        <v>TRANSFERENCIA</v>
      </c>
      <c r="AC380">
        <f>IF(N($H380)&lt;4,"",IF(W380="","",W380+31))</f>
        <v>46210</v>
      </c>
      <c r="AD380">
        <f>IF(AC380="","",TODAY()-AC380)</f>
        <v>108</v>
      </c>
      <c r="AE380">
        <v>46209</v>
      </c>
      <c r="AF380">
        <v>1000000</v>
      </c>
      <c r="AG380" t="str">
        <f>IF(AC380="","SIN ESTADO",IF(AE380&lt;&gt;"","PAGA",IF(AD380&gt;0,"VENCIDA",IF(AD380&gt;=-5,"POR VENCER","AL DÍA"))))</f>
        <v>PAGA</v>
      </c>
      <c r="AH380" t="str">
        <v>TRANSFERENCIA</v>
      </c>
      <c r="AI380">
        <f>IF(N($H380)&lt;5,"",IF(AC380="","",AC380+31))</f>
        <v>46241</v>
      </c>
      <c r="AJ380">
        <f>IF(AI380="","",TODAY()-AI380)</f>
        <v>77</v>
      </c>
      <c r="AK380">
        <v>46239</v>
      </c>
      <c r="AL380">
        <v>1000000</v>
      </c>
      <c r="AM380" t="str">
        <f>IF(AI380="","SIN ESTADO",IF(AK380&lt;&gt;"","PAGA",IF(AJ380&gt;0,"VENCIDA",IF(AJ380&gt;=-5,"POR VENCER","AL DÍA"))))</f>
        <v>PAGA</v>
      </c>
      <c r="AN380" t="str">
        <v>TRANSFERENCIA</v>
      </c>
      <c r="AO380">
        <f>IF(N($H380)&lt;6,"",IF(AI380="","",AI380+31))</f>
        <v>46272</v>
      </c>
      <c r="AP380">
        <f>IF(AO380="","",TODAY()-AO380)</f>
        <v>46</v>
      </c>
      <c r="AQ380">
        <v>46273</v>
      </c>
      <c r="AR380">
        <v>1000000</v>
      </c>
      <c r="AS380" t="str">
        <f>IF(AO380="","SIN ESTADO",IF(AQ380&lt;&gt;"","PAGA",IF(AP380&gt;0,"VENCIDA",IF(AP380&gt;=-5,"POR VENCER","AL DÍA"))))</f>
        <v>PAGA</v>
      </c>
      <c r="AT380" t="str">
        <v>TRANSFERENCIA</v>
      </c>
      <c r="AU380">
        <f>IF(N($H380)&lt;7,"",IF(AO380="","",AO380+31))</f>
        <v>46303</v>
      </c>
      <c r="AV380">
        <f>IF(AU380="","",TODAY()-AU380)</f>
        <v>15</v>
      </c>
      <c r="AW380">
        <v>46300</v>
      </c>
      <c r="AX380">
        <v>1000000</v>
      </c>
      <c r="AY380" t="str">
        <f>IF(AU380="","SIN ESTADO",IF(AW380&lt;&gt;"","PAGA",IF(AV380&gt;0,"VENCIDA",IF(AV380&gt;=-5,"POR VENCER","AL DÍA"))))</f>
        <v>PAGA</v>
      </c>
      <c r="AZ380" t="str">
        <v>TRANSFERENCIA</v>
      </c>
      <c r="BA380">
        <f>IF(N($H380)&lt;8,"",IF(AU380="","",AU380+31))</f>
        <v>46334</v>
      </c>
      <c r="BB380">
        <f>IF(BA380="","",TODAY()-BA380)</f>
        <v>-16</v>
      </c>
      <c r="BE380" t="str">
        <f>IF(BA380="","SIN ESTADO",IF(BC380&lt;&gt;"","PAGA",IF(BB380&gt;0,"VENCIDA",IF(BB380&gt;=-5,"POR VENCER","AL DÍA"))))</f>
        <v>AL DÍA</v>
      </c>
      <c r="BG380">
        <f>IF(N($H380)&lt;9,"",IF(BA380="","",BA380+31))</f>
        <v>46365</v>
      </c>
      <c r="BH380">
        <f>IF(BG380="","",TODAY()-BG380)</f>
        <v>-47</v>
      </c>
      <c r="BK380" t="str">
        <f>IF(BG380="","SIN ESTADO",IF(BI380&lt;&gt;"","PAGA",IF(BH380&gt;0,"VENCIDA",IF(BH380&gt;=-5,"POR VENCER","AL DÍA"))))</f>
        <v>AL DÍA</v>
      </c>
      <c r="BM380">
        <f>IF(N($H380)&lt;10,"",IF(BG380="","",BG380+31))</f>
        <v>46396</v>
      </c>
      <c r="BN380">
        <f>IF(BM380="","",TODAY()-BM380)</f>
        <v>-78</v>
      </c>
      <c r="BQ380" t="str">
        <f>IF(BM380="","SIN ESTADO",IF(BO380&lt;&gt;"","PAGA",IF(BN380&gt;0,"VENCIDA",IF(BN380&gt;=-5,"POR VENCER","AL DÍA"))))</f>
        <v>AL DÍA</v>
      </c>
      <c r="BS380">
        <f>IF(N($H380)&lt;11,"",IF(BM380="","",BM380+31))</f>
        <v>46427</v>
      </c>
      <c r="BT380">
        <f>IF(BS380="","",TODAY()-BS380)</f>
        <v>-109</v>
      </c>
      <c r="BW380" t="str">
        <f>IF(BS380="","SIN ESTADO",IF(BU380&lt;&gt;"","PAGA",IF(BT380&gt;0,"VENCIDA",IF(BT380&gt;=-5,"POR VENCER","AL DÍA"))))</f>
        <v>AL DÍA</v>
      </c>
      <c r="BY380">
        <f>IF(N($H380)&lt;12,"",IF(BS380="","",BS380+31))</f>
        <v>46458</v>
      </c>
      <c r="BZ380">
        <f>IF(BY380="","",TODAY()-BY380)</f>
        <v>-140</v>
      </c>
      <c r="CC380" t="str">
        <f>IF(BY380="","SIN ESTADO",IF(CA380&lt;&gt;"","PAGA",IF(BZ380&gt;0,"VENCIDA",IF(BZ380&gt;=-5,"POR VENCER","AL DÍA"))))</f>
        <v>AL DÍA</v>
      </c>
      <c r="CE380">
        <f>IF(N($H380)&lt;13,"",IF(BY380="","",BY380+31))</f>
        <v>46489</v>
      </c>
      <c r="CF380">
        <f>IF(CE380="","",TODAY()-CE380)</f>
        <v>-171</v>
      </c>
      <c r="CI380" t="str">
        <f>IF(CE380="","SIN ESTADO",IF(CG380&lt;&gt;"","PAGA",IF(CF380&gt;0,"VENCIDA",IF(CF380&gt;=-5,"POR VENCER","AL DÍA"))))</f>
        <v>AL DÍA</v>
      </c>
      <c r="CK380">
        <f>IF(N($H380)&lt;14,"",IF(CE380="","",CE380+31))</f>
        <v>46520</v>
      </c>
      <c r="CL380">
        <f>IF(CK380="","",TODAY()-CK380)</f>
        <v>-202</v>
      </c>
      <c r="CO380" t="str">
        <f>IF(CK380="","SIN ESTADO",IF(CM380&lt;&gt;"","PAGA",IF(CL380&gt;0,"VENCIDA",IF(CL380&gt;=-5,"POR VENCER","AL DÍA"))))</f>
        <v>AL DÍA</v>
      </c>
      <c r="CQ380">
        <f>IF(N($H380)&lt;15,"",IF(CK380="","",CK380+31))</f>
        <v>46551</v>
      </c>
      <c r="CR380">
        <f>IF(CQ380="","",TODAY()-CQ380)</f>
        <v>-233</v>
      </c>
      <c r="CU380" t="str">
        <f>IF(CQ380="","SIN ESTADO",IF(CS380&lt;&gt;"","PAGA",IF(CR380&gt;0,"VENCIDA",IF(CR380&gt;=-5,"POR VENCER","AL DÍA"))))</f>
        <v>AL DÍA</v>
      </c>
      <c r="CW380">
        <f>IF(N($H380)&lt;16,"",IF(CQ380="","",CQ380+31))</f>
        <v>46582</v>
      </c>
      <c r="CX380">
        <f>IF(CW380="","",TODAY()-CW380)</f>
        <v>-264</v>
      </c>
      <c r="DA380" t="str">
        <f>IF(CW380="","SIN ESTADO",IF(CY380&lt;&gt;"","PAGA",IF(CX380&gt;0,"VENCIDA",IF(CX380&gt;=-5,"POR VENCER","AL DÍA"))))</f>
        <v>AL DÍA</v>
      </c>
      <c r="DC380">
        <f>IF(N($H380)&lt;17,"",IF(CW380="","",CW380+31))</f>
        <v>46613</v>
      </c>
      <c r="DD380">
        <f>IF(DC380="","",TODAY()-DC380)</f>
        <v>-295</v>
      </c>
      <c r="DG380" t="str">
        <f>IF(DC380="","SIN ESTADO",IF(DE380&lt;&gt;"","PAGA",IF(DD380&gt;0,"VENCIDA",IF(DD380&gt;=-5,"POR VENCER","AL DÍA"))))</f>
        <v>AL DÍA</v>
      </c>
      <c r="DI380">
        <f>IF(N($H380)&lt;18,"",IF(DC380="","",DC380+31))</f>
        <v>46644</v>
      </c>
      <c r="DJ380">
        <f>IF(DI380="","",TODAY()-DI380)</f>
        <v>-326</v>
      </c>
      <c r="DM380" t="str">
        <f>IF(DI380="","SIN ESTADO",IF(DK380&lt;&gt;"","PAGA",IF(DJ380&gt;0,"VENCIDA",IF(DJ380&gt;=-5,"POR VENCER","AL DÍA"))))</f>
        <v>AL DÍA</v>
      </c>
      <c r="DO380">
        <f>IF(N($H380)&lt;19,"",IF(DI380="","",DI380+31))</f>
        <v>46675</v>
      </c>
      <c r="DP380">
        <f>IF(DO380="","",TODAY()-DO380)</f>
        <v>-357</v>
      </c>
      <c r="DS380" t="str">
        <f>IF(DO380="","SIN ESTADO",IF(DQ380&lt;&gt;"","PAGA",IF(DP380&gt;0,"VENCIDA",IF(DP380&gt;=-5,"POR VENCER","AL DÍA"))))</f>
        <v>AL DÍA</v>
      </c>
      <c r="DU380">
        <f>IF(N($H380)&lt;20,"",IF(DO380="","",DO380+31))</f>
        <v>46706</v>
      </c>
      <c r="DV380">
        <f>IF(DU380="","",TODAY()-DU380)</f>
        <v>-388</v>
      </c>
      <c r="DY380" t="str">
        <f>IF(DU380="","SIN ESTADO",IF(DW380&lt;&gt;"","PAGA",IF(DV380&gt;0,"VENCIDA",IF(DV380&gt;=-5,"POR VENCER","AL DÍA"))))</f>
        <v>AL DÍA</v>
      </c>
      <c r="EA380">
        <f>IF(N($H380)&lt;21,"",IF(DU380="","",DU380+31))</f>
        <v>46737</v>
      </c>
      <c r="EB380">
        <f>IF(EA380="","",TODAY()-EA380)</f>
        <v>-419</v>
      </c>
      <c r="EE380" t="str">
        <f>IF(EA380="","SIN ESTADO",IF(EC380&lt;&gt;"","PAGA",IF(EB380&gt;0,"VENCIDA",IF(EB380&gt;=-5,"POR VENCER","AL DÍA"))))</f>
        <v>AL DÍA</v>
      </c>
      <c r="EG380">
        <f>IF(N($H380)&lt;22,"",IF(EA380="","",EA380+31))</f>
        <v>46768</v>
      </c>
      <c r="EH380">
        <f>IF(EG380="","",TODAY()-EG380)</f>
        <v>-450</v>
      </c>
      <c r="EK380" t="str">
        <f>IF(EG380="","SIN ESTADO",IF(EI380&lt;&gt;"","PAGA",IF(EH380&gt;0,"VENCIDA",IF(EH380&gt;=-5,"POR VENCER","AL DÍA"))))</f>
        <v>AL DÍA</v>
      </c>
      <c r="EM380">
        <f>IF(N($H380)&lt;23,"",IF(EG380="","",EG380+31))</f>
        <v>46799</v>
      </c>
      <c r="EN380">
        <f>IF(EM380="","",TODAY()-EM380)</f>
        <v>-481</v>
      </c>
      <c r="EQ380" t="str">
        <f>IF(EM380="","SIN ESTADO",IF(EO380&lt;&gt;"","PAGA",IF(EN380&gt;0,"VENCIDA",IF(EN380&gt;=-5,"POR VENCER","AL DÍA"))))</f>
        <v>AL DÍA</v>
      </c>
      <c r="ES380">
        <f>IF(N($H380)&lt;24,"",IF(EM380="","",EM380+31))</f>
        <v>46830</v>
      </c>
      <c r="ET380">
        <f>IF(ES380="","",TODAY()-ES380)</f>
        <v>-512</v>
      </c>
      <c r="EW380" t="str">
        <f>IF(ES380="","SIN ESTADO",IF(EU380&lt;&gt;"","PAGA",IF(ET380&gt;0,"VENCIDA",IF(ET380&gt;=-5,"POR VENCER","AL DÍA"))))</f>
        <v>AL DÍA</v>
      </c>
      <c r="EY380" t="str">
        <f>IF(N($H380)&lt;25,"",IF(ES380="","",ES380+31))</f>
        <v/>
      </c>
      <c r="EZ380" t="str">
        <f>IF(EY380="","",TODAY()-EY380)</f>
        <v/>
      </c>
      <c r="FC380" t="str">
        <f>IF(EY380="","SIN ESTADO",IF(FA380&lt;&gt;"","PAGA",IF(EZ380&gt;0,"VENCIDA",IF(EZ380&gt;=-5,"POR VENCER","AL DÍA"))))</f>
        <v>SIN ESTADO</v>
      </c>
      <c r="FE380" t="str">
        <f>IF(N($H380)&lt;26,"",IF(EY380="","",EY380+31))</f>
        <v/>
      </c>
      <c r="FF380" t="str">
        <f>IF(FE380="","",TODAY()-FE380)</f>
        <v/>
      </c>
      <c r="FI380" t="str">
        <f>IF(FE380="","SIN ESTADO",IF(FG380&lt;&gt;"","PAGA",IF(FF380&gt;0,"VENCIDA",IF(FF380&gt;=-5,"POR VENCER","AL DÍA"))))</f>
        <v>SIN ESTADO</v>
      </c>
      <c r="FK380" t="str">
        <f>IF(N($H380)&lt;27,"",IF(FE380="","",FE380+31))</f>
        <v/>
      </c>
      <c r="FL380" t="str">
        <f>IF(FK380="","",TODAY()-FK380)</f>
        <v/>
      </c>
      <c r="FO380" t="str">
        <f>IF(FK380="","SIN ESTADO",IF(FM380&lt;&gt;"","PAGA",IF(FL380&gt;0,"VENCIDA",IF(FL380&gt;=-5,"POR VENCER","AL DÍA"))))</f>
        <v>SIN ESTADO</v>
      </c>
      <c r="FQ380" t="str">
        <f>IF(N($H380)&lt;28,"",IF(FK380="","",FK380+31))</f>
        <v/>
      </c>
      <c r="FR380" t="str">
        <f>IF(FQ380="","",TODAY()-FQ380)</f>
        <v/>
      </c>
      <c r="FU380" t="str">
        <f>IF(FQ380="","SIN ESTADO",IF(FS380&lt;&gt;"","PAGA",IF(FR380&gt;0,"VENCIDA",IF(FR380&gt;=-5,"POR VENCER","AL DÍA"))))</f>
        <v>SIN ESTADO</v>
      </c>
      <c r="FW380" t="str">
        <f>IF(N($H380)&lt;29,"",IF(FQ380="","",FQ380+31))</f>
        <v/>
      </c>
      <c r="FX380" t="str">
        <f>IF(FW380="","",TODAY()-FW380)</f>
        <v/>
      </c>
      <c r="GA380" t="str">
        <f>IF(FW380="","SIN ESTADO",IF(FY380&lt;&gt;"","PAGA",IF(FX380&gt;0,"VENCIDA",IF(FX380&gt;=-5,"POR VENCER","AL DÍA"))))</f>
        <v>SIN ESTADO</v>
      </c>
      <c r="GC380" t="str">
        <f>IF(N($H380)&lt;30,"",IF(FW380="","",FW380+31))</f>
        <v/>
      </c>
      <c r="GD380" t="str">
        <f>IF(GC380="","",TODAY()-GC380)</f>
        <v/>
      </c>
      <c r="GG380" t="str">
        <f>IF(GC380="","SIN ESTADO",IF(GE380&lt;&gt;"","PAGA",IF(GD380&gt;0,"VENCIDA",IF(GD380&gt;=-5,"POR VENCER","AL DÍA"))))</f>
        <v>SIN ESTADO</v>
      </c>
      <c r="GI380" t="str">
        <f>IF(N($H380)&lt;31,"",IF(GC380="","",GC380+31))</f>
        <v/>
      </c>
      <c r="GJ380" t="str">
        <f>IF(GI380="","",TODAY()-GI380)</f>
        <v/>
      </c>
      <c r="GM380" t="str">
        <f>IF(GI380="","SIN ESTADO",IF(GK380&lt;&gt;"","PAGA",IF(GJ380&gt;0,"VENCIDA",IF(GJ380&gt;=-5,"POR VENCER","AL DÍA"))))</f>
        <v>SIN ESTADO</v>
      </c>
      <c r="GO380" t="str">
        <f>IF(N($H380)&lt;32,"",IF(GI380="","",GI380+31))</f>
        <v/>
      </c>
      <c r="GP380" t="str">
        <f>IF(GO380="","",TODAY()-GO380)</f>
        <v/>
      </c>
      <c r="GS380" t="str">
        <f>IF(GO380="","SIN ESTADO",IF(GQ380&lt;&gt;"","PAGA",IF(GP380&gt;0,"VENCIDA",IF(GP380&gt;=-5,"POR VENCER","AL DÍA"))))</f>
        <v>SIN ESTADO</v>
      </c>
      <c r="GU380" t="str">
        <f>IF(N($H380)&lt;33,"",IF(GO380="","",GO380+31))</f>
        <v/>
      </c>
      <c r="GV380" t="str">
        <f>IF(GU380="","",TODAY()-GU380)</f>
        <v/>
      </c>
      <c r="GY380" t="str">
        <f>IF(GU380="","SIN ESTADO",IF(GW380&lt;&gt;"","PAGA",IF(GV380&gt;0,"VENCIDA",IF(GV380&gt;=-5,"POR VENCER","AL DÍA"))))</f>
        <v>SIN ESTADO</v>
      </c>
      <c r="HA380" t="str">
        <f>IF(N($H380)&lt;34,"",IF(GU380="","",GU380+31))</f>
        <v/>
      </c>
      <c r="HB380" t="str">
        <f>IF(HA380="","",TODAY()-HA380)</f>
        <v/>
      </c>
      <c r="HE380" t="str">
        <f>IF(HA380="","SIN ESTADO",IF(HC380&lt;&gt;"","PAGA",IF(HB380&gt;0,"VENCIDA",IF(HB380&gt;=-5,"POR VENCER","AL DÍA"))))</f>
        <v>SIN ESTADO</v>
      </c>
      <c r="HG380" t="str">
        <f>IF(N($H380)&lt;35,"",IF(HA380="","",HA380+31))</f>
        <v/>
      </c>
      <c r="HH380" t="str">
        <f>IF(HG380="","",TODAY()-HG380)</f>
        <v/>
      </c>
      <c r="HK380" t="str">
        <f>IF(HG380="","SIN ESTADO",IF(HI380&lt;&gt;"","PAGA",IF(HH380&gt;0,"VENCIDA",IF(HH380&gt;=-5,"POR VENCER","AL DÍA"))))</f>
        <v>SIN ESTADO</v>
      </c>
      <c r="HM380" t="str">
        <f>IF(N($H380)&lt;36,"",IF(HG380="","",HG380+31))</f>
        <v/>
      </c>
      <c r="HN380" t="str">
        <f>IF(HM380="","",TODAY()-HM380)</f>
        <v/>
      </c>
      <c r="HQ380" t="str">
        <f>IF(HM380="","SIN ESTADO",IF(HO380&lt;&gt;"","PAGA",IF(HN380&gt;0,"VENCIDA",IF(HN380&gt;=-5,"POR VENCER","AL DÍA"))))</f>
        <v>SIN ESTADO</v>
      </c>
      <c r="HS380">
        <f>N380+T380+Z380+AF380+AL380+AR380+AX380+BD380+BJ380+BP380+BV380+CB380+CH380+CN380+CT380+CZ380+DF380+DL380+DR380+DX380+ED380+EJ380+EP380+EV380+FB380+FH380+FN380+FT380+FZ380+GF380+GL380+GR380+GX380+HD380+HJ380+HP380</f>
        <v>7000000</v>
      </c>
      <c r="HU380">
        <f>IFERROR(N($J380),0)</f>
        <v>1000000</v>
      </c>
      <c r="HW380">
        <f>SUMPRODUCT((MOD(COLUMN($M380:$HR380)-COLUMN($M380),6)=0)*ISNUMBER($M380:$HR380)*($M380:$HR380&gt;=RESUMEN!$C$26)*($M380:$HR380&lt;=RESUMEN!$C$27)*IFERROR(N($N380:$HS380),0))</f>
        <v>1000000</v>
      </c>
      <c r="HX380">
        <f>SUMPRODUCT((MOD(COLUMN($M380:$HR380)-COLUMN($M380),6)=0)*ISNUMBER($M380:$HR380)*($M380:$HR380&gt;=RESUMEN!$C$26)*($M380:$HR380&lt;=RESUMEN!$C$27))</f>
        <v>1</v>
      </c>
    </row>
    <row r="381">
      <c r="B381">
        <f>VENTAS!A380</f>
        <v>378</v>
      </c>
      <c r="C381" t="str">
        <f>VENTAS!B380</f>
        <v xml:space="preserve">LC2 - 37 - 7 </v>
      </c>
      <c r="D381" t="str">
        <f>VENTAS!C380</f>
        <v>VENDIDO</v>
      </c>
      <c r="E381">
        <f>VENTAS!D380</f>
        <v>28000000</v>
      </c>
      <c r="F381">
        <f>VENTAS!J380</f>
        <v>24000000</v>
      </c>
      <c r="G381">
        <f>VENTAS!F380</f>
        <v>46086</v>
      </c>
      <c r="H381">
        <f>VENTAS!K380</f>
        <v>24</v>
      </c>
      <c r="I381" t="str">
        <f>VENTAS!M380</f>
        <v xml:space="preserve">05 DE CADA MES </v>
      </c>
      <c r="J381">
        <f>VENTAS!L380</f>
        <v>1000000</v>
      </c>
      <c r="K381">
        <f>IF(N($H381)&lt;1,"",$G381+31)</f>
        <v>46117</v>
      </c>
      <c r="L381">
        <f>IF(K381="","",TODAY()-K381)</f>
        <v>201</v>
      </c>
      <c r="M381">
        <v>46116</v>
      </c>
      <c r="N381">
        <v>1000000</v>
      </c>
      <c r="O381" t="str">
        <f>IF(K381="","SIN ESTADO",IF(M381&lt;&gt;"","PAGA",IF(L381&gt;0,"VENCIDA",IF(L381&gt;=-5,"POR VENCER","AL DÍA"))))</f>
        <v>PAGA</v>
      </c>
      <c r="P381" t="str">
        <v>TRANSFERENCIA</v>
      </c>
      <c r="Q381">
        <f>IF(N($H381)&lt;2,"",IF(K381="","",K381+31))</f>
        <v>46148</v>
      </c>
      <c r="R381">
        <f>IF(Q381="","",TODAY()-Q381)</f>
        <v>170</v>
      </c>
      <c r="S381">
        <v>46147</v>
      </c>
      <c r="T381">
        <v>1000000</v>
      </c>
      <c r="U381" t="str">
        <f>IF(Q381="","SIN ESTADO",IF(S381&lt;&gt;"","PAGA",IF(R381&gt;0,"VENCIDA",IF(R381&gt;=-5,"POR VENCER","AL DÍA"))))</f>
        <v>PAGA</v>
      </c>
      <c r="V381" t="str">
        <v>TRANSFERENCIA</v>
      </c>
      <c r="W381">
        <f>IF(N($H381)&lt;3,"",IF(Q381="","",Q381+31))</f>
        <v>46179</v>
      </c>
      <c r="X381">
        <f>IF(W381="","",TODAY()-W381)</f>
        <v>139</v>
      </c>
      <c r="Y381">
        <v>46178</v>
      </c>
      <c r="Z381">
        <v>1000000</v>
      </c>
      <c r="AA381" t="str">
        <f>IF(W381="","SIN ESTADO",IF(Y381&lt;&gt;"","PAGA",IF(X381&gt;0,"VENCIDA",IF(X381&gt;=-5,"POR VENCER","AL DÍA"))))</f>
        <v>PAGA</v>
      </c>
      <c r="AB381" t="str">
        <v>TRANSFERENCIA</v>
      </c>
      <c r="AC381">
        <f>IF(N($H381)&lt;4,"",IF(W381="","",W381+31))</f>
        <v>46210</v>
      </c>
      <c r="AD381">
        <f>IF(AC381="","",TODAY()-AC381)</f>
        <v>108</v>
      </c>
      <c r="AE381">
        <v>46209</v>
      </c>
      <c r="AF381">
        <v>1000000</v>
      </c>
      <c r="AG381" t="str">
        <f>IF(AC381="","SIN ESTADO",IF(AE381&lt;&gt;"","PAGA",IF(AD381&gt;0,"VENCIDA",IF(AD381&gt;=-5,"POR VENCER","AL DÍA"))))</f>
        <v>PAGA</v>
      </c>
      <c r="AH381" t="str">
        <v>TRANSFERENCIA</v>
      </c>
      <c r="AI381">
        <f>IF(N($H381)&lt;5,"",IF(AC381="","",AC381+31))</f>
        <v>46241</v>
      </c>
      <c r="AJ381">
        <f>IF(AI381="","",TODAY()-AI381)</f>
        <v>77</v>
      </c>
      <c r="AK381">
        <v>46239</v>
      </c>
      <c r="AL381">
        <v>1000000</v>
      </c>
      <c r="AM381" t="str">
        <f>IF(AI381="","SIN ESTADO",IF(AK381&lt;&gt;"","PAGA",IF(AJ381&gt;0,"VENCIDA",IF(AJ381&gt;=-5,"POR VENCER","AL DÍA"))))</f>
        <v>PAGA</v>
      </c>
      <c r="AN381" t="str">
        <v>TRANSFERENCIA</v>
      </c>
      <c r="AO381">
        <f>IF(N($H381)&lt;6,"",IF(AI381="","",AI381+31))</f>
        <v>46272</v>
      </c>
      <c r="AP381">
        <f>IF(AO381="","",TODAY()-AO381)</f>
        <v>46</v>
      </c>
      <c r="AQ381">
        <v>46273</v>
      </c>
      <c r="AR381">
        <v>1000000</v>
      </c>
      <c r="AS381" t="str">
        <f>IF(AO381="","SIN ESTADO",IF(AQ381&lt;&gt;"","PAGA",IF(AP381&gt;0,"VENCIDA",IF(AP381&gt;=-5,"POR VENCER","AL DÍA"))))</f>
        <v>PAGA</v>
      </c>
      <c r="AT381" t="str">
        <v>TRANSFERENCIA</v>
      </c>
      <c r="AU381">
        <f>IF(N($H381)&lt;7,"",IF(AO381="","",AO381+31))</f>
        <v>46303</v>
      </c>
      <c r="AV381">
        <f>IF(AU381="","",TODAY()-AU381)</f>
        <v>15</v>
      </c>
      <c r="AW381">
        <v>46300</v>
      </c>
      <c r="AX381">
        <v>1000000</v>
      </c>
      <c r="AY381" t="str">
        <f>IF(AU381="","SIN ESTADO",IF(AW381&lt;&gt;"","PAGA",IF(AV381&gt;0,"VENCIDA",IF(AV381&gt;=-5,"POR VENCER","AL DÍA"))))</f>
        <v>PAGA</v>
      </c>
      <c r="AZ381" t="str">
        <v>TRANSFERENCIA</v>
      </c>
      <c r="BA381">
        <f>IF(N($H381)&lt;8,"",IF(AU381="","",AU381+31))</f>
        <v>46334</v>
      </c>
      <c r="BB381">
        <f>IF(BA381="","",TODAY()-BA381)</f>
        <v>-16</v>
      </c>
      <c r="BE381" t="str">
        <f>IF(BA381="","SIN ESTADO",IF(BC381&lt;&gt;"","PAGA",IF(BB381&gt;0,"VENCIDA",IF(BB381&gt;=-5,"POR VENCER","AL DÍA"))))</f>
        <v>AL DÍA</v>
      </c>
      <c r="BG381">
        <f>IF(N($H381)&lt;9,"",IF(BA381="","",BA381+31))</f>
        <v>46365</v>
      </c>
      <c r="BH381">
        <f>IF(BG381="","",TODAY()-BG381)</f>
        <v>-47</v>
      </c>
      <c r="BK381" t="str">
        <f>IF(BG381="","SIN ESTADO",IF(BI381&lt;&gt;"","PAGA",IF(BH381&gt;0,"VENCIDA",IF(BH381&gt;=-5,"POR VENCER","AL DÍA"))))</f>
        <v>AL DÍA</v>
      </c>
      <c r="BM381">
        <f>IF(N($H381)&lt;10,"",IF(BG381="","",BG381+31))</f>
        <v>46396</v>
      </c>
      <c r="BN381">
        <f>IF(BM381="","",TODAY()-BM381)</f>
        <v>-78</v>
      </c>
      <c r="BQ381" t="str">
        <f>IF(BM381="","SIN ESTADO",IF(BO381&lt;&gt;"","PAGA",IF(BN381&gt;0,"VENCIDA",IF(BN381&gt;=-5,"POR VENCER","AL DÍA"))))</f>
        <v>AL DÍA</v>
      </c>
      <c r="BS381">
        <f>IF(N($H381)&lt;11,"",IF(BM381="","",BM381+31))</f>
        <v>46427</v>
      </c>
      <c r="BT381">
        <f>IF(BS381="","",TODAY()-BS381)</f>
        <v>-109</v>
      </c>
      <c r="BW381" t="str">
        <f>IF(BS381="","SIN ESTADO",IF(BU381&lt;&gt;"","PAGA",IF(BT381&gt;0,"VENCIDA",IF(BT381&gt;=-5,"POR VENCER","AL DÍA"))))</f>
        <v>AL DÍA</v>
      </c>
      <c r="BY381">
        <f>IF(N($H381)&lt;12,"",IF(BS381="","",BS381+31))</f>
        <v>46458</v>
      </c>
      <c r="BZ381">
        <f>IF(BY381="","",TODAY()-BY381)</f>
        <v>-140</v>
      </c>
      <c r="CC381" t="str">
        <f>IF(BY381="","SIN ESTADO",IF(CA381&lt;&gt;"","PAGA",IF(BZ381&gt;0,"VENCIDA",IF(BZ381&gt;=-5,"POR VENCER","AL DÍA"))))</f>
        <v>AL DÍA</v>
      </c>
      <c r="CE381">
        <f>IF(N($H381)&lt;13,"",IF(BY381="","",BY381+31))</f>
        <v>46489</v>
      </c>
      <c r="CF381">
        <f>IF(CE381="","",TODAY()-CE381)</f>
        <v>-171</v>
      </c>
      <c r="CI381" t="str">
        <f>IF(CE381="","SIN ESTADO",IF(CG381&lt;&gt;"","PAGA",IF(CF381&gt;0,"VENCIDA",IF(CF381&gt;=-5,"POR VENCER","AL DÍA"))))</f>
        <v>AL DÍA</v>
      </c>
      <c r="CK381">
        <f>IF(N($H381)&lt;14,"",IF(CE381="","",CE381+31))</f>
        <v>46520</v>
      </c>
      <c r="CL381">
        <f>IF(CK381="","",TODAY()-CK381)</f>
        <v>-202</v>
      </c>
      <c r="CO381" t="str">
        <f>IF(CK381="","SIN ESTADO",IF(CM381&lt;&gt;"","PAGA",IF(CL381&gt;0,"VENCIDA",IF(CL381&gt;=-5,"POR VENCER","AL DÍA"))))</f>
        <v>AL DÍA</v>
      </c>
      <c r="CQ381">
        <f>IF(N($H381)&lt;15,"",IF(CK381="","",CK381+31))</f>
        <v>46551</v>
      </c>
      <c r="CR381">
        <f>IF(CQ381="","",TODAY()-CQ381)</f>
        <v>-233</v>
      </c>
      <c r="CU381" t="str">
        <f>IF(CQ381="","SIN ESTADO",IF(CS381&lt;&gt;"","PAGA",IF(CR381&gt;0,"VENCIDA",IF(CR381&gt;=-5,"POR VENCER","AL DÍA"))))</f>
        <v>AL DÍA</v>
      </c>
      <c r="CW381">
        <f>IF(N($H381)&lt;16,"",IF(CQ381="","",CQ381+31))</f>
        <v>46582</v>
      </c>
      <c r="CX381">
        <f>IF(CW381="","",TODAY()-CW381)</f>
        <v>-264</v>
      </c>
      <c r="DA381" t="str">
        <f>IF(CW381="","SIN ESTADO",IF(CY381&lt;&gt;"","PAGA",IF(CX381&gt;0,"VENCIDA",IF(CX381&gt;=-5,"POR VENCER","AL DÍA"))))</f>
        <v>AL DÍA</v>
      </c>
      <c r="DC381">
        <f>IF(N($H381)&lt;17,"",IF(CW381="","",CW381+31))</f>
        <v>46613</v>
      </c>
      <c r="DD381">
        <f>IF(DC381="","",TODAY()-DC381)</f>
        <v>-295</v>
      </c>
      <c r="DG381" t="str">
        <f>IF(DC381="","SIN ESTADO",IF(DE381&lt;&gt;"","PAGA",IF(DD381&gt;0,"VENCIDA",IF(DD381&gt;=-5,"POR VENCER","AL DÍA"))))</f>
        <v>AL DÍA</v>
      </c>
      <c r="DI381">
        <f>IF(N($H381)&lt;18,"",IF(DC381="","",DC381+31))</f>
        <v>46644</v>
      </c>
      <c r="DJ381">
        <f>IF(DI381="","",TODAY()-DI381)</f>
        <v>-326</v>
      </c>
      <c r="DM381" t="str">
        <f>IF(DI381="","SIN ESTADO",IF(DK381&lt;&gt;"","PAGA",IF(DJ381&gt;0,"VENCIDA",IF(DJ381&gt;=-5,"POR VENCER","AL DÍA"))))</f>
        <v>AL DÍA</v>
      </c>
      <c r="DO381">
        <f>IF(N($H381)&lt;19,"",IF(DI381="","",DI381+31))</f>
        <v>46675</v>
      </c>
      <c r="DP381">
        <f>IF(DO381="","",TODAY()-DO381)</f>
        <v>-357</v>
      </c>
      <c r="DS381" t="str">
        <f>IF(DO381="","SIN ESTADO",IF(DQ381&lt;&gt;"","PAGA",IF(DP381&gt;0,"VENCIDA",IF(DP381&gt;=-5,"POR VENCER","AL DÍA"))))</f>
        <v>AL DÍA</v>
      </c>
      <c r="DU381">
        <f>IF(N($H381)&lt;20,"",IF(DO381="","",DO381+31))</f>
        <v>46706</v>
      </c>
      <c r="DV381">
        <f>IF(DU381="","",TODAY()-DU381)</f>
        <v>-388</v>
      </c>
      <c r="DY381" t="str">
        <f>IF(DU381="","SIN ESTADO",IF(DW381&lt;&gt;"","PAGA",IF(DV381&gt;0,"VENCIDA",IF(DV381&gt;=-5,"POR VENCER","AL DÍA"))))</f>
        <v>AL DÍA</v>
      </c>
      <c r="EA381">
        <f>IF(N($H381)&lt;21,"",IF(DU381="","",DU381+31))</f>
        <v>46737</v>
      </c>
      <c r="EB381">
        <f>IF(EA381="","",TODAY()-EA381)</f>
        <v>-419</v>
      </c>
      <c r="EE381" t="str">
        <f>IF(EA381="","SIN ESTADO",IF(EC381&lt;&gt;"","PAGA",IF(EB381&gt;0,"VENCIDA",IF(EB381&gt;=-5,"POR VENCER","AL DÍA"))))</f>
        <v>AL DÍA</v>
      </c>
      <c r="EG381">
        <f>IF(N($H381)&lt;22,"",IF(EA381="","",EA381+31))</f>
        <v>46768</v>
      </c>
      <c r="EH381">
        <f>IF(EG381="","",TODAY()-EG381)</f>
        <v>-450</v>
      </c>
      <c r="EK381" t="str">
        <f>IF(EG381="","SIN ESTADO",IF(EI381&lt;&gt;"","PAGA",IF(EH381&gt;0,"VENCIDA",IF(EH381&gt;=-5,"POR VENCER","AL DÍA"))))</f>
        <v>AL DÍA</v>
      </c>
      <c r="EM381">
        <f>IF(N($H381)&lt;23,"",IF(EG381="","",EG381+31))</f>
        <v>46799</v>
      </c>
      <c r="EN381">
        <f>IF(EM381="","",TODAY()-EM381)</f>
        <v>-481</v>
      </c>
      <c r="EQ381" t="str">
        <f>IF(EM381="","SIN ESTADO",IF(EO381&lt;&gt;"","PAGA",IF(EN381&gt;0,"VENCIDA",IF(EN381&gt;=-5,"POR VENCER","AL DÍA"))))</f>
        <v>AL DÍA</v>
      </c>
      <c r="ES381">
        <f>IF(N($H381)&lt;24,"",IF(EM381="","",EM381+31))</f>
        <v>46830</v>
      </c>
      <c r="ET381">
        <f>IF(ES381="","",TODAY()-ES381)</f>
        <v>-512</v>
      </c>
      <c r="EW381" t="str">
        <f>IF(ES381="","SIN ESTADO",IF(EU381&lt;&gt;"","PAGA",IF(ET381&gt;0,"VENCIDA",IF(ET381&gt;=-5,"POR VENCER","AL DÍA"))))</f>
        <v>AL DÍA</v>
      </c>
      <c r="EY381" t="str">
        <f>IF(N($H381)&lt;25,"",IF(ES381="","",ES381+31))</f>
        <v/>
      </c>
      <c r="EZ381" t="str">
        <f>IF(EY381="","",TODAY()-EY381)</f>
        <v/>
      </c>
      <c r="FC381" t="str">
        <f>IF(EY381="","SIN ESTADO",IF(FA381&lt;&gt;"","PAGA",IF(EZ381&gt;0,"VENCIDA",IF(EZ381&gt;=-5,"POR VENCER","AL DÍA"))))</f>
        <v>SIN ESTADO</v>
      </c>
      <c r="FE381" t="str">
        <f>IF(N($H381)&lt;26,"",IF(EY381="","",EY381+31))</f>
        <v/>
      </c>
      <c r="FF381" t="str">
        <f>IF(FE381="","",TODAY()-FE381)</f>
        <v/>
      </c>
      <c r="FI381" t="str">
        <f>IF(FE381="","SIN ESTADO",IF(FG381&lt;&gt;"","PAGA",IF(FF381&gt;0,"VENCIDA",IF(FF381&gt;=-5,"POR VENCER","AL DÍA"))))</f>
        <v>SIN ESTADO</v>
      </c>
      <c r="FK381" t="str">
        <f>IF(N($H381)&lt;27,"",IF(FE381="","",FE381+31))</f>
        <v/>
      </c>
      <c r="FL381" t="str">
        <f>IF(FK381="","",TODAY()-FK381)</f>
        <v/>
      </c>
      <c r="FO381" t="str">
        <f>IF(FK381="","SIN ESTADO",IF(FM381&lt;&gt;"","PAGA",IF(FL381&gt;0,"VENCIDA",IF(FL381&gt;=-5,"POR VENCER","AL DÍA"))))</f>
        <v>SIN ESTADO</v>
      </c>
      <c r="FQ381" t="str">
        <f>IF(N($H381)&lt;28,"",IF(FK381="","",FK381+31))</f>
        <v/>
      </c>
      <c r="FR381" t="str">
        <f>IF(FQ381="","",TODAY()-FQ381)</f>
        <v/>
      </c>
      <c r="FU381" t="str">
        <f>IF(FQ381="","SIN ESTADO",IF(FS381&lt;&gt;"","PAGA",IF(FR381&gt;0,"VENCIDA",IF(FR381&gt;=-5,"POR VENCER","AL DÍA"))))</f>
        <v>SIN ESTADO</v>
      </c>
      <c r="FW381" t="str">
        <f>IF(N($H381)&lt;29,"",IF(FQ381="","",FQ381+31))</f>
        <v/>
      </c>
      <c r="FX381" t="str">
        <f>IF(FW381="","",TODAY()-FW381)</f>
        <v/>
      </c>
      <c r="GA381" t="str">
        <f>IF(FW381="","SIN ESTADO",IF(FY381&lt;&gt;"","PAGA",IF(FX381&gt;0,"VENCIDA",IF(FX381&gt;=-5,"POR VENCER","AL DÍA"))))</f>
        <v>SIN ESTADO</v>
      </c>
      <c r="GC381" t="str">
        <f>IF(N($H381)&lt;30,"",IF(FW381="","",FW381+31))</f>
        <v/>
      </c>
      <c r="GD381" t="str">
        <f>IF(GC381="","",TODAY()-GC381)</f>
        <v/>
      </c>
      <c r="GG381" t="str">
        <f>IF(GC381="","SIN ESTADO",IF(GE381&lt;&gt;"","PAGA",IF(GD381&gt;0,"VENCIDA",IF(GD381&gt;=-5,"POR VENCER","AL DÍA"))))</f>
        <v>SIN ESTADO</v>
      </c>
      <c r="GI381" t="str">
        <f>IF(N($H381)&lt;31,"",IF(GC381="","",GC381+31))</f>
        <v/>
      </c>
      <c r="GJ381" t="str">
        <f>IF(GI381="","",TODAY()-GI381)</f>
        <v/>
      </c>
      <c r="GM381" t="str">
        <f>IF(GI381="","SIN ESTADO",IF(GK381&lt;&gt;"","PAGA",IF(GJ381&gt;0,"VENCIDA",IF(GJ381&gt;=-5,"POR VENCER","AL DÍA"))))</f>
        <v>SIN ESTADO</v>
      </c>
      <c r="GO381" t="str">
        <f>IF(N($H381)&lt;32,"",IF(GI381="","",GI381+31))</f>
        <v/>
      </c>
      <c r="GP381" t="str">
        <f>IF(GO381="","",TODAY()-GO381)</f>
        <v/>
      </c>
      <c r="GS381" t="str">
        <f>IF(GO381="","SIN ESTADO",IF(GQ381&lt;&gt;"","PAGA",IF(GP381&gt;0,"VENCIDA",IF(GP381&gt;=-5,"POR VENCER","AL DÍA"))))</f>
        <v>SIN ESTADO</v>
      </c>
      <c r="GU381" t="str">
        <f>IF(N($H381)&lt;33,"",IF(GO381="","",GO381+31))</f>
        <v/>
      </c>
      <c r="GV381" t="str">
        <f>IF(GU381="","",TODAY()-GU381)</f>
        <v/>
      </c>
      <c r="GY381" t="str">
        <f>IF(GU381="","SIN ESTADO",IF(GW381&lt;&gt;"","PAGA",IF(GV381&gt;0,"VENCIDA",IF(GV381&gt;=-5,"POR VENCER","AL DÍA"))))</f>
        <v>SIN ESTADO</v>
      </c>
      <c r="HA381" t="str">
        <f>IF(N($H381)&lt;34,"",IF(GU381="","",GU381+31))</f>
        <v/>
      </c>
      <c r="HB381" t="str">
        <f>IF(HA381="","",TODAY()-HA381)</f>
        <v/>
      </c>
      <c r="HE381" t="str">
        <f>IF(HA381="","SIN ESTADO",IF(HC381&lt;&gt;"","PAGA",IF(HB381&gt;0,"VENCIDA",IF(HB381&gt;=-5,"POR VENCER","AL DÍA"))))</f>
        <v>SIN ESTADO</v>
      </c>
      <c r="HG381" t="str">
        <f>IF(N($H381)&lt;35,"",IF(HA381="","",HA381+31))</f>
        <v/>
      </c>
      <c r="HH381" t="str">
        <f>IF(HG381="","",TODAY()-HG381)</f>
        <v/>
      </c>
      <c r="HK381" t="str">
        <f>IF(HG381="","SIN ESTADO",IF(HI381&lt;&gt;"","PAGA",IF(HH381&gt;0,"VENCIDA",IF(HH381&gt;=-5,"POR VENCER","AL DÍA"))))</f>
        <v>SIN ESTADO</v>
      </c>
      <c r="HM381" t="str">
        <f>IF(N($H381)&lt;36,"",IF(HG381="","",HG381+31))</f>
        <v/>
      </c>
      <c r="HN381" t="str">
        <f>IF(HM381="","",TODAY()-HM381)</f>
        <v/>
      </c>
      <c r="HQ381" t="str">
        <f>IF(HM381="","SIN ESTADO",IF(HO381&lt;&gt;"","PAGA",IF(HN381&gt;0,"VENCIDA",IF(HN381&gt;=-5,"POR VENCER","AL DÍA"))))</f>
        <v>SIN ESTADO</v>
      </c>
      <c r="HS381">
        <f>N381+T381+Z381+AF381+AL381+AR381+AX381+BD381+BJ381+BP381+BV381+CB381+CH381+CN381+CT381+CZ381+DF381+DL381+DR381+DX381+ED381+EJ381+EP381+EV381+FB381+FH381+FN381+FT381+FZ381+GF381+GL381+GR381+GX381+HD381+HJ381+HP381</f>
        <v>7000000</v>
      </c>
      <c r="HU381">
        <f>IFERROR(N($J381),0)</f>
        <v>1000000</v>
      </c>
      <c r="HW381">
        <f>SUMPRODUCT((MOD(COLUMN($M381:$HR381)-COLUMN($M381),6)=0)*ISNUMBER($M381:$HR381)*($M381:$HR381&gt;=RESUMEN!$C$26)*($M381:$HR381&lt;=RESUMEN!$C$27)*IFERROR(N($N381:$HS381),0))</f>
        <v>1000000</v>
      </c>
      <c r="HX381">
        <f>SUMPRODUCT((MOD(COLUMN($M381:$HR381)-COLUMN($M381),6)=0)*ISNUMBER($M381:$HR381)*($M381:$HR381&gt;=RESUMEN!$C$26)*($M381:$HR381&lt;=RESUMEN!$C$27))</f>
        <v>1</v>
      </c>
    </row>
    <row r="382">
      <c r="B382">
        <f>VENTAS!A381</f>
        <v>379</v>
      </c>
      <c r="C382" t="str">
        <f>VENTAS!B381</f>
        <v xml:space="preserve">LC2 - 37 - 8 </v>
      </c>
      <c r="D382" t="str">
        <f>VENTAS!C381</f>
        <v>VENDIDO</v>
      </c>
      <c r="E382">
        <f>VENTAS!D381</f>
        <v>28000000</v>
      </c>
      <c r="F382">
        <f>VENTAS!J381</f>
        <v>24000000</v>
      </c>
      <c r="G382">
        <f>VENTAS!F381</f>
        <v>46086</v>
      </c>
      <c r="H382">
        <f>VENTAS!K381</f>
        <v>24</v>
      </c>
      <c r="I382" t="str">
        <f>VENTAS!M381</f>
        <v xml:space="preserve">05 DE CADA MES </v>
      </c>
      <c r="J382">
        <f>VENTAS!L381</f>
        <v>1000000</v>
      </c>
      <c r="K382">
        <f>IF(N($H382)&lt;1,"",$G382+31)</f>
        <v>46117</v>
      </c>
      <c r="L382">
        <f>IF(K382="","",TODAY()-K382)</f>
        <v>201</v>
      </c>
      <c r="M382">
        <v>46116</v>
      </c>
      <c r="N382">
        <v>1000000</v>
      </c>
      <c r="O382" t="str">
        <f>IF(K382="","SIN ESTADO",IF(M382&lt;&gt;"","PAGA",IF(L382&gt;0,"VENCIDA",IF(L382&gt;=-5,"POR VENCER","AL DÍA"))))</f>
        <v>PAGA</v>
      </c>
      <c r="P382" t="str">
        <v>TRANSFERENCIA</v>
      </c>
      <c r="Q382">
        <f>IF(N($H382)&lt;2,"",IF(K382="","",K382+31))</f>
        <v>46148</v>
      </c>
      <c r="R382">
        <f>IF(Q382="","",TODAY()-Q382)</f>
        <v>170</v>
      </c>
      <c r="S382">
        <v>46147</v>
      </c>
      <c r="T382">
        <v>1000000</v>
      </c>
      <c r="U382" t="str">
        <f>IF(Q382="","SIN ESTADO",IF(S382&lt;&gt;"","PAGA",IF(R382&gt;0,"VENCIDA",IF(R382&gt;=-5,"POR VENCER","AL DÍA"))))</f>
        <v>PAGA</v>
      </c>
      <c r="V382" t="str">
        <v>TRANSFERENCIA</v>
      </c>
      <c r="W382">
        <f>IF(N($H382)&lt;3,"",IF(Q382="","",Q382+31))</f>
        <v>46179</v>
      </c>
      <c r="X382">
        <f>IF(W382="","",TODAY()-W382)</f>
        <v>139</v>
      </c>
      <c r="Y382">
        <v>46178</v>
      </c>
      <c r="Z382">
        <v>1000000</v>
      </c>
      <c r="AA382" t="str">
        <f>IF(W382="","SIN ESTADO",IF(Y382&lt;&gt;"","PAGA",IF(X382&gt;0,"VENCIDA",IF(X382&gt;=-5,"POR VENCER","AL DÍA"))))</f>
        <v>PAGA</v>
      </c>
      <c r="AB382" t="str">
        <v>TRANSFERENCIA</v>
      </c>
      <c r="AC382">
        <f>IF(N($H382)&lt;4,"",IF(W382="","",W382+31))</f>
        <v>46210</v>
      </c>
      <c r="AD382">
        <f>IF(AC382="","",TODAY()-AC382)</f>
        <v>108</v>
      </c>
      <c r="AE382">
        <v>46209</v>
      </c>
      <c r="AF382">
        <v>1000000</v>
      </c>
      <c r="AG382" t="str">
        <f>IF(AC382="","SIN ESTADO",IF(AE382&lt;&gt;"","PAGA",IF(AD382&gt;0,"VENCIDA",IF(AD382&gt;=-5,"POR VENCER","AL DÍA"))))</f>
        <v>PAGA</v>
      </c>
      <c r="AH382" t="str">
        <v>TRANSFERENCIA</v>
      </c>
      <c r="AI382">
        <f>IF(N($H382)&lt;5,"",IF(AC382="","",AC382+31))</f>
        <v>46241</v>
      </c>
      <c r="AJ382">
        <f>IF(AI382="","",TODAY()-AI382)</f>
        <v>77</v>
      </c>
      <c r="AK382">
        <v>46239</v>
      </c>
      <c r="AL382">
        <v>1000000</v>
      </c>
      <c r="AM382" t="str">
        <f>IF(AI382="","SIN ESTADO",IF(AK382&lt;&gt;"","PAGA",IF(AJ382&gt;0,"VENCIDA",IF(AJ382&gt;=-5,"POR VENCER","AL DÍA"))))</f>
        <v>PAGA</v>
      </c>
      <c r="AN382" t="str">
        <v>TRANSFERENCIA</v>
      </c>
      <c r="AO382">
        <f>IF(N($H382)&lt;6,"",IF(AI382="","",AI382+31))</f>
        <v>46272</v>
      </c>
      <c r="AP382">
        <f>IF(AO382="","",TODAY()-AO382)</f>
        <v>46</v>
      </c>
      <c r="AQ382">
        <v>46273</v>
      </c>
      <c r="AR382">
        <v>1000000</v>
      </c>
      <c r="AS382" t="str">
        <f>IF(AO382="","SIN ESTADO",IF(AQ382&lt;&gt;"","PAGA",IF(AP382&gt;0,"VENCIDA",IF(AP382&gt;=-5,"POR VENCER","AL DÍA"))))</f>
        <v>PAGA</v>
      </c>
      <c r="AT382" t="str">
        <v>TRANSFERENCIA</v>
      </c>
      <c r="AU382">
        <f>IF(N($H382)&lt;7,"",IF(AO382="","",AO382+31))</f>
        <v>46303</v>
      </c>
      <c r="AV382">
        <f>IF(AU382="","",TODAY()-AU382)</f>
        <v>15</v>
      </c>
      <c r="AW382">
        <v>46300</v>
      </c>
      <c r="AX382">
        <v>1000000</v>
      </c>
      <c r="AY382" t="str">
        <f>IF(AU382="","SIN ESTADO",IF(AW382&lt;&gt;"","PAGA",IF(AV382&gt;0,"VENCIDA",IF(AV382&gt;=-5,"POR VENCER","AL DÍA"))))</f>
        <v>PAGA</v>
      </c>
      <c r="AZ382" t="str">
        <v>TRANSFERENCIA</v>
      </c>
      <c r="BA382">
        <f>IF(N($H382)&lt;8,"",IF(AU382="","",AU382+31))</f>
        <v>46334</v>
      </c>
      <c r="BB382">
        <f>IF(BA382="","",TODAY()-BA382)</f>
        <v>-16</v>
      </c>
      <c r="BE382" t="str">
        <f>IF(BA382="","SIN ESTADO",IF(BC382&lt;&gt;"","PAGA",IF(BB382&gt;0,"VENCIDA",IF(BB382&gt;=-5,"POR VENCER","AL DÍA"))))</f>
        <v>AL DÍA</v>
      </c>
      <c r="BG382">
        <f>IF(N($H382)&lt;9,"",IF(BA382="","",BA382+31))</f>
        <v>46365</v>
      </c>
      <c r="BH382">
        <f>IF(BG382="","",TODAY()-BG382)</f>
        <v>-47</v>
      </c>
      <c r="BK382" t="str">
        <f>IF(BG382="","SIN ESTADO",IF(BI382&lt;&gt;"","PAGA",IF(BH382&gt;0,"VENCIDA",IF(BH382&gt;=-5,"POR VENCER","AL DÍA"))))</f>
        <v>AL DÍA</v>
      </c>
      <c r="BM382">
        <f>IF(N($H382)&lt;10,"",IF(BG382="","",BG382+31))</f>
        <v>46396</v>
      </c>
      <c r="BN382">
        <f>IF(BM382="","",TODAY()-BM382)</f>
        <v>-78</v>
      </c>
      <c r="BQ382" t="str">
        <f>IF(BM382="","SIN ESTADO",IF(BO382&lt;&gt;"","PAGA",IF(BN382&gt;0,"VENCIDA",IF(BN382&gt;=-5,"POR VENCER","AL DÍA"))))</f>
        <v>AL DÍA</v>
      </c>
      <c r="BS382">
        <f>IF(N($H382)&lt;11,"",IF(BM382="","",BM382+31))</f>
        <v>46427</v>
      </c>
      <c r="BT382">
        <f>IF(BS382="","",TODAY()-BS382)</f>
        <v>-109</v>
      </c>
      <c r="BW382" t="str">
        <f>IF(BS382="","SIN ESTADO",IF(BU382&lt;&gt;"","PAGA",IF(BT382&gt;0,"VENCIDA",IF(BT382&gt;=-5,"POR VENCER","AL DÍA"))))</f>
        <v>AL DÍA</v>
      </c>
      <c r="BY382">
        <f>IF(N($H382)&lt;12,"",IF(BS382="","",BS382+31))</f>
        <v>46458</v>
      </c>
      <c r="BZ382">
        <f>IF(BY382="","",TODAY()-BY382)</f>
        <v>-140</v>
      </c>
      <c r="CC382" t="str">
        <f>IF(BY382="","SIN ESTADO",IF(CA382&lt;&gt;"","PAGA",IF(BZ382&gt;0,"VENCIDA",IF(BZ382&gt;=-5,"POR VENCER","AL DÍA"))))</f>
        <v>AL DÍA</v>
      </c>
      <c r="CE382">
        <f>IF(N($H382)&lt;13,"",IF(BY382="","",BY382+31))</f>
        <v>46489</v>
      </c>
      <c r="CF382">
        <f>IF(CE382="","",TODAY()-CE382)</f>
        <v>-171</v>
      </c>
      <c r="CI382" t="str">
        <f>IF(CE382="","SIN ESTADO",IF(CG382&lt;&gt;"","PAGA",IF(CF382&gt;0,"VENCIDA",IF(CF382&gt;=-5,"POR VENCER","AL DÍA"))))</f>
        <v>AL DÍA</v>
      </c>
      <c r="CK382">
        <f>IF(N($H382)&lt;14,"",IF(CE382="","",CE382+31))</f>
        <v>46520</v>
      </c>
      <c r="CL382">
        <f>IF(CK382="","",TODAY()-CK382)</f>
        <v>-202</v>
      </c>
      <c r="CO382" t="str">
        <f>IF(CK382="","SIN ESTADO",IF(CM382&lt;&gt;"","PAGA",IF(CL382&gt;0,"VENCIDA",IF(CL382&gt;=-5,"POR VENCER","AL DÍA"))))</f>
        <v>AL DÍA</v>
      </c>
      <c r="CQ382">
        <f>IF(N($H382)&lt;15,"",IF(CK382="","",CK382+31))</f>
        <v>46551</v>
      </c>
      <c r="CR382">
        <f>IF(CQ382="","",TODAY()-CQ382)</f>
        <v>-233</v>
      </c>
      <c r="CU382" t="str">
        <f>IF(CQ382="","SIN ESTADO",IF(CS382&lt;&gt;"","PAGA",IF(CR382&gt;0,"VENCIDA",IF(CR382&gt;=-5,"POR VENCER","AL DÍA"))))</f>
        <v>AL DÍA</v>
      </c>
      <c r="CW382">
        <f>IF(N($H382)&lt;16,"",IF(CQ382="","",CQ382+31))</f>
        <v>46582</v>
      </c>
      <c r="CX382">
        <f>IF(CW382="","",TODAY()-CW382)</f>
        <v>-264</v>
      </c>
      <c r="DA382" t="str">
        <f>IF(CW382="","SIN ESTADO",IF(CY382&lt;&gt;"","PAGA",IF(CX382&gt;0,"VENCIDA",IF(CX382&gt;=-5,"POR VENCER","AL DÍA"))))</f>
        <v>AL DÍA</v>
      </c>
      <c r="DC382">
        <f>IF(N($H382)&lt;17,"",IF(CW382="","",CW382+31))</f>
        <v>46613</v>
      </c>
      <c r="DD382">
        <f>IF(DC382="","",TODAY()-DC382)</f>
        <v>-295</v>
      </c>
      <c r="DG382" t="str">
        <f>IF(DC382="","SIN ESTADO",IF(DE382&lt;&gt;"","PAGA",IF(DD382&gt;0,"VENCIDA",IF(DD382&gt;=-5,"POR VENCER","AL DÍA"))))</f>
        <v>AL DÍA</v>
      </c>
      <c r="DI382">
        <f>IF(N($H382)&lt;18,"",IF(DC382="","",DC382+31))</f>
        <v>46644</v>
      </c>
      <c r="DJ382">
        <f>IF(DI382="","",TODAY()-DI382)</f>
        <v>-326</v>
      </c>
      <c r="DM382" t="str">
        <f>IF(DI382="","SIN ESTADO",IF(DK382&lt;&gt;"","PAGA",IF(DJ382&gt;0,"VENCIDA",IF(DJ382&gt;=-5,"POR VENCER","AL DÍA"))))</f>
        <v>AL DÍA</v>
      </c>
      <c r="DO382">
        <f>IF(N($H382)&lt;19,"",IF(DI382="","",DI382+31))</f>
        <v>46675</v>
      </c>
      <c r="DP382">
        <f>IF(DO382="","",TODAY()-DO382)</f>
        <v>-357</v>
      </c>
      <c r="DS382" t="str">
        <f>IF(DO382="","SIN ESTADO",IF(DQ382&lt;&gt;"","PAGA",IF(DP382&gt;0,"VENCIDA",IF(DP382&gt;=-5,"POR VENCER","AL DÍA"))))</f>
        <v>AL DÍA</v>
      </c>
      <c r="DU382">
        <f>IF(N($H382)&lt;20,"",IF(DO382="","",DO382+31))</f>
        <v>46706</v>
      </c>
      <c r="DV382">
        <f>IF(DU382="","",TODAY()-DU382)</f>
        <v>-388</v>
      </c>
      <c r="DY382" t="str">
        <f>IF(DU382="","SIN ESTADO",IF(DW382&lt;&gt;"","PAGA",IF(DV382&gt;0,"VENCIDA",IF(DV382&gt;=-5,"POR VENCER","AL DÍA"))))</f>
        <v>AL DÍA</v>
      </c>
      <c r="EA382">
        <f>IF(N($H382)&lt;21,"",IF(DU382="","",DU382+31))</f>
        <v>46737</v>
      </c>
      <c r="EB382">
        <f>IF(EA382="","",TODAY()-EA382)</f>
        <v>-419</v>
      </c>
      <c r="EE382" t="str">
        <f>IF(EA382="","SIN ESTADO",IF(EC382&lt;&gt;"","PAGA",IF(EB382&gt;0,"VENCIDA",IF(EB382&gt;=-5,"POR VENCER","AL DÍA"))))</f>
        <v>AL DÍA</v>
      </c>
      <c r="EG382">
        <f>IF(N($H382)&lt;22,"",IF(EA382="","",EA382+31))</f>
        <v>46768</v>
      </c>
      <c r="EH382">
        <f>IF(EG382="","",TODAY()-EG382)</f>
        <v>-450</v>
      </c>
      <c r="EK382" t="str">
        <f>IF(EG382="","SIN ESTADO",IF(EI382&lt;&gt;"","PAGA",IF(EH382&gt;0,"VENCIDA",IF(EH382&gt;=-5,"POR VENCER","AL DÍA"))))</f>
        <v>AL DÍA</v>
      </c>
      <c r="EM382">
        <f>IF(N($H382)&lt;23,"",IF(EG382="","",EG382+31))</f>
        <v>46799</v>
      </c>
      <c r="EN382">
        <f>IF(EM382="","",TODAY()-EM382)</f>
        <v>-481</v>
      </c>
      <c r="EQ382" t="str">
        <f>IF(EM382="","SIN ESTADO",IF(EO382&lt;&gt;"","PAGA",IF(EN382&gt;0,"VENCIDA",IF(EN382&gt;=-5,"POR VENCER","AL DÍA"))))</f>
        <v>AL DÍA</v>
      </c>
      <c r="ES382">
        <f>IF(N($H382)&lt;24,"",IF(EM382="","",EM382+31))</f>
        <v>46830</v>
      </c>
      <c r="ET382">
        <f>IF(ES382="","",TODAY()-ES382)</f>
        <v>-512</v>
      </c>
      <c r="EW382" t="str">
        <f>IF(ES382="","SIN ESTADO",IF(EU382&lt;&gt;"","PAGA",IF(ET382&gt;0,"VENCIDA",IF(ET382&gt;=-5,"POR VENCER","AL DÍA"))))</f>
        <v>AL DÍA</v>
      </c>
      <c r="EY382" t="str">
        <f>IF(N($H382)&lt;25,"",IF(ES382="","",ES382+31))</f>
        <v/>
      </c>
      <c r="EZ382" t="str">
        <f>IF(EY382="","",TODAY()-EY382)</f>
        <v/>
      </c>
      <c r="FC382" t="str">
        <f>IF(EY382="","SIN ESTADO",IF(FA382&lt;&gt;"","PAGA",IF(EZ382&gt;0,"VENCIDA",IF(EZ382&gt;=-5,"POR VENCER","AL DÍA"))))</f>
        <v>SIN ESTADO</v>
      </c>
      <c r="FE382" t="str">
        <f>IF(N($H382)&lt;26,"",IF(EY382="","",EY382+31))</f>
        <v/>
      </c>
      <c r="FF382" t="str">
        <f>IF(FE382="","",TODAY()-FE382)</f>
        <v/>
      </c>
      <c r="FI382" t="str">
        <f>IF(FE382="","SIN ESTADO",IF(FG382&lt;&gt;"","PAGA",IF(FF382&gt;0,"VENCIDA",IF(FF382&gt;=-5,"POR VENCER","AL DÍA"))))</f>
        <v>SIN ESTADO</v>
      </c>
      <c r="FK382" t="str">
        <f>IF(N($H382)&lt;27,"",IF(FE382="","",FE382+31))</f>
        <v/>
      </c>
      <c r="FL382" t="str">
        <f>IF(FK382="","",TODAY()-FK382)</f>
        <v/>
      </c>
      <c r="FO382" t="str">
        <f>IF(FK382="","SIN ESTADO",IF(FM382&lt;&gt;"","PAGA",IF(FL382&gt;0,"VENCIDA",IF(FL382&gt;=-5,"POR VENCER","AL DÍA"))))</f>
        <v>SIN ESTADO</v>
      </c>
      <c r="FQ382" t="str">
        <f>IF(N($H382)&lt;28,"",IF(FK382="","",FK382+31))</f>
        <v/>
      </c>
      <c r="FR382" t="str">
        <f>IF(FQ382="","",TODAY()-FQ382)</f>
        <v/>
      </c>
      <c r="FU382" t="str">
        <f>IF(FQ382="","SIN ESTADO",IF(FS382&lt;&gt;"","PAGA",IF(FR382&gt;0,"VENCIDA",IF(FR382&gt;=-5,"POR VENCER","AL DÍA"))))</f>
        <v>SIN ESTADO</v>
      </c>
      <c r="FW382" t="str">
        <f>IF(N($H382)&lt;29,"",IF(FQ382="","",FQ382+31))</f>
        <v/>
      </c>
      <c r="FX382" t="str">
        <f>IF(FW382="","",TODAY()-FW382)</f>
        <v/>
      </c>
      <c r="GA382" t="str">
        <f>IF(FW382="","SIN ESTADO",IF(FY382&lt;&gt;"","PAGA",IF(FX382&gt;0,"VENCIDA",IF(FX382&gt;=-5,"POR VENCER","AL DÍA"))))</f>
        <v>SIN ESTADO</v>
      </c>
      <c r="GC382" t="str">
        <f>IF(N($H382)&lt;30,"",IF(FW382="","",FW382+31))</f>
        <v/>
      </c>
      <c r="GD382" t="str">
        <f>IF(GC382="","",TODAY()-GC382)</f>
        <v/>
      </c>
      <c r="GG382" t="str">
        <f>IF(GC382="","SIN ESTADO",IF(GE382&lt;&gt;"","PAGA",IF(GD382&gt;0,"VENCIDA",IF(GD382&gt;=-5,"POR VENCER","AL DÍA"))))</f>
        <v>SIN ESTADO</v>
      </c>
      <c r="GI382" t="str">
        <f>IF(N($H382)&lt;31,"",IF(GC382="","",GC382+31))</f>
        <v/>
      </c>
      <c r="GJ382" t="str">
        <f>IF(GI382="","",TODAY()-GI382)</f>
        <v/>
      </c>
      <c r="GM382" t="str">
        <f>IF(GI382="","SIN ESTADO",IF(GK382&lt;&gt;"","PAGA",IF(GJ382&gt;0,"VENCIDA",IF(GJ382&gt;=-5,"POR VENCER","AL DÍA"))))</f>
        <v>SIN ESTADO</v>
      </c>
      <c r="GO382" t="str">
        <f>IF(N($H382)&lt;32,"",IF(GI382="","",GI382+31))</f>
        <v/>
      </c>
      <c r="GP382" t="str">
        <f>IF(GO382="","",TODAY()-GO382)</f>
        <v/>
      </c>
      <c r="GS382" t="str">
        <f>IF(GO382="","SIN ESTADO",IF(GQ382&lt;&gt;"","PAGA",IF(GP382&gt;0,"VENCIDA",IF(GP382&gt;=-5,"POR VENCER","AL DÍA"))))</f>
        <v>SIN ESTADO</v>
      </c>
      <c r="GU382" t="str">
        <f>IF(N($H382)&lt;33,"",IF(GO382="","",GO382+31))</f>
        <v/>
      </c>
      <c r="GV382" t="str">
        <f>IF(GU382="","",TODAY()-GU382)</f>
        <v/>
      </c>
      <c r="GY382" t="str">
        <f>IF(GU382="","SIN ESTADO",IF(GW382&lt;&gt;"","PAGA",IF(GV382&gt;0,"VENCIDA",IF(GV382&gt;=-5,"POR VENCER","AL DÍA"))))</f>
        <v>SIN ESTADO</v>
      </c>
      <c r="HA382" t="str">
        <f>IF(N($H382)&lt;34,"",IF(GU382="","",GU382+31))</f>
        <v/>
      </c>
      <c r="HB382" t="str">
        <f>IF(HA382="","",TODAY()-HA382)</f>
        <v/>
      </c>
      <c r="HE382" t="str">
        <f>IF(HA382="","SIN ESTADO",IF(HC382&lt;&gt;"","PAGA",IF(HB382&gt;0,"VENCIDA",IF(HB382&gt;=-5,"POR VENCER","AL DÍA"))))</f>
        <v>SIN ESTADO</v>
      </c>
      <c r="HG382" t="str">
        <f>IF(N($H382)&lt;35,"",IF(HA382="","",HA382+31))</f>
        <v/>
      </c>
      <c r="HH382" t="str">
        <f>IF(HG382="","",TODAY()-HG382)</f>
        <v/>
      </c>
      <c r="HK382" t="str">
        <f>IF(HG382="","SIN ESTADO",IF(HI382&lt;&gt;"","PAGA",IF(HH382&gt;0,"VENCIDA",IF(HH382&gt;=-5,"POR VENCER","AL DÍA"))))</f>
        <v>SIN ESTADO</v>
      </c>
      <c r="HM382" t="str">
        <f>IF(N($H382)&lt;36,"",IF(HG382="","",HG382+31))</f>
        <v/>
      </c>
      <c r="HN382" t="str">
        <f>IF(HM382="","",TODAY()-HM382)</f>
        <v/>
      </c>
      <c r="HQ382" t="str">
        <f>IF(HM382="","SIN ESTADO",IF(HO382&lt;&gt;"","PAGA",IF(HN382&gt;0,"VENCIDA",IF(HN382&gt;=-5,"POR VENCER","AL DÍA"))))</f>
        <v>SIN ESTADO</v>
      </c>
      <c r="HS382">
        <f>N382+T382+Z382+AF382+AL382+AR382+AX382+BD382+BJ382+BP382+BV382+CB382+CH382+CN382+CT382+CZ382+DF382+DL382+DR382+DX382+ED382+EJ382+EP382+EV382+FB382+FH382+FN382+FT382+FZ382+GF382+GL382+GR382+GX382+HD382+HJ382+HP382</f>
        <v>7000000</v>
      </c>
      <c r="HU382">
        <f>IFERROR(N($J382),0)</f>
        <v>1000000</v>
      </c>
      <c r="HW382">
        <f>SUMPRODUCT((MOD(COLUMN($M382:$HR382)-COLUMN($M382),6)=0)*ISNUMBER($M382:$HR382)*($M382:$HR382&gt;=RESUMEN!$C$26)*($M382:$HR382&lt;=RESUMEN!$C$27)*IFERROR(N($N382:$HS382),0))</f>
        <v>1000000</v>
      </c>
      <c r="HX382">
        <f>SUMPRODUCT((MOD(COLUMN($M382:$HR382)-COLUMN($M382),6)=0)*ISNUMBER($M382:$HR382)*($M382:$HR382&gt;=RESUMEN!$C$26)*($M382:$HR382&lt;=RESUMEN!$C$27))</f>
        <v>1</v>
      </c>
    </row>
    <row r="383">
      <c r="B383">
        <f>VENTAS!A382</f>
        <v>380</v>
      </c>
      <c r="C383" t="str">
        <f>VENTAS!B382</f>
        <v xml:space="preserve">LC2 - 37 - 9 </v>
      </c>
      <c r="D383" t="str">
        <f>VENTAS!C382</f>
        <v>VENDIDO</v>
      </c>
      <c r="E383">
        <f>VENTAS!D382</f>
        <v>33000000</v>
      </c>
      <c r="F383">
        <f>VENTAS!J382</f>
        <v>33000000</v>
      </c>
      <c r="G383">
        <f>VENTAS!F382</f>
        <v>45875</v>
      </c>
      <c r="H383">
        <f>VENTAS!K382</f>
        <v>24</v>
      </c>
      <c r="I383" t="str">
        <f>VENTAS!M382</f>
        <v xml:space="preserve">06 DE CADA MES </v>
      </c>
      <c r="J383">
        <f>VENTAS!L382</f>
        <v>1375000</v>
      </c>
      <c r="K383">
        <f>IF(N($H383)&lt;1,"",$G383+31)</f>
        <v>45906</v>
      </c>
      <c r="L383">
        <f>IF(K383="","",TODAY()-K383)</f>
        <v>412</v>
      </c>
      <c r="M383">
        <v>45906</v>
      </c>
      <c r="N383">
        <v>1400000</v>
      </c>
      <c r="O383" t="str">
        <f>IF(K383="","SIN ESTADO",IF(M383&lt;&gt;"","PAGA",IF(L383&gt;0,"VENCIDA",IF(L383&gt;=-5,"POR VENCER","AL DÍA"))))</f>
        <v>PAGA</v>
      </c>
      <c r="P383" t="str">
        <v>TRANSFERENCIA</v>
      </c>
      <c r="Q383">
        <f>IF(N($H383)&lt;2,"",IF(K383="","",K383+31))</f>
        <v>45937</v>
      </c>
      <c r="R383">
        <f>IF(Q383="","",TODAY()-Q383)</f>
        <v>381</v>
      </c>
      <c r="S383">
        <v>45937</v>
      </c>
      <c r="T383">
        <v>1400000</v>
      </c>
      <c r="U383" t="str">
        <f>IF(Q383="","SIN ESTADO",IF(S383&lt;&gt;"","PAGA",IF(R383&gt;0,"VENCIDA",IF(R383&gt;=-5,"POR VENCER","AL DÍA"))))</f>
        <v>PAGA</v>
      </c>
      <c r="V383" t="str">
        <v>TRANSFERENCIA</v>
      </c>
      <c r="W383">
        <f>IF(N($H383)&lt;3,"",IF(Q383="","",Q383+31))</f>
        <v>45968</v>
      </c>
      <c r="X383">
        <f>IF(W383="","",TODAY()-W383)</f>
        <v>350</v>
      </c>
      <c r="Y383">
        <v>45968</v>
      </c>
      <c r="Z383">
        <v>1400000</v>
      </c>
      <c r="AA383" t="str">
        <f>IF(W383="","SIN ESTADO",IF(Y383&lt;&gt;"","PAGA",IF(X383&gt;0,"VENCIDA",IF(X383&gt;=-5,"POR VENCER","AL DÍA"))))</f>
        <v>PAGA</v>
      </c>
      <c r="AB383" t="str">
        <v>TRANSFERENCIA</v>
      </c>
      <c r="AC383">
        <f>IF(N($H383)&lt;4,"",IF(W383="","",W383+31))</f>
        <v>45999</v>
      </c>
      <c r="AD383">
        <f>IF(AC383="","",TODAY()-AC383)</f>
        <v>319</v>
      </c>
      <c r="AE383">
        <v>46000</v>
      </c>
      <c r="AF383">
        <v>1400000</v>
      </c>
      <c r="AG383" t="str">
        <f>IF(AC383="","SIN ESTADO",IF(AE383&lt;&gt;"","PAGA",IF(AD383&gt;0,"VENCIDA",IF(AD383&gt;=-5,"POR VENCER","AL DÍA"))))</f>
        <v>PAGA</v>
      </c>
      <c r="AH383" t="str">
        <v>TRANSFERENCIA</v>
      </c>
      <c r="AI383">
        <f>IF(N($H383)&lt;5,"",IF(AC383="","",AC383+31))</f>
        <v>46030</v>
      </c>
      <c r="AJ383">
        <f>IF(AI383="","",TODAY()-AI383)</f>
        <v>288</v>
      </c>
      <c r="AK383">
        <v>46030</v>
      </c>
      <c r="AL383">
        <v>1400000</v>
      </c>
      <c r="AM383" t="str">
        <f>IF(AI383="","SIN ESTADO",IF(AK383&lt;&gt;"","PAGA",IF(AJ383&gt;0,"VENCIDA",IF(AJ383&gt;=-5,"POR VENCER","AL DÍA"))))</f>
        <v>PAGA</v>
      </c>
      <c r="AN383" t="str">
        <v>TRANSFERENCIA</v>
      </c>
      <c r="AO383">
        <f>IF(N($H383)&lt;6,"",IF(AI383="","",AI383+31))</f>
        <v>46061</v>
      </c>
      <c r="AP383">
        <f>IF(AO383="","",TODAY()-AO383)</f>
        <v>257</v>
      </c>
      <c r="AQ383">
        <v>46062</v>
      </c>
      <c r="AR383">
        <v>1400000</v>
      </c>
      <c r="AS383" t="str">
        <f>IF(AO383="","SIN ESTADO",IF(AQ383&lt;&gt;"","PAGA",IF(AP383&gt;0,"VENCIDA",IF(AP383&gt;=-5,"POR VENCER","AL DÍA"))))</f>
        <v>PAGA</v>
      </c>
      <c r="AT383" t="str">
        <v>TRANSFERENCIA</v>
      </c>
      <c r="AU383">
        <f>IF(N($H383)&lt;7,"",IF(AO383="","",AO383+31))</f>
        <v>46092</v>
      </c>
      <c r="AV383">
        <f>IF(AU383="","",TODAY()-AU383)</f>
        <v>226</v>
      </c>
      <c r="AW383">
        <v>46093</v>
      </c>
      <c r="AX383">
        <v>1400000</v>
      </c>
      <c r="AY383" t="str">
        <f>IF(AU383="","SIN ESTADO",IF(AW383&lt;&gt;"","PAGA",IF(AV383&gt;0,"VENCIDA",IF(AV383&gt;=-5,"POR VENCER","AL DÍA"))))</f>
        <v>PAGA</v>
      </c>
      <c r="AZ383" t="str">
        <v>TRANSFERENCIA</v>
      </c>
      <c r="BA383">
        <f>IF(N($H383)&lt;8,"",IF(AU383="","",AU383+31))</f>
        <v>46123</v>
      </c>
      <c r="BB383">
        <f>IF(BA383="","",TODAY()-BA383)</f>
        <v>195</v>
      </c>
      <c r="BC383">
        <v>46154</v>
      </c>
      <c r="BD383">
        <v>1400000</v>
      </c>
      <c r="BE383" t="str">
        <f>IF(BA383="","SIN ESTADO",IF(BC383&lt;&gt;"","PAGA",IF(BB383&gt;0,"VENCIDA",IF(BB383&gt;=-5,"POR VENCER","AL DÍA"))))</f>
        <v>PAGA</v>
      </c>
      <c r="BF383" t="str">
        <v>TRANSFERENCIA</v>
      </c>
      <c r="BG383">
        <f>IF(N($H383)&lt;9,"",IF(BA383="","",BA383+31))</f>
        <v>46154</v>
      </c>
      <c r="BH383">
        <f>IF(BG383="","",TODAY()-BG383)</f>
        <v>164</v>
      </c>
      <c r="BI383">
        <v>46190</v>
      </c>
      <c r="BJ383">
        <v>1400000</v>
      </c>
      <c r="BK383" t="str">
        <f>IF(BG383="","SIN ESTADO",IF(BI383&lt;&gt;"","PAGA",IF(BH383&gt;0,"VENCIDA",IF(BH383&gt;=-5,"POR VENCER","AL DÍA"))))</f>
        <v>PAGA</v>
      </c>
      <c r="BL383" t="str">
        <v>TRANSFERENCIA</v>
      </c>
      <c r="BM383">
        <f>IF(N($H383)&lt;10,"",IF(BG383="","",BG383+31))</f>
        <v>46185</v>
      </c>
      <c r="BN383">
        <f>IF(BM383="","",TODAY()-BM383)</f>
        <v>133</v>
      </c>
      <c r="BQ383" t="str">
        <f>IF(BM383="","SIN ESTADO",IF(BO383&lt;&gt;"","PAGA",IF(BN383&gt;0,"VENCIDA",IF(BN383&gt;=-5,"POR VENCER","AL DÍA"))))</f>
        <v>VENCIDA</v>
      </c>
      <c r="BS383">
        <f>IF(N($H383)&lt;11,"",IF(BM383="","",BM383+31))</f>
        <v>46216</v>
      </c>
      <c r="BT383">
        <f>IF(BS383="","",TODAY()-BS383)</f>
        <v>102</v>
      </c>
      <c r="BW383" t="str">
        <f>IF(BS383="","SIN ESTADO",IF(BU383&lt;&gt;"","PAGA",IF(BT383&gt;0,"VENCIDA",IF(BT383&gt;=-5,"POR VENCER","AL DÍA"))))</f>
        <v>VENCIDA</v>
      </c>
      <c r="BY383">
        <f>IF(N($H383)&lt;12,"",IF(BS383="","",BS383+31))</f>
        <v>46247</v>
      </c>
      <c r="BZ383">
        <f>IF(BY383="","",TODAY()-BY383)</f>
        <v>71</v>
      </c>
      <c r="CC383" t="str">
        <f>IF(BY383="","SIN ESTADO",IF(CA383&lt;&gt;"","PAGA",IF(BZ383&gt;0,"VENCIDA",IF(BZ383&gt;=-5,"POR VENCER","AL DÍA"))))</f>
        <v>VENCIDA</v>
      </c>
      <c r="CE383">
        <f>IF(N($H383)&lt;13,"",IF(BY383="","",BY383+31))</f>
        <v>46278</v>
      </c>
      <c r="CF383">
        <f>IF(CE383="","",TODAY()-CE383)</f>
        <v>40</v>
      </c>
      <c r="CI383" t="str">
        <f>IF(CE383="","SIN ESTADO",IF(CG383&lt;&gt;"","PAGA",IF(CF383&gt;0,"VENCIDA",IF(CF383&gt;=-5,"POR VENCER","AL DÍA"))))</f>
        <v>VENCIDA</v>
      </c>
      <c r="CK383">
        <f>IF(N($H383)&lt;14,"",IF(CE383="","",CE383+31))</f>
        <v>46309</v>
      </c>
      <c r="CL383">
        <f>IF(CK383="","",TODAY()-CK383)</f>
        <v>9</v>
      </c>
      <c r="CO383" t="str">
        <f>IF(CK383="","SIN ESTADO",IF(CM383&lt;&gt;"","PAGA",IF(CL383&gt;0,"VENCIDA",IF(CL383&gt;=-5,"POR VENCER","AL DÍA"))))</f>
        <v>VENCIDA</v>
      </c>
      <c r="CQ383">
        <f>IF(N($H383)&lt;15,"",IF(CK383="","",CK383+31))</f>
        <v>46340</v>
      </c>
      <c r="CR383">
        <f>IF(CQ383="","",TODAY()-CQ383)</f>
        <v>-22</v>
      </c>
      <c r="CU383" t="str">
        <f>IF(CQ383="","SIN ESTADO",IF(CS383&lt;&gt;"","PAGA",IF(CR383&gt;0,"VENCIDA",IF(CR383&gt;=-5,"POR VENCER","AL DÍA"))))</f>
        <v>AL DÍA</v>
      </c>
      <c r="CW383">
        <f>IF(N($H383)&lt;16,"",IF(CQ383="","",CQ383+31))</f>
        <v>46371</v>
      </c>
      <c r="CX383">
        <f>IF(CW383="","",TODAY()-CW383)</f>
        <v>-53</v>
      </c>
      <c r="DA383" t="str">
        <f>IF(CW383="","SIN ESTADO",IF(CY383&lt;&gt;"","PAGA",IF(CX383&gt;0,"VENCIDA",IF(CX383&gt;=-5,"POR VENCER","AL DÍA"))))</f>
        <v>AL DÍA</v>
      </c>
      <c r="DC383">
        <f>IF(N($H383)&lt;17,"",IF(CW383="","",CW383+31))</f>
        <v>46402</v>
      </c>
      <c r="DD383">
        <f>IF(DC383="","",TODAY()-DC383)</f>
        <v>-84</v>
      </c>
      <c r="DG383" t="str">
        <f>IF(DC383="","SIN ESTADO",IF(DE383&lt;&gt;"","PAGA",IF(DD383&gt;0,"VENCIDA",IF(DD383&gt;=-5,"POR VENCER","AL DÍA"))))</f>
        <v>AL DÍA</v>
      </c>
      <c r="DI383">
        <f>IF(N($H383)&lt;18,"",IF(DC383="","",DC383+31))</f>
        <v>46433</v>
      </c>
      <c r="DJ383">
        <f>IF(DI383="","",TODAY()-DI383)</f>
        <v>-115</v>
      </c>
      <c r="DM383" t="str">
        <f>IF(DI383="","SIN ESTADO",IF(DK383&lt;&gt;"","PAGA",IF(DJ383&gt;0,"VENCIDA",IF(DJ383&gt;=-5,"POR VENCER","AL DÍA"))))</f>
        <v>AL DÍA</v>
      </c>
      <c r="DO383">
        <f>IF(N($H383)&lt;19,"",IF(DI383="","",DI383+31))</f>
        <v>46464</v>
      </c>
      <c r="DP383">
        <f>IF(DO383="","",TODAY()-DO383)</f>
        <v>-146</v>
      </c>
      <c r="DS383" t="str">
        <f>IF(DO383="","SIN ESTADO",IF(DQ383&lt;&gt;"","PAGA",IF(DP383&gt;0,"VENCIDA",IF(DP383&gt;=-5,"POR VENCER","AL DÍA"))))</f>
        <v>AL DÍA</v>
      </c>
      <c r="DU383">
        <f>IF(N($H383)&lt;20,"",IF(DO383="","",DO383+31))</f>
        <v>46495</v>
      </c>
      <c r="DV383">
        <f>IF(DU383="","",TODAY()-DU383)</f>
        <v>-177</v>
      </c>
      <c r="DY383" t="str">
        <f>IF(DU383="","SIN ESTADO",IF(DW383&lt;&gt;"","PAGA",IF(DV383&gt;0,"VENCIDA",IF(DV383&gt;=-5,"POR VENCER","AL DÍA"))))</f>
        <v>AL DÍA</v>
      </c>
      <c r="EA383">
        <f>IF(N($H383)&lt;21,"",IF(DU383="","",DU383+31))</f>
        <v>46526</v>
      </c>
      <c r="EB383">
        <f>IF(EA383="","",TODAY()-EA383)</f>
        <v>-208</v>
      </c>
      <c r="EE383" t="str">
        <f>IF(EA383="","SIN ESTADO",IF(EC383&lt;&gt;"","PAGA",IF(EB383&gt;0,"VENCIDA",IF(EB383&gt;=-5,"POR VENCER","AL DÍA"))))</f>
        <v>AL DÍA</v>
      </c>
      <c r="EG383">
        <f>IF(N($H383)&lt;22,"",IF(EA383="","",EA383+31))</f>
        <v>46557</v>
      </c>
      <c r="EH383">
        <f>IF(EG383="","",TODAY()-EG383)</f>
        <v>-239</v>
      </c>
      <c r="EK383" t="str">
        <f>IF(EG383="","SIN ESTADO",IF(EI383&lt;&gt;"","PAGA",IF(EH383&gt;0,"VENCIDA",IF(EH383&gt;=-5,"POR VENCER","AL DÍA"))))</f>
        <v>AL DÍA</v>
      </c>
      <c r="EM383">
        <f>IF(N($H383)&lt;23,"",IF(EG383="","",EG383+31))</f>
        <v>46588</v>
      </c>
      <c r="EN383">
        <f>IF(EM383="","",TODAY()-EM383)</f>
        <v>-270</v>
      </c>
      <c r="EQ383" t="str">
        <f>IF(EM383="","SIN ESTADO",IF(EO383&lt;&gt;"","PAGA",IF(EN383&gt;0,"VENCIDA",IF(EN383&gt;=-5,"POR VENCER","AL DÍA"))))</f>
        <v>AL DÍA</v>
      </c>
      <c r="ES383">
        <f>IF(N($H383)&lt;24,"",IF(EM383="","",EM383+31))</f>
        <v>46619</v>
      </c>
      <c r="ET383">
        <f>IF(ES383="","",TODAY()-ES383)</f>
        <v>-301</v>
      </c>
      <c r="EW383" t="str">
        <f>IF(ES383="","SIN ESTADO",IF(EU383&lt;&gt;"","PAGA",IF(ET383&gt;0,"VENCIDA",IF(ET383&gt;=-5,"POR VENCER","AL DÍA"))))</f>
        <v>AL DÍA</v>
      </c>
      <c r="EY383" t="str">
        <f>IF(N($H383)&lt;25,"",IF(ES383="","",ES383+31))</f>
        <v/>
      </c>
      <c r="EZ383" t="str">
        <f>IF(EY383="","",TODAY()-EY383)</f>
        <v/>
      </c>
      <c r="FC383" t="str">
        <f>IF(EY383="","SIN ESTADO",IF(FA383&lt;&gt;"","PAGA",IF(EZ383&gt;0,"VENCIDA",IF(EZ383&gt;=-5,"POR VENCER","AL DÍA"))))</f>
        <v>SIN ESTADO</v>
      </c>
      <c r="FE383" t="str">
        <f>IF(N($H383)&lt;26,"",IF(EY383="","",EY383+31))</f>
        <v/>
      </c>
      <c r="FF383" t="str">
        <f>IF(FE383="","",TODAY()-FE383)</f>
        <v/>
      </c>
      <c r="FI383" t="str">
        <f>IF(FE383="","SIN ESTADO",IF(FG383&lt;&gt;"","PAGA",IF(FF383&gt;0,"VENCIDA",IF(FF383&gt;=-5,"POR VENCER","AL DÍA"))))</f>
        <v>SIN ESTADO</v>
      </c>
      <c r="FK383" t="str">
        <f>IF(N($H383)&lt;27,"",IF(FE383="","",FE383+31))</f>
        <v/>
      </c>
      <c r="FL383" t="str">
        <f>IF(FK383="","",TODAY()-FK383)</f>
        <v/>
      </c>
      <c r="FO383" t="str">
        <f>IF(FK383="","SIN ESTADO",IF(FM383&lt;&gt;"","PAGA",IF(FL383&gt;0,"VENCIDA",IF(FL383&gt;=-5,"POR VENCER","AL DÍA"))))</f>
        <v>SIN ESTADO</v>
      </c>
      <c r="FQ383" t="str">
        <f>IF(N($H383)&lt;28,"",IF(FK383="","",FK383+31))</f>
        <v/>
      </c>
      <c r="FR383" t="str">
        <f>IF(FQ383="","",TODAY()-FQ383)</f>
        <v/>
      </c>
      <c r="FU383" t="str">
        <f>IF(FQ383="","SIN ESTADO",IF(FS383&lt;&gt;"","PAGA",IF(FR383&gt;0,"VENCIDA",IF(FR383&gt;=-5,"POR VENCER","AL DÍA"))))</f>
        <v>SIN ESTADO</v>
      </c>
      <c r="FW383" t="str">
        <f>IF(N($H383)&lt;29,"",IF(FQ383="","",FQ383+31))</f>
        <v/>
      </c>
      <c r="FX383" t="str">
        <f>IF(FW383="","",TODAY()-FW383)</f>
        <v/>
      </c>
      <c r="GA383" t="str">
        <f>IF(FW383="","SIN ESTADO",IF(FY383&lt;&gt;"","PAGA",IF(FX383&gt;0,"VENCIDA",IF(FX383&gt;=-5,"POR VENCER","AL DÍA"))))</f>
        <v>SIN ESTADO</v>
      </c>
      <c r="GC383" t="str">
        <f>IF(N($H383)&lt;30,"",IF(FW383="","",FW383+31))</f>
        <v/>
      </c>
      <c r="GD383" t="str">
        <f>IF(GC383="","",TODAY()-GC383)</f>
        <v/>
      </c>
      <c r="GG383" t="str">
        <f>IF(GC383="","SIN ESTADO",IF(GE383&lt;&gt;"","PAGA",IF(GD383&gt;0,"VENCIDA",IF(GD383&gt;=-5,"POR VENCER","AL DÍA"))))</f>
        <v>SIN ESTADO</v>
      </c>
      <c r="GI383" t="str">
        <f>IF(N($H383)&lt;31,"",IF(GC383="","",GC383+31))</f>
        <v/>
      </c>
      <c r="GJ383" t="str">
        <f>IF(GI383="","",TODAY()-GI383)</f>
        <v/>
      </c>
      <c r="GM383" t="str">
        <f>IF(GI383="","SIN ESTADO",IF(GK383&lt;&gt;"","PAGA",IF(GJ383&gt;0,"VENCIDA",IF(GJ383&gt;=-5,"POR VENCER","AL DÍA"))))</f>
        <v>SIN ESTADO</v>
      </c>
      <c r="GO383" t="str">
        <f>IF(N($H383)&lt;32,"",IF(GI383="","",GI383+31))</f>
        <v/>
      </c>
      <c r="GP383" t="str">
        <f>IF(GO383="","",TODAY()-GO383)</f>
        <v/>
      </c>
      <c r="GS383" t="str">
        <f>IF(GO383="","SIN ESTADO",IF(GQ383&lt;&gt;"","PAGA",IF(GP383&gt;0,"VENCIDA",IF(GP383&gt;=-5,"POR VENCER","AL DÍA"))))</f>
        <v>SIN ESTADO</v>
      </c>
      <c r="GU383" t="str">
        <f>IF(N($H383)&lt;33,"",IF(GO383="","",GO383+31))</f>
        <v/>
      </c>
      <c r="GV383" t="str">
        <f>IF(GU383="","",TODAY()-GU383)</f>
        <v/>
      </c>
      <c r="GY383" t="str">
        <f>IF(GU383="","SIN ESTADO",IF(GW383&lt;&gt;"","PAGA",IF(GV383&gt;0,"VENCIDA",IF(GV383&gt;=-5,"POR VENCER","AL DÍA"))))</f>
        <v>SIN ESTADO</v>
      </c>
      <c r="HA383" t="str">
        <f>IF(N($H383)&lt;34,"",IF(GU383="","",GU383+31))</f>
        <v/>
      </c>
      <c r="HB383" t="str">
        <f>IF(HA383="","",TODAY()-HA383)</f>
        <v/>
      </c>
      <c r="HE383" t="str">
        <f>IF(HA383="","SIN ESTADO",IF(HC383&lt;&gt;"","PAGA",IF(HB383&gt;0,"VENCIDA",IF(HB383&gt;=-5,"POR VENCER","AL DÍA"))))</f>
        <v>SIN ESTADO</v>
      </c>
      <c r="HG383" t="str">
        <f>IF(N($H383)&lt;35,"",IF(HA383="","",HA383+31))</f>
        <v/>
      </c>
      <c r="HH383" t="str">
        <f>IF(HG383="","",TODAY()-HG383)</f>
        <v/>
      </c>
      <c r="HK383" t="str">
        <f>IF(HG383="","SIN ESTADO",IF(HI383&lt;&gt;"","PAGA",IF(HH383&gt;0,"VENCIDA",IF(HH383&gt;=-5,"POR VENCER","AL DÍA"))))</f>
        <v>SIN ESTADO</v>
      </c>
      <c r="HM383" t="str">
        <f>IF(N($H383)&lt;36,"",IF(HG383="","",HG383+31))</f>
        <v/>
      </c>
      <c r="HN383" t="str">
        <f>IF(HM383="","",TODAY()-HM383)</f>
        <v/>
      </c>
      <c r="HQ383" t="str">
        <f>IF(HM383="","SIN ESTADO",IF(HO383&lt;&gt;"","PAGA",IF(HN383&gt;0,"VENCIDA",IF(HN383&gt;=-5,"POR VENCER","AL DÍA"))))</f>
        <v>SIN ESTADO</v>
      </c>
      <c r="HS383">
        <f>N383+T383+Z383+AF383+AL383+AR383+AX383+BD383+BJ383+BP383+BV383+CB383+CH383+CN383+CT383+CZ383+DF383+DL383+DR383+DX383+ED383+EJ383+EP383+EV383+FB383+FH383+FN383+FT383+FZ383+GF383+GL383+GR383+GX383+HD383+HJ383+HP383</f>
        <v>12600000</v>
      </c>
      <c r="HU383">
        <f>IFERROR(N($J383),0)</f>
        <v>1375000</v>
      </c>
      <c r="HW383">
        <f>SUMPRODUCT((MOD(COLUMN($M383:$HR383)-COLUMN($M383),6)=0)*ISNUMBER($M383:$HR383)*($M383:$HR383&gt;=RESUMEN!$C$26)*($M383:$HR383&lt;=RESUMEN!$C$27)*IFERROR(N($N383:$HS383),0))</f>
        <v>0</v>
      </c>
      <c r="HX383">
        <f>SUMPRODUCT((MOD(COLUMN($M383:$HR383)-COLUMN($M383),6)=0)*ISNUMBER($M383:$HR383)*($M383:$HR383&gt;=RESUMEN!$C$26)*($M383:$HR383&lt;=RESUMEN!$C$27))</f>
        <v>0</v>
      </c>
    </row>
    <row r="384">
      <c r="B384">
        <f>VENTAS!A383</f>
        <v>381</v>
      </c>
      <c r="C384" t="str">
        <f>VENTAS!B383</f>
        <v xml:space="preserve">LC2 - 37 - 10 </v>
      </c>
      <c r="D384" t="str">
        <f>VENTAS!C383</f>
        <v>VENDIDO</v>
      </c>
      <c r="E384">
        <f>VENTAS!D383</f>
        <v>33000000</v>
      </c>
      <c r="F384">
        <f>VENTAS!J383</f>
        <v>33000000</v>
      </c>
      <c r="G384">
        <f>VENTAS!F383</f>
        <v>45862</v>
      </c>
      <c r="H384">
        <f>VENTAS!K383</f>
        <v>24</v>
      </c>
      <c r="I384" t="str">
        <f>VENTAS!M383</f>
        <v xml:space="preserve">24 DE CADA MES </v>
      </c>
      <c r="J384">
        <f>VENTAS!L383</f>
        <v>1375000</v>
      </c>
      <c r="K384">
        <f>IF(N($H384)&lt;1,"",$G384+31)</f>
        <v>45893</v>
      </c>
      <c r="L384">
        <f>IF(K384="","",TODAY()-K384)</f>
        <v>425</v>
      </c>
      <c r="M384">
        <v>45893</v>
      </c>
      <c r="N384">
        <v>1400000</v>
      </c>
      <c r="O384" t="str">
        <f>IF(K384="","SIN ESTADO",IF(M384&lt;&gt;"","PAGA",IF(L384&gt;0,"VENCIDA",IF(L384&gt;=-5,"POR VENCER","AL DÍA"))))</f>
        <v>PAGA</v>
      </c>
      <c r="P384" t="str">
        <v>TRANSFERENCIA</v>
      </c>
      <c r="Q384">
        <f>IF(N($H384)&lt;2,"",IF(K384="","",K384+31))</f>
        <v>45924</v>
      </c>
      <c r="R384">
        <f>IF(Q384="","",TODAY()-Q384)</f>
        <v>394</v>
      </c>
      <c r="S384">
        <v>45924</v>
      </c>
      <c r="T384">
        <v>1400000</v>
      </c>
      <c r="U384" t="str">
        <f>IF(Q384="","SIN ESTADO",IF(S384&lt;&gt;"","PAGA",IF(R384&gt;0,"VENCIDA",IF(R384&gt;=-5,"POR VENCER","AL DÍA"))))</f>
        <v>PAGA</v>
      </c>
      <c r="V384" t="str">
        <v>TRANSFERENCIA</v>
      </c>
      <c r="W384">
        <f>IF(N($H384)&lt;3,"",IF(Q384="","",Q384+31))</f>
        <v>45955</v>
      </c>
      <c r="X384">
        <f>IF(W384="","",TODAY()-W384)</f>
        <v>363</v>
      </c>
      <c r="Y384">
        <v>45962</v>
      </c>
      <c r="Z384">
        <v>1400000</v>
      </c>
      <c r="AA384" t="str">
        <f>IF(W384="","SIN ESTADO",IF(Y384&lt;&gt;"","PAGA",IF(X384&gt;0,"VENCIDA",IF(X384&gt;=-5,"POR VENCER","AL DÍA"))))</f>
        <v>PAGA</v>
      </c>
      <c r="AB384" t="str">
        <v>TRANSFERENCIA</v>
      </c>
      <c r="AC384">
        <f>IF(N($H384)&lt;4,"",IF(W384="","",W384+31))</f>
        <v>45986</v>
      </c>
      <c r="AD384">
        <f>IF(AC384="","",TODAY()-AC384)</f>
        <v>332</v>
      </c>
      <c r="AE384">
        <v>46268</v>
      </c>
      <c r="AF384">
        <v>16000000</v>
      </c>
      <c r="AG384" t="str">
        <f>IF(AC384="","SIN ESTADO",IF(AE384&lt;&gt;"","PAGA",IF(AD384&gt;0,"VENCIDA",IF(AD384&gt;=-5,"POR VENCER","AL DÍA"))))</f>
        <v>PAGA</v>
      </c>
      <c r="AH384" t="str">
        <v>TRANSFERENCIA</v>
      </c>
      <c r="AI384">
        <f>IF(N($H384)&lt;5,"",IF(AC384="","",AC384+31))</f>
        <v>46017</v>
      </c>
      <c r="AJ384">
        <f>IF(AI384="","",TODAY()-AI384)</f>
        <v>301</v>
      </c>
      <c r="AK384">
        <v>46268</v>
      </c>
      <c r="AM384" t="str">
        <f>IF(AI384="","SIN ESTADO",IF(AK384&lt;&gt;"","PAGA",IF(AJ384&gt;0,"VENCIDA",IF(AJ384&gt;=-5,"POR VENCER","AL DÍA"))))</f>
        <v>PAGA</v>
      </c>
      <c r="AO384">
        <f>IF(N($H384)&lt;6,"",IF(AI384="","",AI384+31))</f>
        <v>46048</v>
      </c>
      <c r="AP384">
        <f>IF(AO384="","",TODAY()-AO384)</f>
        <v>270</v>
      </c>
      <c r="AQ384">
        <v>46090</v>
      </c>
      <c r="AS384" t="str">
        <f>IF(AO384="","SIN ESTADO",IF(AQ384&lt;&gt;"","PAGA",IF(AP384&gt;0,"VENCIDA",IF(AP384&gt;=-5,"POR VENCER","AL DÍA"))))</f>
        <v>PAGA</v>
      </c>
      <c r="AU384">
        <f>IF(N($H384)&lt;7,"",IF(AO384="","",AO384+31))</f>
        <v>46079</v>
      </c>
      <c r="AV384">
        <f>IF(AU384="","",TODAY()-AU384)</f>
        <v>239</v>
      </c>
      <c r="AW384">
        <v>46268</v>
      </c>
      <c r="AY384" t="str">
        <f>IF(AU384="","SIN ESTADO",IF(AW384&lt;&gt;"","PAGA",IF(AV384&gt;0,"VENCIDA",IF(AV384&gt;=-5,"POR VENCER","AL DÍA"))))</f>
        <v>PAGA</v>
      </c>
      <c r="BA384">
        <f>IF(N($H384)&lt;8,"",IF(AU384="","",AU384+31))</f>
        <v>46110</v>
      </c>
      <c r="BB384">
        <f>IF(BA384="","",TODAY()-BA384)</f>
        <v>208</v>
      </c>
      <c r="BC384">
        <v>46268</v>
      </c>
      <c r="BE384" t="str">
        <f>IF(BA384="","SIN ESTADO",IF(BC384&lt;&gt;"","PAGA",IF(BB384&gt;0,"VENCIDA",IF(BB384&gt;=-5,"POR VENCER","AL DÍA"))))</f>
        <v>PAGA</v>
      </c>
      <c r="BG384">
        <f>IF(N($H384)&lt;9,"",IF(BA384="","",BA384+31))</f>
        <v>46141</v>
      </c>
      <c r="BH384">
        <f>IF(BG384="","",TODAY()-BG384)</f>
        <v>177</v>
      </c>
      <c r="BI384">
        <v>46268</v>
      </c>
      <c r="BK384" t="str">
        <f>IF(BG384="","SIN ESTADO",IF(BI384&lt;&gt;"","PAGA",IF(BH384&gt;0,"VENCIDA",IF(BH384&gt;=-5,"POR VENCER","AL DÍA"))))</f>
        <v>PAGA</v>
      </c>
      <c r="BM384">
        <f>IF(N($H384)&lt;10,"",IF(BG384="","",BG384+31))</f>
        <v>46172</v>
      </c>
      <c r="BN384">
        <f>IF(BM384="","",TODAY()-BM384)</f>
        <v>146</v>
      </c>
      <c r="BO384">
        <v>46268</v>
      </c>
      <c r="BQ384" t="str">
        <f>IF(BM384="","SIN ESTADO",IF(BO384&lt;&gt;"","PAGA",IF(BN384&gt;0,"VENCIDA",IF(BN384&gt;=-5,"POR VENCER","AL DÍA"))))</f>
        <v>PAGA</v>
      </c>
      <c r="BS384">
        <f>IF(N($H384)&lt;11,"",IF(BM384="","",BM384+31))</f>
        <v>46203</v>
      </c>
      <c r="BT384">
        <f>IF(BS384="","",TODAY()-BS384)</f>
        <v>115</v>
      </c>
      <c r="BU384">
        <v>46268</v>
      </c>
      <c r="BW384" t="str">
        <f>IF(BS384="","SIN ESTADO",IF(BU384&lt;&gt;"","PAGA",IF(BT384&gt;0,"VENCIDA",IF(BT384&gt;=-5,"POR VENCER","AL DÍA"))))</f>
        <v>PAGA</v>
      </c>
      <c r="BY384">
        <f>IF(N($H384)&lt;12,"",IF(BS384="","",BS384+31))</f>
        <v>46234</v>
      </c>
      <c r="BZ384">
        <f>IF(BY384="","",TODAY()-BY384)</f>
        <v>84</v>
      </c>
      <c r="CA384">
        <v>46268</v>
      </c>
      <c r="CC384" t="str">
        <f>IF(BY384="","SIN ESTADO",IF(CA384&lt;&gt;"","PAGA",IF(BZ384&gt;0,"VENCIDA",IF(BZ384&gt;=-5,"POR VENCER","AL DÍA"))))</f>
        <v>PAGA</v>
      </c>
      <c r="CE384">
        <f>IF(N($H384)&lt;13,"",IF(BY384="","",BY384+31))</f>
        <v>46265</v>
      </c>
      <c r="CF384">
        <f>IF(CE384="","",TODAY()-CE384)</f>
        <v>53</v>
      </c>
      <c r="CG384">
        <v>46268</v>
      </c>
      <c r="CI384" t="str">
        <f>IF(CE384="","SIN ESTADO",IF(CG384&lt;&gt;"","PAGA",IF(CF384&gt;0,"VENCIDA",IF(CF384&gt;=-5,"POR VENCER","AL DÍA"))))</f>
        <v>PAGA</v>
      </c>
      <c r="CK384">
        <f>IF(N($H384)&lt;14,"",IF(CE384="","",CE384+31))</f>
        <v>46296</v>
      </c>
      <c r="CL384">
        <f>IF(CK384="","",TODAY()-CK384)</f>
        <v>22</v>
      </c>
      <c r="CM384">
        <v>46268</v>
      </c>
      <c r="CO384" t="str">
        <f>IF(CK384="","SIN ESTADO",IF(CM384&lt;&gt;"","PAGA",IF(CL384&gt;0,"VENCIDA",IF(CL384&gt;=-5,"POR VENCER","AL DÍA"))))</f>
        <v>PAGA</v>
      </c>
      <c r="CQ384">
        <f>IF(N($H384)&lt;15,"",IF(CK384="","",CK384+31))</f>
        <v>46327</v>
      </c>
      <c r="CR384">
        <f>IF(CQ384="","",TODAY()-CQ384)</f>
        <v>-9</v>
      </c>
      <c r="CS384">
        <v>46299</v>
      </c>
      <c r="CT384">
        <v>3000000</v>
      </c>
      <c r="CU384" t="str">
        <f>IF(CQ384="","SIN ESTADO",IF(CS384&lt;&gt;"","PAGA",IF(CR384&gt;0,"VENCIDA",IF(CR384&gt;=-5,"POR VENCER","AL DÍA"))))</f>
        <v>PAGA</v>
      </c>
      <c r="CV384" t="str">
        <v>TRANSFERENCIA</v>
      </c>
      <c r="CW384">
        <f>IF(N($H384)&lt;16,"",IF(CQ384="","",CQ384+31))</f>
        <v>46358</v>
      </c>
      <c r="CX384">
        <f>IF(CW384="","",TODAY()-CW384)</f>
        <v>-40</v>
      </c>
      <c r="CY384">
        <v>46122</v>
      </c>
      <c r="DA384" t="str">
        <f>IF(CW384="","SIN ESTADO",IF(CY384&lt;&gt;"","PAGA",IF(CX384&gt;0,"VENCIDA",IF(CX384&gt;=-5,"POR VENCER","AL DÍA"))))</f>
        <v>PAGA</v>
      </c>
      <c r="DC384">
        <f>IF(N($H384)&lt;17,"",IF(CW384="","",CW384+31))</f>
        <v>46389</v>
      </c>
      <c r="DD384">
        <f>IF(DC384="","",TODAY()-DC384)</f>
        <v>-71</v>
      </c>
      <c r="DG384" t="str">
        <f>IF(DC384="","SIN ESTADO",IF(DE384&lt;&gt;"","PAGA",IF(DD384&gt;0,"VENCIDA",IF(DD384&gt;=-5,"POR VENCER","AL DÍA"))))</f>
        <v>AL DÍA</v>
      </c>
      <c r="DI384">
        <f>IF(N($H384)&lt;18,"",IF(DC384="","",DC384+31))</f>
        <v>46420</v>
      </c>
      <c r="DJ384">
        <f>IF(DI384="","",TODAY()-DI384)</f>
        <v>-102</v>
      </c>
      <c r="DM384" t="str">
        <f>IF(DI384="","SIN ESTADO",IF(DK384&lt;&gt;"","PAGA",IF(DJ384&gt;0,"VENCIDA",IF(DJ384&gt;=-5,"POR VENCER","AL DÍA"))))</f>
        <v>AL DÍA</v>
      </c>
      <c r="DO384">
        <f>IF(N($H384)&lt;19,"",IF(DI384="","",DI384+31))</f>
        <v>46451</v>
      </c>
      <c r="DP384">
        <f>IF(DO384="","",TODAY()-DO384)</f>
        <v>-133</v>
      </c>
      <c r="DS384" t="str">
        <f>IF(DO384="","SIN ESTADO",IF(DQ384&lt;&gt;"","PAGA",IF(DP384&gt;0,"VENCIDA",IF(DP384&gt;=-5,"POR VENCER","AL DÍA"))))</f>
        <v>AL DÍA</v>
      </c>
      <c r="DU384">
        <f>IF(N($H384)&lt;20,"",IF(DO384="","",DO384+31))</f>
        <v>46482</v>
      </c>
      <c r="DV384">
        <f>IF(DU384="","",TODAY()-DU384)</f>
        <v>-164</v>
      </c>
      <c r="DY384" t="str">
        <f>IF(DU384="","SIN ESTADO",IF(DW384&lt;&gt;"","PAGA",IF(DV384&gt;0,"VENCIDA",IF(DV384&gt;=-5,"POR VENCER","AL DÍA"))))</f>
        <v>AL DÍA</v>
      </c>
      <c r="EA384">
        <f>IF(N($H384)&lt;21,"",IF(DU384="","",DU384+31))</f>
        <v>46513</v>
      </c>
      <c r="EB384">
        <f>IF(EA384="","",TODAY()-EA384)</f>
        <v>-195</v>
      </c>
      <c r="EE384" t="str">
        <f>IF(EA384="","SIN ESTADO",IF(EC384&lt;&gt;"","PAGA",IF(EB384&gt;0,"VENCIDA",IF(EB384&gt;=-5,"POR VENCER","AL DÍA"))))</f>
        <v>AL DÍA</v>
      </c>
      <c r="EG384">
        <f>IF(N($H384)&lt;22,"",IF(EA384="","",EA384+31))</f>
        <v>46544</v>
      </c>
      <c r="EH384">
        <f>IF(EG384="","",TODAY()-EG384)</f>
        <v>-226</v>
      </c>
      <c r="EK384" t="str">
        <f>IF(EG384="","SIN ESTADO",IF(EI384&lt;&gt;"","PAGA",IF(EH384&gt;0,"VENCIDA",IF(EH384&gt;=-5,"POR VENCER","AL DÍA"))))</f>
        <v>AL DÍA</v>
      </c>
      <c r="EM384">
        <f>IF(N($H384)&lt;23,"",IF(EG384="","",EG384+31))</f>
        <v>46575</v>
      </c>
      <c r="EN384">
        <f>IF(EM384="","",TODAY()-EM384)</f>
        <v>-257</v>
      </c>
      <c r="EQ384" t="str">
        <f>IF(EM384="","SIN ESTADO",IF(EO384&lt;&gt;"","PAGA",IF(EN384&gt;0,"VENCIDA",IF(EN384&gt;=-5,"POR VENCER","AL DÍA"))))</f>
        <v>AL DÍA</v>
      </c>
      <c r="ES384">
        <f>IF(N($H384)&lt;24,"",IF(EM384="","",EM384+31))</f>
        <v>46606</v>
      </c>
      <c r="ET384">
        <f>IF(ES384="","",TODAY()-ES384)</f>
        <v>-288</v>
      </c>
      <c r="EW384" t="str">
        <f>IF(ES384="","SIN ESTADO",IF(EU384&lt;&gt;"","PAGA",IF(ET384&gt;0,"VENCIDA",IF(ET384&gt;=-5,"POR VENCER","AL DÍA"))))</f>
        <v>AL DÍA</v>
      </c>
      <c r="EY384" t="str">
        <f>IF(N($H384)&lt;25,"",IF(ES384="","",ES384+31))</f>
        <v/>
      </c>
      <c r="EZ384" t="str">
        <f>IF(EY384="","",TODAY()-EY384)</f>
        <v/>
      </c>
      <c r="FC384" t="str">
        <f>IF(EY384="","SIN ESTADO",IF(FA384&lt;&gt;"","PAGA",IF(EZ384&gt;0,"VENCIDA",IF(EZ384&gt;=-5,"POR VENCER","AL DÍA"))))</f>
        <v>SIN ESTADO</v>
      </c>
      <c r="FE384" t="str">
        <f>IF(N($H384)&lt;26,"",IF(EY384="","",EY384+31))</f>
        <v/>
      </c>
      <c r="FF384" t="str">
        <f>IF(FE384="","",TODAY()-FE384)</f>
        <v/>
      </c>
      <c r="FI384" t="str">
        <f>IF(FE384="","SIN ESTADO",IF(FG384&lt;&gt;"","PAGA",IF(FF384&gt;0,"VENCIDA",IF(FF384&gt;=-5,"POR VENCER","AL DÍA"))))</f>
        <v>SIN ESTADO</v>
      </c>
      <c r="FK384" t="str">
        <f>IF(N($H384)&lt;27,"",IF(FE384="","",FE384+31))</f>
        <v/>
      </c>
      <c r="FL384" t="str">
        <f>IF(FK384="","",TODAY()-FK384)</f>
        <v/>
      </c>
      <c r="FO384" t="str">
        <f>IF(FK384="","SIN ESTADO",IF(FM384&lt;&gt;"","PAGA",IF(FL384&gt;0,"VENCIDA",IF(FL384&gt;=-5,"POR VENCER","AL DÍA"))))</f>
        <v>SIN ESTADO</v>
      </c>
      <c r="FQ384" t="str">
        <f>IF(N($H384)&lt;28,"",IF(FK384="","",FK384+31))</f>
        <v/>
      </c>
      <c r="FR384" t="str">
        <f>IF(FQ384="","",TODAY()-FQ384)</f>
        <v/>
      </c>
      <c r="FU384" t="str">
        <f>IF(FQ384="","SIN ESTADO",IF(FS384&lt;&gt;"","PAGA",IF(FR384&gt;0,"VENCIDA",IF(FR384&gt;=-5,"POR VENCER","AL DÍA"))))</f>
        <v>SIN ESTADO</v>
      </c>
      <c r="FW384" t="str">
        <f>IF(N($H384)&lt;29,"",IF(FQ384="","",FQ384+31))</f>
        <v/>
      </c>
      <c r="FX384" t="str">
        <f>IF(FW384="","",TODAY()-FW384)</f>
        <v/>
      </c>
      <c r="GA384" t="str">
        <f>IF(FW384="","SIN ESTADO",IF(FY384&lt;&gt;"","PAGA",IF(FX384&gt;0,"VENCIDA",IF(FX384&gt;=-5,"POR VENCER","AL DÍA"))))</f>
        <v>SIN ESTADO</v>
      </c>
      <c r="GC384" t="str">
        <f>IF(N($H384)&lt;30,"",IF(FW384="","",FW384+31))</f>
        <v/>
      </c>
      <c r="GD384" t="str">
        <f>IF(GC384="","",TODAY()-GC384)</f>
        <v/>
      </c>
      <c r="GG384" t="str">
        <f>IF(GC384="","SIN ESTADO",IF(GE384&lt;&gt;"","PAGA",IF(GD384&gt;0,"VENCIDA",IF(GD384&gt;=-5,"POR VENCER","AL DÍA"))))</f>
        <v>SIN ESTADO</v>
      </c>
      <c r="GI384" t="str">
        <f>IF(N($H384)&lt;31,"",IF(GC384="","",GC384+31))</f>
        <v/>
      </c>
      <c r="GJ384" t="str">
        <f>IF(GI384="","",TODAY()-GI384)</f>
        <v/>
      </c>
      <c r="GM384" t="str">
        <f>IF(GI384="","SIN ESTADO",IF(GK384&lt;&gt;"","PAGA",IF(GJ384&gt;0,"VENCIDA",IF(GJ384&gt;=-5,"POR VENCER","AL DÍA"))))</f>
        <v>SIN ESTADO</v>
      </c>
      <c r="GO384" t="str">
        <f>IF(N($H384)&lt;32,"",IF(GI384="","",GI384+31))</f>
        <v/>
      </c>
      <c r="GP384" t="str">
        <f>IF(GO384="","",TODAY()-GO384)</f>
        <v/>
      </c>
      <c r="GS384" t="str">
        <f>IF(GO384="","SIN ESTADO",IF(GQ384&lt;&gt;"","PAGA",IF(GP384&gt;0,"VENCIDA",IF(GP384&gt;=-5,"POR VENCER","AL DÍA"))))</f>
        <v>SIN ESTADO</v>
      </c>
      <c r="GU384" t="str">
        <f>IF(N($H384)&lt;33,"",IF(GO384="","",GO384+31))</f>
        <v/>
      </c>
      <c r="GV384" t="str">
        <f>IF(GU384="","",TODAY()-GU384)</f>
        <v/>
      </c>
      <c r="GY384" t="str">
        <f>IF(GU384="","SIN ESTADO",IF(GW384&lt;&gt;"","PAGA",IF(GV384&gt;0,"VENCIDA",IF(GV384&gt;=-5,"POR VENCER","AL DÍA"))))</f>
        <v>SIN ESTADO</v>
      </c>
      <c r="HA384" t="str">
        <f>IF(N($H384)&lt;34,"",IF(GU384="","",GU384+31))</f>
        <v/>
      </c>
      <c r="HB384" t="str">
        <f>IF(HA384="","",TODAY()-HA384)</f>
        <v/>
      </c>
      <c r="HE384" t="str">
        <f>IF(HA384="","SIN ESTADO",IF(HC384&lt;&gt;"","PAGA",IF(HB384&gt;0,"VENCIDA",IF(HB384&gt;=-5,"POR VENCER","AL DÍA"))))</f>
        <v>SIN ESTADO</v>
      </c>
      <c r="HG384" t="str">
        <f>IF(N($H384)&lt;35,"",IF(HA384="","",HA384+31))</f>
        <v/>
      </c>
      <c r="HH384" t="str">
        <f>IF(HG384="","",TODAY()-HG384)</f>
        <v/>
      </c>
      <c r="HK384" t="str">
        <f>IF(HG384="","SIN ESTADO",IF(HI384&lt;&gt;"","PAGA",IF(HH384&gt;0,"VENCIDA",IF(HH384&gt;=-5,"POR VENCER","AL DÍA"))))</f>
        <v>SIN ESTADO</v>
      </c>
      <c r="HM384" t="str">
        <f>IF(N($H384)&lt;36,"",IF(HG384="","",HG384+31))</f>
        <v/>
      </c>
      <c r="HN384" t="str">
        <f>IF(HM384="","",TODAY()-HM384)</f>
        <v/>
      </c>
      <c r="HQ384" t="str">
        <f>IF(HM384="","SIN ESTADO",IF(HO384&lt;&gt;"","PAGA",IF(HN384&gt;0,"VENCIDA",IF(HN384&gt;=-5,"POR VENCER","AL DÍA"))))</f>
        <v>SIN ESTADO</v>
      </c>
      <c r="HS384">
        <f>N384+T384+Z384+AF384+AL384+AR384+AX384+BD384+BJ384+BP384+BV384+CB384+CH384+CN384+CT384+CZ384+DF384+DL384+DR384+DX384+ED384+EJ384+EP384+EV384+FB384+FH384+FN384+FT384+FZ384+GF384+GL384+GR384+GX384+HD384+HJ384+HP384</f>
        <v>23200000</v>
      </c>
      <c r="HU384">
        <f>IFERROR(N($J384),0)</f>
        <v>1375000</v>
      </c>
      <c r="HW384">
        <f>SUMPRODUCT((MOD(COLUMN($M384:$HR384)-COLUMN($M384),6)=0)*ISNUMBER($M384:$HR384)*($M384:$HR384&gt;=RESUMEN!$C$26)*($M384:$HR384&lt;=RESUMEN!$C$27)*IFERROR(N($N384:$HS384),0))</f>
        <v>0</v>
      </c>
      <c r="HX384">
        <f>SUMPRODUCT((MOD(COLUMN($M384:$HR384)-COLUMN($M384),6)=0)*ISNUMBER($M384:$HR384)*($M384:$HR384&gt;=RESUMEN!$C$26)*($M384:$HR384&lt;=RESUMEN!$C$27))</f>
        <v>0</v>
      </c>
    </row>
    <row r="385">
      <c r="B385">
        <f>VENTAS!A384</f>
        <v>382</v>
      </c>
      <c r="C385" t="str">
        <f>VENTAS!B384</f>
        <v xml:space="preserve">LC2 - 37 - 11 </v>
      </c>
      <c r="D385" t="str">
        <f>VENTAS!C384</f>
        <v>VENDIDO</v>
      </c>
      <c r="E385">
        <f>VENTAS!D384</f>
        <v>28000000</v>
      </c>
      <c r="F385">
        <f>VENTAS!J384</f>
        <v>24000000</v>
      </c>
      <c r="G385">
        <f>VENTAS!F384</f>
        <v>46164</v>
      </c>
      <c r="H385">
        <f>VENTAS!K384</f>
        <v>24</v>
      </c>
      <c r="I385" t="str">
        <f>VENTAS!M384</f>
        <v>22 DE CADA MES</v>
      </c>
      <c r="J385">
        <f>VENTAS!L384</f>
        <v>1000000</v>
      </c>
      <c r="K385">
        <f>IF(N($H385)&lt;1,"",$G385+31)</f>
        <v>46195</v>
      </c>
      <c r="L385">
        <f>IF(K385="","",TODAY()-K385)</f>
        <v>123</v>
      </c>
      <c r="M385">
        <v>46193</v>
      </c>
      <c r="N385">
        <v>1000000</v>
      </c>
      <c r="O385" t="str">
        <f>IF(K385="","SIN ESTADO",IF(M385&lt;&gt;"","PAGA",IF(L385&gt;0,"VENCIDA",IF(L385&gt;=-5,"POR VENCER","AL DÍA"))))</f>
        <v>PAGA</v>
      </c>
      <c r="P385" t="str">
        <v>TRANSFERENCIA</v>
      </c>
      <c r="Q385">
        <f>IF(N($H385)&lt;2,"",IF(K385="","",K385+31))</f>
        <v>46226</v>
      </c>
      <c r="R385">
        <f>IF(Q385="","",TODAY()-Q385)</f>
        <v>92</v>
      </c>
      <c r="S385">
        <v>46225</v>
      </c>
      <c r="T385">
        <v>1000000</v>
      </c>
      <c r="U385" t="str">
        <f>IF(Q385="","SIN ESTADO",IF(S385&lt;&gt;"","PAGA",IF(R385&gt;0,"VENCIDA",IF(R385&gt;=-5,"POR VENCER","AL DÍA"))))</f>
        <v>PAGA</v>
      </c>
      <c r="V385" t="str">
        <v>TRANSFERENCIA</v>
      </c>
      <c r="W385">
        <f>IF(N($H385)&lt;3,"",IF(Q385="","",Q385+31))</f>
        <v>46257</v>
      </c>
      <c r="X385">
        <f>IF(W385="","",TODAY()-W385)</f>
        <v>61</v>
      </c>
      <c r="Y385">
        <v>46258</v>
      </c>
      <c r="Z385">
        <v>1000000</v>
      </c>
      <c r="AA385" t="str">
        <f>IF(W385="","SIN ESTADO",IF(Y385&lt;&gt;"","PAGA",IF(X385&gt;0,"VENCIDA",IF(X385&gt;=-5,"POR VENCER","AL DÍA"))))</f>
        <v>PAGA</v>
      </c>
      <c r="AB385" t="str">
        <v>TRANSFERENCIA</v>
      </c>
      <c r="AC385">
        <f>IF(N($H385)&lt;4,"",IF(W385="","",W385+31))</f>
        <v>46288</v>
      </c>
      <c r="AD385">
        <f>IF(AC385="","",TODAY()-AC385)</f>
        <v>30</v>
      </c>
      <c r="AE385">
        <v>46286</v>
      </c>
      <c r="AF385">
        <v>1000000</v>
      </c>
      <c r="AG385" t="str">
        <f>IF(AC385="","SIN ESTADO",IF(AE385&lt;&gt;"","PAGA",IF(AD385&gt;0,"VENCIDA",IF(AD385&gt;=-5,"POR VENCER","AL DÍA"))))</f>
        <v>PAGA</v>
      </c>
      <c r="AH385" t="str">
        <v>TRANSFERENCIA</v>
      </c>
      <c r="AI385">
        <f>IF(N($H385)&lt;5,"",IF(AC385="","",AC385+31))</f>
        <v>46319</v>
      </c>
      <c r="AJ385">
        <f>IF(AI385="","",TODAY()-AI385)</f>
        <v>-1</v>
      </c>
      <c r="AK385">
        <v>46314</v>
      </c>
      <c r="AL385">
        <v>1000000</v>
      </c>
      <c r="AM385" t="str">
        <f>IF(AI385="","SIN ESTADO",IF(AK385&lt;&gt;"","PAGA",IF(AJ385&gt;0,"VENCIDA",IF(AJ385&gt;=-5,"POR VENCER","AL DÍA"))))</f>
        <v>PAGA</v>
      </c>
      <c r="AN385" t="str">
        <v>TRANSFERENCIA</v>
      </c>
      <c r="AO385">
        <f>IF(N($H385)&lt;6,"",IF(AI385="","",AI385+31))</f>
        <v>46350</v>
      </c>
      <c r="AP385">
        <f>IF(AO385="","",TODAY()-AO385)</f>
        <v>-32</v>
      </c>
      <c r="AS385" t="str">
        <f>IF(AO385="","SIN ESTADO",IF(AQ385&lt;&gt;"","PAGA",IF(AP385&gt;0,"VENCIDA",IF(AP385&gt;=-5,"POR VENCER","AL DÍA"))))</f>
        <v>AL DÍA</v>
      </c>
      <c r="AU385">
        <f>IF(N($H385)&lt;7,"",IF(AO385="","",AO385+31))</f>
        <v>46381</v>
      </c>
      <c r="AV385">
        <f>IF(AU385="","",TODAY()-AU385)</f>
        <v>-63</v>
      </c>
      <c r="AY385" t="str">
        <f>IF(AU385="","SIN ESTADO",IF(AW385&lt;&gt;"","PAGA",IF(AV385&gt;0,"VENCIDA",IF(AV385&gt;=-5,"POR VENCER","AL DÍA"))))</f>
        <v>AL DÍA</v>
      </c>
      <c r="BA385">
        <f>IF(N($H385)&lt;8,"",IF(AU385="","",AU385+31))</f>
        <v>46412</v>
      </c>
      <c r="BB385">
        <f>IF(BA385="","",TODAY()-BA385)</f>
        <v>-94</v>
      </c>
      <c r="BE385" t="str">
        <f>IF(BA385="","SIN ESTADO",IF(BC385&lt;&gt;"","PAGA",IF(BB385&gt;0,"VENCIDA",IF(BB385&gt;=-5,"POR VENCER","AL DÍA"))))</f>
        <v>AL DÍA</v>
      </c>
      <c r="BG385">
        <f>IF(N($H385)&lt;9,"",IF(BA385="","",BA385+31))</f>
        <v>46443</v>
      </c>
      <c r="BH385">
        <f>IF(BG385="","",TODAY()-BG385)</f>
        <v>-125</v>
      </c>
      <c r="BK385" t="str">
        <f>IF(BG385="","SIN ESTADO",IF(BI385&lt;&gt;"","PAGA",IF(BH385&gt;0,"VENCIDA",IF(BH385&gt;=-5,"POR VENCER","AL DÍA"))))</f>
        <v>AL DÍA</v>
      </c>
      <c r="BM385">
        <f>IF(N($H385)&lt;10,"",IF(BG385="","",BG385+31))</f>
        <v>46474</v>
      </c>
      <c r="BN385">
        <f>IF(BM385="","",TODAY()-BM385)</f>
        <v>-156</v>
      </c>
      <c r="BQ385" t="str">
        <f>IF(BM385="","SIN ESTADO",IF(BO385&lt;&gt;"","PAGA",IF(BN385&gt;0,"VENCIDA",IF(BN385&gt;=-5,"POR VENCER","AL DÍA"))))</f>
        <v>AL DÍA</v>
      </c>
      <c r="BS385">
        <f>IF(N($H385)&lt;11,"",IF(BM385="","",BM385+31))</f>
        <v>46505</v>
      </c>
      <c r="BT385">
        <f>IF(BS385="","",TODAY()-BS385)</f>
        <v>-187</v>
      </c>
      <c r="BW385" t="str">
        <f>IF(BS385="","SIN ESTADO",IF(BU385&lt;&gt;"","PAGA",IF(BT385&gt;0,"VENCIDA",IF(BT385&gt;=-5,"POR VENCER","AL DÍA"))))</f>
        <v>AL DÍA</v>
      </c>
      <c r="BY385">
        <f>IF(N($H385)&lt;12,"",IF(BS385="","",BS385+31))</f>
        <v>46536</v>
      </c>
      <c r="BZ385">
        <f>IF(BY385="","",TODAY()-BY385)</f>
        <v>-218</v>
      </c>
      <c r="CC385" t="str">
        <f>IF(BY385="","SIN ESTADO",IF(CA385&lt;&gt;"","PAGA",IF(BZ385&gt;0,"VENCIDA",IF(BZ385&gt;=-5,"POR VENCER","AL DÍA"))))</f>
        <v>AL DÍA</v>
      </c>
      <c r="CE385">
        <f>IF(N($H385)&lt;13,"",IF(BY385="","",BY385+31))</f>
        <v>46567</v>
      </c>
      <c r="CF385">
        <f>IF(CE385="","",TODAY()-CE385)</f>
        <v>-249</v>
      </c>
      <c r="CI385" t="str">
        <f>IF(CE385="","SIN ESTADO",IF(CG385&lt;&gt;"","PAGA",IF(CF385&gt;0,"VENCIDA",IF(CF385&gt;=-5,"POR VENCER","AL DÍA"))))</f>
        <v>AL DÍA</v>
      </c>
      <c r="CK385">
        <f>IF(N($H385)&lt;14,"",IF(CE385="","",CE385+31))</f>
        <v>46598</v>
      </c>
      <c r="CL385">
        <f>IF(CK385="","",TODAY()-CK385)</f>
        <v>-280</v>
      </c>
      <c r="CO385" t="str">
        <f>IF(CK385="","SIN ESTADO",IF(CM385&lt;&gt;"","PAGA",IF(CL385&gt;0,"VENCIDA",IF(CL385&gt;=-5,"POR VENCER","AL DÍA"))))</f>
        <v>AL DÍA</v>
      </c>
      <c r="CQ385">
        <f>IF(N($H385)&lt;15,"",IF(CK385="","",CK385+31))</f>
        <v>46629</v>
      </c>
      <c r="CR385">
        <f>IF(CQ385="","",TODAY()-CQ385)</f>
        <v>-311</v>
      </c>
      <c r="CU385" t="str">
        <f>IF(CQ385="","SIN ESTADO",IF(CS385&lt;&gt;"","PAGA",IF(CR385&gt;0,"VENCIDA",IF(CR385&gt;=-5,"POR VENCER","AL DÍA"))))</f>
        <v>AL DÍA</v>
      </c>
      <c r="CW385">
        <f>IF(N($H385)&lt;16,"",IF(CQ385="","",CQ385+31))</f>
        <v>46660</v>
      </c>
      <c r="CX385">
        <f>IF(CW385="","",TODAY()-CW385)</f>
        <v>-342</v>
      </c>
      <c r="DA385" t="str">
        <f>IF(CW385="","SIN ESTADO",IF(CY385&lt;&gt;"","PAGA",IF(CX385&gt;0,"VENCIDA",IF(CX385&gt;=-5,"POR VENCER","AL DÍA"))))</f>
        <v>AL DÍA</v>
      </c>
      <c r="DC385">
        <f>IF(N($H385)&lt;17,"",IF(CW385="","",CW385+31))</f>
        <v>46691</v>
      </c>
      <c r="DD385">
        <f>IF(DC385="","",TODAY()-DC385)</f>
        <v>-373</v>
      </c>
      <c r="DG385" t="str">
        <f>IF(DC385="","SIN ESTADO",IF(DE385&lt;&gt;"","PAGA",IF(DD385&gt;0,"VENCIDA",IF(DD385&gt;=-5,"POR VENCER","AL DÍA"))))</f>
        <v>AL DÍA</v>
      </c>
      <c r="DI385">
        <f>IF(N($H385)&lt;18,"",IF(DC385="","",DC385+31))</f>
        <v>46722</v>
      </c>
      <c r="DJ385">
        <f>IF(DI385="","",TODAY()-DI385)</f>
        <v>-404</v>
      </c>
      <c r="DM385" t="str">
        <f>IF(DI385="","SIN ESTADO",IF(DK385&lt;&gt;"","PAGA",IF(DJ385&gt;0,"VENCIDA",IF(DJ385&gt;=-5,"POR VENCER","AL DÍA"))))</f>
        <v>AL DÍA</v>
      </c>
      <c r="DO385">
        <f>IF(N($H385)&lt;19,"",IF(DI385="","",DI385+31))</f>
        <v>46753</v>
      </c>
      <c r="DP385">
        <f>IF(DO385="","",TODAY()-DO385)</f>
        <v>-435</v>
      </c>
      <c r="DS385" t="str">
        <f>IF(DO385="","SIN ESTADO",IF(DQ385&lt;&gt;"","PAGA",IF(DP385&gt;0,"VENCIDA",IF(DP385&gt;=-5,"POR VENCER","AL DÍA"))))</f>
        <v>AL DÍA</v>
      </c>
      <c r="DU385">
        <f>IF(N($H385)&lt;20,"",IF(DO385="","",DO385+31))</f>
        <v>46784</v>
      </c>
      <c r="DV385">
        <f>IF(DU385="","",TODAY()-DU385)</f>
        <v>-466</v>
      </c>
      <c r="DY385" t="str">
        <f>IF(DU385="","SIN ESTADO",IF(DW385&lt;&gt;"","PAGA",IF(DV385&gt;0,"VENCIDA",IF(DV385&gt;=-5,"POR VENCER","AL DÍA"))))</f>
        <v>AL DÍA</v>
      </c>
      <c r="EA385">
        <f>IF(N($H385)&lt;21,"",IF(DU385="","",DU385+31))</f>
        <v>46815</v>
      </c>
      <c r="EB385">
        <f>IF(EA385="","",TODAY()-EA385)</f>
        <v>-497</v>
      </c>
      <c r="EE385" t="str">
        <f>IF(EA385="","SIN ESTADO",IF(EC385&lt;&gt;"","PAGA",IF(EB385&gt;0,"VENCIDA",IF(EB385&gt;=-5,"POR VENCER","AL DÍA"))))</f>
        <v>AL DÍA</v>
      </c>
      <c r="EG385">
        <f>IF(N($H385)&lt;22,"",IF(EA385="","",EA385+31))</f>
        <v>46846</v>
      </c>
      <c r="EH385">
        <f>IF(EG385="","",TODAY()-EG385)</f>
        <v>-528</v>
      </c>
      <c r="EK385" t="str">
        <f>IF(EG385="","SIN ESTADO",IF(EI385&lt;&gt;"","PAGA",IF(EH385&gt;0,"VENCIDA",IF(EH385&gt;=-5,"POR VENCER","AL DÍA"))))</f>
        <v>AL DÍA</v>
      </c>
      <c r="EM385">
        <f>IF(N($H385)&lt;23,"",IF(EG385="","",EG385+31))</f>
        <v>46877</v>
      </c>
      <c r="EN385">
        <f>IF(EM385="","",TODAY()-EM385)</f>
        <v>-559</v>
      </c>
      <c r="EQ385" t="str">
        <f>IF(EM385="","SIN ESTADO",IF(EO385&lt;&gt;"","PAGA",IF(EN385&gt;0,"VENCIDA",IF(EN385&gt;=-5,"POR VENCER","AL DÍA"))))</f>
        <v>AL DÍA</v>
      </c>
      <c r="ES385">
        <f>IF(N($H385)&lt;24,"",IF(EM385="","",EM385+31))</f>
        <v>46908</v>
      </c>
      <c r="ET385">
        <f>IF(ES385="","",TODAY()-ES385)</f>
        <v>-590</v>
      </c>
      <c r="EW385" t="str">
        <f>IF(ES385="","SIN ESTADO",IF(EU385&lt;&gt;"","PAGA",IF(ET385&gt;0,"VENCIDA",IF(ET385&gt;=-5,"POR VENCER","AL DÍA"))))</f>
        <v>AL DÍA</v>
      </c>
      <c r="EY385" t="str">
        <f>IF(N($H385)&lt;25,"",IF(ES385="","",ES385+31))</f>
        <v/>
      </c>
      <c r="EZ385" t="str">
        <f>IF(EY385="","",TODAY()-EY385)</f>
        <v/>
      </c>
      <c r="FC385" t="str">
        <f>IF(EY385="","SIN ESTADO",IF(FA385&lt;&gt;"","PAGA",IF(EZ385&gt;0,"VENCIDA",IF(EZ385&gt;=-5,"POR VENCER","AL DÍA"))))</f>
        <v>SIN ESTADO</v>
      </c>
      <c r="FE385" t="str">
        <f>IF(N($H385)&lt;26,"",IF(EY385="","",EY385+31))</f>
        <v/>
      </c>
      <c r="FF385" t="str">
        <f>IF(FE385="","",TODAY()-FE385)</f>
        <v/>
      </c>
      <c r="FI385" t="str">
        <f>IF(FE385="","SIN ESTADO",IF(FG385&lt;&gt;"","PAGA",IF(FF385&gt;0,"VENCIDA",IF(FF385&gt;=-5,"POR VENCER","AL DÍA"))))</f>
        <v>SIN ESTADO</v>
      </c>
      <c r="FK385" t="str">
        <f>IF(N($H385)&lt;27,"",IF(FE385="","",FE385+31))</f>
        <v/>
      </c>
      <c r="FL385" t="str">
        <f>IF(FK385="","",TODAY()-FK385)</f>
        <v/>
      </c>
      <c r="FO385" t="str">
        <f>IF(FK385="","SIN ESTADO",IF(FM385&lt;&gt;"","PAGA",IF(FL385&gt;0,"VENCIDA",IF(FL385&gt;=-5,"POR VENCER","AL DÍA"))))</f>
        <v>SIN ESTADO</v>
      </c>
      <c r="FQ385" t="str">
        <f>IF(N($H385)&lt;28,"",IF(FK385="","",FK385+31))</f>
        <v/>
      </c>
      <c r="FR385" t="str">
        <f>IF(FQ385="","",TODAY()-FQ385)</f>
        <v/>
      </c>
      <c r="FU385" t="str">
        <f>IF(FQ385="","SIN ESTADO",IF(FS385&lt;&gt;"","PAGA",IF(FR385&gt;0,"VENCIDA",IF(FR385&gt;=-5,"POR VENCER","AL DÍA"))))</f>
        <v>SIN ESTADO</v>
      </c>
      <c r="FW385" t="str">
        <f>IF(N($H385)&lt;29,"",IF(FQ385="","",FQ385+31))</f>
        <v/>
      </c>
      <c r="FX385" t="str">
        <f>IF(FW385="","",TODAY()-FW385)</f>
        <v/>
      </c>
      <c r="GA385" t="str">
        <f>IF(FW385="","SIN ESTADO",IF(FY385&lt;&gt;"","PAGA",IF(FX385&gt;0,"VENCIDA",IF(FX385&gt;=-5,"POR VENCER","AL DÍA"))))</f>
        <v>SIN ESTADO</v>
      </c>
      <c r="GC385" t="str">
        <f>IF(N($H385)&lt;30,"",IF(FW385="","",FW385+31))</f>
        <v/>
      </c>
      <c r="GD385" t="str">
        <f>IF(GC385="","",TODAY()-GC385)</f>
        <v/>
      </c>
      <c r="GG385" t="str">
        <f>IF(GC385="","SIN ESTADO",IF(GE385&lt;&gt;"","PAGA",IF(GD385&gt;0,"VENCIDA",IF(GD385&gt;=-5,"POR VENCER","AL DÍA"))))</f>
        <v>SIN ESTADO</v>
      </c>
      <c r="GI385" t="str">
        <f>IF(N($H385)&lt;31,"",IF(GC385="","",GC385+31))</f>
        <v/>
      </c>
      <c r="GJ385" t="str">
        <f>IF(GI385="","",TODAY()-GI385)</f>
        <v/>
      </c>
      <c r="GM385" t="str">
        <f>IF(GI385="","SIN ESTADO",IF(GK385&lt;&gt;"","PAGA",IF(GJ385&gt;0,"VENCIDA",IF(GJ385&gt;=-5,"POR VENCER","AL DÍA"))))</f>
        <v>SIN ESTADO</v>
      </c>
      <c r="GO385" t="str">
        <f>IF(N($H385)&lt;32,"",IF(GI385="","",GI385+31))</f>
        <v/>
      </c>
      <c r="GP385" t="str">
        <f>IF(GO385="","",TODAY()-GO385)</f>
        <v/>
      </c>
      <c r="GS385" t="str">
        <f>IF(GO385="","SIN ESTADO",IF(GQ385&lt;&gt;"","PAGA",IF(GP385&gt;0,"VENCIDA",IF(GP385&gt;=-5,"POR VENCER","AL DÍA"))))</f>
        <v>SIN ESTADO</v>
      </c>
      <c r="GU385" t="str">
        <f>IF(N($H385)&lt;33,"",IF(GO385="","",GO385+31))</f>
        <v/>
      </c>
      <c r="GV385" t="str">
        <f>IF(GU385="","",TODAY()-GU385)</f>
        <v/>
      </c>
      <c r="GY385" t="str">
        <f>IF(GU385="","SIN ESTADO",IF(GW385&lt;&gt;"","PAGA",IF(GV385&gt;0,"VENCIDA",IF(GV385&gt;=-5,"POR VENCER","AL DÍA"))))</f>
        <v>SIN ESTADO</v>
      </c>
      <c r="HA385" t="str">
        <f>IF(N($H385)&lt;34,"",IF(GU385="","",GU385+31))</f>
        <v/>
      </c>
      <c r="HB385" t="str">
        <f>IF(HA385="","",TODAY()-HA385)</f>
        <v/>
      </c>
      <c r="HE385" t="str">
        <f>IF(HA385="","SIN ESTADO",IF(HC385&lt;&gt;"","PAGA",IF(HB385&gt;0,"VENCIDA",IF(HB385&gt;=-5,"POR VENCER","AL DÍA"))))</f>
        <v>SIN ESTADO</v>
      </c>
      <c r="HG385" t="str">
        <f>IF(N($H385)&lt;35,"",IF(HA385="","",HA385+31))</f>
        <v/>
      </c>
      <c r="HH385" t="str">
        <f>IF(HG385="","",TODAY()-HG385)</f>
        <v/>
      </c>
      <c r="HK385" t="str">
        <f>IF(HG385="","SIN ESTADO",IF(HI385&lt;&gt;"","PAGA",IF(HH385&gt;0,"VENCIDA",IF(HH385&gt;=-5,"POR VENCER","AL DÍA"))))</f>
        <v>SIN ESTADO</v>
      </c>
      <c r="HM385" t="str">
        <f>IF(N($H385)&lt;36,"",IF(HG385="","",HG385+31))</f>
        <v/>
      </c>
      <c r="HN385" t="str">
        <f>IF(HM385="","",TODAY()-HM385)</f>
        <v/>
      </c>
      <c r="HQ385" t="str">
        <f>IF(HM385="","SIN ESTADO",IF(HO385&lt;&gt;"","PAGA",IF(HN385&gt;0,"VENCIDA",IF(HN385&gt;=-5,"POR VENCER","AL DÍA"))))</f>
        <v>SIN ESTADO</v>
      </c>
      <c r="HS385">
        <f>N385+T385+Z385+AF385+AL385+AR385+AX385+BD385+BJ385+BP385+BV385+CB385+CH385+CN385+CT385+CZ385+DF385+DL385+DR385+DX385+ED385+EJ385+EP385+EV385+FB385+FH385+FN385+FT385+FZ385+GF385+GL385+GR385+GX385+HD385+HJ385+HP385</f>
        <v>5000000</v>
      </c>
      <c r="HU385">
        <f>IFERROR(N($J385),0)</f>
        <v>1000000</v>
      </c>
      <c r="HW385">
        <f>SUMPRODUCT((MOD(COLUMN($M385:$HR385)-COLUMN($M385),6)=0)*ISNUMBER($M385:$HR385)*($M385:$HR385&gt;=RESUMEN!$C$26)*($M385:$HR385&lt;=RESUMEN!$C$27)*IFERROR(N($N385:$HS385),0))</f>
        <v>1000000</v>
      </c>
      <c r="HX385">
        <f>SUMPRODUCT((MOD(COLUMN($M385:$HR385)-COLUMN($M385),6)=0)*ISNUMBER($M385:$HR385)*($M385:$HR385&gt;=RESUMEN!$C$26)*($M385:$HR385&lt;=RESUMEN!$C$27))</f>
        <v>1</v>
      </c>
    </row>
    <row r="386">
      <c r="B386">
        <f>VENTAS!A385</f>
        <v>383</v>
      </c>
      <c r="C386" t="str">
        <f>VENTAS!B385</f>
        <v>LC2 - 37 - 12 Y 13</v>
      </c>
      <c r="D386" t="str">
        <f>VENTAS!C385</f>
        <v>VENDIDO</v>
      </c>
      <c r="E386">
        <f>VENTAS!D385</f>
        <v>56000000</v>
      </c>
      <c r="F386">
        <f>VENTAS!J385</f>
        <v>48000000</v>
      </c>
      <c r="G386">
        <f>VENTAS!F385</f>
        <v>46128</v>
      </c>
      <c r="H386">
        <f>VENTAS!K385</f>
        <v>24</v>
      </c>
      <c r="I386" t="str">
        <f>VENTAS!M385</f>
        <v>16 DE CADA MES</v>
      </c>
      <c r="J386">
        <f>VENTAS!L385</f>
        <v>2000000</v>
      </c>
      <c r="K386">
        <f>IF(N($H386)&lt;1,"",$G386+31)</f>
        <v>46159</v>
      </c>
      <c r="L386">
        <f>IF(K386="","",TODAY()-K386)</f>
        <v>159</v>
      </c>
      <c r="M386">
        <v>46161</v>
      </c>
      <c r="N386">
        <v>2010000</v>
      </c>
      <c r="O386" t="str">
        <f>IF(K386="","SIN ESTADO",IF(M386&lt;&gt;"","PAGA",IF(L386&gt;0,"VENCIDA",IF(L386&gt;=-5,"POR VENCER","AL DÍA"))))</f>
        <v>PAGA</v>
      </c>
      <c r="P386" t="str">
        <v>TRANSFERENCIA</v>
      </c>
      <c r="Q386">
        <f>IF(N($H386)&lt;2,"",IF(K386="","",K386+31))</f>
        <v>46190</v>
      </c>
      <c r="R386">
        <f>IF(Q386="","",TODAY()-Q386)</f>
        <v>128</v>
      </c>
      <c r="S386">
        <v>46224</v>
      </c>
      <c r="T386">
        <v>2000000</v>
      </c>
      <c r="U386" t="str">
        <f>IF(Q386="","SIN ESTADO",IF(S386&lt;&gt;"","PAGA",IF(R386&gt;0,"VENCIDA",IF(R386&gt;=-5,"POR VENCER","AL DÍA"))))</f>
        <v>PAGA</v>
      </c>
      <c r="V386" t="str">
        <v>TRANSFERENCIA</v>
      </c>
      <c r="W386">
        <f>IF(N($H386)&lt;3,"",IF(Q386="","",Q386+31))</f>
        <v>46221</v>
      </c>
      <c r="X386">
        <f>IF(W386="","",TODAY()-W386)</f>
        <v>97</v>
      </c>
      <c r="Y386">
        <v>46266</v>
      </c>
      <c r="Z386">
        <v>2000000</v>
      </c>
      <c r="AA386" t="str">
        <f>IF(W386="","SIN ESTADO",IF(Y386&lt;&gt;"","PAGA",IF(X386&gt;0,"VENCIDA",IF(X386&gt;=-5,"POR VENCER","AL DÍA"))))</f>
        <v>PAGA</v>
      </c>
      <c r="AB386" t="str">
        <v>TRANSFERENCIA</v>
      </c>
      <c r="AC386">
        <f>IF(N($H386)&lt;4,"",IF(W386="","",W386+31))</f>
        <v>46252</v>
      </c>
      <c r="AD386">
        <f>IF(AC386="","",TODAY()-AC386)</f>
        <v>66</v>
      </c>
      <c r="AE386">
        <v>46297</v>
      </c>
      <c r="AF386">
        <v>2000000</v>
      </c>
      <c r="AG386" t="str">
        <f>IF(AC386="","SIN ESTADO",IF(AE386&lt;&gt;"","PAGA",IF(AD386&gt;0,"VENCIDA",IF(AD386&gt;=-5,"POR VENCER","AL DÍA"))))</f>
        <v>PAGA</v>
      </c>
      <c r="AH386" t="str">
        <v>TRANSFERENCIA</v>
      </c>
      <c r="AI386">
        <f>IF(N($H386)&lt;5,"",IF(AC386="","",AC386+31))</f>
        <v>46283</v>
      </c>
      <c r="AJ386">
        <f>IF(AI386="","",TODAY()-AI386)</f>
        <v>35</v>
      </c>
      <c r="AM386" t="str">
        <f>IF(AI386="","SIN ESTADO",IF(AK386&lt;&gt;"","PAGA",IF(AJ386&gt;0,"VENCIDA",IF(AJ386&gt;=-5,"POR VENCER","AL DÍA"))))</f>
        <v>VENCIDA</v>
      </c>
      <c r="AO386">
        <f>IF(N($H386)&lt;6,"",IF(AI386="","",AI386+31))</f>
        <v>46314</v>
      </c>
      <c r="AP386">
        <f>IF(AO386="","",TODAY()-AO386)</f>
        <v>4</v>
      </c>
      <c r="AS386" t="str">
        <f>IF(AO386="","SIN ESTADO",IF(AQ386&lt;&gt;"","PAGA",IF(AP386&gt;0,"VENCIDA",IF(AP386&gt;=-5,"POR VENCER","AL DÍA"))))</f>
        <v>VENCIDA</v>
      </c>
      <c r="AU386">
        <f>IF(N($H386)&lt;7,"",IF(AO386="","",AO386+31))</f>
        <v>46345</v>
      </c>
      <c r="AV386">
        <f>IF(AU386="","",TODAY()-AU386)</f>
        <v>-27</v>
      </c>
      <c r="AY386" t="str">
        <f>IF(AU386="","SIN ESTADO",IF(AW386&lt;&gt;"","PAGA",IF(AV386&gt;0,"VENCIDA",IF(AV386&gt;=-5,"POR VENCER","AL DÍA"))))</f>
        <v>AL DÍA</v>
      </c>
      <c r="BA386">
        <f>IF(N($H386)&lt;8,"",IF(AU386="","",AU386+31))</f>
        <v>46376</v>
      </c>
      <c r="BB386">
        <f>IF(BA386="","",TODAY()-BA386)</f>
        <v>-58</v>
      </c>
      <c r="BE386" t="str">
        <f>IF(BA386="","SIN ESTADO",IF(BC386&lt;&gt;"","PAGA",IF(BB386&gt;0,"VENCIDA",IF(BB386&gt;=-5,"POR VENCER","AL DÍA"))))</f>
        <v>AL DÍA</v>
      </c>
      <c r="BG386">
        <f>IF(N($H386)&lt;9,"",IF(BA386="","",BA386+31))</f>
        <v>46407</v>
      </c>
      <c r="BH386">
        <f>IF(BG386="","",TODAY()-BG386)</f>
        <v>-89</v>
      </c>
      <c r="BK386" t="str">
        <f>IF(BG386="","SIN ESTADO",IF(BI386&lt;&gt;"","PAGA",IF(BH386&gt;0,"VENCIDA",IF(BH386&gt;=-5,"POR VENCER","AL DÍA"))))</f>
        <v>AL DÍA</v>
      </c>
      <c r="BM386">
        <f>IF(N($H386)&lt;10,"",IF(BG386="","",BG386+31))</f>
        <v>46438</v>
      </c>
      <c r="BN386">
        <f>IF(BM386="","",TODAY()-BM386)</f>
        <v>-120</v>
      </c>
      <c r="BQ386" t="str">
        <f>IF(BM386="","SIN ESTADO",IF(BO386&lt;&gt;"","PAGA",IF(BN386&gt;0,"VENCIDA",IF(BN386&gt;=-5,"POR VENCER","AL DÍA"))))</f>
        <v>AL DÍA</v>
      </c>
      <c r="BS386">
        <f>IF(N($H386)&lt;11,"",IF(BM386="","",BM386+31))</f>
        <v>46469</v>
      </c>
      <c r="BT386">
        <f>IF(BS386="","",TODAY()-BS386)</f>
        <v>-151</v>
      </c>
      <c r="BW386" t="str">
        <f>IF(BS386="","SIN ESTADO",IF(BU386&lt;&gt;"","PAGA",IF(BT386&gt;0,"VENCIDA",IF(BT386&gt;=-5,"POR VENCER","AL DÍA"))))</f>
        <v>AL DÍA</v>
      </c>
      <c r="BY386">
        <f>IF(N($H386)&lt;12,"",IF(BS386="","",BS386+31))</f>
        <v>46500</v>
      </c>
      <c r="BZ386">
        <f>IF(BY386="","",TODAY()-BY386)</f>
        <v>-182</v>
      </c>
      <c r="CC386" t="str">
        <f>IF(BY386="","SIN ESTADO",IF(CA386&lt;&gt;"","PAGA",IF(BZ386&gt;0,"VENCIDA",IF(BZ386&gt;=-5,"POR VENCER","AL DÍA"))))</f>
        <v>AL DÍA</v>
      </c>
      <c r="CE386">
        <f>IF(N($H386)&lt;13,"",IF(BY386="","",BY386+31))</f>
        <v>46531</v>
      </c>
      <c r="CF386">
        <f>IF(CE386="","",TODAY()-CE386)</f>
        <v>-213</v>
      </c>
      <c r="CI386" t="str">
        <f>IF(CE386="","SIN ESTADO",IF(CG386&lt;&gt;"","PAGA",IF(CF386&gt;0,"VENCIDA",IF(CF386&gt;=-5,"POR VENCER","AL DÍA"))))</f>
        <v>AL DÍA</v>
      </c>
      <c r="CK386">
        <f>IF(N($H386)&lt;14,"",IF(CE386="","",CE386+31))</f>
        <v>46562</v>
      </c>
      <c r="CL386">
        <f>IF(CK386="","",TODAY()-CK386)</f>
        <v>-244</v>
      </c>
      <c r="CO386" t="str">
        <f>IF(CK386="","SIN ESTADO",IF(CM386&lt;&gt;"","PAGA",IF(CL386&gt;0,"VENCIDA",IF(CL386&gt;=-5,"POR VENCER","AL DÍA"))))</f>
        <v>AL DÍA</v>
      </c>
      <c r="CQ386">
        <f>IF(N($H386)&lt;15,"",IF(CK386="","",CK386+31))</f>
        <v>46593</v>
      </c>
      <c r="CR386">
        <f>IF(CQ386="","",TODAY()-CQ386)</f>
        <v>-275</v>
      </c>
      <c r="CU386" t="str">
        <f>IF(CQ386="","SIN ESTADO",IF(CS386&lt;&gt;"","PAGA",IF(CR386&gt;0,"VENCIDA",IF(CR386&gt;=-5,"POR VENCER","AL DÍA"))))</f>
        <v>AL DÍA</v>
      </c>
      <c r="CW386">
        <f>IF(N($H386)&lt;16,"",IF(CQ386="","",CQ386+31))</f>
        <v>46624</v>
      </c>
      <c r="CX386">
        <f>IF(CW386="","",TODAY()-CW386)</f>
        <v>-306</v>
      </c>
      <c r="DA386" t="str">
        <f>IF(CW386="","SIN ESTADO",IF(CY386&lt;&gt;"","PAGA",IF(CX386&gt;0,"VENCIDA",IF(CX386&gt;=-5,"POR VENCER","AL DÍA"))))</f>
        <v>AL DÍA</v>
      </c>
      <c r="DC386">
        <f>IF(N($H386)&lt;17,"",IF(CW386="","",CW386+31))</f>
        <v>46655</v>
      </c>
      <c r="DD386">
        <f>IF(DC386="","",TODAY()-DC386)</f>
        <v>-337</v>
      </c>
      <c r="DG386" t="str">
        <f>IF(DC386="","SIN ESTADO",IF(DE386&lt;&gt;"","PAGA",IF(DD386&gt;0,"VENCIDA",IF(DD386&gt;=-5,"POR VENCER","AL DÍA"))))</f>
        <v>AL DÍA</v>
      </c>
      <c r="DI386">
        <f>IF(N($H386)&lt;18,"",IF(DC386="","",DC386+31))</f>
        <v>46686</v>
      </c>
      <c r="DJ386">
        <f>IF(DI386="","",TODAY()-DI386)</f>
        <v>-368</v>
      </c>
      <c r="DM386" t="str">
        <f>IF(DI386="","SIN ESTADO",IF(DK386&lt;&gt;"","PAGA",IF(DJ386&gt;0,"VENCIDA",IF(DJ386&gt;=-5,"POR VENCER","AL DÍA"))))</f>
        <v>AL DÍA</v>
      </c>
      <c r="DO386">
        <f>IF(N($H386)&lt;19,"",IF(DI386="","",DI386+31))</f>
        <v>46717</v>
      </c>
      <c r="DP386">
        <f>IF(DO386="","",TODAY()-DO386)</f>
        <v>-399</v>
      </c>
      <c r="DS386" t="str">
        <f>IF(DO386="","SIN ESTADO",IF(DQ386&lt;&gt;"","PAGA",IF(DP386&gt;0,"VENCIDA",IF(DP386&gt;=-5,"POR VENCER","AL DÍA"))))</f>
        <v>AL DÍA</v>
      </c>
      <c r="DU386">
        <f>IF(N($H386)&lt;20,"",IF(DO386="","",DO386+31))</f>
        <v>46748</v>
      </c>
      <c r="DV386">
        <f>IF(DU386="","",TODAY()-DU386)</f>
        <v>-430</v>
      </c>
      <c r="DY386" t="str">
        <f>IF(DU386="","SIN ESTADO",IF(DW386&lt;&gt;"","PAGA",IF(DV386&gt;0,"VENCIDA",IF(DV386&gt;=-5,"POR VENCER","AL DÍA"))))</f>
        <v>AL DÍA</v>
      </c>
      <c r="EA386">
        <f>IF(N($H386)&lt;21,"",IF(DU386="","",DU386+31))</f>
        <v>46779</v>
      </c>
      <c r="EB386">
        <f>IF(EA386="","",TODAY()-EA386)</f>
        <v>-461</v>
      </c>
      <c r="EE386" t="str">
        <f>IF(EA386="","SIN ESTADO",IF(EC386&lt;&gt;"","PAGA",IF(EB386&gt;0,"VENCIDA",IF(EB386&gt;=-5,"POR VENCER","AL DÍA"))))</f>
        <v>AL DÍA</v>
      </c>
      <c r="EG386">
        <f>IF(N($H386)&lt;22,"",IF(EA386="","",EA386+31))</f>
        <v>46810</v>
      </c>
      <c r="EH386">
        <f>IF(EG386="","",TODAY()-EG386)</f>
        <v>-492</v>
      </c>
      <c r="EK386" t="str">
        <f>IF(EG386="","SIN ESTADO",IF(EI386&lt;&gt;"","PAGA",IF(EH386&gt;0,"VENCIDA",IF(EH386&gt;=-5,"POR VENCER","AL DÍA"))))</f>
        <v>AL DÍA</v>
      </c>
      <c r="EM386">
        <f>IF(N($H386)&lt;23,"",IF(EG386="","",EG386+31))</f>
        <v>46841</v>
      </c>
      <c r="EN386">
        <f>IF(EM386="","",TODAY()-EM386)</f>
        <v>-523</v>
      </c>
      <c r="EQ386" t="str">
        <f>IF(EM386="","SIN ESTADO",IF(EO386&lt;&gt;"","PAGA",IF(EN386&gt;0,"VENCIDA",IF(EN386&gt;=-5,"POR VENCER","AL DÍA"))))</f>
        <v>AL DÍA</v>
      </c>
      <c r="ES386">
        <f>IF(N($H386)&lt;24,"",IF(EM386="","",EM386+31))</f>
        <v>46872</v>
      </c>
      <c r="ET386">
        <f>IF(ES386="","",TODAY()-ES386)</f>
        <v>-554</v>
      </c>
      <c r="EW386" t="str">
        <f>IF(ES386="","SIN ESTADO",IF(EU386&lt;&gt;"","PAGA",IF(ET386&gt;0,"VENCIDA",IF(ET386&gt;=-5,"POR VENCER","AL DÍA"))))</f>
        <v>AL DÍA</v>
      </c>
      <c r="EY386" t="str">
        <f>IF(N($H386)&lt;25,"",IF(ES386="","",ES386+31))</f>
        <v/>
      </c>
      <c r="EZ386" t="str">
        <f>IF(EY386="","",TODAY()-EY386)</f>
        <v/>
      </c>
      <c r="FC386" t="str">
        <f>IF(EY386="","SIN ESTADO",IF(FA386&lt;&gt;"","PAGA",IF(EZ386&gt;0,"VENCIDA",IF(EZ386&gt;=-5,"POR VENCER","AL DÍA"))))</f>
        <v>SIN ESTADO</v>
      </c>
      <c r="FE386" t="str">
        <f>IF(N($H386)&lt;26,"",IF(EY386="","",EY386+31))</f>
        <v/>
      </c>
      <c r="FF386" t="str">
        <f>IF(FE386="","",TODAY()-FE386)</f>
        <v/>
      </c>
      <c r="FI386" t="str">
        <f>IF(FE386="","SIN ESTADO",IF(FG386&lt;&gt;"","PAGA",IF(FF386&gt;0,"VENCIDA",IF(FF386&gt;=-5,"POR VENCER","AL DÍA"))))</f>
        <v>SIN ESTADO</v>
      </c>
      <c r="FK386" t="str">
        <f>IF(N($H386)&lt;27,"",IF(FE386="","",FE386+31))</f>
        <v/>
      </c>
      <c r="FL386" t="str">
        <f>IF(FK386="","",TODAY()-FK386)</f>
        <v/>
      </c>
      <c r="FO386" t="str">
        <f>IF(FK386="","SIN ESTADO",IF(FM386&lt;&gt;"","PAGA",IF(FL386&gt;0,"VENCIDA",IF(FL386&gt;=-5,"POR VENCER","AL DÍA"))))</f>
        <v>SIN ESTADO</v>
      </c>
      <c r="FQ386" t="str">
        <f>IF(N($H386)&lt;28,"",IF(FK386="","",FK386+31))</f>
        <v/>
      </c>
      <c r="FR386" t="str">
        <f>IF(FQ386="","",TODAY()-FQ386)</f>
        <v/>
      </c>
      <c r="FU386" t="str">
        <f>IF(FQ386="","SIN ESTADO",IF(FS386&lt;&gt;"","PAGA",IF(FR386&gt;0,"VENCIDA",IF(FR386&gt;=-5,"POR VENCER","AL DÍA"))))</f>
        <v>SIN ESTADO</v>
      </c>
      <c r="FW386" t="str">
        <f>IF(N($H386)&lt;29,"",IF(FQ386="","",FQ386+31))</f>
        <v/>
      </c>
      <c r="FX386" t="str">
        <f>IF(FW386="","",TODAY()-FW386)</f>
        <v/>
      </c>
      <c r="GA386" t="str">
        <f>IF(FW386="","SIN ESTADO",IF(FY386&lt;&gt;"","PAGA",IF(FX386&gt;0,"VENCIDA",IF(FX386&gt;=-5,"POR VENCER","AL DÍA"))))</f>
        <v>SIN ESTADO</v>
      </c>
      <c r="GC386" t="str">
        <f>IF(N($H386)&lt;30,"",IF(FW386="","",FW386+31))</f>
        <v/>
      </c>
      <c r="GD386" t="str">
        <f>IF(GC386="","",TODAY()-GC386)</f>
        <v/>
      </c>
      <c r="GG386" t="str">
        <f>IF(GC386="","SIN ESTADO",IF(GE386&lt;&gt;"","PAGA",IF(GD386&gt;0,"VENCIDA",IF(GD386&gt;=-5,"POR VENCER","AL DÍA"))))</f>
        <v>SIN ESTADO</v>
      </c>
      <c r="GI386" t="str">
        <f>IF(N($H386)&lt;31,"",IF(GC386="","",GC386+31))</f>
        <v/>
      </c>
      <c r="GJ386" t="str">
        <f>IF(GI386="","",TODAY()-GI386)</f>
        <v/>
      </c>
      <c r="GM386" t="str">
        <f>IF(GI386="","SIN ESTADO",IF(GK386&lt;&gt;"","PAGA",IF(GJ386&gt;0,"VENCIDA",IF(GJ386&gt;=-5,"POR VENCER","AL DÍA"))))</f>
        <v>SIN ESTADO</v>
      </c>
      <c r="GO386" t="str">
        <f>IF(N($H386)&lt;32,"",IF(GI386="","",GI386+31))</f>
        <v/>
      </c>
      <c r="GP386" t="str">
        <f>IF(GO386="","",TODAY()-GO386)</f>
        <v/>
      </c>
      <c r="GS386" t="str">
        <f>IF(GO386="","SIN ESTADO",IF(GQ386&lt;&gt;"","PAGA",IF(GP386&gt;0,"VENCIDA",IF(GP386&gt;=-5,"POR VENCER","AL DÍA"))))</f>
        <v>SIN ESTADO</v>
      </c>
      <c r="GU386" t="str">
        <f>IF(N($H386)&lt;33,"",IF(GO386="","",GO386+31))</f>
        <v/>
      </c>
      <c r="GV386" t="str">
        <f>IF(GU386="","",TODAY()-GU386)</f>
        <v/>
      </c>
      <c r="GY386" t="str">
        <f>IF(GU386="","SIN ESTADO",IF(GW386&lt;&gt;"","PAGA",IF(GV386&gt;0,"VENCIDA",IF(GV386&gt;=-5,"POR VENCER","AL DÍA"))))</f>
        <v>SIN ESTADO</v>
      </c>
      <c r="HA386" t="str">
        <f>IF(N($H386)&lt;34,"",IF(GU386="","",GU386+31))</f>
        <v/>
      </c>
      <c r="HB386" t="str">
        <f>IF(HA386="","",TODAY()-HA386)</f>
        <v/>
      </c>
      <c r="HE386" t="str">
        <f>IF(HA386="","SIN ESTADO",IF(HC386&lt;&gt;"","PAGA",IF(HB386&gt;0,"VENCIDA",IF(HB386&gt;=-5,"POR VENCER","AL DÍA"))))</f>
        <v>SIN ESTADO</v>
      </c>
      <c r="HG386" t="str">
        <f>IF(N($H386)&lt;35,"",IF(HA386="","",HA386+31))</f>
        <v/>
      </c>
      <c r="HH386" t="str">
        <f>IF(HG386="","",TODAY()-HG386)</f>
        <v/>
      </c>
      <c r="HK386" t="str">
        <f>IF(HG386="","SIN ESTADO",IF(HI386&lt;&gt;"","PAGA",IF(HH386&gt;0,"VENCIDA",IF(HH386&gt;=-5,"POR VENCER","AL DÍA"))))</f>
        <v>SIN ESTADO</v>
      </c>
      <c r="HM386" t="str">
        <f>IF(N($H386)&lt;36,"",IF(HG386="","",HG386+31))</f>
        <v/>
      </c>
      <c r="HN386" t="str">
        <f>IF(HM386="","",TODAY()-HM386)</f>
        <v/>
      </c>
      <c r="HQ386" t="str">
        <f>IF(HM386="","SIN ESTADO",IF(HO386&lt;&gt;"","PAGA",IF(HN386&gt;0,"VENCIDA",IF(HN386&gt;=-5,"POR VENCER","AL DÍA"))))</f>
        <v>SIN ESTADO</v>
      </c>
      <c r="HS386">
        <f>N386+T386+Z386+AF386+AL386+AR386+AX386+BD386+BJ386+BP386+BV386+CB386+CH386+CN386+CT386+CZ386+DF386+DL386+DR386+DX386+ED386+EJ386+EP386+EV386+FB386+FH386+FN386+FT386+FZ386+GF386+GL386+GR386+GX386+HD386+HJ386+HP386</f>
        <v>8010000</v>
      </c>
      <c r="HU386">
        <f>IFERROR(N($J386),0)</f>
        <v>2000000</v>
      </c>
      <c r="HW386">
        <f>SUMPRODUCT((MOD(COLUMN($M386:$HR386)-COLUMN($M386),6)=0)*ISNUMBER($M386:$HR386)*($M386:$HR386&gt;=RESUMEN!$C$26)*($M386:$HR386&lt;=RESUMEN!$C$27)*IFERROR(N($N386:$HS386),0))</f>
        <v>0</v>
      </c>
      <c r="HX386">
        <f>SUMPRODUCT((MOD(COLUMN($M386:$HR386)-COLUMN($M386),6)=0)*ISNUMBER($M386:$HR386)*($M386:$HR386&gt;=RESUMEN!$C$26)*($M386:$HR386&lt;=RESUMEN!$C$27))</f>
        <v>0</v>
      </c>
    </row>
    <row r="387">
      <c r="B387">
        <f>VENTAS!A386</f>
        <v>384</v>
      </c>
      <c r="C387" t="str">
        <f>VENTAS!B386</f>
        <v xml:space="preserve">LC2 - 37 - 14 </v>
      </c>
      <c r="D387" t="str">
        <f>VENTAS!C386</f>
        <v>VENDIDO</v>
      </c>
      <c r="E387">
        <f>VENTAS!D386</f>
        <v>27500000</v>
      </c>
      <c r="F387">
        <f>VENTAS!J386</f>
        <v>23500000</v>
      </c>
      <c r="G387">
        <f>VENTAS!F386</f>
        <v>46221</v>
      </c>
      <c r="H387">
        <f>VENTAS!K386</f>
        <v>24</v>
      </c>
      <c r="I387" t="str">
        <f>VENTAS!M386</f>
        <v>13 DE CADA MES</v>
      </c>
      <c r="J387">
        <f>VENTAS!L386</f>
        <v>979200</v>
      </c>
      <c r="K387">
        <f>IF(N($H387)&lt;1,"",$G387+31)</f>
        <v>46252</v>
      </c>
      <c r="L387">
        <f>IF(K387="","",TODAY()-K387)</f>
        <v>66</v>
      </c>
      <c r="M387">
        <v>46244</v>
      </c>
      <c r="N387">
        <v>1000000</v>
      </c>
      <c r="O387" t="str">
        <f>IF(K387="","SIN ESTADO",IF(M387&lt;&gt;"","PAGA",IF(L387&gt;0,"VENCIDA",IF(L387&gt;=-5,"POR VENCER","AL DÍA"))))</f>
        <v>PAGA</v>
      </c>
      <c r="P387" t="str">
        <v>TRANSFERENCIA</v>
      </c>
      <c r="Q387">
        <f>IF(N($H387)&lt;2,"",IF(K387="","",K387+31))</f>
        <v>46283</v>
      </c>
      <c r="R387">
        <f>IF(Q387="","",TODAY()-Q387)</f>
        <v>35</v>
      </c>
      <c r="S387">
        <v>46268</v>
      </c>
      <c r="T387">
        <v>1000000</v>
      </c>
      <c r="U387" t="str">
        <f>IF(Q387="","SIN ESTADO",IF(S387&lt;&gt;"","PAGA",IF(R387&gt;0,"VENCIDA",IF(R387&gt;=-5,"POR VENCER","AL DÍA"))))</f>
        <v>PAGA</v>
      </c>
      <c r="V387" t="str">
        <v>TRANSFERENCIA</v>
      </c>
      <c r="W387">
        <f>IF(N($H387)&lt;3,"",IF(Q387="","",Q387+31))</f>
        <v>46314</v>
      </c>
      <c r="X387">
        <f>IF(W387="","",TODAY()-W387)</f>
        <v>4</v>
      </c>
      <c r="Y387">
        <v>46308</v>
      </c>
      <c r="Z387">
        <v>1000000</v>
      </c>
      <c r="AA387" t="str">
        <f>IF(W387="","SIN ESTADO",IF(Y387&lt;&gt;"","PAGA",IF(X387&gt;0,"VENCIDA",IF(X387&gt;=-5,"POR VENCER","AL DÍA"))))</f>
        <v>PAGA</v>
      </c>
      <c r="AB387" t="str">
        <v>TRANSFERENCIA</v>
      </c>
      <c r="AC387">
        <f>IF(N($H387)&lt;4,"",IF(W387="","",W387+31))</f>
        <v>46345</v>
      </c>
      <c r="AD387">
        <f>IF(AC387="","",TODAY()-AC387)</f>
        <v>-27</v>
      </c>
      <c r="AG387" t="str">
        <f>IF(AC387="","SIN ESTADO",IF(AE387&lt;&gt;"","PAGA",IF(AD387&gt;0,"VENCIDA",IF(AD387&gt;=-5,"POR VENCER","AL DÍA"))))</f>
        <v>AL DÍA</v>
      </c>
      <c r="AI387">
        <f>IF(N($H387)&lt;5,"",IF(AC387="","",AC387+31))</f>
        <v>46376</v>
      </c>
      <c r="AJ387">
        <f>IF(AI387="","",TODAY()-AI387)</f>
        <v>-58</v>
      </c>
      <c r="AM387" t="str">
        <f>IF(AI387="","SIN ESTADO",IF(AK387&lt;&gt;"","PAGA",IF(AJ387&gt;0,"VENCIDA",IF(AJ387&gt;=-5,"POR VENCER","AL DÍA"))))</f>
        <v>AL DÍA</v>
      </c>
      <c r="AO387">
        <f>IF(N($H387)&lt;6,"",IF(AI387="","",AI387+31))</f>
        <v>46407</v>
      </c>
      <c r="AP387">
        <f>IF(AO387="","",TODAY()-AO387)</f>
        <v>-89</v>
      </c>
      <c r="AS387" t="str">
        <f>IF(AO387="","SIN ESTADO",IF(AQ387&lt;&gt;"","PAGA",IF(AP387&gt;0,"VENCIDA",IF(AP387&gt;=-5,"POR VENCER","AL DÍA"))))</f>
        <v>AL DÍA</v>
      </c>
      <c r="AU387">
        <f>IF(N($H387)&lt;7,"",IF(AO387="","",AO387+31))</f>
        <v>46438</v>
      </c>
      <c r="AV387">
        <f>IF(AU387="","",TODAY()-AU387)</f>
        <v>-120</v>
      </c>
      <c r="AY387" t="str">
        <f>IF(AU387="","SIN ESTADO",IF(AW387&lt;&gt;"","PAGA",IF(AV387&gt;0,"VENCIDA",IF(AV387&gt;=-5,"POR VENCER","AL DÍA"))))</f>
        <v>AL DÍA</v>
      </c>
      <c r="BA387">
        <f>IF(N($H387)&lt;8,"",IF(AU387="","",AU387+31))</f>
        <v>46469</v>
      </c>
      <c r="BB387">
        <f>IF(BA387="","",TODAY()-BA387)</f>
        <v>-151</v>
      </c>
      <c r="BE387" t="str">
        <f>IF(BA387="","SIN ESTADO",IF(BC387&lt;&gt;"","PAGA",IF(BB387&gt;0,"VENCIDA",IF(BB387&gt;=-5,"POR VENCER","AL DÍA"))))</f>
        <v>AL DÍA</v>
      </c>
      <c r="BG387">
        <f>IF(N($H387)&lt;9,"",IF(BA387="","",BA387+31))</f>
        <v>46500</v>
      </c>
      <c r="BH387">
        <f>IF(BG387="","",TODAY()-BG387)</f>
        <v>-182</v>
      </c>
      <c r="BK387" t="str">
        <f>IF(BG387="","SIN ESTADO",IF(BI387&lt;&gt;"","PAGA",IF(BH387&gt;0,"VENCIDA",IF(BH387&gt;=-5,"POR VENCER","AL DÍA"))))</f>
        <v>AL DÍA</v>
      </c>
      <c r="BM387">
        <f>IF(N($H387)&lt;10,"",IF(BG387="","",BG387+31))</f>
        <v>46531</v>
      </c>
      <c r="BN387">
        <f>IF(BM387="","",TODAY()-BM387)</f>
        <v>-213</v>
      </c>
      <c r="BQ387" t="str">
        <f>IF(BM387="","SIN ESTADO",IF(BO387&lt;&gt;"","PAGA",IF(BN387&gt;0,"VENCIDA",IF(BN387&gt;=-5,"POR VENCER","AL DÍA"))))</f>
        <v>AL DÍA</v>
      </c>
      <c r="BS387">
        <f>IF(N($H387)&lt;11,"",IF(BM387="","",BM387+31))</f>
        <v>46562</v>
      </c>
      <c r="BT387">
        <f>IF(BS387="","",TODAY()-BS387)</f>
        <v>-244</v>
      </c>
      <c r="BW387" t="str">
        <f>IF(BS387="","SIN ESTADO",IF(BU387&lt;&gt;"","PAGA",IF(BT387&gt;0,"VENCIDA",IF(BT387&gt;=-5,"POR VENCER","AL DÍA"))))</f>
        <v>AL DÍA</v>
      </c>
      <c r="BY387">
        <f>IF(N($H387)&lt;12,"",IF(BS387="","",BS387+31))</f>
        <v>46593</v>
      </c>
      <c r="BZ387">
        <f>IF(BY387="","",TODAY()-BY387)</f>
        <v>-275</v>
      </c>
      <c r="CC387" t="str">
        <f>IF(BY387="","SIN ESTADO",IF(CA387&lt;&gt;"","PAGA",IF(BZ387&gt;0,"VENCIDA",IF(BZ387&gt;=-5,"POR VENCER","AL DÍA"))))</f>
        <v>AL DÍA</v>
      </c>
      <c r="CE387">
        <f>IF(N($H387)&lt;13,"",IF(BY387="","",BY387+31))</f>
        <v>46624</v>
      </c>
      <c r="CF387">
        <f>IF(CE387="","",TODAY()-CE387)</f>
        <v>-306</v>
      </c>
      <c r="CI387" t="str">
        <f>IF(CE387="","SIN ESTADO",IF(CG387&lt;&gt;"","PAGA",IF(CF387&gt;0,"VENCIDA",IF(CF387&gt;=-5,"POR VENCER","AL DÍA"))))</f>
        <v>AL DÍA</v>
      </c>
      <c r="CK387">
        <f>IF(N($H387)&lt;14,"",IF(CE387="","",CE387+31))</f>
        <v>46655</v>
      </c>
      <c r="CL387">
        <f>IF(CK387="","",TODAY()-CK387)</f>
        <v>-337</v>
      </c>
      <c r="CO387" t="str">
        <f>IF(CK387="","SIN ESTADO",IF(CM387&lt;&gt;"","PAGA",IF(CL387&gt;0,"VENCIDA",IF(CL387&gt;=-5,"POR VENCER","AL DÍA"))))</f>
        <v>AL DÍA</v>
      </c>
      <c r="CQ387">
        <f>IF(N($H387)&lt;15,"",IF(CK387="","",CK387+31))</f>
        <v>46686</v>
      </c>
      <c r="CR387">
        <f>IF(CQ387="","",TODAY()-CQ387)</f>
        <v>-368</v>
      </c>
      <c r="CU387" t="str">
        <f>IF(CQ387="","SIN ESTADO",IF(CS387&lt;&gt;"","PAGA",IF(CR387&gt;0,"VENCIDA",IF(CR387&gt;=-5,"POR VENCER","AL DÍA"))))</f>
        <v>AL DÍA</v>
      </c>
      <c r="CW387">
        <f>IF(N($H387)&lt;16,"",IF(CQ387="","",CQ387+31))</f>
        <v>46717</v>
      </c>
      <c r="CX387">
        <f>IF(CW387="","",TODAY()-CW387)</f>
        <v>-399</v>
      </c>
      <c r="DA387" t="str">
        <f>IF(CW387="","SIN ESTADO",IF(CY387&lt;&gt;"","PAGA",IF(CX387&gt;0,"VENCIDA",IF(CX387&gt;=-5,"POR VENCER","AL DÍA"))))</f>
        <v>AL DÍA</v>
      </c>
      <c r="DC387">
        <f>IF(N($H387)&lt;17,"",IF(CW387="","",CW387+31))</f>
        <v>46748</v>
      </c>
      <c r="DD387">
        <f>IF(DC387="","",TODAY()-DC387)</f>
        <v>-430</v>
      </c>
      <c r="DG387" t="str">
        <f>IF(DC387="","SIN ESTADO",IF(DE387&lt;&gt;"","PAGA",IF(DD387&gt;0,"VENCIDA",IF(DD387&gt;=-5,"POR VENCER","AL DÍA"))))</f>
        <v>AL DÍA</v>
      </c>
      <c r="DI387">
        <f>IF(N($H387)&lt;18,"",IF(DC387="","",DC387+31))</f>
        <v>46779</v>
      </c>
      <c r="DJ387">
        <f>IF(DI387="","",TODAY()-DI387)</f>
        <v>-461</v>
      </c>
      <c r="DM387" t="str">
        <f>IF(DI387="","SIN ESTADO",IF(DK387&lt;&gt;"","PAGA",IF(DJ387&gt;0,"VENCIDA",IF(DJ387&gt;=-5,"POR VENCER","AL DÍA"))))</f>
        <v>AL DÍA</v>
      </c>
      <c r="DO387">
        <f>IF(N($H387)&lt;19,"",IF(DI387="","",DI387+31))</f>
        <v>46810</v>
      </c>
      <c r="DP387">
        <f>IF(DO387="","",TODAY()-DO387)</f>
        <v>-492</v>
      </c>
      <c r="DS387" t="str">
        <f>IF(DO387="","SIN ESTADO",IF(DQ387&lt;&gt;"","PAGA",IF(DP387&gt;0,"VENCIDA",IF(DP387&gt;=-5,"POR VENCER","AL DÍA"))))</f>
        <v>AL DÍA</v>
      </c>
      <c r="DU387">
        <f>IF(N($H387)&lt;20,"",IF(DO387="","",DO387+31))</f>
        <v>46841</v>
      </c>
      <c r="DV387">
        <f>IF(DU387="","",TODAY()-DU387)</f>
        <v>-523</v>
      </c>
      <c r="DY387" t="str">
        <f>IF(DU387="","SIN ESTADO",IF(DW387&lt;&gt;"","PAGA",IF(DV387&gt;0,"VENCIDA",IF(DV387&gt;=-5,"POR VENCER","AL DÍA"))))</f>
        <v>AL DÍA</v>
      </c>
      <c r="EA387">
        <f>IF(N($H387)&lt;21,"",IF(DU387="","",DU387+31))</f>
        <v>46872</v>
      </c>
      <c r="EB387">
        <f>IF(EA387="","",TODAY()-EA387)</f>
        <v>-554</v>
      </c>
      <c r="EE387" t="str">
        <f>IF(EA387="","SIN ESTADO",IF(EC387&lt;&gt;"","PAGA",IF(EB387&gt;0,"VENCIDA",IF(EB387&gt;=-5,"POR VENCER","AL DÍA"))))</f>
        <v>AL DÍA</v>
      </c>
      <c r="EG387">
        <f>IF(N($H387)&lt;22,"",IF(EA387="","",EA387+31))</f>
        <v>46903</v>
      </c>
      <c r="EH387">
        <f>IF(EG387="","",TODAY()-EG387)</f>
        <v>-585</v>
      </c>
      <c r="EK387" t="str">
        <f>IF(EG387="","SIN ESTADO",IF(EI387&lt;&gt;"","PAGA",IF(EH387&gt;0,"VENCIDA",IF(EH387&gt;=-5,"POR VENCER","AL DÍA"))))</f>
        <v>AL DÍA</v>
      </c>
      <c r="EM387">
        <f>IF(N($H387)&lt;23,"",IF(EG387="","",EG387+31))</f>
        <v>46934</v>
      </c>
      <c r="EN387">
        <f>IF(EM387="","",TODAY()-EM387)</f>
        <v>-616</v>
      </c>
      <c r="EQ387" t="str">
        <f>IF(EM387="","SIN ESTADO",IF(EO387&lt;&gt;"","PAGA",IF(EN387&gt;0,"VENCIDA",IF(EN387&gt;=-5,"POR VENCER","AL DÍA"))))</f>
        <v>AL DÍA</v>
      </c>
      <c r="ES387">
        <f>IF(N($H387)&lt;24,"",IF(EM387="","",EM387+31))</f>
        <v>46965</v>
      </c>
      <c r="ET387">
        <f>IF(ES387="","",TODAY()-ES387)</f>
        <v>-647</v>
      </c>
      <c r="EW387" t="str">
        <f>IF(ES387="","SIN ESTADO",IF(EU387&lt;&gt;"","PAGA",IF(ET387&gt;0,"VENCIDA",IF(ET387&gt;=-5,"POR VENCER","AL DÍA"))))</f>
        <v>AL DÍA</v>
      </c>
      <c r="EY387" t="str">
        <f>IF(N($H387)&lt;25,"",IF(ES387="","",ES387+31))</f>
        <v/>
      </c>
      <c r="EZ387" t="str">
        <f>IF(EY387="","",TODAY()-EY387)</f>
        <v/>
      </c>
      <c r="FC387" t="str">
        <f>IF(EY387="","SIN ESTADO",IF(FA387&lt;&gt;"","PAGA",IF(EZ387&gt;0,"VENCIDA",IF(EZ387&gt;=-5,"POR VENCER","AL DÍA"))))</f>
        <v>SIN ESTADO</v>
      </c>
      <c r="FE387" t="str">
        <f>IF(N($H387)&lt;26,"",IF(EY387="","",EY387+31))</f>
        <v/>
      </c>
      <c r="FF387" t="str">
        <f>IF(FE387="","",TODAY()-FE387)</f>
        <v/>
      </c>
      <c r="FI387" t="str">
        <f>IF(FE387="","SIN ESTADO",IF(FG387&lt;&gt;"","PAGA",IF(FF387&gt;0,"VENCIDA",IF(FF387&gt;=-5,"POR VENCER","AL DÍA"))))</f>
        <v>SIN ESTADO</v>
      </c>
      <c r="FK387" t="str">
        <f>IF(N($H387)&lt;27,"",IF(FE387="","",FE387+31))</f>
        <v/>
      </c>
      <c r="FL387" t="str">
        <f>IF(FK387="","",TODAY()-FK387)</f>
        <v/>
      </c>
      <c r="FO387" t="str">
        <f>IF(FK387="","SIN ESTADO",IF(FM387&lt;&gt;"","PAGA",IF(FL387&gt;0,"VENCIDA",IF(FL387&gt;=-5,"POR VENCER","AL DÍA"))))</f>
        <v>SIN ESTADO</v>
      </c>
      <c r="FQ387" t="str">
        <f>IF(N($H387)&lt;28,"",IF(FK387="","",FK387+31))</f>
        <v/>
      </c>
      <c r="FR387" t="str">
        <f>IF(FQ387="","",TODAY()-FQ387)</f>
        <v/>
      </c>
      <c r="FU387" t="str">
        <f>IF(FQ387="","SIN ESTADO",IF(FS387&lt;&gt;"","PAGA",IF(FR387&gt;0,"VENCIDA",IF(FR387&gt;=-5,"POR VENCER","AL DÍA"))))</f>
        <v>SIN ESTADO</v>
      </c>
      <c r="FW387" t="str">
        <f>IF(N($H387)&lt;29,"",IF(FQ387="","",FQ387+31))</f>
        <v/>
      </c>
      <c r="FX387" t="str">
        <f>IF(FW387="","",TODAY()-FW387)</f>
        <v/>
      </c>
      <c r="GA387" t="str">
        <f>IF(FW387="","SIN ESTADO",IF(FY387&lt;&gt;"","PAGA",IF(FX387&gt;0,"VENCIDA",IF(FX387&gt;=-5,"POR VENCER","AL DÍA"))))</f>
        <v>SIN ESTADO</v>
      </c>
      <c r="GC387" t="str">
        <f>IF(N($H387)&lt;30,"",IF(FW387="","",FW387+31))</f>
        <v/>
      </c>
      <c r="GD387" t="str">
        <f>IF(GC387="","",TODAY()-GC387)</f>
        <v/>
      </c>
      <c r="GG387" t="str">
        <f>IF(GC387="","SIN ESTADO",IF(GE387&lt;&gt;"","PAGA",IF(GD387&gt;0,"VENCIDA",IF(GD387&gt;=-5,"POR VENCER","AL DÍA"))))</f>
        <v>SIN ESTADO</v>
      </c>
      <c r="GI387" t="str">
        <f>IF(N($H387)&lt;31,"",IF(GC387="","",GC387+31))</f>
        <v/>
      </c>
      <c r="GJ387" t="str">
        <f>IF(GI387="","",TODAY()-GI387)</f>
        <v/>
      </c>
      <c r="GM387" t="str">
        <f>IF(GI387="","SIN ESTADO",IF(GK387&lt;&gt;"","PAGA",IF(GJ387&gt;0,"VENCIDA",IF(GJ387&gt;=-5,"POR VENCER","AL DÍA"))))</f>
        <v>SIN ESTADO</v>
      </c>
      <c r="GO387" t="str">
        <f>IF(N($H387)&lt;32,"",IF(GI387="","",GI387+31))</f>
        <v/>
      </c>
      <c r="GP387" t="str">
        <f>IF(GO387="","",TODAY()-GO387)</f>
        <v/>
      </c>
      <c r="GS387" t="str">
        <f>IF(GO387="","SIN ESTADO",IF(GQ387&lt;&gt;"","PAGA",IF(GP387&gt;0,"VENCIDA",IF(GP387&gt;=-5,"POR VENCER","AL DÍA"))))</f>
        <v>SIN ESTADO</v>
      </c>
      <c r="GU387" t="str">
        <f>IF(N($H387)&lt;33,"",IF(GO387="","",GO387+31))</f>
        <v/>
      </c>
      <c r="GV387" t="str">
        <f>IF(GU387="","",TODAY()-GU387)</f>
        <v/>
      </c>
      <c r="GY387" t="str">
        <f>IF(GU387="","SIN ESTADO",IF(GW387&lt;&gt;"","PAGA",IF(GV387&gt;0,"VENCIDA",IF(GV387&gt;=-5,"POR VENCER","AL DÍA"))))</f>
        <v>SIN ESTADO</v>
      </c>
      <c r="HA387" t="str">
        <f>IF(N($H387)&lt;34,"",IF(GU387="","",GU387+31))</f>
        <v/>
      </c>
      <c r="HB387" t="str">
        <f>IF(HA387="","",TODAY()-HA387)</f>
        <v/>
      </c>
      <c r="HE387" t="str">
        <f>IF(HA387="","SIN ESTADO",IF(HC387&lt;&gt;"","PAGA",IF(HB387&gt;0,"VENCIDA",IF(HB387&gt;=-5,"POR VENCER","AL DÍA"))))</f>
        <v>SIN ESTADO</v>
      </c>
      <c r="HG387" t="str">
        <f>IF(N($H387)&lt;35,"",IF(HA387="","",HA387+31))</f>
        <v/>
      </c>
      <c r="HH387" t="str">
        <f>IF(HG387="","",TODAY()-HG387)</f>
        <v/>
      </c>
      <c r="HK387" t="str">
        <f>IF(HG387="","SIN ESTADO",IF(HI387&lt;&gt;"","PAGA",IF(HH387&gt;0,"VENCIDA",IF(HH387&gt;=-5,"POR VENCER","AL DÍA"))))</f>
        <v>SIN ESTADO</v>
      </c>
      <c r="HM387" t="str">
        <f>IF(N($H387)&lt;36,"",IF(HG387="","",HG387+31))</f>
        <v/>
      </c>
      <c r="HN387" t="str">
        <f>IF(HM387="","",TODAY()-HM387)</f>
        <v/>
      </c>
      <c r="HQ387" t="str">
        <f>IF(HM387="","SIN ESTADO",IF(HO387&lt;&gt;"","PAGA",IF(HN387&gt;0,"VENCIDA",IF(HN387&gt;=-5,"POR VENCER","AL DÍA"))))</f>
        <v>SIN ESTADO</v>
      </c>
      <c r="HS387">
        <f>N387+T387+Z387+AF387+AL387+AR387+AX387+BD387+BJ387+BP387+BV387+CB387+CH387+CN387+CT387+CZ387+DF387+DL387+DR387+DX387+ED387+EJ387+EP387+EV387+FB387+FH387+FN387+FT387+FZ387+GF387+GL387+GR387+GX387+HD387+HJ387+HP387</f>
        <v>3000000</v>
      </c>
      <c r="HU387">
        <f>IFERROR(N($J387),0)</f>
        <v>979200</v>
      </c>
      <c r="HW387">
        <f>SUMPRODUCT((MOD(COLUMN($M387:$HR387)-COLUMN($M387),6)=0)*ISNUMBER($M387:$HR387)*($M387:$HR387&gt;=RESUMEN!$C$26)*($M387:$HR387&lt;=RESUMEN!$C$27)*IFERROR(N($N387:$HS387),0))</f>
        <v>1000000</v>
      </c>
      <c r="HX387">
        <f>SUMPRODUCT((MOD(COLUMN($M387:$HR387)-COLUMN($M387),6)=0)*ISNUMBER($M387:$HR387)*($M387:$HR387&gt;=RESUMEN!$C$26)*($M387:$HR387&lt;=RESUMEN!$C$27))</f>
        <v>1</v>
      </c>
    </row>
    <row r="388">
      <c r="B388">
        <f>VENTAS!A387</f>
        <v>385</v>
      </c>
      <c r="C388" t="str">
        <f>VENTAS!B387</f>
        <v xml:space="preserve">LC2 - 37 - 15 </v>
      </c>
      <c r="D388" t="str">
        <f>VENTAS!C387</f>
        <v>VENDIDO</v>
      </c>
      <c r="E388">
        <f>VENTAS!D387</f>
        <v>28000000</v>
      </c>
      <c r="F388">
        <f>VENTAS!J387</f>
        <v>19000000</v>
      </c>
      <c r="G388">
        <f>VENTAS!F387</f>
        <v>46095</v>
      </c>
      <c r="H388">
        <f>VENTAS!K387</f>
        <v>24</v>
      </c>
      <c r="I388" t="str">
        <f>VENTAS!M387</f>
        <v xml:space="preserve">14 DE CADA MES </v>
      </c>
      <c r="J388">
        <f>VENTAS!L387</f>
        <v>791700</v>
      </c>
      <c r="K388">
        <f>IF(N($H388)&lt;1,"",$G388+31)</f>
        <v>46126</v>
      </c>
      <c r="L388">
        <f>IF(K388="","",TODAY()-K388)</f>
        <v>192</v>
      </c>
      <c r="M388">
        <v>46113</v>
      </c>
      <c r="N388">
        <v>791700</v>
      </c>
      <c r="O388" t="str">
        <f>IF(K388="","SIN ESTADO",IF(M388&lt;&gt;"","PAGA",IF(L388&gt;0,"VENCIDA",IF(L388&gt;=-5,"POR VENCER","AL DÍA"))))</f>
        <v>PAGA</v>
      </c>
      <c r="P388" t="str">
        <v>TRANSFERENCIA</v>
      </c>
      <c r="Q388">
        <f>IF(N($H388)&lt;2,"",IF(K388="","",K388+31))</f>
        <v>46157</v>
      </c>
      <c r="R388">
        <f>IF(Q388="","",TODAY()-Q388)</f>
        <v>161</v>
      </c>
      <c r="S388">
        <v>46113</v>
      </c>
      <c r="T388">
        <v>791700</v>
      </c>
      <c r="U388" t="str">
        <f>IF(Q388="","SIN ESTADO",IF(S388&lt;&gt;"","PAGA",IF(R388&gt;0,"VENCIDA",IF(R388&gt;=-5,"POR VENCER","AL DÍA"))))</f>
        <v>PAGA</v>
      </c>
      <c r="V388" t="str">
        <v>TRANSFERENCIA</v>
      </c>
      <c r="W388">
        <f>IF(N($H388)&lt;3,"",IF(Q388="","",Q388+31))</f>
        <v>46188</v>
      </c>
      <c r="X388">
        <f>IF(W388="","",TODAY()-W388)</f>
        <v>130</v>
      </c>
      <c r="Y388">
        <v>46113</v>
      </c>
      <c r="Z388">
        <v>791700</v>
      </c>
      <c r="AA388" t="str">
        <f>IF(W388="","SIN ESTADO",IF(Y388&lt;&gt;"","PAGA",IF(X388&gt;0,"VENCIDA",IF(X388&gt;=-5,"POR VENCER","AL DÍA"))))</f>
        <v>PAGA</v>
      </c>
      <c r="AB388" t="str">
        <v>TRANSFERENCIA</v>
      </c>
      <c r="AC388">
        <f>IF(N($H388)&lt;4,"",IF(W388="","",W388+31))</f>
        <v>46219</v>
      </c>
      <c r="AD388">
        <f>IF(AC388="","",TODAY()-AC388)</f>
        <v>99</v>
      </c>
      <c r="AE388">
        <v>46113</v>
      </c>
      <c r="AF388">
        <v>791700</v>
      </c>
      <c r="AG388" t="str">
        <f>IF(AC388="","SIN ESTADO",IF(AE388&lt;&gt;"","PAGA",IF(AD388&gt;0,"VENCIDA",IF(AD388&gt;=-5,"POR VENCER","AL DÍA"))))</f>
        <v>PAGA</v>
      </c>
      <c r="AH388" t="str">
        <v>TRANSFERENCIA</v>
      </c>
      <c r="AI388">
        <f>IF(N($H388)&lt;5,"",IF(AC388="","",AC388+31))</f>
        <v>46250</v>
      </c>
      <c r="AJ388">
        <f>IF(AI388="","",TODAY()-AI388)</f>
        <v>68</v>
      </c>
      <c r="AK388">
        <v>46113</v>
      </c>
      <c r="AL388">
        <v>791700</v>
      </c>
      <c r="AM388" t="str">
        <f>IF(AI388="","SIN ESTADO",IF(AK388&lt;&gt;"","PAGA",IF(AJ388&gt;0,"VENCIDA",IF(AJ388&gt;=-5,"POR VENCER","AL DÍA"))))</f>
        <v>PAGA</v>
      </c>
      <c r="AN388" t="str">
        <v>TRANSFERENCIA</v>
      </c>
      <c r="AO388">
        <f>IF(N($H388)&lt;6,"",IF(AI388="","",AI388+31))</f>
        <v>46281</v>
      </c>
      <c r="AP388">
        <f>IF(AO388="","",TODAY()-AO388)</f>
        <v>37</v>
      </c>
      <c r="AQ388">
        <v>46113</v>
      </c>
      <c r="AR388">
        <v>791700</v>
      </c>
      <c r="AS388" t="str">
        <f>IF(AO388="","SIN ESTADO",IF(AQ388&lt;&gt;"","PAGA",IF(AP388&gt;0,"VENCIDA",IF(AP388&gt;=-5,"POR VENCER","AL DÍA"))))</f>
        <v>PAGA</v>
      </c>
      <c r="AT388" t="str">
        <v>TRANSFERENCIA</v>
      </c>
      <c r="AU388">
        <f>IF(N($H388)&lt;7,"",IF(AO388="","",AO388+31))</f>
        <v>46312</v>
      </c>
      <c r="AV388">
        <f>IF(AU388="","",TODAY()-AU388)</f>
        <v>6</v>
      </c>
      <c r="AW388">
        <v>46113</v>
      </c>
      <c r="AX388">
        <v>791700</v>
      </c>
      <c r="AY388" t="str">
        <f>IF(AU388="","SIN ESTADO",IF(AW388&lt;&gt;"","PAGA",IF(AV388&gt;0,"VENCIDA",IF(AV388&gt;=-5,"POR VENCER","AL DÍA"))))</f>
        <v>PAGA</v>
      </c>
      <c r="AZ388" t="str">
        <v>TRANSFERENCIA</v>
      </c>
      <c r="BA388">
        <f>IF(N($H388)&lt;8,"",IF(AU388="","",AU388+31))</f>
        <v>46343</v>
      </c>
      <c r="BB388">
        <f>IF(BA388="","",TODAY()-BA388)</f>
        <v>-25</v>
      </c>
      <c r="BC388">
        <v>46113</v>
      </c>
      <c r="BD388">
        <v>791700</v>
      </c>
      <c r="BE388" t="str">
        <f>IF(BA388="","SIN ESTADO",IF(BC388&lt;&gt;"","PAGA",IF(BB388&gt;0,"VENCIDA",IF(BB388&gt;=-5,"POR VENCER","AL DÍA"))))</f>
        <v>PAGA</v>
      </c>
      <c r="BF388" t="str">
        <v>TRANSFERENCIA</v>
      </c>
      <c r="BG388">
        <f>IF(N($H388)&lt;9,"",IF(BA388="","",BA388+31))</f>
        <v>46374</v>
      </c>
      <c r="BH388">
        <f>IF(BG388="","",TODAY()-BG388)</f>
        <v>-56</v>
      </c>
      <c r="BI388">
        <v>46267</v>
      </c>
      <c r="BJ388">
        <v>6333600</v>
      </c>
      <c r="BK388" t="str">
        <f>IF(BG388="","SIN ESTADO",IF(BI388&lt;&gt;"","PAGA",IF(BH388&gt;0,"VENCIDA",IF(BH388&gt;=-5,"POR VENCER","AL DÍA"))))</f>
        <v>PAGA</v>
      </c>
      <c r="BL388" t="str">
        <v>TRANSFERENCIA</v>
      </c>
      <c r="BM388">
        <f>IF(N($H388)&lt;10,"",IF(BG388="","",BG388+31))</f>
        <v>46405</v>
      </c>
      <c r="BN388">
        <f>IF(BM388="","",TODAY()-BM388)</f>
        <v>-87</v>
      </c>
      <c r="BO388">
        <v>46267</v>
      </c>
      <c r="BQ388" t="str">
        <f>IF(BM388="","SIN ESTADO",IF(BO388&lt;&gt;"","PAGA",IF(BN388&gt;0,"VENCIDA",IF(BN388&gt;=-5,"POR VENCER","AL DÍA"))))</f>
        <v>PAGA</v>
      </c>
      <c r="BS388">
        <f>IF(N($H388)&lt;11,"",IF(BM388="","",BM388+31))</f>
        <v>46436</v>
      </c>
      <c r="BT388">
        <f>IF(BS388="","",TODAY()-BS388)</f>
        <v>-118</v>
      </c>
      <c r="BU388">
        <v>46267</v>
      </c>
      <c r="BW388" t="str">
        <f>IF(BS388="","SIN ESTADO",IF(BU388&lt;&gt;"","PAGA",IF(BT388&gt;0,"VENCIDA",IF(BT388&gt;=-5,"POR VENCER","AL DÍA"))))</f>
        <v>PAGA</v>
      </c>
      <c r="BY388">
        <f>IF(N($H388)&lt;12,"",IF(BS388="","",BS388+31))</f>
        <v>46467</v>
      </c>
      <c r="BZ388">
        <f>IF(BY388="","",TODAY()-BY388)</f>
        <v>-149</v>
      </c>
      <c r="CA388">
        <v>46267</v>
      </c>
      <c r="CC388" t="str">
        <f>IF(BY388="","SIN ESTADO",IF(CA388&lt;&gt;"","PAGA",IF(BZ388&gt;0,"VENCIDA",IF(BZ388&gt;=-5,"POR VENCER","AL DÍA"))))</f>
        <v>PAGA</v>
      </c>
      <c r="CE388">
        <f>IF(N($H388)&lt;13,"",IF(BY388="","",BY388+31))</f>
        <v>46498</v>
      </c>
      <c r="CF388">
        <f>IF(CE388="","",TODAY()-CE388)</f>
        <v>-180</v>
      </c>
      <c r="CG388">
        <v>46267</v>
      </c>
      <c r="CI388" t="str">
        <f>IF(CE388="","SIN ESTADO",IF(CG388&lt;&gt;"","PAGA",IF(CF388&gt;0,"VENCIDA",IF(CF388&gt;=-5,"POR VENCER","AL DÍA"))))</f>
        <v>PAGA</v>
      </c>
      <c r="CK388">
        <f>IF(N($H388)&lt;14,"",IF(CE388="","",CE388+31))</f>
        <v>46529</v>
      </c>
      <c r="CL388">
        <f>IF(CK388="","",TODAY()-CK388)</f>
        <v>-211</v>
      </c>
      <c r="CM388">
        <v>46267</v>
      </c>
      <c r="CO388" t="str">
        <f>IF(CK388="","SIN ESTADO",IF(CM388&lt;&gt;"","PAGA",IF(CL388&gt;0,"VENCIDA",IF(CL388&gt;=-5,"POR VENCER","AL DÍA"))))</f>
        <v>PAGA</v>
      </c>
      <c r="CQ388">
        <f>IF(N($H388)&lt;15,"",IF(CK388="","",CK388+31))</f>
        <v>46560</v>
      </c>
      <c r="CR388">
        <f>IF(CQ388="","",TODAY()-CQ388)</f>
        <v>-242</v>
      </c>
      <c r="CS388">
        <v>46267</v>
      </c>
      <c r="CU388" t="str">
        <f>IF(CQ388="","SIN ESTADO",IF(CS388&lt;&gt;"","PAGA",IF(CR388&gt;0,"VENCIDA",IF(CR388&gt;=-5,"POR VENCER","AL DÍA"))))</f>
        <v>PAGA</v>
      </c>
      <c r="CW388">
        <f>IF(N($H388)&lt;16,"",IF(CQ388="","",CQ388+31))</f>
        <v>46591</v>
      </c>
      <c r="CX388">
        <f>IF(CW388="","",TODAY()-CW388)</f>
        <v>-273</v>
      </c>
      <c r="CY388">
        <v>46267</v>
      </c>
      <c r="DA388" t="str">
        <f>IF(CW388="","SIN ESTADO",IF(CY388&lt;&gt;"","PAGA",IF(CX388&gt;0,"VENCIDA",IF(CX388&gt;=-5,"POR VENCER","AL DÍA"))))</f>
        <v>PAGA</v>
      </c>
      <c r="DC388">
        <f>IF(N($H388)&lt;17,"",IF(CW388="","",CW388+31))</f>
        <v>46622</v>
      </c>
      <c r="DD388">
        <f>IF(DC388="","",TODAY()-DC388)</f>
        <v>-304</v>
      </c>
      <c r="DG388" t="str">
        <f>IF(DC388="","SIN ESTADO",IF(DE388&lt;&gt;"","PAGA",IF(DD388&gt;0,"VENCIDA",IF(DD388&gt;=-5,"POR VENCER","AL DÍA"))))</f>
        <v>AL DÍA</v>
      </c>
      <c r="DI388">
        <f>IF(N($H388)&lt;18,"",IF(DC388="","",DC388+31))</f>
        <v>46653</v>
      </c>
      <c r="DJ388">
        <f>IF(DI388="","",TODAY()-DI388)</f>
        <v>-335</v>
      </c>
      <c r="DM388" t="str">
        <f>IF(DI388="","SIN ESTADO",IF(DK388&lt;&gt;"","PAGA",IF(DJ388&gt;0,"VENCIDA",IF(DJ388&gt;=-5,"POR VENCER","AL DÍA"))))</f>
        <v>AL DÍA</v>
      </c>
      <c r="DO388">
        <f>IF(N($H388)&lt;19,"",IF(DI388="","",DI388+31))</f>
        <v>46684</v>
      </c>
      <c r="DP388">
        <f>IF(DO388="","",TODAY()-DO388)</f>
        <v>-366</v>
      </c>
      <c r="DS388" t="str">
        <f>IF(DO388="","SIN ESTADO",IF(DQ388&lt;&gt;"","PAGA",IF(DP388&gt;0,"VENCIDA",IF(DP388&gt;=-5,"POR VENCER","AL DÍA"))))</f>
        <v>AL DÍA</v>
      </c>
      <c r="DU388">
        <f>IF(N($H388)&lt;20,"",IF(DO388="","",DO388+31))</f>
        <v>46715</v>
      </c>
      <c r="DV388">
        <f>IF(DU388="","",TODAY()-DU388)</f>
        <v>-397</v>
      </c>
      <c r="DY388" t="str">
        <f>IF(DU388="","SIN ESTADO",IF(DW388&lt;&gt;"","PAGA",IF(DV388&gt;0,"VENCIDA",IF(DV388&gt;=-5,"POR VENCER","AL DÍA"))))</f>
        <v>AL DÍA</v>
      </c>
      <c r="EA388">
        <f>IF(N($H388)&lt;21,"",IF(DU388="","",DU388+31))</f>
        <v>46746</v>
      </c>
      <c r="EB388">
        <f>IF(EA388="","",TODAY()-EA388)</f>
        <v>-428</v>
      </c>
      <c r="EE388" t="str">
        <f>IF(EA388="","SIN ESTADO",IF(EC388&lt;&gt;"","PAGA",IF(EB388&gt;0,"VENCIDA",IF(EB388&gt;=-5,"POR VENCER","AL DÍA"))))</f>
        <v>AL DÍA</v>
      </c>
      <c r="EG388">
        <f>IF(N($H388)&lt;22,"",IF(EA388="","",EA388+31))</f>
        <v>46777</v>
      </c>
      <c r="EH388">
        <f>IF(EG388="","",TODAY()-EG388)</f>
        <v>-459</v>
      </c>
      <c r="EK388" t="str">
        <f>IF(EG388="","SIN ESTADO",IF(EI388&lt;&gt;"","PAGA",IF(EH388&gt;0,"VENCIDA",IF(EH388&gt;=-5,"POR VENCER","AL DÍA"))))</f>
        <v>AL DÍA</v>
      </c>
      <c r="EM388">
        <f>IF(N($H388)&lt;23,"",IF(EG388="","",EG388+31))</f>
        <v>46808</v>
      </c>
      <c r="EN388">
        <f>IF(EM388="","",TODAY()-EM388)</f>
        <v>-490</v>
      </c>
      <c r="EQ388" t="str">
        <f>IF(EM388="","SIN ESTADO",IF(EO388&lt;&gt;"","PAGA",IF(EN388&gt;0,"VENCIDA",IF(EN388&gt;=-5,"POR VENCER","AL DÍA"))))</f>
        <v>AL DÍA</v>
      </c>
      <c r="ES388">
        <f>IF(N($H388)&lt;24,"",IF(EM388="","",EM388+31))</f>
        <v>46839</v>
      </c>
      <c r="ET388">
        <f>IF(ES388="","",TODAY()-ES388)</f>
        <v>-521</v>
      </c>
      <c r="EW388" t="str">
        <f>IF(ES388="","SIN ESTADO",IF(EU388&lt;&gt;"","PAGA",IF(ET388&gt;0,"VENCIDA",IF(ET388&gt;=-5,"POR VENCER","AL DÍA"))))</f>
        <v>AL DÍA</v>
      </c>
      <c r="EY388" t="str">
        <f>IF(N($H388)&lt;25,"",IF(ES388="","",ES388+31))</f>
        <v/>
      </c>
      <c r="EZ388" t="str">
        <f>IF(EY388="","",TODAY()-EY388)</f>
        <v/>
      </c>
      <c r="FC388" t="str">
        <f>IF(EY388="","SIN ESTADO",IF(FA388&lt;&gt;"","PAGA",IF(EZ388&gt;0,"VENCIDA",IF(EZ388&gt;=-5,"POR VENCER","AL DÍA"))))</f>
        <v>SIN ESTADO</v>
      </c>
      <c r="FE388" t="str">
        <f>IF(N($H388)&lt;26,"",IF(EY388="","",EY388+31))</f>
        <v/>
      </c>
      <c r="FF388" t="str">
        <f>IF(FE388="","",TODAY()-FE388)</f>
        <v/>
      </c>
      <c r="FI388" t="str">
        <f>IF(FE388="","SIN ESTADO",IF(FG388&lt;&gt;"","PAGA",IF(FF388&gt;0,"VENCIDA",IF(FF388&gt;=-5,"POR VENCER","AL DÍA"))))</f>
        <v>SIN ESTADO</v>
      </c>
      <c r="FK388" t="str">
        <f>IF(N($H388)&lt;27,"",IF(FE388="","",FE388+31))</f>
        <v/>
      </c>
      <c r="FL388" t="str">
        <f>IF(FK388="","",TODAY()-FK388)</f>
        <v/>
      </c>
      <c r="FO388" t="str">
        <f>IF(FK388="","SIN ESTADO",IF(FM388&lt;&gt;"","PAGA",IF(FL388&gt;0,"VENCIDA",IF(FL388&gt;=-5,"POR VENCER","AL DÍA"))))</f>
        <v>SIN ESTADO</v>
      </c>
      <c r="FQ388" t="str">
        <f>IF(N($H388)&lt;28,"",IF(FK388="","",FK388+31))</f>
        <v/>
      </c>
      <c r="FR388" t="str">
        <f>IF(FQ388="","",TODAY()-FQ388)</f>
        <v/>
      </c>
      <c r="FU388" t="str">
        <f>IF(FQ388="","SIN ESTADO",IF(FS388&lt;&gt;"","PAGA",IF(FR388&gt;0,"VENCIDA",IF(FR388&gt;=-5,"POR VENCER","AL DÍA"))))</f>
        <v>SIN ESTADO</v>
      </c>
      <c r="FW388" t="str">
        <f>IF(N($H388)&lt;29,"",IF(FQ388="","",FQ388+31))</f>
        <v/>
      </c>
      <c r="FX388" t="str">
        <f>IF(FW388="","",TODAY()-FW388)</f>
        <v/>
      </c>
      <c r="GA388" t="str">
        <f>IF(FW388="","SIN ESTADO",IF(FY388&lt;&gt;"","PAGA",IF(FX388&gt;0,"VENCIDA",IF(FX388&gt;=-5,"POR VENCER","AL DÍA"))))</f>
        <v>SIN ESTADO</v>
      </c>
      <c r="GC388" t="str">
        <f>IF(N($H388)&lt;30,"",IF(FW388="","",FW388+31))</f>
        <v/>
      </c>
      <c r="GD388" t="str">
        <f>IF(GC388="","",TODAY()-GC388)</f>
        <v/>
      </c>
      <c r="GG388" t="str">
        <f>IF(GC388="","SIN ESTADO",IF(GE388&lt;&gt;"","PAGA",IF(GD388&gt;0,"VENCIDA",IF(GD388&gt;=-5,"POR VENCER","AL DÍA"))))</f>
        <v>SIN ESTADO</v>
      </c>
      <c r="GI388" t="str">
        <f>IF(N($H388)&lt;31,"",IF(GC388="","",GC388+31))</f>
        <v/>
      </c>
      <c r="GJ388" t="str">
        <f>IF(GI388="","",TODAY()-GI388)</f>
        <v/>
      </c>
      <c r="GM388" t="str">
        <f>IF(GI388="","SIN ESTADO",IF(GK388&lt;&gt;"","PAGA",IF(GJ388&gt;0,"VENCIDA",IF(GJ388&gt;=-5,"POR VENCER","AL DÍA"))))</f>
        <v>SIN ESTADO</v>
      </c>
      <c r="GO388" t="str">
        <f>IF(N($H388)&lt;32,"",IF(GI388="","",GI388+31))</f>
        <v/>
      </c>
      <c r="GP388" t="str">
        <f>IF(GO388="","",TODAY()-GO388)</f>
        <v/>
      </c>
      <c r="GS388" t="str">
        <f>IF(GO388="","SIN ESTADO",IF(GQ388&lt;&gt;"","PAGA",IF(GP388&gt;0,"VENCIDA",IF(GP388&gt;=-5,"POR VENCER","AL DÍA"))))</f>
        <v>SIN ESTADO</v>
      </c>
      <c r="GU388" t="str">
        <f>IF(N($H388)&lt;33,"",IF(GO388="","",GO388+31))</f>
        <v/>
      </c>
      <c r="GV388" t="str">
        <f>IF(GU388="","",TODAY()-GU388)</f>
        <v/>
      </c>
      <c r="GY388" t="str">
        <f>IF(GU388="","SIN ESTADO",IF(GW388&lt;&gt;"","PAGA",IF(GV388&gt;0,"VENCIDA",IF(GV388&gt;=-5,"POR VENCER","AL DÍA"))))</f>
        <v>SIN ESTADO</v>
      </c>
      <c r="HA388" t="str">
        <f>IF(N($H388)&lt;34,"",IF(GU388="","",GU388+31))</f>
        <v/>
      </c>
      <c r="HB388" t="str">
        <f>IF(HA388="","",TODAY()-HA388)</f>
        <v/>
      </c>
      <c r="HE388" t="str">
        <f>IF(HA388="","SIN ESTADO",IF(HC388&lt;&gt;"","PAGA",IF(HB388&gt;0,"VENCIDA",IF(HB388&gt;=-5,"POR VENCER","AL DÍA"))))</f>
        <v>SIN ESTADO</v>
      </c>
      <c r="HG388" t="str">
        <f>IF(N($H388)&lt;35,"",IF(HA388="","",HA388+31))</f>
        <v/>
      </c>
      <c r="HH388" t="str">
        <f>IF(HG388="","",TODAY()-HG388)</f>
        <v/>
      </c>
      <c r="HK388" t="str">
        <f>IF(HG388="","SIN ESTADO",IF(HI388&lt;&gt;"","PAGA",IF(HH388&gt;0,"VENCIDA",IF(HH388&gt;=-5,"POR VENCER","AL DÍA"))))</f>
        <v>SIN ESTADO</v>
      </c>
      <c r="HM388" t="str">
        <f>IF(N($H388)&lt;36,"",IF(HG388="","",HG388+31))</f>
        <v/>
      </c>
      <c r="HN388" t="str">
        <f>IF(HM388="","",TODAY()-HM388)</f>
        <v/>
      </c>
      <c r="HQ388" t="str">
        <f>IF(HM388="","SIN ESTADO",IF(HO388&lt;&gt;"","PAGA",IF(HN388&gt;0,"VENCIDA",IF(HN388&gt;=-5,"POR VENCER","AL DÍA"))))</f>
        <v>SIN ESTADO</v>
      </c>
      <c r="HS388">
        <f>N388+T388+Z388+AF388+AL388+AR388+AX388+BD388+BJ388+BP388+BV388+CB388+CH388+CN388+CT388+CZ388+DF388+DL388+DR388+DX388+ED388+EJ388+EP388+EV388+FB388+FH388+FN388+FT388+FZ388+GF388+GL388+GR388+GX388+HD388+HJ388+HP388</f>
        <v>12667200</v>
      </c>
      <c r="HU388">
        <f>IFERROR(N($J388),0)</f>
        <v>791700</v>
      </c>
      <c r="HW388">
        <f>SUMPRODUCT((MOD(COLUMN($M388:$HR388)-COLUMN($M388),6)=0)*ISNUMBER($M388:$HR388)*($M388:$HR388&gt;=RESUMEN!$C$26)*($M388:$HR388&lt;=RESUMEN!$C$27)*IFERROR(N($N388:$HS388),0))</f>
        <v>0</v>
      </c>
      <c r="HX388">
        <f>SUMPRODUCT((MOD(COLUMN($M388:$HR388)-COLUMN($M388),6)=0)*ISNUMBER($M388:$HR388)*($M388:$HR388&gt;=RESUMEN!$C$26)*($M388:$HR388&lt;=RESUMEN!$C$27))</f>
        <v>0</v>
      </c>
    </row>
    <row r="389">
      <c r="B389">
        <f>VENTAS!A388</f>
        <v>386</v>
      </c>
      <c r="C389" t="str">
        <f>VENTAS!B388</f>
        <v xml:space="preserve">LC2 - 37 - 16 </v>
      </c>
      <c r="D389" t="str">
        <f>VENTAS!C388</f>
        <v>VENDIDO</v>
      </c>
      <c r="E389">
        <f>VENTAS!D388</f>
        <v>28000000</v>
      </c>
      <c r="F389">
        <f>VENTAS!J388</f>
        <v>24000000</v>
      </c>
      <c r="G389">
        <f>VENTAS!F388</f>
        <v>46098</v>
      </c>
      <c r="H389">
        <f>VENTAS!K388</f>
        <v>24</v>
      </c>
      <c r="I389" t="str">
        <f>VENTAS!M388</f>
        <v>25 DE CADA MES</v>
      </c>
      <c r="J389">
        <f>VENTAS!L388</f>
        <v>1000000</v>
      </c>
      <c r="K389">
        <f>IF(N($H389)&lt;1,"",$G389+31)</f>
        <v>46129</v>
      </c>
      <c r="L389">
        <f>IF(K389="","",TODAY()-K389)</f>
        <v>189</v>
      </c>
      <c r="M389">
        <v>46203</v>
      </c>
      <c r="N389">
        <v>1000000</v>
      </c>
      <c r="O389" t="str">
        <f>IF(K389="","SIN ESTADO",IF(M389&lt;&gt;"","PAGA",IF(L389&gt;0,"VENCIDA",IF(L389&gt;=-5,"POR VENCER","AL DÍA"))))</f>
        <v>PAGA</v>
      </c>
      <c r="P389" t="str">
        <v>TRANSFERENCIA</v>
      </c>
      <c r="Q389">
        <f>IF(N($H389)&lt;2,"",IF(K389="","",K389+31))</f>
        <v>46160</v>
      </c>
      <c r="R389">
        <f>IF(Q389="","",TODAY()-Q389)</f>
        <v>158</v>
      </c>
      <c r="S389">
        <v>46254</v>
      </c>
      <c r="T389">
        <v>1000000</v>
      </c>
      <c r="U389" t="str">
        <f>IF(Q389="","SIN ESTADO",IF(S389&lt;&gt;"","PAGA",IF(R389&gt;0,"VENCIDA",IF(R389&gt;=-5,"POR VENCER","AL DÍA"))))</f>
        <v>PAGA</v>
      </c>
      <c r="V389" t="str">
        <v>TRANSFERENCIA</v>
      </c>
      <c r="W389">
        <f>IF(N($H389)&lt;3,"",IF(Q389="","",Q389+31))</f>
        <v>46191</v>
      </c>
      <c r="X389">
        <f>IF(W389="","",TODAY()-W389)</f>
        <v>127</v>
      </c>
      <c r="AA389" t="str">
        <f>IF(W389="","SIN ESTADO",IF(Y389&lt;&gt;"","PAGA",IF(X389&gt;0,"VENCIDA",IF(X389&gt;=-5,"POR VENCER","AL DÍA"))))</f>
        <v>VENCIDA</v>
      </c>
      <c r="AC389">
        <f>IF(N($H389)&lt;4,"",IF(W389="","",W389+31))</f>
        <v>46222</v>
      </c>
      <c r="AD389">
        <f>IF(AC389="","",TODAY()-AC389)</f>
        <v>96</v>
      </c>
      <c r="AG389" t="str">
        <f>IF(AC389="","SIN ESTADO",IF(AE389&lt;&gt;"","PAGA",IF(AD389&gt;0,"VENCIDA",IF(AD389&gt;=-5,"POR VENCER","AL DÍA"))))</f>
        <v>VENCIDA</v>
      </c>
      <c r="AI389">
        <f>IF(N($H389)&lt;5,"",IF(AC389="","",AC389+31))</f>
        <v>46253</v>
      </c>
      <c r="AJ389">
        <f>IF(AI389="","",TODAY()-AI389)</f>
        <v>65</v>
      </c>
      <c r="AM389" t="str">
        <f>IF(AI389="","SIN ESTADO",IF(AK389&lt;&gt;"","PAGA",IF(AJ389&gt;0,"VENCIDA",IF(AJ389&gt;=-5,"POR VENCER","AL DÍA"))))</f>
        <v>VENCIDA</v>
      </c>
      <c r="AO389">
        <f>IF(N($H389)&lt;6,"",IF(AI389="","",AI389+31))</f>
        <v>46284</v>
      </c>
      <c r="AP389">
        <f>IF(AO389="","",TODAY()-AO389)</f>
        <v>34</v>
      </c>
      <c r="AS389" t="str">
        <f>IF(AO389="","SIN ESTADO",IF(AQ389&lt;&gt;"","PAGA",IF(AP389&gt;0,"VENCIDA",IF(AP389&gt;=-5,"POR VENCER","AL DÍA"))))</f>
        <v>VENCIDA</v>
      </c>
      <c r="AU389">
        <f>IF(N($H389)&lt;7,"",IF(AO389="","",AO389+31))</f>
        <v>46315</v>
      </c>
      <c r="AV389">
        <f>IF(AU389="","",TODAY()-AU389)</f>
        <v>3</v>
      </c>
      <c r="AY389" t="str">
        <f>IF(AU389="","SIN ESTADO",IF(AW389&lt;&gt;"","PAGA",IF(AV389&gt;0,"VENCIDA",IF(AV389&gt;=-5,"POR VENCER","AL DÍA"))))</f>
        <v>VENCIDA</v>
      </c>
      <c r="BA389">
        <f>IF(N($H389)&lt;8,"",IF(AU389="","",AU389+31))</f>
        <v>46346</v>
      </c>
      <c r="BB389">
        <f>IF(BA389="","",TODAY()-BA389)</f>
        <v>-28</v>
      </c>
      <c r="BE389" t="str">
        <f>IF(BA389="","SIN ESTADO",IF(BC389&lt;&gt;"","PAGA",IF(BB389&gt;0,"VENCIDA",IF(BB389&gt;=-5,"POR VENCER","AL DÍA"))))</f>
        <v>AL DÍA</v>
      </c>
      <c r="BG389">
        <f>IF(N($H389)&lt;9,"",IF(BA389="","",BA389+31))</f>
        <v>46377</v>
      </c>
      <c r="BH389">
        <f>IF(BG389="","",TODAY()-BG389)</f>
        <v>-59</v>
      </c>
      <c r="BK389" t="str">
        <f>IF(BG389="","SIN ESTADO",IF(BI389&lt;&gt;"","PAGA",IF(BH389&gt;0,"VENCIDA",IF(BH389&gt;=-5,"POR VENCER","AL DÍA"))))</f>
        <v>AL DÍA</v>
      </c>
      <c r="BM389">
        <f>IF(N($H389)&lt;10,"",IF(BG389="","",BG389+31))</f>
        <v>46408</v>
      </c>
      <c r="BN389">
        <f>IF(BM389="","",TODAY()-BM389)</f>
        <v>-90</v>
      </c>
      <c r="BQ389" t="str">
        <f>IF(BM389="","SIN ESTADO",IF(BO389&lt;&gt;"","PAGA",IF(BN389&gt;0,"VENCIDA",IF(BN389&gt;=-5,"POR VENCER","AL DÍA"))))</f>
        <v>AL DÍA</v>
      </c>
      <c r="BS389">
        <f>IF(N($H389)&lt;11,"",IF(BM389="","",BM389+31))</f>
        <v>46439</v>
      </c>
      <c r="BT389">
        <f>IF(BS389="","",TODAY()-BS389)</f>
        <v>-121</v>
      </c>
      <c r="BW389" t="str">
        <f>IF(BS389="","SIN ESTADO",IF(BU389&lt;&gt;"","PAGA",IF(BT389&gt;0,"VENCIDA",IF(BT389&gt;=-5,"POR VENCER","AL DÍA"))))</f>
        <v>AL DÍA</v>
      </c>
      <c r="BY389">
        <f>IF(N($H389)&lt;12,"",IF(BS389="","",BS389+31))</f>
        <v>46470</v>
      </c>
      <c r="BZ389">
        <f>IF(BY389="","",TODAY()-BY389)</f>
        <v>-152</v>
      </c>
      <c r="CC389" t="str">
        <f>IF(BY389="","SIN ESTADO",IF(CA389&lt;&gt;"","PAGA",IF(BZ389&gt;0,"VENCIDA",IF(BZ389&gt;=-5,"POR VENCER","AL DÍA"))))</f>
        <v>AL DÍA</v>
      </c>
      <c r="CE389">
        <f>IF(N($H389)&lt;13,"",IF(BY389="","",BY389+31))</f>
        <v>46501</v>
      </c>
      <c r="CF389">
        <f>IF(CE389="","",TODAY()-CE389)</f>
        <v>-183</v>
      </c>
      <c r="CI389" t="str">
        <f>IF(CE389="","SIN ESTADO",IF(CG389&lt;&gt;"","PAGA",IF(CF389&gt;0,"VENCIDA",IF(CF389&gt;=-5,"POR VENCER","AL DÍA"))))</f>
        <v>AL DÍA</v>
      </c>
      <c r="CK389">
        <f>IF(N($H389)&lt;14,"",IF(CE389="","",CE389+31))</f>
        <v>46532</v>
      </c>
      <c r="CL389">
        <f>IF(CK389="","",TODAY()-CK389)</f>
        <v>-214</v>
      </c>
      <c r="CO389" t="str">
        <f>IF(CK389="","SIN ESTADO",IF(CM389&lt;&gt;"","PAGA",IF(CL389&gt;0,"VENCIDA",IF(CL389&gt;=-5,"POR VENCER","AL DÍA"))))</f>
        <v>AL DÍA</v>
      </c>
      <c r="CQ389">
        <f>IF(N($H389)&lt;15,"",IF(CK389="","",CK389+31))</f>
        <v>46563</v>
      </c>
      <c r="CR389">
        <f>IF(CQ389="","",TODAY()-CQ389)</f>
        <v>-245</v>
      </c>
      <c r="CU389" t="str">
        <f>IF(CQ389="","SIN ESTADO",IF(CS389&lt;&gt;"","PAGA",IF(CR389&gt;0,"VENCIDA",IF(CR389&gt;=-5,"POR VENCER","AL DÍA"))))</f>
        <v>AL DÍA</v>
      </c>
      <c r="CW389">
        <f>IF(N($H389)&lt;16,"",IF(CQ389="","",CQ389+31))</f>
        <v>46594</v>
      </c>
      <c r="CX389">
        <f>IF(CW389="","",TODAY()-CW389)</f>
        <v>-276</v>
      </c>
      <c r="DA389" t="str">
        <f>IF(CW389="","SIN ESTADO",IF(CY389&lt;&gt;"","PAGA",IF(CX389&gt;0,"VENCIDA",IF(CX389&gt;=-5,"POR VENCER","AL DÍA"))))</f>
        <v>AL DÍA</v>
      </c>
      <c r="DC389">
        <f>IF(N($H389)&lt;17,"",IF(CW389="","",CW389+31))</f>
        <v>46625</v>
      </c>
      <c r="DD389">
        <f>IF(DC389="","",TODAY()-DC389)</f>
        <v>-307</v>
      </c>
      <c r="DG389" t="str">
        <f>IF(DC389="","SIN ESTADO",IF(DE389&lt;&gt;"","PAGA",IF(DD389&gt;0,"VENCIDA",IF(DD389&gt;=-5,"POR VENCER","AL DÍA"))))</f>
        <v>AL DÍA</v>
      </c>
      <c r="DI389">
        <f>IF(N($H389)&lt;18,"",IF(DC389="","",DC389+31))</f>
        <v>46656</v>
      </c>
      <c r="DJ389">
        <f>IF(DI389="","",TODAY()-DI389)</f>
        <v>-338</v>
      </c>
      <c r="DM389" t="str">
        <f>IF(DI389="","SIN ESTADO",IF(DK389&lt;&gt;"","PAGA",IF(DJ389&gt;0,"VENCIDA",IF(DJ389&gt;=-5,"POR VENCER","AL DÍA"))))</f>
        <v>AL DÍA</v>
      </c>
      <c r="DO389">
        <f>IF(N($H389)&lt;19,"",IF(DI389="","",DI389+31))</f>
        <v>46687</v>
      </c>
      <c r="DP389">
        <f>IF(DO389="","",TODAY()-DO389)</f>
        <v>-369</v>
      </c>
      <c r="DS389" t="str">
        <f>IF(DO389="","SIN ESTADO",IF(DQ389&lt;&gt;"","PAGA",IF(DP389&gt;0,"VENCIDA",IF(DP389&gt;=-5,"POR VENCER","AL DÍA"))))</f>
        <v>AL DÍA</v>
      </c>
      <c r="DU389">
        <f>IF(N($H389)&lt;20,"",IF(DO389="","",DO389+31))</f>
        <v>46718</v>
      </c>
      <c r="DV389">
        <f>IF(DU389="","",TODAY()-DU389)</f>
        <v>-400</v>
      </c>
      <c r="DY389" t="str">
        <f>IF(DU389="","SIN ESTADO",IF(DW389&lt;&gt;"","PAGA",IF(DV389&gt;0,"VENCIDA",IF(DV389&gt;=-5,"POR VENCER","AL DÍA"))))</f>
        <v>AL DÍA</v>
      </c>
      <c r="EA389">
        <f>IF(N($H389)&lt;21,"",IF(DU389="","",DU389+31))</f>
        <v>46749</v>
      </c>
      <c r="EB389">
        <f>IF(EA389="","",TODAY()-EA389)</f>
        <v>-431</v>
      </c>
      <c r="EE389" t="str">
        <f>IF(EA389="","SIN ESTADO",IF(EC389&lt;&gt;"","PAGA",IF(EB389&gt;0,"VENCIDA",IF(EB389&gt;=-5,"POR VENCER","AL DÍA"))))</f>
        <v>AL DÍA</v>
      </c>
      <c r="EG389">
        <f>IF(N($H389)&lt;22,"",IF(EA389="","",EA389+31))</f>
        <v>46780</v>
      </c>
      <c r="EH389">
        <f>IF(EG389="","",TODAY()-EG389)</f>
        <v>-462</v>
      </c>
      <c r="EK389" t="str">
        <f>IF(EG389="","SIN ESTADO",IF(EI389&lt;&gt;"","PAGA",IF(EH389&gt;0,"VENCIDA",IF(EH389&gt;=-5,"POR VENCER","AL DÍA"))))</f>
        <v>AL DÍA</v>
      </c>
      <c r="EM389">
        <f>IF(N($H389)&lt;23,"",IF(EG389="","",EG389+31))</f>
        <v>46811</v>
      </c>
      <c r="EN389">
        <f>IF(EM389="","",TODAY()-EM389)</f>
        <v>-493</v>
      </c>
      <c r="EQ389" t="str">
        <f>IF(EM389="","SIN ESTADO",IF(EO389&lt;&gt;"","PAGA",IF(EN389&gt;0,"VENCIDA",IF(EN389&gt;=-5,"POR VENCER","AL DÍA"))))</f>
        <v>AL DÍA</v>
      </c>
      <c r="ES389">
        <f>IF(N($H389)&lt;24,"",IF(EM389="","",EM389+31))</f>
        <v>46842</v>
      </c>
      <c r="ET389">
        <f>IF(ES389="","",TODAY()-ES389)</f>
        <v>-524</v>
      </c>
      <c r="EW389" t="str">
        <f>IF(ES389="","SIN ESTADO",IF(EU389&lt;&gt;"","PAGA",IF(ET389&gt;0,"VENCIDA",IF(ET389&gt;=-5,"POR VENCER","AL DÍA"))))</f>
        <v>AL DÍA</v>
      </c>
      <c r="EY389" t="str">
        <f>IF(N($H389)&lt;25,"",IF(ES389="","",ES389+31))</f>
        <v/>
      </c>
      <c r="EZ389" t="str">
        <f>IF(EY389="","",TODAY()-EY389)</f>
        <v/>
      </c>
      <c r="FC389" t="str">
        <f>IF(EY389="","SIN ESTADO",IF(FA389&lt;&gt;"","PAGA",IF(EZ389&gt;0,"VENCIDA",IF(EZ389&gt;=-5,"POR VENCER","AL DÍA"))))</f>
        <v>SIN ESTADO</v>
      </c>
      <c r="FE389" t="str">
        <f>IF(N($H389)&lt;26,"",IF(EY389="","",EY389+31))</f>
        <v/>
      </c>
      <c r="FF389" t="str">
        <f>IF(FE389="","",TODAY()-FE389)</f>
        <v/>
      </c>
      <c r="FI389" t="str">
        <f>IF(FE389="","SIN ESTADO",IF(FG389&lt;&gt;"","PAGA",IF(FF389&gt;0,"VENCIDA",IF(FF389&gt;=-5,"POR VENCER","AL DÍA"))))</f>
        <v>SIN ESTADO</v>
      </c>
      <c r="FK389" t="str">
        <f>IF(N($H389)&lt;27,"",IF(FE389="","",FE389+31))</f>
        <v/>
      </c>
      <c r="FL389" t="str">
        <f>IF(FK389="","",TODAY()-FK389)</f>
        <v/>
      </c>
      <c r="FO389" t="str">
        <f>IF(FK389="","SIN ESTADO",IF(FM389&lt;&gt;"","PAGA",IF(FL389&gt;0,"VENCIDA",IF(FL389&gt;=-5,"POR VENCER","AL DÍA"))))</f>
        <v>SIN ESTADO</v>
      </c>
      <c r="FQ389" t="str">
        <f>IF(N($H389)&lt;28,"",IF(FK389="","",FK389+31))</f>
        <v/>
      </c>
      <c r="FR389" t="str">
        <f>IF(FQ389="","",TODAY()-FQ389)</f>
        <v/>
      </c>
      <c r="FU389" t="str">
        <f>IF(FQ389="","SIN ESTADO",IF(FS389&lt;&gt;"","PAGA",IF(FR389&gt;0,"VENCIDA",IF(FR389&gt;=-5,"POR VENCER","AL DÍA"))))</f>
        <v>SIN ESTADO</v>
      </c>
      <c r="FW389" t="str">
        <f>IF(N($H389)&lt;29,"",IF(FQ389="","",FQ389+31))</f>
        <v/>
      </c>
      <c r="FX389" t="str">
        <f>IF(FW389="","",TODAY()-FW389)</f>
        <v/>
      </c>
      <c r="GA389" t="str">
        <f>IF(FW389="","SIN ESTADO",IF(FY389&lt;&gt;"","PAGA",IF(FX389&gt;0,"VENCIDA",IF(FX389&gt;=-5,"POR VENCER","AL DÍA"))))</f>
        <v>SIN ESTADO</v>
      </c>
      <c r="GC389" t="str">
        <f>IF(N($H389)&lt;30,"",IF(FW389="","",FW389+31))</f>
        <v/>
      </c>
      <c r="GD389" t="str">
        <f>IF(GC389="","",TODAY()-GC389)</f>
        <v/>
      </c>
      <c r="GG389" t="str">
        <f>IF(GC389="","SIN ESTADO",IF(GE389&lt;&gt;"","PAGA",IF(GD389&gt;0,"VENCIDA",IF(GD389&gt;=-5,"POR VENCER","AL DÍA"))))</f>
        <v>SIN ESTADO</v>
      </c>
      <c r="GI389" t="str">
        <f>IF(N($H389)&lt;31,"",IF(GC389="","",GC389+31))</f>
        <v/>
      </c>
      <c r="GJ389" t="str">
        <f>IF(GI389="","",TODAY()-GI389)</f>
        <v/>
      </c>
      <c r="GM389" t="str">
        <f>IF(GI389="","SIN ESTADO",IF(GK389&lt;&gt;"","PAGA",IF(GJ389&gt;0,"VENCIDA",IF(GJ389&gt;=-5,"POR VENCER","AL DÍA"))))</f>
        <v>SIN ESTADO</v>
      </c>
      <c r="GO389" t="str">
        <f>IF(N($H389)&lt;32,"",IF(GI389="","",GI389+31))</f>
        <v/>
      </c>
      <c r="GP389" t="str">
        <f>IF(GO389="","",TODAY()-GO389)</f>
        <v/>
      </c>
      <c r="GS389" t="str">
        <f>IF(GO389="","SIN ESTADO",IF(GQ389&lt;&gt;"","PAGA",IF(GP389&gt;0,"VENCIDA",IF(GP389&gt;=-5,"POR VENCER","AL DÍA"))))</f>
        <v>SIN ESTADO</v>
      </c>
      <c r="GU389" t="str">
        <f>IF(N($H389)&lt;33,"",IF(GO389="","",GO389+31))</f>
        <v/>
      </c>
      <c r="GV389" t="str">
        <f>IF(GU389="","",TODAY()-GU389)</f>
        <v/>
      </c>
      <c r="GY389" t="str">
        <f>IF(GU389="","SIN ESTADO",IF(GW389&lt;&gt;"","PAGA",IF(GV389&gt;0,"VENCIDA",IF(GV389&gt;=-5,"POR VENCER","AL DÍA"))))</f>
        <v>SIN ESTADO</v>
      </c>
      <c r="HA389" t="str">
        <f>IF(N($H389)&lt;34,"",IF(GU389="","",GU389+31))</f>
        <v/>
      </c>
      <c r="HB389" t="str">
        <f>IF(HA389="","",TODAY()-HA389)</f>
        <v/>
      </c>
      <c r="HE389" t="str">
        <f>IF(HA389="","SIN ESTADO",IF(HC389&lt;&gt;"","PAGA",IF(HB389&gt;0,"VENCIDA",IF(HB389&gt;=-5,"POR VENCER","AL DÍA"))))</f>
        <v>SIN ESTADO</v>
      </c>
      <c r="HG389" t="str">
        <f>IF(N($H389)&lt;35,"",IF(HA389="","",HA389+31))</f>
        <v/>
      </c>
      <c r="HH389" t="str">
        <f>IF(HG389="","",TODAY()-HG389)</f>
        <v/>
      </c>
      <c r="HK389" t="str">
        <f>IF(HG389="","SIN ESTADO",IF(HI389&lt;&gt;"","PAGA",IF(HH389&gt;0,"VENCIDA",IF(HH389&gt;=-5,"POR VENCER","AL DÍA"))))</f>
        <v>SIN ESTADO</v>
      </c>
      <c r="HM389" t="str">
        <f>IF(N($H389)&lt;36,"",IF(HG389="","",HG389+31))</f>
        <v/>
      </c>
      <c r="HN389" t="str">
        <f>IF(HM389="","",TODAY()-HM389)</f>
        <v/>
      </c>
      <c r="HQ389" t="str">
        <f>IF(HM389="","SIN ESTADO",IF(HO389&lt;&gt;"","PAGA",IF(HN389&gt;0,"VENCIDA",IF(HN389&gt;=-5,"POR VENCER","AL DÍA"))))</f>
        <v>SIN ESTADO</v>
      </c>
      <c r="HS389">
        <f>N389+T389+Z389+AF389+AL389+AR389+AX389+BD389+BJ389+BP389+BV389+CB389+CH389+CN389+CT389+CZ389+DF389+DL389+DR389+DX389+ED389+EJ389+EP389+EV389+FB389+FH389+FN389+FT389+FZ389+GF389+GL389+GR389+GX389+HD389+HJ389+HP389</f>
        <v>2000000</v>
      </c>
      <c r="HU389">
        <f>IFERROR(N($J389),0)</f>
        <v>1000000</v>
      </c>
      <c r="HW389">
        <f>SUMPRODUCT((MOD(COLUMN($M389:$HR389)-COLUMN($M389),6)=0)*ISNUMBER($M389:$HR389)*($M389:$HR389&gt;=RESUMEN!$C$26)*($M389:$HR389&lt;=RESUMEN!$C$27)*IFERROR(N($N389:$HS389),0))</f>
        <v>1000000</v>
      </c>
      <c r="HX389">
        <f>SUMPRODUCT((MOD(COLUMN($M389:$HR389)-COLUMN($M389),6)=0)*ISNUMBER($M389:$HR389)*($M389:$HR389&gt;=RESUMEN!$C$26)*($M389:$HR389&lt;=RESUMEN!$C$27))</f>
        <v>1</v>
      </c>
    </row>
    <row r="390">
      <c r="B390">
        <f>VENTAS!A389</f>
        <v>387</v>
      </c>
      <c r="C390" t="str">
        <f>VENTAS!B389</f>
        <v xml:space="preserve">LC2 - 37 - 17 </v>
      </c>
      <c r="D390" t="str">
        <f>VENTAS!C389</f>
        <v>VENDIDO</v>
      </c>
      <c r="E390">
        <f>VENTAS!D389</f>
        <v>37113000</v>
      </c>
      <c r="F390">
        <f>VENTAS!J389</f>
        <v>33113000</v>
      </c>
      <c r="G390">
        <f>VENTAS!F389</f>
        <v>45853</v>
      </c>
      <c r="H390">
        <f>VENTAS!K389</f>
        <v>24</v>
      </c>
      <c r="I390" t="str">
        <f>VENTAS!M389</f>
        <v xml:space="preserve">15 DE CADA MES </v>
      </c>
      <c r="J390">
        <f>VENTAS!L389</f>
        <v>1379708.3333333333</v>
      </c>
      <c r="K390">
        <f>IF(N($H390)&lt;1,"",$G390+31)</f>
        <v>45884</v>
      </c>
      <c r="L390">
        <f>IF(K390="","",TODAY()-K390)</f>
        <v>434</v>
      </c>
      <c r="M390">
        <v>45884</v>
      </c>
      <c r="N390">
        <v>1380000</v>
      </c>
      <c r="O390" t="str">
        <f>IF(K390="","SIN ESTADO",IF(M390&lt;&gt;"","PAGA",IF(L390&gt;0,"VENCIDA",IF(L390&gt;=-5,"POR VENCER","AL DÍA"))))</f>
        <v>PAGA</v>
      </c>
      <c r="P390" t="str">
        <v>TRANSFERENCIA</v>
      </c>
      <c r="Q390">
        <f>IF(N($H390)&lt;2,"",IF(K390="","",K390+31))</f>
        <v>45915</v>
      </c>
      <c r="R390">
        <f>IF(Q390="","",TODAY()-Q390)</f>
        <v>403</v>
      </c>
      <c r="S390">
        <v>45915</v>
      </c>
      <c r="T390">
        <v>1380000</v>
      </c>
      <c r="U390" t="str">
        <f>IF(Q390="","SIN ESTADO",IF(S390&lt;&gt;"","PAGA",IF(R390&gt;0,"VENCIDA",IF(R390&gt;=-5,"POR VENCER","AL DÍA"))))</f>
        <v>PAGA</v>
      </c>
      <c r="V390" t="str">
        <v>TRANSFERENCIA</v>
      </c>
      <c r="W390">
        <f>IF(N($H390)&lt;3,"",IF(Q390="","",Q390+31))</f>
        <v>45946</v>
      </c>
      <c r="X390">
        <f>IF(W390="","",TODAY()-W390)</f>
        <v>372</v>
      </c>
      <c r="Y390">
        <v>45959</v>
      </c>
      <c r="Z390">
        <v>1380000</v>
      </c>
      <c r="AA390" t="str">
        <f>IF(W390="","SIN ESTADO",IF(Y390&lt;&gt;"","PAGA",IF(X390&gt;0,"VENCIDA",IF(X390&gt;=-5,"POR VENCER","AL DÍA"))))</f>
        <v>PAGA</v>
      </c>
      <c r="AB390" t="str">
        <v>TRANSFERENCIA</v>
      </c>
      <c r="AC390">
        <f>IF(N($H390)&lt;4,"",IF(W390="","",W390+31))</f>
        <v>45977</v>
      </c>
      <c r="AD390">
        <f>IF(AC390="","",TODAY()-AC390)</f>
        <v>341</v>
      </c>
      <c r="AE390">
        <v>45982</v>
      </c>
      <c r="AF390">
        <v>1380000</v>
      </c>
      <c r="AG390" t="str">
        <f>IF(AC390="","SIN ESTADO",IF(AE390&lt;&gt;"","PAGA",IF(AD390&gt;0,"VENCIDA",IF(AD390&gt;=-5,"POR VENCER","AL DÍA"))))</f>
        <v>PAGA</v>
      </c>
      <c r="AH390" t="str">
        <v>TRANSFERENCIA</v>
      </c>
      <c r="AI390">
        <f>IF(N($H390)&lt;5,"",IF(AC390="","",AC390+31))</f>
        <v>46008</v>
      </c>
      <c r="AJ390">
        <f>IF(AI390="","",TODAY()-AI390)</f>
        <v>310</v>
      </c>
      <c r="AK390">
        <v>46382</v>
      </c>
      <c r="AL390">
        <v>1370000</v>
      </c>
      <c r="AM390" t="str">
        <f>IF(AI390="","SIN ESTADO",IF(AK390&lt;&gt;"","PAGA",IF(AJ390&gt;0,"VENCIDA",IF(AJ390&gt;=-5,"POR VENCER","AL DÍA"))))</f>
        <v>PAGA</v>
      </c>
      <c r="AN390" t="str">
        <v>TRANSFERENCIA</v>
      </c>
      <c r="AO390">
        <f>IF(N($H390)&lt;6,"",IF(AI390="","",AI390+31))</f>
        <v>46039</v>
      </c>
      <c r="AP390">
        <f>IF(AO390="","",TODAY()-AO390)</f>
        <v>279</v>
      </c>
      <c r="AQ390">
        <v>46043</v>
      </c>
      <c r="AR390">
        <v>1380000</v>
      </c>
      <c r="AS390" t="str">
        <f>IF(AO390="","SIN ESTADO",IF(AQ390&lt;&gt;"","PAGA",IF(AP390&gt;0,"VENCIDA",IF(AP390&gt;=-5,"POR VENCER","AL DÍA"))))</f>
        <v>PAGA</v>
      </c>
      <c r="AT390" t="str">
        <v>TRANSFERENCIA</v>
      </c>
      <c r="AU390">
        <f>IF(N($H390)&lt;7,"",IF(AO390="","",AO390+31))</f>
        <v>46070</v>
      </c>
      <c r="AV390">
        <f>IF(AU390="","",TODAY()-AU390)</f>
        <v>248</v>
      </c>
      <c r="AW390">
        <v>46075</v>
      </c>
      <c r="AX390">
        <v>1400000</v>
      </c>
      <c r="AY390" t="str">
        <f>IF(AU390="","SIN ESTADO",IF(AW390&lt;&gt;"","PAGA",IF(AV390&gt;0,"VENCIDA",IF(AV390&gt;=-5,"POR VENCER","AL DÍA"))))</f>
        <v>PAGA</v>
      </c>
      <c r="AZ390" t="str">
        <v>TRANSFERENCIA</v>
      </c>
      <c r="BA390">
        <f>IF(N($H390)&lt;8,"",IF(AU390="","",AU390+31))</f>
        <v>46101</v>
      </c>
      <c r="BB390">
        <f>IF(BA390="","",TODAY()-BA390)</f>
        <v>217</v>
      </c>
      <c r="BC390">
        <v>46127</v>
      </c>
      <c r="BD390">
        <v>1400000</v>
      </c>
      <c r="BE390" t="str">
        <f>IF(BA390="","SIN ESTADO",IF(BC390&lt;&gt;"","PAGA",IF(BB390&gt;0,"VENCIDA",IF(BB390&gt;=-5,"POR VENCER","AL DÍA"))))</f>
        <v>PAGA</v>
      </c>
      <c r="BF390" t="str">
        <v>TRANSFERENCIA</v>
      </c>
      <c r="BG390">
        <f>IF(N($H390)&lt;9,"",IF(BA390="","",BA390+31))</f>
        <v>46132</v>
      </c>
      <c r="BH390">
        <f>IF(BG390="","",TODAY()-BG390)</f>
        <v>186</v>
      </c>
      <c r="BI390">
        <v>46133</v>
      </c>
      <c r="BJ390">
        <v>1400000</v>
      </c>
      <c r="BK390" t="str">
        <f>IF(BG390="","SIN ESTADO",IF(BI390&lt;&gt;"","PAGA",IF(BH390&gt;0,"VENCIDA",IF(BH390&gt;=-5,"POR VENCER","AL DÍA"))))</f>
        <v>PAGA</v>
      </c>
      <c r="BL390" t="str">
        <v>TRANSFERENCIA</v>
      </c>
      <c r="BM390">
        <f>IF(N($H390)&lt;10,"",IF(BG390="","",BG390+31))</f>
        <v>46163</v>
      </c>
      <c r="BN390">
        <f>IF(BM390="","",TODAY()-BM390)</f>
        <v>155</v>
      </c>
      <c r="BO390">
        <v>46163</v>
      </c>
      <c r="BP390">
        <v>1400000</v>
      </c>
      <c r="BQ390" t="str">
        <f>IF(BM390="","SIN ESTADO",IF(BO390&lt;&gt;"","PAGA",IF(BN390&gt;0,"VENCIDA",IF(BN390&gt;=-5,"POR VENCER","AL DÍA"))))</f>
        <v>PAGA</v>
      </c>
      <c r="BR390" t="str">
        <v>TRANSFERENCIA</v>
      </c>
      <c r="BS390">
        <f>IF(N($H390)&lt;11,"",IF(BM390="","",BM390+31))</f>
        <v>46194</v>
      </c>
      <c r="BT390">
        <f>IF(BS390="","",TODAY()-BS390)</f>
        <v>124</v>
      </c>
      <c r="BU390">
        <v>46192</v>
      </c>
      <c r="BV390">
        <v>1400000</v>
      </c>
      <c r="BW390" t="str">
        <f>IF(BS390="","SIN ESTADO",IF(BU390&lt;&gt;"","PAGA",IF(BT390&gt;0,"VENCIDA",IF(BT390&gt;=-5,"POR VENCER","AL DÍA"))))</f>
        <v>PAGA</v>
      </c>
      <c r="BX390" t="str">
        <v>TRANSFERENCIA</v>
      </c>
      <c r="BY390">
        <f>IF(N($H390)&lt;12,"",IF(BS390="","",BS390+31))</f>
        <v>46225</v>
      </c>
      <c r="BZ390">
        <f>IF(BY390="","",TODAY()-BY390)</f>
        <v>93</v>
      </c>
      <c r="CA390">
        <v>46220</v>
      </c>
      <c r="CB390">
        <v>1400000</v>
      </c>
      <c r="CC390" t="str">
        <f>IF(BY390="","SIN ESTADO",IF(CA390&lt;&gt;"","PAGA",IF(BZ390&gt;0,"VENCIDA",IF(BZ390&gt;=-5,"POR VENCER","AL DÍA"))))</f>
        <v>PAGA</v>
      </c>
      <c r="CD390" t="str">
        <v>TRANSFERENCIA</v>
      </c>
      <c r="CE390">
        <f>IF(N($H390)&lt;13,"",IF(BY390="","",BY390+31))</f>
        <v>46256</v>
      </c>
      <c r="CF390">
        <f>IF(CE390="","",TODAY()-CE390)</f>
        <v>62</v>
      </c>
      <c r="CG390">
        <v>46255</v>
      </c>
      <c r="CH390">
        <v>1400000</v>
      </c>
      <c r="CI390" t="str">
        <f>IF(CE390="","SIN ESTADO",IF(CG390&lt;&gt;"","PAGA",IF(CF390&gt;0,"VENCIDA",IF(CF390&gt;=-5,"POR VENCER","AL DÍA"))))</f>
        <v>PAGA</v>
      </c>
      <c r="CJ390" t="str">
        <v>TRANSFERENCIA</v>
      </c>
      <c r="CK390">
        <f>IF(N($H390)&lt;14,"",IF(CE390="","",CE390+31))</f>
        <v>46287</v>
      </c>
      <c r="CL390">
        <f>IF(CK390="","",TODAY()-CK390)</f>
        <v>31</v>
      </c>
      <c r="CM390">
        <v>46283</v>
      </c>
      <c r="CN390">
        <v>1400000</v>
      </c>
      <c r="CO390" t="str">
        <f>IF(CK390="","SIN ESTADO",IF(CM390&lt;&gt;"","PAGA",IF(CL390&gt;0,"VENCIDA",IF(CL390&gt;=-5,"POR VENCER","AL DÍA"))))</f>
        <v>PAGA</v>
      </c>
      <c r="CP390" t="str">
        <v>TRANSFERENCIA</v>
      </c>
      <c r="CQ390">
        <f>IF(N($H390)&lt;15,"",IF(CK390="","",CK390+31))</f>
        <v>46318</v>
      </c>
      <c r="CR390">
        <f>IF(CQ390="","",TODAY()-CQ390)</f>
        <v>0</v>
      </c>
      <c r="CS390">
        <v>46315</v>
      </c>
      <c r="CT390">
        <v>1400000</v>
      </c>
      <c r="CU390" t="str">
        <f>IF(CQ390="","SIN ESTADO",IF(CS390&lt;&gt;"","PAGA",IF(CR390&gt;0,"VENCIDA",IF(CR390&gt;=-5,"POR VENCER","AL DÍA"))))</f>
        <v>PAGA</v>
      </c>
      <c r="CV390" t="str">
        <v>TRANSFERENCIA</v>
      </c>
      <c r="CW390">
        <f>IF(N($H390)&lt;16,"",IF(CQ390="","",CQ390+31))</f>
        <v>46349</v>
      </c>
      <c r="CX390">
        <f>IF(CW390="","",TODAY()-CW390)</f>
        <v>-31</v>
      </c>
      <c r="DA390" t="str">
        <f>IF(CW390="","SIN ESTADO",IF(CY390&lt;&gt;"","PAGA",IF(CX390&gt;0,"VENCIDA",IF(CX390&gt;=-5,"POR VENCER","AL DÍA"))))</f>
        <v>AL DÍA</v>
      </c>
      <c r="DC390">
        <f>IF(N($H390)&lt;17,"",IF(CW390="","",CW390+31))</f>
        <v>46380</v>
      </c>
      <c r="DD390">
        <f>IF(DC390="","",TODAY()-DC390)</f>
        <v>-62</v>
      </c>
      <c r="DG390" t="str">
        <f>IF(DC390="","SIN ESTADO",IF(DE390&lt;&gt;"","PAGA",IF(DD390&gt;0,"VENCIDA",IF(DD390&gt;=-5,"POR VENCER","AL DÍA"))))</f>
        <v>AL DÍA</v>
      </c>
      <c r="DI390">
        <f>IF(N($H390)&lt;18,"",IF(DC390="","",DC390+31))</f>
        <v>46411</v>
      </c>
      <c r="DJ390">
        <f>IF(DI390="","",TODAY()-DI390)</f>
        <v>-93</v>
      </c>
      <c r="DM390" t="str">
        <f>IF(DI390="","SIN ESTADO",IF(DK390&lt;&gt;"","PAGA",IF(DJ390&gt;0,"VENCIDA",IF(DJ390&gt;=-5,"POR VENCER","AL DÍA"))))</f>
        <v>AL DÍA</v>
      </c>
      <c r="DO390">
        <f>IF(N($H390)&lt;19,"",IF(DI390="","",DI390+31))</f>
        <v>46442</v>
      </c>
      <c r="DP390">
        <f>IF(DO390="","",TODAY()-DO390)</f>
        <v>-124</v>
      </c>
      <c r="DS390" t="str">
        <f>IF(DO390="","SIN ESTADO",IF(DQ390&lt;&gt;"","PAGA",IF(DP390&gt;0,"VENCIDA",IF(DP390&gt;=-5,"POR VENCER","AL DÍA"))))</f>
        <v>AL DÍA</v>
      </c>
      <c r="DU390">
        <f>IF(N($H390)&lt;20,"",IF(DO390="","",DO390+31))</f>
        <v>46473</v>
      </c>
      <c r="DV390">
        <f>IF(DU390="","",TODAY()-DU390)</f>
        <v>-155</v>
      </c>
      <c r="DY390" t="str">
        <f>IF(DU390="","SIN ESTADO",IF(DW390&lt;&gt;"","PAGA",IF(DV390&gt;0,"VENCIDA",IF(DV390&gt;=-5,"POR VENCER","AL DÍA"))))</f>
        <v>AL DÍA</v>
      </c>
      <c r="EA390">
        <f>IF(N($H390)&lt;21,"",IF(DU390="","",DU390+31))</f>
        <v>46504</v>
      </c>
      <c r="EB390">
        <f>IF(EA390="","",TODAY()-EA390)</f>
        <v>-186</v>
      </c>
      <c r="EE390" t="str">
        <f>IF(EA390="","SIN ESTADO",IF(EC390&lt;&gt;"","PAGA",IF(EB390&gt;0,"VENCIDA",IF(EB390&gt;=-5,"POR VENCER","AL DÍA"))))</f>
        <v>AL DÍA</v>
      </c>
      <c r="EG390">
        <f>IF(N($H390)&lt;22,"",IF(EA390="","",EA390+31))</f>
        <v>46535</v>
      </c>
      <c r="EH390">
        <f>IF(EG390="","",TODAY()-EG390)</f>
        <v>-217</v>
      </c>
      <c r="EK390" t="str">
        <f>IF(EG390="","SIN ESTADO",IF(EI390&lt;&gt;"","PAGA",IF(EH390&gt;0,"VENCIDA",IF(EH390&gt;=-5,"POR VENCER","AL DÍA"))))</f>
        <v>AL DÍA</v>
      </c>
      <c r="EM390">
        <f>IF(N($H390)&lt;23,"",IF(EG390="","",EG390+31))</f>
        <v>46566</v>
      </c>
      <c r="EN390">
        <f>IF(EM390="","",TODAY()-EM390)</f>
        <v>-248</v>
      </c>
      <c r="EQ390" t="str">
        <f>IF(EM390="","SIN ESTADO",IF(EO390&lt;&gt;"","PAGA",IF(EN390&gt;0,"VENCIDA",IF(EN390&gt;=-5,"POR VENCER","AL DÍA"))))</f>
        <v>AL DÍA</v>
      </c>
      <c r="ES390">
        <f>IF(N($H390)&lt;24,"",IF(EM390="","",EM390+31))</f>
        <v>46597</v>
      </c>
      <c r="ET390">
        <f>IF(ES390="","",TODAY()-ES390)</f>
        <v>-279</v>
      </c>
      <c r="EW390" t="str">
        <f>IF(ES390="","SIN ESTADO",IF(EU390&lt;&gt;"","PAGA",IF(ET390&gt;0,"VENCIDA",IF(ET390&gt;=-5,"POR VENCER","AL DÍA"))))</f>
        <v>AL DÍA</v>
      </c>
      <c r="EY390" t="str">
        <f>IF(N($H390)&lt;25,"",IF(ES390="","",ES390+31))</f>
        <v/>
      </c>
      <c r="EZ390" t="str">
        <f>IF(EY390="","",TODAY()-EY390)</f>
        <v/>
      </c>
      <c r="FC390" t="str">
        <f>IF(EY390="","SIN ESTADO",IF(FA390&lt;&gt;"","PAGA",IF(EZ390&gt;0,"VENCIDA",IF(EZ390&gt;=-5,"POR VENCER","AL DÍA"))))</f>
        <v>SIN ESTADO</v>
      </c>
      <c r="FE390" t="str">
        <f>IF(N($H390)&lt;26,"",IF(EY390="","",EY390+31))</f>
        <v/>
      </c>
      <c r="FF390" t="str">
        <f>IF(FE390="","",TODAY()-FE390)</f>
        <v/>
      </c>
      <c r="FI390" t="str">
        <f>IF(FE390="","SIN ESTADO",IF(FG390&lt;&gt;"","PAGA",IF(FF390&gt;0,"VENCIDA",IF(FF390&gt;=-5,"POR VENCER","AL DÍA"))))</f>
        <v>SIN ESTADO</v>
      </c>
      <c r="FK390" t="str">
        <f>IF(N($H390)&lt;27,"",IF(FE390="","",FE390+31))</f>
        <v/>
      </c>
      <c r="FL390" t="str">
        <f>IF(FK390="","",TODAY()-FK390)</f>
        <v/>
      </c>
      <c r="FO390" t="str">
        <f>IF(FK390="","SIN ESTADO",IF(FM390&lt;&gt;"","PAGA",IF(FL390&gt;0,"VENCIDA",IF(FL390&gt;=-5,"POR VENCER","AL DÍA"))))</f>
        <v>SIN ESTADO</v>
      </c>
      <c r="FQ390" t="str">
        <f>IF(N($H390)&lt;28,"",IF(FK390="","",FK390+31))</f>
        <v/>
      </c>
      <c r="FR390" t="str">
        <f>IF(FQ390="","",TODAY()-FQ390)</f>
        <v/>
      </c>
      <c r="FU390" t="str">
        <f>IF(FQ390="","SIN ESTADO",IF(FS390&lt;&gt;"","PAGA",IF(FR390&gt;0,"VENCIDA",IF(FR390&gt;=-5,"POR VENCER","AL DÍA"))))</f>
        <v>SIN ESTADO</v>
      </c>
      <c r="FW390" t="str">
        <f>IF(N($H390)&lt;29,"",IF(FQ390="","",FQ390+31))</f>
        <v/>
      </c>
      <c r="FX390" t="str">
        <f>IF(FW390="","",TODAY()-FW390)</f>
        <v/>
      </c>
      <c r="GA390" t="str">
        <f>IF(FW390="","SIN ESTADO",IF(FY390&lt;&gt;"","PAGA",IF(FX390&gt;0,"VENCIDA",IF(FX390&gt;=-5,"POR VENCER","AL DÍA"))))</f>
        <v>SIN ESTADO</v>
      </c>
      <c r="GC390" t="str">
        <f>IF(N($H390)&lt;30,"",IF(FW390="","",FW390+31))</f>
        <v/>
      </c>
      <c r="GD390" t="str">
        <f>IF(GC390="","",TODAY()-GC390)</f>
        <v/>
      </c>
      <c r="GG390" t="str">
        <f>IF(GC390="","SIN ESTADO",IF(GE390&lt;&gt;"","PAGA",IF(GD390&gt;0,"VENCIDA",IF(GD390&gt;=-5,"POR VENCER","AL DÍA"))))</f>
        <v>SIN ESTADO</v>
      </c>
      <c r="GI390" t="str">
        <f>IF(N($H390)&lt;31,"",IF(GC390="","",GC390+31))</f>
        <v/>
      </c>
      <c r="GJ390" t="str">
        <f>IF(GI390="","",TODAY()-GI390)</f>
        <v/>
      </c>
      <c r="GM390" t="str">
        <f>IF(GI390="","SIN ESTADO",IF(GK390&lt;&gt;"","PAGA",IF(GJ390&gt;0,"VENCIDA",IF(GJ390&gt;=-5,"POR VENCER","AL DÍA"))))</f>
        <v>SIN ESTADO</v>
      </c>
      <c r="GO390" t="str">
        <f>IF(N($H390)&lt;32,"",IF(GI390="","",GI390+31))</f>
        <v/>
      </c>
      <c r="GP390" t="str">
        <f>IF(GO390="","",TODAY()-GO390)</f>
        <v/>
      </c>
      <c r="GS390" t="str">
        <f>IF(GO390="","SIN ESTADO",IF(GQ390&lt;&gt;"","PAGA",IF(GP390&gt;0,"VENCIDA",IF(GP390&gt;=-5,"POR VENCER","AL DÍA"))))</f>
        <v>SIN ESTADO</v>
      </c>
      <c r="GU390" t="str">
        <f>IF(N($H390)&lt;33,"",IF(GO390="","",GO390+31))</f>
        <v/>
      </c>
      <c r="GV390" t="str">
        <f>IF(GU390="","",TODAY()-GU390)</f>
        <v/>
      </c>
      <c r="GY390" t="str">
        <f>IF(GU390="","SIN ESTADO",IF(GW390&lt;&gt;"","PAGA",IF(GV390&gt;0,"VENCIDA",IF(GV390&gt;=-5,"POR VENCER","AL DÍA"))))</f>
        <v>SIN ESTADO</v>
      </c>
      <c r="HA390" t="str">
        <f>IF(N($H390)&lt;34,"",IF(GU390="","",GU390+31))</f>
        <v/>
      </c>
      <c r="HB390" t="str">
        <f>IF(HA390="","",TODAY()-HA390)</f>
        <v/>
      </c>
      <c r="HE390" t="str">
        <f>IF(HA390="","SIN ESTADO",IF(HC390&lt;&gt;"","PAGA",IF(HB390&gt;0,"VENCIDA",IF(HB390&gt;=-5,"POR VENCER","AL DÍA"))))</f>
        <v>SIN ESTADO</v>
      </c>
      <c r="HG390" t="str">
        <f>IF(N($H390)&lt;35,"",IF(HA390="","",HA390+31))</f>
        <v/>
      </c>
      <c r="HH390" t="str">
        <f>IF(HG390="","",TODAY()-HG390)</f>
        <v/>
      </c>
      <c r="HK390" t="str">
        <f>IF(HG390="","SIN ESTADO",IF(HI390&lt;&gt;"","PAGA",IF(HH390&gt;0,"VENCIDA",IF(HH390&gt;=-5,"POR VENCER","AL DÍA"))))</f>
        <v>SIN ESTADO</v>
      </c>
      <c r="HM390" t="str">
        <f>IF(N($H390)&lt;36,"",IF(HG390="","",HG390+31))</f>
        <v/>
      </c>
      <c r="HN390" t="str">
        <f>IF(HM390="","",TODAY()-HM390)</f>
        <v/>
      </c>
      <c r="HQ390" t="str">
        <f>IF(HM390="","SIN ESTADO",IF(HO390&lt;&gt;"","PAGA",IF(HN390&gt;0,"VENCIDA",IF(HN390&gt;=-5,"POR VENCER","AL DÍA"))))</f>
        <v>SIN ESTADO</v>
      </c>
      <c r="HS390">
        <f>N390+T390+Z390+AF390+AL390+AR390+AX390+BD390+BJ390+BP390+BV390+CB390+CH390+CN390+CT390+CZ390+DF390+DL390+DR390+DX390+ED390+EJ390+EP390+EV390+FB390+FH390+FN390+FT390+FZ390+GF390+GL390+GR390+GX390+HD390+HJ390+HP390</f>
        <v>20870000</v>
      </c>
      <c r="HU390">
        <f>IFERROR(N($J390),0)</f>
        <v>1379708.3333333333</v>
      </c>
      <c r="HW390">
        <f>SUMPRODUCT((MOD(COLUMN($M390:$HR390)-COLUMN($M390),6)=0)*ISNUMBER($M390:$HR390)*($M390:$HR390&gt;=RESUMEN!$C$26)*($M390:$HR390&lt;=RESUMEN!$C$27)*IFERROR(N($N390:$HS390),0))</f>
        <v>1380000</v>
      </c>
      <c r="HX390">
        <f>SUMPRODUCT((MOD(COLUMN($M390:$HR390)-COLUMN($M390),6)=0)*ISNUMBER($M390:$HR390)*($M390:$HR390&gt;=RESUMEN!$C$26)*($M390:$HR390&lt;=RESUMEN!$C$27))</f>
        <v>1</v>
      </c>
    </row>
    <row r="391">
      <c r="B391">
        <f>VENTAS!A390</f>
        <v>388</v>
      </c>
      <c r="C391" t="str">
        <f>VENTAS!B390</f>
        <v>LC2 - 38 - 1</v>
      </c>
      <c r="D391" t="str">
        <f>VENTAS!C390</f>
        <v>VENDIDO</v>
      </c>
      <c r="E391">
        <f>VENTAS!D390</f>
        <v>33000000</v>
      </c>
      <c r="F391">
        <f>VENTAS!J390</f>
        <v>25716200</v>
      </c>
      <c r="G391">
        <f>VENTAS!F390</f>
        <v>45810</v>
      </c>
      <c r="H391">
        <f>VENTAS!K390</f>
        <v>3</v>
      </c>
      <c r="I391" t="str">
        <f>VENTAS!M390</f>
        <v>28 de cada mes</v>
      </c>
      <c r="J391">
        <f>VENTAS!L390</f>
        <v>8572066.666666666</v>
      </c>
      <c r="K391">
        <f>IF(N($H391)&lt;1,"",$G391+31)</f>
        <v>45841</v>
      </c>
      <c r="L391">
        <f>IF(K391="","",TODAY()-K391)</f>
        <v>477</v>
      </c>
      <c r="O391" t="str">
        <f>IF(K391="","SIN ESTADO",IF(M391&lt;&gt;"","PAGA",IF(L391&gt;0,"VENCIDA",IF(L391&gt;=-5,"POR VENCER","AL DÍA"))))</f>
        <v>VENCIDA</v>
      </c>
      <c r="Q391">
        <f>IF(N($H391)&lt;2,"",IF(K391="","",K391+31))</f>
        <v>45872</v>
      </c>
      <c r="R391">
        <f>IF(Q391="","",TODAY()-Q391)</f>
        <v>446</v>
      </c>
      <c r="U391" t="str">
        <f>IF(Q391="","SIN ESTADO",IF(S391&lt;&gt;"","PAGA",IF(R391&gt;0,"VENCIDA",IF(R391&gt;=-5,"POR VENCER","AL DÍA"))))</f>
        <v>VENCIDA</v>
      </c>
      <c r="W391">
        <f>IF(N($H391)&lt;3,"",IF(Q391="","",Q391+31))</f>
        <v>45903</v>
      </c>
      <c r="X391">
        <f>IF(W391="","",TODAY()-W391)</f>
        <v>415</v>
      </c>
      <c r="AA391" t="str">
        <f>IF(W391="","SIN ESTADO",IF(Y391&lt;&gt;"","PAGA",IF(X391&gt;0,"VENCIDA",IF(X391&gt;=-5,"POR VENCER","AL DÍA"))))</f>
        <v>VENCIDA</v>
      </c>
      <c r="AC391" t="str">
        <f>IF(N($H391)&lt;4,"",IF(W391="","",W391+31))</f>
        <v/>
      </c>
      <c r="AD391" t="str">
        <f>IF(AC391="","",TODAY()-AC391)</f>
        <v/>
      </c>
      <c r="AG391" t="str">
        <f>IF(AC391="","SIN ESTADO",IF(AE391&lt;&gt;"","PAGA",IF(AD391&gt;0,"VENCIDA",IF(AD391&gt;=-5,"POR VENCER","AL DÍA"))))</f>
        <v>SIN ESTADO</v>
      </c>
      <c r="AI391" t="str">
        <f>IF(N($H391)&lt;5,"",IF(AC391="","",AC391+31))</f>
        <v/>
      </c>
      <c r="AJ391" t="str">
        <f>IF(AI391="","",TODAY()-AI391)</f>
        <v/>
      </c>
      <c r="AM391" t="str">
        <f>IF(AI391="","SIN ESTADO",IF(AK391&lt;&gt;"","PAGA",IF(AJ391&gt;0,"VENCIDA",IF(AJ391&gt;=-5,"POR VENCER","AL DÍA"))))</f>
        <v>SIN ESTADO</v>
      </c>
      <c r="AO391" t="str">
        <f>IF(N($H391)&lt;6,"",IF(AI391="","",AI391+31))</f>
        <v/>
      </c>
      <c r="AP391" t="str">
        <f>IF(AO391="","",TODAY()-AO391)</f>
        <v/>
      </c>
      <c r="AS391" t="str">
        <f>IF(AO391="","SIN ESTADO",IF(AQ391&lt;&gt;"","PAGA",IF(AP391&gt;0,"VENCIDA",IF(AP391&gt;=-5,"POR VENCER","AL DÍA"))))</f>
        <v>SIN ESTADO</v>
      </c>
      <c r="AU391" t="str">
        <f>IF(N($H391)&lt;7,"",IF(AO391="","",AO391+31))</f>
        <v/>
      </c>
      <c r="AV391" t="str">
        <f>IF(AU391="","",TODAY()-AU391)</f>
        <v/>
      </c>
      <c r="AY391" t="str">
        <f>IF(AU391="","SIN ESTADO",IF(AW391&lt;&gt;"","PAGA",IF(AV391&gt;0,"VENCIDA",IF(AV391&gt;=-5,"POR VENCER","AL DÍA"))))</f>
        <v>SIN ESTADO</v>
      </c>
      <c r="BA391" t="str">
        <f>IF(N($H391)&lt;8,"",IF(AU391="","",AU391+31))</f>
        <v/>
      </c>
      <c r="BB391" t="str">
        <f>IF(BA391="","",TODAY()-BA391)</f>
        <v/>
      </c>
      <c r="BE391" t="str">
        <f>IF(BA391="","SIN ESTADO",IF(BC391&lt;&gt;"","PAGA",IF(BB391&gt;0,"VENCIDA",IF(BB391&gt;=-5,"POR VENCER","AL DÍA"))))</f>
        <v>SIN ESTADO</v>
      </c>
      <c r="BG391" t="str">
        <f>IF(N($H391)&lt;9,"",IF(BA391="","",BA391+31))</f>
        <v/>
      </c>
      <c r="BH391" t="str">
        <f>IF(BG391="","",TODAY()-BG391)</f>
        <v/>
      </c>
      <c r="BK391" t="str">
        <f>IF(BG391="","SIN ESTADO",IF(BI391&lt;&gt;"","PAGA",IF(BH391&gt;0,"VENCIDA",IF(BH391&gt;=-5,"POR VENCER","AL DÍA"))))</f>
        <v>SIN ESTADO</v>
      </c>
      <c r="BM391" t="str">
        <f>IF(N($H391)&lt;10,"",IF(BG391="","",BG391+31))</f>
        <v/>
      </c>
      <c r="BN391" t="str">
        <f>IF(BM391="","",TODAY()-BM391)</f>
        <v/>
      </c>
      <c r="BQ391" t="str">
        <f>IF(BM391="","SIN ESTADO",IF(BO391&lt;&gt;"","PAGA",IF(BN391&gt;0,"VENCIDA",IF(BN391&gt;=-5,"POR VENCER","AL DÍA"))))</f>
        <v>SIN ESTADO</v>
      </c>
      <c r="BS391" t="str">
        <f>IF(N($H391)&lt;11,"",IF(BM391="","",BM391+31))</f>
        <v/>
      </c>
      <c r="BT391" t="str">
        <f>IF(BS391="","",TODAY()-BS391)</f>
        <v/>
      </c>
      <c r="BW391" t="str">
        <f>IF(BS391="","SIN ESTADO",IF(BU391&lt;&gt;"","PAGA",IF(BT391&gt;0,"VENCIDA",IF(BT391&gt;=-5,"POR VENCER","AL DÍA"))))</f>
        <v>SIN ESTADO</v>
      </c>
      <c r="BY391" t="str">
        <f>IF(N($H391)&lt;12,"",IF(BS391="","",BS391+31))</f>
        <v/>
      </c>
      <c r="BZ391" t="str">
        <f>IF(BY391="","",TODAY()-BY391)</f>
        <v/>
      </c>
      <c r="CC391" t="str">
        <f>IF(BY391="","SIN ESTADO",IF(CA391&lt;&gt;"","PAGA",IF(BZ391&gt;0,"VENCIDA",IF(BZ391&gt;=-5,"POR VENCER","AL DÍA"))))</f>
        <v>SIN ESTADO</v>
      </c>
      <c r="CE391" t="str">
        <f>IF(N($H391)&lt;13,"",IF(BY391="","",BY391+31))</f>
        <v/>
      </c>
      <c r="CF391" t="str">
        <f>IF(CE391="","",TODAY()-CE391)</f>
        <v/>
      </c>
      <c r="CI391" t="str">
        <f>IF(CE391="","SIN ESTADO",IF(CG391&lt;&gt;"","PAGA",IF(CF391&gt;0,"VENCIDA",IF(CF391&gt;=-5,"POR VENCER","AL DÍA"))))</f>
        <v>SIN ESTADO</v>
      </c>
      <c r="CK391" t="str">
        <f>IF(N($H391)&lt;14,"",IF(CE391="","",CE391+31))</f>
        <v/>
      </c>
      <c r="CL391" t="str">
        <f>IF(CK391="","",TODAY()-CK391)</f>
        <v/>
      </c>
      <c r="CO391" t="str">
        <f>IF(CK391="","SIN ESTADO",IF(CM391&lt;&gt;"","PAGA",IF(CL391&gt;0,"VENCIDA",IF(CL391&gt;=-5,"POR VENCER","AL DÍA"))))</f>
        <v>SIN ESTADO</v>
      </c>
      <c r="CQ391" t="str">
        <f>IF(N($H391)&lt;15,"",IF(CK391="","",CK391+31))</f>
        <v/>
      </c>
      <c r="CR391" t="str">
        <f>IF(CQ391="","",TODAY()-CQ391)</f>
        <v/>
      </c>
      <c r="CU391" t="str">
        <f>IF(CQ391="","SIN ESTADO",IF(CS391&lt;&gt;"","PAGA",IF(CR391&gt;0,"VENCIDA",IF(CR391&gt;=-5,"POR VENCER","AL DÍA"))))</f>
        <v>SIN ESTADO</v>
      </c>
      <c r="CW391" t="str">
        <f>IF(N($H391)&lt;16,"",IF(CQ391="","",CQ391+31))</f>
        <v/>
      </c>
      <c r="CX391" t="str">
        <f>IF(CW391="","",TODAY()-CW391)</f>
        <v/>
      </c>
      <c r="DA391" t="str">
        <f>IF(CW391="","SIN ESTADO",IF(CY391&lt;&gt;"","PAGA",IF(CX391&gt;0,"VENCIDA",IF(CX391&gt;=-5,"POR VENCER","AL DÍA"))))</f>
        <v>SIN ESTADO</v>
      </c>
      <c r="DC391" t="str">
        <f>IF(N($H391)&lt;17,"",IF(CW391="","",CW391+31))</f>
        <v/>
      </c>
      <c r="DD391" t="str">
        <f>IF(DC391="","",TODAY()-DC391)</f>
        <v/>
      </c>
      <c r="DG391" t="str">
        <f>IF(DC391="","SIN ESTADO",IF(DE391&lt;&gt;"","PAGA",IF(DD391&gt;0,"VENCIDA",IF(DD391&gt;=-5,"POR VENCER","AL DÍA"))))</f>
        <v>SIN ESTADO</v>
      </c>
      <c r="DI391" t="str">
        <f>IF(N($H391)&lt;18,"",IF(DC391="","",DC391+31))</f>
        <v/>
      </c>
      <c r="DJ391" t="str">
        <f>IF(DI391="","",TODAY()-DI391)</f>
        <v/>
      </c>
      <c r="DM391" t="str">
        <f>IF(DI391="","SIN ESTADO",IF(DK391&lt;&gt;"","PAGA",IF(DJ391&gt;0,"VENCIDA",IF(DJ391&gt;=-5,"POR VENCER","AL DÍA"))))</f>
        <v>SIN ESTADO</v>
      </c>
      <c r="DO391" t="str">
        <f>IF(N($H391)&lt;19,"",IF(DI391="","",DI391+31))</f>
        <v/>
      </c>
      <c r="DP391" t="str">
        <f>IF(DO391="","",TODAY()-DO391)</f>
        <v/>
      </c>
      <c r="DS391" t="str">
        <f>IF(DO391="","SIN ESTADO",IF(DQ391&lt;&gt;"","PAGA",IF(DP391&gt;0,"VENCIDA",IF(DP391&gt;=-5,"POR VENCER","AL DÍA"))))</f>
        <v>SIN ESTADO</v>
      </c>
      <c r="DU391" t="str">
        <f>IF(N($H391)&lt;20,"",IF(DO391="","",DO391+31))</f>
        <v/>
      </c>
      <c r="DV391" t="str">
        <f>IF(DU391="","",TODAY()-DU391)</f>
        <v/>
      </c>
      <c r="DY391" t="str">
        <f>IF(DU391="","SIN ESTADO",IF(DW391&lt;&gt;"","PAGA",IF(DV391&gt;0,"VENCIDA",IF(DV391&gt;=-5,"POR VENCER","AL DÍA"))))</f>
        <v>SIN ESTADO</v>
      </c>
      <c r="EA391" t="str">
        <f>IF(N($H391)&lt;21,"",IF(DU391="","",DU391+31))</f>
        <v/>
      </c>
      <c r="EB391" t="str">
        <f>IF(EA391="","",TODAY()-EA391)</f>
        <v/>
      </c>
      <c r="EE391" t="str">
        <f>IF(EA391="","SIN ESTADO",IF(EC391&lt;&gt;"","PAGA",IF(EB391&gt;0,"VENCIDA",IF(EB391&gt;=-5,"POR VENCER","AL DÍA"))))</f>
        <v>SIN ESTADO</v>
      </c>
      <c r="EG391" t="str">
        <f>IF(N($H391)&lt;22,"",IF(EA391="","",EA391+31))</f>
        <v/>
      </c>
      <c r="EH391" t="str">
        <f>IF(EG391="","",TODAY()-EG391)</f>
        <v/>
      </c>
      <c r="EK391" t="str">
        <f>IF(EG391="","SIN ESTADO",IF(EI391&lt;&gt;"","PAGA",IF(EH391&gt;0,"VENCIDA",IF(EH391&gt;=-5,"POR VENCER","AL DÍA"))))</f>
        <v>SIN ESTADO</v>
      </c>
      <c r="EM391" t="str">
        <f>IF(N($H391)&lt;23,"",IF(EG391="","",EG391+31))</f>
        <v/>
      </c>
      <c r="EN391" t="str">
        <f>IF(EM391="","",TODAY()-EM391)</f>
        <v/>
      </c>
      <c r="EQ391" t="str">
        <f>IF(EM391="","SIN ESTADO",IF(EO391&lt;&gt;"","PAGA",IF(EN391&gt;0,"VENCIDA",IF(EN391&gt;=-5,"POR VENCER","AL DÍA"))))</f>
        <v>SIN ESTADO</v>
      </c>
      <c r="ES391" t="str">
        <f>IF(N($H391)&lt;24,"",IF(EM391="","",EM391+31))</f>
        <v/>
      </c>
      <c r="ET391" t="str">
        <f>IF(ES391="","",TODAY()-ES391)</f>
        <v/>
      </c>
      <c r="EW391" t="str">
        <f>IF(ES391="","SIN ESTADO",IF(EU391&lt;&gt;"","PAGA",IF(ET391&gt;0,"VENCIDA",IF(ET391&gt;=-5,"POR VENCER","AL DÍA"))))</f>
        <v>SIN ESTADO</v>
      </c>
      <c r="EY391" t="str">
        <f>IF(N($H391)&lt;25,"",IF(ES391="","",ES391+31))</f>
        <v/>
      </c>
      <c r="EZ391" t="str">
        <f>IF(EY391="","",TODAY()-EY391)</f>
        <v/>
      </c>
      <c r="FC391" t="str">
        <f>IF(EY391="","SIN ESTADO",IF(FA391&lt;&gt;"","PAGA",IF(EZ391&gt;0,"VENCIDA",IF(EZ391&gt;=-5,"POR VENCER","AL DÍA"))))</f>
        <v>SIN ESTADO</v>
      </c>
      <c r="FE391" t="str">
        <f>IF(N($H391)&lt;26,"",IF(EY391="","",EY391+31))</f>
        <v/>
      </c>
      <c r="FF391" t="str">
        <f>IF(FE391="","",TODAY()-FE391)</f>
        <v/>
      </c>
      <c r="FI391" t="str">
        <f>IF(FE391="","SIN ESTADO",IF(FG391&lt;&gt;"","PAGA",IF(FF391&gt;0,"VENCIDA",IF(FF391&gt;=-5,"POR VENCER","AL DÍA"))))</f>
        <v>SIN ESTADO</v>
      </c>
      <c r="FK391" t="str">
        <f>IF(N($H391)&lt;27,"",IF(FE391="","",FE391+31))</f>
        <v/>
      </c>
      <c r="FL391" t="str">
        <f>IF(FK391="","",TODAY()-FK391)</f>
        <v/>
      </c>
      <c r="FO391" t="str">
        <f>IF(FK391="","SIN ESTADO",IF(FM391&lt;&gt;"","PAGA",IF(FL391&gt;0,"VENCIDA",IF(FL391&gt;=-5,"POR VENCER","AL DÍA"))))</f>
        <v>SIN ESTADO</v>
      </c>
      <c r="FQ391" t="str">
        <f>IF(N($H391)&lt;28,"",IF(FK391="","",FK391+31))</f>
        <v/>
      </c>
      <c r="FR391" t="str">
        <f>IF(FQ391="","",TODAY()-FQ391)</f>
        <v/>
      </c>
      <c r="FU391" t="str">
        <f>IF(FQ391="","SIN ESTADO",IF(FS391&lt;&gt;"","PAGA",IF(FR391&gt;0,"VENCIDA",IF(FR391&gt;=-5,"POR VENCER","AL DÍA"))))</f>
        <v>SIN ESTADO</v>
      </c>
      <c r="FW391" t="str">
        <f>IF(N($H391)&lt;29,"",IF(FQ391="","",FQ391+31))</f>
        <v/>
      </c>
      <c r="FX391" t="str">
        <f>IF(FW391="","",TODAY()-FW391)</f>
        <v/>
      </c>
      <c r="GA391" t="str">
        <f>IF(FW391="","SIN ESTADO",IF(FY391&lt;&gt;"","PAGA",IF(FX391&gt;0,"VENCIDA",IF(FX391&gt;=-5,"POR VENCER","AL DÍA"))))</f>
        <v>SIN ESTADO</v>
      </c>
      <c r="GC391" t="str">
        <f>IF(N($H391)&lt;30,"",IF(FW391="","",FW391+31))</f>
        <v/>
      </c>
      <c r="GD391" t="str">
        <f>IF(GC391="","",TODAY()-GC391)</f>
        <v/>
      </c>
      <c r="GG391" t="str">
        <f>IF(GC391="","SIN ESTADO",IF(GE391&lt;&gt;"","PAGA",IF(GD391&gt;0,"VENCIDA",IF(GD391&gt;=-5,"POR VENCER","AL DÍA"))))</f>
        <v>SIN ESTADO</v>
      </c>
      <c r="GI391" t="str">
        <f>IF(N($H391)&lt;31,"",IF(GC391="","",GC391+31))</f>
        <v/>
      </c>
      <c r="GJ391" t="str">
        <f>IF(GI391="","",TODAY()-GI391)</f>
        <v/>
      </c>
      <c r="GM391" t="str">
        <f>IF(GI391="","SIN ESTADO",IF(GK391&lt;&gt;"","PAGA",IF(GJ391&gt;0,"VENCIDA",IF(GJ391&gt;=-5,"POR VENCER","AL DÍA"))))</f>
        <v>SIN ESTADO</v>
      </c>
      <c r="GO391" t="str">
        <f>IF(N($H391)&lt;32,"",IF(GI391="","",GI391+31))</f>
        <v/>
      </c>
      <c r="GP391" t="str">
        <f>IF(GO391="","",TODAY()-GO391)</f>
        <v/>
      </c>
      <c r="GS391" t="str">
        <f>IF(GO391="","SIN ESTADO",IF(GQ391&lt;&gt;"","PAGA",IF(GP391&gt;0,"VENCIDA",IF(GP391&gt;=-5,"POR VENCER","AL DÍA"))))</f>
        <v>SIN ESTADO</v>
      </c>
      <c r="GU391" t="str">
        <f>IF(N($H391)&lt;33,"",IF(GO391="","",GO391+31))</f>
        <v/>
      </c>
      <c r="GV391" t="str">
        <f>IF(GU391="","",TODAY()-GU391)</f>
        <v/>
      </c>
      <c r="GY391" t="str">
        <f>IF(GU391="","SIN ESTADO",IF(GW391&lt;&gt;"","PAGA",IF(GV391&gt;0,"VENCIDA",IF(GV391&gt;=-5,"POR VENCER","AL DÍA"))))</f>
        <v>SIN ESTADO</v>
      </c>
      <c r="HA391" t="str">
        <f>IF(N($H391)&lt;34,"",IF(GU391="","",GU391+31))</f>
        <v/>
      </c>
      <c r="HB391" t="str">
        <f>IF(HA391="","",TODAY()-HA391)</f>
        <v/>
      </c>
      <c r="HE391" t="str">
        <f>IF(HA391="","SIN ESTADO",IF(HC391&lt;&gt;"","PAGA",IF(HB391&gt;0,"VENCIDA",IF(HB391&gt;=-5,"POR VENCER","AL DÍA"))))</f>
        <v>SIN ESTADO</v>
      </c>
      <c r="HG391" t="str">
        <f>IF(N($H391)&lt;35,"",IF(HA391="","",HA391+31))</f>
        <v/>
      </c>
      <c r="HH391" t="str">
        <f>IF(HG391="","",TODAY()-HG391)</f>
        <v/>
      </c>
      <c r="HK391" t="str">
        <f>IF(HG391="","SIN ESTADO",IF(HI391&lt;&gt;"","PAGA",IF(HH391&gt;0,"VENCIDA",IF(HH391&gt;=-5,"POR VENCER","AL DÍA"))))</f>
        <v>SIN ESTADO</v>
      </c>
      <c r="HM391" t="str">
        <f>IF(N($H391)&lt;36,"",IF(HG391="","",HG391+31))</f>
        <v/>
      </c>
      <c r="HN391" t="str">
        <f>IF(HM391="","",TODAY()-HM391)</f>
        <v/>
      </c>
      <c r="HQ391" t="str">
        <f>IF(HM391="","SIN ESTADO",IF(HO391&lt;&gt;"","PAGA",IF(HN391&gt;0,"VENCIDA",IF(HN391&gt;=-5,"POR VENCER","AL DÍA"))))</f>
        <v>SIN ESTADO</v>
      </c>
      <c r="HS391">
        <f>N391+T391+Z391+AF391+AL391+AR391+AX391+BD391+BJ391+BP391+BV391+CB391+CH391+CN391+CT391+CZ391+DF391+DL391+DR391+DX391+ED391+EJ391+EP391+EV391+FB391+FH391+FN391+FT391+FZ391+GF391+GL391+GR391+GX391+HD391+HJ391+HP391</f>
        <v>0</v>
      </c>
      <c r="HU391">
        <f>IFERROR(N($J391),0)</f>
        <v>8572066.666666666</v>
      </c>
      <c r="HW391">
        <f>SUMPRODUCT((MOD(COLUMN($M391:$HR391)-COLUMN($M391),6)=0)*ISNUMBER($M391:$HR391)*($M391:$HR391&gt;=RESUMEN!$C$26)*($M391:$HR391&lt;=RESUMEN!$C$27)*IFERROR(N($N391:$HS391),0))</f>
        <v>0</v>
      </c>
      <c r="HX391">
        <f>SUMPRODUCT((MOD(COLUMN($M391:$HR391)-COLUMN($M391),6)=0)*ISNUMBER($M391:$HR391)*($M391:$HR391&gt;=RESUMEN!$C$26)*($M391:$HR391&lt;=RESUMEN!$C$27))</f>
        <v>0</v>
      </c>
    </row>
    <row r="392">
      <c r="B392">
        <f>VENTAS!A391</f>
        <v>389</v>
      </c>
      <c r="C392" t="str">
        <f>VENTAS!B391</f>
        <v xml:space="preserve">LC2 - 38 - 2 </v>
      </c>
      <c r="D392" t="str">
        <f>VENTAS!C391</f>
        <v>EN NEGOCIACIÓN</v>
      </c>
      <c r="E392">
        <f>VENTAS!D391</f>
        <v>28000000</v>
      </c>
      <c r="F392">
        <f>VENTAS!J391</f>
        <v>0</v>
      </c>
      <c r="G392">
        <f>VENTAS!F391</f>
        <v>0</v>
      </c>
      <c r="H392">
        <f>VENTAS!K391</f>
        <v>0</v>
      </c>
      <c r="I392">
        <f>VENTAS!M391</f>
        <v>0</v>
      </c>
      <c r="J392">
        <f>VENTAS!L391</f>
        <v>0</v>
      </c>
      <c r="K392" t="str">
        <f>IF(N($H392)&lt;1,"",$G392+31)</f>
        <v/>
      </c>
      <c r="L392" t="str">
        <f>IF(K392="","",TODAY()-K392)</f>
        <v/>
      </c>
      <c r="O392" t="str">
        <f>IF(K392="","SIN ESTADO",IF(M392&lt;&gt;"","PAGA",IF(L392&gt;0,"VENCIDA",IF(L392&gt;=-5,"POR VENCER","AL DÍA"))))</f>
        <v>SIN ESTADO</v>
      </c>
      <c r="Q392" t="str">
        <f>IF(N($H392)&lt;2,"",IF(K392="","",K392+31))</f>
        <v/>
      </c>
      <c r="R392" t="str">
        <f>IF(Q392="","",TODAY()-Q392)</f>
        <v/>
      </c>
      <c r="U392" t="str">
        <f>IF(Q392="","SIN ESTADO",IF(S392&lt;&gt;"","PAGA",IF(R392&gt;0,"VENCIDA",IF(R392&gt;=-5,"POR VENCER","AL DÍA"))))</f>
        <v>SIN ESTADO</v>
      </c>
      <c r="W392" t="str">
        <f>IF(N($H392)&lt;3,"",IF(Q392="","",Q392+31))</f>
        <v/>
      </c>
      <c r="X392" t="str">
        <f>IF(W392="","",TODAY()-W392)</f>
        <v/>
      </c>
      <c r="AA392" t="str">
        <f>IF(W392="","SIN ESTADO",IF(Y392&lt;&gt;"","PAGA",IF(X392&gt;0,"VENCIDA",IF(X392&gt;=-5,"POR VENCER","AL DÍA"))))</f>
        <v>SIN ESTADO</v>
      </c>
      <c r="AC392" t="str">
        <f>IF(N($H392)&lt;4,"",IF(W392="","",W392+31))</f>
        <v/>
      </c>
      <c r="AD392" t="str">
        <f>IF(AC392="","",TODAY()-AC392)</f>
        <v/>
      </c>
      <c r="AG392" t="str">
        <f>IF(AC392="","SIN ESTADO",IF(AE392&lt;&gt;"","PAGA",IF(AD392&gt;0,"VENCIDA",IF(AD392&gt;=-5,"POR VENCER","AL DÍA"))))</f>
        <v>SIN ESTADO</v>
      </c>
      <c r="AI392" t="str">
        <f>IF(N($H392)&lt;5,"",IF(AC392="","",AC392+31))</f>
        <v/>
      </c>
      <c r="AJ392" t="str">
        <f>IF(AI392="","",TODAY()-AI392)</f>
        <v/>
      </c>
      <c r="AM392" t="str">
        <f>IF(AI392="","SIN ESTADO",IF(AK392&lt;&gt;"","PAGA",IF(AJ392&gt;0,"VENCIDA",IF(AJ392&gt;=-5,"POR VENCER","AL DÍA"))))</f>
        <v>SIN ESTADO</v>
      </c>
      <c r="AO392" t="str">
        <f>IF(N($H392)&lt;6,"",IF(AI392="","",AI392+31))</f>
        <v/>
      </c>
      <c r="AP392" t="str">
        <f>IF(AO392="","",TODAY()-AO392)</f>
        <v/>
      </c>
      <c r="AS392" t="str">
        <f>IF(AO392="","SIN ESTADO",IF(AQ392&lt;&gt;"","PAGA",IF(AP392&gt;0,"VENCIDA",IF(AP392&gt;=-5,"POR VENCER","AL DÍA"))))</f>
        <v>SIN ESTADO</v>
      </c>
      <c r="AU392" t="str">
        <f>IF(N($H392)&lt;7,"",IF(AO392="","",AO392+31))</f>
        <v/>
      </c>
      <c r="AV392" t="str">
        <f>IF(AU392="","",TODAY()-AU392)</f>
        <v/>
      </c>
      <c r="AY392" t="str">
        <f>IF(AU392="","SIN ESTADO",IF(AW392&lt;&gt;"","PAGA",IF(AV392&gt;0,"VENCIDA",IF(AV392&gt;=-5,"POR VENCER","AL DÍA"))))</f>
        <v>SIN ESTADO</v>
      </c>
      <c r="BA392" t="str">
        <f>IF(N($H392)&lt;8,"",IF(AU392="","",AU392+31))</f>
        <v/>
      </c>
      <c r="BB392" t="str">
        <f>IF(BA392="","",TODAY()-BA392)</f>
        <v/>
      </c>
      <c r="BE392" t="str">
        <f>IF(BA392="","SIN ESTADO",IF(BC392&lt;&gt;"","PAGA",IF(BB392&gt;0,"VENCIDA",IF(BB392&gt;=-5,"POR VENCER","AL DÍA"))))</f>
        <v>SIN ESTADO</v>
      </c>
      <c r="BG392" t="str">
        <f>IF(N($H392)&lt;9,"",IF(BA392="","",BA392+31))</f>
        <v/>
      </c>
      <c r="BH392" t="str">
        <f>IF(BG392="","",TODAY()-BG392)</f>
        <v/>
      </c>
      <c r="BK392" t="str">
        <f>IF(BG392="","SIN ESTADO",IF(BI392&lt;&gt;"","PAGA",IF(BH392&gt;0,"VENCIDA",IF(BH392&gt;=-5,"POR VENCER","AL DÍA"))))</f>
        <v>SIN ESTADO</v>
      </c>
      <c r="BM392" t="str">
        <f>IF(N($H392)&lt;10,"",IF(BG392="","",BG392+31))</f>
        <v/>
      </c>
      <c r="BN392" t="str">
        <f>IF(BM392="","",TODAY()-BM392)</f>
        <v/>
      </c>
      <c r="BQ392" t="str">
        <f>IF(BM392="","SIN ESTADO",IF(BO392&lt;&gt;"","PAGA",IF(BN392&gt;0,"VENCIDA",IF(BN392&gt;=-5,"POR VENCER","AL DÍA"))))</f>
        <v>SIN ESTADO</v>
      </c>
      <c r="BS392" t="str">
        <f>IF(N($H392)&lt;11,"",IF(BM392="","",BM392+31))</f>
        <v/>
      </c>
      <c r="BT392" t="str">
        <f>IF(BS392="","",TODAY()-BS392)</f>
        <v/>
      </c>
      <c r="BW392" t="str">
        <f>IF(BS392="","SIN ESTADO",IF(BU392&lt;&gt;"","PAGA",IF(BT392&gt;0,"VENCIDA",IF(BT392&gt;=-5,"POR VENCER","AL DÍA"))))</f>
        <v>SIN ESTADO</v>
      </c>
      <c r="BY392" t="str">
        <f>IF(N($H392)&lt;12,"",IF(BS392="","",BS392+31))</f>
        <v/>
      </c>
      <c r="BZ392" t="str">
        <f>IF(BY392="","",TODAY()-BY392)</f>
        <v/>
      </c>
      <c r="CC392" t="str">
        <f>IF(BY392="","SIN ESTADO",IF(CA392&lt;&gt;"","PAGA",IF(BZ392&gt;0,"VENCIDA",IF(BZ392&gt;=-5,"POR VENCER","AL DÍA"))))</f>
        <v>SIN ESTADO</v>
      </c>
      <c r="CE392" t="str">
        <f>IF(N($H392)&lt;13,"",IF(BY392="","",BY392+31))</f>
        <v/>
      </c>
      <c r="CF392" t="str">
        <f>IF(CE392="","",TODAY()-CE392)</f>
        <v/>
      </c>
      <c r="CI392" t="str">
        <f>IF(CE392="","SIN ESTADO",IF(CG392&lt;&gt;"","PAGA",IF(CF392&gt;0,"VENCIDA",IF(CF392&gt;=-5,"POR VENCER","AL DÍA"))))</f>
        <v>SIN ESTADO</v>
      </c>
      <c r="CK392" t="str">
        <f>IF(N($H392)&lt;14,"",IF(CE392="","",CE392+31))</f>
        <v/>
      </c>
      <c r="CL392" t="str">
        <f>IF(CK392="","",TODAY()-CK392)</f>
        <v/>
      </c>
      <c r="CO392" t="str">
        <f>IF(CK392="","SIN ESTADO",IF(CM392&lt;&gt;"","PAGA",IF(CL392&gt;0,"VENCIDA",IF(CL392&gt;=-5,"POR VENCER","AL DÍA"))))</f>
        <v>SIN ESTADO</v>
      </c>
      <c r="CQ392" t="str">
        <f>IF(N($H392)&lt;15,"",IF(CK392="","",CK392+31))</f>
        <v/>
      </c>
      <c r="CR392" t="str">
        <f>IF(CQ392="","",TODAY()-CQ392)</f>
        <v/>
      </c>
      <c r="CU392" t="str">
        <f>IF(CQ392="","SIN ESTADO",IF(CS392&lt;&gt;"","PAGA",IF(CR392&gt;0,"VENCIDA",IF(CR392&gt;=-5,"POR VENCER","AL DÍA"))))</f>
        <v>SIN ESTADO</v>
      </c>
      <c r="CW392" t="str">
        <f>IF(N($H392)&lt;16,"",IF(CQ392="","",CQ392+31))</f>
        <v/>
      </c>
      <c r="CX392" t="str">
        <f>IF(CW392="","",TODAY()-CW392)</f>
        <v/>
      </c>
      <c r="DA392" t="str">
        <f>IF(CW392="","SIN ESTADO",IF(CY392&lt;&gt;"","PAGA",IF(CX392&gt;0,"VENCIDA",IF(CX392&gt;=-5,"POR VENCER","AL DÍA"))))</f>
        <v>SIN ESTADO</v>
      </c>
      <c r="DC392" t="str">
        <f>IF(N($H392)&lt;17,"",IF(CW392="","",CW392+31))</f>
        <v/>
      </c>
      <c r="DD392" t="str">
        <f>IF(DC392="","",TODAY()-DC392)</f>
        <v/>
      </c>
      <c r="DG392" t="str">
        <f>IF(DC392="","SIN ESTADO",IF(DE392&lt;&gt;"","PAGA",IF(DD392&gt;0,"VENCIDA",IF(DD392&gt;=-5,"POR VENCER","AL DÍA"))))</f>
        <v>SIN ESTADO</v>
      </c>
      <c r="DI392" t="str">
        <f>IF(N($H392)&lt;18,"",IF(DC392="","",DC392+31))</f>
        <v/>
      </c>
      <c r="DJ392" t="str">
        <f>IF(DI392="","",TODAY()-DI392)</f>
        <v/>
      </c>
      <c r="DM392" t="str">
        <f>IF(DI392="","SIN ESTADO",IF(DK392&lt;&gt;"","PAGA",IF(DJ392&gt;0,"VENCIDA",IF(DJ392&gt;=-5,"POR VENCER","AL DÍA"))))</f>
        <v>SIN ESTADO</v>
      </c>
      <c r="DO392" t="str">
        <f>IF(N($H392)&lt;19,"",IF(DI392="","",DI392+31))</f>
        <v/>
      </c>
      <c r="DP392" t="str">
        <f>IF(DO392="","",TODAY()-DO392)</f>
        <v/>
      </c>
      <c r="DS392" t="str">
        <f>IF(DO392="","SIN ESTADO",IF(DQ392&lt;&gt;"","PAGA",IF(DP392&gt;0,"VENCIDA",IF(DP392&gt;=-5,"POR VENCER","AL DÍA"))))</f>
        <v>SIN ESTADO</v>
      </c>
      <c r="DU392" t="str">
        <f>IF(N($H392)&lt;20,"",IF(DO392="","",DO392+31))</f>
        <v/>
      </c>
      <c r="DV392" t="str">
        <f>IF(DU392="","",TODAY()-DU392)</f>
        <v/>
      </c>
      <c r="DY392" t="str">
        <f>IF(DU392="","SIN ESTADO",IF(DW392&lt;&gt;"","PAGA",IF(DV392&gt;0,"VENCIDA",IF(DV392&gt;=-5,"POR VENCER","AL DÍA"))))</f>
        <v>SIN ESTADO</v>
      </c>
      <c r="EA392" t="str">
        <f>IF(N($H392)&lt;21,"",IF(DU392="","",DU392+31))</f>
        <v/>
      </c>
      <c r="EB392" t="str">
        <f>IF(EA392="","",TODAY()-EA392)</f>
        <v/>
      </c>
      <c r="EE392" t="str">
        <f>IF(EA392="","SIN ESTADO",IF(EC392&lt;&gt;"","PAGA",IF(EB392&gt;0,"VENCIDA",IF(EB392&gt;=-5,"POR VENCER","AL DÍA"))))</f>
        <v>SIN ESTADO</v>
      </c>
      <c r="EG392" t="str">
        <f>IF(N($H392)&lt;22,"",IF(EA392="","",EA392+31))</f>
        <v/>
      </c>
      <c r="EH392" t="str">
        <f>IF(EG392="","",TODAY()-EG392)</f>
        <v/>
      </c>
      <c r="EK392" t="str">
        <f>IF(EG392="","SIN ESTADO",IF(EI392&lt;&gt;"","PAGA",IF(EH392&gt;0,"VENCIDA",IF(EH392&gt;=-5,"POR VENCER","AL DÍA"))))</f>
        <v>SIN ESTADO</v>
      </c>
      <c r="EM392" t="str">
        <f>IF(N($H392)&lt;23,"",IF(EG392="","",EG392+31))</f>
        <v/>
      </c>
      <c r="EN392" t="str">
        <f>IF(EM392="","",TODAY()-EM392)</f>
        <v/>
      </c>
      <c r="EQ392" t="str">
        <f>IF(EM392="","SIN ESTADO",IF(EO392&lt;&gt;"","PAGA",IF(EN392&gt;0,"VENCIDA",IF(EN392&gt;=-5,"POR VENCER","AL DÍA"))))</f>
        <v>SIN ESTADO</v>
      </c>
      <c r="ES392" t="str">
        <f>IF(N($H392)&lt;24,"",IF(EM392="","",EM392+31))</f>
        <v/>
      </c>
      <c r="ET392" t="str">
        <f>IF(ES392="","",TODAY()-ES392)</f>
        <v/>
      </c>
      <c r="EW392" t="str">
        <f>IF(ES392="","SIN ESTADO",IF(EU392&lt;&gt;"","PAGA",IF(ET392&gt;0,"VENCIDA",IF(ET392&gt;=-5,"POR VENCER","AL DÍA"))))</f>
        <v>SIN ESTADO</v>
      </c>
      <c r="EY392" t="str">
        <f>IF(N($H392)&lt;25,"",IF(ES392="","",ES392+31))</f>
        <v/>
      </c>
      <c r="EZ392" t="str">
        <f>IF(EY392="","",TODAY()-EY392)</f>
        <v/>
      </c>
      <c r="FC392" t="str">
        <f>IF(EY392="","SIN ESTADO",IF(FA392&lt;&gt;"","PAGA",IF(EZ392&gt;0,"VENCIDA",IF(EZ392&gt;=-5,"POR VENCER","AL DÍA"))))</f>
        <v>SIN ESTADO</v>
      </c>
      <c r="FE392" t="str">
        <f>IF(N($H392)&lt;26,"",IF(EY392="","",EY392+31))</f>
        <v/>
      </c>
      <c r="FF392" t="str">
        <f>IF(FE392="","",TODAY()-FE392)</f>
        <v/>
      </c>
      <c r="FI392" t="str">
        <f>IF(FE392="","SIN ESTADO",IF(FG392&lt;&gt;"","PAGA",IF(FF392&gt;0,"VENCIDA",IF(FF392&gt;=-5,"POR VENCER","AL DÍA"))))</f>
        <v>SIN ESTADO</v>
      </c>
      <c r="FK392" t="str">
        <f>IF(N($H392)&lt;27,"",IF(FE392="","",FE392+31))</f>
        <v/>
      </c>
      <c r="FL392" t="str">
        <f>IF(FK392="","",TODAY()-FK392)</f>
        <v/>
      </c>
      <c r="FO392" t="str">
        <f>IF(FK392="","SIN ESTADO",IF(FM392&lt;&gt;"","PAGA",IF(FL392&gt;0,"VENCIDA",IF(FL392&gt;=-5,"POR VENCER","AL DÍA"))))</f>
        <v>SIN ESTADO</v>
      </c>
      <c r="FQ392" t="str">
        <f>IF(N($H392)&lt;28,"",IF(FK392="","",FK392+31))</f>
        <v/>
      </c>
      <c r="FR392" t="str">
        <f>IF(FQ392="","",TODAY()-FQ392)</f>
        <v/>
      </c>
      <c r="FU392" t="str">
        <f>IF(FQ392="","SIN ESTADO",IF(FS392&lt;&gt;"","PAGA",IF(FR392&gt;0,"VENCIDA",IF(FR392&gt;=-5,"POR VENCER","AL DÍA"))))</f>
        <v>SIN ESTADO</v>
      </c>
      <c r="FW392" t="str">
        <f>IF(N($H392)&lt;29,"",IF(FQ392="","",FQ392+31))</f>
        <v/>
      </c>
      <c r="FX392" t="str">
        <f>IF(FW392="","",TODAY()-FW392)</f>
        <v/>
      </c>
      <c r="GA392" t="str">
        <f>IF(FW392="","SIN ESTADO",IF(FY392&lt;&gt;"","PAGA",IF(FX392&gt;0,"VENCIDA",IF(FX392&gt;=-5,"POR VENCER","AL DÍA"))))</f>
        <v>SIN ESTADO</v>
      </c>
      <c r="GC392" t="str">
        <f>IF(N($H392)&lt;30,"",IF(FW392="","",FW392+31))</f>
        <v/>
      </c>
      <c r="GD392" t="str">
        <f>IF(GC392="","",TODAY()-GC392)</f>
        <v/>
      </c>
      <c r="GG392" t="str">
        <f>IF(GC392="","SIN ESTADO",IF(GE392&lt;&gt;"","PAGA",IF(GD392&gt;0,"VENCIDA",IF(GD392&gt;=-5,"POR VENCER","AL DÍA"))))</f>
        <v>SIN ESTADO</v>
      </c>
      <c r="GI392" t="str">
        <f>IF(N($H392)&lt;31,"",IF(GC392="","",GC392+31))</f>
        <v/>
      </c>
      <c r="GJ392" t="str">
        <f>IF(GI392="","",TODAY()-GI392)</f>
        <v/>
      </c>
      <c r="GM392" t="str">
        <f>IF(GI392="","SIN ESTADO",IF(GK392&lt;&gt;"","PAGA",IF(GJ392&gt;0,"VENCIDA",IF(GJ392&gt;=-5,"POR VENCER","AL DÍA"))))</f>
        <v>SIN ESTADO</v>
      </c>
      <c r="GO392" t="str">
        <f>IF(N($H392)&lt;32,"",IF(GI392="","",GI392+31))</f>
        <v/>
      </c>
      <c r="GP392" t="str">
        <f>IF(GO392="","",TODAY()-GO392)</f>
        <v/>
      </c>
      <c r="GS392" t="str">
        <f>IF(GO392="","SIN ESTADO",IF(GQ392&lt;&gt;"","PAGA",IF(GP392&gt;0,"VENCIDA",IF(GP392&gt;=-5,"POR VENCER","AL DÍA"))))</f>
        <v>SIN ESTADO</v>
      </c>
      <c r="GU392" t="str">
        <f>IF(N($H392)&lt;33,"",IF(GO392="","",GO392+31))</f>
        <v/>
      </c>
      <c r="GV392" t="str">
        <f>IF(GU392="","",TODAY()-GU392)</f>
        <v/>
      </c>
      <c r="GY392" t="str">
        <f>IF(GU392="","SIN ESTADO",IF(GW392&lt;&gt;"","PAGA",IF(GV392&gt;0,"VENCIDA",IF(GV392&gt;=-5,"POR VENCER","AL DÍA"))))</f>
        <v>SIN ESTADO</v>
      </c>
      <c r="HA392" t="str">
        <f>IF(N($H392)&lt;34,"",IF(GU392="","",GU392+31))</f>
        <v/>
      </c>
      <c r="HB392" t="str">
        <f>IF(HA392="","",TODAY()-HA392)</f>
        <v/>
      </c>
      <c r="HE392" t="str">
        <f>IF(HA392="","SIN ESTADO",IF(HC392&lt;&gt;"","PAGA",IF(HB392&gt;0,"VENCIDA",IF(HB392&gt;=-5,"POR VENCER","AL DÍA"))))</f>
        <v>SIN ESTADO</v>
      </c>
      <c r="HG392" t="str">
        <f>IF(N($H392)&lt;35,"",IF(HA392="","",HA392+31))</f>
        <v/>
      </c>
      <c r="HH392" t="str">
        <f>IF(HG392="","",TODAY()-HG392)</f>
        <v/>
      </c>
      <c r="HK392" t="str">
        <f>IF(HG392="","SIN ESTADO",IF(HI392&lt;&gt;"","PAGA",IF(HH392&gt;0,"VENCIDA",IF(HH392&gt;=-5,"POR VENCER","AL DÍA"))))</f>
        <v>SIN ESTADO</v>
      </c>
      <c r="HM392" t="str">
        <f>IF(N($H392)&lt;36,"",IF(HG392="","",HG392+31))</f>
        <v/>
      </c>
      <c r="HN392" t="str">
        <f>IF(HM392="","",TODAY()-HM392)</f>
        <v/>
      </c>
      <c r="HQ392" t="str">
        <f>IF(HM392="","SIN ESTADO",IF(HO392&lt;&gt;"","PAGA",IF(HN392&gt;0,"VENCIDA",IF(HN392&gt;=-5,"POR VENCER","AL DÍA"))))</f>
        <v>SIN ESTADO</v>
      </c>
      <c r="HS392">
        <f>N392+T392+Z392+AF392+AL392+AR392+AX392+BD392+BJ392+BP392+BV392+CB392+CH392+CN392+CT392+CZ392+DF392+DL392+DR392+DX392+ED392+EJ392+EP392+EV392+FB392+FH392+FN392+FT392+FZ392+GF392+GL392+GR392+GX392+HD392+HJ392+HP392</f>
        <v>0</v>
      </c>
      <c r="HU392">
        <f>IFERROR(N($J392),0)</f>
        <v>0</v>
      </c>
      <c r="HW392">
        <f>SUMPRODUCT((MOD(COLUMN($M392:$HR392)-COLUMN($M392),6)=0)*ISNUMBER($M392:$HR392)*($M392:$HR392&gt;=RESUMEN!$C$26)*($M392:$HR392&lt;=RESUMEN!$C$27)*IFERROR(N($N392:$HS392),0))</f>
        <v>0</v>
      </c>
      <c r="HX392">
        <f>SUMPRODUCT((MOD(COLUMN($M392:$HR392)-COLUMN($M392),6)=0)*ISNUMBER($M392:$HR392)*($M392:$HR392&gt;=RESUMEN!$C$26)*($M392:$HR392&lt;=RESUMEN!$C$27))</f>
        <v>0</v>
      </c>
    </row>
    <row r="393">
      <c r="B393">
        <f>VENTAS!A392</f>
        <v>390</v>
      </c>
      <c r="C393" t="str">
        <f>VENTAS!B392</f>
        <v xml:space="preserve">LC2 - 38 - 3 </v>
      </c>
      <c r="D393" t="str">
        <f>VENTAS!C392</f>
        <v>EN NEGOCIACIÓN</v>
      </c>
      <c r="E393">
        <f>VENTAS!D392</f>
        <v>28000000</v>
      </c>
      <c r="F393">
        <f>VENTAS!J392</f>
        <v>28000000</v>
      </c>
      <c r="G393">
        <f>VENTAS!F392</f>
        <v>0</v>
      </c>
      <c r="H393">
        <f>VENTAS!K392</f>
        <v>0</v>
      </c>
      <c r="I393">
        <f>VENTAS!M392</f>
        <v>0</v>
      </c>
      <c r="J393" t="e">
        <f>VENTAS!L392</f>
        <v>#DIV/0!</v>
      </c>
      <c r="K393" t="str">
        <f>IF(N($H393)&lt;1,"",$G393+31)</f>
        <v/>
      </c>
      <c r="L393" t="str">
        <f>IF(K393="","",TODAY()-K393)</f>
        <v/>
      </c>
      <c r="O393" t="str">
        <f>IF(K393="","SIN ESTADO",IF(M393&lt;&gt;"","PAGA",IF(L393&gt;0,"VENCIDA",IF(L393&gt;=-5,"POR VENCER","AL DÍA"))))</f>
        <v>SIN ESTADO</v>
      </c>
      <c r="Q393" t="str">
        <f>IF(N($H393)&lt;2,"",IF(K393="","",K393+31))</f>
        <v/>
      </c>
      <c r="R393" t="str">
        <f>IF(Q393="","",TODAY()-Q393)</f>
        <v/>
      </c>
      <c r="U393" t="str">
        <f>IF(Q393="","SIN ESTADO",IF(S393&lt;&gt;"","PAGA",IF(R393&gt;0,"VENCIDA",IF(R393&gt;=-5,"POR VENCER","AL DÍA"))))</f>
        <v>SIN ESTADO</v>
      </c>
      <c r="W393" t="str">
        <f>IF(N($H393)&lt;3,"",IF(Q393="","",Q393+31))</f>
        <v/>
      </c>
      <c r="X393" t="str">
        <f>IF(W393="","",TODAY()-W393)</f>
        <v/>
      </c>
      <c r="AA393" t="str">
        <f>IF(W393="","SIN ESTADO",IF(Y393&lt;&gt;"","PAGA",IF(X393&gt;0,"VENCIDA",IF(X393&gt;=-5,"POR VENCER","AL DÍA"))))</f>
        <v>SIN ESTADO</v>
      </c>
      <c r="AC393" t="str">
        <f>IF(N($H393)&lt;4,"",IF(W393="","",W393+31))</f>
        <v/>
      </c>
      <c r="AD393" t="str">
        <f>IF(AC393="","",TODAY()-AC393)</f>
        <v/>
      </c>
      <c r="AG393" t="str">
        <f>IF(AC393="","SIN ESTADO",IF(AE393&lt;&gt;"","PAGA",IF(AD393&gt;0,"VENCIDA",IF(AD393&gt;=-5,"POR VENCER","AL DÍA"))))</f>
        <v>SIN ESTADO</v>
      </c>
      <c r="AI393" t="str">
        <f>IF(N($H393)&lt;5,"",IF(AC393="","",AC393+31))</f>
        <v/>
      </c>
      <c r="AJ393" t="str">
        <f>IF(AI393="","",TODAY()-AI393)</f>
        <v/>
      </c>
      <c r="AM393" t="str">
        <f>IF(AI393="","SIN ESTADO",IF(AK393&lt;&gt;"","PAGA",IF(AJ393&gt;0,"VENCIDA",IF(AJ393&gt;=-5,"POR VENCER","AL DÍA"))))</f>
        <v>SIN ESTADO</v>
      </c>
      <c r="AO393" t="str">
        <f>IF(N($H393)&lt;6,"",IF(AI393="","",AI393+31))</f>
        <v/>
      </c>
      <c r="AP393" t="str">
        <f>IF(AO393="","",TODAY()-AO393)</f>
        <v/>
      </c>
      <c r="AS393" t="str">
        <f>IF(AO393="","SIN ESTADO",IF(AQ393&lt;&gt;"","PAGA",IF(AP393&gt;0,"VENCIDA",IF(AP393&gt;=-5,"POR VENCER","AL DÍA"))))</f>
        <v>SIN ESTADO</v>
      </c>
      <c r="AU393" t="str">
        <f>IF(N($H393)&lt;7,"",IF(AO393="","",AO393+31))</f>
        <v/>
      </c>
      <c r="AV393" t="str">
        <f>IF(AU393="","",TODAY()-AU393)</f>
        <v/>
      </c>
      <c r="AY393" t="str">
        <f>IF(AU393="","SIN ESTADO",IF(AW393&lt;&gt;"","PAGA",IF(AV393&gt;0,"VENCIDA",IF(AV393&gt;=-5,"POR VENCER","AL DÍA"))))</f>
        <v>SIN ESTADO</v>
      </c>
      <c r="BA393" t="str">
        <f>IF(N($H393)&lt;8,"",IF(AU393="","",AU393+31))</f>
        <v/>
      </c>
      <c r="BB393" t="str">
        <f>IF(BA393="","",TODAY()-BA393)</f>
        <v/>
      </c>
      <c r="BE393" t="str">
        <f>IF(BA393="","SIN ESTADO",IF(BC393&lt;&gt;"","PAGA",IF(BB393&gt;0,"VENCIDA",IF(BB393&gt;=-5,"POR VENCER","AL DÍA"))))</f>
        <v>SIN ESTADO</v>
      </c>
      <c r="BG393" t="str">
        <f>IF(N($H393)&lt;9,"",IF(BA393="","",BA393+31))</f>
        <v/>
      </c>
      <c r="BH393" t="str">
        <f>IF(BG393="","",TODAY()-BG393)</f>
        <v/>
      </c>
      <c r="BK393" t="str">
        <f>IF(BG393="","SIN ESTADO",IF(BI393&lt;&gt;"","PAGA",IF(BH393&gt;0,"VENCIDA",IF(BH393&gt;=-5,"POR VENCER","AL DÍA"))))</f>
        <v>SIN ESTADO</v>
      </c>
      <c r="BM393" t="str">
        <f>IF(N($H393)&lt;10,"",IF(BG393="","",BG393+31))</f>
        <v/>
      </c>
      <c r="BN393" t="str">
        <f>IF(BM393="","",TODAY()-BM393)</f>
        <v/>
      </c>
      <c r="BQ393" t="str">
        <f>IF(BM393="","SIN ESTADO",IF(BO393&lt;&gt;"","PAGA",IF(BN393&gt;0,"VENCIDA",IF(BN393&gt;=-5,"POR VENCER","AL DÍA"))))</f>
        <v>SIN ESTADO</v>
      </c>
      <c r="BS393" t="str">
        <f>IF(N($H393)&lt;11,"",IF(BM393="","",BM393+31))</f>
        <v/>
      </c>
      <c r="BT393" t="str">
        <f>IF(BS393="","",TODAY()-BS393)</f>
        <v/>
      </c>
      <c r="BW393" t="str">
        <f>IF(BS393="","SIN ESTADO",IF(BU393&lt;&gt;"","PAGA",IF(BT393&gt;0,"VENCIDA",IF(BT393&gt;=-5,"POR VENCER","AL DÍA"))))</f>
        <v>SIN ESTADO</v>
      </c>
      <c r="BY393" t="str">
        <f>IF(N($H393)&lt;12,"",IF(BS393="","",BS393+31))</f>
        <v/>
      </c>
      <c r="BZ393" t="str">
        <f>IF(BY393="","",TODAY()-BY393)</f>
        <v/>
      </c>
      <c r="CC393" t="str">
        <f>IF(BY393="","SIN ESTADO",IF(CA393&lt;&gt;"","PAGA",IF(BZ393&gt;0,"VENCIDA",IF(BZ393&gt;=-5,"POR VENCER","AL DÍA"))))</f>
        <v>SIN ESTADO</v>
      </c>
      <c r="CE393" t="str">
        <f>IF(N($H393)&lt;13,"",IF(BY393="","",BY393+31))</f>
        <v/>
      </c>
      <c r="CF393" t="str">
        <f>IF(CE393="","",TODAY()-CE393)</f>
        <v/>
      </c>
      <c r="CI393" t="str">
        <f>IF(CE393="","SIN ESTADO",IF(CG393&lt;&gt;"","PAGA",IF(CF393&gt;0,"VENCIDA",IF(CF393&gt;=-5,"POR VENCER","AL DÍA"))))</f>
        <v>SIN ESTADO</v>
      </c>
      <c r="CK393" t="str">
        <f>IF(N($H393)&lt;14,"",IF(CE393="","",CE393+31))</f>
        <v/>
      </c>
      <c r="CL393" t="str">
        <f>IF(CK393="","",TODAY()-CK393)</f>
        <v/>
      </c>
      <c r="CO393" t="str">
        <f>IF(CK393="","SIN ESTADO",IF(CM393&lt;&gt;"","PAGA",IF(CL393&gt;0,"VENCIDA",IF(CL393&gt;=-5,"POR VENCER","AL DÍA"))))</f>
        <v>SIN ESTADO</v>
      </c>
      <c r="CQ393" t="str">
        <f>IF(N($H393)&lt;15,"",IF(CK393="","",CK393+31))</f>
        <v/>
      </c>
      <c r="CR393" t="str">
        <f>IF(CQ393="","",TODAY()-CQ393)</f>
        <v/>
      </c>
      <c r="CU393" t="str">
        <f>IF(CQ393="","SIN ESTADO",IF(CS393&lt;&gt;"","PAGA",IF(CR393&gt;0,"VENCIDA",IF(CR393&gt;=-5,"POR VENCER","AL DÍA"))))</f>
        <v>SIN ESTADO</v>
      </c>
      <c r="CW393" t="str">
        <f>IF(N($H393)&lt;16,"",IF(CQ393="","",CQ393+31))</f>
        <v/>
      </c>
      <c r="CX393" t="str">
        <f>IF(CW393="","",TODAY()-CW393)</f>
        <v/>
      </c>
      <c r="DA393" t="str">
        <f>IF(CW393="","SIN ESTADO",IF(CY393&lt;&gt;"","PAGA",IF(CX393&gt;0,"VENCIDA",IF(CX393&gt;=-5,"POR VENCER","AL DÍA"))))</f>
        <v>SIN ESTADO</v>
      </c>
      <c r="DC393" t="str">
        <f>IF(N($H393)&lt;17,"",IF(CW393="","",CW393+31))</f>
        <v/>
      </c>
      <c r="DD393" t="str">
        <f>IF(DC393="","",TODAY()-DC393)</f>
        <v/>
      </c>
      <c r="DG393" t="str">
        <f>IF(DC393="","SIN ESTADO",IF(DE393&lt;&gt;"","PAGA",IF(DD393&gt;0,"VENCIDA",IF(DD393&gt;=-5,"POR VENCER","AL DÍA"))))</f>
        <v>SIN ESTADO</v>
      </c>
      <c r="DI393" t="str">
        <f>IF(N($H393)&lt;18,"",IF(DC393="","",DC393+31))</f>
        <v/>
      </c>
      <c r="DJ393" t="str">
        <f>IF(DI393="","",TODAY()-DI393)</f>
        <v/>
      </c>
      <c r="DM393" t="str">
        <f>IF(DI393="","SIN ESTADO",IF(DK393&lt;&gt;"","PAGA",IF(DJ393&gt;0,"VENCIDA",IF(DJ393&gt;=-5,"POR VENCER","AL DÍA"))))</f>
        <v>SIN ESTADO</v>
      </c>
      <c r="DO393" t="str">
        <f>IF(N($H393)&lt;19,"",IF(DI393="","",DI393+31))</f>
        <v/>
      </c>
      <c r="DP393" t="str">
        <f>IF(DO393="","",TODAY()-DO393)</f>
        <v/>
      </c>
      <c r="DS393" t="str">
        <f>IF(DO393="","SIN ESTADO",IF(DQ393&lt;&gt;"","PAGA",IF(DP393&gt;0,"VENCIDA",IF(DP393&gt;=-5,"POR VENCER","AL DÍA"))))</f>
        <v>SIN ESTADO</v>
      </c>
      <c r="DU393" t="str">
        <f>IF(N($H393)&lt;20,"",IF(DO393="","",DO393+31))</f>
        <v/>
      </c>
      <c r="DV393" t="str">
        <f>IF(DU393="","",TODAY()-DU393)</f>
        <v/>
      </c>
      <c r="DY393" t="str">
        <f>IF(DU393="","SIN ESTADO",IF(DW393&lt;&gt;"","PAGA",IF(DV393&gt;0,"VENCIDA",IF(DV393&gt;=-5,"POR VENCER","AL DÍA"))))</f>
        <v>SIN ESTADO</v>
      </c>
      <c r="EA393" t="str">
        <f>IF(N($H393)&lt;21,"",IF(DU393="","",DU393+31))</f>
        <v/>
      </c>
      <c r="EB393" t="str">
        <f>IF(EA393="","",TODAY()-EA393)</f>
        <v/>
      </c>
      <c r="EE393" t="str">
        <f>IF(EA393="","SIN ESTADO",IF(EC393&lt;&gt;"","PAGA",IF(EB393&gt;0,"VENCIDA",IF(EB393&gt;=-5,"POR VENCER","AL DÍA"))))</f>
        <v>SIN ESTADO</v>
      </c>
      <c r="EG393" t="str">
        <f>IF(N($H393)&lt;22,"",IF(EA393="","",EA393+31))</f>
        <v/>
      </c>
      <c r="EH393" t="str">
        <f>IF(EG393="","",TODAY()-EG393)</f>
        <v/>
      </c>
      <c r="EK393" t="str">
        <f>IF(EG393="","SIN ESTADO",IF(EI393&lt;&gt;"","PAGA",IF(EH393&gt;0,"VENCIDA",IF(EH393&gt;=-5,"POR VENCER","AL DÍA"))))</f>
        <v>SIN ESTADO</v>
      </c>
      <c r="EM393" t="str">
        <f>IF(N($H393)&lt;23,"",IF(EG393="","",EG393+31))</f>
        <v/>
      </c>
      <c r="EN393" t="str">
        <f>IF(EM393="","",TODAY()-EM393)</f>
        <v/>
      </c>
      <c r="EQ393" t="str">
        <f>IF(EM393="","SIN ESTADO",IF(EO393&lt;&gt;"","PAGA",IF(EN393&gt;0,"VENCIDA",IF(EN393&gt;=-5,"POR VENCER","AL DÍA"))))</f>
        <v>SIN ESTADO</v>
      </c>
      <c r="ES393" t="str">
        <f>IF(N($H393)&lt;24,"",IF(EM393="","",EM393+31))</f>
        <v/>
      </c>
      <c r="ET393" t="str">
        <f>IF(ES393="","",TODAY()-ES393)</f>
        <v/>
      </c>
      <c r="EW393" t="str">
        <f>IF(ES393="","SIN ESTADO",IF(EU393&lt;&gt;"","PAGA",IF(ET393&gt;0,"VENCIDA",IF(ET393&gt;=-5,"POR VENCER","AL DÍA"))))</f>
        <v>SIN ESTADO</v>
      </c>
      <c r="EY393" t="str">
        <f>IF(N($H393)&lt;25,"",IF(ES393="","",ES393+31))</f>
        <v/>
      </c>
      <c r="EZ393" t="str">
        <f>IF(EY393="","",TODAY()-EY393)</f>
        <v/>
      </c>
      <c r="FC393" t="str">
        <f>IF(EY393="","SIN ESTADO",IF(FA393&lt;&gt;"","PAGA",IF(EZ393&gt;0,"VENCIDA",IF(EZ393&gt;=-5,"POR VENCER","AL DÍA"))))</f>
        <v>SIN ESTADO</v>
      </c>
      <c r="FE393" t="str">
        <f>IF(N($H393)&lt;26,"",IF(EY393="","",EY393+31))</f>
        <v/>
      </c>
      <c r="FF393" t="str">
        <f>IF(FE393="","",TODAY()-FE393)</f>
        <v/>
      </c>
      <c r="FI393" t="str">
        <f>IF(FE393="","SIN ESTADO",IF(FG393&lt;&gt;"","PAGA",IF(FF393&gt;0,"VENCIDA",IF(FF393&gt;=-5,"POR VENCER","AL DÍA"))))</f>
        <v>SIN ESTADO</v>
      </c>
      <c r="FK393" t="str">
        <f>IF(N($H393)&lt;27,"",IF(FE393="","",FE393+31))</f>
        <v/>
      </c>
      <c r="FL393" t="str">
        <f>IF(FK393="","",TODAY()-FK393)</f>
        <v/>
      </c>
      <c r="FO393" t="str">
        <f>IF(FK393="","SIN ESTADO",IF(FM393&lt;&gt;"","PAGA",IF(FL393&gt;0,"VENCIDA",IF(FL393&gt;=-5,"POR VENCER","AL DÍA"))))</f>
        <v>SIN ESTADO</v>
      </c>
      <c r="FQ393" t="str">
        <f>IF(N($H393)&lt;28,"",IF(FK393="","",FK393+31))</f>
        <v/>
      </c>
      <c r="FR393" t="str">
        <f>IF(FQ393="","",TODAY()-FQ393)</f>
        <v/>
      </c>
      <c r="FU393" t="str">
        <f>IF(FQ393="","SIN ESTADO",IF(FS393&lt;&gt;"","PAGA",IF(FR393&gt;0,"VENCIDA",IF(FR393&gt;=-5,"POR VENCER","AL DÍA"))))</f>
        <v>SIN ESTADO</v>
      </c>
      <c r="FW393" t="str">
        <f>IF(N($H393)&lt;29,"",IF(FQ393="","",FQ393+31))</f>
        <v/>
      </c>
      <c r="FX393" t="str">
        <f>IF(FW393="","",TODAY()-FW393)</f>
        <v/>
      </c>
      <c r="GA393" t="str">
        <f>IF(FW393="","SIN ESTADO",IF(FY393&lt;&gt;"","PAGA",IF(FX393&gt;0,"VENCIDA",IF(FX393&gt;=-5,"POR VENCER","AL DÍA"))))</f>
        <v>SIN ESTADO</v>
      </c>
      <c r="GC393" t="str">
        <f>IF(N($H393)&lt;30,"",IF(FW393="","",FW393+31))</f>
        <v/>
      </c>
      <c r="GD393" t="str">
        <f>IF(GC393="","",TODAY()-GC393)</f>
        <v/>
      </c>
      <c r="GG393" t="str">
        <f>IF(GC393="","SIN ESTADO",IF(GE393&lt;&gt;"","PAGA",IF(GD393&gt;0,"VENCIDA",IF(GD393&gt;=-5,"POR VENCER","AL DÍA"))))</f>
        <v>SIN ESTADO</v>
      </c>
      <c r="GI393" t="str">
        <f>IF(N($H393)&lt;31,"",IF(GC393="","",GC393+31))</f>
        <v/>
      </c>
      <c r="GJ393" t="str">
        <f>IF(GI393="","",TODAY()-GI393)</f>
        <v/>
      </c>
      <c r="GM393" t="str">
        <f>IF(GI393="","SIN ESTADO",IF(GK393&lt;&gt;"","PAGA",IF(GJ393&gt;0,"VENCIDA",IF(GJ393&gt;=-5,"POR VENCER","AL DÍA"))))</f>
        <v>SIN ESTADO</v>
      </c>
      <c r="GO393" t="str">
        <f>IF(N($H393)&lt;32,"",IF(GI393="","",GI393+31))</f>
        <v/>
      </c>
      <c r="GP393" t="str">
        <f>IF(GO393="","",TODAY()-GO393)</f>
        <v/>
      </c>
      <c r="GS393" t="str">
        <f>IF(GO393="","SIN ESTADO",IF(GQ393&lt;&gt;"","PAGA",IF(GP393&gt;0,"VENCIDA",IF(GP393&gt;=-5,"POR VENCER","AL DÍA"))))</f>
        <v>SIN ESTADO</v>
      </c>
      <c r="GU393" t="str">
        <f>IF(N($H393)&lt;33,"",IF(GO393="","",GO393+31))</f>
        <v/>
      </c>
      <c r="GV393" t="str">
        <f>IF(GU393="","",TODAY()-GU393)</f>
        <v/>
      </c>
      <c r="GY393" t="str">
        <f>IF(GU393="","SIN ESTADO",IF(GW393&lt;&gt;"","PAGA",IF(GV393&gt;0,"VENCIDA",IF(GV393&gt;=-5,"POR VENCER","AL DÍA"))))</f>
        <v>SIN ESTADO</v>
      </c>
      <c r="HA393" t="str">
        <f>IF(N($H393)&lt;34,"",IF(GU393="","",GU393+31))</f>
        <v/>
      </c>
      <c r="HB393" t="str">
        <f>IF(HA393="","",TODAY()-HA393)</f>
        <v/>
      </c>
      <c r="HE393" t="str">
        <f>IF(HA393="","SIN ESTADO",IF(HC393&lt;&gt;"","PAGA",IF(HB393&gt;0,"VENCIDA",IF(HB393&gt;=-5,"POR VENCER","AL DÍA"))))</f>
        <v>SIN ESTADO</v>
      </c>
      <c r="HG393" t="str">
        <f>IF(N($H393)&lt;35,"",IF(HA393="","",HA393+31))</f>
        <v/>
      </c>
      <c r="HH393" t="str">
        <f>IF(HG393="","",TODAY()-HG393)</f>
        <v/>
      </c>
      <c r="HK393" t="str">
        <f>IF(HG393="","SIN ESTADO",IF(HI393&lt;&gt;"","PAGA",IF(HH393&gt;0,"VENCIDA",IF(HH393&gt;=-5,"POR VENCER","AL DÍA"))))</f>
        <v>SIN ESTADO</v>
      </c>
      <c r="HM393" t="str">
        <f>IF(N($H393)&lt;36,"",IF(HG393="","",HG393+31))</f>
        <v/>
      </c>
      <c r="HN393" t="str">
        <f>IF(HM393="","",TODAY()-HM393)</f>
        <v/>
      </c>
      <c r="HQ393" t="str">
        <f>IF(HM393="","SIN ESTADO",IF(HO393&lt;&gt;"","PAGA",IF(HN393&gt;0,"VENCIDA",IF(HN393&gt;=-5,"POR VENCER","AL DÍA"))))</f>
        <v>SIN ESTADO</v>
      </c>
      <c r="HS393">
        <f>N393+T393+Z393+AF393+AL393+AR393+AX393+BD393+BJ393+BP393+BV393+CB393+CH393+CN393+CT393+CZ393+DF393+DL393+DR393+DX393+ED393+EJ393+EP393+EV393+FB393+FH393+FN393+FT393+FZ393+GF393+GL393+GR393+GX393+HD393+HJ393+HP393</f>
        <v>0</v>
      </c>
      <c r="HU393">
        <f>IFERROR(N($J393),0)</f>
        <v>0</v>
      </c>
      <c r="HW393">
        <f>SUMPRODUCT((MOD(COLUMN($M393:$HR393)-COLUMN($M393),6)=0)*ISNUMBER($M393:$HR393)*($M393:$HR393&gt;=RESUMEN!$C$26)*($M393:$HR393&lt;=RESUMEN!$C$27)*IFERROR(N($N393:$HS393),0))</f>
        <v>0</v>
      </c>
      <c r="HX393">
        <f>SUMPRODUCT((MOD(COLUMN($M393:$HR393)-COLUMN($M393),6)=0)*ISNUMBER($M393:$HR393)*($M393:$HR393&gt;=RESUMEN!$C$26)*($M393:$HR393&lt;=RESUMEN!$C$27))</f>
        <v>0</v>
      </c>
    </row>
    <row r="394">
      <c r="B394">
        <f>VENTAS!A393</f>
        <v>391</v>
      </c>
      <c r="C394" t="str">
        <f>VENTAS!B393</f>
        <v xml:space="preserve">LC2 - 38 - 4 </v>
      </c>
      <c r="D394" t="str">
        <f>VENTAS!C393</f>
        <v>VENDIDO</v>
      </c>
      <c r="E394">
        <f>VENTAS!D393</f>
        <v>28000000</v>
      </c>
      <c r="F394">
        <f>VENTAS!J393</f>
        <v>0</v>
      </c>
      <c r="G394">
        <f>VENTAS!F393</f>
        <v>45947</v>
      </c>
      <c r="H394">
        <f>VENTAS!K393</f>
        <v>0</v>
      </c>
      <c r="I394" t="str">
        <f>VENTAS!M393</f>
        <v>-</v>
      </c>
      <c r="J394">
        <f>VENTAS!L393</f>
        <v>0</v>
      </c>
      <c r="K394" t="str">
        <f>IF(N($H394)&lt;1,"",$G394+31)</f>
        <v/>
      </c>
      <c r="L394" t="str">
        <f>IF(K394="","",TODAY()-K394)</f>
        <v/>
      </c>
      <c r="M394">
        <v>45947</v>
      </c>
      <c r="N394">
        <v>0</v>
      </c>
      <c r="O394" t="str">
        <f>IF(K394="","SIN ESTADO",IF(M394&lt;&gt;"","PAGA",IF(L394&gt;0,"VENCIDA",IF(L394&gt;=-5,"POR VENCER","AL DÍA"))))</f>
        <v>SIN ESTADO</v>
      </c>
      <c r="P394" t="str">
        <v>EFECTIVO</v>
      </c>
      <c r="Q394" t="str">
        <f>IF(N($H394)&lt;2,"",IF(K394="","",K394+31))</f>
        <v/>
      </c>
      <c r="R394" t="str">
        <f>IF(Q394="","",TODAY()-Q394)</f>
        <v/>
      </c>
      <c r="U394" t="str">
        <f>IF(Q394="","SIN ESTADO",IF(S394&lt;&gt;"","PAGA",IF(R394&gt;0,"VENCIDA",IF(R394&gt;=-5,"POR VENCER","AL DÍA"))))</f>
        <v>SIN ESTADO</v>
      </c>
      <c r="W394" t="str">
        <f>IF(N($H394)&lt;3,"",IF(Q394="","",Q394+31))</f>
        <v/>
      </c>
      <c r="X394" t="str">
        <f>IF(W394="","",TODAY()-W394)</f>
        <v/>
      </c>
      <c r="AA394" t="str">
        <f>IF(W394="","SIN ESTADO",IF(Y394&lt;&gt;"","PAGA",IF(X394&gt;0,"VENCIDA",IF(X394&gt;=-5,"POR VENCER","AL DÍA"))))</f>
        <v>SIN ESTADO</v>
      </c>
      <c r="AC394" t="str">
        <f>IF(N($H394)&lt;4,"",IF(W394="","",W394+31))</f>
        <v/>
      </c>
      <c r="AD394" t="str">
        <f>IF(AC394="","",TODAY()-AC394)</f>
        <v/>
      </c>
      <c r="AG394" t="str">
        <f>IF(AC394="","SIN ESTADO",IF(AE394&lt;&gt;"","PAGA",IF(AD394&gt;0,"VENCIDA",IF(AD394&gt;=-5,"POR VENCER","AL DÍA"))))</f>
        <v>SIN ESTADO</v>
      </c>
      <c r="AI394" t="str">
        <f>IF(N($H394)&lt;5,"",IF(AC394="","",AC394+31))</f>
        <v/>
      </c>
      <c r="AJ394" t="str">
        <f>IF(AI394="","",TODAY()-AI394)</f>
        <v/>
      </c>
      <c r="AM394" t="str">
        <f>IF(AI394="","SIN ESTADO",IF(AK394&lt;&gt;"","PAGA",IF(AJ394&gt;0,"VENCIDA",IF(AJ394&gt;=-5,"POR VENCER","AL DÍA"))))</f>
        <v>SIN ESTADO</v>
      </c>
      <c r="AO394" t="str">
        <f>IF(N($H394)&lt;6,"",IF(AI394="","",AI394+31))</f>
        <v/>
      </c>
      <c r="AP394" t="str">
        <f>IF(AO394="","",TODAY()-AO394)</f>
        <v/>
      </c>
      <c r="AS394" t="str">
        <f>IF(AO394="","SIN ESTADO",IF(AQ394&lt;&gt;"","PAGA",IF(AP394&gt;0,"VENCIDA",IF(AP394&gt;=-5,"POR VENCER","AL DÍA"))))</f>
        <v>SIN ESTADO</v>
      </c>
      <c r="AU394" t="str">
        <f>IF(N($H394)&lt;7,"",IF(AO394="","",AO394+31))</f>
        <v/>
      </c>
      <c r="AV394" t="str">
        <f>IF(AU394="","",TODAY()-AU394)</f>
        <v/>
      </c>
      <c r="AY394" t="str">
        <f>IF(AU394="","SIN ESTADO",IF(AW394&lt;&gt;"","PAGA",IF(AV394&gt;0,"VENCIDA",IF(AV394&gt;=-5,"POR VENCER","AL DÍA"))))</f>
        <v>SIN ESTADO</v>
      </c>
      <c r="BA394" t="str">
        <f>IF(N($H394)&lt;8,"",IF(AU394="","",AU394+31))</f>
        <v/>
      </c>
      <c r="BB394" t="str">
        <f>IF(BA394="","",TODAY()-BA394)</f>
        <v/>
      </c>
      <c r="BE394" t="str">
        <f>IF(BA394="","SIN ESTADO",IF(BC394&lt;&gt;"","PAGA",IF(BB394&gt;0,"VENCIDA",IF(BB394&gt;=-5,"POR VENCER","AL DÍA"))))</f>
        <v>SIN ESTADO</v>
      </c>
      <c r="BG394" t="str">
        <f>IF(N($H394)&lt;9,"",IF(BA394="","",BA394+31))</f>
        <v/>
      </c>
      <c r="BH394" t="str">
        <f>IF(BG394="","",TODAY()-BG394)</f>
        <v/>
      </c>
      <c r="BK394" t="str">
        <f>IF(BG394="","SIN ESTADO",IF(BI394&lt;&gt;"","PAGA",IF(BH394&gt;0,"VENCIDA",IF(BH394&gt;=-5,"POR VENCER","AL DÍA"))))</f>
        <v>SIN ESTADO</v>
      </c>
      <c r="BM394" t="str">
        <f>IF(N($H394)&lt;10,"",IF(BG394="","",BG394+31))</f>
        <v/>
      </c>
      <c r="BN394" t="str">
        <f>IF(BM394="","",TODAY()-BM394)</f>
        <v/>
      </c>
      <c r="BQ394" t="str">
        <f>IF(BM394="","SIN ESTADO",IF(BO394&lt;&gt;"","PAGA",IF(BN394&gt;0,"VENCIDA",IF(BN394&gt;=-5,"POR VENCER","AL DÍA"))))</f>
        <v>SIN ESTADO</v>
      </c>
      <c r="BS394" t="str">
        <f>IF(N($H394)&lt;11,"",IF(BM394="","",BM394+31))</f>
        <v/>
      </c>
      <c r="BT394" t="str">
        <f>IF(BS394="","",TODAY()-BS394)</f>
        <v/>
      </c>
      <c r="BW394" t="str">
        <f>IF(BS394="","SIN ESTADO",IF(BU394&lt;&gt;"","PAGA",IF(BT394&gt;0,"VENCIDA",IF(BT394&gt;=-5,"POR VENCER","AL DÍA"))))</f>
        <v>SIN ESTADO</v>
      </c>
      <c r="BY394" t="str">
        <f>IF(N($H394)&lt;12,"",IF(BS394="","",BS394+31))</f>
        <v/>
      </c>
      <c r="BZ394" t="str">
        <f>IF(BY394="","",TODAY()-BY394)</f>
        <v/>
      </c>
      <c r="CC394" t="str">
        <f>IF(BY394="","SIN ESTADO",IF(CA394&lt;&gt;"","PAGA",IF(BZ394&gt;0,"VENCIDA",IF(BZ394&gt;=-5,"POR VENCER","AL DÍA"))))</f>
        <v>SIN ESTADO</v>
      </c>
      <c r="CE394" t="str">
        <f>IF(N($H394)&lt;13,"",IF(BY394="","",BY394+31))</f>
        <v/>
      </c>
      <c r="CF394" t="str">
        <f>IF(CE394="","",TODAY()-CE394)</f>
        <v/>
      </c>
      <c r="CI394" t="str">
        <f>IF(CE394="","SIN ESTADO",IF(CG394&lt;&gt;"","PAGA",IF(CF394&gt;0,"VENCIDA",IF(CF394&gt;=-5,"POR VENCER","AL DÍA"))))</f>
        <v>SIN ESTADO</v>
      </c>
      <c r="CK394" t="str">
        <f>IF(N($H394)&lt;14,"",IF(CE394="","",CE394+31))</f>
        <v/>
      </c>
      <c r="CL394" t="str">
        <f>IF(CK394="","",TODAY()-CK394)</f>
        <v/>
      </c>
      <c r="CO394" t="str">
        <f>IF(CK394="","SIN ESTADO",IF(CM394&lt;&gt;"","PAGA",IF(CL394&gt;0,"VENCIDA",IF(CL394&gt;=-5,"POR VENCER","AL DÍA"))))</f>
        <v>SIN ESTADO</v>
      </c>
      <c r="CQ394" t="str">
        <f>IF(N($H394)&lt;15,"",IF(CK394="","",CK394+31))</f>
        <v/>
      </c>
      <c r="CR394" t="str">
        <f>IF(CQ394="","",TODAY()-CQ394)</f>
        <v/>
      </c>
      <c r="CU394" t="str">
        <f>IF(CQ394="","SIN ESTADO",IF(CS394&lt;&gt;"","PAGA",IF(CR394&gt;0,"VENCIDA",IF(CR394&gt;=-5,"POR VENCER","AL DÍA"))))</f>
        <v>SIN ESTADO</v>
      </c>
      <c r="CW394" t="str">
        <f>IF(N($H394)&lt;16,"",IF(CQ394="","",CQ394+31))</f>
        <v/>
      </c>
      <c r="CX394" t="str">
        <f>IF(CW394="","",TODAY()-CW394)</f>
        <v/>
      </c>
      <c r="DA394" t="str">
        <f>IF(CW394="","SIN ESTADO",IF(CY394&lt;&gt;"","PAGA",IF(CX394&gt;0,"VENCIDA",IF(CX394&gt;=-5,"POR VENCER","AL DÍA"))))</f>
        <v>SIN ESTADO</v>
      </c>
      <c r="DC394" t="str">
        <f>IF(N($H394)&lt;17,"",IF(CW394="","",CW394+31))</f>
        <v/>
      </c>
      <c r="DD394" t="str">
        <f>IF(DC394="","",TODAY()-DC394)</f>
        <v/>
      </c>
      <c r="DG394" t="str">
        <f>IF(DC394="","SIN ESTADO",IF(DE394&lt;&gt;"","PAGA",IF(DD394&gt;0,"VENCIDA",IF(DD394&gt;=-5,"POR VENCER","AL DÍA"))))</f>
        <v>SIN ESTADO</v>
      </c>
      <c r="DI394" t="str">
        <f>IF(N($H394)&lt;18,"",IF(DC394="","",DC394+31))</f>
        <v/>
      </c>
      <c r="DJ394" t="str">
        <f>IF(DI394="","",TODAY()-DI394)</f>
        <v/>
      </c>
      <c r="DM394" t="str">
        <f>IF(DI394="","SIN ESTADO",IF(DK394&lt;&gt;"","PAGA",IF(DJ394&gt;0,"VENCIDA",IF(DJ394&gt;=-5,"POR VENCER","AL DÍA"))))</f>
        <v>SIN ESTADO</v>
      </c>
      <c r="DO394" t="str">
        <f>IF(N($H394)&lt;19,"",IF(DI394="","",DI394+31))</f>
        <v/>
      </c>
      <c r="DP394" t="str">
        <f>IF(DO394="","",TODAY()-DO394)</f>
        <v/>
      </c>
      <c r="DS394" t="str">
        <f>IF(DO394="","SIN ESTADO",IF(DQ394&lt;&gt;"","PAGA",IF(DP394&gt;0,"VENCIDA",IF(DP394&gt;=-5,"POR VENCER","AL DÍA"))))</f>
        <v>SIN ESTADO</v>
      </c>
      <c r="DU394" t="str">
        <f>IF(N($H394)&lt;20,"",IF(DO394="","",DO394+31))</f>
        <v/>
      </c>
      <c r="DV394" t="str">
        <f>IF(DU394="","",TODAY()-DU394)</f>
        <v/>
      </c>
      <c r="DY394" t="str">
        <f>IF(DU394="","SIN ESTADO",IF(DW394&lt;&gt;"","PAGA",IF(DV394&gt;0,"VENCIDA",IF(DV394&gt;=-5,"POR VENCER","AL DÍA"))))</f>
        <v>SIN ESTADO</v>
      </c>
      <c r="EA394" t="str">
        <f>IF(N($H394)&lt;21,"",IF(DU394="","",DU394+31))</f>
        <v/>
      </c>
      <c r="EB394" t="str">
        <f>IF(EA394="","",TODAY()-EA394)</f>
        <v/>
      </c>
      <c r="EE394" t="str">
        <f>IF(EA394="","SIN ESTADO",IF(EC394&lt;&gt;"","PAGA",IF(EB394&gt;0,"VENCIDA",IF(EB394&gt;=-5,"POR VENCER","AL DÍA"))))</f>
        <v>SIN ESTADO</v>
      </c>
      <c r="EG394" t="str">
        <f>IF(N($H394)&lt;22,"",IF(EA394="","",EA394+31))</f>
        <v/>
      </c>
      <c r="EH394" t="str">
        <f>IF(EG394="","",TODAY()-EG394)</f>
        <v/>
      </c>
      <c r="EK394" t="str">
        <f>IF(EG394="","SIN ESTADO",IF(EI394&lt;&gt;"","PAGA",IF(EH394&gt;0,"VENCIDA",IF(EH394&gt;=-5,"POR VENCER","AL DÍA"))))</f>
        <v>SIN ESTADO</v>
      </c>
      <c r="EM394" t="str">
        <f>IF(N($H394)&lt;23,"",IF(EG394="","",EG394+31))</f>
        <v/>
      </c>
      <c r="EN394" t="str">
        <f>IF(EM394="","",TODAY()-EM394)</f>
        <v/>
      </c>
      <c r="EQ394" t="str">
        <f>IF(EM394="","SIN ESTADO",IF(EO394&lt;&gt;"","PAGA",IF(EN394&gt;0,"VENCIDA",IF(EN394&gt;=-5,"POR VENCER","AL DÍA"))))</f>
        <v>SIN ESTADO</v>
      </c>
      <c r="ES394" t="str">
        <f>IF(N($H394)&lt;24,"",IF(EM394="","",EM394+31))</f>
        <v/>
      </c>
      <c r="ET394" t="str">
        <f>IF(ES394="","",TODAY()-ES394)</f>
        <v/>
      </c>
      <c r="EW394" t="str">
        <f>IF(ES394="","SIN ESTADO",IF(EU394&lt;&gt;"","PAGA",IF(ET394&gt;0,"VENCIDA",IF(ET394&gt;=-5,"POR VENCER","AL DÍA"))))</f>
        <v>SIN ESTADO</v>
      </c>
      <c r="EY394" t="str">
        <f>IF(N($H394)&lt;25,"",IF(ES394="","",ES394+31))</f>
        <v/>
      </c>
      <c r="EZ394" t="str">
        <f>IF(EY394="","",TODAY()-EY394)</f>
        <v/>
      </c>
      <c r="FC394" t="str">
        <f>IF(EY394="","SIN ESTADO",IF(FA394&lt;&gt;"","PAGA",IF(EZ394&gt;0,"VENCIDA",IF(EZ394&gt;=-5,"POR VENCER","AL DÍA"))))</f>
        <v>SIN ESTADO</v>
      </c>
      <c r="FE394" t="str">
        <f>IF(N($H394)&lt;26,"",IF(EY394="","",EY394+31))</f>
        <v/>
      </c>
      <c r="FF394" t="str">
        <f>IF(FE394="","",TODAY()-FE394)</f>
        <v/>
      </c>
      <c r="FI394" t="str">
        <f>IF(FE394="","SIN ESTADO",IF(FG394&lt;&gt;"","PAGA",IF(FF394&gt;0,"VENCIDA",IF(FF394&gt;=-5,"POR VENCER","AL DÍA"))))</f>
        <v>SIN ESTADO</v>
      </c>
      <c r="FK394" t="str">
        <f>IF(N($H394)&lt;27,"",IF(FE394="","",FE394+31))</f>
        <v/>
      </c>
      <c r="FL394" t="str">
        <f>IF(FK394="","",TODAY()-FK394)</f>
        <v/>
      </c>
      <c r="FO394" t="str">
        <f>IF(FK394="","SIN ESTADO",IF(FM394&lt;&gt;"","PAGA",IF(FL394&gt;0,"VENCIDA",IF(FL394&gt;=-5,"POR VENCER","AL DÍA"))))</f>
        <v>SIN ESTADO</v>
      </c>
      <c r="FQ394" t="str">
        <f>IF(N($H394)&lt;28,"",IF(FK394="","",FK394+31))</f>
        <v/>
      </c>
      <c r="FR394" t="str">
        <f>IF(FQ394="","",TODAY()-FQ394)</f>
        <v/>
      </c>
      <c r="FU394" t="str">
        <f>IF(FQ394="","SIN ESTADO",IF(FS394&lt;&gt;"","PAGA",IF(FR394&gt;0,"VENCIDA",IF(FR394&gt;=-5,"POR VENCER","AL DÍA"))))</f>
        <v>SIN ESTADO</v>
      </c>
      <c r="FW394" t="str">
        <f>IF(N($H394)&lt;29,"",IF(FQ394="","",FQ394+31))</f>
        <v/>
      </c>
      <c r="FX394" t="str">
        <f>IF(FW394="","",TODAY()-FW394)</f>
        <v/>
      </c>
      <c r="GA394" t="str">
        <f>IF(FW394="","SIN ESTADO",IF(FY394&lt;&gt;"","PAGA",IF(FX394&gt;0,"VENCIDA",IF(FX394&gt;=-5,"POR VENCER","AL DÍA"))))</f>
        <v>SIN ESTADO</v>
      </c>
      <c r="GC394" t="str">
        <f>IF(N($H394)&lt;30,"",IF(FW394="","",FW394+31))</f>
        <v/>
      </c>
      <c r="GD394" t="str">
        <f>IF(GC394="","",TODAY()-GC394)</f>
        <v/>
      </c>
      <c r="GG394" t="str">
        <f>IF(GC394="","SIN ESTADO",IF(GE394&lt;&gt;"","PAGA",IF(GD394&gt;0,"VENCIDA",IF(GD394&gt;=-5,"POR VENCER","AL DÍA"))))</f>
        <v>SIN ESTADO</v>
      </c>
      <c r="GI394" t="str">
        <f>IF(N($H394)&lt;31,"",IF(GC394="","",GC394+31))</f>
        <v/>
      </c>
      <c r="GJ394" t="str">
        <f>IF(GI394="","",TODAY()-GI394)</f>
        <v/>
      </c>
      <c r="GM394" t="str">
        <f>IF(GI394="","SIN ESTADO",IF(GK394&lt;&gt;"","PAGA",IF(GJ394&gt;0,"VENCIDA",IF(GJ394&gt;=-5,"POR VENCER","AL DÍA"))))</f>
        <v>SIN ESTADO</v>
      </c>
      <c r="GO394" t="str">
        <f>IF(N($H394)&lt;32,"",IF(GI394="","",GI394+31))</f>
        <v/>
      </c>
      <c r="GP394" t="str">
        <f>IF(GO394="","",TODAY()-GO394)</f>
        <v/>
      </c>
      <c r="GS394" t="str">
        <f>IF(GO394="","SIN ESTADO",IF(GQ394&lt;&gt;"","PAGA",IF(GP394&gt;0,"VENCIDA",IF(GP394&gt;=-5,"POR VENCER","AL DÍA"))))</f>
        <v>SIN ESTADO</v>
      </c>
      <c r="GU394" t="str">
        <f>IF(N($H394)&lt;33,"",IF(GO394="","",GO394+31))</f>
        <v/>
      </c>
      <c r="GV394" t="str">
        <f>IF(GU394="","",TODAY()-GU394)</f>
        <v/>
      </c>
      <c r="GY394" t="str">
        <f>IF(GU394="","SIN ESTADO",IF(GW394&lt;&gt;"","PAGA",IF(GV394&gt;0,"VENCIDA",IF(GV394&gt;=-5,"POR VENCER","AL DÍA"))))</f>
        <v>SIN ESTADO</v>
      </c>
      <c r="HA394" t="str">
        <f>IF(N($H394)&lt;34,"",IF(GU394="","",GU394+31))</f>
        <v/>
      </c>
      <c r="HB394" t="str">
        <f>IF(HA394="","",TODAY()-HA394)</f>
        <v/>
      </c>
      <c r="HE394" t="str">
        <f>IF(HA394="","SIN ESTADO",IF(HC394&lt;&gt;"","PAGA",IF(HB394&gt;0,"VENCIDA",IF(HB394&gt;=-5,"POR VENCER","AL DÍA"))))</f>
        <v>SIN ESTADO</v>
      </c>
      <c r="HG394" t="str">
        <f>IF(N($H394)&lt;35,"",IF(HA394="","",HA394+31))</f>
        <v/>
      </c>
      <c r="HH394" t="str">
        <f>IF(HG394="","",TODAY()-HG394)</f>
        <v/>
      </c>
      <c r="HK394" t="str">
        <f>IF(HG394="","SIN ESTADO",IF(HI394&lt;&gt;"","PAGA",IF(HH394&gt;0,"VENCIDA",IF(HH394&gt;=-5,"POR VENCER","AL DÍA"))))</f>
        <v>SIN ESTADO</v>
      </c>
      <c r="HM394" t="str">
        <f>IF(N($H394)&lt;36,"",IF(HG394="","",HG394+31))</f>
        <v/>
      </c>
      <c r="HN394" t="str">
        <f>IF(HM394="","",TODAY()-HM394)</f>
        <v/>
      </c>
      <c r="HQ394" t="str">
        <f>IF(HM394="","SIN ESTADO",IF(HO394&lt;&gt;"","PAGA",IF(HN394&gt;0,"VENCIDA",IF(HN394&gt;=-5,"POR VENCER","AL DÍA"))))</f>
        <v>SIN ESTADO</v>
      </c>
      <c r="HS394">
        <f>N394+T394+Z394+AF394+AL394+AR394+AX394+BD394+BJ394+BP394+BV394+CB394+CH394+CN394+CT394+CZ394+DF394+DL394+DR394+DX394+ED394+EJ394+EP394+EV394+FB394+FH394+FN394+FT394+FZ394+GF394+GL394+GR394+GX394+HD394+HJ394+HP394</f>
        <v>0</v>
      </c>
      <c r="HU394">
        <f>IFERROR(N($J394),0)</f>
        <v>0</v>
      </c>
      <c r="HW394">
        <f>SUMPRODUCT((MOD(COLUMN($M394:$HR394)-COLUMN($M394),6)=0)*ISNUMBER($M394:$HR394)*($M394:$HR394&gt;=RESUMEN!$C$26)*($M394:$HR394&lt;=RESUMEN!$C$27)*IFERROR(N($N394:$HS394),0))</f>
        <v>0</v>
      </c>
      <c r="HX394">
        <f>SUMPRODUCT((MOD(COLUMN($M394:$HR394)-COLUMN($M394),6)=0)*ISNUMBER($M394:$HR394)*($M394:$HR394&gt;=RESUMEN!$C$26)*($M394:$HR394&lt;=RESUMEN!$C$27))</f>
        <v>0</v>
      </c>
    </row>
    <row r="395">
      <c r="B395">
        <f>VENTAS!A394</f>
        <v>392</v>
      </c>
      <c r="C395" t="str">
        <f>VENTAS!B394</f>
        <v xml:space="preserve">LC2 - 38 - 5 </v>
      </c>
      <c r="D395" t="str">
        <f>VENTAS!C394</f>
        <v>VENDIDO</v>
      </c>
      <c r="E395">
        <f>VENTAS!D394</f>
        <v>28000000</v>
      </c>
      <c r="F395">
        <f>VENTAS!J394</f>
        <v>24000000</v>
      </c>
      <c r="G395">
        <f>VENTAS!F394</f>
        <v>46132</v>
      </c>
      <c r="H395">
        <f>VENTAS!K394</f>
        <v>24</v>
      </c>
      <c r="I395" t="str">
        <f>VENTAS!M394</f>
        <v>20 DE CADA MES</v>
      </c>
      <c r="J395">
        <f>VENTAS!L394</f>
        <v>1000000</v>
      </c>
      <c r="K395">
        <f>IF(N($H395)&lt;1,"",$G395+31)</f>
        <v>46163</v>
      </c>
      <c r="L395">
        <f>IF(K395="","",TODAY()-K395)</f>
        <v>155</v>
      </c>
      <c r="M395">
        <v>46163</v>
      </c>
      <c r="N395">
        <v>1000000</v>
      </c>
      <c r="O395" t="str">
        <f>IF(K395="","SIN ESTADO",IF(M395&lt;&gt;"","PAGA",IF(L395&gt;0,"VENCIDA",IF(L395&gt;=-5,"POR VENCER","AL DÍA"))))</f>
        <v>PAGA</v>
      </c>
      <c r="P395" t="str">
        <v>TRANSFERENCIA</v>
      </c>
      <c r="Q395">
        <f>IF(N($H395)&lt;2,"",IF(K395="","",K395+31))</f>
        <v>46194</v>
      </c>
      <c r="R395">
        <f>IF(Q395="","",TODAY()-Q395)</f>
        <v>124</v>
      </c>
      <c r="S395">
        <v>46205</v>
      </c>
      <c r="T395">
        <v>1000000</v>
      </c>
      <c r="U395" t="str">
        <f>IF(Q395="","SIN ESTADO",IF(S395&lt;&gt;"","PAGA",IF(R395&gt;0,"VENCIDA",IF(R395&gt;=-5,"POR VENCER","AL DÍA"))))</f>
        <v>PAGA</v>
      </c>
      <c r="V395" t="str">
        <v>TRANSFERENCIA</v>
      </c>
      <c r="W395">
        <f>IF(N($H395)&lt;3,"",IF(Q395="","",Q395+31))</f>
        <v>46225</v>
      </c>
      <c r="X395">
        <f>IF(W395="","",TODAY()-W395)</f>
        <v>93</v>
      </c>
      <c r="Y395">
        <v>46249</v>
      </c>
      <c r="Z395">
        <v>1000000</v>
      </c>
      <c r="AA395" t="str">
        <f>IF(W395="","SIN ESTADO",IF(Y395&lt;&gt;"","PAGA",IF(X395&gt;0,"VENCIDA",IF(X395&gt;=-5,"POR VENCER","AL DÍA"))))</f>
        <v>PAGA</v>
      </c>
      <c r="AB395" t="str">
        <v>TRANSFERENCIA</v>
      </c>
      <c r="AC395">
        <f>IF(N($H395)&lt;4,"",IF(W395="","",W395+31))</f>
        <v>46256</v>
      </c>
      <c r="AD395">
        <f>IF(AC395="","",TODAY()-AC395)</f>
        <v>62</v>
      </c>
      <c r="AE395">
        <v>46280</v>
      </c>
      <c r="AF395">
        <v>5000000</v>
      </c>
      <c r="AG395" t="str">
        <f>IF(AC395="","SIN ESTADO",IF(AE395&lt;&gt;"","PAGA",IF(AD395&gt;0,"VENCIDA",IF(AD395&gt;=-5,"POR VENCER","AL DÍA"))))</f>
        <v>PAGA</v>
      </c>
      <c r="AH395" t="str">
        <v>TRANSFERENCIA</v>
      </c>
      <c r="AI395">
        <f>IF(N($H395)&lt;5,"",IF(AC395="","",AC395+31))</f>
        <v>46287</v>
      </c>
      <c r="AJ395">
        <f>IF(AI395="","",TODAY()-AI395)</f>
        <v>31</v>
      </c>
      <c r="AK395">
        <v>46280</v>
      </c>
      <c r="AM395" t="str">
        <f>IF(AI395="","SIN ESTADO",IF(AK395&lt;&gt;"","PAGA",IF(AJ395&gt;0,"VENCIDA",IF(AJ395&gt;=-5,"POR VENCER","AL DÍA"))))</f>
        <v>PAGA</v>
      </c>
      <c r="AO395">
        <f>IF(N($H395)&lt;6,"",IF(AI395="","",AI395+31))</f>
        <v>46318</v>
      </c>
      <c r="AP395">
        <f>IF(AO395="","",TODAY()-AO395)</f>
        <v>0</v>
      </c>
      <c r="AQ395">
        <v>46280</v>
      </c>
      <c r="AS395" t="str">
        <f>IF(AO395="","SIN ESTADO",IF(AQ395&lt;&gt;"","PAGA",IF(AP395&gt;0,"VENCIDA",IF(AP395&gt;=-5,"POR VENCER","AL DÍA"))))</f>
        <v>PAGA</v>
      </c>
      <c r="AU395">
        <f>IF(N($H395)&lt;7,"",IF(AO395="","",AO395+31))</f>
        <v>46349</v>
      </c>
      <c r="AV395">
        <f>IF(AU395="","",TODAY()-AU395)</f>
        <v>-31</v>
      </c>
      <c r="AW395">
        <v>46280</v>
      </c>
      <c r="AY395" t="str">
        <f>IF(AU395="","SIN ESTADO",IF(AW395&lt;&gt;"","PAGA",IF(AV395&gt;0,"VENCIDA",IF(AV395&gt;=-5,"POR VENCER","AL DÍA"))))</f>
        <v>PAGA</v>
      </c>
      <c r="BA395">
        <f>IF(N($H395)&lt;8,"",IF(AU395="","",AU395+31))</f>
        <v>46380</v>
      </c>
      <c r="BB395">
        <f>IF(BA395="","",TODAY()-BA395)</f>
        <v>-62</v>
      </c>
      <c r="BC395">
        <v>46280</v>
      </c>
      <c r="BE395" t="str">
        <f>IF(BA395="","SIN ESTADO",IF(BC395&lt;&gt;"","PAGA",IF(BB395&gt;0,"VENCIDA",IF(BB395&gt;=-5,"POR VENCER","AL DÍA"))))</f>
        <v>PAGA</v>
      </c>
      <c r="BG395">
        <f>IF(N($H395)&lt;9,"",IF(BA395="","",BA395+31))</f>
        <v>46411</v>
      </c>
      <c r="BH395">
        <f>IF(BG395="","",TODAY()-BG395)</f>
        <v>-93</v>
      </c>
      <c r="BK395" t="str">
        <f>IF(BG395="","SIN ESTADO",IF(BI395&lt;&gt;"","PAGA",IF(BH395&gt;0,"VENCIDA",IF(BH395&gt;=-5,"POR VENCER","AL DÍA"))))</f>
        <v>AL DÍA</v>
      </c>
      <c r="BM395">
        <f>IF(N($H395)&lt;10,"",IF(BG395="","",BG395+31))</f>
        <v>46442</v>
      </c>
      <c r="BN395">
        <f>IF(BM395="","",TODAY()-BM395)</f>
        <v>-124</v>
      </c>
      <c r="BQ395" t="str">
        <f>IF(BM395="","SIN ESTADO",IF(BO395&lt;&gt;"","PAGA",IF(BN395&gt;0,"VENCIDA",IF(BN395&gt;=-5,"POR VENCER","AL DÍA"))))</f>
        <v>AL DÍA</v>
      </c>
      <c r="BS395">
        <f>IF(N($H395)&lt;11,"",IF(BM395="","",BM395+31))</f>
        <v>46473</v>
      </c>
      <c r="BT395">
        <f>IF(BS395="","",TODAY()-BS395)</f>
        <v>-155</v>
      </c>
      <c r="BW395" t="str">
        <f>IF(BS395="","SIN ESTADO",IF(BU395&lt;&gt;"","PAGA",IF(BT395&gt;0,"VENCIDA",IF(BT395&gt;=-5,"POR VENCER","AL DÍA"))))</f>
        <v>AL DÍA</v>
      </c>
      <c r="BY395">
        <f>IF(N($H395)&lt;12,"",IF(BS395="","",BS395+31))</f>
        <v>46504</v>
      </c>
      <c r="BZ395">
        <f>IF(BY395="","",TODAY()-BY395)</f>
        <v>-186</v>
      </c>
      <c r="CC395" t="str">
        <f>IF(BY395="","SIN ESTADO",IF(CA395&lt;&gt;"","PAGA",IF(BZ395&gt;0,"VENCIDA",IF(BZ395&gt;=-5,"POR VENCER","AL DÍA"))))</f>
        <v>AL DÍA</v>
      </c>
      <c r="CE395">
        <f>IF(N($H395)&lt;13,"",IF(BY395="","",BY395+31))</f>
        <v>46535</v>
      </c>
      <c r="CF395">
        <f>IF(CE395="","",TODAY()-CE395)</f>
        <v>-217</v>
      </c>
      <c r="CI395" t="str">
        <f>IF(CE395="","SIN ESTADO",IF(CG395&lt;&gt;"","PAGA",IF(CF395&gt;0,"VENCIDA",IF(CF395&gt;=-5,"POR VENCER","AL DÍA"))))</f>
        <v>AL DÍA</v>
      </c>
      <c r="CK395">
        <f>IF(N($H395)&lt;14,"",IF(CE395="","",CE395+31))</f>
        <v>46566</v>
      </c>
      <c r="CL395">
        <f>IF(CK395="","",TODAY()-CK395)</f>
        <v>-248</v>
      </c>
      <c r="CO395" t="str">
        <f>IF(CK395="","SIN ESTADO",IF(CM395&lt;&gt;"","PAGA",IF(CL395&gt;0,"VENCIDA",IF(CL395&gt;=-5,"POR VENCER","AL DÍA"))))</f>
        <v>AL DÍA</v>
      </c>
      <c r="CQ395">
        <f>IF(N($H395)&lt;15,"",IF(CK395="","",CK395+31))</f>
        <v>46597</v>
      </c>
      <c r="CR395">
        <f>IF(CQ395="","",TODAY()-CQ395)</f>
        <v>-279</v>
      </c>
      <c r="CU395" t="str">
        <f>IF(CQ395="","SIN ESTADO",IF(CS395&lt;&gt;"","PAGA",IF(CR395&gt;0,"VENCIDA",IF(CR395&gt;=-5,"POR VENCER","AL DÍA"))))</f>
        <v>AL DÍA</v>
      </c>
      <c r="CW395">
        <f>IF(N($H395)&lt;16,"",IF(CQ395="","",CQ395+31))</f>
        <v>46628</v>
      </c>
      <c r="CX395">
        <f>IF(CW395="","",TODAY()-CW395)</f>
        <v>-310</v>
      </c>
      <c r="DA395" t="str">
        <f>IF(CW395="","SIN ESTADO",IF(CY395&lt;&gt;"","PAGA",IF(CX395&gt;0,"VENCIDA",IF(CX395&gt;=-5,"POR VENCER","AL DÍA"))))</f>
        <v>AL DÍA</v>
      </c>
      <c r="DC395">
        <f>IF(N($H395)&lt;17,"",IF(CW395="","",CW395+31))</f>
        <v>46659</v>
      </c>
      <c r="DD395">
        <f>IF(DC395="","",TODAY()-DC395)</f>
        <v>-341</v>
      </c>
      <c r="DG395" t="str">
        <f>IF(DC395="","SIN ESTADO",IF(DE395&lt;&gt;"","PAGA",IF(DD395&gt;0,"VENCIDA",IF(DD395&gt;=-5,"POR VENCER","AL DÍA"))))</f>
        <v>AL DÍA</v>
      </c>
      <c r="DI395">
        <f>IF(N($H395)&lt;18,"",IF(DC395="","",DC395+31))</f>
        <v>46690</v>
      </c>
      <c r="DJ395">
        <f>IF(DI395="","",TODAY()-DI395)</f>
        <v>-372</v>
      </c>
      <c r="DM395" t="str">
        <f>IF(DI395="","SIN ESTADO",IF(DK395&lt;&gt;"","PAGA",IF(DJ395&gt;0,"VENCIDA",IF(DJ395&gt;=-5,"POR VENCER","AL DÍA"))))</f>
        <v>AL DÍA</v>
      </c>
      <c r="DO395">
        <f>IF(N($H395)&lt;19,"",IF(DI395="","",DI395+31))</f>
        <v>46721</v>
      </c>
      <c r="DP395">
        <f>IF(DO395="","",TODAY()-DO395)</f>
        <v>-403</v>
      </c>
      <c r="DS395" t="str">
        <f>IF(DO395="","SIN ESTADO",IF(DQ395&lt;&gt;"","PAGA",IF(DP395&gt;0,"VENCIDA",IF(DP395&gt;=-5,"POR VENCER","AL DÍA"))))</f>
        <v>AL DÍA</v>
      </c>
      <c r="DU395">
        <f>IF(N($H395)&lt;20,"",IF(DO395="","",DO395+31))</f>
        <v>46752</v>
      </c>
      <c r="DV395">
        <f>IF(DU395="","",TODAY()-DU395)</f>
        <v>-434</v>
      </c>
      <c r="DY395" t="str">
        <f>IF(DU395="","SIN ESTADO",IF(DW395&lt;&gt;"","PAGA",IF(DV395&gt;0,"VENCIDA",IF(DV395&gt;=-5,"POR VENCER","AL DÍA"))))</f>
        <v>AL DÍA</v>
      </c>
      <c r="EA395">
        <f>IF(N($H395)&lt;21,"",IF(DU395="","",DU395+31))</f>
        <v>46783</v>
      </c>
      <c r="EB395">
        <f>IF(EA395="","",TODAY()-EA395)</f>
        <v>-465</v>
      </c>
      <c r="EE395" t="str">
        <f>IF(EA395="","SIN ESTADO",IF(EC395&lt;&gt;"","PAGA",IF(EB395&gt;0,"VENCIDA",IF(EB395&gt;=-5,"POR VENCER","AL DÍA"))))</f>
        <v>AL DÍA</v>
      </c>
      <c r="EG395">
        <f>IF(N($H395)&lt;22,"",IF(EA395="","",EA395+31))</f>
        <v>46814</v>
      </c>
      <c r="EH395">
        <f>IF(EG395="","",TODAY()-EG395)</f>
        <v>-496</v>
      </c>
      <c r="EK395" t="str">
        <f>IF(EG395="","SIN ESTADO",IF(EI395&lt;&gt;"","PAGA",IF(EH395&gt;0,"VENCIDA",IF(EH395&gt;=-5,"POR VENCER","AL DÍA"))))</f>
        <v>AL DÍA</v>
      </c>
      <c r="EM395">
        <f>IF(N($H395)&lt;23,"",IF(EG395="","",EG395+31))</f>
        <v>46845</v>
      </c>
      <c r="EN395">
        <f>IF(EM395="","",TODAY()-EM395)</f>
        <v>-527</v>
      </c>
      <c r="EQ395" t="str">
        <f>IF(EM395="","SIN ESTADO",IF(EO395&lt;&gt;"","PAGA",IF(EN395&gt;0,"VENCIDA",IF(EN395&gt;=-5,"POR VENCER","AL DÍA"))))</f>
        <v>AL DÍA</v>
      </c>
      <c r="ES395">
        <f>IF(N($H395)&lt;24,"",IF(EM395="","",EM395+31))</f>
        <v>46876</v>
      </c>
      <c r="ET395">
        <f>IF(ES395="","",TODAY()-ES395)</f>
        <v>-558</v>
      </c>
      <c r="EW395" t="str">
        <f>IF(ES395="","SIN ESTADO",IF(EU395&lt;&gt;"","PAGA",IF(ET395&gt;0,"VENCIDA",IF(ET395&gt;=-5,"POR VENCER","AL DÍA"))))</f>
        <v>AL DÍA</v>
      </c>
      <c r="EY395" t="str">
        <f>IF(N($H395)&lt;25,"",IF(ES395="","",ES395+31))</f>
        <v/>
      </c>
      <c r="EZ395" t="str">
        <f>IF(EY395="","",TODAY()-EY395)</f>
        <v/>
      </c>
      <c r="FC395" t="str">
        <f>IF(EY395="","SIN ESTADO",IF(FA395&lt;&gt;"","PAGA",IF(EZ395&gt;0,"VENCIDA",IF(EZ395&gt;=-5,"POR VENCER","AL DÍA"))))</f>
        <v>SIN ESTADO</v>
      </c>
      <c r="FE395" t="str">
        <f>IF(N($H395)&lt;26,"",IF(EY395="","",EY395+31))</f>
        <v/>
      </c>
      <c r="FF395" t="str">
        <f>IF(FE395="","",TODAY()-FE395)</f>
        <v/>
      </c>
      <c r="FI395" t="str">
        <f>IF(FE395="","SIN ESTADO",IF(FG395&lt;&gt;"","PAGA",IF(FF395&gt;0,"VENCIDA",IF(FF395&gt;=-5,"POR VENCER","AL DÍA"))))</f>
        <v>SIN ESTADO</v>
      </c>
      <c r="FK395" t="str">
        <f>IF(N($H395)&lt;27,"",IF(FE395="","",FE395+31))</f>
        <v/>
      </c>
      <c r="FL395" t="str">
        <f>IF(FK395="","",TODAY()-FK395)</f>
        <v/>
      </c>
      <c r="FO395" t="str">
        <f>IF(FK395="","SIN ESTADO",IF(FM395&lt;&gt;"","PAGA",IF(FL395&gt;0,"VENCIDA",IF(FL395&gt;=-5,"POR VENCER","AL DÍA"))))</f>
        <v>SIN ESTADO</v>
      </c>
      <c r="FQ395" t="str">
        <f>IF(N($H395)&lt;28,"",IF(FK395="","",FK395+31))</f>
        <v/>
      </c>
      <c r="FR395" t="str">
        <f>IF(FQ395="","",TODAY()-FQ395)</f>
        <v/>
      </c>
      <c r="FU395" t="str">
        <f>IF(FQ395="","SIN ESTADO",IF(FS395&lt;&gt;"","PAGA",IF(FR395&gt;0,"VENCIDA",IF(FR395&gt;=-5,"POR VENCER","AL DÍA"))))</f>
        <v>SIN ESTADO</v>
      </c>
      <c r="FW395" t="str">
        <f>IF(N($H395)&lt;29,"",IF(FQ395="","",FQ395+31))</f>
        <v/>
      </c>
      <c r="FX395" t="str">
        <f>IF(FW395="","",TODAY()-FW395)</f>
        <v/>
      </c>
      <c r="GA395" t="str">
        <f>IF(FW395="","SIN ESTADO",IF(FY395&lt;&gt;"","PAGA",IF(FX395&gt;0,"VENCIDA",IF(FX395&gt;=-5,"POR VENCER","AL DÍA"))))</f>
        <v>SIN ESTADO</v>
      </c>
      <c r="GC395" t="str">
        <f>IF(N($H395)&lt;30,"",IF(FW395="","",FW395+31))</f>
        <v/>
      </c>
      <c r="GD395" t="str">
        <f>IF(GC395="","",TODAY()-GC395)</f>
        <v/>
      </c>
      <c r="GG395" t="str">
        <f>IF(GC395="","SIN ESTADO",IF(GE395&lt;&gt;"","PAGA",IF(GD395&gt;0,"VENCIDA",IF(GD395&gt;=-5,"POR VENCER","AL DÍA"))))</f>
        <v>SIN ESTADO</v>
      </c>
      <c r="GI395" t="str">
        <f>IF(N($H395)&lt;31,"",IF(GC395="","",GC395+31))</f>
        <v/>
      </c>
      <c r="GJ395" t="str">
        <f>IF(GI395="","",TODAY()-GI395)</f>
        <v/>
      </c>
      <c r="GM395" t="str">
        <f>IF(GI395="","SIN ESTADO",IF(GK395&lt;&gt;"","PAGA",IF(GJ395&gt;0,"VENCIDA",IF(GJ395&gt;=-5,"POR VENCER","AL DÍA"))))</f>
        <v>SIN ESTADO</v>
      </c>
      <c r="GO395" t="str">
        <f>IF(N($H395)&lt;32,"",IF(GI395="","",GI395+31))</f>
        <v/>
      </c>
      <c r="GP395" t="str">
        <f>IF(GO395="","",TODAY()-GO395)</f>
        <v/>
      </c>
      <c r="GS395" t="str">
        <f>IF(GO395="","SIN ESTADO",IF(GQ395&lt;&gt;"","PAGA",IF(GP395&gt;0,"VENCIDA",IF(GP395&gt;=-5,"POR VENCER","AL DÍA"))))</f>
        <v>SIN ESTADO</v>
      </c>
      <c r="GU395" t="str">
        <f>IF(N($H395)&lt;33,"",IF(GO395="","",GO395+31))</f>
        <v/>
      </c>
      <c r="GV395" t="str">
        <f>IF(GU395="","",TODAY()-GU395)</f>
        <v/>
      </c>
      <c r="GY395" t="str">
        <f>IF(GU395="","SIN ESTADO",IF(GW395&lt;&gt;"","PAGA",IF(GV395&gt;0,"VENCIDA",IF(GV395&gt;=-5,"POR VENCER","AL DÍA"))))</f>
        <v>SIN ESTADO</v>
      </c>
      <c r="HA395" t="str">
        <f>IF(N($H395)&lt;34,"",IF(GU395="","",GU395+31))</f>
        <v/>
      </c>
      <c r="HB395" t="str">
        <f>IF(HA395="","",TODAY()-HA395)</f>
        <v/>
      </c>
      <c r="HE395" t="str">
        <f>IF(HA395="","SIN ESTADO",IF(HC395&lt;&gt;"","PAGA",IF(HB395&gt;0,"VENCIDA",IF(HB395&gt;=-5,"POR VENCER","AL DÍA"))))</f>
        <v>SIN ESTADO</v>
      </c>
      <c r="HG395" t="str">
        <f>IF(N($H395)&lt;35,"",IF(HA395="","",HA395+31))</f>
        <v/>
      </c>
      <c r="HH395" t="str">
        <f>IF(HG395="","",TODAY()-HG395)</f>
        <v/>
      </c>
      <c r="HK395" t="str">
        <f>IF(HG395="","SIN ESTADO",IF(HI395&lt;&gt;"","PAGA",IF(HH395&gt;0,"VENCIDA",IF(HH395&gt;=-5,"POR VENCER","AL DÍA"))))</f>
        <v>SIN ESTADO</v>
      </c>
      <c r="HM395" t="str">
        <f>IF(N($H395)&lt;36,"",IF(HG395="","",HG395+31))</f>
        <v/>
      </c>
      <c r="HN395" t="str">
        <f>IF(HM395="","",TODAY()-HM395)</f>
        <v/>
      </c>
      <c r="HQ395" t="str">
        <f>IF(HM395="","SIN ESTADO",IF(HO395&lt;&gt;"","PAGA",IF(HN395&gt;0,"VENCIDA",IF(HN395&gt;=-5,"POR VENCER","AL DÍA"))))</f>
        <v>SIN ESTADO</v>
      </c>
      <c r="HS395">
        <f>N395+T395+Z395+AF395+AL395+AR395+AX395+BD395+BJ395+BP395+BV395+CB395+CH395+CN395+CT395+CZ395+DF395+DL395+DR395+DX395+ED395+EJ395+EP395+EV395+FB395+FH395+FN395+FT395+FZ395+GF395+GL395+GR395+GX395+HD395+HJ395+HP395</f>
        <v>8000000</v>
      </c>
      <c r="HU395">
        <f>IFERROR(N($J395),0)</f>
        <v>1000000</v>
      </c>
      <c r="HW395">
        <f>SUMPRODUCT((MOD(COLUMN($M395:$HR395)-COLUMN($M395),6)=0)*ISNUMBER($M395:$HR395)*($M395:$HR395&gt;=RESUMEN!$C$26)*($M395:$HR395&lt;=RESUMEN!$C$27)*IFERROR(N($N395:$HS395),0))</f>
        <v>1000000</v>
      </c>
      <c r="HX395">
        <f>SUMPRODUCT((MOD(COLUMN($M395:$HR395)-COLUMN($M395),6)=0)*ISNUMBER($M395:$HR395)*($M395:$HR395&gt;=RESUMEN!$C$26)*($M395:$HR395&lt;=RESUMEN!$C$27))</f>
        <v>1</v>
      </c>
    </row>
    <row r="396">
      <c r="B396">
        <f>VENTAS!A395</f>
        <v>393</v>
      </c>
      <c r="C396" t="str">
        <f>VENTAS!B395</f>
        <v xml:space="preserve">LC2 - 38 - 6 </v>
      </c>
      <c r="D396" t="str">
        <f>VENTAS!C395</f>
        <v>VENDIDO</v>
      </c>
      <c r="E396">
        <f>VENTAS!D395</f>
        <v>29889000</v>
      </c>
      <c r="F396">
        <f>VENTAS!J395</f>
        <v>25889000</v>
      </c>
      <c r="G396">
        <f>VENTAS!F395</f>
        <v>46101</v>
      </c>
      <c r="H396">
        <f>VENTAS!K395</f>
        <v>24</v>
      </c>
      <c r="I396" t="str">
        <f>VENTAS!M395</f>
        <v xml:space="preserve">20 DE CADA MES </v>
      </c>
      <c r="J396">
        <f>VENTAS!L395</f>
        <v>1078708.3333333333</v>
      </c>
      <c r="K396">
        <f>IF(N($H396)&lt;1,"",$G396+31)</f>
        <v>46132</v>
      </c>
      <c r="L396">
        <f>IF(K396="","",TODAY()-K396)</f>
        <v>186</v>
      </c>
      <c r="M396">
        <v>46132</v>
      </c>
      <c r="N396">
        <v>1000000</v>
      </c>
      <c r="O396" t="str">
        <f>IF(K396="","SIN ESTADO",IF(M396&lt;&gt;"","PAGA",IF(L396&gt;0,"VENCIDA",IF(L396&gt;=-5,"POR VENCER","AL DÍA"))))</f>
        <v>PAGA</v>
      </c>
      <c r="P396" t="str">
        <v>TRANSFERENCIA</v>
      </c>
      <c r="Q396">
        <f>IF(N($H396)&lt;2,"",IF(K396="","",K396+31))</f>
        <v>46163</v>
      </c>
      <c r="R396">
        <f>IF(Q396="","",TODAY()-Q396)</f>
        <v>155</v>
      </c>
      <c r="S396">
        <v>46163</v>
      </c>
      <c r="T396">
        <v>1078800</v>
      </c>
      <c r="U396" t="str">
        <f>IF(Q396="","SIN ESTADO",IF(S396&lt;&gt;"","PAGA",IF(R396&gt;0,"VENCIDA",IF(R396&gt;=-5,"POR VENCER","AL DÍA"))))</f>
        <v>PAGA</v>
      </c>
      <c r="V396" t="str">
        <v>TRANSFERENCIA</v>
      </c>
      <c r="W396">
        <f>IF(N($H396)&lt;3,"",IF(Q396="","",Q396+31))</f>
        <v>46194</v>
      </c>
      <c r="X396">
        <f>IF(W396="","",TODAY()-W396)</f>
        <v>124</v>
      </c>
      <c r="Y396">
        <v>46194</v>
      </c>
      <c r="Z396">
        <v>1078800</v>
      </c>
      <c r="AA396" t="str">
        <f>IF(W396="","SIN ESTADO",IF(Y396&lt;&gt;"","PAGA",IF(X396&gt;0,"VENCIDA",IF(X396&gt;=-5,"POR VENCER","AL DÍA"))))</f>
        <v>PAGA</v>
      </c>
      <c r="AB396" t="str">
        <v>TRANSFERENCIA</v>
      </c>
      <c r="AC396">
        <f>IF(N($H396)&lt;4,"",IF(W396="","",W396+31))</f>
        <v>46225</v>
      </c>
      <c r="AD396">
        <f>IF(AC396="","",TODAY()-AC396)</f>
        <v>93</v>
      </c>
      <c r="AE396">
        <v>46224</v>
      </c>
      <c r="AF396">
        <v>1078800</v>
      </c>
      <c r="AG396" t="str">
        <f>IF(AC396="","SIN ESTADO",IF(AE396&lt;&gt;"","PAGA",IF(AD396&gt;0,"VENCIDA",IF(AD396&gt;=-5,"POR VENCER","AL DÍA"))))</f>
        <v>PAGA</v>
      </c>
      <c r="AH396" t="str">
        <v>TRANSFERENCIA</v>
      </c>
      <c r="AI396">
        <f>IF(N($H396)&lt;5,"",IF(AC396="","",AC396+31))</f>
        <v>46256</v>
      </c>
      <c r="AJ396">
        <f>IF(AI396="","",TODAY()-AI396)</f>
        <v>62</v>
      </c>
      <c r="AK396">
        <v>46256</v>
      </c>
      <c r="AL396">
        <v>1078800</v>
      </c>
      <c r="AM396" t="str">
        <f>IF(AI396="","SIN ESTADO",IF(AK396&lt;&gt;"","PAGA",IF(AJ396&gt;0,"VENCIDA",IF(AJ396&gt;=-5,"POR VENCER","AL DÍA"))))</f>
        <v>PAGA</v>
      </c>
      <c r="AN396" t="str">
        <v>TRANSFERENCIA</v>
      </c>
      <c r="AO396">
        <f>IF(N($H396)&lt;6,"",IF(AI396="","",AI396+31))</f>
        <v>46287</v>
      </c>
      <c r="AP396">
        <f>IF(AO396="","",TODAY()-AO396)</f>
        <v>31</v>
      </c>
      <c r="AQ396">
        <v>46288</v>
      </c>
      <c r="AR396">
        <v>1078000</v>
      </c>
      <c r="AS396" t="str">
        <f>IF(AO396="","SIN ESTADO",IF(AQ396&lt;&gt;"","PAGA",IF(AP396&gt;0,"VENCIDA",IF(AP396&gt;=-5,"POR VENCER","AL DÍA"))))</f>
        <v>PAGA</v>
      </c>
      <c r="AT396" t="str">
        <v>TRANSFERENCIA</v>
      </c>
      <c r="AU396">
        <f>IF(N($H396)&lt;7,"",IF(AO396="","",AO396+31))</f>
        <v>46318</v>
      </c>
      <c r="AV396">
        <f>IF(AU396="","",TODAY()-AU396)</f>
        <v>0</v>
      </c>
      <c r="AY396" t="str">
        <f>IF(AU396="","SIN ESTADO",IF(AW396&lt;&gt;"","PAGA",IF(AV396&gt;0,"VENCIDA",IF(AV396&gt;=-5,"POR VENCER","AL DÍA"))))</f>
        <v>POR VENCER</v>
      </c>
      <c r="BA396">
        <f>IF(N($H396)&lt;8,"",IF(AU396="","",AU396+31))</f>
        <v>46349</v>
      </c>
      <c r="BB396">
        <f>IF(BA396="","",TODAY()-BA396)</f>
        <v>-31</v>
      </c>
      <c r="BE396" t="str">
        <f>IF(BA396="","SIN ESTADO",IF(BC396&lt;&gt;"","PAGA",IF(BB396&gt;0,"VENCIDA",IF(BB396&gt;=-5,"POR VENCER","AL DÍA"))))</f>
        <v>AL DÍA</v>
      </c>
      <c r="BG396">
        <f>IF(N($H396)&lt;9,"",IF(BA396="","",BA396+31))</f>
        <v>46380</v>
      </c>
      <c r="BH396">
        <f>IF(BG396="","",TODAY()-BG396)</f>
        <v>-62</v>
      </c>
      <c r="BK396" t="str">
        <f>IF(BG396="","SIN ESTADO",IF(BI396&lt;&gt;"","PAGA",IF(BH396&gt;0,"VENCIDA",IF(BH396&gt;=-5,"POR VENCER","AL DÍA"))))</f>
        <v>AL DÍA</v>
      </c>
      <c r="BM396">
        <f>IF(N($H396)&lt;10,"",IF(BG396="","",BG396+31))</f>
        <v>46411</v>
      </c>
      <c r="BN396">
        <f>IF(BM396="","",TODAY()-BM396)</f>
        <v>-93</v>
      </c>
      <c r="BQ396" t="str">
        <f>IF(BM396="","SIN ESTADO",IF(BO396&lt;&gt;"","PAGA",IF(BN396&gt;0,"VENCIDA",IF(BN396&gt;=-5,"POR VENCER","AL DÍA"))))</f>
        <v>AL DÍA</v>
      </c>
      <c r="BS396">
        <f>IF(N($H396)&lt;11,"",IF(BM396="","",BM396+31))</f>
        <v>46442</v>
      </c>
      <c r="BT396">
        <f>IF(BS396="","",TODAY()-BS396)</f>
        <v>-124</v>
      </c>
      <c r="BW396" t="str">
        <f>IF(BS396="","SIN ESTADO",IF(BU396&lt;&gt;"","PAGA",IF(BT396&gt;0,"VENCIDA",IF(BT396&gt;=-5,"POR VENCER","AL DÍA"))))</f>
        <v>AL DÍA</v>
      </c>
      <c r="BY396">
        <f>IF(N($H396)&lt;12,"",IF(BS396="","",BS396+31))</f>
        <v>46473</v>
      </c>
      <c r="BZ396">
        <f>IF(BY396="","",TODAY()-BY396)</f>
        <v>-155</v>
      </c>
      <c r="CC396" t="str">
        <f>IF(BY396="","SIN ESTADO",IF(CA396&lt;&gt;"","PAGA",IF(BZ396&gt;0,"VENCIDA",IF(BZ396&gt;=-5,"POR VENCER","AL DÍA"))))</f>
        <v>AL DÍA</v>
      </c>
      <c r="CE396">
        <f>IF(N($H396)&lt;13,"",IF(BY396="","",BY396+31))</f>
        <v>46504</v>
      </c>
      <c r="CF396">
        <f>IF(CE396="","",TODAY()-CE396)</f>
        <v>-186</v>
      </c>
      <c r="CI396" t="str">
        <f>IF(CE396="","SIN ESTADO",IF(CG396&lt;&gt;"","PAGA",IF(CF396&gt;0,"VENCIDA",IF(CF396&gt;=-5,"POR VENCER","AL DÍA"))))</f>
        <v>AL DÍA</v>
      </c>
      <c r="CK396">
        <f>IF(N($H396)&lt;14,"",IF(CE396="","",CE396+31))</f>
        <v>46535</v>
      </c>
      <c r="CL396">
        <f>IF(CK396="","",TODAY()-CK396)</f>
        <v>-217</v>
      </c>
      <c r="CO396" t="str">
        <f>IF(CK396="","SIN ESTADO",IF(CM396&lt;&gt;"","PAGA",IF(CL396&gt;0,"VENCIDA",IF(CL396&gt;=-5,"POR VENCER","AL DÍA"))))</f>
        <v>AL DÍA</v>
      </c>
      <c r="CQ396">
        <f>IF(N($H396)&lt;15,"",IF(CK396="","",CK396+31))</f>
        <v>46566</v>
      </c>
      <c r="CR396">
        <f>IF(CQ396="","",TODAY()-CQ396)</f>
        <v>-248</v>
      </c>
      <c r="CU396" t="str">
        <f>IF(CQ396="","SIN ESTADO",IF(CS396&lt;&gt;"","PAGA",IF(CR396&gt;0,"VENCIDA",IF(CR396&gt;=-5,"POR VENCER","AL DÍA"))))</f>
        <v>AL DÍA</v>
      </c>
      <c r="CW396">
        <f>IF(N($H396)&lt;16,"",IF(CQ396="","",CQ396+31))</f>
        <v>46597</v>
      </c>
      <c r="CX396">
        <f>IF(CW396="","",TODAY()-CW396)</f>
        <v>-279</v>
      </c>
      <c r="DA396" t="str">
        <f>IF(CW396="","SIN ESTADO",IF(CY396&lt;&gt;"","PAGA",IF(CX396&gt;0,"VENCIDA",IF(CX396&gt;=-5,"POR VENCER","AL DÍA"))))</f>
        <v>AL DÍA</v>
      </c>
      <c r="DC396">
        <f>IF(N($H396)&lt;17,"",IF(CW396="","",CW396+31))</f>
        <v>46628</v>
      </c>
      <c r="DD396">
        <f>IF(DC396="","",TODAY()-DC396)</f>
        <v>-310</v>
      </c>
      <c r="DG396" t="str">
        <f>IF(DC396="","SIN ESTADO",IF(DE396&lt;&gt;"","PAGA",IF(DD396&gt;0,"VENCIDA",IF(DD396&gt;=-5,"POR VENCER","AL DÍA"))))</f>
        <v>AL DÍA</v>
      </c>
      <c r="DI396">
        <f>IF(N($H396)&lt;18,"",IF(DC396="","",DC396+31))</f>
        <v>46659</v>
      </c>
      <c r="DJ396">
        <f>IF(DI396="","",TODAY()-DI396)</f>
        <v>-341</v>
      </c>
      <c r="DM396" t="str">
        <f>IF(DI396="","SIN ESTADO",IF(DK396&lt;&gt;"","PAGA",IF(DJ396&gt;0,"VENCIDA",IF(DJ396&gt;=-5,"POR VENCER","AL DÍA"))))</f>
        <v>AL DÍA</v>
      </c>
      <c r="DO396">
        <f>IF(N($H396)&lt;19,"",IF(DI396="","",DI396+31))</f>
        <v>46690</v>
      </c>
      <c r="DP396">
        <f>IF(DO396="","",TODAY()-DO396)</f>
        <v>-372</v>
      </c>
      <c r="DS396" t="str">
        <f>IF(DO396="","SIN ESTADO",IF(DQ396&lt;&gt;"","PAGA",IF(DP396&gt;0,"VENCIDA",IF(DP396&gt;=-5,"POR VENCER","AL DÍA"))))</f>
        <v>AL DÍA</v>
      </c>
      <c r="DU396">
        <f>IF(N($H396)&lt;20,"",IF(DO396="","",DO396+31))</f>
        <v>46721</v>
      </c>
      <c r="DV396">
        <f>IF(DU396="","",TODAY()-DU396)</f>
        <v>-403</v>
      </c>
      <c r="DY396" t="str">
        <f>IF(DU396="","SIN ESTADO",IF(DW396&lt;&gt;"","PAGA",IF(DV396&gt;0,"VENCIDA",IF(DV396&gt;=-5,"POR VENCER","AL DÍA"))))</f>
        <v>AL DÍA</v>
      </c>
      <c r="EA396">
        <f>IF(N($H396)&lt;21,"",IF(DU396="","",DU396+31))</f>
        <v>46752</v>
      </c>
      <c r="EB396">
        <f>IF(EA396="","",TODAY()-EA396)</f>
        <v>-434</v>
      </c>
      <c r="EE396" t="str">
        <f>IF(EA396="","SIN ESTADO",IF(EC396&lt;&gt;"","PAGA",IF(EB396&gt;0,"VENCIDA",IF(EB396&gt;=-5,"POR VENCER","AL DÍA"))))</f>
        <v>AL DÍA</v>
      </c>
      <c r="EG396">
        <f>IF(N($H396)&lt;22,"",IF(EA396="","",EA396+31))</f>
        <v>46783</v>
      </c>
      <c r="EH396">
        <f>IF(EG396="","",TODAY()-EG396)</f>
        <v>-465</v>
      </c>
      <c r="EK396" t="str">
        <f>IF(EG396="","SIN ESTADO",IF(EI396&lt;&gt;"","PAGA",IF(EH396&gt;0,"VENCIDA",IF(EH396&gt;=-5,"POR VENCER","AL DÍA"))))</f>
        <v>AL DÍA</v>
      </c>
      <c r="EM396">
        <f>IF(N($H396)&lt;23,"",IF(EG396="","",EG396+31))</f>
        <v>46814</v>
      </c>
      <c r="EN396">
        <f>IF(EM396="","",TODAY()-EM396)</f>
        <v>-496</v>
      </c>
      <c r="EQ396" t="str">
        <f>IF(EM396="","SIN ESTADO",IF(EO396&lt;&gt;"","PAGA",IF(EN396&gt;0,"VENCIDA",IF(EN396&gt;=-5,"POR VENCER","AL DÍA"))))</f>
        <v>AL DÍA</v>
      </c>
      <c r="ES396">
        <f>IF(N($H396)&lt;24,"",IF(EM396="","",EM396+31))</f>
        <v>46845</v>
      </c>
      <c r="ET396">
        <f>IF(ES396="","",TODAY()-ES396)</f>
        <v>-527</v>
      </c>
      <c r="EW396" t="str">
        <f>IF(ES396="","SIN ESTADO",IF(EU396&lt;&gt;"","PAGA",IF(ET396&gt;0,"VENCIDA",IF(ET396&gt;=-5,"POR VENCER","AL DÍA"))))</f>
        <v>AL DÍA</v>
      </c>
      <c r="EY396" t="str">
        <f>IF(N($H396)&lt;25,"",IF(ES396="","",ES396+31))</f>
        <v/>
      </c>
      <c r="EZ396" t="str">
        <f>IF(EY396="","",TODAY()-EY396)</f>
        <v/>
      </c>
      <c r="FC396" t="str">
        <f>IF(EY396="","SIN ESTADO",IF(FA396&lt;&gt;"","PAGA",IF(EZ396&gt;0,"VENCIDA",IF(EZ396&gt;=-5,"POR VENCER","AL DÍA"))))</f>
        <v>SIN ESTADO</v>
      </c>
      <c r="FE396" t="str">
        <f>IF(N($H396)&lt;26,"",IF(EY396="","",EY396+31))</f>
        <v/>
      </c>
      <c r="FF396" t="str">
        <f>IF(FE396="","",TODAY()-FE396)</f>
        <v/>
      </c>
      <c r="FI396" t="str">
        <f>IF(FE396="","SIN ESTADO",IF(FG396&lt;&gt;"","PAGA",IF(FF396&gt;0,"VENCIDA",IF(FF396&gt;=-5,"POR VENCER","AL DÍA"))))</f>
        <v>SIN ESTADO</v>
      </c>
      <c r="FK396" t="str">
        <f>IF(N($H396)&lt;27,"",IF(FE396="","",FE396+31))</f>
        <v/>
      </c>
      <c r="FL396" t="str">
        <f>IF(FK396="","",TODAY()-FK396)</f>
        <v/>
      </c>
      <c r="FO396" t="str">
        <f>IF(FK396="","SIN ESTADO",IF(FM396&lt;&gt;"","PAGA",IF(FL396&gt;0,"VENCIDA",IF(FL396&gt;=-5,"POR VENCER","AL DÍA"))))</f>
        <v>SIN ESTADO</v>
      </c>
      <c r="FQ396" t="str">
        <f>IF(N($H396)&lt;28,"",IF(FK396="","",FK396+31))</f>
        <v/>
      </c>
      <c r="FR396" t="str">
        <f>IF(FQ396="","",TODAY()-FQ396)</f>
        <v/>
      </c>
      <c r="FU396" t="str">
        <f>IF(FQ396="","SIN ESTADO",IF(FS396&lt;&gt;"","PAGA",IF(FR396&gt;0,"VENCIDA",IF(FR396&gt;=-5,"POR VENCER","AL DÍA"))))</f>
        <v>SIN ESTADO</v>
      </c>
      <c r="FW396" t="str">
        <f>IF(N($H396)&lt;29,"",IF(FQ396="","",FQ396+31))</f>
        <v/>
      </c>
      <c r="FX396" t="str">
        <f>IF(FW396="","",TODAY()-FW396)</f>
        <v/>
      </c>
      <c r="GA396" t="str">
        <f>IF(FW396="","SIN ESTADO",IF(FY396&lt;&gt;"","PAGA",IF(FX396&gt;0,"VENCIDA",IF(FX396&gt;=-5,"POR VENCER","AL DÍA"))))</f>
        <v>SIN ESTADO</v>
      </c>
      <c r="GC396" t="str">
        <f>IF(N($H396)&lt;30,"",IF(FW396="","",FW396+31))</f>
        <v/>
      </c>
      <c r="GD396" t="str">
        <f>IF(GC396="","",TODAY()-GC396)</f>
        <v/>
      </c>
      <c r="GG396" t="str">
        <f>IF(GC396="","SIN ESTADO",IF(GE396&lt;&gt;"","PAGA",IF(GD396&gt;0,"VENCIDA",IF(GD396&gt;=-5,"POR VENCER","AL DÍA"))))</f>
        <v>SIN ESTADO</v>
      </c>
      <c r="GI396" t="str">
        <f>IF(N($H396)&lt;31,"",IF(GC396="","",GC396+31))</f>
        <v/>
      </c>
      <c r="GJ396" t="str">
        <f>IF(GI396="","",TODAY()-GI396)</f>
        <v/>
      </c>
      <c r="GM396" t="str">
        <f>IF(GI396="","SIN ESTADO",IF(GK396&lt;&gt;"","PAGA",IF(GJ396&gt;0,"VENCIDA",IF(GJ396&gt;=-5,"POR VENCER","AL DÍA"))))</f>
        <v>SIN ESTADO</v>
      </c>
      <c r="GO396" t="str">
        <f>IF(N($H396)&lt;32,"",IF(GI396="","",GI396+31))</f>
        <v/>
      </c>
      <c r="GP396" t="str">
        <f>IF(GO396="","",TODAY()-GO396)</f>
        <v/>
      </c>
      <c r="GS396" t="str">
        <f>IF(GO396="","SIN ESTADO",IF(GQ396&lt;&gt;"","PAGA",IF(GP396&gt;0,"VENCIDA",IF(GP396&gt;=-5,"POR VENCER","AL DÍA"))))</f>
        <v>SIN ESTADO</v>
      </c>
      <c r="GU396" t="str">
        <f>IF(N($H396)&lt;33,"",IF(GO396="","",GO396+31))</f>
        <v/>
      </c>
      <c r="GV396" t="str">
        <f>IF(GU396="","",TODAY()-GU396)</f>
        <v/>
      </c>
      <c r="GY396" t="str">
        <f>IF(GU396="","SIN ESTADO",IF(GW396&lt;&gt;"","PAGA",IF(GV396&gt;0,"VENCIDA",IF(GV396&gt;=-5,"POR VENCER","AL DÍA"))))</f>
        <v>SIN ESTADO</v>
      </c>
      <c r="HA396" t="str">
        <f>IF(N($H396)&lt;34,"",IF(GU396="","",GU396+31))</f>
        <v/>
      </c>
      <c r="HB396" t="str">
        <f>IF(HA396="","",TODAY()-HA396)</f>
        <v/>
      </c>
      <c r="HE396" t="str">
        <f>IF(HA396="","SIN ESTADO",IF(HC396&lt;&gt;"","PAGA",IF(HB396&gt;0,"VENCIDA",IF(HB396&gt;=-5,"POR VENCER","AL DÍA"))))</f>
        <v>SIN ESTADO</v>
      </c>
      <c r="HG396" t="str">
        <f>IF(N($H396)&lt;35,"",IF(HA396="","",HA396+31))</f>
        <v/>
      </c>
      <c r="HH396" t="str">
        <f>IF(HG396="","",TODAY()-HG396)</f>
        <v/>
      </c>
      <c r="HK396" t="str">
        <f>IF(HG396="","SIN ESTADO",IF(HI396&lt;&gt;"","PAGA",IF(HH396&gt;0,"VENCIDA",IF(HH396&gt;=-5,"POR VENCER","AL DÍA"))))</f>
        <v>SIN ESTADO</v>
      </c>
      <c r="HM396" t="str">
        <f>IF(N($H396)&lt;36,"",IF(HG396="","",HG396+31))</f>
        <v/>
      </c>
      <c r="HN396" t="str">
        <f>IF(HM396="","",TODAY()-HM396)</f>
        <v/>
      </c>
      <c r="HQ396" t="str">
        <f>IF(HM396="","SIN ESTADO",IF(HO396&lt;&gt;"","PAGA",IF(HN396&gt;0,"VENCIDA",IF(HN396&gt;=-5,"POR VENCER","AL DÍA"))))</f>
        <v>SIN ESTADO</v>
      </c>
      <c r="HS396">
        <f>N396+T396+Z396+AF396+AL396+AR396+AX396+BD396+BJ396+BP396+BV396+CB396+CH396+CN396+CT396+CZ396+DF396+DL396+DR396+DX396+ED396+EJ396+EP396+EV396+FB396+FH396+FN396+FT396+FZ396+GF396+GL396+GR396+GX396+HD396+HJ396+HP396</f>
        <v>6393200</v>
      </c>
      <c r="HU396">
        <f>IFERROR(N($J396),0)</f>
        <v>1078708.3333333333</v>
      </c>
      <c r="HW396">
        <f>SUMPRODUCT((MOD(COLUMN($M396:$HR396)-COLUMN($M396),6)=0)*ISNUMBER($M396:$HR396)*($M396:$HR396&gt;=RESUMEN!$C$26)*($M396:$HR396&lt;=RESUMEN!$C$27)*IFERROR(N($N396:$HS396),0))</f>
        <v>1000000</v>
      </c>
      <c r="HX396">
        <f>SUMPRODUCT((MOD(COLUMN($M396:$HR396)-COLUMN($M396),6)=0)*ISNUMBER($M396:$HR396)*($M396:$HR396&gt;=RESUMEN!$C$26)*($M396:$HR396&lt;=RESUMEN!$C$27))</f>
        <v>1</v>
      </c>
    </row>
    <row r="397">
      <c r="B397">
        <f>VENTAS!A396</f>
        <v>394</v>
      </c>
      <c r="C397" t="str">
        <f>VENTAS!B396</f>
        <v xml:space="preserve">LC2 - 38 - 7 </v>
      </c>
      <c r="D397" t="str">
        <f>VENTAS!C396</f>
        <v>VENDIDO</v>
      </c>
      <c r="E397">
        <f>VENTAS!D396</f>
        <v>30365000</v>
      </c>
      <c r="F397">
        <f>VENTAS!J396</f>
        <v>26365000</v>
      </c>
      <c r="G397">
        <f>VENTAS!F396</f>
        <v>46095</v>
      </c>
      <c r="H397">
        <f>VENTAS!K396</f>
        <v>24</v>
      </c>
      <c r="I397" t="str">
        <f>VENTAS!M396</f>
        <v xml:space="preserve">14 DE CADA MES </v>
      </c>
      <c r="J397">
        <f>VENTAS!L396</f>
        <v>1098541.6666666667</v>
      </c>
      <c r="K397">
        <f>IF(N($H397)&lt;1,"",$G397+31)</f>
        <v>46126</v>
      </c>
      <c r="L397">
        <f>IF(K397="","",TODAY()-K397)</f>
        <v>192</v>
      </c>
      <c r="M397">
        <v>46127</v>
      </c>
      <c r="N397">
        <v>1098600</v>
      </c>
      <c r="O397" t="str">
        <f>IF(K397="","SIN ESTADO",IF(M397&lt;&gt;"","PAGA",IF(L397&gt;0,"VENCIDA",IF(L397&gt;=-5,"POR VENCER","AL DÍA"))))</f>
        <v>PAGA</v>
      </c>
      <c r="P397" t="str">
        <v>TRANSFERENCIA</v>
      </c>
      <c r="Q397">
        <f>IF(N($H397)&lt;2,"",IF(K397="","",K397+31))</f>
        <v>46157</v>
      </c>
      <c r="R397">
        <f>IF(Q397="","",TODAY()-Q397)</f>
        <v>161</v>
      </c>
      <c r="S397">
        <v>46156</v>
      </c>
      <c r="T397">
        <v>1098600</v>
      </c>
      <c r="U397" t="str">
        <f>IF(Q397="","SIN ESTADO",IF(S397&lt;&gt;"","PAGA",IF(R397&gt;0,"VENCIDA",IF(R397&gt;=-5,"POR VENCER","AL DÍA"))))</f>
        <v>PAGA</v>
      </c>
      <c r="V397" t="str">
        <v>TRANSFERENCIA</v>
      </c>
      <c r="W397">
        <f>IF(N($H397)&lt;3,"",IF(Q397="","",Q397+31))</f>
        <v>46188</v>
      </c>
      <c r="X397">
        <f>IF(W397="","",TODAY()-W397)</f>
        <v>130</v>
      </c>
      <c r="Y397">
        <v>46188</v>
      </c>
      <c r="Z397">
        <v>1098600</v>
      </c>
      <c r="AA397" t="str">
        <f>IF(W397="","SIN ESTADO",IF(Y397&lt;&gt;"","PAGA",IF(X397&gt;0,"VENCIDA",IF(X397&gt;=-5,"POR VENCER","AL DÍA"))))</f>
        <v>PAGA</v>
      </c>
      <c r="AB397" t="str">
        <v>TRANSFERENCIA</v>
      </c>
      <c r="AC397">
        <f>IF(N($H397)&lt;4,"",IF(W397="","",W397+31))</f>
        <v>46219</v>
      </c>
      <c r="AD397">
        <f>IF(AC397="","",TODAY()-AC397)</f>
        <v>99</v>
      </c>
      <c r="AE397">
        <v>46219</v>
      </c>
      <c r="AF397">
        <v>1098000</v>
      </c>
      <c r="AG397" t="str">
        <f>IF(AC397="","SIN ESTADO",IF(AE397&lt;&gt;"","PAGA",IF(AD397&gt;0,"VENCIDA",IF(AD397&gt;=-5,"POR VENCER","AL DÍA"))))</f>
        <v>PAGA</v>
      </c>
      <c r="AH397" t="str">
        <v>TRANSFERENCIA</v>
      </c>
      <c r="AI397">
        <f>IF(N($H397)&lt;5,"",IF(AC397="","",AC397+31))</f>
        <v>46250</v>
      </c>
      <c r="AJ397">
        <f>IF(AI397="","",TODAY()-AI397)</f>
        <v>68</v>
      </c>
      <c r="AK397">
        <v>46248</v>
      </c>
      <c r="AL397">
        <v>1098000</v>
      </c>
      <c r="AM397" t="str">
        <f>IF(AI397="","SIN ESTADO",IF(AK397&lt;&gt;"","PAGA",IF(AJ397&gt;0,"VENCIDA",IF(AJ397&gt;=-5,"POR VENCER","AL DÍA"))))</f>
        <v>PAGA</v>
      </c>
      <c r="AN397" t="str">
        <v>TRANSFERENCIA</v>
      </c>
      <c r="AO397">
        <f>IF(N($H397)&lt;6,"",IF(AI397="","",AI397+31))</f>
        <v>46281</v>
      </c>
      <c r="AP397">
        <f>IF(AO397="","",TODAY()-AO397)</f>
        <v>37</v>
      </c>
      <c r="AQ397">
        <v>46280</v>
      </c>
      <c r="AR397">
        <v>1098600</v>
      </c>
      <c r="AS397" t="str">
        <f>IF(AO397="","SIN ESTADO",IF(AQ397&lt;&gt;"","PAGA",IF(AP397&gt;0,"VENCIDA",IF(AP397&gt;=-5,"POR VENCER","AL DÍA"))))</f>
        <v>PAGA</v>
      </c>
      <c r="AT397" t="str">
        <v>TRANSFERENCIA</v>
      </c>
      <c r="AU397">
        <f>IF(N($H397)&lt;7,"",IF(AO397="","",AO397+31))</f>
        <v>46312</v>
      </c>
      <c r="AV397">
        <f>IF(AU397="","",TODAY()-AU397)</f>
        <v>6</v>
      </c>
      <c r="AW397">
        <v>46309</v>
      </c>
      <c r="AX397">
        <v>1098600</v>
      </c>
      <c r="AY397" t="str">
        <f>IF(AU397="","SIN ESTADO",IF(AW397&lt;&gt;"","PAGA",IF(AV397&gt;0,"VENCIDA",IF(AV397&gt;=-5,"POR VENCER","AL DÍA"))))</f>
        <v>PAGA</v>
      </c>
      <c r="AZ397" t="str">
        <v>TRANSFERENCIA</v>
      </c>
      <c r="BA397">
        <f>IF(N($H397)&lt;8,"",IF(AU397="","",AU397+31))</f>
        <v>46343</v>
      </c>
      <c r="BB397">
        <f>IF(BA397="","",TODAY()-BA397)</f>
        <v>-25</v>
      </c>
      <c r="BE397" t="str">
        <f>IF(BA397="","SIN ESTADO",IF(BC397&lt;&gt;"","PAGA",IF(BB397&gt;0,"VENCIDA",IF(BB397&gt;=-5,"POR VENCER","AL DÍA"))))</f>
        <v>AL DÍA</v>
      </c>
      <c r="BG397">
        <f>IF(N($H397)&lt;9,"",IF(BA397="","",BA397+31))</f>
        <v>46374</v>
      </c>
      <c r="BH397">
        <f>IF(BG397="","",TODAY()-BG397)</f>
        <v>-56</v>
      </c>
      <c r="BK397" t="str">
        <f>IF(BG397="","SIN ESTADO",IF(BI397&lt;&gt;"","PAGA",IF(BH397&gt;0,"VENCIDA",IF(BH397&gt;=-5,"POR VENCER","AL DÍA"))))</f>
        <v>AL DÍA</v>
      </c>
      <c r="BM397">
        <f>IF(N($H397)&lt;10,"",IF(BG397="","",BG397+31))</f>
        <v>46405</v>
      </c>
      <c r="BN397">
        <f>IF(BM397="","",TODAY()-BM397)</f>
        <v>-87</v>
      </c>
      <c r="BQ397" t="str">
        <f>IF(BM397="","SIN ESTADO",IF(BO397&lt;&gt;"","PAGA",IF(BN397&gt;0,"VENCIDA",IF(BN397&gt;=-5,"POR VENCER","AL DÍA"))))</f>
        <v>AL DÍA</v>
      </c>
      <c r="BS397">
        <f>IF(N($H397)&lt;11,"",IF(BM397="","",BM397+31))</f>
        <v>46436</v>
      </c>
      <c r="BT397">
        <f>IF(BS397="","",TODAY()-BS397)</f>
        <v>-118</v>
      </c>
      <c r="BW397" t="str">
        <f>IF(BS397="","SIN ESTADO",IF(BU397&lt;&gt;"","PAGA",IF(BT397&gt;0,"VENCIDA",IF(BT397&gt;=-5,"POR VENCER","AL DÍA"))))</f>
        <v>AL DÍA</v>
      </c>
      <c r="BY397">
        <f>IF(N($H397)&lt;12,"",IF(BS397="","",BS397+31))</f>
        <v>46467</v>
      </c>
      <c r="BZ397">
        <f>IF(BY397="","",TODAY()-BY397)</f>
        <v>-149</v>
      </c>
      <c r="CC397" t="str">
        <f>IF(BY397="","SIN ESTADO",IF(CA397&lt;&gt;"","PAGA",IF(BZ397&gt;0,"VENCIDA",IF(BZ397&gt;=-5,"POR VENCER","AL DÍA"))))</f>
        <v>AL DÍA</v>
      </c>
      <c r="CE397">
        <f>IF(N($H397)&lt;13,"",IF(BY397="","",BY397+31))</f>
        <v>46498</v>
      </c>
      <c r="CF397">
        <f>IF(CE397="","",TODAY()-CE397)</f>
        <v>-180</v>
      </c>
      <c r="CI397" t="str">
        <f>IF(CE397="","SIN ESTADO",IF(CG397&lt;&gt;"","PAGA",IF(CF397&gt;0,"VENCIDA",IF(CF397&gt;=-5,"POR VENCER","AL DÍA"))))</f>
        <v>AL DÍA</v>
      </c>
      <c r="CK397">
        <f>IF(N($H397)&lt;14,"",IF(CE397="","",CE397+31))</f>
        <v>46529</v>
      </c>
      <c r="CL397">
        <f>IF(CK397="","",TODAY()-CK397)</f>
        <v>-211</v>
      </c>
      <c r="CO397" t="str">
        <f>IF(CK397="","SIN ESTADO",IF(CM397&lt;&gt;"","PAGA",IF(CL397&gt;0,"VENCIDA",IF(CL397&gt;=-5,"POR VENCER","AL DÍA"))))</f>
        <v>AL DÍA</v>
      </c>
      <c r="CQ397">
        <f>IF(N($H397)&lt;15,"",IF(CK397="","",CK397+31))</f>
        <v>46560</v>
      </c>
      <c r="CR397">
        <f>IF(CQ397="","",TODAY()-CQ397)</f>
        <v>-242</v>
      </c>
      <c r="CU397" t="str">
        <f>IF(CQ397="","SIN ESTADO",IF(CS397&lt;&gt;"","PAGA",IF(CR397&gt;0,"VENCIDA",IF(CR397&gt;=-5,"POR VENCER","AL DÍA"))))</f>
        <v>AL DÍA</v>
      </c>
      <c r="CW397">
        <f>IF(N($H397)&lt;16,"",IF(CQ397="","",CQ397+31))</f>
        <v>46591</v>
      </c>
      <c r="CX397">
        <f>IF(CW397="","",TODAY()-CW397)</f>
        <v>-273</v>
      </c>
      <c r="DA397" t="str">
        <f>IF(CW397="","SIN ESTADO",IF(CY397&lt;&gt;"","PAGA",IF(CX397&gt;0,"VENCIDA",IF(CX397&gt;=-5,"POR VENCER","AL DÍA"))))</f>
        <v>AL DÍA</v>
      </c>
      <c r="DC397">
        <f>IF(N($H397)&lt;17,"",IF(CW397="","",CW397+31))</f>
        <v>46622</v>
      </c>
      <c r="DD397">
        <f>IF(DC397="","",TODAY()-DC397)</f>
        <v>-304</v>
      </c>
      <c r="DG397" t="str">
        <f>IF(DC397="","SIN ESTADO",IF(DE397&lt;&gt;"","PAGA",IF(DD397&gt;0,"VENCIDA",IF(DD397&gt;=-5,"POR VENCER","AL DÍA"))))</f>
        <v>AL DÍA</v>
      </c>
      <c r="DI397">
        <f>IF(N($H397)&lt;18,"",IF(DC397="","",DC397+31))</f>
        <v>46653</v>
      </c>
      <c r="DJ397">
        <f>IF(DI397="","",TODAY()-DI397)</f>
        <v>-335</v>
      </c>
      <c r="DM397" t="str">
        <f>IF(DI397="","SIN ESTADO",IF(DK397&lt;&gt;"","PAGA",IF(DJ397&gt;0,"VENCIDA",IF(DJ397&gt;=-5,"POR VENCER","AL DÍA"))))</f>
        <v>AL DÍA</v>
      </c>
      <c r="DO397">
        <f>IF(N($H397)&lt;19,"",IF(DI397="","",DI397+31))</f>
        <v>46684</v>
      </c>
      <c r="DP397">
        <f>IF(DO397="","",TODAY()-DO397)</f>
        <v>-366</v>
      </c>
      <c r="DS397" t="str">
        <f>IF(DO397="","SIN ESTADO",IF(DQ397&lt;&gt;"","PAGA",IF(DP397&gt;0,"VENCIDA",IF(DP397&gt;=-5,"POR VENCER","AL DÍA"))))</f>
        <v>AL DÍA</v>
      </c>
      <c r="DU397">
        <f>IF(N($H397)&lt;20,"",IF(DO397="","",DO397+31))</f>
        <v>46715</v>
      </c>
      <c r="DV397">
        <f>IF(DU397="","",TODAY()-DU397)</f>
        <v>-397</v>
      </c>
      <c r="DY397" t="str">
        <f>IF(DU397="","SIN ESTADO",IF(DW397&lt;&gt;"","PAGA",IF(DV397&gt;0,"VENCIDA",IF(DV397&gt;=-5,"POR VENCER","AL DÍA"))))</f>
        <v>AL DÍA</v>
      </c>
      <c r="EA397">
        <f>IF(N($H397)&lt;21,"",IF(DU397="","",DU397+31))</f>
        <v>46746</v>
      </c>
      <c r="EB397">
        <f>IF(EA397="","",TODAY()-EA397)</f>
        <v>-428</v>
      </c>
      <c r="EE397" t="str">
        <f>IF(EA397="","SIN ESTADO",IF(EC397&lt;&gt;"","PAGA",IF(EB397&gt;0,"VENCIDA",IF(EB397&gt;=-5,"POR VENCER","AL DÍA"))))</f>
        <v>AL DÍA</v>
      </c>
      <c r="EG397">
        <f>IF(N($H397)&lt;22,"",IF(EA397="","",EA397+31))</f>
        <v>46777</v>
      </c>
      <c r="EH397">
        <f>IF(EG397="","",TODAY()-EG397)</f>
        <v>-459</v>
      </c>
      <c r="EK397" t="str">
        <f>IF(EG397="","SIN ESTADO",IF(EI397&lt;&gt;"","PAGA",IF(EH397&gt;0,"VENCIDA",IF(EH397&gt;=-5,"POR VENCER","AL DÍA"))))</f>
        <v>AL DÍA</v>
      </c>
      <c r="EM397">
        <f>IF(N($H397)&lt;23,"",IF(EG397="","",EG397+31))</f>
        <v>46808</v>
      </c>
      <c r="EN397">
        <f>IF(EM397="","",TODAY()-EM397)</f>
        <v>-490</v>
      </c>
      <c r="EQ397" t="str">
        <f>IF(EM397="","SIN ESTADO",IF(EO397&lt;&gt;"","PAGA",IF(EN397&gt;0,"VENCIDA",IF(EN397&gt;=-5,"POR VENCER","AL DÍA"))))</f>
        <v>AL DÍA</v>
      </c>
      <c r="ES397">
        <f>IF(N($H397)&lt;24,"",IF(EM397="","",EM397+31))</f>
        <v>46839</v>
      </c>
      <c r="ET397">
        <f>IF(ES397="","",TODAY()-ES397)</f>
        <v>-521</v>
      </c>
      <c r="EW397" t="str">
        <f>IF(ES397="","SIN ESTADO",IF(EU397&lt;&gt;"","PAGA",IF(ET397&gt;0,"VENCIDA",IF(ET397&gt;=-5,"POR VENCER","AL DÍA"))))</f>
        <v>AL DÍA</v>
      </c>
      <c r="EY397" t="str">
        <f>IF(N($H397)&lt;25,"",IF(ES397="","",ES397+31))</f>
        <v/>
      </c>
      <c r="EZ397" t="str">
        <f>IF(EY397="","",TODAY()-EY397)</f>
        <v/>
      </c>
      <c r="FC397" t="str">
        <f>IF(EY397="","SIN ESTADO",IF(FA397&lt;&gt;"","PAGA",IF(EZ397&gt;0,"VENCIDA",IF(EZ397&gt;=-5,"POR VENCER","AL DÍA"))))</f>
        <v>SIN ESTADO</v>
      </c>
      <c r="FE397" t="str">
        <f>IF(N($H397)&lt;26,"",IF(EY397="","",EY397+31))</f>
        <v/>
      </c>
      <c r="FF397" t="str">
        <f>IF(FE397="","",TODAY()-FE397)</f>
        <v/>
      </c>
      <c r="FI397" t="str">
        <f>IF(FE397="","SIN ESTADO",IF(FG397&lt;&gt;"","PAGA",IF(FF397&gt;0,"VENCIDA",IF(FF397&gt;=-5,"POR VENCER","AL DÍA"))))</f>
        <v>SIN ESTADO</v>
      </c>
      <c r="FK397" t="str">
        <f>IF(N($H397)&lt;27,"",IF(FE397="","",FE397+31))</f>
        <v/>
      </c>
      <c r="FL397" t="str">
        <f>IF(FK397="","",TODAY()-FK397)</f>
        <v/>
      </c>
      <c r="FO397" t="str">
        <f>IF(FK397="","SIN ESTADO",IF(FM397&lt;&gt;"","PAGA",IF(FL397&gt;0,"VENCIDA",IF(FL397&gt;=-5,"POR VENCER","AL DÍA"))))</f>
        <v>SIN ESTADO</v>
      </c>
      <c r="FQ397" t="str">
        <f>IF(N($H397)&lt;28,"",IF(FK397="","",FK397+31))</f>
        <v/>
      </c>
      <c r="FR397" t="str">
        <f>IF(FQ397="","",TODAY()-FQ397)</f>
        <v/>
      </c>
      <c r="FU397" t="str">
        <f>IF(FQ397="","SIN ESTADO",IF(FS397&lt;&gt;"","PAGA",IF(FR397&gt;0,"VENCIDA",IF(FR397&gt;=-5,"POR VENCER","AL DÍA"))))</f>
        <v>SIN ESTADO</v>
      </c>
      <c r="FW397" t="str">
        <f>IF(N($H397)&lt;29,"",IF(FQ397="","",FQ397+31))</f>
        <v/>
      </c>
      <c r="FX397" t="str">
        <f>IF(FW397="","",TODAY()-FW397)</f>
        <v/>
      </c>
      <c r="GA397" t="str">
        <f>IF(FW397="","SIN ESTADO",IF(FY397&lt;&gt;"","PAGA",IF(FX397&gt;0,"VENCIDA",IF(FX397&gt;=-5,"POR VENCER","AL DÍA"))))</f>
        <v>SIN ESTADO</v>
      </c>
      <c r="GC397" t="str">
        <f>IF(N($H397)&lt;30,"",IF(FW397="","",FW397+31))</f>
        <v/>
      </c>
      <c r="GD397" t="str">
        <f>IF(GC397="","",TODAY()-GC397)</f>
        <v/>
      </c>
      <c r="GG397" t="str">
        <f>IF(GC397="","SIN ESTADO",IF(GE397&lt;&gt;"","PAGA",IF(GD397&gt;0,"VENCIDA",IF(GD397&gt;=-5,"POR VENCER","AL DÍA"))))</f>
        <v>SIN ESTADO</v>
      </c>
      <c r="GI397" t="str">
        <f>IF(N($H397)&lt;31,"",IF(GC397="","",GC397+31))</f>
        <v/>
      </c>
      <c r="GJ397" t="str">
        <f>IF(GI397="","",TODAY()-GI397)</f>
        <v/>
      </c>
      <c r="GM397" t="str">
        <f>IF(GI397="","SIN ESTADO",IF(GK397&lt;&gt;"","PAGA",IF(GJ397&gt;0,"VENCIDA",IF(GJ397&gt;=-5,"POR VENCER","AL DÍA"))))</f>
        <v>SIN ESTADO</v>
      </c>
      <c r="GO397" t="str">
        <f>IF(N($H397)&lt;32,"",IF(GI397="","",GI397+31))</f>
        <v/>
      </c>
      <c r="GP397" t="str">
        <f>IF(GO397="","",TODAY()-GO397)</f>
        <v/>
      </c>
      <c r="GS397" t="str">
        <f>IF(GO397="","SIN ESTADO",IF(GQ397&lt;&gt;"","PAGA",IF(GP397&gt;0,"VENCIDA",IF(GP397&gt;=-5,"POR VENCER","AL DÍA"))))</f>
        <v>SIN ESTADO</v>
      </c>
      <c r="GU397" t="str">
        <f>IF(N($H397)&lt;33,"",IF(GO397="","",GO397+31))</f>
        <v/>
      </c>
      <c r="GV397" t="str">
        <f>IF(GU397="","",TODAY()-GU397)</f>
        <v/>
      </c>
      <c r="GY397" t="str">
        <f>IF(GU397="","SIN ESTADO",IF(GW397&lt;&gt;"","PAGA",IF(GV397&gt;0,"VENCIDA",IF(GV397&gt;=-5,"POR VENCER","AL DÍA"))))</f>
        <v>SIN ESTADO</v>
      </c>
      <c r="HA397" t="str">
        <f>IF(N($H397)&lt;34,"",IF(GU397="","",GU397+31))</f>
        <v/>
      </c>
      <c r="HB397" t="str">
        <f>IF(HA397="","",TODAY()-HA397)</f>
        <v/>
      </c>
      <c r="HE397" t="str">
        <f>IF(HA397="","SIN ESTADO",IF(HC397&lt;&gt;"","PAGA",IF(HB397&gt;0,"VENCIDA",IF(HB397&gt;=-5,"POR VENCER","AL DÍA"))))</f>
        <v>SIN ESTADO</v>
      </c>
      <c r="HG397" t="str">
        <f>IF(N($H397)&lt;35,"",IF(HA397="","",HA397+31))</f>
        <v/>
      </c>
      <c r="HH397" t="str">
        <f>IF(HG397="","",TODAY()-HG397)</f>
        <v/>
      </c>
      <c r="HK397" t="str">
        <f>IF(HG397="","SIN ESTADO",IF(HI397&lt;&gt;"","PAGA",IF(HH397&gt;0,"VENCIDA",IF(HH397&gt;=-5,"POR VENCER","AL DÍA"))))</f>
        <v>SIN ESTADO</v>
      </c>
      <c r="HM397" t="str">
        <f>IF(N($H397)&lt;36,"",IF(HG397="","",HG397+31))</f>
        <v/>
      </c>
      <c r="HN397" t="str">
        <f>IF(HM397="","",TODAY()-HM397)</f>
        <v/>
      </c>
      <c r="HQ397" t="str">
        <f>IF(HM397="","SIN ESTADO",IF(HO397&lt;&gt;"","PAGA",IF(HN397&gt;0,"VENCIDA",IF(HN397&gt;=-5,"POR VENCER","AL DÍA"))))</f>
        <v>SIN ESTADO</v>
      </c>
      <c r="HS397">
        <f>N397+T397+Z397+AF397+AL397+AR397+AX397+BD397+BJ397+BP397+BV397+CB397+CH397+CN397+CT397+CZ397+DF397+DL397+DR397+DX397+ED397+EJ397+EP397+EV397+FB397+FH397+FN397+FT397+FZ397+GF397+GL397+GR397+GX397+HD397+HJ397+HP397</f>
        <v>7689000</v>
      </c>
      <c r="HU397">
        <f>IFERROR(N($J397),0)</f>
        <v>1098541.6666666667</v>
      </c>
      <c r="HW397">
        <f>SUMPRODUCT((MOD(COLUMN($M397:$HR397)-COLUMN($M397),6)=0)*ISNUMBER($M397:$HR397)*($M397:$HR397&gt;=RESUMEN!$C$26)*($M397:$HR397&lt;=RESUMEN!$C$27)*IFERROR(N($N397:$HS397),0))</f>
        <v>1098600</v>
      </c>
      <c r="HX397">
        <f>SUMPRODUCT((MOD(COLUMN($M397:$HR397)-COLUMN($M397),6)=0)*ISNUMBER($M397:$HR397)*($M397:$HR397&gt;=RESUMEN!$C$26)*($M397:$HR397&lt;=RESUMEN!$C$27))</f>
        <v>1</v>
      </c>
    </row>
    <row r="398">
      <c r="B398">
        <f>VENTAS!A397</f>
        <v>395</v>
      </c>
      <c r="C398" t="str">
        <f>VENTAS!B397</f>
        <v xml:space="preserve">LC2 - 38 - 8 </v>
      </c>
      <c r="D398" t="str">
        <f>VENTAS!C397</f>
        <v>VENDIDO</v>
      </c>
      <c r="E398">
        <f>VENTAS!D397</f>
        <v>28000000</v>
      </c>
      <c r="F398">
        <f>VENTAS!J397</f>
        <v>24000000</v>
      </c>
      <c r="G398">
        <f>VENTAS!F397</f>
        <v>46210</v>
      </c>
      <c r="H398">
        <f>VENTAS!K397</f>
        <v>24</v>
      </c>
      <c r="I398" t="str">
        <f>VENTAS!M397</f>
        <v xml:space="preserve">1 DE CADA MES </v>
      </c>
      <c r="J398">
        <f>VENTAS!L397</f>
        <v>1000000</v>
      </c>
      <c r="K398">
        <f>IF(N($H398)&lt;1,"",$G398+31)</f>
        <v>46241</v>
      </c>
      <c r="L398">
        <f>IF(K398="","",TODAY()-K398)</f>
        <v>77</v>
      </c>
      <c r="M398">
        <v>46236</v>
      </c>
      <c r="N398">
        <v>1000000</v>
      </c>
      <c r="O398" t="str">
        <f>IF(K398="","SIN ESTADO",IF(M398&lt;&gt;"","PAGA",IF(L398&gt;0,"VENCIDA",IF(L398&gt;=-5,"POR VENCER","AL DÍA"))))</f>
        <v>PAGA</v>
      </c>
      <c r="P398" t="str">
        <v>TRANSFERENCIA</v>
      </c>
      <c r="Q398">
        <f>IF(N($H398)&lt;2,"",IF(K398="","",K398+31))</f>
        <v>46272</v>
      </c>
      <c r="R398">
        <f>IF(Q398="","",TODAY()-Q398)</f>
        <v>46</v>
      </c>
      <c r="S398">
        <v>46265</v>
      </c>
      <c r="T398">
        <v>1000000</v>
      </c>
      <c r="U398" t="str">
        <f>IF(Q398="","SIN ESTADO",IF(S398&lt;&gt;"","PAGA",IF(R398&gt;0,"VENCIDA",IF(R398&gt;=-5,"POR VENCER","AL DÍA"))))</f>
        <v>PAGA</v>
      </c>
      <c r="V398" t="str">
        <v>TRANSFERENCIA</v>
      </c>
      <c r="W398">
        <f>IF(N($H398)&lt;3,"",IF(Q398="","",Q398+31))</f>
        <v>46303</v>
      </c>
      <c r="X398">
        <f>IF(W398="","",TODAY()-W398)</f>
        <v>15</v>
      </c>
      <c r="Y398">
        <v>46294</v>
      </c>
      <c r="Z398">
        <v>1000000</v>
      </c>
      <c r="AA398" t="str">
        <f>IF(W398="","SIN ESTADO",IF(Y398&lt;&gt;"","PAGA",IF(X398&gt;0,"VENCIDA",IF(X398&gt;=-5,"POR VENCER","AL DÍA"))))</f>
        <v>PAGA</v>
      </c>
      <c r="AB398" t="str">
        <v>TRANSFERENCIA</v>
      </c>
      <c r="AC398">
        <f>IF(N($H398)&lt;4,"",IF(W398="","",W398+31))</f>
        <v>46334</v>
      </c>
      <c r="AD398">
        <f>IF(AC398="","",TODAY()-AC398)</f>
        <v>-16</v>
      </c>
      <c r="AG398" t="str">
        <f>IF(AC398="","SIN ESTADO",IF(AE398&lt;&gt;"","PAGA",IF(AD398&gt;0,"VENCIDA",IF(AD398&gt;=-5,"POR VENCER","AL DÍA"))))</f>
        <v>AL DÍA</v>
      </c>
      <c r="AI398">
        <f>IF(N($H398)&lt;5,"",IF(AC398="","",AC398+31))</f>
        <v>46365</v>
      </c>
      <c r="AJ398">
        <f>IF(AI398="","",TODAY()-AI398)</f>
        <v>-47</v>
      </c>
      <c r="AM398" t="str">
        <f>IF(AI398="","SIN ESTADO",IF(AK398&lt;&gt;"","PAGA",IF(AJ398&gt;0,"VENCIDA",IF(AJ398&gt;=-5,"POR VENCER","AL DÍA"))))</f>
        <v>AL DÍA</v>
      </c>
      <c r="AO398">
        <f>IF(N($H398)&lt;6,"",IF(AI398="","",AI398+31))</f>
        <v>46396</v>
      </c>
      <c r="AP398">
        <f>IF(AO398="","",TODAY()-AO398)</f>
        <v>-78</v>
      </c>
      <c r="AS398" t="str">
        <f>IF(AO398="","SIN ESTADO",IF(AQ398&lt;&gt;"","PAGA",IF(AP398&gt;0,"VENCIDA",IF(AP398&gt;=-5,"POR VENCER","AL DÍA"))))</f>
        <v>AL DÍA</v>
      </c>
      <c r="AU398">
        <f>IF(N($H398)&lt;7,"",IF(AO398="","",AO398+31))</f>
        <v>46427</v>
      </c>
      <c r="AV398">
        <f>IF(AU398="","",TODAY()-AU398)</f>
        <v>-109</v>
      </c>
      <c r="AY398" t="str">
        <f>IF(AU398="","SIN ESTADO",IF(AW398&lt;&gt;"","PAGA",IF(AV398&gt;0,"VENCIDA",IF(AV398&gt;=-5,"POR VENCER","AL DÍA"))))</f>
        <v>AL DÍA</v>
      </c>
      <c r="BA398">
        <f>IF(N($H398)&lt;8,"",IF(AU398="","",AU398+31))</f>
        <v>46458</v>
      </c>
      <c r="BB398">
        <f>IF(BA398="","",TODAY()-BA398)</f>
        <v>-140</v>
      </c>
      <c r="BE398" t="str">
        <f>IF(BA398="","SIN ESTADO",IF(BC398&lt;&gt;"","PAGA",IF(BB398&gt;0,"VENCIDA",IF(BB398&gt;=-5,"POR VENCER","AL DÍA"))))</f>
        <v>AL DÍA</v>
      </c>
      <c r="BG398">
        <f>IF(N($H398)&lt;9,"",IF(BA398="","",BA398+31))</f>
        <v>46489</v>
      </c>
      <c r="BH398">
        <f>IF(BG398="","",TODAY()-BG398)</f>
        <v>-171</v>
      </c>
      <c r="BK398" t="str">
        <f>IF(BG398="","SIN ESTADO",IF(BI398&lt;&gt;"","PAGA",IF(BH398&gt;0,"VENCIDA",IF(BH398&gt;=-5,"POR VENCER","AL DÍA"))))</f>
        <v>AL DÍA</v>
      </c>
      <c r="BM398">
        <f>IF(N($H398)&lt;10,"",IF(BG398="","",BG398+31))</f>
        <v>46520</v>
      </c>
      <c r="BN398">
        <f>IF(BM398="","",TODAY()-BM398)</f>
        <v>-202</v>
      </c>
      <c r="BQ398" t="str">
        <f>IF(BM398="","SIN ESTADO",IF(BO398&lt;&gt;"","PAGA",IF(BN398&gt;0,"VENCIDA",IF(BN398&gt;=-5,"POR VENCER","AL DÍA"))))</f>
        <v>AL DÍA</v>
      </c>
      <c r="BS398">
        <f>IF(N($H398)&lt;11,"",IF(BM398="","",BM398+31))</f>
        <v>46551</v>
      </c>
      <c r="BT398">
        <f>IF(BS398="","",TODAY()-BS398)</f>
        <v>-233</v>
      </c>
      <c r="BW398" t="str">
        <f>IF(BS398="","SIN ESTADO",IF(BU398&lt;&gt;"","PAGA",IF(BT398&gt;0,"VENCIDA",IF(BT398&gt;=-5,"POR VENCER","AL DÍA"))))</f>
        <v>AL DÍA</v>
      </c>
      <c r="BY398">
        <f>IF(N($H398)&lt;12,"",IF(BS398="","",BS398+31))</f>
        <v>46582</v>
      </c>
      <c r="BZ398">
        <f>IF(BY398="","",TODAY()-BY398)</f>
        <v>-264</v>
      </c>
      <c r="CC398" t="str">
        <f>IF(BY398="","SIN ESTADO",IF(CA398&lt;&gt;"","PAGA",IF(BZ398&gt;0,"VENCIDA",IF(BZ398&gt;=-5,"POR VENCER","AL DÍA"))))</f>
        <v>AL DÍA</v>
      </c>
      <c r="CE398">
        <f>IF(N($H398)&lt;13,"",IF(BY398="","",BY398+31))</f>
        <v>46613</v>
      </c>
      <c r="CF398">
        <f>IF(CE398="","",TODAY()-CE398)</f>
        <v>-295</v>
      </c>
      <c r="CI398" t="str">
        <f>IF(CE398="","SIN ESTADO",IF(CG398&lt;&gt;"","PAGA",IF(CF398&gt;0,"VENCIDA",IF(CF398&gt;=-5,"POR VENCER","AL DÍA"))))</f>
        <v>AL DÍA</v>
      </c>
      <c r="CK398">
        <f>IF(N($H398)&lt;14,"",IF(CE398="","",CE398+31))</f>
        <v>46644</v>
      </c>
      <c r="CL398">
        <f>IF(CK398="","",TODAY()-CK398)</f>
        <v>-326</v>
      </c>
      <c r="CO398" t="str">
        <f>IF(CK398="","SIN ESTADO",IF(CM398&lt;&gt;"","PAGA",IF(CL398&gt;0,"VENCIDA",IF(CL398&gt;=-5,"POR VENCER","AL DÍA"))))</f>
        <v>AL DÍA</v>
      </c>
      <c r="CQ398">
        <f>IF(N($H398)&lt;15,"",IF(CK398="","",CK398+31))</f>
        <v>46675</v>
      </c>
      <c r="CR398">
        <f>IF(CQ398="","",TODAY()-CQ398)</f>
        <v>-357</v>
      </c>
      <c r="CU398" t="str">
        <f>IF(CQ398="","SIN ESTADO",IF(CS398&lt;&gt;"","PAGA",IF(CR398&gt;0,"VENCIDA",IF(CR398&gt;=-5,"POR VENCER","AL DÍA"))))</f>
        <v>AL DÍA</v>
      </c>
      <c r="CW398">
        <f>IF(N($H398)&lt;16,"",IF(CQ398="","",CQ398+31))</f>
        <v>46706</v>
      </c>
      <c r="CX398">
        <f>IF(CW398="","",TODAY()-CW398)</f>
        <v>-388</v>
      </c>
      <c r="DA398" t="str">
        <f>IF(CW398="","SIN ESTADO",IF(CY398&lt;&gt;"","PAGA",IF(CX398&gt;0,"VENCIDA",IF(CX398&gt;=-5,"POR VENCER","AL DÍA"))))</f>
        <v>AL DÍA</v>
      </c>
      <c r="DC398">
        <f>IF(N($H398)&lt;17,"",IF(CW398="","",CW398+31))</f>
        <v>46737</v>
      </c>
      <c r="DD398">
        <f>IF(DC398="","",TODAY()-DC398)</f>
        <v>-419</v>
      </c>
      <c r="DG398" t="str">
        <f>IF(DC398="","SIN ESTADO",IF(DE398&lt;&gt;"","PAGA",IF(DD398&gt;0,"VENCIDA",IF(DD398&gt;=-5,"POR VENCER","AL DÍA"))))</f>
        <v>AL DÍA</v>
      </c>
      <c r="DI398">
        <f>IF(N($H398)&lt;18,"",IF(DC398="","",DC398+31))</f>
        <v>46768</v>
      </c>
      <c r="DJ398">
        <f>IF(DI398="","",TODAY()-DI398)</f>
        <v>-450</v>
      </c>
      <c r="DM398" t="str">
        <f>IF(DI398="","SIN ESTADO",IF(DK398&lt;&gt;"","PAGA",IF(DJ398&gt;0,"VENCIDA",IF(DJ398&gt;=-5,"POR VENCER","AL DÍA"))))</f>
        <v>AL DÍA</v>
      </c>
      <c r="DO398">
        <f>IF(N($H398)&lt;19,"",IF(DI398="","",DI398+31))</f>
        <v>46799</v>
      </c>
      <c r="DP398">
        <f>IF(DO398="","",TODAY()-DO398)</f>
        <v>-481</v>
      </c>
      <c r="DS398" t="str">
        <f>IF(DO398="","SIN ESTADO",IF(DQ398&lt;&gt;"","PAGA",IF(DP398&gt;0,"VENCIDA",IF(DP398&gt;=-5,"POR VENCER","AL DÍA"))))</f>
        <v>AL DÍA</v>
      </c>
      <c r="DU398">
        <f>IF(N($H398)&lt;20,"",IF(DO398="","",DO398+31))</f>
        <v>46830</v>
      </c>
      <c r="DV398">
        <f>IF(DU398="","",TODAY()-DU398)</f>
        <v>-512</v>
      </c>
      <c r="DY398" t="str">
        <f>IF(DU398="","SIN ESTADO",IF(DW398&lt;&gt;"","PAGA",IF(DV398&gt;0,"VENCIDA",IF(DV398&gt;=-5,"POR VENCER","AL DÍA"))))</f>
        <v>AL DÍA</v>
      </c>
      <c r="EA398">
        <f>IF(N($H398)&lt;21,"",IF(DU398="","",DU398+31))</f>
        <v>46861</v>
      </c>
      <c r="EB398">
        <f>IF(EA398="","",TODAY()-EA398)</f>
        <v>-543</v>
      </c>
      <c r="EE398" t="str">
        <f>IF(EA398="","SIN ESTADO",IF(EC398&lt;&gt;"","PAGA",IF(EB398&gt;0,"VENCIDA",IF(EB398&gt;=-5,"POR VENCER","AL DÍA"))))</f>
        <v>AL DÍA</v>
      </c>
      <c r="EG398">
        <f>IF(N($H398)&lt;22,"",IF(EA398="","",EA398+31))</f>
        <v>46892</v>
      </c>
      <c r="EH398">
        <f>IF(EG398="","",TODAY()-EG398)</f>
        <v>-574</v>
      </c>
      <c r="EK398" t="str">
        <f>IF(EG398="","SIN ESTADO",IF(EI398&lt;&gt;"","PAGA",IF(EH398&gt;0,"VENCIDA",IF(EH398&gt;=-5,"POR VENCER","AL DÍA"))))</f>
        <v>AL DÍA</v>
      </c>
      <c r="EM398">
        <f>IF(N($H398)&lt;23,"",IF(EG398="","",EG398+31))</f>
        <v>46923</v>
      </c>
      <c r="EN398">
        <f>IF(EM398="","",TODAY()-EM398)</f>
        <v>-605</v>
      </c>
      <c r="EQ398" t="str">
        <f>IF(EM398="","SIN ESTADO",IF(EO398&lt;&gt;"","PAGA",IF(EN398&gt;0,"VENCIDA",IF(EN398&gt;=-5,"POR VENCER","AL DÍA"))))</f>
        <v>AL DÍA</v>
      </c>
      <c r="ES398">
        <f>IF(N($H398)&lt;24,"",IF(EM398="","",EM398+31))</f>
        <v>46954</v>
      </c>
      <c r="ET398">
        <f>IF(ES398="","",TODAY()-ES398)</f>
        <v>-636</v>
      </c>
      <c r="EW398" t="str">
        <f>IF(ES398="","SIN ESTADO",IF(EU398&lt;&gt;"","PAGA",IF(ET398&gt;0,"VENCIDA",IF(ET398&gt;=-5,"POR VENCER","AL DÍA"))))</f>
        <v>AL DÍA</v>
      </c>
      <c r="EY398" t="str">
        <f>IF(N($H398)&lt;25,"",IF(ES398="","",ES398+31))</f>
        <v/>
      </c>
      <c r="EZ398" t="str">
        <f>IF(EY398="","",TODAY()-EY398)</f>
        <v/>
      </c>
      <c r="FC398" t="str">
        <f>IF(EY398="","SIN ESTADO",IF(FA398&lt;&gt;"","PAGA",IF(EZ398&gt;0,"VENCIDA",IF(EZ398&gt;=-5,"POR VENCER","AL DÍA"))))</f>
        <v>SIN ESTADO</v>
      </c>
      <c r="FE398" t="str">
        <f>IF(N($H398)&lt;26,"",IF(EY398="","",EY398+31))</f>
        <v/>
      </c>
      <c r="FF398" t="str">
        <f>IF(FE398="","",TODAY()-FE398)</f>
        <v/>
      </c>
      <c r="FI398" t="str">
        <f>IF(FE398="","SIN ESTADO",IF(FG398&lt;&gt;"","PAGA",IF(FF398&gt;0,"VENCIDA",IF(FF398&gt;=-5,"POR VENCER","AL DÍA"))))</f>
        <v>SIN ESTADO</v>
      </c>
      <c r="FK398" t="str">
        <f>IF(N($H398)&lt;27,"",IF(FE398="","",FE398+31))</f>
        <v/>
      </c>
      <c r="FL398" t="str">
        <f>IF(FK398="","",TODAY()-FK398)</f>
        <v/>
      </c>
      <c r="FO398" t="str">
        <f>IF(FK398="","SIN ESTADO",IF(FM398&lt;&gt;"","PAGA",IF(FL398&gt;0,"VENCIDA",IF(FL398&gt;=-5,"POR VENCER","AL DÍA"))))</f>
        <v>SIN ESTADO</v>
      </c>
      <c r="FQ398" t="str">
        <f>IF(N($H398)&lt;28,"",IF(FK398="","",FK398+31))</f>
        <v/>
      </c>
      <c r="FR398" t="str">
        <f>IF(FQ398="","",TODAY()-FQ398)</f>
        <v/>
      </c>
      <c r="FU398" t="str">
        <f>IF(FQ398="","SIN ESTADO",IF(FS398&lt;&gt;"","PAGA",IF(FR398&gt;0,"VENCIDA",IF(FR398&gt;=-5,"POR VENCER","AL DÍA"))))</f>
        <v>SIN ESTADO</v>
      </c>
      <c r="FW398" t="str">
        <f>IF(N($H398)&lt;29,"",IF(FQ398="","",FQ398+31))</f>
        <v/>
      </c>
      <c r="FX398" t="str">
        <f>IF(FW398="","",TODAY()-FW398)</f>
        <v/>
      </c>
      <c r="GA398" t="str">
        <f>IF(FW398="","SIN ESTADO",IF(FY398&lt;&gt;"","PAGA",IF(FX398&gt;0,"VENCIDA",IF(FX398&gt;=-5,"POR VENCER","AL DÍA"))))</f>
        <v>SIN ESTADO</v>
      </c>
      <c r="GC398" t="str">
        <f>IF(N($H398)&lt;30,"",IF(FW398="","",FW398+31))</f>
        <v/>
      </c>
      <c r="GD398" t="str">
        <f>IF(GC398="","",TODAY()-GC398)</f>
        <v/>
      </c>
      <c r="GG398" t="str">
        <f>IF(GC398="","SIN ESTADO",IF(GE398&lt;&gt;"","PAGA",IF(GD398&gt;0,"VENCIDA",IF(GD398&gt;=-5,"POR VENCER","AL DÍA"))))</f>
        <v>SIN ESTADO</v>
      </c>
      <c r="GI398" t="str">
        <f>IF(N($H398)&lt;31,"",IF(GC398="","",GC398+31))</f>
        <v/>
      </c>
      <c r="GJ398" t="str">
        <f>IF(GI398="","",TODAY()-GI398)</f>
        <v/>
      </c>
      <c r="GM398" t="str">
        <f>IF(GI398="","SIN ESTADO",IF(GK398&lt;&gt;"","PAGA",IF(GJ398&gt;0,"VENCIDA",IF(GJ398&gt;=-5,"POR VENCER","AL DÍA"))))</f>
        <v>SIN ESTADO</v>
      </c>
      <c r="GO398" t="str">
        <f>IF(N($H398)&lt;32,"",IF(GI398="","",GI398+31))</f>
        <v/>
      </c>
      <c r="GP398" t="str">
        <f>IF(GO398="","",TODAY()-GO398)</f>
        <v/>
      </c>
      <c r="GS398" t="str">
        <f>IF(GO398="","SIN ESTADO",IF(GQ398&lt;&gt;"","PAGA",IF(GP398&gt;0,"VENCIDA",IF(GP398&gt;=-5,"POR VENCER","AL DÍA"))))</f>
        <v>SIN ESTADO</v>
      </c>
      <c r="GU398" t="str">
        <f>IF(N($H398)&lt;33,"",IF(GO398="","",GO398+31))</f>
        <v/>
      </c>
      <c r="GV398" t="str">
        <f>IF(GU398="","",TODAY()-GU398)</f>
        <v/>
      </c>
      <c r="GY398" t="str">
        <f>IF(GU398="","SIN ESTADO",IF(GW398&lt;&gt;"","PAGA",IF(GV398&gt;0,"VENCIDA",IF(GV398&gt;=-5,"POR VENCER","AL DÍA"))))</f>
        <v>SIN ESTADO</v>
      </c>
      <c r="HA398" t="str">
        <f>IF(N($H398)&lt;34,"",IF(GU398="","",GU398+31))</f>
        <v/>
      </c>
      <c r="HB398" t="str">
        <f>IF(HA398="","",TODAY()-HA398)</f>
        <v/>
      </c>
      <c r="HE398" t="str">
        <f>IF(HA398="","SIN ESTADO",IF(HC398&lt;&gt;"","PAGA",IF(HB398&gt;0,"VENCIDA",IF(HB398&gt;=-5,"POR VENCER","AL DÍA"))))</f>
        <v>SIN ESTADO</v>
      </c>
      <c r="HG398" t="str">
        <f>IF(N($H398)&lt;35,"",IF(HA398="","",HA398+31))</f>
        <v/>
      </c>
      <c r="HH398" t="str">
        <f>IF(HG398="","",TODAY()-HG398)</f>
        <v/>
      </c>
      <c r="HK398" t="str">
        <f>IF(HG398="","SIN ESTADO",IF(HI398&lt;&gt;"","PAGA",IF(HH398&gt;0,"VENCIDA",IF(HH398&gt;=-5,"POR VENCER","AL DÍA"))))</f>
        <v>SIN ESTADO</v>
      </c>
      <c r="HM398" t="str">
        <f>IF(N($H398)&lt;36,"",IF(HG398="","",HG398+31))</f>
        <v/>
      </c>
      <c r="HN398" t="str">
        <f>IF(HM398="","",TODAY()-HM398)</f>
        <v/>
      </c>
      <c r="HQ398" t="str">
        <f>IF(HM398="","SIN ESTADO",IF(HO398&lt;&gt;"","PAGA",IF(HN398&gt;0,"VENCIDA",IF(HN398&gt;=-5,"POR VENCER","AL DÍA"))))</f>
        <v>SIN ESTADO</v>
      </c>
      <c r="HS398">
        <f>N398+T398+Z398+AF398+AL398+AR398+AX398+BD398+BJ398+BP398+BV398+CB398+CH398+CN398+CT398+CZ398+DF398+DL398+DR398+DX398+ED398+EJ398+EP398+EV398+FB398+FH398+FN398+FT398+FZ398+GF398+GL398+GR398+GX398+HD398+HJ398+HP398</f>
        <v>3000000</v>
      </c>
      <c r="HU398">
        <f>IFERROR(N($J398),0)</f>
        <v>1000000</v>
      </c>
      <c r="HW398">
        <f>SUMPRODUCT((MOD(COLUMN($M398:$HR398)-COLUMN($M398),6)=0)*ISNUMBER($M398:$HR398)*($M398:$HR398&gt;=RESUMEN!$C$26)*($M398:$HR398&lt;=RESUMEN!$C$27)*IFERROR(N($N398:$HS398),0))</f>
        <v>2000000</v>
      </c>
      <c r="HX398">
        <f>SUMPRODUCT((MOD(COLUMN($M398:$HR398)-COLUMN($M398),6)=0)*ISNUMBER($M398:$HR398)*($M398:$HR398&gt;=RESUMEN!$C$26)*($M398:$HR398&lt;=RESUMEN!$C$27))</f>
        <v>2</v>
      </c>
    </row>
    <row r="399">
      <c r="B399">
        <f>VENTAS!A398</f>
        <v>396</v>
      </c>
      <c r="C399" t="str">
        <f>VENTAS!B398</f>
        <v xml:space="preserve">LC2 - 38 - 9 </v>
      </c>
      <c r="D399" t="str">
        <f>VENTAS!C398</f>
        <v>VENDIDO</v>
      </c>
      <c r="E399">
        <f>VENTAS!D398</f>
        <v>28000000</v>
      </c>
      <c r="F399">
        <f>VENTAS!J398</f>
        <v>24000000</v>
      </c>
      <c r="G399">
        <f>VENTAS!F398</f>
        <v>46095</v>
      </c>
      <c r="H399">
        <f>VENTAS!K398</f>
        <v>24</v>
      </c>
      <c r="I399" t="str">
        <f>VENTAS!M398</f>
        <v xml:space="preserve">14 DE CADA MES </v>
      </c>
      <c r="J399" t="e">
        <f>#REF!</f>
        <v>#REF!</v>
      </c>
      <c r="K399">
        <f>IF(N($H399)&lt;1,"",$G399+31)</f>
        <v>46126</v>
      </c>
      <c r="L399">
        <f>IF(K399="","",TODAY()-K399)</f>
        <v>192</v>
      </c>
      <c r="M399">
        <v>46126</v>
      </c>
      <c r="N399">
        <v>1000000</v>
      </c>
      <c r="O399" t="str">
        <f>IF(K399="","SIN ESTADO",IF(M399&lt;&gt;"","PAGA",IF(L399&gt;0,"VENCIDA",IF(L399&gt;=-5,"POR VENCER","AL DÍA"))))</f>
        <v>PAGA</v>
      </c>
      <c r="P399" t="str">
        <v>TRANSFERENCIA</v>
      </c>
      <c r="Q399">
        <f>IF(N($H399)&lt;2,"",IF(K399="","",K399+31))</f>
        <v>46157</v>
      </c>
      <c r="R399">
        <f>IF(Q399="","",TODAY()-Q399)</f>
        <v>161</v>
      </c>
      <c r="S399">
        <v>46156</v>
      </c>
      <c r="T399">
        <v>1000000</v>
      </c>
      <c r="U399" t="str">
        <f>IF(Q399="","SIN ESTADO",IF(S399&lt;&gt;"","PAGA",IF(R399&gt;0,"VENCIDA",IF(R399&gt;=-5,"POR VENCER","AL DÍA"))))</f>
        <v>PAGA</v>
      </c>
      <c r="V399" t="str">
        <v>TRANSFERENCIA</v>
      </c>
      <c r="W399">
        <f>IF(N($H399)&lt;3,"",IF(Q399="","",Q399+31))</f>
        <v>46188</v>
      </c>
      <c r="X399">
        <f>IF(W399="","",TODAY()-W399)</f>
        <v>130</v>
      </c>
      <c r="Y399">
        <v>46186</v>
      </c>
      <c r="Z399">
        <v>1000000</v>
      </c>
      <c r="AA399" t="str">
        <f>IF(W399="","SIN ESTADO",IF(Y399&lt;&gt;"","PAGA",IF(X399&gt;0,"VENCIDA",IF(X399&gt;=-5,"POR VENCER","AL DÍA"))))</f>
        <v>PAGA</v>
      </c>
      <c r="AB399" t="str">
        <v>TRANSFERENCIA</v>
      </c>
      <c r="AC399">
        <f>IF(N($H399)&lt;4,"",IF(W399="","",W399+31))</f>
        <v>46219</v>
      </c>
      <c r="AD399">
        <f>IF(AC399="","",TODAY()-AC399)</f>
        <v>99</v>
      </c>
      <c r="AE399">
        <v>46309</v>
      </c>
      <c r="AF399">
        <v>1000000</v>
      </c>
      <c r="AG399" t="str">
        <f>IF(AC399="","SIN ESTADO",IF(AE399&lt;&gt;"","PAGA",IF(AD399&gt;0,"VENCIDA",IF(AD399&gt;=-5,"POR VENCER","AL DÍA"))))</f>
        <v>PAGA</v>
      </c>
      <c r="AH399" t="str">
        <v>TRANSFERENCIA</v>
      </c>
      <c r="AI399">
        <f>IF(N($H399)&lt;5,"",IF(AC399="","",AC399+31))</f>
        <v>46250</v>
      </c>
      <c r="AJ399">
        <f>IF(AI399="","",TODAY()-AI399)</f>
        <v>68</v>
      </c>
      <c r="AM399" t="str">
        <f>IF(AI399="","SIN ESTADO",IF(AK399&lt;&gt;"","PAGA",IF(AJ399&gt;0,"VENCIDA",IF(AJ399&gt;=-5,"POR VENCER","AL DÍA"))))</f>
        <v>VENCIDA</v>
      </c>
      <c r="AO399">
        <f>IF(N($H399)&lt;6,"",IF(AI399="","",AI399+31))</f>
        <v>46281</v>
      </c>
      <c r="AP399">
        <f>IF(AO399="","",TODAY()-AO399)</f>
        <v>37</v>
      </c>
      <c r="AS399" t="str">
        <f>IF(AO399="","SIN ESTADO",IF(AQ399&lt;&gt;"","PAGA",IF(AP399&gt;0,"VENCIDA",IF(AP399&gt;=-5,"POR VENCER","AL DÍA"))))</f>
        <v>VENCIDA</v>
      </c>
      <c r="AU399">
        <f>IF(N($H399)&lt;7,"",IF(AO399="","",AO399+31))</f>
        <v>46312</v>
      </c>
      <c r="AV399">
        <f>IF(AU399="","",TODAY()-AU399)</f>
        <v>6</v>
      </c>
      <c r="AY399" t="str">
        <f>IF(AU399="","SIN ESTADO",IF(AW399&lt;&gt;"","PAGA",IF(AV399&gt;0,"VENCIDA",IF(AV399&gt;=-5,"POR VENCER","AL DÍA"))))</f>
        <v>VENCIDA</v>
      </c>
      <c r="BA399">
        <f>IF(N($H399)&lt;8,"",IF(AU399="","",AU399+31))</f>
        <v>46343</v>
      </c>
      <c r="BB399">
        <f>IF(BA399="","",TODAY()-BA399)</f>
        <v>-25</v>
      </c>
      <c r="BE399" t="str">
        <f>IF(BA399="","SIN ESTADO",IF(BC399&lt;&gt;"","PAGA",IF(BB399&gt;0,"VENCIDA",IF(BB399&gt;=-5,"POR VENCER","AL DÍA"))))</f>
        <v>AL DÍA</v>
      </c>
      <c r="BG399">
        <f>IF(N($H399)&lt;9,"",IF(BA399="","",BA399+31))</f>
        <v>46374</v>
      </c>
      <c r="BH399">
        <f>IF(BG399="","",TODAY()-BG399)</f>
        <v>-56</v>
      </c>
      <c r="BK399" t="str">
        <f>IF(BG399="","SIN ESTADO",IF(BI399&lt;&gt;"","PAGA",IF(BH399&gt;0,"VENCIDA",IF(BH399&gt;=-5,"POR VENCER","AL DÍA"))))</f>
        <v>AL DÍA</v>
      </c>
      <c r="BM399">
        <f>IF(N($H399)&lt;10,"",IF(BG399="","",BG399+31))</f>
        <v>46405</v>
      </c>
      <c r="BN399">
        <f>IF(BM399="","",TODAY()-BM399)</f>
        <v>-87</v>
      </c>
      <c r="BQ399" t="str">
        <f>IF(BM399="","SIN ESTADO",IF(BO399&lt;&gt;"","PAGA",IF(BN399&gt;0,"VENCIDA",IF(BN399&gt;=-5,"POR VENCER","AL DÍA"))))</f>
        <v>AL DÍA</v>
      </c>
      <c r="BS399">
        <f>IF(N($H399)&lt;11,"",IF(BM399="","",BM399+31))</f>
        <v>46436</v>
      </c>
      <c r="BT399">
        <f>IF(BS399="","",TODAY()-BS399)</f>
        <v>-118</v>
      </c>
      <c r="BW399" t="str">
        <f>IF(BS399="","SIN ESTADO",IF(BU399&lt;&gt;"","PAGA",IF(BT399&gt;0,"VENCIDA",IF(BT399&gt;=-5,"POR VENCER","AL DÍA"))))</f>
        <v>AL DÍA</v>
      </c>
      <c r="BY399">
        <f>IF(N($H399)&lt;12,"",IF(BS399="","",BS399+31))</f>
        <v>46467</v>
      </c>
      <c r="BZ399">
        <f>IF(BY399="","",TODAY()-BY399)</f>
        <v>-149</v>
      </c>
      <c r="CC399" t="str">
        <f>IF(BY399="","SIN ESTADO",IF(CA399&lt;&gt;"","PAGA",IF(BZ399&gt;0,"VENCIDA",IF(BZ399&gt;=-5,"POR VENCER","AL DÍA"))))</f>
        <v>AL DÍA</v>
      </c>
      <c r="CE399">
        <f>IF(N($H399)&lt;13,"",IF(BY399="","",BY399+31))</f>
        <v>46498</v>
      </c>
      <c r="CF399">
        <f>IF(CE399="","",TODAY()-CE399)</f>
        <v>-180</v>
      </c>
      <c r="CI399" t="str">
        <f>IF(CE399="","SIN ESTADO",IF(CG399&lt;&gt;"","PAGA",IF(CF399&gt;0,"VENCIDA",IF(CF399&gt;=-5,"POR VENCER","AL DÍA"))))</f>
        <v>AL DÍA</v>
      </c>
      <c r="CK399">
        <f>IF(N($H399)&lt;14,"",IF(CE399="","",CE399+31))</f>
        <v>46529</v>
      </c>
      <c r="CL399">
        <f>IF(CK399="","",TODAY()-CK399)</f>
        <v>-211</v>
      </c>
      <c r="CO399" t="str">
        <f>IF(CK399="","SIN ESTADO",IF(CM399&lt;&gt;"","PAGA",IF(CL399&gt;0,"VENCIDA",IF(CL399&gt;=-5,"POR VENCER","AL DÍA"))))</f>
        <v>AL DÍA</v>
      </c>
      <c r="CQ399">
        <f>IF(N($H399)&lt;15,"",IF(CK399="","",CK399+31))</f>
        <v>46560</v>
      </c>
      <c r="CR399">
        <f>IF(CQ399="","",TODAY()-CQ399)</f>
        <v>-242</v>
      </c>
      <c r="CU399" t="str">
        <f>IF(CQ399="","SIN ESTADO",IF(CS399&lt;&gt;"","PAGA",IF(CR399&gt;0,"VENCIDA",IF(CR399&gt;=-5,"POR VENCER","AL DÍA"))))</f>
        <v>AL DÍA</v>
      </c>
      <c r="CW399">
        <f>IF(N($H399)&lt;16,"",IF(CQ399="","",CQ399+31))</f>
        <v>46591</v>
      </c>
      <c r="CX399">
        <f>IF(CW399="","",TODAY()-CW399)</f>
        <v>-273</v>
      </c>
      <c r="DA399" t="str">
        <f>IF(CW399="","SIN ESTADO",IF(CY399&lt;&gt;"","PAGA",IF(CX399&gt;0,"VENCIDA",IF(CX399&gt;=-5,"POR VENCER","AL DÍA"))))</f>
        <v>AL DÍA</v>
      </c>
      <c r="DC399">
        <f>IF(N($H399)&lt;17,"",IF(CW399="","",CW399+31))</f>
        <v>46622</v>
      </c>
      <c r="DD399">
        <f>IF(DC399="","",TODAY()-DC399)</f>
        <v>-304</v>
      </c>
      <c r="DG399" t="str">
        <f>IF(DC399="","SIN ESTADO",IF(DE399&lt;&gt;"","PAGA",IF(DD399&gt;0,"VENCIDA",IF(DD399&gt;=-5,"POR VENCER","AL DÍA"))))</f>
        <v>AL DÍA</v>
      </c>
      <c r="DI399">
        <f>IF(N($H399)&lt;18,"",IF(DC399="","",DC399+31))</f>
        <v>46653</v>
      </c>
      <c r="DJ399">
        <f>IF(DI399="","",TODAY()-DI399)</f>
        <v>-335</v>
      </c>
      <c r="DM399" t="str">
        <f>IF(DI399="","SIN ESTADO",IF(DK399&lt;&gt;"","PAGA",IF(DJ399&gt;0,"VENCIDA",IF(DJ399&gt;=-5,"POR VENCER","AL DÍA"))))</f>
        <v>AL DÍA</v>
      </c>
      <c r="DO399">
        <f>IF(N($H399)&lt;19,"",IF(DI399="","",DI399+31))</f>
        <v>46684</v>
      </c>
      <c r="DP399">
        <f>IF(DO399="","",TODAY()-DO399)</f>
        <v>-366</v>
      </c>
      <c r="DS399" t="str">
        <f>IF(DO399="","SIN ESTADO",IF(DQ399&lt;&gt;"","PAGA",IF(DP399&gt;0,"VENCIDA",IF(DP399&gt;=-5,"POR VENCER","AL DÍA"))))</f>
        <v>AL DÍA</v>
      </c>
      <c r="DU399">
        <f>IF(N($H399)&lt;20,"",IF(DO399="","",DO399+31))</f>
        <v>46715</v>
      </c>
      <c r="DV399">
        <f>IF(DU399="","",TODAY()-DU399)</f>
        <v>-397</v>
      </c>
      <c r="DY399" t="str">
        <f>IF(DU399="","SIN ESTADO",IF(DW399&lt;&gt;"","PAGA",IF(DV399&gt;0,"VENCIDA",IF(DV399&gt;=-5,"POR VENCER","AL DÍA"))))</f>
        <v>AL DÍA</v>
      </c>
      <c r="EA399">
        <f>IF(N($H399)&lt;21,"",IF(DU399="","",DU399+31))</f>
        <v>46746</v>
      </c>
      <c r="EB399">
        <f>IF(EA399="","",TODAY()-EA399)</f>
        <v>-428</v>
      </c>
      <c r="EE399" t="str">
        <f>IF(EA399="","SIN ESTADO",IF(EC399&lt;&gt;"","PAGA",IF(EB399&gt;0,"VENCIDA",IF(EB399&gt;=-5,"POR VENCER","AL DÍA"))))</f>
        <v>AL DÍA</v>
      </c>
      <c r="EG399">
        <f>IF(N($H399)&lt;22,"",IF(EA399="","",EA399+31))</f>
        <v>46777</v>
      </c>
      <c r="EH399">
        <f>IF(EG399="","",TODAY()-EG399)</f>
        <v>-459</v>
      </c>
      <c r="EK399" t="str">
        <f>IF(EG399="","SIN ESTADO",IF(EI399&lt;&gt;"","PAGA",IF(EH399&gt;0,"VENCIDA",IF(EH399&gt;=-5,"POR VENCER","AL DÍA"))))</f>
        <v>AL DÍA</v>
      </c>
      <c r="EM399">
        <f>IF(N($H399)&lt;23,"",IF(EG399="","",EG399+31))</f>
        <v>46808</v>
      </c>
      <c r="EN399">
        <f>IF(EM399="","",TODAY()-EM399)</f>
        <v>-490</v>
      </c>
      <c r="EQ399" t="str">
        <f>IF(EM399="","SIN ESTADO",IF(EO399&lt;&gt;"","PAGA",IF(EN399&gt;0,"VENCIDA",IF(EN399&gt;=-5,"POR VENCER","AL DÍA"))))</f>
        <v>AL DÍA</v>
      </c>
      <c r="ES399">
        <f>IF(N($H399)&lt;24,"",IF(EM399="","",EM399+31))</f>
        <v>46839</v>
      </c>
      <c r="ET399">
        <f>IF(ES399="","",TODAY()-ES399)</f>
        <v>-521</v>
      </c>
      <c r="EW399" t="str">
        <f>IF(ES399="","SIN ESTADO",IF(EU399&lt;&gt;"","PAGA",IF(ET399&gt;0,"VENCIDA",IF(ET399&gt;=-5,"POR VENCER","AL DÍA"))))</f>
        <v>AL DÍA</v>
      </c>
      <c r="EY399" t="str">
        <f>IF(N($H399)&lt;25,"",IF(ES399="","",ES399+31))</f>
        <v/>
      </c>
      <c r="EZ399" t="str">
        <f>IF(EY399="","",TODAY()-EY399)</f>
        <v/>
      </c>
      <c r="FC399" t="str">
        <f>IF(EY399="","SIN ESTADO",IF(FA399&lt;&gt;"","PAGA",IF(EZ399&gt;0,"VENCIDA",IF(EZ399&gt;=-5,"POR VENCER","AL DÍA"))))</f>
        <v>SIN ESTADO</v>
      </c>
      <c r="FE399" t="str">
        <f>IF(N($H399)&lt;26,"",IF(EY399="","",EY399+31))</f>
        <v/>
      </c>
      <c r="FF399" t="str">
        <f>IF(FE399="","",TODAY()-FE399)</f>
        <v/>
      </c>
      <c r="FI399" t="str">
        <f>IF(FE399="","SIN ESTADO",IF(FG399&lt;&gt;"","PAGA",IF(FF399&gt;0,"VENCIDA",IF(FF399&gt;=-5,"POR VENCER","AL DÍA"))))</f>
        <v>SIN ESTADO</v>
      </c>
      <c r="FK399" t="str">
        <f>IF(N($H399)&lt;27,"",IF(FE399="","",FE399+31))</f>
        <v/>
      </c>
      <c r="FL399" t="str">
        <f>IF(FK399="","",TODAY()-FK399)</f>
        <v/>
      </c>
      <c r="FO399" t="str">
        <f>IF(FK399="","SIN ESTADO",IF(FM399&lt;&gt;"","PAGA",IF(FL399&gt;0,"VENCIDA",IF(FL399&gt;=-5,"POR VENCER","AL DÍA"))))</f>
        <v>SIN ESTADO</v>
      </c>
      <c r="FQ399" t="str">
        <f>IF(N($H399)&lt;28,"",IF(FK399="","",FK399+31))</f>
        <v/>
      </c>
      <c r="FR399" t="str">
        <f>IF(FQ399="","",TODAY()-FQ399)</f>
        <v/>
      </c>
      <c r="FU399" t="str">
        <f>IF(FQ399="","SIN ESTADO",IF(FS399&lt;&gt;"","PAGA",IF(FR399&gt;0,"VENCIDA",IF(FR399&gt;=-5,"POR VENCER","AL DÍA"))))</f>
        <v>SIN ESTADO</v>
      </c>
      <c r="FW399" t="str">
        <f>IF(N($H399)&lt;29,"",IF(FQ399="","",FQ399+31))</f>
        <v/>
      </c>
      <c r="FX399" t="str">
        <f>IF(FW399="","",TODAY()-FW399)</f>
        <v/>
      </c>
      <c r="GA399" t="str">
        <f>IF(FW399="","SIN ESTADO",IF(FY399&lt;&gt;"","PAGA",IF(FX399&gt;0,"VENCIDA",IF(FX399&gt;=-5,"POR VENCER","AL DÍA"))))</f>
        <v>SIN ESTADO</v>
      </c>
      <c r="GC399" t="str">
        <f>IF(N($H399)&lt;30,"",IF(FW399="","",FW399+31))</f>
        <v/>
      </c>
      <c r="GD399" t="str">
        <f>IF(GC399="","",TODAY()-GC399)</f>
        <v/>
      </c>
      <c r="GG399" t="str">
        <f>IF(GC399="","SIN ESTADO",IF(GE399&lt;&gt;"","PAGA",IF(GD399&gt;0,"VENCIDA",IF(GD399&gt;=-5,"POR VENCER","AL DÍA"))))</f>
        <v>SIN ESTADO</v>
      </c>
      <c r="GI399" t="str">
        <f>IF(N($H399)&lt;31,"",IF(GC399="","",GC399+31))</f>
        <v/>
      </c>
      <c r="GJ399" t="str">
        <f>IF(GI399="","",TODAY()-GI399)</f>
        <v/>
      </c>
      <c r="GM399" t="str">
        <f>IF(GI399="","SIN ESTADO",IF(GK399&lt;&gt;"","PAGA",IF(GJ399&gt;0,"VENCIDA",IF(GJ399&gt;=-5,"POR VENCER","AL DÍA"))))</f>
        <v>SIN ESTADO</v>
      </c>
      <c r="GO399" t="str">
        <f>IF(N($H399)&lt;32,"",IF(GI399="","",GI399+31))</f>
        <v/>
      </c>
      <c r="GP399" t="str">
        <f>IF(GO399="","",TODAY()-GO399)</f>
        <v/>
      </c>
      <c r="GS399" t="str">
        <f>IF(GO399="","SIN ESTADO",IF(GQ399&lt;&gt;"","PAGA",IF(GP399&gt;0,"VENCIDA",IF(GP399&gt;=-5,"POR VENCER","AL DÍA"))))</f>
        <v>SIN ESTADO</v>
      </c>
      <c r="GU399" t="str">
        <f>IF(N($H399)&lt;33,"",IF(GO399="","",GO399+31))</f>
        <v/>
      </c>
      <c r="GV399" t="str">
        <f>IF(GU399="","",TODAY()-GU399)</f>
        <v/>
      </c>
      <c r="GY399" t="str">
        <f>IF(GU399="","SIN ESTADO",IF(GW399&lt;&gt;"","PAGA",IF(GV399&gt;0,"VENCIDA",IF(GV399&gt;=-5,"POR VENCER","AL DÍA"))))</f>
        <v>SIN ESTADO</v>
      </c>
      <c r="HA399" t="str">
        <f>IF(N($H399)&lt;34,"",IF(GU399="","",GU399+31))</f>
        <v/>
      </c>
      <c r="HB399" t="str">
        <f>IF(HA399="","",TODAY()-HA399)</f>
        <v/>
      </c>
      <c r="HE399" t="str">
        <f>IF(HA399="","SIN ESTADO",IF(HC399&lt;&gt;"","PAGA",IF(HB399&gt;0,"VENCIDA",IF(HB399&gt;=-5,"POR VENCER","AL DÍA"))))</f>
        <v>SIN ESTADO</v>
      </c>
      <c r="HG399" t="str">
        <f>IF(N($H399)&lt;35,"",IF(HA399="","",HA399+31))</f>
        <v/>
      </c>
      <c r="HH399" t="str">
        <f>IF(HG399="","",TODAY()-HG399)</f>
        <v/>
      </c>
      <c r="HK399" t="str">
        <f>IF(HG399="","SIN ESTADO",IF(HI399&lt;&gt;"","PAGA",IF(HH399&gt;0,"VENCIDA",IF(HH399&gt;=-5,"POR VENCER","AL DÍA"))))</f>
        <v>SIN ESTADO</v>
      </c>
      <c r="HM399" t="str">
        <f>IF(N($H399)&lt;36,"",IF(HG399="","",HG399+31))</f>
        <v/>
      </c>
      <c r="HN399" t="str">
        <f>IF(HM399="","",TODAY()-HM399)</f>
        <v/>
      </c>
      <c r="HQ399" t="str">
        <f>IF(HM399="","SIN ESTADO",IF(HO399&lt;&gt;"","PAGA",IF(HN399&gt;0,"VENCIDA",IF(HN399&gt;=-5,"POR VENCER","AL DÍA"))))</f>
        <v>SIN ESTADO</v>
      </c>
      <c r="HS399">
        <f>N399+T399+Z399+AF399+AL399+AR399+AX399+BD399+BJ399+BP399+BV399+CB399+CH399+CN399+CT399+CZ399+DF399+DL399+DR399+DX399+ED399+EJ399+EP399+EV399+FB399+FH399+FN399+FT399+FZ399+GF399+GL399+GR399+GX399+HD399+HJ399+HP399</f>
        <v>4000000</v>
      </c>
      <c r="HU399">
        <f>IFERROR(N($J399),0)</f>
        <v>0</v>
      </c>
      <c r="HW399">
        <f>SUMPRODUCT((MOD(COLUMN($M399:$HR399)-COLUMN($M399),6)=0)*ISNUMBER($M399:$HR399)*($M399:$HR399&gt;=RESUMEN!$C$26)*($M399:$HR399&lt;=RESUMEN!$C$27)*IFERROR(N($N399:$HS399),0))</f>
        <v>0</v>
      </c>
      <c r="HX399">
        <f>SUMPRODUCT((MOD(COLUMN($M399:$HR399)-COLUMN($M399),6)=0)*ISNUMBER($M399:$HR399)*($M399:$HR399&gt;=RESUMEN!$C$26)*($M399:$HR399&lt;=RESUMEN!$C$27))</f>
        <v>0</v>
      </c>
    </row>
    <row r="400">
      <c r="B400">
        <f>VENTAS!A399</f>
        <v>397</v>
      </c>
      <c r="C400" t="str">
        <f>VENTAS!B399</f>
        <v xml:space="preserve">LC2 - 38 - 10 </v>
      </c>
      <c r="D400" t="str">
        <f>VENTAS!C399</f>
        <v>VENDIDO</v>
      </c>
      <c r="E400">
        <f>VENTAS!D399</f>
        <v>28000000</v>
      </c>
      <c r="F400">
        <f>VENTAS!J399</f>
        <v>24000000</v>
      </c>
      <c r="G400">
        <f>VENTAS!F399</f>
        <v>46101</v>
      </c>
      <c r="H400">
        <f>VENTAS!K399</f>
        <v>24</v>
      </c>
      <c r="I400" t="str">
        <f>VENTAS!M399</f>
        <v xml:space="preserve">20 DE CADA MES </v>
      </c>
      <c r="J400">
        <f>VENTAS!L399</f>
        <v>1000000</v>
      </c>
      <c r="K400">
        <f>IF(N($H400)&lt;1,"",$G400+31)</f>
        <v>46132</v>
      </c>
      <c r="L400">
        <f>IF(K400="","",TODAY()-K400)</f>
        <v>186</v>
      </c>
      <c r="M400">
        <v>46132</v>
      </c>
      <c r="N400">
        <v>1000000</v>
      </c>
      <c r="O400" t="str">
        <f>IF(K400="","SIN ESTADO",IF(M400&lt;&gt;"","PAGA",IF(L400&gt;0,"VENCIDA",IF(L400&gt;=-5,"POR VENCER","AL DÍA"))))</f>
        <v>PAGA</v>
      </c>
      <c r="P400" t="str">
        <v>TRANSFERENCIA</v>
      </c>
      <c r="Q400">
        <f>IF(N($H400)&lt;2,"",IF(K400="","",K400+31))</f>
        <v>46163</v>
      </c>
      <c r="R400">
        <f>IF(Q400="","",TODAY()-Q400)</f>
        <v>155</v>
      </c>
      <c r="S400">
        <v>46161</v>
      </c>
      <c r="T400">
        <v>1000000</v>
      </c>
      <c r="U400" t="str">
        <f>IF(Q400="","SIN ESTADO",IF(S400&lt;&gt;"","PAGA",IF(R400&gt;0,"VENCIDA",IF(R400&gt;=-5,"POR VENCER","AL DÍA"))))</f>
        <v>PAGA</v>
      </c>
      <c r="V400" t="str">
        <v>TRANSFERENCIA</v>
      </c>
      <c r="W400">
        <f>IF(N($H400)&lt;3,"",IF(Q400="","",Q400+31))</f>
        <v>46194</v>
      </c>
      <c r="X400">
        <f>IF(W400="","",TODAY()-W400)</f>
        <v>124</v>
      </c>
      <c r="Y400">
        <v>46183</v>
      </c>
      <c r="AA400" t="str">
        <f>IF(W400="","SIN ESTADO",IF(Y400&lt;&gt;"","PAGA",IF(X400&gt;0,"VENCIDA",IF(X400&gt;=-5,"POR VENCER","AL DÍA"))))</f>
        <v>PAGA</v>
      </c>
      <c r="AC400">
        <f>IF(N($H400)&lt;4,"",IF(W400="","",W400+31))</f>
        <v>46225</v>
      </c>
      <c r="AD400">
        <f>IF(AC400="","",TODAY()-AC400)</f>
        <v>93</v>
      </c>
      <c r="AE400">
        <v>46260</v>
      </c>
      <c r="AF400">
        <v>1000000</v>
      </c>
      <c r="AG400" t="str">
        <f>IF(AC400="","SIN ESTADO",IF(AE400&lt;&gt;"","PAGA",IF(AD400&gt;0,"VENCIDA",IF(AD400&gt;=-5,"POR VENCER","AL DÍA"))))</f>
        <v>PAGA</v>
      </c>
      <c r="AH400" t="str">
        <v>TRANSFERENCIA</v>
      </c>
      <c r="AI400">
        <f>IF(N($H400)&lt;5,"",IF(AC400="","",AC400+31))</f>
        <v>46256</v>
      </c>
      <c r="AJ400">
        <f>IF(AI400="","",TODAY()-AI400)</f>
        <v>62</v>
      </c>
      <c r="AK400">
        <v>46287</v>
      </c>
      <c r="AL400">
        <v>1000000</v>
      </c>
      <c r="AM400" t="str">
        <f>IF(AI400="","SIN ESTADO",IF(AK400&lt;&gt;"","PAGA",IF(AJ400&gt;0,"VENCIDA",IF(AJ400&gt;=-5,"POR VENCER","AL DÍA"))))</f>
        <v>PAGA</v>
      </c>
      <c r="AN400" t="str">
        <v>TRANSFERENCIA</v>
      </c>
      <c r="AO400">
        <f>IF(N($H400)&lt;6,"",IF(AI400="","",AI400+31))</f>
        <v>46287</v>
      </c>
      <c r="AP400">
        <f>IF(AO400="","",TODAY()-AO400)</f>
        <v>31</v>
      </c>
      <c r="AS400" t="str">
        <f>IF(AO400="","SIN ESTADO",IF(AQ400&lt;&gt;"","PAGA",IF(AP400&gt;0,"VENCIDA",IF(AP400&gt;=-5,"POR VENCER","AL DÍA"))))</f>
        <v>VENCIDA</v>
      </c>
      <c r="AU400">
        <f>IF(N($H400)&lt;7,"",IF(AO400="","",AO400+31))</f>
        <v>46318</v>
      </c>
      <c r="AV400">
        <f>IF(AU400="","",TODAY()-AU400)</f>
        <v>0</v>
      </c>
      <c r="AY400" t="str">
        <f>IF(AU400="","SIN ESTADO",IF(AW400&lt;&gt;"","PAGA",IF(AV400&gt;0,"VENCIDA",IF(AV400&gt;=-5,"POR VENCER","AL DÍA"))))</f>
        <v>POR VENCER</v>
      </c>
      <c r="BA400">
        <f>IF(N($H400)&lt;8,"",IF(AU400="","",AU400+31))</f>
        <v>46349</v>
      </c>
      <c r="BB400">
        <f>IF(BA400="","",TODAY()-BA400)</f>
        <v>-31</v>
      </c>
      <c r="BE400" t="str">
        <f>IF(BA400="","SIN ESTADO",IF(BC400&lt;&gt;"","PAGA",IF(BB400&gt;0,"VENCIDA",IF(BB400&gt;=-5,"POR VENCER","AL DÍA"))))</f>
        <v>AL DÍA</v>
      </c>
      <c r="BG400">
        <f>IF(N($H400)&lt;9,"",IF(BA400="","",BA400+31))</f>
        <v>46380</v>
      </c>
      <c r="BH400">
        <f>IF(BG400="","",TODAY()-BG400)</f>
        <v>-62</v>
      </c>
      <c r="BK400" t="str">
        <f>IF(BG400="","SIN ESTADO",IF(BI400&lt;&gt;"","PAGA",IF(BH400&gt;0,"VENCIDA",IF(BH400&gt;=-5,"POR VENCER","AL DÍA"))))</f>
        <v>AL DÍA</v>
      </c>
      <c r="BM400">
        <f>IF(N($H400)&lt;10,"",IF(BG400="","",BG400+31))</f>
        <v>46411</v>
      </c>
      <c r="BN400">
        <f>IF(BM400="","",TODAY()-BM400)</f>
        <v>-93</v>
      </c>
      <c r="BQ400" t="str">
        <f>IF(BM400="","SIN ESTADO",IF(BO400&lt;&gt;"","PAGA",IF(BN400&gt;0,"VENCIDA",IF(BN400&gt;=-5,"POR VENCER","AL DÍA"))))</f>
        <v>AL DÍA</v>
      </c>
      <c r="BS400">
        <f>IF(N($H400)&lt;11,"",IF(BM400="","",BM400+31))</f>
        <v>46442</v>
      </c>
      <c r="BT400">
        <f>IF(BS400="","",TODAY()-BS400)</f>
        <v>-124</v>
      </c>
      <c r="BW400" t="str">
        <f>IF(BS400="","SIN ESTADO",IF(BU400&lt;&gt;"","PAGA",IF(BT400&gt;0,"VENCIDA",IF(BT400&gt;=-5,"POR VENCER","AL DÍA"))))</f>
        <v>AL DÍA</v>
      </c>
      <c r="BY400">
        <f>IF(N($H400)&lt;12,"",IF(BS400="","",BS400+31))</f>
        <v>46473</v>
      </c>
      <c r="BZ400">
        <f>IF(BY400="","",TODAY()-BY400)</f>
        <v>-155</v>
      </c>
      <c r="CC400" t="str">
        <f>IF(BY400="","SIN ESTADO",IF(CA400&lt;&gt;"","PAGA",IF(BZ400&gt;0,"VENCIDA",IF(BZ400&gt;=-5,"POR VENCER","AL DÍA"))))</f>
        <v>AL DÍA</v>
      </c>
      <c r="CE400">
        <f>IF(N($H400)&lt;13,"",IF(BY400="","",BY400+31))</f>
        <v>46504</v>
      </c>
      <c r="CF400">
        <f>IF(CE400="","",TODAY()-CE400)</f>
        <v>-186</v>
      </c>
      <c r="CI400" t="str">
        <f>IF(CE400="","SIN ESTADO",IF(CG400&lt;&gt;"","PAGA",IF(CF400&gt;0,"VENCIDA",IF(CF400&gt;=-5,"POR VENCER","AL DÍA"))))</f>
        <v>AL DÍA</v>
      </c>
      <c r="CK400">
        <f>IF(N($H400)&lt;14,"",IF(CE400="","",CE400+31))</f>
        <v>46535</v>
      </c>
      <c r="CL400">
        <f>IF(CK400="","",TODAY()-CK400)</f>
        <v>-217</v>
      </c>
      <c r="CO400" t="str">
        <f>IF(CK400="","SIN ESTADO",IF(CM400&lt;&gt;"","PAGA",IF(CL400&gt;0,"VENCIDA",IF(CL400&gt;=-5,"POR VENCER","AL DÍA"))))</f>
        <v>AL DÍA</v>
      </c>
      <c r="CQ400">
        <f>IF(N($H400)&lt;15,"",IF(CK400="","",CK400+31))</f>
        <v>46566</v>
      </c>
      <c r="CR400">
        <f>IF(CQ400="","",TODAY()-CQ400)</f>
        <v>-248</v>
      </c>
      <c r="CU400" t="str">
        <f>IF(CQ400="","SIN ESTADO",IF(CS400&lt;&gt;"","PAGA",IF(CR400&gt;0,"VENCIDA",IF(CR400&gt;=-5,"POR VENCER","AL DÍA"))))</f>
        <v>AL DÍA</v>
      </c>
      <c r="CW400">
        <f>IF(N($H400)&lt;16,"",IF(CQ400="","",CQ400+31))</f>
        <v>46597</v>
      </c>
      <c r="CX400">
        <f>IF(CW400="","",TODAY()-CW400)</f>
        <v>-279</v>
      </c>
      <c r="DA400" t="str">
        <f>IF(CW400="","SIN ESTADO",IF(CY400&lt;&gt;"","PAGA",IF(CX400&gt;0,"VENCIDA",IF(CX400&gt;=-5,"POR VENCER","AL DÍA"))))</f>
        <v>AL DÍA</v>
      </c>
      <c r="DC400">
        <f>IF(N($H400)&lt;17,"",IF(CW400="","",CW400+31))</f>
        <v>46628</v>
      </c>
      <c r="DD400">
        <f>IF(DC400="","",TODAY()-DC400)</f>
        <v>-310</v>
      </c>
      <c r="DG400" t="str">
        <f>IF(DC400="","SIN ESTADO",IF(DE400&lt;&gt;"","PAGA",IF(DD400&gt;0,"VENCIDA",IF(DD400&gt;=-5,"POR VENCER","AL DÍA"))))</f>
        <v>AL DÍA</v>
      </c>
      <c r="DI400">
        <f>IF(N($H400)&lt;18,"",IF(DC400="","",DC400+31))</f>
        <v>46659</v>
      </c>
      <c r="DJ400">
        <f>IF(DI400="","",TODAY()-DI400)</f>
        <v>-341</v>
      </c>
      <c r="DM400" t="str">
        <f>IF(DI400="","SIN ESTADO",IF(DK400&lt;&gt;"","PAGA",IF(DJ400&gt;0,"VENCIDA",IF(DJ400&gt;=-5,"POR VENCER","AL DÍA"))))</f>
        <v>AL DÍA</v>
      </c>
      <c r="DO400">
        <f>IF(N($H400)&lt;19,"",IF(DI400="","",DI400+31))</f>
        <v>46690</v>
      </c>
      <c r="DP400">
        <f>IF(DO400="","",TODAY()-DO400)</f>
        <v>-372</v>
      </c>
      <c r="DS400" t="str">
        <f>IF(DO400="","SIN ESTADO",IF(DQ400&lt;&gt;"","PAGA",IF(DP400&gt;0,"VENCIDA",IF(DP400&gt;=-5,"POR VENCER","AL DÍA"))))</f>
        <v>AL DÍA</v>
      </c>
      <c r="DU400">
        <f>IF(N($H400)&lt;20,"",IF(DO400="","",DO400+31))</f>
        <v>46721</v>
      </c>
      <c r="DV400">
        <f>IF(DU400="","",TODAY()-DU400)</f>
        <v>-403</v>
      </c>
      <c r="DY400" t="str">
        <f>IF(DU400="","SIN ESTADO",IF(DW400&lt;&gt;"","PAGA",IF(DV400&gt;0,"VENCIDA",IF(DV400&gt;=-5,"POR VENCER","AL DÍA"))))</f>
        <v>AL DÍA</v>
      </c>
      <c r="EA400">
        <f>IF(N($H400)&lt;21,"",IF(DU400="","",DU400+31))</f>
        <v>46752</v>
      </c>
      <c r="EB400">
        <f>IF(EA400="","",TODAY()-EA400)</f>
        <v>-434</v>
      </c>
      <c r="EE400" t="str">
        <f>IF(EA400="","SIN ESTADO",IF(EC400&lt;&gt;"","PAGA",IF(EB400&gt;0,"VENCIDA",IF(EB400&gt;=-5,"POR VENCER","AL DÍA"))))</f>
        <v>AL DÍA</v>
      </c>
      <c r="EG400">
        <f>IF(N($H400)&lt;22,"",IF(EA400="","",EA400+31))</f>
        <v>46783</v>
      </c>
      <c r="EH400">
        <f>IF(EG400="","",TODAY()-EG400)</f>
        <v>-465</v>
      </c>
      <c r="EK400" t="str">
        <f>IF(EG400="","SIN ESTADO",IF(EI400&lt;&gt;"","PAGA",IF(EH400&gt;0,"VENCIDA",IF(EH400&gt;=-5,"POR VENCER","AL DÍA"))))</f>
        <v>AL DÍA</v>
      </c>
      <c r="EM400">
        <f>IF(N($H400)&lt;23,"",IF(EG400="","",EG400+31))</f>
        <v>46814</v>
      </c>
      <c r="EN400">
        <f>IF(EM400="","",TODAY()-EM400)</f>
        <v>-496</v>
      </c>
      <c r="EQ400" t="str">
        <f>IF(EM400="","SIN ESTADO",IF(EO400&lt;&gt;"","PAGA",IF(EN400&gt;0,"VENCIDA",IF(EN400&gt;=-5,"POR VENCER","AL DÍA"))))</f>
        <v>AL DÍA</v>
      </c>
      <c r="ES400">
        <f>IF(N($H400)&lt;24,"",IF(EM400="","",EM400+31))</f>
        <v>46845</v>
      </c>
      <c r="ET400">
        <f>IF(ES400="","",TODAY()-ES400)</f>
        <v>-527</v>
      </c>
      <c r="EW400" t="str">
        <f>IF(ES400="","SIN ESTADO",IF(EU400&lt;&gt;"","PAGA",IF(ET400&gt;0,"VENCIDA",IF(ET400&gt;=-5,"POR VENCER","AL DÍA"))))</f>
        <v>AL DÍA</v>
      </c>
      <c r="EY400" t="str">
        <f>IF(N($H400)&lt;25,"",IF(ES400="","",ES400+31))</f>
        <v/>
      </c>
      <c r="EZ400" t="str">
        <f>IF(EY400="","",TODAY()-EY400)</f>
        <v/>
      </c>
      <c r="FC400" t="str">
        <f>IF(EY400="","SIN ESTADO",IF(FA400&lt;&gt;"","PAGA",IF(EZ400&gt;0,"VENCIDA",IF(EZ400&gt;=-5,"POR VENCER","AL DÍA"))))</f>
        <v>SIN ESTADO</v>
      </c>
      <c r="FE400" t="str">
        <f>IF(N($H400)&lt;26,"",IF(EY400="","",EY400+31))</f>
        <v/>
      </c>
      <c r="FF400" t="str">
        <f>IF(FE400="","",TODAY()-FE400)</f>
        <v/>
      </c>
      <c r="FI400" t="str">
        <f>IF(FE400="","SIN ESTADO",IF(FG400&lt;&gt;"","PAGA",IF(FF400&gt;0,"VENCIDA",IF(FF400&gt;=-5,"POR VENCER","AL DÍA"))))</f>
        <v>SIN ESTADO</v>
      </c>
      <c r="FK400" t="str">
        <f>IF(N($H400)&lt;27,"",IF(FE400="","",FE400+31))</f>
        <v/>
      </c>
      <c r="FL400" t="str">
        <f>IF(FK400="","",TODAY()-FK400)</f>
        <v/>
      </c>
      <c r="FO400" t="str">
        <f>IF(FK400="","SIN ESTADO",IF(FM400&lt;&gt;"","PAGA",IF(FL400&gt;0,"VENCIDA",IF(FL400&gt;=-5,"POR VENCER","AL DÍA"))))</f>
        <v>SIN ESTADO</v>
      </c>
      <c r="FQ400" t="str">
        <f>IF(N($H400)&lt;28,"",IF(FK400="","",FK400+31))</f>
        <v/>
      </c>
      <c r="FR400" t="str">
        <f>IF(FQ400="","",TODAY()-FQ400)</f>
        <v/>
      </c>
      <c r="FU400" t="str">
        <f>IF(FQ400="","SIN ESTADO",IF(FS400&lt;&gt;"","PAGA",IF(FR400&gt;0,"VENCIDA",IF(FR400&gt;=-5,"POR VENCER","AL DÍA"))))</f>
        <v>SIN ESTADO</v>
      </c>
      <c r="FW400" t="str">
        <f>IF(N($H400)&lt;29,"",IF(FQ400="","",FQ400+31))</f>
        <v/>
      </c>
      <c r="FX400" t="str">
        <f>IF(FW400="","",TODAY()-FW400)</f>
        <v/>
      </c>
      <c r="GA400" t="str">
        <f>IF(FW400="","SIN ESTADO",IF(FY400&lt;&gt;"","PAGA",IF(FX400&gt;0,"VENCIDA",IF(FX400&gt;=-5,"POR VENCER","AL DÍA"))))</f>
        <v>SIN ESTADO</v>
      </c>
      <c r="GC400" t="str">
        <f>IF(N($H400)&lt;30,"",IF(FW400="","",FW400+31))</f>
        <v/>
      </c>
      <c r="GD400" t="str">
        <f>IF(GC400="","",TODAY()-GC400)</f>
        <v/>
      </c>
      <c r="GG400" t="str">
        <f>IF(GC400="","SIN ESTADO",IF(GE400&lt;&gt;"","PAGA",IF(GD400&gt;0,"VENCIDA",IF(GD400&gt;=-5,"POR VENCER","AL DÍA"))))</f>
        <v>SIN ESTADO</v>
      </c>
      <c r="GI400" t="str">
        <f>IF(N($H400)&lt;31,"",IF(GC400="","",GC400+31))</f>
        <v/>
      </c>
      <c r="GJ400" t="str">
        <f>IF(GI400="","",TODAY()-GI400)</f>
        <v/>
      </c>
      <c r="GM400" t="str">
        <f>IF(GI400="","SIN ESTADO",IF(GK400&lt;&gt;"","PAGA",IF(GJ400&gt;0,"VENCIDA",IF(GJ400&gt;=-5,"POR VENCER","AL DÍA"))))</f>
        <v>SIN ESTADO</v>
      </c>
      <c r="GO400" t="str">
        <f>IF(N($H400)&lt;32,"",IF(GI400="","",GI400+31))</f>
        <v/>
      </c>
      <c r="GP400" t="str">
        <f>IF(GO400="","",TODAY()-GO400)</f>
        <v/>
      </c>
      <c r="GS400" t="str">
        <f>IF(GO400="","SIN ESTADO",IF(GQ400&lt;&gt;"","PAGA",IF(GP400&gt;0,"VENCIDA",IF(GP400&gt;=-5,"POR VENCER","AL DÍA"))))</f>
        <v>SIN ESTADO</v>
      </c>
      <c r="GU400" t="str">
        <f>IF(N($H400)&lt;33,"",IF(GO400="","",GO400+31))</f>
        <v/>
      </c>
      <c r="GV400" t="str">
        <f>IF(GU400="","",TODAY()-GU400)</f>
        <v/>
      </c>
      <c r="GY400" t="str">
        <f>IF(GU400="","SIN ESTADO",IF(GW400&lt;&gt;"","PAGA",IF(GV400&gt;0,"VENCIDA",IF(GV400&gt;=-5,"POR VENCER","AL DÍA"))))</f>
        <v>SIN ESTADO</v>
      </c>
      <c r="HA400" t="str">
        <f>IF(N($H400)&lt;34,"",IF(GU400="","",GU400+31))</f>
        <v/>
      </c>
      <c r="HB400" t="str">
        <f>IF(HA400="","",TODAY()-HA400)</f>
        <v/>
      </c>
      <c r="HE400" t="str">
        <f>IF(HA400="","SIN ESTADO",IF(HC400&lt;&gt;"","PAGA",IF(HB400&gt;0,"VENCIDA",IF(HB400&gt;=-5,"POR VENCER","AL DÍA"))))</f>
        <v>SIN ESTADO</v>
      </c>
      <c r="HG400" t="str">
        <f>IF(N($H400)&lt;35,"",IF(HA400="","",HA400+31))</f>
        <v/>
      </c>
      <c r="HH400" t="str">
        <f>IF(HG400="","",TODAY()-HG400)</f>
        <v/>
      </c>
      <c r="HK400" t="str">
        <f>IF(HG400="","SIN ESTADO",IF(HI400&lt;&gt;"","PAGA",IF(HH400&gt;0,"VENCIDA",IF(HH400&gt;=-5,"POR VENCER","AL DÍA"))))</f>
        <v>SIN ESTADO</v>
      </c>
      <c r="HM400" t="str">
        <f>IF(N($H400)&lt;36,"",IF(HG400="","",HG400+31))</f>
        <v/>
      </c>
      <c r="HN400" t="str">
        <f>IF(HM400="","",TODAY()-HM400)</f>
        <v/>
      </c>
      <c r="HQ400" t="str">
        <f>IF(HM400="","SIN ESTADO",IF(HO400&lt;&gt;"","PAGA",IF(HN400&gt;0,"VENCIDA",IF(HN400&gt;=-5,"POR VENCER","AL DÍA"))))</f>
        <v>SIN ESTADO</v>
      </c>
      <c r="HS400">
        <f>N400+T400+Z400+AF400+AL400+AR400+AX400+BD400+BJ400+BP400+BV400+CB400+CH400+CN400+CT400+CZ400+DF400+DL400+DR400+DX400+ED400+EJ400+EP400+EV400+FB400+FH400+FN400+FT400+FZ400+GF400+GL400+GR400+GX400+HD400+HJ400+HP400</f>
        <v>4000000</v>
      </c>
      <c r="HU400">
        <f>IFERROR(N($J400),0)</f>
        <v>1000000</v>
      </c>
      <c r="HW400">
        <f>SUMPRODUCT((MOD(COLUMN($M400:$HR400)-COLUMN($M400),6)=0)*ISNUMBER($M400:$HR400)*($M400:$HR400&gt;=RESUMEN!$C$26)*($M400:$HR400&lt;=RESUMEN!$C$27)*IFERROR(N($N400:$HS400),0))</f>
        <v>1000000</v>
      </c>
      <c r="HX400">
        <f>SUMPRODUCT((MOD(COLUMN($M400:$HR400)-COLUMN($M400),6)=0)*ISNUMBER($M400:$HR400)*($M400:$HR400&gt;=RESUMEN!$C$26)*($M400:$HR400&lt;=RESUMEN!$C$27))</f>
        <v>1</v>
      </c>
    </row>
    <row r="401">
      <c r="B401">
        <f>VENTAS!A400</f>
        <v>398</v>
      </c>
      <c r="C401" t="str">
        <f>VENTAS!B400</f>
        <v xml:space="preserve">LC2 - 38 - 11 </v>
      </c>
      <c r="D401" t="str">
        <f>VENTAS!C400</f>
        <v>VENDIDO</v>
      </c>
      <c r="E401">
        <f>VENTAS!D400</f>
        <v>28000000</v>
      </c>
      <c r="F401">
        <f>VENTAS!J400</f>
        <v>24000000</v>
      </c>
      <c r="G401">
        <f>VENTAS!F400</f>
        <v>46063</v>
      </c>
      <c r="H401">
        <f>VENTAS!K400</f>
        <v>24</v>
      </c>
      <c r="I401" t="str">
        <f>VENTAS!M400</f>
        <v xml:space="preserve">10 DE CADA MES </v>
      </c>
      <c r="J401">
        <f>VENTAS!L400</f>
        <v>1000000</v>
      </c>
      <c r="K401">
        <f>IF(N($H401)&lt;1,"",$G401+31)</f>
        <v>46094</v>
      </c>
      <c r="L401">
        <f>IF(K401="","",TODAY()-K401)</f>
        <v>224</v>
      </c>
      <c r="M401">
        <v>46092</v>
      </c>
      <c r="N401">
        <v>1000000</v>
      </c>
      <c r="O401" t="str">
        <f>IF(K401="","SIN ESTADO",IF(M401&lt;&gt;"","PAGA",IF(L401&gt;0,"VENCIDA",IF(L401&gt;=-5,"POR VENCER","AL DÍA"))))</f>
        <v>PAGA</v>
      </c>
      <c r="P401" t="str">
        <v>TRANSFERENCIA</v>
      </c>
      <c r="Q401">
        <f>IF(N($H401)&lt;2,"",IF(K401="","",K401+31))</f>
        <v>46125</v>
      </c>
      <c r="R401">
        <f>IF(Q401="","",TODAY()-Q401)</f>
        <v>193</v>
      </c>
      <c r="S401">
        <v>46123</v>
      </c>
      <c r="T401">
        <v>1000000</v>
      </c>
      <c r="U401" t="str">
        <f>IF(Q401="","SIN ESTADO",IF(S401&lt;&gt;"","PAGA",IF(R401&gt;0,"VENCIDA",IF(R401&gt;=-5,"POR VENCER","AL DÍA"))))</f>
        <v>PAGA</v>
      </c>
      <c r="V401" t="str">
        <v>TRANSFERENCIA</v>
      </c>
      <c r="W401">
        <f>IF(N($H401)&lt;3,"",IF(Q401="","",Q401+31))</f>
        <v>46156</v>
      </c>
      <c r="X401">
        <f>IF(W401="","",TODAY()-W401)</f>
        <v>162</v>
      </c>
      <c r="Y401">
        <v>46153</v>
      </c>
      <c r="Z401">
        <v>1000000</v>
      </c>
      <c r="AA401" t="str">
        <f>IF(W401="","SIN ESTADO",IF(Y401&lt;&gt;"","PAGA",IF(X401&gt;0,"VENCIDA",IF(X401&gt;=-5,"POR VENCER","AL DÍA"))))</f>
        <v>PAGA</v>
      </c>
      <c r="AB401" t="str">
        <v>TRANSFERENCIA</v>
      </c>
      <c r="AC401">
        <f>IF(N($H401)&lt;4,"",IF(W401="","",W401+31))</f>
        <v>46187</v>
      </c>
      <c r="AD401">
        <f>IF(AC401="","",TODAY()-AC401)</f>
        <v>131</v>
      </c>
      <c r="AE401">
        <v>46167</v>
      </c>
      <c r="AF401">
        <v>1000000</v>
      </c>
      <c r="AG401" t="str">
        <f>IF(AC401="","SIN ESTADO",IF(AE401&lt;&gt;"","PAGA",IF(AD401&gt;0,"VENCIDA",IF(AD401&gt;=-5,"POR VENCER","AL DÍA"))))</f>
        <v>PAGA</v>
      </c>
      <c r="AH401" t="str">
        <v>TRANSFERENCIA</v>
      </c>
      <c r="AI401">
        <f>IF(N($H401)&lt;5,"",IF(AC401="","",AC401+31))</f>
        <v>46218</v>
      </c>
      <c r="AJ401">
        <f>IF(AI401="","",TODAY()-AI401)</f>
        <v>100</v>
      </c>
      <c r="AK401">
        <v>46550</v>
      </c>
      <c r="AL401">
        <v>1000000</v>
      </c>
      <c r="AM401" t="str">
        <f>IF(AI401="","SIN ESTADO",IF(AK401&lt;&gt;"","PAGA",IF(AJ401&gt;0,"VENCIDA",IF(AJ401&gt;=-5,"POR VENCER","AL DÍA"))))</f>
        <v>PAGA</v>
      </c>
      <c r="AN401" t="str">
        <v>TRANSFERENCIA</v>
      </c>
      <c r="AO401">
        <f>IF(N($H401)&lt;6,"",IF(AI401="","",AI401+31))</f>
        <v>46249</v>
      </c>
      <c r="AP401">
        <f>IF(AO401="","",TODAY()-AO401)</f>
        <v>69</v>
      </c>
      <c r="AQ401">
        <v>46217</v>
      </c>
      <c r="AR401">
        <v>1000000</v>
      </c>
      <c r="AS401" t="str">
        <f>IF(AO401="","SIN ESTADO",IF(AQ401&lt;&gt;"","PAGA",IF(AP401&gt;0,"VENCIDA",IF(AP401&gt;=-5,"POR VENCER","AL DÍA"))))</f>
        <v>PAGA</v>
      </c>
      <c r="AT401" t="str">
        <v>TRANSFERENCIA</v>
      </c>
      <c r="AU401">
        <f>IF(N($H401)&lt;7,"",IF(AO401="","",AO401+31))</f>
        <v>46280</v>
      </c>
      <c r="AV401">
        <f>IF(AU401="","",TODAY()-AU401)</f>
        <v>38</v>
      </c>
      <c r="AW401">
        <v>46249</v>
      </c>
      <c r="AX401">
        <v>1000000</v>
      </c>
      <c r="AY401" t="str">
        <f>IF(AU401="","SIN ESTADO",IF(AW401&lt;&gt;"","PAGA",IF(AV401&gt;0,"VENCIDA",IF(AV401&gt;=-5,"POR VENCER","AL DÍA"))))</f>
        <v>PAGA</v>
      </c>
      <c r="AZ401" t="str">
        <v>TRANSFERENCIA</v>
      </c>
      <c r="BA401">
        <f>IF(N($H401)&lt;8,"",IF(AU401="","",AU401+31))</f>
        <v>46311</v>
      </c>
      <c r="BB401">
        <f>IF(BA401="","",TODAY()-BA401)</f>
        <v>7</v>
      </c>
      <c r="BE401" t="str">
        <f>IF(BA401="","SIN ESTADO",IF(BC401&lt;&gt;"","PAGA",IF(BB401&gt;0,"VENCIDA",IF(BB401&gt;=-5,"POR VENCER","AL DÍA"))))</f>
        <v>VENCIDA</v>
      </c>
      <c r="BG401">
        <f>IF(N($H401)&lt;9,"",IF(BA401="","",BA401+31))</f>
        <v>46342</v>
      </c>
      <c r="BH401">
        <f>IF(BG401="","",TODAY()-BG401)</f>
        <v>-24</v>
      </c>
      <c r="BK401" t="str">
        <f>IF(BG401="","SIN ESTADO",IF(BI401&lt;&gt;"","PAGA",IF(BH401&gt;0,"VENCIDA",IF(BH401&gt;=-5,"POR VENCER","AL DÍA"))))</f>
        <v>AL DÍA</v>
      </c>
      <c r="BM401">
        <f>IF(N($H401)&lt;10,"",IF(BG401="","",BG401+31))</f>
        <v>46373</v>
      </c>
      <c r="BN401">
        <f>IF(BM401="","",TODAY()-BM401)</f>
        <v>-55</v>
      </c>
      <c r="BQ401" t="str">
        <f>IF(BM401="","SIN ESTADO",IF(BO401&lt;&gt;"","PAGA",IF(BN401&gt;0,"VENCIDA",IF(BN401&gt;=-5,"POR VENCER","AL DÍA"))))</f>
        <v>AL DÍA</v>
      </c>
      <c r="BS401">
        <f>IF(N($H401)&lt;11,"",IF(BM401="","",BM401+31))</f>
        <v>46404</v>
      </c>
      <c r="BT401">
        <f>IF(BS401="","",TODAY()-BS401)</f>
        <v>-86</v>
      </c>
      <c r="BW401" t="str">
        <f>IF(BS401="","SIN ESTADO",IF(BU401&lt;&gt;"","PAGA",IF(BT401&gt;0,"VENCIDA",IF(BT401&gt;=-5,"POR VENCER","AL DÍA"))))</f>
        <v>AL DÍA</v>
      </c>
      <c r="BY401">
        <f>IF(N($H401)&lt;12,"",IF(BS401="","",BS401+31))</f>
        <v>46435</v>
      </c>
      <c r="BZ401">
        <f>IF(BY401="","",TODAY()-BY401)</f>
        <v>-117</v>
      </c>
      <c r="CC401" t="str">
        <f>IF(BY401="","SIN ESTADO",IF(CA401&lt;&gt;"","PAGA",IF(BZ401&gt;0,"VENCIDA",IF(BZ401&gt;=-5,"POR VENCER","AL DÍA"))))</f>
        <v>AL DÍA</v>
      </c>
      <c r="CE401">
        <f>IF(N($H401)&lt;13,"",IF(BY401="","",BY401+31))</f>
        <v>46466</v>
      </c>
      <c r="CF401">
        <f>IF(CE401="","",TODAY()-CE401)</f>
        <v>-148</v>
      </c>
      <c r="CI401" t="str">
        <f>IF(CE401="","SIN ESTADO",IF(CG401&lt;&gt;"","PAGA",IF(CF401&gt;0,"VENCIDA",IF(CF401&gt;=-5,"POR VENCER","AL DÍA"))))</f>
        <v>AL DÍA</v>
      </c>
      <c r="CK401">
        <f>IF(N($H401)&lt;14,"",IF(CE401="","",CE401+31))</f>
        <v>46497</v>
      </c>
      <c r="CL401">
        <f>IF(CK401="","",TODAY()-CK401)</f>
        <v>-179</v>
      </c>
      <c r="CO401" t="str">
        <f>IF(CK401="","SIN ESTADO",IF(CM401&lt;&gt;"","PAGA",IF(CL401&gt;0,"VENCIDA",IF(CL401&gt;=-5,"POR VENCER","AL DÍA"))))</f>
        <v>AL DÍA</v>
      </c>
      <c r="CQ401">
        <f>IF(N($H401)&lt;15,"",IF(CK401="","",CK401+31))</f>
        <v>46528</v>
      </c>
      <c r="CR401">
        <f>IF(CQ401="","",TODAY()-CQ401)</f>
        <v>-210</v>
      </c>
      <c r="CU401" t="str">
        <f>IF(CQ401="","SIN ESTADO",IF(CS401&lt;&gt;"","PAGA",IF(CR401&gt;0,"VENCIDA",IF(CR401&gt;=-5,"POR VENCER","AL DÍA"))))</f>
        <v>AL DÍA</v>
      </c>
      <c r="CW401">
        <f>IF(N($H401)&lt;16,"",IF(CQ401="","",CQ401+31))</f>
        <v>46559</v>
      </c>
      <c r="CX401">
        <f>IF(CW401="","",TODAY()-CW401)</f>
        <v>-241</v>
      </c>
      <c r="DA401" t="str">
        <f>IF(CW401="","SIN ESTADO",IF(CY401&lt;&gt;"","PAGA",IF(CX401&gt;0,"VENCIDA",IF(CX401&gt;=-5,"POR VENCER","AL DÍA"))))</f>
        <v>AL DÍA</v>
      </c>
      <c r="DC401">
        <f>IF(N($H401)&lt;17,"",IF(CW401="","",CW401+31))</f>
        <v>46590</v>
      </c>
      <c r="DD401">
        <f>IF(DC401="","",TODAY()-DC401)</f>
        <v>-272</v>
      </c>
      <c r="DG401" t="str">
        <f>IF(DC401="","SIN ESTADO",IF(DE401&lt;&gt;"","PAGA",IF(DD401&gt;0,"VENCIDA",IF(DD401&gt;=-5,"POR VENCER","AL DÍA"))))</f>
        <v>AL DÍA</v>
      </c>
      <c r="DI401">
        <f>IF(N($H401)&lt;18,"",IF(DC401="","",DC401+31))</f>
        <v>46621</v>
      </c>
      <c r="DJ401">
        <f>IF(DI401="","",TODAY()-DI401)</f>
        <v>-303</v>
      </c>
      <c r="DM401" t="str">
        <f>IF(DI401="","SIN ESTADO",IF(DK401&lt;&gt;"","PAGA",IF(DJ401&gt;0,"VENCIDA",IF(DJ401&gt;=-5,"POR VENCER","AL DÍA"))))</f>
        <v>AL DÍA</v>
      </c>
      <c r="DO401">
        <f>IF(N($H401)&lt;19,"",IF(DI401="","",DI401+31))</f>
        <v>46652</v>
      </c>
      <c r="DP401">
        <f>IF(DO401="","",TODAY()-DO401)</f>
        <v>-334</v>
      </c>
      <c r="DS401" t="str">
        <f>IF(DO401="","SIN ESTADO",IF(DQ401&lt;&gt;"","PAGA",IF(DP401&gt;0,"VENCIDA",IF(DP401&gt;=-5,"POR VENCER","AL DÍA"))))</f>
        <v>AL DÍA</v>
      </c>
      <c r="DU401">
        <f>IF(N($H401)&lt;20,"",IF(DO401="","",DO401+31))</f>
        <v>46683</v>
      </c>
      <c r="DV401">
        <f>IF(DU401="","",TODAY()-DU401)</f>
        <v>-365</v>
      </c>
      <c r="DY401" t="str">
        <f>IF(DU401="","SIN ESTADO",IF(DW401&lt;&gt;"","PAGA",IF(DV401&gt;0,"VENCIDA",IF(DV401&gt;=-5,"POR VENCER","AL DÍA"))))</f>
        <v>AL DÍA</v>
      </c>
      <c r="EA401">
        <f>IF(N($H401)&lt;21,"",IF(DU401="","",DU401+31))</f>
        <v>46714</v>
      </c>
      <c r="EB401">
        <f>IF(EA401="","",TODAY()-EA401)</f>
        <v>-396</v>
      </c>
      <c r="EE401" t="str">
        <f>IF(EA401="","SIN ESTADO",IF(EC401&lt;&gt;"","PAGA",IF(EB401&gt;0,"VENCIDA",IF(EB401&gt;=-5,"POR VENCER","AL DÍA"))))</f>
        <v>AL DÍA</v>
      </c>
      <c r="EG401">
        <f>IF(N($H401)&lt;22,"",IF(EA401="","",EA401+31))</f>
        <v>46745</v>
      </c>
      <c r="EH401">
        <f>IF(EG401="","",TODAY()-EG401)</f>
        <v>-427</v>
      </c>
      <c r="EK401" t="str">
        <f>IF(EG401="","SIN ESTADO",IF(EI401&lt;&gt;"","PAGA",IF(EH401&gt;0,"VENCIDA",IF(EH401&gt;=-5,"POR VENCER","AL DÍA"))))</f>
        <v>AL DÍA</v>
      </c>
      <c r="EM401">
        <f>IF(N($H401)&lt;23,"",IF(EG401="","",EG401+31))</f>
        <v>46776</v>
      </c>
      <c r="EN401">
        <f>IF(EM401="","",TODAY()-EM401)</f>
        <v>-458</v>
      </c>
      <c r="EQ401" t="str">
        <f>IF(EM401="","SIN ESTADO",IF(EO401&lt;&gt;"","PAGA",IF(EN401&gt;0,"VENCIDA",IF(EN401&gt;=-5,"POR VENCER","AL DÍA"))))</f>
        <v>AL DÍA</v>
      </c>
      <c r="ES401">
        <f>IF(N($H401)&lt;24,"",IF(EM401="","",EM401+31))</f>
        <v>46807</v>
      </c>
      <c r="ET401">
        <f>IF(ES401="","",TODAY()-ES401)</f>
        <v>-489</v>
      </c>
      <c r="EW401" t="str">
        <f>IF(ES401="","SIN ESTADO",IF(EU401&lt;&gt;"","PAGA",IF(ET401&gt;0,"VENCIDA",IF(ET401&gt;=-5,"POR VENCER","AL DÍA"))))</f>
        <v>AL DÍA</v>
      </c>
      <c r="EY401" t="str">
        <f>IF(N($H401)&lt;25,"",IF(ES401="","",ES401+31))</f>
        <v/>
      </c>
      <c r="EZ401" t="str">
        <f>IF(EY401="","",TODAY()-EY401)</f>
        <v/>
      </c>
      <c r="FC401" t="str">
        <f>IF(EY401="","SIN ESTADO",IF(FA401&lt;&gt;"","PAGA",IF(EZ401&gt;0,"VENCIDA",IF(EZ401&gt;=-5,"POR VENCER","AL DÍA"))))</f>
        <v>SIN ESTADO</v>
      </c>
      <c r="FE401" t="str">
        <f>IF(N($H401)&lt;26,"",IF(EY401="","",EY401+31))</f>
        <v/>
      </c>
      <c r="FF401" t="str">
        <f>IF(FE401="","",TODAY()-FE401)</f>
        <v/>
      </c>
      <c r="FI401" t="str">
        <f>IF(FE401="","SIN ESTADO",IF(FG401&lt;&gt;"","PAGA",IF(FF401&gt;0,"VENCIDA",IF(FF401&gt;=-5,"POR VENCER","AL DÍA"))))</f>
        <v>SIN ESTADO</v>
      </c>
      <c r="FK401" t="str">
        <f>IF(N($H401)&lt;27,"",IF(FE401="","",FE401+31))</f>
        <v/>
      </c>
      <c r="FL401" t="str">
        <f>IF(FK401="","",TODAY()-FK401)</f>
        <v/>
      </c>
      <c r="FO401" t="str">
        <f>IF(FK401="","SIN ESTADO",IF(FM401&lt;&gt;"","PAGA",IF(FL401&gt;0,"VENCIDA",IF(FL401&gt;=-5,"POR VENCER","AL DÍA"))))</f>
        <v>SIN ESTADO</v>
      </c>
      <c r="FQ401" t="str">
        <f>IF(N($H401)&lt;28,"",IF(FK401="","",FK401+31))</f>
        <v/>
      </c>
      <c r="FR401" t="str">
        <f>IF(FQ401="","",TODAY()-FQ401)</f>
        <v/>
      </c>
      <c r="FU401" t="str">
        <f>IF(FQ401="","SIN ESTADO",IF(FS401&lt;&gt;"","PAGA",IF(FR401&gt;0,"VENCIDA",IF(FR401&gt;=-5,"POR VENCER","AL DÍA"))))</f>
        <v>SIN ESTADO</v>
      </c>
      <c r="FW401" t="str">
        <f>IF(N($H401)&lt;29,"",IF(FQ401="","",FQ401+31))</f>
        <v/>
      </c>
      <c r="FX401" t="str">
        <f>IF(FW401="","",TODAY()-FW401)</f>
        <v/>
      </c>
      <c r="GA401" t="str">
        <f>IF(FW401="","SIN ESTADO",IF(FY401&lt;&gt;"","PAGA",IF(FX401&gt;0,"VENCIDA",IF(FX401&gt;=-5,"POR VENCER","AL DÍA"))))</f>
        <v>SIN ESTADO</v>
      </c>
      <c r="GC401" t="str">
        <f>IF(N($H401)&lt;30,"",IF(FW401="","",FW401+31))</f>
        <v/>
      </c>
      <c r="GD401" t="str">
        <f>IF(GC401="","",TODAY()-GC401)</f>
        <v/>
      </c>
      <c r="GG401" t="str">
        <f>IF(GC401="","SIN ESTADO",IF(GE401&lt;&gt;"","PAGA",IF(GD401&gt;0,"VENCIDA",IF(GD401&gt;=-5,"POR VENCER","AL DÍA"))))</f>
        <v>SIN ESTADO</v>
      </c>
      <c r="GI401" t="str">
        <f>IF(N($H401)&lt;31,"",IF(GC401="","",GC401+31))</f>
        <v/>
      </c>
      <c r="GJ401" t="str">
        <f>IF(GI401="","",TODAY()-GI401)</f>
        <v/>
      </c>
      <c r="GM401" t="str">
        <f>IF(GI401="","SIN ESTADO",IF(GK401&lt;&gt;"","PAGA",IF(GJ401&gt;0,"VENCIDA",IF(GJ401&gt;=-5,"POR VENCER","AL DÍA"))))</f>
        <v>SIN ESTADO</v>
      </c>
      <c r="GO401" t="str">
        <f>IF(N($H401)&lt;32,"",IF(GI401="","",GI401+31))</f>
        <v/>
      </c>
      <c r="GP401" t="str">
        <f>IF(GO401="","",TODAY()-GO401)</f>
        <v/>
      </c>
      <c r="GS401" t="str">
        <f>IF(GO401="","SIN ESTADO",IF(GQ401&lt;&gt;"","PAGA",IF(GP401&gt;0,"VENCIDA",IF(GP401&gt;=-5,"POR VENCER","AL DÍA"))))</f>
        <v>SIN ESTADO</v>
      </c>
      <c r="GU401" t="str">
        <f>IF(N($H401)&lt;33,"",IF(GO401="","",GO401+31))</f>
        <v/>
      </c>
      <c r="GV401" t="str">
        <f>IF(GU401="","",TODAY()-GU401)</f>
        <v/>
      </c>
      <c r="GY401" t="str">
        <f>IF(GU401="","SIN ESTADO",IF(GW401&lt;&gt;"","PAGA",IF(GV401&gt;0,"VENCIDA",IF(GV401&gt;=-5,"POR VENCER","AL DÍA"))))</f>
        <v>SIN ESTADO</v>
      </c>
      <c r="HA401" t="str">
        <f>IF(N($H401)&lt;34,"",IF(GU401="","",GU401+31))</f>
        <v/>
      </c>
      <c r="HB401" t="str">
        <f>IF(HA401="","",TODAY()-HA401)</f>
        <v/>
      </c>
      <c r="HE401" t="str">
        <f>IF(HA401="","SIN ESTADO",IF(HC401&lt;&gt;"","PAGA",IF(HB401&gt;0,"VENCIDA",IF(HB401&gt;=-5,"POR VENCER","AL DÍA"))))</f>
        <v>SIN ESTADO</v>
      </c>
      <c r="HG401" t="str">
        <f>IF(N($H401)&lt;35,"",IF(HA401="","",HA401+31))</f>
        <v/>
      </c>
      <c r="HH401" t="str">
        <f>IF(HG401="","",TODAY()-HG401)</f>
        <v/>
      </c>
      <c r="HK401" t="str">
        <f>IF(HG401="","SIN ESTADO",IF(HI401&lt;&gt;"","PAGA",IF(HH401&gt;0,"VENCIDA",IF(HH401&gt;=-5,"POR VENCER","AL DÍA"))))</f>
        <v>SIN ESTADO</v>
      </c>
      <c r="HM401" t="str">
        <f>IF(N($H401)&lt;36,"",IF(HG401="","",HG401+31))</f>
        <v/>
      </c>
      <c r="HN401" t="str">
        <f>IF(HM401="","",TODAY()-HM401)</f>
        <v/>
      </c>
      <c r="HQ401" t="str">
        <f>IF(HM401="","SIN ESTADO",IF(HO401&lt;&gt;"","PAGA",IF(HN401&gt;0,"VENCIDA",IF(HN401&gt;=-5,"POR VENCER","AL DÍA"))))</f>
        <v>SIN ESTADO</v>
      </c>
      <c r="HS401">
        <f>N401+T401+Z401+AF401+AL401+AR401+AX401+BD401+BJ401+BP401+BV401+CB401+CH401+CN401+CT401+CZ401+DF401+DL401+DR401+DX401+ED401+EJ401+EP401+EV401+FB401+FH401+FN401+FT401+FZ401+GF401+GL401+GR401+GX401+HD401+HJ401+HP401</f>
        <v>7000000</v>
      </c>
      <c r="HU401">
        <f>IFERROR(N($J401),0)</f>
        <v>1000000</v>
      </c>
      <c r="HW401">
        <f>SUMPRODUCT((MOD(COLUMN($M401:$HR401)-COLUMN($M401),6)=0)*ISNUMBER($M401:$HR401)*($M401:$HR401&gt;=RESUMEN!$C$26)*($M401:$HR401&lt;=RESUMEN!$C$27)*IFERROR(N($N401:$HS401),0))</f>
        <v>1000000</v>
      </c>
      <c r="HX401">
        <f>SUMPRODUCT((MOD(COLUMN($M401:$HR401)-COLUMN($M401),6)=0)*ISNUMBER($M401:$HR401)*($M401:$HR401&gt;=RESUMEN!$C$26)*($M401:$HR401&lt;=RESUMEN!$C$27))</f>
        <v>1</v>
      </c>
    </row>
    <row r="402">
      <c r="B402">
        <f>VENTAS!A401</f>
        <v>399</v>
      </c>
      <c r="C402" t="str">
        <f>VENTAS!B401</f>
        <v xml:space="preserve">LC2 - 38 - 12 </v>
      </c>
      <c r="D402" t="str">
        <f>VENTAS!C401</f>
        <v>VENDIDO</v>
      </c>
      <c r="E402">
        <f>VENTAS!D401</f>
        <v>33000000</v>
      </c>
      <c r="F402">
        <f>VENTAS!J401</f>
        <v>29000000</v>
      </c>
      <c r="G402">
        <f>VENTAS!F401</f>
        <v>46002</v>
      </c>
      <c r="H402">
        <f>VENTAS!K401</f>
        <v>24</v>
      </c>
      <c r="I402" t="str">
        <f>VENTAS!M401</f>
        <v xml:space="preserve">11 DE CADA MES </v>
      </c>
      <c r="J402">
        <f>VENTAS!L401</f>
        <v>1208333.3333333333</v>
      </c>
      <c r="K402">
        <f>IF(N($H402)&lt;1,"",$G402+31)</f>
        <v>46033</v>
      </c>
      <c r="L402">
        <f>IF(K402="","",TODAY()-K402)</f>
        <v>285</v>
      </c>
      <c r="M402">
        <v>45668</v>
      </c>
      <c r="N402">
        <v>1208300</v>
      </c>
      <c r="O402" t="str">
        <f>IF(K402="","SIN ESTADO",IF(M402&lt;&gt;"","PAGA",IF(L402&gt;0,"VENCIDA",IF(L402&gt;=-5,"POR VENCER","AL DÍA"))))</f>
        <v>PAGA</v>
      </c>
      <c r="P402" t="str">
        <v>TRANSFERENCIA</v>
      </c>
      <c r="Q402">
        <f>IF(N($H402)&lt;2,"",IF(K402="","",K402+31))</f>
        <v>46064</v>
      </c>
      <c r="R402">
        <f>IF(Q402="","",TODAY()-Q402)</f>
        <v>254</v>
      </c>
      <c r="S402">
        <v>46067</v>
      </c>
      <c r="T402">
        <v>1208300</v>
      </c>
      <c r="U402" t="str">
        <f>IF(Q402="","SIN ESTADO",IF(S402&lt;&gt;"","PAGA",IF(R402&gt;0,"VENCIDA",IF(R402&gt;=-5,"POR VENCER","AL DÍA"))))</f>
        <v>PAGA</v>
      </c>
      <c r="V402" t="str">
        <v>TRANSFERENCIA</v>
      </c>
      <c r="W402">
        <f>IF(N($H402)&lt;3,"",IF(Q402="","",Q402+31))</f>
        <v>46095</v>
      </c>
      <c r="X402">
        <f>IF(W402="","",TODAY()-W402)</f>
        <v>223</v>
      </c>
      <c r="AA402" t="str">
        <f>IF(W402="","SIN ESTADO",IF(Y402&lt;&gt;"","PAGA",IF(X402&gt;0,"VENCIDA",IF(X402&gt;=-5,"POR VENCER","AL DÍA"))))</f>
        <v>VENCIDA</v>
      </c>
      <c r="AC402">
        <f>IF(N($H402)&lt;4,"",IF(W402="","",W402+31))</f>
        <v>46126</v>
      </c>
      <c r="AD402">
        <f>IF(AC402="","",TODAY()-AC402)</f>
        <v>192</v>
      </c>
      <c r="AG402" t="str">
        <f>IF(AC402="","SIN ESTADO",IF(AE402&lt;&gt;"","PAGA",IF(AD402&gt;0,"VENCIDA",IF(AD402&gt;=-5,"POR VENCER","AL DÍA"))))</f>
        <v>VENCIDA</v>
      </c>
      <c r="AI402">
        <f>IF(N($H402)&lt;5,"",IF(AC402="","",AC402+31))</f>
        <v>46157</v>
      </c>
      <c r="AJ402">
        <f>IF(AI402="","",TODAY()-AI402)</f>
        <v>161</v>
      </c>
      <c r="AM402" t="str">
        <f>IF(AI402="","SIN ESTADO",IF(AK402&lt;&gt;"","PAGA",IF(AJ402&gt;0,"VENCIDA",IF(AJ402&gt;=-5,"POR VENCER","AL DÍA"))))</f>
        <v>VENCIDA</v>
      </c>
      <c r="AO402">
        <f>IF(N($H402)&lt;6,"",IF(AI402="","",AI402+31))</f>
        <v>46188</v>
      </c>
      <c r="AP402">
        <f>IF(AO402="","",TODAY()-AO402)</f>
        <v>130</v>
      </c>
      <c r="AS402" t="str">
        <f>IF(AO402="","SIN ESTADO",IF(AQ402&lt;&gt;"","PAGA",IF(AP402&gt;0,"VENCIDA",IF(AP402&gt;=-5,"POR VENCER","AL DÍA"))))</f>
        <v>VENCIDA</v>
      </c>
      <c r="AU402">
        <f>IF(N($H402)&lt;7,"",IF(AO402="","",AO402+31))</f>
        <v>46219</v>
      </c>
      <c r="AV402">
        <f>IF(AU402="","",TODAY()-AU402)</f>
        <v>99</v>
      </c>
      <c r="AY402" t="str">
        <f>IF(AU402="","SIN ESTADO",IF(AW402&lt;&gt;"","PAGA",IF(AV402&gt;0,"VENCIDA",IF(AV402&gt;=-5,"POR VENCER","AL DÍA"))))</f>
        <v>VENCIDA</v>
      </c>
      <c r="BA402">
        <f>IF(N($H402)&lt;8,"",IF(AU402="","",AU402+31))</f>
        <v>46250</v>
      </c>
      <c r="BB402">
        <f>IF(BA402="","",TODAY()-BA402)</f>
        <v>68</v>
      </c>
      <c r="BE402" t="str">
        <f>IF(BA402="","SIN ESTADO",IF(BC402&lt;&gt;"","PAGA",IF(BB402&gt;0,"VENCIDA",IF(BB402&gt;=-5,"POR VENCER","AL DÍA"))))</f>
        <v>VENCIDA</v>
      </c>
      <c r="BG402">
        <f>IF(N($H402)&lt;9,"",IF(BA402="","",BA402+31))</f>
        <v>46281</v>
      </c>
      <c r="BH402">
        <f>IF(BG402="","",TODAY()-BG402)</f>
        <v>37</v>
      </c>
      <c r="BK402" t="str">
        <f>IF(BG402="","SIN ESTADO",IF(BI402&lt;&gt;"","PAGA",IF(BH402&gt;0,"VENCIDA",IF(BH402&gt;=-5,"POR VENCER","AL DÍA"))))</f>
        <v>VENCIDA</v>
      </c>
      <c r="BM402">
        <f>IF(N($H402)&lt;10,"",IF(BG402="","",BG402+31))</f>
        <v>46312</v>
      </c>
      <c r="BN402">
        <f>IF(BM402="","",TODAY()-BM402)</f>
        <v>6</v>
      </c>
      <c r="BQ402" t="str">
        <f>IF(BM402="","SIN ESTADO",IF(BO402&lt;&gt;"","PAGA",IF(BN402&gt;0,"VENCIDA",IF(BN402&gt;=-5,"POR VENCER","AL DÍA"))))</f>
        <v>VENCIDA</v>
      </c>
      <c r="BS402">
        <f>IF(N($H402)&lt;11,"",IF(BM402="","",BM402+31))</f>
        <v>46343</v>
      </c>
      <c r="BT402">
        <f>IF(BS402="","",TODAY()-BS402)</f>
        <v>-25</v>
      </c>
      <c r="BW402" t="str">
        <f>IF(BS402="","SIN ESTADO",IF(BU402&lt;&gt;"","PAGA",IF(BT402&gt;0,"VENCIDA",IF(BT402&gt;=-5,"POR VENCER","AL DÍA"))))</f>
        <v>AL DÍA</v>
      </c>
      <c r="BY402">
        <f>IF(N($H402)&lt;12,"",IF(BS402="","",BS402+31))</f>
        <v>46374</v>
      </c>
      <c r="BZ402">
        <f>IF(BY402="","",TODAY()-BY402)</f>
        <v>-56</v>
      </c>
      <c r="CC402" t="str">
        <f>IF(BY402="","SIN ESTADO",IF(CA402&lt;&gt;"","PAGA",IF(BZ402&gt;0,"VENCIDA",IF(BZ402&gt;=-5,"POR VENCER","AL DÍA"))))</f>
        <v>AL DÍA</v>
      </c>
      <c r="CE402">
        <f>IF(N($H402)&lt;13,"",IF(BY402="","",BY402+31))</f>
        <v>46405</v>
      </c>
      <c r="CF402">
        <f>IF(CE402="","",TODAY()-CE402)</f>
        <v>-87</v>
      </c>
      <c r="CI402" t="str">
        <f>IF(CE402="","SIN ESTADO",IF(CG402&lt;&gt;"","PAGA",IF(CF402&gt;0,"VENCIDA",IF(CF402&gt;=-5,"POR VENCER","AL DÍA"))))</f>
        <v>AL DÍA</v>
      </c>
      <c r="CK402">
        <f>IF(N($H402)&lt;14,"",IF(CE402="","",CE402+31))</f>
        <v>46436</v>
      </c>
      <c r="CL402">
        <f>IF(CK402="","",TODAY()-CK402)</f>
        <v>-118</v>
      </c>
      <c r="CO402" t="str">
        <f>IF(CK402="","SIN ESTADO",IF(CM402&lt;&gt;"","PAGA",IF(CL402&gt;0,"VENCIDA",IF(CL402&gt;=-5,"POR VENCER","AL DÍA"))))</f>
        <v>AL DÍA</v>
      </c>
      <c r="CQ402">
        <f>IF(N($H402)&lt;15,"",IF(CK402="","",CK402+31))</f>
        <v>46467</v>
      </c>
      <c r="CR402">
        <f>IF(CQ402="","",TODAY()-CQ402)</f>
        <v>-149</v>
      </c>
      <c r="CU402" t="str">
        <f>IF(CQ402="","SIN ESTADO",IF(CS402&lt;&gt;"","PAGA",IF(CR402&gt;0,"VENCIDA",IF(CR402&gt;=-5,"POR VENCER","AL DÍA"))))</f>
        <v>AL DÍA</v>
      </c>
      <c r="CW402">
        <f>IF(N($H402)&lt;16,"",IF(CQ402="","",CQ402+31))</f>
        <v>46498</v>
      </c>
      <c r="CX402">
        <f>IF(CW402="","",TODAY()-CW402)</f>
        <v>-180</v>
      </c>
      <c r="DA402" t="str">
        <f>IF(CW402="","SIN ESTADO",IF(CY402&lt;&gt;"","PAGA",IF(CX402&gt;0,"VENCIDA",IF(CX402&gt;=-5,"POR VENCER","AL DÍA"))))</f>
        <v>AL DÍA</v>
      </c>
      <c r="DC402">
        <f>IF(N($H402)&lt;17,"",IF(CW402="","",CW402+31))</f>
        <v>46529</v>
      </c>
      <c r="DD402">
        <f>IF(DC402="","",TODAY()-DC402)</f>
        <v>-211</v>
      </c>
      <c r="DG402" t="str">
        <f>IF(DC402="","SIN ESTADO",IF(DE402&lt;&gt;"","PAGA",IF(DD402&gt;0,"VENCIDA",IF(DD402&gt;=-5,"POR VENCER","AL DÍA"))))</f>
        <v>AL DÍA</v>
      </c>
      <c r="DI402">
        <f>IF(N($H402)&lt;18,"",IF(DC402="","",DC402+31))</f>
        <v>46560</v>
      </c>
      <c r="DJ402">
        <f>IF(DI402="","",TODAY()-DI402)</f>
        <v>-242</v>
      </c>
      <c r="DM402" t="str">
        <f>IF(DI402="","SIN ESTADO",IF(DK402&lt;&gt;"","PAGA",IF(DJ402&gt;0,"VENCIDA",IF(DJ402&gt;=-5,"POR VENCER","AL DÍA"))))</f>
        <v>AL DÍA</v>
      </c>
      <c r="DO402">
        <f>IF(N($H402)&lt;19,"",IF(DI402="","",DI402+31))</f>
        <v>46591</v>
      </c>
      <c r="DP402">
        <f>IF(DO402="","",TODAY()-DO402)</f>
        <v>-273</v>
      </c>
      <c r="DS402" t="str">
        <f>IF(DO402="","SIN ESTADO",IF(DQ402&lt;&gt;"","PAGA",IF(DP402&gt;0,"VENCIDA",IF(DP402&gt;=-5,"POR VENCER","AL DÍA"))))</f>
        <v>AL DÍA</v>
      </c>
      <c r="DU402">
        <f>IF(N($H402)&lt;20,"",IF(DO402="","",DO402+31))</f>
        <v>46622</v>
      </c>
      <c r="DV402">
        <f>IF(DU402="","",TODAY()-DU402)</f>
        <v>-304</v>
      </c>
      <c r="DY402" t="str">
        <f>IF(DU402="","SIN ESTADO",IF(DW402&lt;&gt;"","PAGA",IF(DV402&gt;0,"VENCIDA",IF(DV402&gt;=-5,"POR VENCER","AL DÍA"))))</f>
        <v>AL DÍA</v>
      </c>
      <c r="EA402">
        <f>IF(N($H402)&lt;21,"",IF(DU402="","",DU402+31))</f>
        <v>46653</v>
      </c>
      <c r="EB402">
        <f>IF(EA402="","",TODAY()-EA402)</f>
        <v>-335</v>
      </c>
      <c r="EE402" t="str">
        <f>IF(EA402="","SIN ESTADO",IF(EC402&lt;&gt;"","PAGA",IF(EB402&gt;0,"VENCIDA",IF(EB402&gt;=-5,"POR VENCER","AL DÍA"))))</f>
        <v>AL DÍA</v>
      </c>
      <c r="EG402">
        <f>IF(N($H402)&lt;22,"",IF(EA402="","",EA402+31))</f>
        <v>46684</v>
      </c>
      <c r="EH402">
        <f>IF(EG402="","",TODAY()-EG402)</f>
        <v>-366</v>
      </c>
      <c r="EK402" t="str">
        <f>IF(EG402="","SIN ESTADO",IF(EI402&lt;&gt;"","PAGA",IF(EH402&gt;0,"VENCIDA",IF(EH402&gt;=-5,"POR VENCER","AL DÍA"))))</f>
        <v>AL DÍA</v>
      </c>
      <c r="EM402">
        <f>IF(N($H402)&lt;23,"",IF(EG402="","",EG402+31))</f>
        <v>46715</v>
      </c>
      <c r="EN402">
        <f>IF(EM402="","",TODAY()-EM402)</f>
        <v>-397</v>
      </c>
      <c r="EQ402" t="str">
        <f>IF(EM402="","SIN ESTADO",IF(EO402&lt;&gt;"","PAGA",IF(EN402&gt;0,"VENCIDA",IF(EN402&gt;=-5,"POR VENCER","AL DÍA"))))</f>
        <v>AL DÍA</v>
      </c>
      <c r="ES402">
        <f>IF(N($H402)&lt;24,"",IF(EM402="","",EM402+31))</f>
        <v>46746</v>
      </c>
      <c r="ET402">
        <f>IF(ES402="","",TODAY()-ES402)</f>
        <v>-428</v>
      </c>
      <c r="EW402" t="str">
        <f>IF(ES402="","SIN ESTADO",IF(EU402&lt;&gt;"","PAGA",IF(ET402&gt;0,"VENCIDA",IF(ET402&gt;=-5,"POR VENCER","AL DÍA"))))</f>
        <v>AL DÍA</v>
      </c>
      <c r="EY402" t="str">
        <f>IF(N($H402)&lt;25,"",IF(ES402="","",ES402+31))</f>
        <v/>
      </c>
      <c r="EZ402" t="str">
        <f>IF(EY402="","",TODAY()-EY402)</f>
        <v/>
      </c>
      <c r="FC402" t="str">
        <f>IF(EY402="","SIN ESTADO",IF(FA402&lt;&gt;"","PAGA",IF(EZ402&gt;0,"VENCIDA",IF(EZ402&gt;=-5,"POR VENCER","AL DÍA"))))</f>
        <v>SIN ESTADO</v>
      </c>
      <c r="FE402" t="str">
        <f>IF(N($H402)&lt;26,"",IF(EY402="","",EY402+31))</f>
        <v/>
      </c>
      <c r="FF402" t="str">
        <f>IF(FE402="","",TODAY()-FE402)</f>
        <v/>
      </c>
      <c r="FI402" t="str">
        <f>IF(FE402="","SIN ESTADO",IF(FG402&lt;&gt;"","PAGA",IF(FF402&gt;0,"VENCIDA",IF(FF402&gt;=-5,"POR VENCER","AL DÍA"))))</f>
        <v>SIN ESTADO</v>
      </c>
      <c r="FK402" t="str">
        <f>IF(N($H402)&lt;27,"",IF(FE402="","",FE402+31))</f>
        <v/>
      </c>
      <c r="FL402" t="str">
        <f>IF(FK402="","",TODAY()-FK402)</f>
        <v/>
      </c>
      <c r="FO402" t="str">
        <f>IF(FK402="","SIN ESTADO",IF(FM402&lt;&gt;"","PAGA",IF(FL402&gt;0,"VENCIDA",IF(FL402&gt;=-5,"POR VENCER","AL DÍA"))))</f>
        <v>SIN ESTADO</v>
      </c>
      <c r="FQ402" t="str">
        <f>IF(N($H402)&lt;28,"",IF(FK402="","",FK402+31))</f>
        <v/>
      </c>
      <c r="FR402" t="str">
        <f>IF(FQ402="","",TODAY()-FQ402)</f>
        <v/>
      </c>
      <c r="FU402" t="str">
        <f>IF(FQ402="","SIN ESTADO",IF(FS402&lt;&gt;"","PAGA",IF(FR402&gt;0,"VENCIDA",IF(FR402&gt;=-5,"POR VENCER","AL DÍA"))))</f>
        <v>SIN ESTADO</v>
      </c>
      <c r="FW402" t="str">
        <f>IF(N($H402)&lt;29,"",IF(FQ402="","",FQ402+31))</f>
        <v/>
      </c>
      <c r="FX402" t="str">
        <f>IF(FW402="","",TODAY()-FW402)</f>
        <v/>
      </c>
      <c r="GA402" t="str">
        <f>IF(FW402="","SIN ESTADO",IF(FY402&lt;&gt;"","PAGA",IF(FX402&gt;0,"VENCIDA",IF(FX402&gt;=-5,"POR VENCER","AL DÍA"))))</f>
        <v>SIN ESTADO</v>
      </c>
      <c r="GC402" t="str">
        <f>IF(N($H402)&lt;30,"",IF(FW402="","",FW402+31))</f>
        <v/>
      </c>
      <c r="GD402" t="str">
        <f>IF(GC402="","",TODAY()-GC402)</f>
        <v/>
      </c>
      <c r="GG402" t="str">
        <f>IF(GC402="","SIN ESTADO",IF(GE402&lt;&gt;"","PAGA",IF(GD402&gt;0,"VENCIDA",IF(GD402&gt;=-5,"POR VENCER","AL DÍA"))))</f>
        <v>SIN ESTADO</v>
      </c>
      <c r="GI402" t="str">
        <f>IF(N($H402)&lt;31,"",IF(GC402="","",GC402+31))</f>
        <v/>
      </c>
      <c r="GJ402" t="str">
        <f>IF(GI402="","",TODAY()-GI402)</f>
        <v/>
      </c>
      <c r="GM402" t="str">
        <f>IF(GI402="","SIN ESTADO",IF(GK402&lt;&gt;"","PAGA",IF(GJ402&gt;0,"VENCIDA",IF(GJ402&gt;=-5,"POR VENCER","AL DÍA"))))</f>
        <v>SIN ESTADO</v>
      </c>
      <c r="GO402" t="str">
        <f>IF(N($H402)&lt;32,"",IF(GI402="","",GI402+31))</f>
        <v/>
      </c>
      <c r="GP402" t="str">
        <f>IF(GO402="","",TODAY()-GO402)</f>
        <v/>
      </c>
      <c r="GS402" t="str">
        <f>IF(GO402="","SIN ESTADO",IF(GQ402&lt;&gt;"","PAGA",IF(GP402&gt;0,"VENCIDA",IF(GP402&gt;=-5,"POR VENCER","AL DÍA"))))</f>
        <v>SIN ESTADO</v>
      </c>
      <c r="GU402" t="str">
        <f>IF(N($H402)&lt;33,"",IF(GO402="","",GO402+31))</f>
        <v/>
      </c>
      <c r="GV402" t="str">
        <f>IF(GU402="","",TODAY()-GU402)</f>
        <v/>
      </c>
      <c r="GY402" t="str">
        <f>IF(GU402="","SIN ESTADO",IF(GW402&lt;&gt;"","PAGA",IF(GV402&gt;0,"VENCIDA",IF(GV402&gt;=-5,"POR VENCER","AL DÍA"))))</f>
        <v>SIN ESTADO</v>
      </c>
      <c r="HA402" t="str">
        <f>IF(N($H402)&lt;34,"",IF(GU402="","",GU402+31))</f>
        <v/>
      </c>
      <c r="HB402" t="str">
        <f>IF(HA402="","",TODAY()-HA402)</f>
        <v/>
      </c>
      <c r="HE402" t="str">
        <f>IF(HA402="","SIN ESTADO",IF(HC402&lt;&gt;"","PAGA",IF(HB402&gt;0,"VENCIDA",IF(HB402&gt;=-5,"POR VENCER","AL DÍA"))))</f>
        <v>SIN ESTADO</v>
      </c>
      <c r="HG402" t="str">
        <f>IF(N($H402)&lt;35,"",IF(HA402="","",HA402+31))</f>
        <v/>
      </c>
      <c r="HH402" t="str">
        <f>IF(HG402="","",TODAY()-HG402)</f>
        <v/>
      </c>
      <c r="HK402" t="str">
        <f>IF(HG402="","SIN ESTADO",IF(HI402&lt;&gt;"","PAGA",IF(HH402&gt;0,"VENCIDA",IF(HH402&gt;=-5,"POR VENCER","AL DÍA"))))</f>
        <v>SIN ESTADO</v>
      </c>
      <c r="HM402" t="str">
        <f>IF(N($H402)&lt;36,"",IF(HG402="","",HG402+31))</f>
        <v/>
      </c>
      <c r="HN402" t="str">
        <f>IF(HM402="","",TODAY()-HM402)</f>
        <v/>
      </c>
      <c r="HQ402" t="str">
        <f>IF(HM402="","SIN ESTADO",IF(HO402&lt;&gt;"","PAGA",IF(HN402&gt;0,"VENCIDA",IF(HN402&gt;=-5,"POR VENCER","AL DÍA"))))</f>
        <v>SIN ESTADO</v>
      </c>
      <c r="HS402">
        <f>N402+T402+Z402+AF402+AL402+AR402+AX402+BD402+BJ402+BP402+BV402+CB402+CH402+CN402+CT402+CZ402+DF402+DL402+DR402+DX402+ED402+EJ402+EP402+EV402+FB402+FH402+FN402+FT402+FZ402+GF402+GL402+GR402+GX402+HD402+HJ402+HP402</f>
        <v>2416600</v>
      </c>
      <c r="HU402">
        <f>IFERROR(N($J402),0)</f>
        <v>1208333.3333333333</v>
      </c>
      <c r="HW402">
        <f>SUMPRODUCT((MOD(COLUMN($M402:$HR402)-COLUMN($M402),6)=0)*ISNUMBER($M402:$HR402)*($M402:$HR402&gt;=RESUMEN!$C$26)*($M402:$HR402&lt;=RESUMEN!$C$27)*IFERROR(N($N402:$HS402),0))</f>
        <v>0</v>
      </c>
      <c r="HX402">
        <f>SUMPRODUCT((MOD(COLUMN($M402:$HR402)-COLUMN($M402),6)=0)*ISNUMBER($M402:$HR402)*($M402:$HR402&gt;=RESUMEN!$C$26)*($M402:$HR402&lt;=RESUMEN!$C$27))</f>
        <v>0</v>
      </c>
    </row>
    <row r="403">
      <c r="B403">
        <f>VENTAS!A402</f>
        <v>400</v>
      </c>
      <c r="C403" t="str">
        <f>VENTAS!B402</f>
        <v xml:space="preserve">LC2 - 39 - 1 Y 12 </v>
      </c>
      <c r="D403" t="str">
        <f>VENTAS!C402</f>
        <v>VENDIDO</v>
      </c>
      <c r="E403">
        <f>VENTAS!D402</f>
        <v>65000000</v>
      </c>
      <c r="F403">
        <f>VENTAS!J402</f>
        <v>57000000</v>
      </c>
      <c r="G403">
        <f>VENTAS!F402</f>
        <v>46078</v>
      </c>
      <c r="H403">
        <f>VENTAS!K402</f>
        <v>24</v>
      </c>
      <c r="I403" t="str">
        <f>VENTAS!M402</f>
        <v xml:space="preserve">25 DE CADA MES </v>
      </c>
      <c r="J403">
        <f>VENTAS!L402</f>
        <v>2375000</v>
      </c>
      <c r="K403">
        <f>IF(N($H403)&lt;1,"",$G403+31)</f>
        <v>46109</v>
      </c>
      <c r="L403">
        <f>IF(K403="","",TODAY()-K403)</f>
        <v>209</v>
      </c>
      <c r="O403" t="str">
        <f>IF(K403="","SIN ESTADO",IF(M403&lt;&gt;"","PAGA",IF(L403&gt;0,"VENCIDA",IF(L403&gt;=-5,"POR VENCER","AL DÍA"))))</f>
        <v>VENCIDA</v>
      </c>
      <c r="Q403">
        <f>IF(N($H403)&lt;2,"",IF(K403="","",K403+31))</f>
        <v>46140</v>
      </c>
      <c r="R403">
        <f>IF(Q403="","",TODAY()-Q403)</f>
        <v>178</v>
      </c>
      <c r="U403" t="str">
        <f>IF(Q403="","SIN ESTADO",IF(S403&lt;&gt;"","PAGA",IF(R403&gt;0,"VENCIDA",IF(R403&gt;=-5,"POR VENCER","AL DÍA"))))</f>
        <v>VENCIDA</v>
      </c>
      <c r="W403">
        <f>IF(N($H403)&lt;3,"",IF(Q403="","",Q403+31))</f>
        <v>46171</v>
      </c>
      <c r="X403">
        <f>IF(W403="","",TODAY()-W403)</f>
        <v>147</v>
      </c>
      <c r="AA403" t="str">
        <f>IF(W403="","SIN ESTADO",IF(Y403&lt;&gt;"","PAGA",IF(X403&gt;0,"VENCIDA",IF(X403&gt;=-5,"POR VENCER","AL DÍA"))))</f>
        <v>VENCIDA</v>
      </c>
      <c r="AC403">
        <f>IF(N($H403)&lt;4,"",IF(W403="","",W403+31))</f>
        <v>46202</v>
      </c>
      <c r="AD403">
        <f>IF(AC403="","",TODAY()-AC403)</f>
        <v>116</v>
      </c>
      <c r="AG403" t="str">
        <f>IF(AC403="","SIN ESTADO",IF(AE403&lt;&gt;"","PAGA",IF(AD403&gt;0,"VENCIDA",IF(AD403&gt;=-5,"POR VENCER","AL DÍA"))))</f>
        <v>VENCIDA</v>
      </c>
      <c r="AI403">
        <f>IF(N($H403)&lt;5,"",IF(AC403="","",AC403+31))</f>
        <v>46233</v>
      </c>
      <c r="AJ403">
        <f>IF(AI403="","",TODAY()-AI403)</f>
        <v>85</v>
      </c>
      <c r="AM403" t="str">
        <f>IF(AI403="","SIN ESTADO",IF(AK403&lt;&gt;"","PAGA",IF(AJ403&gt;0,"VENCIDA",IF(AJ403&gt;=-5,"POR VENCER","AL DÍA"))))</f>
        <v>VENCIDA</v>
      </c>
      <c r="AO403">
        <f>IF(N($H403)&lt;6,"",IF(AI403="","",AI403+31))</f>
        <v>46264</v>
      </c>
      <c r="AP403">
        <f>IF(AO403="","",TODAY()-AO403)</f>
        <v>54</v>
      </c>
      <c r="AS403" t="str">
        <f>IF(AO403="","SIN ESTADO",IF(AQ403&lt;&gt;"","PAGA",IF(AP403&gt;0,"VENCIDA",IF(AP403&gt;=-5,"POR VENCER","AL DÍA"))))</f>
        <v>VENCIDA</v>
      </c>
      <c r="AU403">
        <f>IF(N($H403)&lt;7,"",IF(AO403="","",AO403+31))</f>
        <v>46295</v>
      </c>
      <c r="AV403">
        <f>IF(AU403="","",TODAY()-AU403)</f>
        <v>23</v>
      </c>
      <c r="AY403" t="str">
        <f>IF(AU403="","SIN ESTADO",IF(AW403&lt;&gt;"","PAGA",IF(AV403&gt;0,"VENCIDA",IF(AV403&gt;=-5,"POR VENCER","AL DÍA"))))</f>
        <v>VENCIDA</v>
      </c>
      <c r="BA403">
        <f>IF(N($H403)&lt;8,"",IF(AU403="","",AU403+31))</f>
        <v>46326</v>
      </c>
      <c r="BB403">
        <f>IF(BA403="","",TODAY()-BA403)</f>
        <v>-8</v>
      </c>
      <c r="BE403" t="str">
        <f>IF(BA403="","SIN ESTADO",IF(BC403&lt;&gt;"","PAGA",IF(BB403&gt;0,"VENCIDA",IF(BB403&gt;=-5,"POR VENCER","AL DÍA"))))</f>
        <v>AL DÍA</v>
      </c>
      <c r="BG403">
        <f>IF(N($H403)&lt;9,"",IF(BA403="","",BA403+31))</f>
        <v>46357</v>
      </c>
      <c r="BH403">
        <f>IF(BG403="","",TODAY()-BG403)</f>
        <v>-39</v>
      </c>
      <c r="BK403" t="str">
        <f>IF(BG403="","SIN ESTADO",IF(BI403&lt;&gt;"","PAGA",IF(BH403&gt;0,"VENCIDA",IF(BH403&gt;=-5,"POR VENCER","AL DÍA"))))</f>
        <v>AL DÍA</v>
      </c>
      <c r="BM403">
        <f>IF(N($H403)&lt;10,"",IF(BG403="","",BG403+31))</f>
        <v>46388</v>
      </c>
      <c r="BN403">
        <f>IF(BM403="","",TODAY()-BM403)</f>
        <v>-70</v>
      </c>
      <c r="BQ403" t="str">
        <f>IF(BM403="","SIN ESTADO",IF(BO403&lt;&gt;"","PAGA",IF(BN403&gt;0,"VENCIDA",IF(BN403&gt;=-5,"POR VENCER","AL DÍA"))))</f>
        <v>AL DÍA</v>
      </c>
      <c r="BS403">
        <f>IF(N($H403)&lt;11,"",IF(BM403="","",BM403+31))</f>
        <v>46419</v>
      </c>
      <c r="BT403">
        <f>IF(BS403="","",TODAY()-BS403)</f>
        <v>-101</v>
      </c>
      <c r="BW403" t="str">
        <f>IF(BS403="","SIN ESTADO",IF(BU403&lt;&gt;"","PAGA",IF(BT403&gt;0,"VENCIDA",IF(BT403&gt;=-5,"POR VENCER","AL DÍA"))))</f>
        <v>AL DÍA</v>
      </c>
      <c r="BY403">
        <f>IF(N($H403)&lt;12,"",IF(BS403="","",BS403+31))</f>
        <v>46450</v>
      </c>
      <c r="BZ403">
        <f>IF(BY403="","",TODAY()-BY403)</f>
        <v>-132</v>
      </c>
      <c r="CC403" t="str">
        <f>IF(BY403="","SIN ESTADO",IF(CA403&lt;&gt;"","PAGA",IF(BZ403&gt;0,"VENCIDA",IF(BZ403&gt;=-5,"POR VENCER","AL DÍA"))))</f>
        <v>AL DÍA</v>
      </c>
      <c r="CE403">
        <f>IF(N($H403)&lt;13,"",IF(BY403="","",BY403+31))</f>
        <v>46481</v>
      </c>
      <c r="CF403">
        <f>IF(CE403="","",TODAY()-CE403)</f>
        <v>-163</v>
      </c>
      <c r="CI403" t="str">
        <f>IF(CE403="","SIN ESTADO",IF(CG403&lt;&gt;"","PAGA",IF(CF403&gt;0,"VENCIDA",IF(CF403&gt;=-5,"POR VENCER","AL DÍA"))))</f>
        <v>AL DÍA</v>
      </c>
      <c r="CK403">
        <f>IF(N($H403)&lt;14,"",IF(CE403="","",CE403+31))</f>
        <v>46512</v>
      </c>
      <c r="CL403">
        <f>IF(CK403="","",TODAY()-CK403)</f>
        <v>-194</v>
      </c>
      <c r="CO403" t="str">
        <f>IF(CK403="","SIN ESTADO",IF(CM403&lt;&gt;"","PAGA",IF(CL403&gt;0,"VENCIDA",IF(CL403&gt;=-5,"POR VENCER","AL DÍA"))))</f>
        <v>AL DÍA</v>
      </c>
      <c r="CQ403">
        <f>IF(N($H403)&lt;15,"",IF(CK403="","",CK403+31))</f>
        <v>46543</v>
      </c>
      <c r="CR403">
        <f>IF(CQ403="","",TODAY()-CQ403)</f>
        <v>-225</v>
      </c>
      <c r="CU403" t="str">
        <f>IF(CQ403="","SIN ESTADO",IF(CS403&lt;&gt;"","PAGA",IF(CR403&gt;0,"VENCIDA",IF(CR403&gt;=-5,"POR VENCER","AL DÍA"))))</f>
        <v>AL DÍA</v>
      </c>
      <c r="CW403">
        <f>IF(N($H403)&lt;16,"",IF(CQ403="","",CQ403+31))</f>
        <v>46574</v>
      </c>
      <c r="CX403">
        <f>IF(CW403="","",TODAY()-CW403)</f>
        <v>-256</v>
      </c>
      <c r="DA403" t="str">
        <f>IF(CW403="","SIN ESTADO",IF(CY403&lt;&gt;"","PAGA",IF(CX403&gt;0,"VENCIDA",IF(CX403&gt;=-5,"POR VENCER","AL DÍA"))))</f>
        <v>AL DÍA</v>
      </c>
      <c r="DC403">
        <f>IF(N($H403)&lt;17,"",IF(CW403="","",CW403+31))</f>
        <v>46605</v>
      </c>
      <c r="DD403">
        <f>IF(DC403="","",TODAY()-DC403)</f>
        <v>-287</v>
      </c>
      <c r="DG403" t="str">
        <f>IF(DC403="","SIN ESTADO",IF(DE403&lt;&gt;"","PAGA",IF(DD403&gt;0,"VENCIDA",IF(DD403&gt;=-5,"POR VENCER","AL DÍA"))))</f>
        <v>AL DÍA</v>
      </c>
      <c r="DI403">
        <f>IF(N($H403)&lt;18,"",IF(DC403="","",DC403+31))</f>
        <v>46636</v>
      </c>
      <c r="DJ403">
        <f>IF(DI403="","",TODAY()-DI403)</f>
        <v>-318</v>
      </c>
      <c r="DM403" t="str">
        <f>IF(DI403="","SIN ESTADO",IF(DK403&lt;&gt;"","PAGA",IF(DJ403&gt;0,"VENCIDA",IF(DJ403&gt;=-5,"POR VENCER","AL DÍA"))))</f>
        <v>AL DÍA</v>
      </c>
      <c r="DO403">
        <f>IF(N($H403)&lt;19,"",IF(DI403="","",DI403+31))</f>
        <v>46667</v>
      </c>
      <c r="DP403">
        <f>IF(DO403="","",TODAY()-DO403)</f>
        <v>-349</v>
      </c>
      <c r="DS403" t="str">
        <f>IF(DO403="","SIN ESTADO",IF(DQ403&lt;&gt;"","PAGA",IF(DP403&gt;0,"VENCIDA",IF(DP403&gt;=-5,"POR VENCER","AL DÍA"))))</f>
        <v>AL DÍA</v>
      </c>
      <c r="DU403">
        <f>IF(N($H403)&lt;20,"",IF(DO403="","",DO403+31))</f>
        <v>46698</v>
      </c>
      <c r="DV403">
        <f>IF(DU403="","",TODAY()-DU403)</f>
        <v>-380</v>
      </c>
      <c r="DY403" t="str">
        <f>IF(DU403="","SIN ESTADO",IF(DW403&lt;&gt;"","PAGA",IF(DV403&gt;0,"VENCIDA",IF(DV403&gt;=-5,"POR VENCER","AL DÍA"))))</f>
        <v>AL DÍA</v>
      </c>
      <c r="EA403">
        <f>IF(N($H403)&lt;21,"",IF(DU403="","",DU403+31))</f>
        <v>46729</v>
      </c>
      <c r="EB403">
        <f>IF(EA403="","",TODAY()-EA403)</f>
        <v>-411</v>
      </c>
      <c r="EE403" t="str">
        <f>IF(EA403="","SIN ESTADO",IF(EC403&lt;&gt;"","PAGA",IF(EB403&gt;0,"VENCIDA",IF(EB403&gt;=-5,"POR VENCER","AL DÍA"))))</f>
        <v>AL DÍA</v>
      </c>
      <c r="EG403">
        <f>IF(N($H403)&lt;22,"",IF(EA403="","",EA403+31))</f>
        <v>46760</v>
      </c>
      <c r="EH403">
        <f>IF(EG403="","",TODAY()-EG403)</f>
        <v>-442</v>
      </c>
      <c r="EK403" t="str">
        <f>IF(EG403="","SIN ESTADO",IF(EI403&lt;&gt;"","PAGA",IF(EH403&gt;0,"VENCIDA",IF(EH403&gt;=-5,"POR VENCER","AL DÍA"))))</f>
        <v>AL DÍA</v>
      </c>
      <c r="EM403">
        <f>IF(N($H403)&lt;23,"",IF(EG403="","",EG403+31))</f>
        <v>46791</v>
      </c>
      <c r="EN403">
        <f>IF(EM403="","",TODAY()-EM403)</f>
        <v>-473</v>
      </c>
      <c r="EQ403" t="str">
        <f>IF(EM403="","SIN ESTADO",IF(EO403&lt;&gt;"","PAGA",IF(EN403&gt;0,"VENCIDA",IF(EN403&gt;=-5,"POR VENCER","AL DÍA"))))</f>
        <v>AL DÍA</v>
      </c>
      <c r="ES403">
        <f>IF(N($H403)&lt;24,"",IF(EM403="","",EM403+31))</f>
        <v>46822</v>
      </c>
      <c r="ET403">
        <f>IF(ES403="","",TODAY()-ES403)</f>
        <v>-504</v>
      </c>
      <c r="EW403" t="str">
        <f>IF(ES403="","SIN ESTADO",IF(EU403&lt;&gt;"","PAGA",IF(ET403&gt;0,"VENCIDA",IF(ET403&gt;=-5,"POR VENCER","AL DÍA"))))</f>
        <v>AL DÍA</v>
      </c>
      <c r="EY403" t="str">
        <f>IF(N($H403)&lt;25,"",IF(ES403="","",ES403+31))</f>
        <v/>
      </c>
      <c r="EZ403" t="str">
        <f>IF(EY403="","",TODAY()-EY403)</f>
        <v/>
      </c>
      <c r="FC403" t="str">
        <f>IF(EY403="","SIN ESTADO",IF(FA403&lt;&gt;"","PAGA",IF(EZ403&gt;0,"VENCIDA",IF(EZ403&gt;=-5,"POR VENCER","AL DÍA"))))</f>
        <v>SIN ESTADO</v>
      </c>
      <c r="FE403" t="str">
        <f>IF(N($H403)&lt;26,"",IF(EY403="","",EY403+31))</f>
        <v/>
      </c>
      <c r="FF403" t="str">
        <f>IF(FE403="","",TODAY()-FE403)</f>
        <v/>
      </c>
      <c r="FI403" t="str">
        <f>IF(FE403="","SIN ESTADO",IF(FG403&lt;&gt;"","PAGA",IF(FF403&gt;0,"VENCIDA",IF(FF403&gt;=-5,"POR VENCER","AL DÍA"))))</f>
        <v>SIN ESTADO</v>
      </c>
      <c r="FK403" t="str">
        <f>IF(N($H403)&lt;27,"",IF(FE403="","",FE403+31))</f>
        <v/>
      </c>
      <c r="FL403" t="str">
        <f>IF(FK403="","",TODAY()-FK403)</f>
        <v/>
      </c>
      <c r="FO403" t="str">
        <f>IF(FK403="","SIN ESTADO",IF(FM403&lt;&gt;"","PAGA",IF(FL403&gt;0,"VENCIDA",IF(FL403&gt;=-5,"POR VENCER","AL DÍA"))))</f>
        <v>SIN ESTADO</v>
      </c>
      <c r="FQ403" t="str">
        <f>IF(N($H403)&lt;28,"",IF(FK403="","",FK403+31))</f>
        <v/>
      </c>
      <c r="FR403" t="str">
        <f>IF(FQ403="","",TODAY()-FQ403)</f>
        <v/>
      </c>
      <c r="FU403" t="str">
        <f>IF(FQ403="","SIN ESTADO",IF(FS403&lt;&gt;"","PAGA",IF(FR403&gt;0,"VENCIDA",IF(FR403&gt;=-5,"POR VENCER","AL DÍA"))))</f>
        <v>SIN ESTADO</v>
      </c>
      <c r="FW403" t="str">
        <f>IF(N($H403)&lt;29,"",IF(FQ403="","",FQ403+31))</f>
        <v/>
      </c>
      <c r="FX403" t="str">
        <f>IF(FW403="","",TODAY()-FW403)</f>
        <v/>
      </c>
      <c r="GA403" t="str">
        <f>IF(FW403="","SIN ESTADO",IF(FY403&lt;&gt;"","PAGA",IF(FX403&gt;0,"VENCIDA",IF(FX403&gt;=-5,"POR VENCER","AL DÍA"))))</f>
        <v>SIN ESTADO</v>
      </c>
      <c r="GC403" t="str">
        <f>IF(N($H403)&lt;30,"",IF(FW403="","",FW403+31))</f>
        <v/>
      </c>
      <c r="GD403" t="str">
        <f>IF(GC403="","",TODAY()-GC403)</f>
        <v/>
      </c>
      <c r="GG403" t="str">
        <f>IF(GC403="","SIN ESTADO",IF(GE403&lt;&gt;"","PAGA",IF(GD403&gt;0,"VENCIDA",IF(GD403&gt;=-5,"POR VENCER","AL DÍA"))))</f>
        <v>SIN ESTADO</v>
      </c>
      <c r="GI403" t="str">
        <f>IF(N($H403)&lt;31,"",IF(GC403="","",GC403+31))</f>
        <v/>
      </c>
      <c r="GJ403" t="str">
        <f>IF(GI403="","",TODAY()-GI403)</f>
        <v/>
      </c>
      <c r="GM403" t="str">
        <f>IF(GI403="","SIN ESTADO",IF(GK403&lt;&gt;"","PAGA",IF(GJ403&gt;0,"VENCIDA",IF(GJ403&gt;=-5,"POR VENCER","AL DÍA"))))</f>
        <v>SIN ESTADO</v>
      </c>
      <c r="GO403" t="str">
        <f>IF(N($H403)&lt;32,"",IF(GI403="","",GI403+31))</f>
        <v/>
      </c>
      <c r="GP403" t="str">
        <f>IF(GO403="","",TODAY()-GO403)</f>
        <v/>
      </c>
      <c r="GS403" t="str">
        <f>IF(GO403="","SIN ESTADO",IF(GQ403&lt;&gt;"","PAGA",IF(GP403&gt;0,"VENCIDA",IF(GP403&gt;=-5,"POR VENCER","AL DÍA"))))</f>
        <v>SIN ESTADO</v>
      </c>
      <c r="GU403" t="str">
        <f>IF(N($H403)&lt;33,"",IF(GO403="","",GO403+31))</f>
        <v/>
      </c>
      <c r="GV403" t="str">
        <f>IF(GU403="","",TODAY()-GU403)</f>
        <v/>
      </c>
      <c r="GY403" t="str">
        <f>IF(GU403="","SIN ESTADO",IF(GW403&lt;&gt;"","PAGA",IF(GV403&gt;0,"VENCIDA",IF(GV403&gt;=-5,"POR VENCER","AL DÍA"))))</f>
        <v>SIN ESTADO</v>
      </c>
      <c r="HA403" t="str">
        <f>IF(N($H403)&lt;34,"",IF(GU403="","",GU403+31))</f>
        <v/>
      </c>
      <c r="HB403" t="str">
        <f>IF(HA403="","",TODAY()-HA403)</f>
        <v/>
      </c>
      <c r="HE403" t="str">
        <f>IF(HA403="","SIN ESTADO",IF(HC403&lt;&gt;"","PAGA",IF(HB403&gt;0,"VENCIDA",IF(HB403&gt;=-5,"POR VENCER","AL DÍA"))))</f>
        <v>SIN ESTADO</v>
      </c>
      <c r="HG403" t="str">
        <f>IF(N($H403)&lt;35,"",IF(HA403="","",HA403+31))</f>
        <v/>
      </c>
      <c r="HH403" t="str">
        <f>IF(HG403="","",TODAY()-HG403)</f>
        <v/>
      </c>
      <c r="HK403" t="str">
        <f>IF(HG403="","SIN ESTADO",IF(HI403&lt;&gt;"","PAGA",IF(HH403&gt;0,"VENCIDA",IF(HH403&gt;=-5,"POR VENCER","AL DÍA"))))</f>
        <v>SIN ESTADO</v>
      </c>
      <c r="HM403" t="str">
        <f>IF(N($H403)&lt;36,"",IF(HG403="","",HG403+31))</f>
        <v/>
      </c>
      <c r="HN403" t="str">
        <f>IF(HM403="","",TODAY()-HM403)</f>
        <v/>
      </c>
      <c r="HQ403" t="str">
        <f>IF(HM403="","SIN ESTADO",IF(HO403&lt;&gt;"","PAGA",IF(HN403&gt;0,"VENCIDA",IF(HN403&gt;=-5,"POR VENCER","AL DÍA"))))</f>
        <v>SIN ESTADO</v>
      </c>
      <c r="HS403">
        <f>N403+T403+Z403+AF403+AL403+AR403+AX403+BD403+BJ403+BP403+BV403+CB403+CH403+CN403+CT403+CZ403+DF403+DL403+DR403+DX403+ED403+EJ403+EP403+EV403+FB403+FH403+FN403+FT403+FZ403+GF403+GL403+GR403+GX403+HD403+HJ403+HP403</f>
        <v>0</v>
      </c>
      <c r="HU403">
        <f>IFERROR(N($J403),0)</f>
        <v>2375000</v>
      </c>
      <c r="HW403">
        <f>SUMPRODUCT((MOD(COLUMN($M403:$HR403)-COLUMN($M403),6)=0)*ISNUMBER($M403:$HR403)*($M403:$HR403&gt;=RESUMEN!$C$26)*($M403:$HR403&lt;=RESUMEN!$C$27)*IFERROR(N($N403:$HS403),0))</f>
        <v>0</v>
      </c>
      <c r="HX403">
        <f>SUMPRODUCT((MOD(COLUMN($M403:$HR403)-COLUMN($M403),6)=0)*ISNUMBER($M403:$HR403)*($M403:$HR403&gt;=RESUMEN!$C$26)*($M403:$HR403&lt;=RESUMEN!$C$27))</f>
        <v>0</v>
      </c>
    </row>
    <row r="404">
      <c r="B404">
        <f>VENTAS!A403</f>
        <v>401</v>
      </c>
      <c r="C404" t="str">
        <f>VENTAS!B403</f>
        <v xml:space="preserve">LC2 - 39 - 2 </v>
      </c>
      <c r="D404" t="str">
        <f>VENTAS!C403</f>
        <v>VENDIDO</v>
      </c>
      <c r="E404">
        <f>VENTAS!D403</f>
        <v>28000000</v>
      </c>
      <c r="F404">
        <f>VENTAS!J403</f>
        <v>0</v>
      </c>
      <c r="G404">
        <f>VENTAS!F403</f>
        <v>46211</v>
      </c>
      <c r="H404">
        <f>VENTAS!K403</f>
        <v>1</v>
      </c>
      <c r="I404">
        <f>VENTAS!M403</f>
        <v>0</v>
      </c>
      <c r="J404">
        <f>VENTAS!L403</f>
        <v>0</v>
      </c>
      <c r="K404">
        <f>IF(N($H404)&lt;1,"",$G404+31)</f>
        <v>46242</v>
      </c>
      <c r="L404">
        <f>IF(K404="","",TODAY()-K404)</f>
        <v>76</v>
      </c>
      <c r="M404">
        <v>46241</v>
      </c>
      <c r="N404">
        <v>28000000</v>
      </c>
      <c r="O404" t="str">
        <f>IF(K404="","SIN ESTADO",IF(M404&lt;&gt;"","PAGA",IF(L404&gt;0,"VENCIDA",IF(L404&gt;=-5,"POR VENCER","AL DÍA"))))</f>
        <v>PAGA</v>
      </c>
      <c r="P404" t="str">
        <v>TRANSFERENCIA</v>
      </c>
      <c r="Q404" t="str">
        <f>IF(N($H404)&lt;2,"",IF(K404="","",K404+31))</f>
        <v/>
      </c>
      <c r="R404" t="str">
        <f>IF(Q404="","",TODAY()-Q404)</f>
        <v/>
      </c>
      <c r="U404" t="str">
        <f>IF(Q404="","SIN ESTADO",IF(S404&lt;&gt;"","PAGA",IF(R404&gt;0,"VENCIDA",IF(R404&gt;=-5,"POR VENCER","AL DÍA"))))</f>
        <v>SIN ESTADO</v>
      </c>
      <c r="W404" t="str">
        <f>IF(N($H404)&lt;3,"",IF(Q404="","",Q404+31))</f>
        <v/>
      </c>
      <c r="X404" t="str">
        <f>IF(W404="","",TODAY()-W404)</f>
        <v/>
      </c>
      <c r="AA404" t="str">
        <f>IF(W404="","SIN ESTADO",IF(Y404&lt;&gt;"","PAGA",IF(X404&gt;0,"VENCIDA",IF(X404&gt;=-5,"POR VENCER","AL DÍA"))))</f>
        <v>SIN ESTADO</v>
      </c>
      <c r="AC404" t="str">
        <f>IF(N($H404)&lt;4,"",IF(W404="","",W404+31))</f>
        <v/>
      </c>
      <c r="AD404" t="str">
        <f>IF(AC404="","",TODAY()-AC404)</f>
        <v/>
      </c>
      <c r="AG404" t="str">
        <f>IF(AC404="","SIN ESTADO",IF(AE404&lt;&gt;"","PAGA",IF(AD404&gt;0,"VENCIDA",IF(AD404&gt;=-5,"POR VENCER","AL DÍA"))))</f>
        <v>SIN ESTADO</v>
      </c>
      <c r="AI404" t="str">
        <f>IF(N($H404)&lt;5,"",IF(AC404="","",AC404+31))</f>
        <v/>
      </c>
      <c r="AJ404" t="str">
        <f>IF(AI404="","",TODAY()-AI404)</f>
        <v/>
      </c>
      <c r="AM404" t="str">
        <f>IF(AI404="","SIN ESTADO",IF(AK404&lt;&gt;"","PAGA",IF(AJ404&gt;0,"VENCIDA",IF(AJ404&gt;=-5,"POR VENCER","AL DÍA"))))</f>
        <v>SIN ESTADO</v>
      </c>
      <c r="AO404" t="str">
        <f>IF(N($H404)&lt;6,"",IF(AI404="","",AI404+31))</f>
        <v/>
      </c>
      <c r="AP404" t="str">
        <f>IF(AO404="","",TODAY()-AO404)</f>
        <v/>
      </c>
      <c r="AS404" t="str">
        <f>IF(AO404="","SIN ESTADO",IF(AQ404&lt;&gt;"","PAGA",IF(AP404&gt;0,"VENCIDA",IF(AP404&gt;=-5,"POR VENCER","AL DÍA"))))</f>
        <v>SIN ESTADO</v>
      </c>
      <c r="AU404" t="str">
        <f>IF(N($H404)&lt;7,"",IF(AO404="","",AO404+31))</f>
        <v/>
      </c>
      <c r="AV404" t="str">
        <f>IF(AU404="","",TODAY()-AU404)</f>
        <v/>
      </c>
      <c r="AY404" t="str">
        <f>IF(AU404="","SIN ESTADO",IF(AW404&lt;&gt;"","PAGA",IF(AV404&gt;0,"VENCIDA",IF(AV404&gt;=-5,"POR VENCER","AL DÍA"))))</f>
        <v>SIN ESTADO</v>
      </c>
      <c r="BA404" t="str">
        <f>IF(N($H404)&lt;8,"",IF(AU404="","",AU404+31))</f>
        <v/>
      </c>
      <c r="BB404" t="str">
        <f>IF(BA404="","",TODAY()-BA404)</f>
        <v/>
      </c>
      <c r="BE404" t="str">
        <f>IF(BA404="","SIN ESTADO",IF(BC404&lt;&gt;"","PAGA",IF(BB404&gt;0,"VENCIDA",IF(BB404&gt;=-5,"POR VENCER","AL DÍA"))))</f>
        <v>SIN ESTADO</v>
      </c>
      <c r="BG404" t="str">
        <f>IF(N($H404)&lt;9,"",IF(BA404="","",BA404+31))</f>
        <v/>
      </c>
      <c r="BH404" t="str">
        <f>IF(BG404="","",TODAY()-BG404)</f>
        <v/>
      </c>
      <c r="BK404" t="str">
        <f>IF(BG404="","SIN ESTADO",IF(BI404&lt;&gt;"","PAGA",IF(BH404&gt;0,"VENCIDA",IF(BH404&gt;=-5,"POR VENCER","AL DÍA"))))</f>
        <v>SIN ESTADO</v>
      </c>
      <c r="BM404" t="str">
        <f>IF(N($H404)&lt;10,"",IF(BG404="","",BG404+31))</f>
        <v/>
      </c>
      <c r="BN404" t="str">
        <f>IF(BM404="","",TODAY()-BM404)</f>
        <v/>
      </c>
      <c r="BQ404" t="str">
        <f>IF(BM404="","SIN ESTADO",IF(BO404&lt;&gt;"","PAGA",IF(BN404&gt;0,"VENCIDA",IF(BN404&gt;=-5,"POR VENCER","AL DÍA"))))</f>
        <v>SIN ESTADO</v>
      </c>
      <c r="BS404" t="str">
        <f>IF(N($H404)&lt;11,"",IF(BM404="","",BM404+31))</f>
        <v/>
      </c>
      <c r="BT404" t="str">
        <f>IF(BS404="","",TODAY()-BS404)</f>
        <v/>
      </c>
      <c r="BW404" t="str">
        <f>IF(BS404="","SIN ESTADO",IF(BU404&lt;&gt;"","PAGA",IF(BT404&gt;0,"VENCIDA",IF(BT404&gt;=-5,"POR VENCER","AL DÍA"))))</f>
        <v>SIN ESTADO</v>
      </c>
      <c r="BY404" t="str">
        <f>IF(N($H404)&lt;12,"",IF(BS404="","",BS404+31))</f>
        <v/>
      </c>
      <c r="BZ404" t="str">
        <f>IF(BY404="","",TODAY()-BY404)</f>
        <v/>
      </c>
      <c r="CC404" t="str">
        <f>IF(BY404="","SIN ESTADO",IF(CA404&lt;&gt;"","PAGA",IF(BZ404&gt;0,"VENCIDA",IF(BZ404&gt;=-5,"POR VENCER","AL DÍA"))))</f>
        <v>SIN ESTADO</v>
      </c>
      <c r="CE404" t="str">
        <f>IF(N($H404)&lt;13,"",IF(BY404="","",BY404+31))</f>
        <v/>
      </c>
      <c r="CF404" t="str">
        <f>IF(CE404="","",TODAY()-CE404)</f>
        <v/>
      </c>
      <c r="CI404" t="str">
        <f>IF(CE404="","SIN ESTADO",IF(CG404&lt;&gt;"","PAGA",IF(CF404&gt;0,"VENCIDA",IF(CF404&gt;=-5,"POR VENCER","AL DÍA"))))</f>
        <v>SIN ESTADO</v>
      </c>
      <c r="CK404" t="str">
        <f>IF(N($H404)&lt;14,"",IF(CE404="","",CE404+31))</f>
        <v/>
      </c>
      <c r="CL404" t="str">
        <f>IF(CK404="","",TODAY()-CK404)</f>
        <v/>
      </c>
      <c r="CO404" t="str">
        <f>IF(CK404="","SIN ESTADO",IF(CM404&lt;&gt;"","PAGA",IF(CL404&gt;0,"VENCIDA",IF(CL404&gt;=-5,"POR VENCER","AL DÍA"))))</f>
        <v>SIN ESTADO</v>
      </c>
      <c r="CQ404" t="str">
        <f>IF(N($H404)&lt;15,"",IF(CK404="","",CK404+31))</f>
        <v/>
      </c>
      <c r="CR404" t="str">
        <f>IF(CQ404="","",TODAY()-CQ404)</f>
        <v/>
      </c>
      <c r="CU404" t="str">
        <f>IF(CQ404="","SIN ESTADO",IF(CS404&lt;&gt;"","PAGA",IF(CR404&gt;0,"VENCIDA",IF(CR404&gt;=-5,"POR VENCER","AL DÍA"))))</f>
        <v>SIN ESTADO</v>
      </c>
      <c r="CW404" t="str">
        <f>IF(N($H404)&lt;16,"",IF(CQ404="","",CQ404+31))</f>
        <v/>
      </c>
      <c r="CX404" t="str">
        <f>IF(CW404="","",TODAY()-CW404)</f>
        <v/>
      </c>
      <c r="DA404" t="str">
        <f>IF(CW404="","SIN ESTADO",IF(CY404&lt;&gt;"","PAGA",IF(CX404&gt;0,"VENCIDA",IF(CX404&gt;=-5,"POR VENCER","AL DÍA"))))</f>
        <v>SIN ESTADO</v>
      </c>
      <c r="DC404" t="str">
        <f>IF(N($H404)&lt;17,"",IF(CW404="","",CW404+31))</f>
        <v/>
      </c>
      <c r="DD404" t="str">
        <f>IF(DC404="","",TODAY()-DC404)</f>
        <v/>
      </c>
      <c r="DG404" t="str">
        <f>IF(DC404="","SIN ESTADO",IF(DE404&lt;&gt;"","PAGA",IF(DD404&gt;0,"VENCIDA",IF(DD404&gt;=-5,"POR VENCER","AL DÍA"))))</f>
        <v>SIN ESTADO</v>
      </c>
      <c r="DI404" t="str">
        <f>IF(N($H404)&lt;18,"",IF(DC404="","",DC404+31))</f>
        <v/>
      </c>
      <c r="DJ404" t="str">
        <f>IF(DI404="","",TODAY()-DI404)</f>
        <v/>
      </c>
      <c r="DM404" t="str">
        <f>IF(DI404="","SIN ESTADO",IF(DK404&lt;&gt;"","PAGA",IF(DJ404&gt;0,"VENCIDA",IF(DJ404&gt;=-5,"POR VENCER","AL DÍA"))))</f>
        <v>SIN ESTADO</v>
      </c>
      <c r="DO404" t="str">
        <f>IF(N($H404)&lt;19,"",IF(DI404="","",DI404+31))</f>
        <v/>
      </c>
      <c r="DP404" t="str">
        <f>IF(DO404="","",TODAY()-DO404)</f>
        <v/>
      </c>
      <c r="DS404" t="str">
        <f>IF(DO404="","SIN ESTADO",IF(DQ404&lt;&gt;"","PAGA",IF(DP404&gt;0,"VENCIDA",IF(DP404&gt;=-5,"POR VENCER","AL DÍA"))))</f>
        <v>SIN ESTADO</v>
      </c>
      <c r="DU404" t="str">
        <f>IF(N($H404)&lt;20,"",IF(DO404="","",DO404+31))</f>
        <v/>
      </c>
      <c r="DV404" t="str">
        <f>IF(DU404="","",TODAY()-DU404)</f>
        <v/>
      </c>
      <c r="DY404" t="str">
        <f>IF(DU404="","SIN ESTADO",IF(DW404&lt;&gt;"","PAGA",IF(DV404&gt;0,"VENCIDA",IF(DV404&gt;=-5,"POR VENCER","AL DÍA"))))</f>
        <v>SIN ESTADO</v>
      </c>
      <c r="EA404" t="str">
        <f>IF(N($H404)&lt;21,"",IF(DU404="","",DU404+31))</f>
        <v/>
      </c>
      <c r="EB404" t="str">
        <f>IF(EA404="","",TODAY()-EA404)</f>
        <v/>
      </c>
      <c r="EE404" t="str">
        <f>IF(EA404="","SIN ESTADO",IF(EC404&lt;&gt;"","PAGA",IF(EB404&gt;0,"VENCIDA",IF(EB404&gt;=-5,"POR VENCER","AL DÍA"))))</f>
        <v>SIN ESTADO</v>
      </c>
      <c r="EG404" t="str">
        <f>IF(N($H404)&lt;22,"",IF(EA404="","",EA404+31))</f>
        <v/>
      </c>
      <c r="EH404" t="str">
        <f>IF(EG404="","",TODAY()-EG404)</f>
        <v/>
      </c>
      <c r="EK404" t="str">
        <f>IF(EG404="","SIN ESTADO",IF(EI404&lt;&gt;"","PAGA",IF(EH404&gt;0,"VENCIDA",IF(EH404&gt;=-5,"POR VENCER","AL DÍA"))))</f>
        <v>SIN ESTADO</v>
      </c>
      <c r="EM404" t="str">
        <f>IF(N($H404)&lt;23,"",IF(EG404="","",EG404+31))</f>
        <v/>
      </c>
      <c r="EN404" t="str">
        <f>IF(EM404="","",TODAY()-EM404)</f>
        <v/>
      </c>
      <c r="EQ404" t="str">
        <f>IF(EM404="","SIN ESTADO",IF(EO404&lt;&gt;"","PAGA",IF(EN404&gt;0,"VENCIDA",IF(EN404&gt;=-5,"POR VENCER","AL DÍA"))))</f>
        <v>SIN ESTADO</v>
      </c>
      <c r="ES404" t="str">
        <f>IF(N($H404)&lt;24,"",IF(EM404="","",EM404+31))</f>
        <v/>
      </c>
      <c r="ET404" t="str">
        <f>IF(ES404="","",TODAY()-ES404)</f>
        <v/>
      </c>
      <c r="EW404" t="str">
        <f>IF(ES404="","SIN ESTADO",IF(EU404&lt;&gt;"","PAGA",IF(ET404&gt;0,"VENCIDA",IF(ET404&gt;=-5,"POR VENCER","AL DÍA"))))</f>
        <v>SIN ESTADO</v>
      </c>
      <c r="EY404" t="str">
        <f>IF(N($H404)&lt;25,"",IF(ES404="","",ES404+31))</f>
        <v/>
      </c>
      <c r="EZ404" t="str">
        <f>IF(EY404="","",TODAY()-EY404)</f>
        <v/>
      </c>
      <c r="FC404" t="str">
        <f>IF(EY404="","SIN ESTADO",IF(FA404&lt;&gt;"","PAGA",IF(EZ404&gt;0,"VENCIDA",IF(EZ404&gt;=-5,"POR VENCER","AL DÍA"))))</f>
        <v>SIN ESTADO</v>
      </c>
      <c r="FE404" t="str">
        <f>IF(N($H404)&lt;26,"",IF(EY404="","",EY404+31))</f>
        <v/>
      </c>
      <c r="FF404" t="str">
        <f>IF(FE404="","",TODAY()-FE404)</f>
        <v/>
      </c>
      <c r="FI404" t="str">
        <f>IF(FE404="","SIN ESTADO",IF(FG404&lt;&gt;"","PAGA",IF(FF404&gt;0,"VENCIDA",IF(FF404&gt;=-5,"POR VENCER","AL DÍA"))))</f>
        <v>SIN ESTADO</v>
      </c>
      <c r="FK404" t="str">
        <f>IF(N($H404)&lt;27,"",IF(FE404="","",FE404+31))</f>
        <v/>
      </c>
      <c r="FL404" t="str">
        <f>IF(FK404="","",TODAY()-FK404)</f>
        <v/>
      </c>
      <c r="FO404" t="str">
        <f>IF(FK404="","SIN ESTADO",IF(FM404&lt;&gt;"","PAGA",IF(FL404&gt;0,"VENCIDA",IF(FL404&gt;=-5,"POR VENCER","AL DÍA"))))</f>
        <v>SIN ESTADO</v>
      </c>
      <c r="FQ404" t="str">
        <f>IF(N($H404)&lt;28,"",IF(FK404="","",FK404+31))</f>
        <v/>
      </c>
      <c r="FR404" t="str">
        <f>IF(FQ404="","",TODAY()-FQ404)</f>
        <v/>
      </c>
      <c r="FU404" t="str">
        <f>IF(FQ404="","SIN ESTADO",IF(FS404&lt;&gt;"","PAGA",IF(FR404&gt;0,"VENCIDA",IF(FR404&gt;=-5,"POR VENCER","AL DÍA"))))</f>
        <v>SIN ESTADO</v>
      </c>
      <c r="FW404" t="str">
        <f>IF(N($H404)&lt;29,"",IF(FQ404="","",FQ404+31))</f>
        <v/>
      </c>
      <c r="FX404" t="str">
        <f>IF(FW404="","",TODAY()-FW404)</f>
        <v/>
      </c>
      <c r="GA404" t="str">
        <f>IF(FW404="","SIN ESTADO",IF(FY404&lt;&gt;"","PAGA",IF(FX404&gt;0,"VENCIDA",IF(FX404&gt;=-5,"POR VENCER","AL DÍA"))))</f>
        <v>SIN ESTADO</v>
      </c>
      <c r="GC404" t="str">
        <f>IF(N($H404)&lt;30,"",IF(FW404="","",FW404+31))</f>
        <v/>
      </c>
      <c r="GD404" t="str">
        <f>IF(GC404="","",TODAY()-GC404)</f>
        <v/>
      </c>
      <c r="GG404" t="str">
        <f>IF(GC404="","SIN ESTADO",IF(GE404&lt;&gt;"","PAGA",IF(GD404&gt;0,"VENCIDA",IF(GD404&gt;=-5,"POR VENCER","AL DÍA"))))</f>
        <v>SIN ESTADO</v>
      </c>
      <c r="GI404" t="str">
        <f>IF(N($H404)&lt;31,"",IF(GC404="","",GC404+31))</f>
        <v/>
      </c>
      <c r="GJ404" t="str">
        <f>IF(GI404="","",TODAY()-GI404)</f>
        <v/>
      </c>
      <c r="GM404" t="str">
        <f>IF(GI404="","SIN ESTADO",IF(GK404&lt;&gt;"","PAGA",IF(GJ404&gt;0,"VENCIDA",IF(GJ404&gt;=-5,"POR VENCER","AL DÍA"))))</f>
        <v>SIN ESTADO</v>
      </c>
      <c r="GO404" t="str">
        <f>IF(N($H404)&lt;32,"",IF(GI404="","",GI404+31))</f>
        <v/>
      </c>
      <c r="GP404" t="str">
        <f>IF(GO404="","",TODAY()-GO404)</f>
        <v/>
      </c>
      <c r="GS404" t="str">
        <f>IF(GO404="","SIN ESTADO",IF(GQ404&lt;&gt;"","PAGA",IF(GP404&gt;0,"VENCIDA",IF(GP404&gt;=-5,"POR VENCER","AL DÍA"))))</f>
        <v>SIN ESTADO</v>
      </c>
      <c r="GU404" t="str">
        <f>IF(N($H404)&lt;33,"",IF(GO404="","",GO404+31))</f>
        <v/>
      </c>
      <c r="GV404" t="str">
        <f>IF(GU404="","",TODAY()-GU404)</f>
        <v/>
      </c>
      <c r="GY404" t="str">
        <f>IF(GU404="","SIN ESTADO",IF(GW404&lt;&gt;"","PAGA",IF(GV404&gt;0,"VENCIDA",IF(GV404&gt;=-5,"POR VENCER","AL DÍA"))))</f>
        <v>SIN ESTADO</v>
      </c>
      <c r="HA404" t="str">
        <f>IF(N($H404)&lt;34,"",IF(GU404="","",GU404+31))</f>
        <v/>
      </c>
      <c r="HB404" t="str">
        <f>IF(HA404="","",TODAY()-HA404)</f>
        <v/>
      </c>
      <c r="HE404" t="str">
        <f>IF(HA404="","SIN ESTADO",IF(HC404&lt;&gt;"","PAGA",IF(HB404&gt;0,"VENCIDA",IF(HB404&gt;=-5,"POR VENCER","AL DÍA"))))</f>
        <v>SIN ESTADO</v>
      </c>
      <c r="HG404" t="str">
        <f>IF(N($H404)&lt;35,"",IF(HA404="","",HA404+31))</f>
        <v/>
      </c>
      <c r="HH404" t="str">
        <f>IF(HG404="","",TODAY()-HG404)</f>
        <v/>
      </c>
      <c r="HK404" t="str">
        <f>IF(HG404="","SIN ESTADO",IF(HI404&lt;&gt;"","PAGA",IF(HH404&gt;0,"VENCIDA",IF(HH404&gt;=-5,"POR VENCER","AL DÍA"))))</f>
        <v>SIN ESTADO</v>
      </c>
      <c r="HM404" t="str">
        <f>IF(N($H404)&lt;36,"",IF(HG404="","",HG404+31))</f>
        <v/>
      </c>
      <c r="HN404" t="str">
        <f>IF(HM404="","",TODAY()-HM404)</f>
        <v/>
      </c>
      <c r="HQ404" t="str">
        <f>IF(HM404="","SIN ESTADO",IF(HO404&lt;&gt;"","PAGA",IF(HN404&gt;0,"VENCIDA",IF(HN404&gt;=-5,"POR VENCER","AL DÍA"))))</f>
        <v>SIN ESTADO</v>
      </c>
      <c r="HS404">
        <f>N404+T404+Z404+AF404+AL404+AR404+AX404+BD404+BJ404+BP404+BV404+CB404+CH404+CN404+CT404+CZ404+DF404+DL404+DR404+DX404+ED404+EJ404+EP404+EV404+FB404+FH404+FN404+FT404+FZ404+GF404+GL404+GR404+GX404+HD404+HJ404+HP404</f>
        <v>28000000</v>
      </c>
      <c r="HU404">
        <f>IFERROR(N($J404),0)</f>
        <v>0</v>
      </c>
      <c r="HW404">
        <f>SUMPRODUCT((MOD(COLUMN($M404:$HR404)-COLUMN($M404),6)=0)*ISNUMBER($M404:$HR404)*($M404:$HR404&gt;=RESUMEN!$C$26)*($M404:$HR404&lt;=RESUMEN!$C$27)*IFERROR(N($N404:$HS404),0))</f>
        <v>28000000</v>
      </c>
      <c r="HX404">
        <f>SUMPRODUCT((MOD(COLUMN($M404:$HR404)-COLUMN($M404),6)=0)*ISNUMBER($M404:$HR404)*($M404:$HR404&gt;=RESUMEN!$C$26)*($M404:$HR404&lt;=RESUMEN!$C$27))</f>
        <v>1</v>
      </c>
    </row>
    <row r="405">
      <c r="B405">
        <f>VENTAS!A404</f>
        <v>402</v>
      </c>
      <c r="C405" t="str">
        <f>VENTAS!B404</f>
        <v xml:space="preserve">LC2 - 39 - 3 </v>
      </c>
      <c r="D405" t="str">
        <f>VENTAS!C404</f>
        <v>EN NEGOCIACIÓN</v>
      </c>
      <c r="E405">
        <f>VENTAS!D404</f>
        <v>28000000</v>
      </c>
      <c r="F405">
        <f>VENTAS!J404</f>
        <v>0</v>
      </c>
      <c r="G405">
        <f>VENTAS!F404</f>
        <v>0</v>
      </c>
      <c r="H405">
        <f>VENTAS!K404</f>
        <v>0</v>
      </c>
      <c r="I405">
        <f>VENTAS!M404</f>
        <v>0</v>
      </c>
      <c r="J405">
        <f>VENTAS!L404</f>
        <v>0</v>
      </c>
      <c r="K405" t="str">
        <f>IF(N($H405)&lt;1,"",$G405+31)</f>
        <v/>
      </c>
      <c r="L405" t="str">
        <f>IF(K405="","",TODAY()-K405)</f>
        <v/>
      </c>
      <c r="O405" t="str">
        <f>IF(K405="","SIN ESTADO",IF(M405&lt;&gt;"","PAGA",IF(L405&gt;0,"VENCIDA",IF(L405&gt;=-5,"POR VENCER","AL DÍA"))))</f>
        <v>SIN ESTADO</v>
      </c>
      <c r="Q405" t="str">
        <f>IF(N($H405)&lt;2,"",IF(K405="","",K405+31))</f>
        <v/>
      </c>
      <c r="R405" t="str">
        <f>IF(Q405="","",TODAY()-Q405)</f>
        <v/>
      </c>
      <c r="U405" t="str">
        <f>IF(Q405="","SIN ESTADO",IF(S405&lt;&gt;"","PAGA",IF(R405&gt;0,"VENCIDA",IF(R405&gt;=-5,"POR VENCER","AL DÍA"))))</f>
        <v>SIN ESTADO</v>
      </c>
      <c r="W405" t="str">
        <f>IF(N($H405)&lt;3,"",IF(Q405="","",Q405+31))</f>
        <v/>
      </c>
      <c r="X405" t="str">
        <f>IF(W405="","",TODAY()-W405)</f>
        <v/>
      </c>
      <c r="AA405" t="str">
        <f>IF(W405="","SIN ESTADO",IF(Y405&lt;&gt;"","PAGA",IF(X405&gt;0,"VENCIDA",IF(X405&gt;=-5,"POR VENCER","AL DÍA"))))</f>
        <v>SIN ESTADO</v>
      </c>
      <c r="AC405" t="str">
        <f>IF(N($H405)&lt;4,"",IF(W405="","",W405+31))</f>
        <v/>
      </c>
      <c r="AD405" t="str">
        <f>IF(AC405="","",TODAY()-AC405)</f>
        <v/>
      </c>
      <c r="AG405" t="str">
        <f>IF(AC405="","SIN ESTADO",IF(AE405&lt;&gt;"","PAGA",IF(AD405&gt;0,"VENCIDA",IF(AD405&gt;=-5,"POR VENCER","AL DÍA"))))</f>
        <v>SIN ESTADO</v>
      </c>
      <c r="AI405" t="str">
        <f>IF(N($H405)&lt;5,"",IF(AC405="","",AC405+31))</f>
        <v/>
      </c>
      <c r="AJ405" t="str">
        <f>IF(AI405="","",TODAY()-AI405)</f>
        <v/>
      </c>
      <c r="AM405" t="str">
        <f>IF(AI405="","SIN ESTADO",IF(AK405&lt;&gt;"","PAGA",IF(AJ405&gt;0,"VENCIDA",IF(AJ405&gt;=-5,"POR VENCER","AL DÍA"))))</f>
        <v>SIN ESTADO</v>
      </c>
      <c r="AO405" t="str">
        <f>IF(N($H405)&lt;6,"",IF(AI405="","",AI405+31))</f>
        <v/>
      </c>
      <c r="AP405" t="str">
        <f>IF(AO405="","",TODAY()-AO405)</f>
        <v/>
      </c>
      <c r="AS405" t="str">
        <f>IF(AO405="","SIN ESTADO",IF(AQ405&lt;&gt;"","PAGA",IF(AP405&gt;0,"VENCIDA",IF(AP405&gt;=-5,"POR VENCER","AL DÍA"))))</f>
        <v>SIN ESTADO</v>
      </c>
      <c r="AU405" t="str">
        <f>IF(N($H405)&lt;7,"",IF(AO405="","",AO405+31))</f>
        <v/>
      </c>
      <c r="AV405" t="str">
        <f>IF(AU405="","",TODAY()-AU405)</f>
        <v/>
      </c>
      <c r="AY405" t="str">
        <f>IF(AU405="","SIN ESTADO",IF(AW405&lt;&gt;"","PAGA",IF(AV405&gt;0,"VENCIDA",IF(AV405&gt;=-5,"POR VENCER","AL DÍA"))))</f>
        <v>SIN ESTADO</v>
      </c>
      <c r="BA405" t="str">
        <f>IF(N($H405)&lt;8,"",IF(AU405="","",AU405+31))</f>
        <v/>
      </c>
      <c r="BB405" t="str">
        <f>IF(BA405="","",TODAY()-BA405)</f>
        <v/>
      </c>
      <c r="BE405" t="str">
        <f>IF(BA405="","SIN ESTADO",IF(BC405&lt;&gt;"","PAGA",IF(BB405&gt;0,"VENCIDA",IF(BB405&gt;=-5,"POR VENCER","AL DÍA"))))</f>
        <v>SIN ESTADO</v>
      </c>
      <c r="BG405" t="str">
        <f>IF(N($H405)&lt;9,"",IF(BA405="","",BA405+31))</f>
        <v/>
      </c>
      <c r="BH405" t="str">
        <f>IF(BG405="","",TODAY()-BG405)</f>
        <v/>
      </c>
      <c r="BK405" t="str">
        <f>IF(BG405="","SIN ESTADO",IF(BI405&lt;&gt;"","PAGA",IF(BH405&gt;0,"VENCIDA",IF(BH405&gt;=-5,"POR VENCER","AL DÍA"))))</f>
        <v>SIN ESTADO</v>
      </c>
      <c r="BM405" t="str">
        <f>IF(N($H405)&lt;10,"",IF(BG405="","",BG405+31))</f>
        <v/>
      </c>
      <c r="BN405" t="str">
        <f>IF(BM405="","",TODAY()-BM405)</f>
        <v/>
      </c>
      <c r="BQ405" t="str">
        <f>IF(BM405="","SIN ESTADO",IF(BO405&lt;&gt;"","PAGA",IF(BN405&gt;0,"VENCIDA",IF(BN405&gt;=-5,"POR VENCER","AL DÍA"))))</f>
        <v>SIN ESTADO</v>
      </c>
      <c r="BS405" t="str">
        <f>IF(N($H405)&lt;11,"",IF(BM405="","",BM405+31))</f>
        <v/>
      </c>
      <c r="BT405" t="str">
        <f>IF(BS405="","",TODAY()-BS405)</f>
        <v/>
      </c>
      <c r="BW405" t="str">
        <f>IF(BS405="","SIN ESTADO",IF(BU405&lt;&gt;"","PAGA",IF(BT405&gt;0,"VENCIDA",IF(BT405&gt;=-5,"POR VENCER","AL DÍA"))))</f>
        <v>SIN ESTADO</v>
      </c>
      <c r="BY405" t="str">
        <f>IF(N($H405)&lt;12,"",IF(BS405="","",BS405+31))</f>
        <v/>
      </c>
      <c r="BZ405" t="str">
        <f>IF(BY405="","",TODAY()-BY405)</f>
        <v/>
      </c>
      <c r="CC405" t="str">
        <f>IF(BY405="","SIN ESTADO",IF(CA405&lt;&gt;"","PAGA",IF(BZ405&gt;0,"VENCIDA",IF(BZ405&gt;=-5,"POR VENCER","AL DÍA"))))</f>
        <v>SIN ESTADO</v>
      </c>
      <c r="CE405" t="str">
        <f>IF(N($H405)&lt;13,"",IF(BY405="","",BY405+31))</f>
        <v/>
      </c>
      <c r="CF405" t="str">
        <f>IF(CE405="","",TODAY()-CE405)</f>
        <v/>
      </c>
      <c r="CI405" t="str">
        <f>IF(CE405="","SIN ESTADO",IF(CG405&lt;&gt;"","PAGA",IF(CF405&gt;0,"VENCIDA",IF(CF405&gt;=-5,"POR VENCER","AL DÍA"))))</f>
        <v>SIN ESTADO</v>
      </c>
      <c r="CK405" t="str">
        <f>IF(N($H405)&lt;14,"",IF(CE405="","",CE405+31))</f>
        <v/>
      </c>
      <c r="CL405" t="str">
        <f>IF(CK405="","",TODAY()-CK405)</f>
        <v/>
      </c>
      <c r="CO405" t="str">
        <f>IF(CK405="","SIN ESTADO",IF(CM405&lt;&gt;"","PAGA",IF(CL405&gt;0,"VENCIDA",IF(CL405&gt;=-5,"POR VENCER","AL DÍA"))))</f>
        <v>SIN ESTADO</v>
      </c>
      <c r="CQ405" t="str">
        <f>IF(N($H405)&lt;15,"",IF(CK405="","",CK405+31))</f>
        <v/>
      </c>
      <c r="CR405" t="str">
        <f>IF(CQ405="","",TODAY()-CQ405)</f>
        <v/>
      </c>
      <c r="CU405" t="str">
        <f>IF(CQ405="","SIN ESTADO",IF(CS405&lt;&gt;"","PAGA",IF(CR405&gt;0,"VENCIDA",IF(CR405&gt;=-5,"POR VENCER","AL DÍA"))))</f>
        <v>SIN ESTADO</v>
      </c>
      <c r="CW405" t="str">
        <f>IF(N($H405)&lt;16,"",IF(CQ405="","",CQ405+31))</f>
        <v/>
      </c>
      <c r="CX405" t="str">
        <f>IF(CW405="","",TODAY()-CW405)</f>
        <v/>
      </c>
      <c r="DA405" t="str">
        <f>IF(CW405="","SIN ESTADO",IF(CY405&lt;&gt;"","PAGA",IF(CX405&gt;0,"VENCIDA",IF(CX405&gt;=-5,"POR VENCER","AL DÍA"))))</f>
        <v>SIN ESTADO</v>
      </c>
      <c r="DC405" t="str">
        <f>IF(N($H405)&lt;17,"",IF(CW405="","",CW405+31))</f>
        <v/>
      </c>
      <c r="DD405" t="str">
        <f>IF(DC405="","",TODAY()-DC405)</f>
        <v/>
      </c>
      <c r="DG405" t="str">
        <f>IF(DC405="","SIN ESTADO",IF(DE405&lt;&gt;"","PAGA",IF(DD405&gt;0,"VENCIDA",IF(DD405&gt;=-5,"POR VENCER","AL DÍA"))))</f>
        <v>SIN ESTADO</v>
      </c>
      <c r="DI405" t="str">
        <f>IF(N($H405)&lt;18,"",IF(DC405="","",DC405+31))</f>
        <v/>
      </c>
      <c r="DJ405" t="str">
        <f>IF(DI405="","",TODAY()-DI405)</f>
        <v/>
      </c>
      <c r="DM405" t="str">
        <f>IF(DI405="","SIN ESTADO",IF(DK405&lt;&gt;"","PAGA",IF(DJ405&gt;0,"VENCIDA",IF(DJ405&gt;=-5,"POR VENCER","AL DÍA"))))</f>
        <v>SIN ESTADO</v>
      </c>
      <c r="DO405" t="str">
        <f>IF(N($H405)&lt;19,"",IF(DI405="","",DI405+31))</f>
        <v/>
      </c>
      <c r="DP405" t="str">
        <f>IF(DO405="","",TODAY()-DO405)</f>
        <v/>
      </c>
      <c r="DS405" t="str">
        <f>IF(DO405="","SIN ESTADO",IF(DQ405&lt;&gt;"","PAGA",IF(DP405&gt;0,"VENCIDA",IF(DP405&gt;=-5,"POR VENCER","AL DÍA"))))</f>
        <v>SIN ESTADO</v>
      </c>
      <c r="DU405" t="str">
        <f>IF(N($H405)&lt;20,"",IF(DO405="","",DO405+31))</f>
        <v/>
      </c>
      <c r="DV405" t="str">
        <f>IF(DU405="","",TODAY()-DU405)</f>
        <v/>
      </c>
      <c r="DY405" t="str">
        <f>IF(DU405="","SIN ESTADO",IF(DW405&lt;&gt;"","PAGA",IF(DV405&gt;0,"VENCIDA",IF(DV405&gt;=-5,"POR VENCER","AL DÍA"))))</f>
        <v>SIN ESTADO</v>
      </c>
      <c r="EA405" t="str">
        <f>IF(N($H405)&lt;21,"",IF(DU405="","",DU405+31))</f>
        <v/>
      </c>
      <c r="EB405" t="str">
        <f>IF(EA405="","",TODAY()-EA405)</f>
        <v/>
      </c>
      <c r="EE405" t="str">
        <f>IF(EA405="","SIN ESTADO",IF(EC405&lt;&gt;"","PAGA",IF(EB405&gt;0,"VENCIDA",IF(EB405&gt;=-5,"POR VENCER","AL DÍA"))))</f>
        <v>SIN ESTADO</v>
      </c>
      <c r="EG405" t="str">
        <f>IF(N($H405)&lt;22,"",IF(EA405="","",EA405+31))</f>
        <v/>
      </c>
      <c r="EH405" t="str">
        <f>IF(EG405="","",TODAY()-EG405)</f>
        <v/>
      </c>
      <c r="EK405" t="str">
        <f>IF(EG405="","SIN ESTADO",IF(EI405&lt;&gt;"","PAGA",IF(EH405&gt;0,"VENCIDA",IF(EH405&gt;=-5,"POR VENCER","AL DÍA"))))</f>
        <v>SIN ESTADO</v>
      </c>
      <c r="EM405" t="str">
        <f>IF(N($H405)&lt;23,"",IF(EG405="","",EG405+31))</f>
        <v/>
      </c>
      <c r="EN405" t="str">
        <f>IF(EM405="","",TODAY()-EM405)</f>
        <v/>
      </c>
      <c r="EQ405" t="str">
        <f>IF(EM405="","SIN ESTADO",IF(EO405&lt;&gt;"","PAGA",IF(EN405&gt;0,"VENCIDA",IF(EN405&gt;=-5,"POR VENCER","AL DÍA"))))</f>
        <v>SIN ESTADO</v>
      </c>
      <c r="ES405" t="str">
        <f>IF(N($H405)&lt;24,"",IF(EM405="","",EM405+31))</f>
        <v/>
      </c>
      <c r="ET405" t="str">
        <f>IF(ES405="","",TODAY()-ES405)</f>
        <v/>
      </c>
      <c r="EW405" t="str">
        <f>IF(ES405="","SIN ESTADO",IF(EU405&lt;&gt;"","PAGA",IF(ET405&gt;0,"VENCIDA",IF(ET405&gt;=-5,"POR VENCER","AL DÍA"))))</f>
        <v>SIN ESTADO</v>
      </c>
      <c r="EY405" t="str">
        <f>IF(N($H405)&lt;25,"",IF(ES405="","",ES405+31))</f>
        <v/>
      </c>
      <c r="EZ405" t="str">
        <f>IF(EY405="","",TODAY()-EY405)</f>
        <v/>
      </c>
      <c r="FC405" t="str">
        <f>IF(EY405="","SIN ESTADO",IF(FA405&lt;&gt;"","PAGA",IF(EZ405&gt;0,"VENCIDA",IF(EZ405&gt;=-5,"POR VENCER","AL DÍA"))))</f>
        <v>SIN ESTADO</v>
      </c>
      <c r="FE405" t="str">
        <f>IF(N($H405)&lt;26,"",IF(EY405="","",EY405+31))</f>
        <v/>
      </c>
      <c r="FF405" t="str">
        <f>IF(FE405="","",TODAY()-FE405)</f>
        <v/>
      </c>
      <c r="FI405" t="str">
        <f>IF(FE405="","SIN ESTADO",IF(FG405&lt;&gt;"","PAGA",IF(FF405&gt;0,"VENCIDA",IF(FF405&gt;=-5,"POR VENCER","AL DÍA"))))</f>
        <v>SIN ESTADO</v>
      </c>
      <c r="FK405" t="str">
        <f>IF(N($H405)&lt;27,"",IF(FE405="","",FE405+31))</f>
        <v/>
      </c>
      <c r="FL405" t="str">
        <f>IF(FK405="","",TODAY()-FK405)</f>
        <v/>
      </c>
      <c r="FO405" t="str">
        <f>IF(FK405="","SIN ESTADO",IF(FM405&lt;&gt;"","PAGA",IF(FL405&gt;0,"VENCIDA",IF(FL405&gt;=-5,"POR VENCER","AL DÍA"))))</f>
        <v>SIN ESTADO</v>
      </c>
      <c r="FQ405" t="str">
        <f>IF(N($H405)&lt;28,"",IF(FK405="","",FK405+31))</f>
        <v/>
      </c>
      <c r="FR405" t="str">
        <f>IF(FQ405="","",TODAY()-FQ405)</f>
        <v/>
      </c>
      <c r="FU405" t="str">
        <f>IF(FQ405="","SIN ESTADO",IF(FS405&lt;&gt;"","PAGA",IF(FR405&gt;0,"VENCIDA",IF(FR405&gt;=-5,"POR VENCER","AL DÍA"))))</f>
        <v>SIN ESTADO</v>
      </c>
      <c r="FW405" t="str">
        <f>IF(N($H405)&lt;29,"",IF(FQ405="","",FQ405+31))</f>
        <v/>
      </c>
      <c r="FX405" t="str">
        <f>IF(FW405="","",TODAY()-FW405)</f>
        <v/>
      </c>
      <c r="GA405" t="str">
        <f>IF(FW405="","SIN ESTADO",IF(FY405&lt;&gt;"","PAGA",IF(FX405&gt;0,"VENCIDA",IF(FX405&gt;=-5,"POR VENCER","AL DÍA"))))</f>
        <v>SIN ESTADO</v>
      </c>
      <c r="GC405" t="str">
        <f>IF(N($H405)&lt;30,"",IF(FW405="","",FW405+31))</f>
        <v/>
      </c>
      <c r="GD405" t="str">
        <f>IF(GC405="","",TODAY()-GC405)</f>
        <v/>
      </c>
      <c r="GG405" t="str">
        <f>IF(GC405="","SIN ESTADO",IF(GE405&lt;&gt;"","PAGA",IF(GD405&gt;0,"VENCIDA",IF(GD405&gt;=-5,"POR VENCER","AL DÍA"))))</f>
        <v>SIN ESTADO</v>
      </c>
      <c r="GI405" t="str">
        <f>IF(N($H405)&lt;31,"",IF(GC405="","",GC405+31))</f>
        <v/>
      </c>
      <c r="GJ405" t="str">
        <f>IF(GI405="","",TODAY()-GI405)</f>
        <v/>
      </c>
      <c r="GM405" t="str">
        <f>IF(GI405="","SIN ESTADO",IF(GK405&lt;&gt;"","PAGA",IF(GJ405&gt;0,"VENCIDA",IF(GJ405&gt;=-5,"POR VENCER","AL DÍA"))))</f>
        <v>SIN ESTADO</v>
      </c>
      <c r="GO405" t="str">
        <f>IF(N($H405)&lt;32,"",IF(GI405="","",GI405+31))</f>
        <v/>
      </c>
      <c r="GP405" t="str">
        <f>IF(GO405="","",TODAY()-GO405)</f>
        <v/>
      </c>
      <c r="GS405" t="str">
        <f>IF(GO405="","SIN ESTADO",IF(GQ405&lt;&gt;"","PAGA",IF(GP405&gt;0,"VENCIDA",IF(GP405&gt;=-5,"POR VENCER","AL DÍA"))))</f>
        <v>SIN ESTADO</v>
      </c>
      <c r="GU405" t="str">
        <f>IF(N($H405)&lt;33,"",IF(GO405="","",GO405+31))</f>
        <v/>
      </c>
      <c r="GV405" t="str">
        <f>IF(GU405="","",TODAY()-GU405)</f>
        <v/>
      </c>
      <c r="GY405" t="str">
        <f>IF(GU405="","SIN ESTADO",IF(GW405&lt;&gt;"","PAGA",IF(GV405&gt;0,"VENCIDA",IF(GV405&gt;=-5,"POR VENCER","AL DÍA"))))</f>
        <v>SIN ESTADO</v>
      </c>
      <c r="HA405" t="str">
        <f>IF(N($H405)&lt;34,"",IF(GU405="","",GU405+31))</f>
        <v/>
      </c>
      <c r="HB405" t="str">
        <f>IF(HA405="","",TODAY()-HA405)</f>
        <v/>
      </c>
      <c r="HE405" t="str">
        <f>IF(HA405="","SIN ESTADO",IF(HC405&lt;&gt;"","PAGA",IF(HB405&gt;0,"VENCIDA",IF(HB405&gt;=-5,"POR VENCER","AL DÍA"))))</f>
        <v>SIN ESTADO</v>
      </c>
      <c r="HG405" t="str">
        <f>IF(N($H405)&lt;35,"",IF(HA405="","",HA405+31))</f>
        <v/>
      </c>
      <c r="HH405" t="str">
        <f>IF(HG405="","",TODAY()-HG405)</f>
        <v/>
      </c>
      <c r="HK405" t="str">
        <f>IF(HG405="","SIN ESTADO",IF(HI405&lt;&gt;"","PAGA",IF(HH405&gt;0,"VENCIDA",IF(HH405&gt;=-5,"POR VENCER","AL DÍA"))))</f>
        <v>SIN ESTADO</v>
      </c>
      <c r="HM405" t="str">
        <f>IF(N($H405)&lt;36,"",IF(HG405="","",HG405+31))</f>
        <v/>
      </c>
      <c r="HN405" t="str">
        <f>IF(HM405="","",TODAY()-HM405)</f>
        <v/>
      </c>
      <c r="HQ405" t="str">
        <f>IF(HM405="","SIN ESTADO",IF(HO405&lt;&gt;"","PAGA",IF(HN405&gt;0,"VENCIDA",IF(HN405&gt;=-5,"POR VENCER","AL DÍA"))))</f>
        <v>SIN ESTADO</v>
      </c>
      <c r="HS405">
        <f>N405+T405+Z405+AF405+AL405+AR405+AX405+BD405+BJ405+BP405+BV405+CB405+CH405+CN405+CT405+CZ405+DF405+DL405+DR405+DX405+ED405+EJ405+EP405+EV405+FB405+FH405+FN405+FT405+FZ405+GF405+GL405+GR405+GX405+HD405+HJ405+HP405</f>
        <v>0</v>
      </c>
      <c r="HU405">
        <f>IFERROR(N($J405),0)</f>
        <v>0</v>
      </c>
      <c r="HW405">
        <f>SUMPRODUCT((MOD(COLUMN($M405:$HR405)-COLUMN($M405),6)=0)*ISNUMBER($M405:$HR405)*($M405:$HR405&gt;=RESUMEN!$C$26)*($M405:$HR405&lt;=RESUMEN!$C$27)*IFERROR(N($N405:$HS405),0))</f>
        <v>0</v>
      </c>
      <c r="HX405">
        <f>SUMPRODUCT((MOD(COLUMN($M405:$HR405)-COLUMN($M405),6)=0)*ISNUMBER($M405:$HR405)*($M405:$HR405&gt;=RESUMEN!$C$26)*($M405:$HR405&lt;=RESUMEN!$C$27))</f>
        <v>0</v>
      </c>
    </row>
    <row r="406">
      <c r="B406">
        <f>VENTAS!A405</f>
        <v>403</v>
      </c>
      <c r="C406" t="str">
        <f>VENTAS!B405</f>
        <v xml:space="preserve">LC2 - 39 - 4 </v>
      </c>
      <c r="D406" t="str">
        <f>VENTAS!C405</f>
        <v>VENDIDO</v>
      </c>
      <c r="E406">
        <f>VENTAS!D405</f>
        <v>28000000</v>
      </c>
      <c r="F406">
        <f>VENTAS!J405</f>
        <v>24000000</v>
      </c>
      <c r="G406">
        <f>VENTAS!F405</f>
        <v>46275</v>
      </c>
      <c r="H406">
        <f>VENTAS!K405</f>
        <v>24</v>
      </c>
      <c r="I406" t="str">
        <f>VENTAS!M405</f>
        <v>10 de cada mes</v>
      </c>
      <c r="J406">
        <f>VENTAS!L405</f>
        <v>1000000</v>
      </c>
      <c r="K406">
        <f>IF(N($H406)&lt;1,"",$G406+31)</f>
        <v>46306</v>
      </c>
      <c r="L406">
        <f>IF(K406="","",TODAY()-K406)</f>
        <v>12</v>
      </c>
      <c r="M406">
        <v>46309</v>
      </c>
      <c r="N406">
        <v>1000000</v>
      </c>
      <c r="O406" t="str">
        <f>IF(K406="","SIN ESTADO",IF(M406&lt;&gt;"","PAGA",IF(L406&gt;0,"VENCIDA",IF(L406&gt;=-5,"POR VENCER","AL DÍA"))))</f>
        <v>PAGA</v>
      </c>
      <c r="P406" t="str">
        <v>TRANSFERENCIA</v>
      </c>
      <c r="Q406">
        <f>IF(N($H406)&lt;2,"",IF(K406="","",K406+31))</f>
        <v>46337</v>
      </c>
      <c r="R406">
        <f>IF(Q406="","",TODAY()-Q406)</f>
        <v>-19</v>
      </c>
      <c r="U406" t="str">
        <f>IF(Q406="","SIN ESTADO",IF(S406&lt;&gt;"","PAGA",IF(R406&gt;0,"VENCIDA",IF(R406&gt;=-5,"POR VENCER","AL DÍA"))))</f>
        <v>AL DÍA</v>
      </c>
      <c r="W406">
        <f>IF(N($H406)&lt;3,"",IF(Q406="","",Q406+31))</f>
        <v>46368</v>
      </c>
      <c r="X406">
        <f>IF(W406="","",TODAY()-W406)</f>
        <v>-50</v>
      </c>
      <c r="AA406" t="str">
        <f>IF(W406="","SIN ESTADO",IF(Y406&lt;&gt;"","PAGA",IF(X406&gt;0,"VENCIDA",IF(X406&gt;=-5,"POR VENCER","AL DÍA"))))</f>
        <v>AL DÍA</v>
      </c>
      <c r="AC406">
        <f>IF(N($H406)&lt;4,"",IF(W406="","",W406+31))</f>
        <v>46399</v>
      </c>
      <c r="AD406">
        <f>IF(AC406="","",TODAY()-AC406)</f>
        <v>-81</v>
      </c>
      <c r="AG406" t="str">
        <f>IF(AC406="","SIN ESTADO",IF(AE406&lt;&gt;"","PAGA",IF(AD406&gt;0,"VENCIDA",IF(AD406&gt;=-5,"POR VENCER","AL DÍA"))))</f>
        <v>AL DÍA</v>
      </c>
      <c r="AI406">
        <f>IF(N($H406)&lt;5,"",IF(AC406="","",AC406+31))</f>
        <v>46430</v>
      </c>
      <c r="AJ406">
        <f>IF(AI406="","",TODAY()-AI406)</f>
        <v>-112</v>
      </c>
      <c r="AM406" t="str">
        <f>IF(AI406="","SIN ESTADO",IF(AK406&lt;&gt;"","PAGA",IF(AJ406&gt;0,"VENCIDA",IF(AJ406&gt;=-5,"POR VENCER","AL DÍA"))))</f>
        <v>AL DÍA</v>
      </c>
      <c r="AO406">
        <f>IF(N($H406)&lt;6,"",IF(AI406="","",AI406+31))</f>
        <v>46461</v>
      </c>
      <c r="AP406">
        <f>IF(AO406="","",TODAY()-AO406)</f>
        <v>-143</v>
      </c>
      <c r="AS406" t="str">
        <f>IF(AO406="","SIN ESTADO",IF(AQ406&lt;&gt;"","PAGA",IF(AP406&gt;0,"VENCIDA",IF(AP406&gt;=-5,"POR VENCER","AL DÍA"))))</f>
        <v>AL DÍA</v>
      </c>
      <c r="AU406">
        <f>IF(N($H406)&lt;7,"",IF(AO406="","",AO406+31))</f>
        <v>46492</v>
      </c>
      <c r="AV406">
        <f>IF(AU406="","",TODAY()-AU406)</f>
        <v>-174</v>
      </c>
      <c r="AY406" t="str">
        <f>IF(AU406="","SIN ESTADO",IF(AW406&lt;&gt;"","PAGA",IF(AV406&gt;0,"VENCIDA",IF(AV406&gt;=-5,"POR VENCER","AL DÍA"))))</f>
        <v>AL DÍA</v>
      </c>
      <c r="BA406">
        <f>IF(N($H406)&lt;8,"",IF(AU406="","",AU406+31))</f>
        <v>46523</v>
      </c>
      <c r="BB406">
        <f>IF(BA406="","",TODAY()-BA406)</f>
        <v>-205</v>
      </c>
      <c r="BE406" t="str">
        <f>IF(BA406="","SIN ESTADO",IF(BC406&lt;&gt;"","PAGA",IF(BB406&gt;0,"VENCIDA",IF(BB406&gt;=-5,"POR VENCER","AL DÍA"))))</f>
        <v>AL DÍA</v>
      </c>
      <c r="BG406">
        <f>IF(N($H406)&lt;9,"",IF(BA406="","",BA406+31))</f>
        <v>46554</v>
      </c>
      <c r="BH406">
        <f>IF(BG406="","",TODAY()-BG406)</f>
        <v>-236</v>
      </c>
      <c r="BK406" t="str">
        <f>IF(BG406="","SIN ESTADO",IF(BI406&lt;&gt;"","PAGA",IF(BH406&gt;0,"VENCIDA",IF(BH406&gt;=-5,"POR VENCER","AL DÍA"))))</f>
        <v>AL DÍA</v>
      </c>
      <c r="BM406">
        <f>IF(N($H406)&lt;10,"",IF(BG406="","",BG406+31))</f>
        <v>46585</v>
      </c>
      <c r="BN406">
        <f>IF(BM406="","",TODAY()-BM406)</f>
        <v>-267</v>
      </c>
      <c r="BQ406" t="str">
        <f>IF(BM406="","SIN ESTADO",IF(BO406&lt;&gt;"","PAGA",IF(BN406&gt;0,"VENCIDA",IF(BN406&gt;=-5,"POR VENCER","AL DÍA"))))</f>
        <v>AL DÍA</v>
      </c>
      <c r="BS406">
        <f>IF(N($H406)&lt;11,"",IF(BM406="","",BM406+31))</f>
        <v>46616</v>
      </c>
      <c r="BT406">
        <f>IF(BS406="","",TODAY()-BS406)</f>
        <v>-298</v>
      </c>
      <c r="BW406" t="str">
        <f>IF(BS406="","SIN ESTADO",IF(BU406&lt;&gt;"","PAGA",IF(BT406&gt;0,"VENCIDA",IF(BT406&gt;=-5,"POR VENCER","AL DÍA"))))</f>
        <v>AL DÍA</v>
      </c>
      <c r="BY406">
        <f>IF(N($H406)&lt;12,"",IF(BS406="","",BS406+31))</f>
        <v>46647</v>
      </c>
      <c r="BZ406">
        <f>IF(BY406="","",TODAY()-BY406)</f>
        <v>-329</v>
      </c>
      <c r="CC406" t="str">
        <f>IF(BY406="","SIN ESTADO",IF(CA406&lt;&gt;"","PAGA",IF(BZ406&gt;0,"VENCIDA",IF(BZ406&gt;=-5,"POR VENCER","AL DÍA"))))</f>
        <v>AL DÍA</v>
      </c>
      <c r="CE406">
        <f>IF(N($H406)&lt;13,"",IF(BY406="","",BY406+31))</f>
        <v>46678</v>
      </c>
      <c r="CF406">
        <f>IF(CE406="","",TODAY()-CE406)</f>
        <v>-360</v>
      </c>
      <c r="CI406" t="str">
        <f>IF(CE406="","SIN ESTADO",IF(CG406&lt;&gt;"","PAGA",IF(CF406&gt;0,"VENCIDA",IF(CF406&gt;=-5,"POR VENCER","AL DÍA"))))</f>
        <v>AL DÍA</v>
      </c>
      <c r="CK406">
        <f>IF(N($H406)&lt;14,"",IF(CE406="","",CE406+31))</f>
        <v>46709</v>
      </c>
      <c r="CL406">
        <f>IF(CK406="","",TODAY()-CK406)</f>
        <v>-391</v>
      </c>
      <c r="CO406" t="str">
        <f>IF(CK406="","SIN ESTADO",IF(CM406&lt;&gt;"","PAGA",IF(CL406&gt;0,"VENCIDA",IF(CL406&gt;=-5,"POR VENCER","AL DÍA"))))</f>
        <v>AL DÍA</v>
      </c>
      <c r="CQ406">
        <f>IF(N($H406)&lt;15,"",IF(CK406="","",CK406+31))</f>
        <v>46740</v>
      </c>
      <c r="CR406">
        <f>IF(CQ406="","",TODAY()-CQ406)</f>
        <v>-422</v>
      </c>
      <c r="CU406" t="str">
        <f>IF(CQ406="","SIN ESTADO",IF(CS406&lt;&gt;"","PAGA",IF(CR406&gt;0,"VENCIDA",IF(CR406&gt;=-5,"POR VENCER","AL DÍA"))))</f>
        <v>AL DÍA</v>
      </c>
      <c r="CW406">
        <f>IF(N($H406)&lt;16,"",IF(CQ406="","",CQ406+31))</f>
        <v>46771</v>
      </c>
      <c r="CX406">
        <f>IF(CW406="","",TODAY()-CW406)</f>
        <v>-453</v>
      </c>
      <c r="DA406" t="str">
        <f>IF(CW406="","SIN ESTADO",IF(CY406&lt;&gt;"","PAGA",IF(CX406&gt;0,"VENCIDA",IF(CX406&gt;=-5,"POR VENCER","AL DÍA"))))</f>
        <v>AL DÍA</v>
      </c>
      <c r="DC406">
        <f>IF(N($H406)&lt;17,"",IF(CW406="","",CW406+31))</f>
        <v>46802</v>
      </c>
      <c r="DD406">
        <f>IF(DC406="","",TODAY()-DC406)</f>
        <v>-484</v>
      </c>
      <c r="DG406" t="str">
        <f>IF(DC406="","SIN ESTADO",IF(DE406&lt;&gt;"","PAGA",IF(DD406&gt;0,"VENCIDA",IF(DD406&gt;=-5,"POR VENCER","AL DÍA"))))</f>
        <v>AL DÍA</v>
      </c>
      <c r="DI406">
        <f>IF(N($H406)&lt;18,"",IF(DC406="","",DC406+31))</f>
        <v>46833</v>
      </c>
      <c r="DJ406">
        <f>IF(DI406="","",TODAY()-DI406)</f>
        <v>-515</v>
      </c>
      <c r="DM406" t="str">
        <f>IF(DI406="","SIN ESTADO",IF(DK406&lt;&gt;"","PAGA",IF(DJ406&gt;0,"VENCIDA",IF(DJ406&gt;=-5,"POR VENCER","AL DÍA"))))</f>
        <v>AL DÍA</v>
      </c>
      <c r="DO406">
        <f>IF(N($H406)&lt;19,"",IF(DI406="","",DI406+31))</f>
        <v>46864</v>
      </c>
      <c r="DP406">
        <f>IF(DO406="","",TODAY()-DO406)</f>
        <v>-546</v>
      </c>
      <c r="DS406" t="str">
        <f>IF(DO406="","SIN ESTADO",IF(DQ406&lt;&gt;"","PAGA",IF(DP406&gt;0,"VENCIDA",IF(DP406&gt;=-5,"POR VENCER","AL DÍA"))))</f>
        <v>AL DÍA</v>
      </c>
      <c r="DU406">
        <f>IF(N($H406)&lt;20,"",IF(DO406="","",DO406+31))</f>
        <v>46895</v>
      </c>
      <c r="DV406">
        <f>IF(DU406="","",TODAY()-DU406)</f>
        <v>-577</v>
      </c>
      <c r="DY406" t="str">
        <f>IF(DU406="","SIN ESTADO",IF(DW406&lt;&gt;"","PAGA",IF(DV406&gt;0,"VENCIDA",IF(DV406&gt;=-5,"POR VENCER","AL DÍA"))))</f>
        <v>AL DÍA</v>
      </c>
      <c r="EA406">
        <f>IF(N($H406)&lt;21,"",IF(DU406="","",DU406+31))</f>
        <v>46926</v>
      </c>
      <c r="EB406">
        <f>IF(EA406="","",TODAY()-EA406)</f>
        <v>-608</v>
      </c>
      <c r="EE406" t="str">
        <f>IF(EA406="","SIN ESTADO",IF(EC406&lt;&gt;"","PAGA",IF(EB406&gt;0,"VENCIDA",IF(EB406&gt;=-5,"POR VENCER","AL DÍA"))))</f>
        <v>AL DÍA</v>
      </c>
      <c r="EG406">
        <f>IF(N($H406)&lt;22,"",IF(EA406="","",EA406+31))</f>
        <v>46957</v>
      </c>
      <c r="EH406">
        <f>IF(EG406="","",TODAY()-EG406)</f>
        <v>-639</v>
      </c>
      <c r="EK406" t="str">
        <f>IF(EG406="","SIN ESTADO",IF(EI406&lt;&gt;"","PAGA",IF(EH406&gt;0,"VENCIDA",IF(EH406&gt;=-5,"POR VENCER","AL DÍA"))))</f>
        <v>AL DÍA</v>
      </c>
      <c r="EM406">
        <f>IF(N($H406)&lt;23,"",IF(EG406="","",EG406+31))</f>
        <v>46988</v>
      </c>
      <c r="EN406">
        <f>IF(EM406="","",TODAY()-EM406)</f>
        <v>-670</v>
      </c>
      <c r="EQ406" t="str">
        <f>IF(EM406="","SIN ESTADO",IF(EO406&lt;&gt;"","PAGA",IF(EN406&gt;0,"VENCIDA",IF(EN406&gt;=-5,"POR VENCER","AL DÍA"))))</f>
        <v>AL DÍA</v>
      </c>
      <c r="ES406">
        <f>IF(N($H406)&lt;24,"",IF(EM406="","",EM406+31))</f>
        <v>47019</v>
      </c>
      <c r="ET406">
        <f>IF(ES406="","",TODAY()-ES406)</f>
        <v>-701</v>
      </c>
      <c r="EW406" t="str">
        <f>IF(ES406="","SIN ESTADO",IF(EU406&lt;&gt;"","PAGA",IF(ET406&gt;0,"VENCIDA",IF(ET406&gt;=-5,"POR VENCER","AL DÍA"))))</f>
        <v>AL DÍA</v>
      </c>
      <c r="EY406" t="str">
        <f>IF(N($H406)&lt;25,"",IF(ES406="","",ES406+31))</f>
        <v/>
      </c>
      <c r="EZ406" t="str">
        <f>IF(EY406="","",TODAY()-EY406)</f>
        <v/>
      </c>
      <c r="FC406" t="str">
        <f>IF(EY406="","SIN ESTADO",IF(FA406&lt;&gt;"","PAGA",IF(EZ406&gt;0,"VENCIDA",IF(EZ406&gt;=-5,"POR VENCER","AL DÍA"))))</f>
        <v>SIN ESTADO</v>
      </c>
      <c r="FE406" t="str">
        <f>IF(N($H406)&lt;26,"",IF(EY406="","",EY406+31))</f>
        <v/>
      </c>
      <c r="FF406" t="str">
        <f>IF(FE406="","",TODAY()-FE406)</f>
        <v/>
      </c>
      <c r="FI406" t="str">
        <f>IF(FE406="","SIN ESTADO",IF(FG406&lt;&gt;"","PAGA",IF(FF406&gt;0,"VENCIDA",IF(FF406&gt;=-5,"POR VENCER","AL DÍA"))))</f>
        <v>SIN ESTADO</v>
      </c>
      <c r="FK406" t="str">
        <f>IF(N($H406)&lt;27,"",IF(FE406="","",FE406+31))</f>
        <v/>
      </c>
      <c r="FL406" t="str">
        <f>IF(FK406="","",TODAY()-FK406)</f>
        <v/>
      </c>
      <c r="FO406" t="str">
        <f>IF(FK406="","SIN ESTADO",IF(FM406&lt;&gt;"","PAGA",IF(FL406&gt;0,"VENCIDA",IF(FL406&gt;=-5,"POR VENCER","AL DÍA"))))</f>
        <v>SIN ESTADO</v>
      </c>
      <c r="FQ406" t="str">
        <f>IF(N($H406)&lt;28,"",IF(FK406="","",FK406+31))</f>
        <v/>
      </c>
      <c r="FR406" t="str">
        <f>IF(FQ406="","",TODAY()-FQ406)</f>
        <v/>
      </c>
      <c r="FU406" t="str">
        <f>IF(FQ406="","SIN ESTADO",IF(FS406&lt;&gt;"","PAGA",IF(FR406&gt;0,"VENCIDA",IF(FR406&gt;=-5,"POR VENCER","AL DÍA"))))</f>
        <v>SIN ESTADO</v>
      </c>
      <c r="FW406" t="str">
        <f>IF(N($H406)&lt;29,"",IF(FQ406="","",FQ406+31))</f>
        <v/>
      </c>
      <c r="FX406" t="str">
        <f>IF(FW406="","",TODAY()-FW406)</f>
        <v/>
      </c>
      <c r="GA406" t="str">
        <f>IF(FW406="","SIN ESTADO",IF(FY406&lt;&gt;"","PAGA",IF(FX406&gt;0,"VENCIDA",IF(FX406&gt;=-5,"POR VENCER","AL DÍA"))))</f>
        <v>SIN ESTADO</v>
      </c>
      <c r="GC406" t="str">
        <f>IF(N($H406)&lt;30,"",IF(FW406="","",FW406+31))</f>
        <v/>
      </c>
      <c r="GD406" t="str">
        <f>IF(GC406="","",TODAY()-GC406)</f>
        <v/>
      </c>
      <c r="GG406" t="str">
        <f>IF(GC406="","SIN ESTADO",IF(GE406&lt;&gt;"","PAGA",IF(GD406&gt;0,"VENCIDA",IF(GD406&gt;=-5,"POR VENCER","AL DÍA"))))</f>
        <v>SIN ESTADO</v>
      </c>
      <c r="GI406" t="str">
        <f>IF(N($H406)&lt;31,"",IF(GC406="","",GC406+31))</f>
        <v/>
      </c>
      <c r="GJ406" t="str">
        <f>IF(GI406="","",TODAY()-GI406)</f>
        <v/>
      </c>
      <c r="GM406" t="str">
        <f>IF(GI406="","SIN ESTADO",IF(GK406&lt;&gt;"","PAGA",IF(GJ406&gt;0,"VENCIDA",IF(GJ406&gt;=-5,"POR VENCER","AL DÍA"))))</f>
        <v>SIN ESTADO</v>
      </c>
      <c r="GO406" t="str">
        <f>IF(N($H406)&lt;32,"",IF(GI406="","",GI406+31))</f>
        <v/>
      </c>
      <c r="GP406" t="str">
        <f>IF(GO406="","",TODAY()-GO406)</f>
        <v/>
      </c>
      <c r="GS406" t="str">
        <f>IF(GO406="","SIN ESTADO",IF(GQ406&lt;&gt;"","PAGA",IF(GP406&gt;0,"VENCIDA",IF(GP406&gt;=-5,"POR VENCER","AL DÍA"))))</f>
        <v>SIN ESTADO</v>
      </c>
      <c r="GU406" t="str">
        <f>IF(N($H406)&lt;33,"",IF(GO406="","",GO406+31))</f>
        <v/>
      </c>
      <c r="GV406" t="str">
        <f>IF(GU406="","",TODAY()-GU406)</f>
        <v/>
      </c>
      <c r="GY406" t="str">
        <f>IF(GU406="","SIN ESTADO",IF(GW406&lt;&gt;"","PAGA",IF(GV406&gt;0,"VENCIDA",IF(GV406&gt;=-5,"POR VENCER","AL DÍA"))))</f>
        <v>SIN ESTADO</v>
      </c>
      <c r="HA406" t="str">
        <f>IF(N($H406)&lt;34,"",IF(GU406="","",GU406+31))</f>
        <v/>
      </c>
      <c r="HB406" t="str">
        <f>IF(HA406="","",TODAY()-HA406)</f>
        <v/>
      </c>
      <c r="HE406" t="str">
        <f>IF(HA406="","SIN ESTADO",IF(HC406&lt;&gt;"","PAGA",IF(HB406&gt;0,"VENCIDA",IF(HB406&gt;=-5,"POR VENCER","AL DÍA"))))</f>
        <v>SIN ESTADO</v>
      </c>
      <c r="HG406" t="str">
        <f>IF(N($H406)&lt;35,"",IF(HA406="","",HA406+31))</f>
        <v/>
      </c>
      <c r="HH406" t="str">
        <f>IF(HG406="","",TODAY()-HG406)</f>
        <v/>
      </c>
      <c r="HK406" t="str">
        <f>IF(HG406="","SIN ESTADO",IF(HI406&lt;&gt;"","PAGA",IF(HH406&gt;0,"VENCIDA",IF(HH406&gt;=-5,"POR VENCER","AL DÍA"))))</f>
        <v>SIN ESTADO</v>
      </c>
      <c r="HM406" t="str">
        <f>IF(N($H406)&lt;36,"",IF(HG406="","",HG406+31))</f>
        <v/>
      </c>
      <c r="HN406" t="str">
        <f>IF(HM406="","",TODAY()-HM406)</f>
        <v/>
      </c>
      <c r="HQ406" t="str">
        <f>IF(HM406="","SIN ESTADO",IF(HO406&lt;&gt;"","PAGA",IF(HN406&gt;0,"VENCIDA",IF(HN406&gt;=-5,"POR VENCER","AL DÍA"))))</f>
        <v>SIN ESTADO</v>
      </c>
      <c r="HS406">
        <f>N406+T406+Z406+AF406+AL406+AR406+AX406+BD406+BJ406+BP406+BV406+CB406+CH406+CN406+CT406+CZ406+DF406+DL406+DR406+DX406+ED406+EJ406+EP406+EV406+FB406+FH406+FN406+FT406+FZ406+GF406+GL406+GR406+GX406+HD406+HJ406+HP406</f>
        <v>1000000</v>
      </c>
      <c r="HU406">
        <f>IFERROR(N($J406),0)</f>
        <v>1000000</v>
      </c>
      <c r="HW406">
        <f>SUMPRODUCT((MOD(COLUMN($M406:$HR406)-COLUMN($M406),6)=0)*ISNUMBER($M406:$HR406)*($M406:$HR406&gt;=RESUMEN!$C$26)*($M406:$HR406&lt;=RESUMEN!$C$27)*IFERROR(N($N406:$HS406),0))</f>
        <v>0</v>
      </c>
      <c r="HX406">
        <f>SUMPRODUCT((MOD(COLUMN($M406:$HR406)-COLUMN($M406),6)=0)*ISNUMBER($M406:$HR406)*($M406:$HR406&gt;=RESUMEN!$C$26)*($M406:$HR406&lt;=RESUMEN!$C$27))</f>
        <v>0</v>
      </c>
    </row>
    <row r="407">
      <c r="B407">
        <f>VENTAS!A406</f>
        <v>404</v>
      </c>
      <c r="C407" t="str">
        <f>VENTAS!B406</f>
        <v>LC2 - 39 - 5</v>
      </c>
      <c r="D407" t="str">
        <f>VENTAS!C406</f>
        <v>EN NEGOCIACIÓN</v>
      </c>
      <c r="E407">
        <f>VENTAS!D406</f>
        <v>28000000</v>
      </c>
      <c r="F407">
        <f>VENTAS!J406</f>
        <v>28000000</v>
      </c>
      <c r="G407">
        <f>VENTAS!F406</f>
        <v>0</v>
      </c>
      <c r="H407">
        <f>VENTAS!K406</f>
        <v>0</v>
      </c>
      <c r="I407">
        <f>VENTAS!M406</f>
        <v>0</v>
      </c>
      <c r="J407">
        <f>VENTAS!L406</f>
        <v>0</v>
      </c>
      <c r="K407" t="str">
        <f>IF(N($H407)&lt;1,"",$G407+31)</f>
        <v/>
      </c>
      <c r="L407" t="str">
        <f>IF(K407="","",TODAY()-K407)</f>
        <v/>
      </c>
      <c r="O407" t="str">
        <f>IF(K407="","SIN ESTADO",IF(M407&lt;&gt;"","PAGA",IF(L407&gt;0,"VENCIDA",IF(L407&gt;=-5,"POR VENCER","AL DÍA"))))</f>
        <v>SIN ESTADO</v>
      </c>
      <c r="Q407" t="str">
        <f>IF(N($H407)&lt;2,"",IF(K407="","",K407+31))</f>
        <v/>
      </c>
      <c r="R407" t="str">
        <f>IF(Q407="","",TODAY()-Q407)</f>
        <v/>
      </c>
      <c r="U407" t="str">
        <f>IF(Q407="","SIN ESTADO",IF(S407&lt;&gt;"","PAGA",IF(R407&gt;0,"VENCIDA",IF(R407&gt;=-5,"POR VENCER","AL DÍA"))))</f>
        <v>SIN ESTADO</v>
      </c>
      <c r="W407" t="str">
        <f>IF(N($H407)&lt;3,"",IF(Q407="","",Q407+31))</f>
        <v/>
      </c>
      <c r="X407" t="str">
        <f>IF(W407="","",TODAY()-W407)</f>
        <v/>
      </c>
      <c r="AA407" t="str">
        <f>IF(W407="","SIN ESTADO",IF(Y407&lt;&gt;"","PAGA",IF(X407&gt;0,"VENCIDA",IF(X407&gt;=-5,"POR VENCER","AL DÍA"))))</f>
        <v>SIN ESTADO</v>
      </c>
      <c r="AC407" t="str">
        <f>IF(N($H407)&lt;4,"",IF(W407="","",W407+31))</f>
        <v/>
      </c>
      <c r="AD407" t="str">
        <f>IF(AC407="","",TODAY()-AC407)</f>
        <v/>
      </c>
      <c r="AG407" t="str">
        <f>IF(AC407="","SIN ESTADO",IF(AE407&lt;&gt;"","PAGA",IF(AD407&gt;0,"VENCIDA",IF(AD407&gt;=-5,"POR VENCER","AL DÍA"))))</f>
        <v>SIN ESTADO</v>
      </c>
      <c r="AI407" t="str">
        <f>IF(N($H407)&lt;5,"",IF(AC407="","",AC407+31))</f>
        <v/>
      </c>
      <c r="AJ407" t="str">
        <f>IF(AI407="","",TODAY()-AI407)</f>
        <v/>
      </c>
      <c r="AM407" t="str">
        <f>IF(AI407="","SIN ESTADO",IF(AK407&lt;&gt;"","PAGA",IF(AJ407&gt;0,"VENCIDA",IF(AJ407&gt;=-5,"POR VENCER","AL DÍA"))))</f>
        <v>SIN ESTADO</v>
      </c>
      <c r="AO407" t="str">
        <f>IF(N($H407)&lt;6,"",IF(AI407="","",AI407+31))</f>
        <v/>
      </c>
      <c r="AP407" t="str">
        <f>IF(AO407="","",TODAY()-AO407)</f>
        <v/>
      </c>
      <c r="AS407" t="str">
        <f>IF(AO407="","SIN ESTADO",IF(AQ407&lt;&gt;"","PAGA",IF(AP407&gt;0,"VENCIDA",IF(AP407&gt;=-5,"POR VENCER","AL DÍA"))))</f>
        <v>SIN ESTADO</v>
      </c>
      <c r="AU407" t="str">
        <f>IF(N($H407)&lt;7,"",IF(AO407="","",AO407+31))</f>
        <v/>
      </c>
      <c r="AV407" t="str">
        <f>IF(AU407="","",TODAY()-AU407)</f>
        <v/>
      </c>
      <c r="AY407" t="str">
        <f>IF(AU407="","SIN ESTADO",IF(AW407&lt;&gt;"","PAGA",IF(AV407&gt;0,"VENCIDA",IF(AV407&gt;=-5,"POR VENCER","AL DÍA"))))</f>
        <v>SIN ESTADO</v>
      </c>
      <c r="BA407" t="str">
        <f>IF(N($H407)&lt;8,"",IF(AU407="","",AU407+31))</f>
        <v/>
      </c>
      <c r="BB407" t="str">
        <f>IF(BA407="","",TODAY()-BA407)</f>
        <v/>
      </c>
      <c r="BE407" t="str">
        <f>IF(BA407="","SIN ESTADO",IF(BC407&lt;&gt;"","PAGA",IF(BB407&gt;0,"VENCIDA",IF(BB407&gt;=-5,"POR VENCER","AL DÍA"))))</f>
        <v>SIN ESTADO</v>
      </c>
      <c r="BG407" t="str">
        <f>IF(N($H407)&lt;9,"",IF(BA407="","",BA407+31))</f>
        <v/>
      </c>
      <c r="BH407" t="str">
        <f>IF(BG407="","",TODAY()-BG407)</f>
        <v/>
      </c>
      <c r="BK407" t="str">
        <f>IF(BG407="","SIN ESTADO",IF(BI407&lt;&gt;"","PAGA",IF(BH407&gt;0,"VENCIDA",IF(BH407&gt;=-5,"POR VENCER","AL DÍA"))))</f>
        <v>SIN ESTADO</v>
      </c>
      <c r="BM407" t="str">
        <f>IF(N($H407)&lt;10,"",IF(BG407="","",BG407+31))</f>
        <v/>
      </c>
      <c r="BN407" t="str">
        <f>IF(BM407="","",TODAY()-BM407)</f>
        <v/>
      </c>
      <c r="BQ407" t="str">
        <f>IF(BM407="","SIN ESTADO",IF(BO407&lt;&gt;"","PAGA",IF(BN407&gt;0,"VENCIDA",IF(BN407&gt;=-5,"POR VENCER","AL DÍA"))))</f>
        <v>SIN ESTADO</v>
      </c>
      <c r="BS407" t="str">
        <f>IF(N($H407)&lt;11,"",IF(BM407="","",BM407+31))</f>
        <v/>
      </c>
      <c r="BT407" t="str">
        <f>IF(BS407="","",TODAY()-BS407)</f>
        <v/>
      </c>
      <c r="BW407" t="str">
        <f>IF(BS407="","SIN ESTADO",IF(BU407&lt;&gt;"","PAGA",IF(BT407&gt;0,"VENCIDA",IF(BT407&gt;=-5,"POR VENCER","AL DÍA"))))</f>
        <v>SIN ESTADO</v>
      </c>
      <c r="BY407" t="str">
        <f>IF(N($H407)&lt;12,"",IF(BS407="","",BS407+31))</f>
        <v/>
      </c>
      <c r="BZ407" t="str">
        <f>IF(BY407="","",TODAY()-BY407)</f>
        <v/>
      </c>
      <c r="CC407" t="str">
        <f>IF(BY407="","SIN ESTADO",IF(CA407&lt;&gt;"","PAGA",IF(BZ407&gt;0,"VENCIDA",IF(BZ407&gt;=-5,"POR VENCER","AL DÍA"))))</f>
        <v>SIN ESTADO</v>
      </c>
      <c r="CE407" t="str">
        <f>IF(N($H407)&lt;13,"",IF(BY407="","",BY407+31))</f>
        <v/>
      </c>
      <c r="CF407" t="str">
        <f>IF(CE407="","",TODAY()-CE407)</f>
        <v/>
      </c>
      <c r="CI407" t="str">
        <f>IF(CE407="","SIN ESTADO",IF(CG407&lt;&gt;"","PAGA",IF(CF407&gt;0,"VENCIDA",IF(CF407&gt;=-5,"POR VENCER","AL DÍA"))))</f>
        <v>SIN ESTADO</v>
      </c>
      <c r="CK407" t="str">
        <f>IF(N($H407)&lt;14,"",IF(CE407="","",CE407+31))</f>
        <v/>
      </c>
      <c r="CL407" t="str">
        <f>IF(CK407="","",TODAY()-CK407)</f>
        <v/>
      </c>
      <c r="CO407" t="str">
        <f>IF(CK407="","SIN ESTADO",IF(CM407&lt;&gt;"","PAGA",IF(CL407&gt;0,"VENCIDA",IF(CL407&gt;=-5,"POR VENCER","AL DÍA"))))</f>
        <v>SIN ESTADO</v>
      </c>
      <c r="CQ407" t="str">
        <f>IF(N($H407)&lt;15,"",IF(CK407="","",CK407+31))</f>
        <v/>
      </c>
      <c r="CR407" t="str">
        <f>IF(CQ407="","",TODAY()-CQ407)</f>
        <v/>
      </c>
      <c r="CU407" t="str">
        <f>IF(CQ407="","SIN ESTADO",IF(CS407&lt;&gt;"","PAGA",IF(CR407&gt;0,"VENCIDA",IF(CR407&gt;=-5,"POR VENCER","AL DÍA"))))</f>
        <v>SIN ESTADO</v>
      </c>
      <c r="CW407" t="str">
        <f>IF(N($H407)&lt;16,"",IF(CQ407="","",CQ407+31))</f>
        <v/>
      </c>
      <c r="CX407" t="str">
        <f>IF(CW407="","",TODAY()-CW407)</f>
        <v/>
      </c>
      <c r="DA407" t="str">
        <f>IF(CW407="","SIN ESTADO",IF(CY407&lt;&gt;"","PAGA",IF(CX407&gt;0,"VENCIDA",IF(CX407&gt;=-5,"POR VENCER","AL DÍA"))))</f>
        <v>SIN ESTADO</v>
      </c>
      <c r="DC407" t="str">
        <f>IF(N($H407)&lt;17,"",IF(CW407="","",CW407+31))</f>
        <v/>
      </c>
      <c r="DD407" t="str">
        <f>IF(DC407="","",TODAY()-DC407)</f>
        <v/>
      </c>
      <c r="DG407" t="str">
        <f>IF(DC407="","SIN ESTADO",IF(DE407&lt;&gt;"","PAGA",IF(DD407&gt;0,"VENCIDA",IF(DD407&gt;=-5,"POR VENCER","AL DÍA"))))</f>
        <v>SIN ESTADO</v>
      </c>
      <c r="DI407" t="str">
        <f>IF(N($H407)&lt;18,"",IF(DC407="","",DC407+31))</f>
        <v/>
      </c>
      <c r="DJ407" t="str">
        <f>IF(DI407="","",TODAY()-DI407)</f>
        <v/>
      </c>
      <c r="DM407" t="str">
        <f>IF(DI407="","SIN ESTADO",IF(DK407&lt;&gt;"","PAGA",IF(DJ407&gt;0,"VENCIDA",IF(DJ407&gt;=-5,"POR VENCER","AL DÍA"))))</f>
        <v>SIN ESTADO</v>
      </c>
      <c r="DO407" t="str">
        <f>IF(N($H407)&lt;19,"",IF(DI407="","",DI407+31))</f>
        <v/>
      </c>
      <c r="DP407" t="str">
        <f>IF(DO407="","",TODAY()-DO407)</f>
        <v/>
      </c>
      <c r="DS407" t="str">
        <f>IF(DO407="","SIN ESTADO",IF(DQ407&lt;&gt;"","PAGA",IF(DP407&gt;0,"VENCIDA",IF(DP407&gt;=-5,"POR VENCER","AL DÍA"))))</f>
        <v>SIN ESTADO</v>
      </c>
      <c r="DU407" t="str">
        <f>IF(N($H407)&lt;20,"",IF(DO407="","",DO407+31))</f>
        <v/>
      </c>
      <c r="DV407" t="str">
        <f>IF(DU407="","",TODAY()-DU407)</f>
        <v/>
      </c>
      <c r="DY407" t="str">
        <f>IF(DU407="","SIN ESTADO",IF(DW407&lt;&gt;"","PAGA",IF(DV407&gt;0,"VENCIDA",IF(DV407&gt;=-5,"POR VENCER","AL DÍA"))))</f>
        <v>SIN ESTADO</v>
      </c>
      <c r="EA407" t="str">
        <f>IF(N($H407)&lt;21,"",IF(DU407="","",DU407+31))</f>
        <v/>
      </c>
      <c r="EB407" t="str">
        <f>IF(EA407="","",TODAY()-EA407)</f>
        <v/>
      </c>
      <c r="EE407" t="str">
        <f>IF(EA407="","SIN ESTADO",IF(EC407&lt;&gt;"","PAGA",IF(EB407&gt;0,"VENCIDA",IF(EB407&gt;=-5,"POR VENCER","AL DÍA"))))</f>
        <v>SIN ESTADO</v>
      </c>
      <c r="EG407" t="str">
        <f>IF(N($H407)&lt;22,"",IF(EA407="","",EA407+31))</f>
        <v/>
      </c>
      <c r="EH407" t="str">
        <f>IF(EG407="","",TODAY()-EG407)</f>
        <v/>
      </c>
      <c r="EK407" t="str">
        <f>IF(EG407="","SIN ESTADO",IF(EI407&lt;&gt;"","PAGA",IF(EH407&gt;0,"VENCIDA",IF(EH407&gt;=-5,"POR VENCER","AL DÍA"))))</f>
        <v>SIN ESTADO</v>
      </c>
      <c r="EM407" t="str">
        <f>IF(N($H407)&lt;23,"",IF(EG407="","",EG407+31))</f>
        <v/>
      </c>
      <c r="EN407" t="str">
        <f>IF(EM407="","",TODAY()-EM407)</f>
        <v/>
      </c>
      <c r="EQ407" t="str">
        <f>IF(EM407="","SIN ESTADO",IF(EO407&lt;&gt;"","PAGA",IF(EN407&gt;0,"VENCIDA",IF(EN407&gt;=-5,"POR VENCER","AL DÍA"))))</f>
        <v>SIN ESTADO</v>
      </c>
      <c r="ES407" t="str">
        <f>IF(N($H407)&lt;24,"",IF(EM407="","",EM407+31))</f>
        <v/>
      </c>
      <c r="ET407" t="str">
        <f>IF(ES407="","",TODAY()-ES407)</f>
        <v/>
      </c>
      <c r="EW407" t="str">
        <f>IF(ES407="","SIN ESTADO",IF(EU407&lt;&gt;"","PAGA",IF(ET407&gt;0,"VENCIDA",IF(ET407&gt;=-5,"POR VENCER","AL DÍA"))))</f>
        <v>SIN ESTADO</v>
      </c>
      <c r="EY407" t="str">
        <f>IF(N($H407)&lt;25,"",IF(ES407="","",ES407+31))</f>
        <v/>
      </c>
      <c r="EZ407" t="str">
        <f>IF(EY407="","",TODAY()-EY407)</f>
        <v/>
      </c>
      <c r="FC407" t="str">
        <f>IF(EY407="","SIN ESTADO",IF(FA407&lt;&gt;"","PAGA",IF(EZ407&gt;0,"VENCIDA",IF(EZ407&gt;=-5,"POR VENCER","AL DÍA"))))</f>
        <v>SIN ESTADO</v>
      </c>
      <c r="FE407" t="str">
        <f>IF(N($H407)&lt;26,"",IF(EY407="","",EY407+31))</f>
        <v/>
      </c>
      <c r="FF407" t="str">
        <f>IF(FE407="","",TODAY()-FE407)</f>
        <v/>
      </c>
      <c r="FI407" t="str">
        <f>IF(FE407="","SIN ESTADO",IF(FG407&lt;&gt;"","PAGA",IF(FF407&gt;0,"VENCIDA",IF(FF407&gt;=-5,"POR VENCER","AL DÍA"))))</f>
        <v>SIN ESTADO</v>
      </c>
      <c r="FK407" t="str">
        <f>IF(N($H407)&lt;27,"",IF(FE407="","",FE407+31))</f>
        <v/>
      </c>
      <c r="FL407" t="str">
        <f>IF(FK407="","",TODAY()-FK407)</f>
        <v/>
      </c>
      <c r="FO407" t="str">
        <f>IF(FK407="","SIN ESTADO",IF(FM407&lt;&gt;"","PAGA",IF(FL407&gt;0,"VENCIDA",IF(FL407&gt;=-5,"POR VENCER","AL DÍA"))))</f>
        <v>SIN ESTADO</v>
      </c>
      <c r="FQ407" t="str">
        <f>IF(N($H407)&lt;28,"",IF(FK407="","",FK407+31))</f>
        <v/>
      </c>
      <c r="FR407" t="str">
        <f>IF(FQ407="","",TODAY()-FQ407)</f>
        <v/>
      </c>
      <c r="FU407" t="str">
        <f>IF(FQ407="","SIN ESTADO",IF(FS407&lt;&gt;"","PAGA",IF(FR407&gt;0,"VENCIDA",IF(FR407&gt;=-5,"POR VENCER","AL DÍA"))))</f>
        <v>SIN ESTADO</v>
      </c>
      <c r="FW407" t="str">
        <f>IF(N($H407)&lt;29,"",IF(FQ407="","",FQ407+31))</f>
        <v/>
      </c>
      <c r="FX407" t="str">
        <f>IF(FW407="","",TODAY()-FW407)</f>
        <v/>
      </c>
      <c r="GA407" t="str">
        <f>IF(FW407="","SIN ESTADO",IF(FY407&lt;&gt;"","PAGA",IF(FX407&gt;0,"VENCIDA",IF(FX407&gt;=-5,"POR VENCER","AL DÍA"))))</f>
        <v>SIN ESTADO</v>
      </c>
      <c r="GC407" t="str">
        <f>IF(N($H407)&lt;30,"",IF(FW407="","",FW407+31))</f>
        <v/>
      </c>
      <c r="GD407" t="str">
        <f>IF(GC407="","",TODAY()-GC407)</f>
        <v/>
      </c>
      <c r="GG407" t="str">
        <f>IF(GC407="","SIN ESTADO",IF(GE407&lt;&gt;"","PAGA",IF(GD407&gt;0,"VENCIDA",IF(GD407&gt;=-5,"POR VENCER","AL DÍA"))))</f>
        <v>SIN ESTADO</v>
      </c>
      <c r="GI407" t="str">
        <f>IF(N($H407)&lt;31,"",IF(GC407="","",GC407+31))</f>
        <v/>
      </c>
      <c r="GJ407" t="str">
        <f>IF(GI407="","",TODAY()-GI407)</f>
        <v/>
      </c>
      <c r="GM407" t="str">
        <f>IF(GI407="","SIN ESTADO",IF(GK407&lt;&gt;"","PAGA",IF(GJ407&gt;0,"VENCIDA",IF(GJ407&gt;=-5,"POR VENCER","AL DÍA"))))</f>
        <v>SIN ESTADO</v>
      </c>
      <c r="GO407" t="str">
        <f>IF(N($H407)&lt;32,"",IF(GI407="","",GI407+31))</f>
        <v/>
      </c>
      <c r="GP407" t="str">
        <f>IF(GO407="","",TODAY()-GO407)</f>
        <v/>
      </c>
      <c r="GS407" t="str">
        <f>IF(GO407="","SIN ESTADO",IF(GQ407&lt;&gt;"","PAGA",IF(GP407&gt;0,"VENCIDA",IF(GP407&gt;=-5,"POR VENCER","AL DÍA"))))</f>
        <v>SIN ESTADO</v>
      </c>
      <c r="GU407" t="str">
        <f>IF(N($H407)&lt;33,"",IF(GO407="","",GO407+31))</f>
        <v/>
      </c>
      <c r="GV407" t="str">
        <f>IF(GU407="","",TODAY()-GU407)</f>
        <v/>
      </c>
      <c r="GY407" t="str">
        <f>IF(GU407="","SIN ESTADO",IF(GW407&lt;&gt;"","PAGA",IF(GV407&gt;0,"VENCIDA",IF(GV407&gt;=-5,"POR VENCER","AL DÍA"))))</f>
        <v>SIN ESTADO</v>
      </c>
      <c r="HA407" t="str">
        <f>IF(N($H407)&lt;34,"",IF(GU407="","",GU407+31))</f>
        <v/>
      </c>
      <c r="HB407" t="str">
        <f>IF(HA407="","",TODAY()-HA407)</f>
        <v/>
      </c>
      <c r="HE407" t="str">
        <f>IF(HA407="","SIN ESTADO",IF(HC407&lt;&gt;"","PAGA",IF(HB407&gt;0,"VENCIDA",IF(HB407&gt;=-5,"POR VENCER","AL DÍA"))))</f>
        <v>SIN ESTADO</v>
      </c>
      <c r="HG407" t="str">
        <f>IF(N($H407)&lt;35,"",IF(HA407="","",HA407+31))</f>
        <v/>
      </c>
      <c r="HH407" t="str">
        <f>IF(HG407="","",TODAY()-HG407)</f>
        <v/>
      </c>
      <c r="HK407" t="str">
        <f>IF(HG407="","SIN ESTADO",IF(HI407&lt;&gt;"","PAGA",IF(HH407&gt;0,"VENCIDA",IF(HH407&gt;=-5,"POR VENCER","AL DÍA"))))</f>
        <v>SIN ESTADO</v>
      </c>
      <c r="HM407" t="str">
        <f>IF(N($H407)&lt;36,"",IF(HG407="","",HG407+31))</f>
        <v/>
      </c>
      <c r="HN407" t="str">
        <f>IF(HM407="","",TODAY()-HM407)</f>
        <v/>
      </c>
      <c r="HQ407" t="str">
        <f>IF(HM407="","SIN ESTADO",IF(HO407&lt;&gt;"","PAGA",IF(HN407&gt;0,"VENCIDA",IF(HN407&gt;=-5,"POR VENCER","AL DÍA"))))</f>
        <v>SIN ESTADO</v>
      </c>
      <c r="HS407">
        <f>N407+T407+Z407+AF407+AL407+AR407+AX407+BD407+BJ407+BP407+BV407+CB407+CH407+CN407+CT407+CZ407+DF407+DL407+DR407+DX407+ED407+EJ407+EP407+EV407+FB407+FH407+FN407+FT407+FZ407+GF407+GL407+GR407+GX407+HD407+HJ407+HP407</f>
        <v>0</v>
      </c>
      <c r="HU407">
        <f>IFERROR(N($J407),0)</f>
        <v>0</v>
      </c>
      <c r="HW407">
        <f>SUMPRODUCT((MOD(COLUMN($M407:$HR407)-COLUMN($M407),6)=0)*ISNUMBER($M407:$HR407)*($M407:$HR407&gt;=RESUMEN!$C$26)*($M407:$HR407&lt;=RESUMEN!$C$27)*IFERROR(N($N407:$HS407),0))</f>
        <v>0</v>
      </c>
      <c r="HX407">
        <f>SUMPRODUCT((MOD(COLUMN($M407:$HR407)-COLUMN($M407),6)=0)*ISNUMBER($M407:$HR407)*($M407:$HR407&gt;=RESUMEN!$C$26)*($M407:$HR407&lt;=RESUMEN!$C$27))</f>
        <v>0</v>
      </c>
    </row>
    <row r="408">
      <c r="B408">
        <f>VENTAS!A407</f>
        <v>405</v>
      </c>
      <c r="C408" t="str">
        <f>VENTAS!B407</f>
        <v xml:space="preserve">LC2 - 39 - 6 </v>
      </c>
      <c r="D408" t="str">
        <f>VENTAS!C407</f>
        <v>VENDIDO</v>
      </c>
      <c r="E408">
        <f>VENTAS!D407</f>
        <v>28775000</v>
      </c>
      <c r="F408">
        <f>VENTAS!J407</f>
        <v>24775000</v>
      </c>
      <c r="G408">
        <f>VENTAS!F407</f>
        <v>46095</v>
      </c>
      <c r="H408">
        <f>VENTAS!K407</f>
        <v>24</v>
      </c>
      <c r="I408" t="str">
        <f>VENTAS!M407</f>
        <v xml:space="preserve">14 DE CADA MES </v>
      </c>
      <c r="J408">
        <f>VENTAS!L407</f>
        <v>1032291.6666666666</v>
      </c>
      <c r="K408">
        <f>IF(N($H408)&lt;1,"",$G408+31)</f>
        <v>46126</v>
      </c>
      <c r="L408">
        <f>IF(K408="","",TODAY()-K408)</f>
        <v>192</v>
      </c>
      <c r="M408">
        <v>46126</v>
      </c>
      <c r="N408">
        <v>1230000</v>
      </c>
      <c r="O408" t="str">
        <f>IF(K408="","SIN ESTADO",IF(M408&lt;&gt;"","PAGA",IF(L408&gt;0,"VENCIDA",IF(L408&gt;=-5,"POR VENCER","AL DÍA"))))</f>
        <v>PAGA</v>
      </c>
      <c r="P408" t="str">
        <v>TRANSFERENCIA</v>
      </c>
      <c r="Q408">
        <f>IF(N($H408)&lt;2,"",IF(K408="","",K408+31))</f>
        <v>46157</v>
      </c>
      <c r="R408">
        <f>IF(Q408="","",TODAY()-Q408)</f>
        <v>161</v>
      </c>
      <c r="S408">
        <v>46128</v>
      </c>
      <c r="T408">
        <v>1230000</v>
      </c>
      <c r="U408" t="str">
        <f>IF(Q408="","SIN ESTADO",IF(S408&lt;&gt;"","PAGA",IF(R408&gt;0,"VENCIDA",IF(R408&gt;=-5,"POR VENCER","AL DÍA"))))</f>
        <v>PAGA</v>
      </c>
      <c r="V408" t="str">
        <v>TRANSFERENCIA</v>
      </c>
      <c r="W408">
        <f>IF(N($H408)&lt;3,"",IF(Q408="","",Q408+31))</f>
        <v>46188</v>
      </c>
      <c r="X408">
        <f>IF(W408="","",TODAY()-W408)</f>
        <v>130</v>
      </c>
      <c r="Y408">
        <v>46157</v>
      </c>
      <c r="Z408">
        <v>1000000</v>
      </c>
      <c r="AA408" t="str">
        <f>IF(W408="","SIN ESTADO",IF(Y408&lt;&gt;"","PAGA",IF(X408&gt;0,"VENCIDA",IF(X408&gt;=-5,"POR VENCER","AL DÍA"))))</f>
        <v>PAGA</v>
      </c>
      <c r="AB408" t="str">
        <v>TRANSFERENCIA</v>
      </c>
      <c r="AC408">
        <f>IF(N($H408)&lt;4,"",IF(W408="","",W408+31))</f>
        <v>46219</v>
      </c>
      <c r="AD408">
        <f>IF(AC408="","",TODAY()-AC408)</f>
        <v>99</v>
      </c>
      <c r="AG408" t="str">
        <f>IF(AC408="","SIN ESTADO",IF(AE408&lt;&gt;"","PAGA",IF(AD408&gt;0,"VENCIDA",IF(AD408&gt;=-5,"POR VENCER","AL DÍA"))))</f>
        <v>VENCIDA</v>
      </c>
      <c r="AI408">
        <f>IF(N($H408)&lt;5,"",IF(AC408="","",AC408+31))</f>
        <v>46250</v>
      </c>
      <c r="AJ408">
        <f>IF(AI408="","",TODAY()-AI408)</f>
        <v>68</v>
      </c>
      <c r="AM408" t="str">
        <f>IF(AI408="","SIN ESTADO",IF(AK408&lt;&gt;"","PAGA",IF(AJ408&gt;0,"VENCIDA",IF(AJ408&gt;=-5,"POR VENCER","AL DÍA"))))</f>
        <v>VENCIDA</v>
      </c>
      <c r="AO408">
        <f>IF(N($H408)&lt;6,"",IF(AI408="","",AI408+31))</f>
        <v>46281</v>
      </c>
      <c r="AP408">
        <f>IF(AO408="","",TODAY()-AO408)</f>
        <v>37</v>
      </c>
      <c r="AS408" t="str">
        <f>IF(AO408="","SIN ESTADO",IF(AQ408&lt;&gt;"","PAGA",IF(AP408&gt;0,"VENCIDA",IF(AP408&gt;=-5,"POR VENCER","AL DÍA"))))</f>
        <v>VENCIDA</v>
      </c>
      <c r="AU408">
        <f>IF(N($H408)&lt;7,"",IF(AO408="","",AO408+31))</f>
        <v>46312</v>
      </c>
      <c r="AV408">
        <f>IF(AU408="","",TODAY()-AU408)</f>
        <v>6</v>
      </c>
      <c r="AY408" t="str">
        <f>IF(AU408="","SIN ESTADO",IF(AW408&lt;&gt;"","PAGA",IF(AV408&gt;0,"VENCIDA",IF(AV408&gt;=-5,"POR VENCER","AL DÍA"))))</f>
        <v>VENCIDA</v>
      </c>
      <c r="BA408">
        <f>IF(N($H408)&lt;8,"",IF(AU408="","",AU408+31))</f>
        <v>46343</v>
      </c>
      <c r="BB408">
        <f>IF(BA408="","",TODAY()-BA408)</f>
        <v>-25</v>
      </c>
      <c r="BE408" t="str">
        <f>IF(BA408="","SIN ESTADO",IF(BC408&lt;&gt;"","PAGA",IF(BB408&gt;0,"VENCIDA",IF(BB408&gt;=-5,"POR VENCER","AL DÍA"))))</f>
        <v>AL DÍA</v>
      </c>
      <c r="BG408">
        <f>IF(N($H408)&lt;9,"",IF(BA408="","",BA408+31))</f>
        <v>46374</v>
      </c>
      <c r="BH408">
        <f>IF(BG408="","",TODAY()-BG408)</f>
        <v>-56</v>
      </c>
      <c r="BK408" t="str">
        <f>IF(BG408="","SIN ESTADO",IF(BI408&lt;&gt;"","PAGA",IF(BH408&gt;0,"VENCIDA",IF(BH408&gt;=-5,"POR VENCER","AL DÍA"))))</f>
        <v>AL DÍA</v>
      </c>
      <c r="BM408">
        <f>IF(N($H408)&lt;10,"",IF(BG408="","",BG408+31))</f>
        <v>46405</v>
      </c>
      <c r="BN408">
        <f>IF(BM408="","",TODAY()-BM408)</f>
        <v>-87</v>
      </c>
      <c r="BQ408" t="str">
        <f>IF(BM408="","SIN ESTADO",IF(BO408&lt;&gt;"","PAGA",IF(BN408&gt;0,"VENCIDA",IF(BN408&gt;=-5,"POR VENCER","AL DÍA"))))</f>
        <v>AL DÍA</v>
      </c>
      <c r="BS408">
        <f>IF(N($H408)&lt;11,"",IF(BM408="","",BM408+31))</f>
        <v>46436</v>
      </c>
      <c r="BT408">
        <f>IF(BS408="","",TODAY()-BS408)</f>
        <v>-118</v>
      </c>
      <c r="BW408" t="str">
        <f>IF(BS408="","SIN ESTADO",IF(BU408&lt;&gt;"","PAGA",IF(BT408&gt;0,"VENCIDA",IF(BT408&gt;=-5,"POR VENCER","AL DÍA"))))</f>
        <v>AL DÍA</v>
      </c>
      <c r="BY408">
        <f>IF(N($H408)&lt;12,"",IF(BS408="","",BS408+31))</f>
        <v>46467</v>
      </c>
      <c r="BZ408">
        <f>IF(BY408="","",TODAY()-BY408)</f>
        <v>-149</v>
      </c>
      <c r="CC408" t="str">
        <f>IF(BY408="","SIN ESTADO",IF(CA408&lt;&gt;"","PAGA",IF(BZ408&gt;0,"VENCIDA",IF(BZ408&gt;=-5,"POR VENCER","AL DÍA"))))</f>
        <v>AL DÍA</v>
      </c>
      <c r="CE408">
        <f>IF(N($H408)&lt;13,"",IF(BY408="","",BY408+31))</f>
        <v>46498</v>
      </c>
      <c r="CF408">
        <f>IF(CE408="","",TODAY()-CE408)</f>
        <v>-180</v>
      </c>
      <c r="CI408" t="str">
        <f>IF(CE408="","SIN ESTADO",IF(CG408&lt;&gt;"","PAGA",IF(CF408&gt;0,"VENCIDA",IF(CF408&gt;=-5,"POR VENCER","AL DÍA"))))</f>
        <v>AL DÍA</v>
      </c>
      <c r="CK408">
        <f>IF(N($H408)&lt;14,"",IF(CE408="","",CE408+31))</f>
        <v>46529</v>
      </c>
      <c r="CL408">
        <f>IF(CK408="","",TODAY()-CK408)</f>
        <v>-211</v>
      </c>
      <c r="CO408" t="str">
        <f>IF(CK408="","SIN ESTADO",IF(CM408&lt;&gt;"","PAGA",IF(CL408&gt;0,"VENCIDA",IF(CL408&gt;=-5,"POR VENCER","AL DÍA"))))</f>
        <v>AL DÍA</v>
      </c>
      <c r="CQ408">
        <f>IF(N($H408)&lt;15,"",IF(CK408="","",CK408+31))</f>
        <v>46560</v>
      </c>
      <c r="CR408">
        <f>IF(CQ408="","",TODAY()-CQ408)</f>
        <v>-242</v>
      </c>
      <c r="CU408" t="str">
        <f>IF(CQ408="","SIN ESTADO",IF(CS408&lt;&gt;"","PAGA",IF(CR408&gt;0,"VENCIDA",IF(CR408&gt;=-5,"POR VENCER","AL DÍA"))))</f>
        <v>AL DÍA</v>
      </c>
      <c r="CW408">
        <f>IF(N($H408)&lt;16,"",IF(CQ408="","",CQ408+31))</f>
        <v>46591</v>
      </c>
      <c r="CX408">
        <f>IF(CW408="","",TODAY()-CW408)</f>
        <v>-273</v>
      </c>
      <c r="DA408" t="str">
        <f>IF(CW408="","SIN ESTADO",IF(CY408&lt;&gt;"","PAGA",IF(CX408&gt;0,"VENCIDA",IF(CX408&gt;=-5,"POR VENCER","AL DÍA"))))</f>
        <v>AL DÍA</v>
      </c>
      <c r="DC408">
        <f>IF(N($H408)&lt;17,"",IF(CW408="","",CW408+31))</f>
        <v>46622</v>
      </c>
      <c r="DD408">
        <f>IF(DC408="","",TODAY()-DC408)</f>
        <v>-304</v>
      </c>
      <c r="DG408" t="str">
        <f>IF(DC408="","SIN ESTADO",IF(DE408&lt;&gt;"","PAGA",IF(DD408&gt;0,"VENCIDA",IF(DD408&gt;=-5,"POR VENCER","AL DÍA"))))</f>
        <v>AL DÍA</v>
      </c>
      <c r="DI408">
        <f>IF(N($H408)&lt;18,"",IF(DC408="","",DC408+31))</f>
        <v>46653</v>
      </c>
      <c r="DJ408">
        <f>IF(DI408="","",TODAY()-DI408)</f>
        <v>-335</v>
      </c>
      <c r="DM408" t="str">
        <f>IF(DI408="","SIN ESTADO",IF(DK408&lt;&gt;"","PAGA",IF(DJ408&gt;0,"VENCIDA",IF(DJ408&gt;=-5,"POR VENCER","AL DÍA"))))</f>
        <v>AL DÍA</v>
      </c>
      <c r="DO408">
        <f>IF(N($H408)&lt;19,"",IF(DI408="","",DI408+31))</f>
        <v>46684</v>
      </c>
      <c r="DP408">
        <f>IF(DO408="","",TODAY()-DO408)</f>
        <v>-366</v>
      </c>
      <c r="DS408" t="str">
        <f>IF(DO408="","SIN ESTADO",IF(DQ408&lt;&gt;"","PAGA",IF(DP408&gt;0,"VENCIDA",IF(DP408&gt;=-5,"POR VENCER","AL DÍA"))))</f>
        <v>AL DÍA</v>
      </c>
      <c r="DU408">
        <f>IF(N($H408)&lt;20,"",IF(DO408="","",DO408+31))</f>
        <v>46715</v>
      </c>
      <c r="DV408">
        <f>IF(DU408="","",TODAY()-DU408)</f>
        <v>-397</v>
      </c>
      <c r="DY408" t="str">
        <f>IF(DU408="","SIN ESTADO",IF(DW408&lt;&gt;"","PAGA",IF(DV408&gt;0,"VENCIDA",IF(DV408&gt;=-5,"POR VENCER","AL DÍA"))))</f>
        <v>AL DÍA</v>
      </c>
      <c r="EA408">
        <f>IF(N($H408)&lt;21,"",IF(DU408="","",DU408+31))</f>
        <v>46746</v>
      </c>
      <c r="EB408">
        <f>IF(EA408="","",TODAY()-EA408)</f>
        <v>-428</v>
      </c>
      <c r="EE408" t="str">
        <f>IF(EA408="","SIN ESTADO",IF(EC408&lt;&gt;"","PAGA",IF(EB408&gt;0,"VENCIDA",IF(EB408&gt;=-5,"POR VENCER","AL DÍA"))))</f>
        <v>AL DÍA</v>
      </c>
      <c r="EG408">
        <f>IF(N($H408)&lt;22,"",IF(EA408="","",EA408+31))</f>
        <v>46777</v>
      </c>
      <c r="EH408">
        <f>IF(EG408="","",TODAY()-EG408)</f>
        <v>-459</v>
      </c>
      <c r="EK408" t="str">
        <f>IF(EG408="","SIN ESTADO",IF(EI408&lt;&gt;"","PAGA",IF(EH408&gt;0,"VENCIDA",IF(EH408&gt;=-5,"POR VENCER","AL DÍA"))))</f>
        <v>AL DÍA</v>
      </c>
      <c r="EM408">
        <f>IF(N($H408)&lt;23,"",IF(EG408="","",EG408+31))</f>
        <v>46808</v>
      </c>
      <c r="EN408">
        <f>IF(EM408="","",TODAY()-EM408)</f>
        <v>-490</v>
      </c>
      <c r="EQ408" t="str">
        <f>IF(EM408="","SIN ESTADO",IF(EO408&lt;&gt;"","PAGA",IF(EN408&gt;0,"VENCIDA",IF(EN408&gt;=-5,"POR VENCER","AL DÍA"))))</f>
        <v>AL DÍA</v>
      </c>
      <c r="ES408">
        <f>IF(N($H408)&lt;24,"",IF(EM408="","",EM408+31))</f>
        <v>46839</v>
      </c>
      <c r="ET408">
        <f>IF(ES408="","",TODAY()-ES408)</f>
        <v>-521</v>
      </c>
      <c r="EW408" t="str">
        <f>IF(ES408="","SIN ESTADO",IF(EU408&lt;&gt;"","PAGA",IF(ET408&gt;0,"VENCIDA",IF(ET408&gt;=-5,"POR VENCER","AL DÍA"))))</f>
        <v>AL DÍA</v>
      </c>
      <c r="EY408" t="str">
        <f>IF(N($H408)&lt;25,"",IF(ES408="","",ES408+31))</f>
        <v/>
      </c>
      <c r="EZ408" t="str">
        <f>IF(EY408="","",TODAY()-EY408)</f>
        <v/>
      </c>
      <c r="FC408" t="str">
        <f>IF(EY408="","SIN ESTADO",IF(FA408&lt;&gt;"","PAGA",IF(EZ408&gt;0,"VENCIDA",IF(EZ408&gt;=-5,"POR VENCER","AL DÍA"))))</f>
        <v>SIN ESTADO</v>
      </c>
      <c r="FE408" t="str">
        <f>IF(N($H408)&lt;26,"",IF(EY408="","",EY408+31))</f>
        <v/>
      </c>
      <c r="FF408" t="str">
        <f>IF(FE408="","",TODAY()-FE408)</f>
        <v/>
      </c>
      <c r="FI408" t="str">
        <f>IF(FE408="","SIN ESTADO",IF(FG408&lt;&gt;"","PAGA",IF(FF408&gt;0,"VENCIDA",IF(FF408&gt;=-5,"POR VENCER","AL DÍA"))))</f>
        <v>SIN ESTADO</v>
      </c>
      <c r="FK408" t="str">
        <f>IF(N($H408)&lt;27,"",IF(FE408="","",FE408+31))</f>
        <v/>
      </c>
      <c r="FL408" t="str">
        <f>IF(FK408="","",TODAY()-FK408)</f>
        <v/>
      </c>
      <c r="FO408" t="str">
        <f>IF(FK408="","SIN ESTADO",IF(FM408&lt;&gt;"","PAGA",IF(FL408&gt;0,"VENCIDA",IF(FL408&gt;=-5,"POR VENCER","AL DÍA"))))</f>
        <v>SIN ESTADO</v>
      </c>
      <c r="FQ408" t="str">
        <f>IF(N($H408)&lt;28,"",IF(FK408="","",FK408+31))</f>
        <v/>
      </c>
      <c r="FR408" t="str">
        <f>IF(FQ408="","",TODAY()-FQ408)</f>
        <v/>
      </c>
      <c r="FU408" t="str">
        <f>IF(FQ408="","SIN ESTADO",IF(FS408&lt;&gt;"","PAGA",IF(FR408&gt;0,"VENCIDA",IF(FR408&gt;=-5,"POR VENCER","AL DÍA"))))</f>
        <v>SIN ESTADO</v>
      </c>
      <c r="FW408" t="str">
        <f>IF(N($H408)&lt;29,"",IF(FQ408="","",FQ408+31))</f>
        <v/>
      </c>
      <c r="FX408" t="str">
        <f>IF(FW408="","",TODAY()-FW408)</f>
        <v/>
      </c>
      <c r="GA408" t="str">
        <f>IF(FW408="","SIN ESTADO",IF(FY408&lt;&gt;"","PAGA",IF(FX408&gt;0,"VENCIDA",IF(FX408&gt;=-5,"POR VENCER","AL DÍA"))))</f>
        <v>SIN ESTADO</v>
      </c>
      <c r="GC408" t="str">
        <f>IF(N($H408)&lt;30,"",IF(FW408="","",FW408+31))</f>
        <v/>
      </c>
      <c r="GD408" t="str">
        <f>IF(GC408="","",TODAY()-GC408)</f>
        <v/>
      </c>
      <c r="GG408" t="str">
        <f>IF(GC408="","SIN ESTADO",IF(GE408&lt;&gt;"","PAGA",IF(GD408&gt;0,"VENCIDA",IF(GD408&gt;=-5,"POR VENCER","AL DÍA"))))</f>
        <v>SIN ESTADO</v>
      </c>
      <c r="GI408" t="str">
        <f>IF(N($H408)&lt;31,"",IF(GC408="","",GC408+31))</f>
        <v/>
      </c>
      <c r="GJ408" t="str">
        <f>IF(GI408="","",TODAY()-GI408)</f>
        <v/>
      </c>
      <c r="GM408" t="str">
        <f>IF(GI408="","SIN ESTADO",IF(GK408&lt;&gt;"","PAGA",IF(GJ408&gt;0,"VENCIDA",IF(GJ408&gt;=-5,"POR VENCER","AL DÍA"))))</f>
        <v>SIN ESTADO</v>
      </c>
      <c r="GO408" t="str">
        <f>IF(N($H408)&lt;32,"",IF(GI408="","",GI408+31))</f>
        <v/>
      </c>
      <c r="GP408" t="str">
        <f>IF(GO408="","",TODAY()-GO408)</f>
        <v/>
      </c>
      <c r="GS408" t="str">
        <f>IF(GO408="","SIN ESTADO",IF(GQ408&lt;&gt;"","PAGA",IF(GP408&gt;0,"VENCIDA",IF(GP408&gt;=-5,"POR VENCER","AL DÍA"))))</f>
        <v>SIN ESTADO</v>
      </c>
      <c r="GU408" t="str">
        <f>IF(N($H408)&lt;33,"",IF(GO408="","",GO408+31))</f>
        <v/>
      </c>
      <c r="GV408" t="str">
        <f>IF(GU408="","",TODAY()-GU408)</f>
        <v/>
      </c>
      <c r="GY408" t="str">
        <f>IF(GU408="","SIN ESTADO",IF(GW408&lt;&gt;"","PAGA",IF(GV408&gt;0,"VENCIDA",IF(GV408&gt;=-5,"POR VENCER","AL DÍA"))))</f>
        <v>SIN ESTADO</v>
      </c>
      <c r="HA408" t="str">
        <f>IF(N($H408)&lt;34,"",IF(GU408="","",GU408+31))</f>
        <v/>
      </c>
      <c r="HB408" t="str">
        <f>IF(HA408="","",TODAY()-HA408)</f>
        <v/>
      </c>
      <c r="HE408" t="str">
        <f>IF(HA408="","SIN ESTADO",IF(HC408&lt;&gt;"","PAGA",IF(HB408&gt;0,"VENCIDA",IF(HB408&gt;=-5,"POR VENCER","AL DÍA"))))</f>
        <v>SIN ESTADO</v>
      </c>
      <c r="HG408" t="str">
        <f>IF(N($H408)&lt;35,"",IF(HA408="","",HA408+31))</f>
        <v/>
      </c>
      <c r="HH408" t="str">
        <f>IF(HG408="","",TODAY()-HG408)</f>
        <v/>
      </c>
      <c r="HK408" t="str">
        <f>IF(HG408="","SIN ESTADO",IF(HI408&lt;&gt;"","PAGA",IF(HH408&gt;0,"VENCIDA",IF(HH408&gt;=-5,"POR VENCER","AL DÍA"))))</f>
        <v>SIN ESTADO</v>
      </c>
      <c r="HM408" t="str">
        <f>IF(N($H408)&lt;36,"",IF(HG408="","",HG408+31))</f>
        <v/>
      </c>
      <c r="HN408" t="str">
        <f>IF(HM408="","",TODAY()-HM408)</f>
        <v/>
      </c>
      <c r="HQ408" t="str">
        <f>IF(HM408="","SIN ESTADO",IF(HO408&lt;&gt;"","PAGA",IF(HN408&gt;0,"VENCIDA",IF(HN408&gt;=-5,"POR VENCER","AL DÍA"))))</f>
        <v>SIN ESTADO</v>
      </c>
      <c r="HS408">
        <f>N408+T408+Z408+AF408+AL408+AR408+AX408+BD408+BJ408+BP408+BV408+CB408+CH408+CN408+CT408+CZ408+DF408+DL408+DR408+DX408+ED408+EJ408+EP408+EV408+FB408+FH408+FN408+FT408+FZ408+GF408+GL408+GR408+GX408+HD408+HJ408+HP408</f>
        <v>3460000</v>
      </c>
      <c r="HU408">
        <f>IFERROR(N($J408),0)</f>
        <v>1032291.6666666666</v>
      </c>
      <c r="HW408">
        <f>SUMPRODUCT((MOD(COLUMN($M408:$HR408)-COLUMN($M408),6)=0)*ISNUMBER($M408:$HR408)*($M408:$HR408&gt;=RESUMEN!$C$26)*($M408:$HR408&lt;=RESUMEN!$C$27)*IFERROR(N($N408:$HS408),0))</f>
        <v>0</v>
      </c>
      <c r="HX408">
        <f>SUMPRODUCT((MOD(COLUMN($M408:$HR408)-COLUMN($M408),6)=0)*ISNUMBER($M408:$HR408)*($M408:$HR408&gt;=RESUMEN!$C$26)*($M408:$HR408&lt;=RESUMEN!$C$27))</f>
        <v>0</v>
      </c>
    </row>
    <row r="409">
      <c r="B409">
        <f>VENTAS!A408</f>
        <v>406</v>
      </c>
      <c r="C409" t="str">
        <f>VENTAS!B408</f>
        <v xml:space="preserve">LC2 - 39 - 7 </v>
      </c>
      <c r="D409" t="str">
        <f>VENTAS!C408</f>
        <v>VENDIDO</v>
      </c>
      <c r="E409">
        <f>VENTAS!D408</f>
        <v>28000000</v>
      </c>
      <c r="F409">
        <f>VENTAS!J408</f>
        <v>24000000</v>
      </c>
      <c r="G409">
        <f>VENTAS!F408</f>
        <v>46174</v>
      </c>
      <c r="H409">
        <f>VENTAS!K408</f>
        <v>24</v>
      </c>
      <c r="I409" t="str">
        <f>VENTAS!M408</f>
        <v>30 DE CADA MES</v>
      </c>
      <c r="J409">
        <f>VENTAS!L408</f>
        <v>1000000</v>
      </c>
      <c r="K409">
        <f>IF(N($H409)&lt;1,"",$G409+31)</f>
        <v>46205</v>
      </c>
      <c r="L409">
        <f>IF(K409="","",TODAY()-K409)</f>
        <v>113</v>
      </c>
      <c r="M409">
        <v>46147</v>
      </c>
      <c r="N409">
        <v>1004600</v>
      </c>
      <c r="O409" t="str">
        <f>IF(K409="","SIN ESTADO",IF(M409&lt;&gt;"","PAGA",IF(L409&gt;0,"VENCIDA",IF(L409&gt;=-5,"POR VENCER","AL DÍA"))))</f>
        <v>PAGA</v>
      </c>
      <c r="P409" t="str">
        <v>TRANSFERENCIA</v>
      </c>
      <c r="Q409">
        <f>IF(N($H409)&lt;2,"",IF(K409="","",K409+31))</f>
        <v>46236</v>
      </c>
      <c r="R409">
        <f>IF(Q409="","",TODAY()-Q409)</f>
        <v>82</v>
      </c>
      <c r="S409">
        <v>46178</v>
      </c>
      <c r="T409">
        <v>1004600</v>
      </c>
      <c r="U409" t="str">
        <f>IF(Q409="","SIN ESTADO",IF(S409&lt;&gt;"","PAGA",IF(R409&gt;0,"VENCIDA",IF(R409&gt;=-5,"POR VENCER","AL DÍA"))))</f>
        <v>PAGA</v>
      </c>
      <c r="V409" t="str">
        <v>TRANSFERENCIA</v>
      </c>
      <c r="W409">
        <f>IF(N($H409)&lt;3,"",IF(Q409="","",Q409+31))</f>
        <v>46267</v>
      </c>
      <c r="X409">
        <f>IF(W409="","",TODAY()-W409)</f>
        <v>51</v>
      </c>
      <c r="Y409">
        <v>46222</v>
      </c>
      <c r="Z409">
        <v>1000000</v>
      </c>
      <c r="AA409" t="str">
        <f>IF(W409="","SIN ESTADO",IF(Y409&lt;&gt;"","PAGA",IF(X409&gt;0,"VENCIDA",IF(X409&gt;=-5,"POR VENCER","AL DÍA"))))</f>
        <v>PAGA</v>
      </c>
      <c r="AB409" t="str">
        <v>TRANSFERENCIA</v>
      </c>
      <c r="AC409">
        <f>IF(N($H409)&lt;4,"",IF(W409="","",W409+31))</f>
        <v>46298</v>
      </c>
      <c r="AD409">
        <f>IF(AC409="","",TODAY()-AC409)</f>
        <v>20</v>
      </c>
      <c r="AE409">
        <v>46274</v>
      </c>
      <c r="AF409">
        <v>1000000</v>
      </c>
      <c r="AG409" t="str">
        <f>IF(AC409="","SIN ESTADO",IF(AE409&lt;&gt;"","PAGA",IF(AD409&gt;0,"VENCIDA",IF(AD409&gt;=-5,"POR VENCER","AL DÍA"))))</f>
        <v>PAGA</v>
      </c>
      <c r="AH409" t="str">
        <v>TRANSFERENCIA</v>
      </c>
      <c r="AI409">
        <f>IF(N($H409)&lt;5,"",IF(AC409="","",AC409+31))</f>
        <v>46329</v>
      </c>
      <c r="AJ409">
        <f>IF(AI409="","",TODAY()-AI409)</f>
        <v>-11</v>
      </c>
      <c r="AK409">
        <v>46301</v>
      </c>
      <c r="AL409">
        <v>1000000</v>
      </c>
      <c r="AM409" t="str">
        <f>IF(AI409="","SIN ESTADO",IF(AK409&lt;&gt;"","PAGA",IF(AJ409&gt;0,"VENCIDA",IF(AJ409&gt;=-5,"POR VENCER","AL DÍA"))))</f>
        <v>PAGA</v>
      </c>
      <c r="AN409" t="str">
        <v>TRANSFERENCIA</v>
      </c>
      <c r="AO409">
        <f>IF(N($H409)&lt;6,"",IF(AI409="","",AI409+31))</f>
        <v>46360</v>
      </c>
      <c r="AP409">
        <f>IF(AO409="","",TODAY()-AO409)</f>
        <v>-42</v>
      </c>
      <c r="AS409" t="str">
        <f>IF(AO409="","SIN ESTADO",IF(AQ409&lt;&gt;"","PAGA",IF(AP409&gt;0,"VENCIDA",IF(AP409&gt;=-5,"POR VENCER","AL DÍA"))))</f>
        <v>AL DÍA</v>
      </c>
      <c r="AU409">
        <f>IF(N($H409)&lt;7,"",IF(AO409="","",AO409+31))</f>
        <v>46391</v>
      </c>
      <c r="AV409">
        <f>IF(AU409="","",TODAY()-AU409)</f>
        <v>-73</v>
      </c>
      <c r="AY409" t="str">
        <f>IF(AU409="","SIN ESTADO",IF(AW409&lt;&gt;"","PAGA",IF(AV409&gt;0,"VENCIDA",IF(AV409&gt;=-5,"POR VENCER","AL DÍA"))))</f>
        <v>AL DÍA</v>
      </c>
      <c r="BA409">
        <f>IF(N($H409)&lt;8,"",IF(AU409="","",AU409+31))</f>
        <v>46422</v>
      </c>
      <c r="BB409">
        <f>IF(BA409="","",TODAY()-BA409)</f>
        <v>-104</v>
      </c>
      <c r="BE409" t="str">
        <f>IF(BA409="","SIN ESTADO",IF(BC409&lt;&gt;"","PAGA",IF(BB409&gt;0,"VENCIDA",IF(BB409&gt;=-5,"POR VENCER","AL DÍA"))))</f>
        <v>AL DÍA</v>
      </c>
      <c r="BG409">
        <f>IF(N($H409)&lt;9,"",IF(BA409="","",BA409+31))</f>
        <v>46453</v>
      </c>
      <c r="BH409">
        <f>IF(BG409="","",TODAY()-BG409)</f>
        <v>-135</v>
      </c>
      <c r="BK409" t="str">
        <f>IF(BG409="","SIN ESTADO",IF(BI409&lt;&gt;"","PAGA",IF(BH409&gt;0,"VENCIDA",IF(BH409&gt;=-5,"POR VENCER","AL DÍA"))))</f>
        <v>AL DÍA</v>
      </c>
      <c r="BM409">
        <f>IF(N($H409)&lt;10,"",IF(BG409="","",BG409+31))</f>
        <v>46484</v>
      </c>
      <c r="BN409">
        <f>IF(BM409="","",TODAY()-BM409)</f>
        <v>-166</v>
      </c>
      <c r="BQ409" t="str">
        <f>IF(BM409="","SIN ESTADO",IF(BO409&lt;&gt;"","PAGA",IF(BN409&gt;0,"VENCIDA",IF(BN409&gt;=-5,"POR VENCER","AL DÍA"))))</f>
        <v>AL DÍA</v>
      </c>
      <c r="BS409">
        <f>IF(N($H409)&lt;11,"",IF(BM409="","",BM409+31))</f>
        <v>46515</v>
      </c>
      <c r="BT409">
        <f>IF(BS409="","",TODAY()-BS409)</f>
        <v>-197</v>
      </c>
      <c r="BW409" t="str">
        <f>IF(BS409="","SIN ESTADO",IF(BU409&lt;&gt;"","PAGA",IF(BT409&gt;0,"VENCIDA",IF(BT409&gt;=-5,"POR VENCER","AL DÍA"))))</f>
        <v>AL DÍA</v>
      </c>
      <c r="BY409">
        <f>IF(N($H409)&lt;12,"",IF(BS409="","",BS409+31))</f>
        <v>46546</v>
      </c>
      <c r="BZ409">
        <f>IF(BY409="","",TODAY()-BY409)</f>
        <v>-228</v>
      </c>
      <c r="CC409" t="str">
        <f>IF(BY409="","SIN ESTADO",IF(CA409&lt;&gt;"","PAGA",IF(BZ409&gt;0,"VENCIDA",IF(BZ409&gt;=-5,"POR VENCER","AL DÍA"))))</f>
        <v>AL DÍA</v>
      </c>
      <c r="CE409">
        <f>IF(N($H409)&lt;13,"",IF(BY409="","",BY409+31))</f>
        <v>46577</v>
      </c>
      <c r="CF409">
        <f>IF(CE409="","",TODAY()-CE409)</f>
        <v>-259</v>
      </c>
      <c r="CI409" t="str">
        <f>IF(CE409="","SIN ESTADO",IF(CG409&lt;&gt;"","PAGA",IF(CF409&gt;0,"VENCIDA",IF(CF409&gt;=-5,"POR VENCER","AL DÍA"))))</f>
        <v>AL DÍA</v>
      </c>
      <c r="CK409">
        <f>IF(N($H409)&lt;14,"",IF(CE409="","",CE409+31))</f>
        <v>46608</v>
      </c>
      <c r="CL409">
        <f>IF(CK409="","",TODAY()-CK409)</f>
        <v>-290</v>
      </c>
      <c r="CO409" t="str">
        <f>IF(CK409="","SIN ESTADO",IF(CM409&lt;&gt;"","PAGA",IF(CL409&gt;0,"VENCIDA",IF(CL409&gt;=-5,"POR VENCER","AL DÍA"))))</f>
        <v>AL DÍA</v>
      </c>
      <c r="CQ409">
        <f>IF(N($H409)&lt;15,"",IF(CK409="","",CK409+31))</f>
        <v>46639</v>
      </c>
      <c r="CR409">
        <f>IF(CQ409="","",TODAY()-CQ409)</f>
        <v>-321</v>
      </c>
      <c r="CU409" t="str">
        <f>IF(CQ409="","SIN ESTADO",IF(CS409&lt;&gt;"","PAGA",IF(CR409&gt;0,"VENCIDA",IF(CR409&gt;=-5,"POR VENCER","AL DÍA"))))</f>
        <v>AL DÍA</v>
      </c>
      <c r="CW409">
        <f>IF(N($H409)&lt;16,"",IF(CQ409="","",CQ409+31))</f>
        <v>46670</v>
      </c>
      <c r="CX409">
        <f>IF(CW409="","",TODAY()-CW409)</f>
        <v>-352</v>
      </c>
      <c r="DA409" t="str">
        <f>IF(CW409="","SIN ESTADO",IF(CY409&lt;&gt;"","PAGA",IF(CX409&gt;0,"VENCIDA",IF(CX409&gt;=-5,"POR VENCER","AL DÍA"))))</f>
        <v>AL DÍA</v>
      </c>
      <c r="DC409">
        <f>IF(N($H409)&lt;17,"",IF(CW409="","",CW409+31))</f>
        <v>46701</v>
      </c>
      <c r="DD409">
        <f>IF(DC409="","",TODAY()-DC409)</f>
        <v>-383</v>
      </c>
      <c r="DG409" t="str">
        <f>IF(DC409="","SIN ESTADO",IF(DE409&lt;&gt;"","PAGA",IF(DD409&gt;0,"VENCIDA",IF(DD409&gt;=-5,"POR VENCER","AL DÍA"))))</f>
        <v>AL DÍA</v>
      </c>
      <c r="DI409">
        <f>IF(N($H409)&lt;18,"",IF(DC409="","",DC409+31))</f>
        <v>46732</v>
      </c>
      <c r="DJ409">
        <f>IF(DI409="","",TODAY()-DI409)</f>
        <v>-414</v>
      </c>
      <c r="DM409" t="str">
        <f>IF(DI409="","SIN ESTADO",IF(DK409&lt;&gt;"","PAGA",IF(DJ409&gt;0,"VENCIDA",IF(DJ409&gt;=-5,"POR VENCER","AL DÍA"))))</f>
        <v>AL DÍA</v>
      </c>
      <c r="DO409">
        <f>IF(N($H409)&lt;19,"",IF(DI409="","",DI409+31))</f>
        <v>46763</v>
      </c>
      <c r="DP409">
        <f>IF(DO409="","",TODAY()-DO409)</f>
        <v>-445</v>
      </c>
      <c r="DS409" t="str">
        <f>IF(DO409="","SIN ESTADO",IF(DQ409&lt;&gt;"","PAGA",IF(DP409&gt;0,"VENCIDA",IF(DP409&gt;=-5,"POR VENCER","AL DÍA"))))</f>
        <v>AL DÍA</v>
      </c>
      <c r="DU409">
        <f>IF(N($H409)&lt;20,"",IF(DO409="","",DO409+31))</f>
        <v>46794</v>
      </c>
      <c r="DV409">
        <f>IF(DU409="","",TODAY()-DU409)</f>
        <v>-476</v>
      </c>
      <c r="DY409" t="str">
        <f>IF(DU409="","SIN ESTADO",IF(DW409&lt;&gt;"","PAGA",IF(DV409&gt;0,"VENCIDA",IF(DV409&gt;=-5,"POR VENCER","AL DÍA"))))</f>
        <v>AL DÍA</v>
      </c>
      <c r="EA409">
        <f>IF(N($H409)&lt;21,"",IF(DU409="","",DU409+31))</f>
        <v>46825</v>
      </c>
      <c r="EB409">
        <f>IF(EA409="","",TODAY()-EA409)</f>
        <v>-507</v>
      </c>
      <c r="EE409" t="str">
        <f>IF(EA409="","SIN ESTADO",IF(EC409&lt;&gt;"","PAGA",IF(EB409&gt;0,"VENCIDA",IF(EB409&gt;=-5,"POR VENCER","AL DÍA"))))</f>
        <v>AL DÍA</v>
      </c>
      <c r="EG409">
        <f>IF(N($H409)&lt;22,"",IF(EA409="","",EA409+31))</f>
        <v>46856</v>
      </c>
      <c r="EH409">
        <f>IF(EG409="","",TODAY()-EG409)</f>
        <v>-538</v>
      </c>
      <c r="EK409" t="str">
        <f>IF(EG409="","SIN ESTADO",IF(EI409&lt;&gt;"","PAGA",IF(EH409&gt;0,"VENCIDA",IF(EH409&gt;=-5,"POR VENCER","AL DÍA"))))</f>
        <v>AL DÍA</v>
      </c>
      <c r="EM409">
        <f>IF(N($H409)&lt;23,"",IF(EG409="","",EG409+31))</f>
        <v>46887</v>
      </c>
      <c r="EN409">
        <f>IF(EM409="","",TODAY()-EM409)</f>
        <v>-569</v>
      </c>
      <c r="EQ409" t="str">
        <f>IF(EM409="","SIN ESTADO",IF(EO409&lt;&gt;"","PAGA",IF(EN409&gt;0,"VENCIDA",IF(EN409&gt;=-5,"POR VENCER","AL DÍA"))))</f>
        <v>AL DÍA</v>
      </c>
      <c r="ES409">
        <f>IF(N($H409)&lt;24,"",IF(EM409="","",EM409+31))</f>
        <v>46918</v>
      </c>
      <c r="ET409">
        <f>IF(ES409="","",TODAY()-ES409)</f>
        <v>-600</v>
      </c>
      <c r="EW409" t="str">
        <f>IF(ES409="","SIN ESTADO",IF(EU409&lt;&gt;"","PAGA",IF(ET409&gt;0,"VENCIDA",IF(ET409&gt;=-5,"POR VENCER","AL DÍA"))))</f>
        <v>AL DÍA</v>
      </c>
      <c r="EY409" t="str">
        <f>IF(N($H409)&lt;25,"",IF(ES409="","",ES409+31))</f>
        <v/>
      </c>
      <c r="EZ409" t="str">
        <f>IF(EY409="","",TODAY()-EY409)</f>
        <v/>
      </c>
      <c r="FC409" t="str">
        <f>IF(EY409="","SIN ESTADO",IF(FA409&lt;&gt;"","PAGA",IF(EZ409&gt;0,"VENCIDA",IF(EZ409&gt;=-5,"POR VENCER","AL DÍA"))))</f>
        <v>SIN ESTADO</v>
      </c>
      <c r="FE409" t="str">
        <f>IF(N($H409)&lt;26,"",IF(EY409="","",EY409+31))</f>
        <v/>
      </c>
      <c r="FF409" t="str">
        <f>IF(FE409="","",TODAY()-FE409)</f>
        <v/>
      </c>
      <c r="FI409" t="str">
        <f>IF(FE409="","SIN ESTADO",IF(FG409&lt;&gt;"","PAGA",IF(FF409&gt;0,"VENCIDA",IF(FF409&gt;=-5,"POR VENCER","AL DÍA"))))</f>
        <v>SIN ESTADO</v>
      </c>
      <c r="FK409" t="str">
        <f>IF(N($H409)&lt;27,"",IF(FE409="","",FE409+31))</f>
        <v/>
      </c>
      <c r="FL409" t="str">
        <f>IF(FK409="","",TODAY()-FK409)</f>
        <v/>
      </c>
      <c r="FO409" t="str">
        <f>IF(FK409="","SIN ESTADO",IF(FM409&lt;&gt;"","PAGA",IF(FL409&gt;0,"VENCIDA",IF(FL409&gt;=-5,"POR VENCER","AL DÍA"))))</f>
        <v>SIN ESTADO</v>
      </c>
      <c r="FQ409" t="str">
        <f>IF(N($H409)&lt;28,"",IF(FK409="","",FK409+31))</f>
        <v/>
      </c>
      <c r="FR409" t="str">
        <f>IF(FQ409="","",TODAY()-FQ409)</f>
        <v/>
      </c>
      <c r="FU409" t="str">
        <f>IF(FQ409="","SIN ESTADO",IF(FS409&lt;&gt;"","PAGA",IF(FR409&gt;0,"VENCIDA",IF(FR409&gt;=-5,"POR VENCER","AL DÍA"))))</f>
        <v>SIN ESTADO</v>
      </c>
      <c r="FW409" t="str">
        <f>IF(N($H409)&lt;29,"",IF(FQ409="","",FQ409+31))</f>
        <v/>
      </c>
      <c r="FX409" t="str">
        <f>IF(FW409="","",TODAY()-FW409)</f>
        <v/>
      </c>
      <c r="GA409" t="str">
        <f>IF(FW409="","SIN ESTADO",IF(FY409&lt;&gt;"","PAGA",IF(FX409&gt;0,"VENCIDA",IF(FX409&gt;=-5,"POR VENCER","AL DÍA"))))</f>
        <v>SIN ESTADO</v>
      </c>
      <c r="GC409" t="str">
        <f>IF(N($H409)&lt;30,"",IF(FW409="","",FW409+31))</f>
        <v/>
      </c>
      <c r="GD409" t="str">
        <f>IF(GC409="","",TODAY()-GC409)</f>
        <v/>
      </c>
      <c r="GG409" t="str">
        <f>IF(GC409="","SIN ESTADO",IF(GE409&lt;&gt;"","PAGA",IF(GD409&gt;0,"VENCIDA",IF(GD409&gt;=-5,"POR VENCER","AL DÍA"))))</f>
        <v>SIN ESTADO</v>
      </c>
      <c r="GI409" t="str">
        <f>IF(N($H409)&lt;31,"",IF(GC409="","",GC409+31))</f>
        <v/>
      </c>
      <c r="GJ409" t="str">
        <f>IF(GI409="","",TODAY()-GI409)</f>
        <v/>
      </c>
      <c r="GM409" t="str">
        <f>IF(GI409="","SIN ESTADO",IF(GK409&lt;&gt;"","PAGA",IF(GJ409&gt;0,"VENCIDA",IF(GJ409&gt;=-5,"POR VENCER","AL DÍA"))))</f>
        <v>SIN ESTADO</v>
      </c>
      <c r="GO409" t="str">
        <f>IF(N($H409)&lt;32,"",IF(GI409="","",GI409+31))</f>
        <v/>
      </c>
      <c r="GP409" t="str">
        <f>IF(GO409="","",TODAY()-GO409)</f>
        <v/>
      </c>
      <c r="GS409" t="str">
        <f>IF(GO409="","SIN ESTADO",IF(GQ409&lt;&gt;"","PAGA",IF(GP409&gt;0,"VENCIDA",IF(GP409&gt;=-5,"POR VENCER","AL DÍA"))))</f>
        <v>SIN ESTADO</v>
      </c>
      <c r="GU409" t="str">
        <f>IF(N($H409)&lt;33,"",IF(GO409="","",GO409+31))</f>
        <v/>
      </c>
      <c r="GV409" t="str">
        <f>IF(GU409="","",TODAY()-GU409)</f>
        <v/>
      </c>
      <c r="GY409" t="str">
        <f>IF(GU409="","SIN ESTADO",IF(GW409&lt;&gt;"","PAGA",IF(GV409&gt;0,"VENCIDA",IF(GV409&gt;=-5,"POR VENCER","AL DÍA"))))</f>
        <v>SIN ESTADO</v>
      </c>
      <c r="HA409" t="str">
        <f>IF(N($H409)&lt;34,"",IF(GU409="","",GU409+31))</f>
        <v/>
      </c>
      <c r="HB409" t="str">
        <f>IF(HA409="","",TODAY()-HA409)</f>
        <v/>
      </c>
      <c r="HE409" t="str">
        <f>IF(HA409="","SIN ESTADO",IF(HC409&lt;&gt;"","PAGA",IF(HB409&gt;0,"VENCIDA",IF(HB409&gt;=-5,"POR VENCER","AL DÍA"))))</f>
        <v>SIN ESTADO</v>
      </c>
      <c r="HG409" t="str">
        <f>IF(N($H409)&lt;35,"",IF(HA409="","",HA409+31))</f>
        <v/>
      </c>
      <c r="HH409" t="str">
        <f>IF(HG409="","",TODAY()-HG409)</f>
        <v/>
      </c>
      <c r="HK409" t="str">
        <f>IF(HG409="","SIN ESTADO",IF(HI409&lt;&gt;"","PAGA",IF(HH409&gt;0,"VENCIDA",IF(HH409&gt;=-5,"POR VENCER","AL DÍA"))))</f>
        <v>SIN ESTADO</v>
      </c>
      <c r="HM409" t="str">
        <f>IF(N($H409)&lt;36,"",IF(HG409="","",HG409+31))</f>
        <v/>
      </c>
      <c r="HN409" t="str">
        <f>IF(HM409="","",TODAY()-HM409)</f>
        <v/>
      </c>
      <c r="HQ409" t="str">
        <f>IF(HM409="","SIN ESTADO",IF(HO409&lt;&gt;"","PAGA",IF(HN409&gt;0,"VENCIDA",IF(HN409&gt;=-5,"POR VENCER","AL DÍA"))))</f>
        <v>SIN ESTADO</v>
      </c>
      <c r="HS409">
        <f>N409+T409+Z409+AF409+AL409+AR409+AX409+BD409+BJ409+BP409+BV409+CB409+CH409+CN409+CT409+CZ409+DF409+DL409+DR409+DX409+ED409+EJ409+EP409+EV409+FB409+FH409+FN409+FT409+FZ409+GF409+GL409+GR409+GX409+HD409+HJ409+HP409</f>
        <v>5009200</v>
      </c>
      <c r="HU409">
        <f>IFERROR(N($J409),0)</f>
        <v>1000000</v>
      </c>
      <c r="HW409">
        <f>SUMPRODUCT((MOD(COLUMN($M409:$HR409)-COLUMN($M409),6)=0)*ISNUMBER($M409:$HR409)*($M409:$HR409&gt;=RESUMEN!$C$26)*($M409:$HR409&lt;=RESUMEN!$C$27)*IFERROR(N($N409:$HS409),0))</f>
        <v>0</v>
      </c>
      <c r="HX409">
        <f>SUMPRODUCT((MOD(COLUMN($M409:$HR409)-COLUMN($M409),6)=0)*ISNUMBER($M409:$HR409)*($M409:$HR409&gt;=RESUMEN!$C$26)*($M409:$HR409&lt;=RESUMEN!$C$27))</f>
        <v>0</v>
      </c>
    </row>
    <row r="410">
      <c r="B410">
        <f>VENTAS!A409</f>
        <v>407</v>
      </c>
      <c r="C410" t="str">
        <f>VENTAS!B409</f>
        <v xml:space="preserve">LC2 - 39 - 8 </v>
      </c>
      <c r="D410" t="str">
        <f>VENTAS!C409</f>
        <v>VENDIDO</v>
      </c>
      <c r="E410">
        <f>VENTAS!D409</f>
        <v>28000000</v>
      </c>
      <c r="F410">
        <f>VENTAS!J409</f>
        <v>24000000</v>
      </c>
      <c r="G410">
        <f>VENTAS!F409</f>
        <v>46123</v>
      </c>
      <c r="H410">
        <f>VENTAS!K409</f>
        <v>24</v>
      </c>
      <c r="I410" t="str">
        <f>VENTAS!M409</f>
        <v>11 DE CADA MES</v>
      </c>
      <c r="J410">
        <f>VENTAS!L409</f>
        <v>1000000</v>
      </c>
      <c r="K410">
        <f>IF(N($H410)&lt;1,"",$G410+31)</f>
        <v>46154</v>
      </c>
      <c r="L410">
        <f>IF(K410="","",TODAY()-K410)</f>
        <v>164</v>
      </c>
      <c r="M410">
        <v>46151</v>
      </c>
      <c r="N410">
        <v>1000000</v>
      </c>
      <c r="O410" t="str">
        <f>IF(K410="","SIN ESTADO",IF(M410&lt;&gt;"","PAGA",IF(L410&gt;0,"VENCIDA",IF(L410&gt;=-5,"POR VENCER","AL DÍA"))))</f>
        <v>PAGA</v>
      </c>
      <c r="P410" t="str">
        <v>TRANSFERENCIA</v>
      </c>
      <c r="Q410">
        <f>IF(N($H410)&lt;2,"",IF(K410="","",K410+31))</f>
        <v>46185</v>
      </c>
      <c r="R410">
        <f>IF(Q410="","",TODAY()-Q410)</f>
        <v>133</v>
      </c>
      <c r="S410">
        <v>46185</v>
      </c>
      <c r="T410">
        <v>1000000</v>
      </c>
      <c r="U410" t="str">
        <f>IF(Q410="","SIN ESTADO",IF(S410&lt;&gt;"","PAGA",IF(R410&gt;0,"VENCIDA",IF(R410&gt;=-5,"POR VENCER","AL DÍA"))))</f>
        <v>PAGA</v>
      </c>
      <c r="V410" t="str">
        <v>TRANSFERENCIA</v>
      </c>
      <c r="W410">
        <f>IF(N($H410)&lt;3,"",IF(Q410="","",Q410+31))</f>
        <v>46216</v>
      </c>
      <c r="X410">
        <f>IF(W410="","",TODAY()-W410)</f>
        <v>102</v>
      </c>
      <c r="Y410">
        <v>46213</v>
      </c>
      <c r="Z410">
        <v>1250000</v>
      </c>
      <c r="AA410" t="str">
        <f>IF(W410="","SIN ESTADO",IF(Y410&lt;&gt;"","PAGA",IF(X410&gt;0,"VENCIDA",IF(X410&gt;=-5,"POR VENCER","AL DÍA"))))</f>
        <v>PAGA</v>
      </c>
      <c r="AB410" t="str">
        <v>TRANSFERENCIA</v>
      </c>
      <c r="AC410">
        <f>IF(N($H410)&lt;4,"",IF(W410="","",W410+31))</f>
        <v>46247</v>
      </c>
      <c r="AD410">
        <f>IF(AC410="","",TODAY()-AC410)</f>
        <v>71</v>
      </c>
      <c r="AE410">
        <v>46246</v>
      </c>
      <c r="AF410">
        <v>1000000</v>
      </c>
      <c r="AG410" t="str">
        <f>IF(AC410="","SIN ESTADO",IF(AE410&lt;&gt;"","PAGA",IF(AD410&gt;0,"VENCIDA",IF(AD410&gt;=-5,"POR VENCER","AL DÍA"))))</f>
        <v>PAGA</v>
      </c>
      <c r="AH410" t="str">
        <v>TRANSFERENCIA</v>
      </c>
      <c r="AI410">
        <f>IF(N($H410)&lt;5,"",IF(AC410="","",AC410+31))</f>
        <v>46278</v>
      </c>
      <c r="AJ410">
        <f>IF(AI410="","",TODAY()-AI410)</f>
        <v>40</v>
      </c>
      <c r="AK410">
        <v>46278</v>
      </c>
      <c r="AL410">
        <v>1000000</v>
      </c>
      <c r="AM410" t="str">
        <f>IF(AI410="","SIN ESTADO",IF(AK410&lt;&gt;"","PAGA",IF(AJ410&gt;0,"VENCIDA",IF(AJ410&gt;=-5,"POR VENCER","AL DÍA"))))</f>
        <v>PAGA</v>
      </c>
      <c r="AN410" t="str">
        <v>TRANSFERENCIA</v>
      </c>
      <c r="AO410">
        <f>IF(N($H410)&lt;6,"",IF(AI410="","",AI410+31))</f>
        <v>46309</v>
      </c>
      <c r="AP410">
        <f>IF(AO410="","",TODAY()-AO410)</f>
        <v>9</v>
      </c>
      <c r="AQ410">
        <v>46275</v>
      </c>
      <c r="AR410">
        <v>1000000</v>
      </c>
      <c r="AS410" t="str">
        <f>IF(AO410="","SIN ESTADO",IF(AQ411&lt;&gt;"","PAGA",IF(AP410&gt;0,"VENCIDA",IF(AP410&gt;=-5,"POR VENCER","AL DÍA"))))</f>
        <v>PAGA</v>
      </c>
      <c r="AT410" t="str">
        <v>TRANSFERENCIA</v>
      </c>
      <c r="AU410">
        <f>IF(N($H410)&lt;7,"",IF(AO410="","",AO410+31))</f>
        <v>46340</v>
      </c>
      <c r="AV410">
        <f>IF(AU410="","",TODAY()-AU410)</f>
        <v>-22</v>
      </c>
      <c r="AY410" t="str">
        <f>IF(AU410="","SIN ESTADO",IF(AW410&lt;&gt;"","PAGA",IF(AV410&gt;0,"VENCIDA",IF(AV410&gt;=-5,"POR VENCER","AL DÍA"))))</f>
        <v>AL DÍA</v>
      </c>
      <c r="BA410">
        <f>IF(N($H410)&lt;8,"",IF(AU410="","",AU410+31))</f>
        <v>46371</v>
      </c>
      <c r="BB410">
        <f>IF(BA410="","",TODAY()-BA410)</f>
        <v>-53</v>
      </c>
      <c r="BE410" t="str">
        <f>IF(BA410="","SIN ESTADO",IF(BC410&lt;&gt;"","PAGA",IF(BB410&gt;0,"VENCIDA",IF(BB410&gt;=-5,"POR VENCER","AL DÍA"))))</f>
        <v>AL DÍA</v>
      </c>
      <c r="BG410">
        <f>IF(N($H410)&lt;9,"",IF(BA410="","",BA410+31))</f>
        <v>46402</v>
      </c>
      <c r="BH410">
        <f>IF(BG410="","",TODAY()-BG410)</f>
        <v>-84</v>
      </c>
      <c r="BK410" t="str">
        <f>IF(BG410="","SIN ESTADO",IF(BI410&lt;&gt;"","PAGA",IF(BH410&gt;0,"VENCIDA",IF(BH410&gt;=-5,"POR VENCER","AL DÍA"))))</f>
        <v>AL DÍA</v>
      </c>
      <c r="BM410">
        <f>IF(N($H410)&lt;10,"",IF(BG410="","",BG410+31))</f>
        <v>46433</v>
      </c>
      <c r="BN410">
        <f>IF(BM410="","",TODAY()-BM410)</f>
        <v>-115</v>
      </c>
      <c r="BQ410" t="str">
        <f>IF(BM410="","SIN ESTADO",IF(BO410&lt;&gt;"","PAGA",IF(BN410&gt;0,"VENCIDA",IF(BN410&gt;=-5,"POR VENCER","AL DÍA"))))</f>
        <v>AL DÍA</v>
      </c>
      <c r="BS410">
        <f>IF(N($H410)&lt;11,"",IF(BM410="","",BM410+31))</f>
        <v>46464</v>
      </c>
      <c r="BT410">
        <f>IF(BS410="","",TODAY()-BS410)</f>
        <v>-146</v>
      </c>
      <c r="BW410" t="str">
        <f>IF(BS410="","SIN ESTADO",IF(BU410&lt;&gt;"","PAGA",IF(BT410&gt;0,"VENCIDA",IF(BT410&gt;=-5,"POR VENCER","AL DÍA"))))</f>
        <v>AL DÍA</v>
      </c>
      <c r="BY410">
        <f>IF(N($H410)&lt;12,"",IF(BS410="","",BS410+31))</f>
        <v>46495</v>
      </c>
      <c r="BZ410">
        <f>IF(BY410="","",TODAY()-BY410)</f>
        <v>-177</v>
      </c>
      <c r="CC410" t="str">
        <f>IF(BY410="","SIN ESTADO",IF(CA410&lt;&gt;"","PAGA",IF(BZ410&gt;0,"VENCIDA",IF(BZ410&gt;=-5,"POR VENCER","AL DÍA"))))</f>
        <v>AL DÍA</v>
      </c>
      <c r="CE410">
        <f>IF(N($H410)&lt;13,"",IF(BY410="","",BY410+31))</f>
        <v>46526</v>
      </c>
      <c r="CF410">
        <f>IF(CE410="","",TODAY()-CE410)</f>
        <v>-208</v>
      </c>
      <c r="CI410" t="str">
        <f>IF(CE410="","SIN ESTADO",IF(CG410&lt;&gt;"","PAGA",IF(CF410&gt;0,"VENCIDA",IF(CF410&gt;=-5,"POR VENCER","AL DÍA"))))</f>
        <v>AL DÍA</v>
      </c>
      <c r="CK410">
        <f>IF(N($H410)&lt;14,"",IF(CE410="","",CE410+31))</f>
        <v>46557</v>
      </c>
      <c r="CL410">
        <f>IF(CK410="","",TODAY()-CK410)</f>
        <v>-239</v>
      </c>
      <c r="CO410" t="str">
        <f>IF(CK410="","SIN ESTADO",IF(CM410&lt;&gt;"","PAGA",IF(CL410&gt;0,"VENCIDA",IF(CL410&gt;=-5,"POR VENCER","AL DÍA"))))</f>
        <v>AL DÍA</v>
      </c>
      <c r="CQ410">
        <f>IF(N($H410)&lt;15,"",IF(CK410="","",CK410+31))</f>
        <v>46588</v>
      </c>
      <c r="CR410">
        <f>IF(CQ410="","",TODAY()-CQ410)</f>
        <v>-270</v>
      </c>
      <c r="CU410" t="str">
        <f>IF(CQ410="","SIN ESTADO",IF(CS410&lt;&gt;"","PAGA",IF(CR410&gt;0,"VENCIDA",IF(CR410&gt;=-5,"POR VENCER","AL DÍA"))))</f>
        <v>AL DÍA</v>
      </c>
      <c r="CW410">
        <f>IF(N($H410)&lt;16,"",IF(CQ410="","",CQ410+31))</f>
        <v>46619</v>
      </c>
      <c r="CX410">
        <f>IF(CW410="","",TODAY()-CW410)</f>
        <v>-301</v>
      </c>
      <c r="DA410" t="str">
        <f>IF(CW410="","SIN ESTADO",IF(CY410&lt;&gt;"","PAGA",IF(CX410&gt;0,"VENCIDA",IF(CX410&gt;=-5,"POR VENCER","AL DÍA"))))</f>
        <v>AL DÍA</v>
      </c>
      <c r="DC410">
        <f>IF(N($H410)&lt;17,"",IF(CW410="","",CW410+31))</f>
        <v>46650</v>
      </c>
      <c r="DD410">
        <f>IF(DC410="","",TODAY()-DC410)</f>
        <v>-332</v>
      </c>
      <c r="DG410" t="str">
        <f>IF(DC410="","SIN ESTADO",IF(DE410&lt;&gt;"","PAGA",IF(DD410&gt;0,"VENCIDA",IF(DD410&gt;=-5,"POR VENCER","AL DÍA"))))</f>
        <v>AL DÍA</v>
      </c>
      <c r="DI410">
        <f>IF(N($H410)&lt;18,"",IF(DC410="","",DC410+31))</f>
        <v>46681</v>
      </c>
      <c r="DJ410">
        <f>IF(DI410="","",TODAY()-DI410)</f>
        <v>-363</v>
      </c>
      <c r="DM410" t="str">
        <f>IF(DI410="","SIN ESTADO",IF(DK410&lt;&gt;"","PAGA",IF(DJ410&gt;0,"VENCIDA",IF(DJ410&gt;=-5,"POR VENCER","AL DÍA"))))</f>
        <v>AL DÍA</v>
      </c>
      <c r="DO410">
        <f>IF(N($H410)&lt;19,"",IF(DI410="","",DI410+31))</f>
        <v>46712</v>
      </c>
      <c r="DP410">
        <f>IF(DO410="","",TODAY()-DO410)</f>
        <v>-394</v>
      </c>
      <c r="DS410" t="str">
        <f>IF(DO410="","SIN ESTADO",IF(DQ410&lt;&gt;"","PAGA",IF(DP410&gt;0,"VENCIDA",IF(DP410&gt;=-5,"POR VENCER","AL DÍA"))))</f>
        <v>AL DÍA</v>
      </c>
      <c r="DU410">
        <f>IF(N($H410)&lt;20,"",IF(DO410="","",DO410+31))</f>
        <v>46743</v>
      </c>
      <c r="DV410">
        <f>IF(DU410="","",TODAY()-DU410)</f>
        <v>-425</v>
      </c>
      <c r="DY410" t="str">
        <f>IF(DU410="","SIN ESTADO",IF(DW410&lt;&gt;"","PAGA",IF(DV410&gt;0,"VENCIDA",IF(DV410&gt;=-5,"POR VENCER","AL DÍA"))))</f>
        <v>AL DÍA</v>
      </c>
      <c r="EA410">
        <f>IF(N($H410)&lt;21,"",IF(DU410="","",DU410+31))</f>
        <v>46774</v>
      </c>
      <c r="EB410">
        <f>IF(EA410="","",TODAY()-EA410)</f>
        <v>-456</v>
      </c>
      <c r="EE410" t="str">
        <f>IF(EA410="","SIN ESTADO",IF(EC410&lt;&gt;"","PAGA",IF(EB410&gt;0,"VENCIDA",IF(EB410&gt;=-5,"POR VENCER","AL DÍA"))))</f>
        <v>AL DÍA</v>
      </c>
      <c r="EG410">
        <f>IF(N($H410)&lt;22,"",IF(EA410="","",EA410+31))</f>
        <v>46805</v>
      </c>
      <c r="EH410">
        <f>IF(EG410="","",TODAY()-EG410)</f>
        <v>-487</v>
      </c>
      <c r="EK410" t="str">
        <f>IF(EG410="","SIN ESTADO",IF(EI410&lt;&gt;"","PAGA",IF(EH410&gt;0,"VENCIDA",IF(EH410&gt;=-5,"POR VENCER","AL DÍA"))))</f>
        <v>AL DÍA</v>
      </c>
      <c r="EM410">
        <f>IF(N($H410)&lt;23,"",IF(EG410="","",EG410+31))</f>
        <v>46836</v>
      </c>
      <c r="EN410">
        <f>IF(EM410="","",TODAY()-EM410)</f>
        <v>-518</v>
      </c>
      <c r="EQ410" t="str">
        <f>IF(EM410="","SIN ESTADO",IF(EO410&lt;&gt;"","PAGA",IF(EN410&gt;0,"VENCIDA",IF(EN410&gt;=-5,"POR VENCER","AL DÍA"))))</f>
        <v>AL DÍA</v>
      </c>
      <c r="ES410">
        <f>IF(N($H410)&lt;24,"",IF(EM410="","",EM410+31))</f>
        <v>46867</v>
      </c>
      <c r="ET410">
        <f>IF(ES410="","",TODAY()-ES410)</f>
        <v>-549</v>
      </c>
      <c r="EW410" t="str">
        <f>IF(ES410="","SIN ESTADO",IF(EU410&lt;&gt;"","PAGA",IF(ET410&gt;0,"VENCIDA",IF(ET410&gt;=-5,"POR VENCER","AL DÍA"))))</f>
        <v>AL DÍA</v>
      </c>
      <c r="EY410" t="str">
        <f>IF(N($H410)&lt;25,"",IF(ES410="","",ES410+31))</f>
        <v/>
      </c>
      <c r="EZ410" t="str">
        <f>IF(EY410="","",TODAY()-EY410)</f>
        <v/>
      </c>
      <c r="FC410" t="str">
        <f>IF(EY410="","SIN ESTADO",IF(FA410&lt;&gt;"","PAGA",IF(EZ410&gt;0,"VENCIDA",IF(EZ410&gt;=-5,"POR VENCER","AL DÍA"))))</f>
        <v>SIN ESTADO</v>
      </c>
      <c r="FE410" t="str">
        <f>IF(N($H410)&lt;26,"",IF(EY410="","",EY410+31))</f>
        <v/>
      </c>
      <c r="FF410" t="str">
        <f>IF(FE410="","",TODAY()-FE410)</f>
        <v/>
      </c>
      <c r="FI410" t="str">
        <f>IF(FE410="","SIN ESTADO",IF(FG410&lt;&gt;"","PAGA",IF(FF410&gt;0,"VENCIDA",IF(FF410&gt;=-5,"POR VENCER","AL DÍA"))))</f>
        <v>SIN ESTADO</v>
      </c>
      <c r="FK410" t="str">
        <f>IF(N($H410)&lt;27,"",IF(FE410="","",FE410+31))</f>
        <v/>
      </c>
      <c r="FL410" t="str">
        <f>IF(FK410="","",TODAY()-FK410)</f>
        <v/>
      </c>
      <c r="FO410" t="str">
        <f>IF(FK410="","SIN ESTADO",IF(FM410&lt;&gt;"","PAGA",IF(FL410&gt;0,"VENCIDA",IF(FL410&gt;=-5,"POR VENCER","AL DÍA"))))</f>
        <v>SIN ESTADO</v>
      </c>
      <c r="FQ410" t="str">
        <f>IF(N($H410)&lt;28,"",IF(FK410="","",FK410+31))</f>
        <v/>
      </c>
      <c r="FR410" t="str">
        <f>IF(FQ410="","",TODAY()-FQ410)</f>
        <v/>
      </c>
      <c r="FU410" t="str">
        <f>IF(FQ410="","SIN ESTADO",IF(FS410&lt;&gt;"","PAGA",IF(FR410&gt;0,"VENCIDA",IF(FR410&gt;=-5,"POR VENCER","AL DÍA"))))</f>
        <v>SIN ESTADO</v>
      </c>
      <c r="FW410" t="str">
        <f>IF(N($H410)&lt;29,"",IF(FQ410="","",FQ410+31))</f>
        <v/>
      </c>
      <c r="FX410" t="str">
        <f>IF(FW410="","",TODAY()-FW410)</f>
        <v/>
      </c>
      <c r="GA410" t="str">
        <f>IF(FW410="","SIN ESTADO",IF(FY410&lt;&gt;"","PAGA",IF(FX410&gt;0,"VENCIDA",IF(FX410&gt;=-5,"POR VENCER","AL DÍA"))))</f>
        <v>SIN ESTADO</v>
      </c>
      <c r="GC410" t="str">
        <f>IF(N($H410)&lt;30,"",IF(FW410="","",FW410+31))</f>
        <v/>
      </c>
      <c r="GD410" t="str">
        <f>IF(GC410="","",TODAY()-GC410)</f>
        <v/>
      </c>
      <c r="GG410" t="str">
        <f>IF(GC410="","SIN ESTADO",IF(GE410&lt;&gt;"","PAGA",IF(GD410&gt;0,"VENCIDA",IF(GD410&gt;=-5,"POR VENCER","AL DÍA"))))</f>
        <v>SIN ESTADO</v>
      </c>
      <c r="GI410" t="str">
        <f>IF(N($H410)&lt;31,"",IF(GC410="","",GC410+31))</f>
        <v/>
      </c>
      <c r="GJ410" t="str">
        <f>IF(GI410="","",TODAY()-GI410)</f>
        <v/>
      </c>
      <c r="GM410" t="str">
        <f>IF(GI410="","SIN ESTADO",IF(GK410&lt;&gt;"","PAGA",IF(GJ410&gt;0,"VENCIDA",IF(GJ410&gt;=-5,"POR VENCER","AL DÍA"))))</f>
        <v>SIN ESTADO</v>
      </c>
      <c r="GO410" t="str">
        <f>IF(N($H410)&lt;32,"",IF(GI410="","",GI410+31))</f>
        <v/>
      </c>
      <c r="GP410" t="str">
        <f>IF(GO410="","",TODAY()-GO410)</f>
        <v/>
      </c>
      <c r="GS410" t="str">
        <f>IF(GO410="","SIN ESTADO",IF(GQ410&lt;&gt;"","PAGA",IF(GP410&gt;0,"VENCIDA",IF(GP410&gt;=-5,"POR VENCER","AL DÍA"))))</f>
        <v>SIN ESTADO</v>
      </c>
      <c r="GU410" t="str">
        <f>IF(N($H410)&lt;33,"",IF(GO410="","",GO410+31))</f>
        <v/>
      </c>
      <c r="GV410" t="str">
        <f>IF(GU410="","",TODAY()-GU410)</f>
        <v/>
      </c>
      <c r="GY410" t="str">
        <f>IF(GU410="","SIN ESTADO",IF(GW410&lt;&gt;"","PAGA",IF(GV410&gt;0,"VENCIDA",IF(GV410&gt;=-5,"POR VENCER","AL DÍA"))))</f>
        <v>SIN ESTADO</v>
      </c>
      <c r="HA410" t="str">
        <f>IF(N($H410)&lt;34,"",IF(GU410="","",GU410+31))</f>
        <v/>
      </c>
      <c r="HB410" t="str">
        <f>IF(HA410="","",TODAY()-HA410)</f>
        <v/>
      </c>
      <c r="HE410" t="str">
        <f>IF(HA410="","SIN ESTADO",IF(HC410&lt;&gt;"","PAGA",IF(HB410&gt;0,"VENCIDA",IF(HB410&gt;=-5,"POR VENCER","AL DÍA"))))</f>
        <v>SIN ESTADO</v>
      </c>
      <c r="HG410" t="str">
        <f>IF(N($H410)&lt;35,"",IF(HA410="","",HA410+31))</f>
        <v/>
      </c>
      <c r="HH410" t="str">
        <f>IF(HG410="","",TODAY()-HG410)</f>
        <v/>
      </c>
      <c r="HK410" t="str">
        <f>IF(HG410="","SIN ESTADO",IF(HI410&lt;&gt;"","PAGA",IF(HH410&gt;0,"VENCIDA",IF(HH410&gt;=-5,"POR VENCER","AL DÍA"))))</f>
        <v>SIN ESTADO</v>
      </c>
      <c r="HM410" t="str">
        <f>IF(N($H410)&lt;36,"",IF(HG410="","",HG410+31))</f>
        <v/>
      </c>
      <c r="HN410" t="str">
        <f>IF(HM410="","",TODAY()-HM410)</f>
        <v/>
      </c>
      <c r="HQ410" t="str">
        <f>IF(HM410="","SIN ESTADO",IF(HO410&lt;&gt;"","PAGA",IF(HN410&gt;0,"VENCIDA",IF(HN410&gt;=-5,"POR VENCER","AL DÍA"))))</f>
        <v>SIN ESTADO</v>
      </c>
      <c r="HS410">
        <f>N410+T410+Z410+AF410+AL410+AR410+AX410+BD410+BJ410+BP410+BV410+CB410+CH410+CN410+CT410+CZ410+DF410+DL410+DR410+DX410+ED410+EJ410+EP410+EV410+FB410+FH410+FN410+FT410+FZ410+GF410+GL410+GR410+GX410+HD410+HJ410+HP410</f>
        <v>6250000</v>
      </c>
      <c r="HU410">
        <f>IFERROR(N($J410),0)</f>
        <v>1000000</v>
      </c>
      <c r="HW410">
        <f>SUMPRODUCT((MOD(COLUMN($M410:$HR410)-COLUMN($M410),6)=0)*ISNUMBER($M410:$HR410)*($M410:$HR410&gt;=RESUMEN!$C$26)*($M410:$HR410&lt;=RESUMEN!$C$27)*IFERROR(N($N410:$HS410),0))</f>
        <v>1000000</v>
      </c>
      <c r="HX410">
        <f>SUMPRODUCT((MOD(COLUMN($M410:$HR410)-COLUMN($M410),6)=0)*ISNUMBER($M410:$HR410)*($M410:$HR410&gt;=RESUMEN!$C$26)*($M410:$HR410&lt;=RESUMEN!$C$27))</f>
        <v>1</v>
      </c>
    </row>
    <row r="411">
      <c r="B411">
        <f>VENTAS!A410</f>
        <v>408</v>
      </c>
      <c r="C411" t="str">
        <f>VENTAS!B410</f>
        <v xml:space="preserve">LC2 - 39 - 9 </v>
      </c>
      <c r="D411" t="str">
        <f>VENTAS!C410</f>
        <v>VENDIDO</v>
      </c>
      <c r="E411">
        <f>VENTAS!D410</f>
        <v>28000000</v>
      </c>
      <c r="F411">
        <f>VENTAS!J410</f>
        <v>24000000</v>
      </c>
      <c r="G411">
        <f>VENTAS!F410</f>
        <v>46123</v>
      </c>
      <c r="H411">
        <f>VENTAS!K410</f>
        <v>24</v>
      </c>
      <c r="I411" t="str">
        <f>VENTAS!M410</f>
        <v xml:space="preserve">11 DE CADA MES </v>
      </c>
      <c r="J411">
        <f>VENTAS!L410</f>
        <v>1000000</v>
      </c>
      <c r="K411">
        <f>IF(N($H411)&lt;1,"",$G411+31)</f>
        <v>46154</v>
      </c>
      <c r="L411">
        <f>IF(K411="","",TODAY()-K411)</f>
        <v>164</v>
      </c>
      <c r="M411">
        <v>46152</v>
      </c>
      <c r="N411">
        <v>1000000</v>
      </c>
      <c r="O411" t="str">
        <f>IF(K411="","SIN ESTADO",IF(M411&lt;&gt;"","PAGA",IF(L411&gt;0,"VENCIDA",IF(L411&gt;=-5,"POR VENCER","AL DÍA"))))</f>
        <v>PAGA</v>
      </c>
      <c r="P411" t="str">
        <v>TRANSFERENCIA</v>
      </c>
      <c r="Q411">
        <f>IF(N($H411)&lt;2,"",IF(K411="","",K411+31))</f>
        <v>46185</v>
      </c>
      <c r="R411">
        <f>IF(Q411="","",TODAY()-Q411)</f>
        <v>133</v>
      </c>
      <c r="S411">
        <v>46186</v>
      </c>
      <c r="T411">
        <v>1000000</v>
      </c>
      <c r="U411" t="str">
        <f>IF(Q411="","SIN ESTADO",IF(S411&lt;&gt;"","PAGA",IF(R411&gt;0,"VENCIDA",IF(R411&gt;=-5,"POR VENCER","AL DÍA"))))</f>
        <v>PAGA</v>
      </c>
      <c r="V411" t="str">
        <v>TRANSFERENCIA</v>
      </c>
      <c r="W411">
        <f>IF(N($H411)&lt;3,"",IF(Q411="","",Q411+31))</f>
        <v>46216</v>
      </c>
      <c r="X411">
        <f>IF(W411="","",TODAY()-W411)</f>
        <v>102</v>
      </c>
      <c r="Y411">
        <v>46213</v>
      </c>
      <c r="Z411">
        <v>1250000</v>
      </c>
      <c r="AA411" t="str">
        <f>IF(W411="","SIN ESTADO",IF(Y411&lt;&gt;"","PAGA",IF(X411&gt;0,"VENCIDA",IF(X411&gt;=-5,"POR VENCER","AL DÍA"))))</f>
        <v>PAGA</v>
      </c>
      <c r="AB411" t="str">
        <v>TRANSFERENCIA</v>
      </c>
      <c r="AC411">
        <f>IF(N($H411)&lt;4,"",IF(W411="","",W411+31))</f>
        <v>46247</v>
      </c>
      <c r="AD411">
        <f>IF(AC411="","",TODAY()-AC411)</f>
        <v>71</v>
      </c>
      <c r="AE411">
        <v>46246</v>
      </c>
      <c r="AF411">
        <v>1000000</v>
      </c>
      <c r="AG411" t="str">
        <f>IF(AC411="","SIN ESTADO",IF(AE411&lt;&gt;"","PAGA",IF(AD411&gt;0,"VENCIDA",IF(AD411&gt;=-5,"POR VENCER","AL DÍA"))))</f>
        <v>PAGA</v>
      </c>
      <c r="AH411" t="str">
        <v>TRANSFERENCIA</v>
      </c>
      <c r="AI411">
        <f>IF(N($H411)&lt;5,"",IF(AC411="","",AC411+31))</f>
        <v>46278</v>
      </c>
      <c r="AJ411">
        <f>IF(AI411="","",TODAY()-AI411)</f>
        <v>40</v>
      </c>
      <c r="AK411">
        <v>46278</v>
      </c>
      <c r="AL411">
        <v>1000000</v>
      </c>
      <c r="AM411" t="str">
        <f>IF(AI411="","SIN ESTADO",IF(AK411&lt;&gt;"","PAGA",IF(AJ411&gt;0,"VENCIDA",IF(AJ411&gt;=-5,"POR VENCER","AL DÍA"))))</f>
        <v>PAGA</v>
      </c>
      <c r="AN411" t="str">
        <v>TRANSFERENCIA</v>
      </c>
      <c r="AO411">
        <f>IF(N($H411)&lt;6,"",IF(AI411="","",AI411+31))</f>
        <v>46309</v>
      </c>
      <c r="AP411">
        <f>IF(AO411="","",TODAY()-AO411)</f>
        <v>9</v>
      </c>
      <c r="AQ411">
        <v>46275</v>
      </c>
      <c r="AR411">
        <v>1000000</v>
      </c>
      <c r="AS411" t="str">
        <f>IF(AO411="","SIN ESTADO",IF(AQ412&lt;&gt;"","PAGA",IF(AP411&gt;0,"VENCIDA",IF(AP411&gt;=-5,"POR VENCER","AL DÍA"))))</f>
        <v>PAGA</v>
      </c>
      <c r="AT411" t="str">
        <v>TRANSFERENCIA</v>
      </c>
      <c r="AU411">
        <f>IF(N($H411)&lt;7,"",IF(AO411="","",AO411+31))</f>
        <v>46340</v>
      </c>
      <c r="AV411">
        <f>IF(AU411="","",TODAY()-AU411)</f>
        <v>-22</v>
      </c>
      <c r="AY411" t="str">
        <f>IF(AU411="","SIN ESTADO",IF(AW411&lt;&gt;"","PAGA",IF(AV411&gt;0,"VENCIDA",IF(AV411&gt;=-5,"POR VENCER","AL DÍA"))))</f>
        <v>AL DÍA</v>
      </c>
      <c r="BA411">
        <f>IF(N($H411)&lt;8,"",IF(AU411="","",AU411+31))</f>
        <v>46371</v>
      </c>
      <c r="BB411">
        <f>IF(BA411="","",TODAY()-BA411)</f>
        <v>-53</v>
      </c>
      <c r="BE411" t="str">
        <f>IF(BA411="","SIN ESTADO",IF(BC411&lt;&gt;"","PAGA",IF(BB411&gt;0,"VENCIDA",IF(BB411&gt;=-5,"POR VENCER","AL DÍA"))))</f>
        <v>AL DÍA</v>
      </c>
      <c r="BG411">
        <f>IF(N($H411)&lt;9,"",IF(BA411="","",BA411+31))</f>
        <v>46402</v>
      </c>
      <c r="BH411">
        <f>IF(BG411="","",TODAY()-BG411)</f>
        <v>-84</v>
      </c>
      <c r="BK411" t="str">
        <f>IF(BG411="","SIN ESTADO",IF(BI411&lt;&gt;"","PAGA",IF(BH411&gt;0,"VENCIDA",IF(BH411&gt;=-5,"POR VENCER","AL DÍA"))))</f>
        <v>AL DÍA</v>
      </c>
      <c r="BM411">
        <f>IF(N($H411)&lt;10,"",IF(BG411="","",BG411+31))</f>
        <v>46433</v>
      </c>
      <c r="BN411">
        <f>IF(BM411="","",TODAY()-BM411)</f>
        <v>-115</v>
      </c>
      <c r="BQ411" t="str">
        <f>IF(BM411="","SIN ESTADO",IF(BO411&lt;&gt;"","PAGA",IF(BN411&gt;0,"VENCIDA",IF(BN411&gt;=-5,"POR VENCER","AL DÍA"))))</f>
        <v>AL DÍA</v>
      </c>
      <c r="BS411">
        <f>IF(N($H411)&lt;11,"",IF(BM411="","",BM411+31))</f>
        <v>46464</v>
      </c>
      <c r="BT411">
        <f>IF(BS411="","",TODAY()-BS411)</f>
        <v>-146</v>
      </c>
      <c r="BW411" t="str">
        <f>IF(BS411="","SIN ESTADO",IF(BU411&lt;&gt;"","PAGA",IF(BT411&gt;0,"VENCIDA",IF(BT411&gt;=-5,"POR VENCER","AL DÍA"))))</f>
        <v>AL DÍA</v>
      </c>
      <c r="BY411">
        <f>IF(N($H411)&lt;12,"",IF(BS411="","",BS411+31))</f>
        <v>46495</v>
      </c>
      <c r="BZ411">
        <f>IF(BY411="","",TODAY()-BY411)</f>
        <v>-177</v>
      </c>
      <c r="CC411" t="str">
        <f>IF(BY411="","SIN ESTADO",IF(CA411&lt;&gt;"","PAGA",IF(BZ411&gt;0,"VENCIDA",IF(BZ411&gt;=-5,"POR VENCER","AL DÍA"))))</f>
        <v>AL DÍA</v>
      </c>
      <c r="CE411">
        <f>IF(N($H411)&lt;13,"",IF(BY411="","",BY411+31))</f>
        <v>46526</v>
      </c>
      <c r="CF411">
        <f>IF(CE411="","",TODAY()-CE411)</f>
        <v>-208</v>
      </c>
      <c r="CI411" t="str">
        <f>IF(CE411="","SIN ESTADO",IF(CG411&lt;&gt;"","PAGA",IF(CF411&gt;0,"VENCIDA",IF(CF411&gt;=-5,"POR VENCER","AL DÍA"))))</f>
        <v>AL DÍA</v>
      </c>
      <c r="CK411">
        <f>IF(N($H411)&lt;14,"",IF(CE411="","",CE411+31))</f>
        <v>46557</v>
      </c>
      <c r="CL411">
        <f>IF(CK411="","",TODAY()-CK411)</f>
        <v>-239</v>
      </c>
      <c r="CO411" t="str">
        <f>IF(CK411="","SIN ESTADO",IF(CM411&lt;&gt;"","PAGA",IF(CL411&gt;0,"VENCIDA",IF(CL411&gt;=-5,"POR VENCER","AL DÍA"))))</f>
        <v>AL DÍA</v>
      </c>
      <c r="CQ411">
        <f>IF(N($H411)&lt;15,"",IF(CK411="","",CK411+31))</f>
        <v>46588</v>
      </c>
      <c r="CR411">
        <f>IF(CQ411="","",TODAY()-CQ411)</f>
        <v>-270</v>
      </c>
      <c r="CU411" t="str">
        <f>IF(CQ411="","SIN ESTADO",IF(CS411&lt;&gt;"","PAGA",IF(CR411&gt;0,"VENCIDA",IF(CR411&gt;=-5,"POR VENCER","AL DÍA"))))</f>
        <v>AL DÍA</v>
      </c>
      <c r="CW411">
        <f>IF(N($H411)&lt;16,"",IF(CQ411="","",CQ411+31))</f>
        <v>46619</v>
      </c>
      <c r="CX411">
        <f>IF(CW411="","",TODAY()-CW411)</f>
        <v>-301</v>
      </c>
      <c r="DA411" t="str">
        <f>IF(CW411="","SIN ESTADO",IF(CY411&lt;&gt;"","PAGA",IF(CX411&gt;0,"VENCIDA",IF(CX411&gt;=-5,"POR VENCER","AL DÍA"))))</f>
        <v>AL DÍA</v>
      </c>
      <c r="DC411">
        <f>IF(N($H411)&lt;17,"",IF(CW411="","",CW411+31))</f>
        <v>46650</v>
      </c>
      <c r="DD411">
        <f>IF(DC411="","",TODAY()-DC411)</f>
        <v>-332</v>
      </c>
      <c r="DG411" t="str">
        <f>IF(DC411="","SIN ESTADO",IF(DE411&lt;&gt;"","PAGA",IF(DD411&gt;0,"VENCIDA",IF(DD411&gt;=-5,"POR VENCER","AL DÍA"))))</f>
        <v>AL DÍA</v>
      </c>
      <c r="DI411">
        <f>IF(N($H411)&lt;18,"",IF(DC411="","",DC411+31))</f>
        <v>46681</v>
      </c>
      <c r="DJ411">
        <f>IF(DI411="","",TODAY()-DI411)</f>
        <v>-363</v>
      </c>
      <c r="DM411" t="str">
        <f>IF(DI411="","SIN ESTADO",IF(DK411&lt;&gt;"","PAGA",IF(DJ411&gt;0,"VENCIDA",IF(DJ411&gt;=-5,"POR VENCER","AL DÍA"))))</f>
        <v>AL DÍA</v>
      </c>
      <c r="DO411">
        <f>IF(N($H411)&lt;19,"",IF(DI411="","",DI411+31))</f>
        <v>46712</v>
      </c>
      <c r="DP411">
        <f>IF(DO411="","",TODAY()-DO411)</f>
        <v>-394</v>
      </c>
      <c r="DS411" t="str">
        <f>IF(DO411="","SIN ESTADO",IF(DQ411&lt;&gt;"","PAGA",IF(DP411&gt;0,"VENCIDA",IF(DP411&gt;=-5,"POR VENCER","AL DÍA"))))</f>
        <v>AL DÍA</v>
      </c>
      <c r="DU411">
        <f>IF(N($H411)&lt;20,"",IF(DO411="","",DO411+31))</f>
        <v>46743</v>
      </c>
      <c r="DV411">
        <f>IF(DU411="","",TODAY()-DU411)</f>
        <v>-425</v>
      </c>
      <c r="DY411" t="str">
        <f>IF(DU411="","SIN ESTADO",IF(DW411&lt;&gt;"","PAGA",IF(DV411&gt;0,"VENCIDA",IF(DV411&gt;=-5,"POR VENCER","AL DÍA"))))</f>
        <v>AL DÍA</v>
      </c>
      <c r="EA411">
        <f>IF(N($H411)&lt;21,"",IF(DU411="","",DU411+31))</f>
        <v>46774</v>
      </c>
      <c r="EB411">
        <f>IF(EA411="","",TODAY()-EA411)</f>
        <v>-456</v>
      </c>
      <c r="EE411" t="str">
        <f>IF(EA411="","SIN ESTADO",IF(EC411&lt;&gt;"","PAGA",IF(EB411&gt;0,"VENCIDA",IF(EB411&gt;=-5,"POR VENCER","AL DÍA"))))</f>
        <v>AL DÍA</v>
      </c>
      <c r="EG411">
        <f>IF(N($H411)&lt;22,"",IF(EA411="","",EA411+31))</f>
        <v>46805</v>
      </c>
      <c r="EH411">
        <f>IF(EG411="","",TODAY()-EG411)</f>
        <v>-487</v>
      </c>
      <c r="EK411" t="str">
        <f>IF(EG411="","SIN ESTADO",IF(EI411&lt;&gt;"","PAGA",IF(EH411&gt;0,"VENCIDA",IF(EH411&gt;=-5,"POR VENCER","AL DÍA"))))</f>
        <v>AL DÍA</v>
      </c>
      <c r="EM411">
        <f>IF(N($H411)&lt;23,"",IF(EG411="","",EG411+31))</f>
        <v>46836</v>
      </c>
      <c r="EN411">
        <f>IF(EM411="","",TODAY()-EM411)</f>
        <v>-518</v>
      </c>
      <c r="EQ411" t="str">
        <f>IF(EM411="","SIN ESTADO",IF(EO411&lt;&gt;"","PAGA",IF(EN411&gt;0,"VENCIDA",IF(EN411&gt;=-5,"POR VENCER","AL DÍA"))))</f>
        <v>AL DÍA</v>
      </c>
      <c r="ES411">
        <f>IF(N($H411)&lt;24,"",IF(EM411="","",EM411+31))</f>
        <v>46867</v>
      </c>
      <c r="ET411">
        <f>IF(ES411="","",TODAY()-ES411)</f>
        <v>-549</v>
      </c>
      <c r="EW411" t="str">
        <f>IF(ES411="","SIN ESTADO",IF(EU411&lt;&gt;"","PAGA",IF(ET411&gt;0,"VENCIDA",IF(ET411&gt;=-5,"POR VENCER","AL DÍA"))))</f>
        <v>AL DÍA</v>
      </c>
      <c r="EY411" t="str">
        <f>IF(N($H411)&lt;25,"",IF(ES411="","",ES411+31))</f>
        <v/>
      </c>
      <c r="EZ411" t="str">
        <f>IF(EY411="","",TODAY()-EY411)</f>
        <v/>
      </c>
      <c r="FC411" t="str">
        <f>IF(EY411="","SIN ESTADO",IF(FA411&lt;&gt;"","PAGA",IF(EZ411&gt;0,"VENCIDA",IF(EZ411&gt;=-5,"POR VENCER","AL DÍA"))))</f>
        <v>SIN ESTADO</v>
      </c>
      <c r="FE411" t="str">
        <f>IF(N($H411)&lt;26,"",IF(EY411="","",EY411+31))</f>
        <v/>
      </c>
      <c r="FF411" t="str">
        <f>IF(FE411="","",TODAY()-FE411)</f>
        <v/>
      </c>
      <c r="FI411" t="str">
        <f>IF(FE411="","SIN ESTADO",IF(FG411&lt;&gt;"","PAGA",IF(FF411&gt;0,"VENCIDA",IF(FF411&gt;=-5,"POR VENCER","AL DÍA"))))</f>
        <v>SIN ESTADO</v>
      </c>
      <c r="FK411" t="str">
        <f>IF(N($H411)&lt;27,"",IF(FE411="","",FE411+31))</f>
        <v/>
      </c>
      <c r="FL411" t="str">
        <f>IF(FK411="","",TODAY()-FK411)</f>
        <v/>
      </c>
      <c r="FO411" t="str">
        <f>IF(FK411="","SIN ESTADO",IF(FM411&lt;&gt;"","PAGA",IF(FL411&gt;0,"VENCIDA",IF(FL411&gt;=-5,"POR VENCER","AL DÍA"))))</f>
        <v>SIN ESTADO</v>
      </c>
      <c r="FQ411" t="str">
        <f>IF(N($H411)&lt;28,"",IF(FK411="","",FK411+31))</f>
        <v/>
      </c>
      <c r="FR411" t="str">
        <f>IF(FQ411="","",TODAY()-FQ411)</f>
        <v/>
      </c>
      <c r="FU411" t="str">
        <f>IF(FQ411="","SIN ESTADO",IF(FS411&lt;&gt;"","PAGA",IF(FR411&gt;0,"VENCIDA",IF(FR411&gt;=-5,"POR VENCER","AL DÍA"))))</f>
        <v>SIN ESTADO</v>
      </c>
      <c r="FW411" t="str">
        <f>IF(N($H411)&lt;29,"",IF(FQ411="","",FQ411+31))</f>
        <v/>
      </c>
      <c r="FX411" t="str">
        <f>IF(FW411="","",TODAY()-FW411)</f>
        <v/>
      </c>
      <c r="GA411" t="str">
        <f>IF(FW411="","SIN ESTADO",IF(FY411&lt;&gt;"","PAGA",IF(FX411&gt;0,"VENCIDA",IF(FX411&gt;=-5,"POR VENCER","AL DÍA"))))</f>
        <v>SIN ESTADO</v>
      </c>
      <c r="GC411" t="str">
        <f>IF(N($H411)&lt;30,"",IF(FW411="","",FW411+31))</f>
        <v/>
      </c>
      <c r="GD411" t="str">
        <f>IF(GC411="","",TODAY()-GC411)</f>
        <v/>
      </c>
      <c r="GG411" t="str">
        <f>IF(GC411="","SIN ESTADO",IF(GE411&lt;&gt;"","PAGA",IF(GD411&gt;0,"VENCIDA",IF(GD411&gt;=-5,"POR VENCER","AL DÍA"))))</f>
        <v>SIN ESTADO</v>
      </c>
      <c r="GI411" t="str">
        <f>IF(N($H411)&lt;31,"",IF(GC411="","",GC411+31))</f>
        <v/>
      </c>
      <c r="GJ411" t="str">
        <f>IF(GI411="","",TODAY()-GI411)</f>
        <v/>
      </c>
      <c r="GM411" t="str">
        <f>IF(GI411="","SIN ESTADO",IF(GK411&lt;&gt;"","PAGA",IF(GJ411&gt;0,"VENCIDA",IF(GJ411&gt;=-5,"POR VENCER","AL DÍA"))))</f>
        <v>SIN ESTADO</v>
      </c>
      <c r="GO411" t="str">
        <f>IF(N($H411)&lt;32,"",IF(GI411="","",GI411+31))</f>
        <v/>
      </c>
      <c r="GP411" t="str">
        <f>IF(GO411="","",TODAY()-GO411)</f>
        <v/>
      </c>
      <c r="GS411" t="str">
        <f>IF(GO411="","SIN ESTADO",IF(GQ411&lt;&gt;"","PAGA",IF(GP411&gt;0,"VENCIDA",IF(GP411&gt;=-5,"POR VENCER","AL DÍA"))))</f>
        <v>SIN ESTADO</v>
      </c>
      <c r="GU411" t="str">
        <f>IF(N($H411)&lt;33,"",IF(GO411="","",GO411+31))</f>
        <v/>
      </c>
      <c r="GV411" t="str">
        <f>IF(GU411="","",TODAY()-GU411)</f>
        <v/>
      </c>
      <c r="GY411" t="str">
        <f>IF(GU411="","SIN ESTADO",IF(GW411&lt;&gt;"","PAGA",IF(GV411&gt;0,"VENCIDA",IF(GV411&gt;=-5,"POR VENCER","AL DÍA"))))</f>
        <v>SIN ESTADO</v>
      </c>
      <c r="HA411" t="str">
        <f>IF(N($H411)&lt;34,"",IF(GU411="","",GU411+31))</f>
        <v/>
      </c>
      <c r="HB411" t="str">
        <f>IF(HA411="","",TODAY()-HA411)</f>
        <v/>
      </c>
      <c r="HE411" t="str">
        <f>IF(HA411="","SIN ESTADO",IF(HC411&lt;&gt;"","PAGA",IF(HB411&gt;0,"VENCIDA",IF(HB411&gt;=-5,"POR VENCER","AL DÍA"))))</f>
        <v>SIN ESTADO</v>
      </c>
      <c r="HG411" t="str">
        <f>IF(N($H411)&lt;35,"",IF(HA411="","",HA411+31))</f>
        <v/>
      </c>
      <c r="HH411" t="str">
        <f>IF(HG411="","",TODAY()-HG411)</f>
        <v/>
      </c>
      <c r="HK411" t="str">
        <f>IF(HG411="","SIN ESTADO",IF(HI411&lt;&gt;"","PAGA",IF(HH411&gt;0,"VENCIDA",IF(HH411&gt;=-5,"POR VENCER","AL DÍA"))))</f>
        <v>SIN ESTADO</v>
      </c>
      <c r="HM411" t="str">
        <f>IF(N($H411)&lt;36,"",IF(HG411="","",HG411+31))</f>
        <v/>
      </c>
      <c r="HN411" t="str">
        <f>IF(HM411="","",TODAY()-HM411)</f>
        <v/>
      </c>
      <c r="HQ411" t="str">
        <f>IF(HM411="","SIN ESTADO",IF(HO411&lt;&gt;"","PAGA",IF(HN411&gt;0,"VENCIDA",IF(HN411&gt;=-5,"POR VENCER","AL DÍA"))))</f>
        <v>SIN ESTADO</v>
      </c>
      <c r="HS411">
        <f>N411+T411+Z411+AF411+AL411+AR411+AX411+BD411+BJ411+BP411+BV411+CB411+CH411+CN411+CT411+CZ411+DF411+DL411+DR411+DX411+ED411+EJ411+EP411+EV411+FB411+FH411+FN411+FT411+FZ411+GF411+GL411+GR411+GX411+HD411+HJ411+HP411</f>
        <v>6250000</v>
      </c>
      <c r="HU411">
        <f>IFERROR(N($J411),0)</f>
        <v>1000000</v>
      </c>
      <c r="HW411">
        <f>SUMPRODUCT((MOD(COLUMN($M411:$HR411)-COLUMN($M411),6)=0)*ISNUMBER($M411:$HR411)*($M411:$HR411&gt;=RESUMEN!$C$26)*($M411:$HR411&lt;=RESUMEN!$C$27)*IFERROR(N($N411:$HS411),0))</f>
        <v>1000000</v>
      </c>
      <c r="HX411">
        <f>SUMPRODUCT((MOD(COLUMN($M411:$HR411)-COLUMN($M411),6)=0)*ISNUMBER($M411:$HR411)*($M411:$HR411&gt;=RESUMEN!$C$26)*($M411:$HR411&lt;=RESUMEN!$C$27))</f>
        <v>1</v>
      </c>
    </row>
    <row r="412">
      <c r="B412">
        <f>VENTAS!A411</f>
        <v>409</v>
      </c>
      <c r="C412" t="str">
        <f>VENTAS!B411</f>
        <v xml:space="preserve">LC2 - 39 - 10 </v>
      </c>
      <c r="D412" t="str">
        <f>VENTAS!C411</f>
        <v>VENDIDO</v>
      </c>
      <c r="E412">
        <f>VENTAS!D411</f>
        <v>28000000</v>
      </c>
      <c r="F412">
        <f>VENTAS!J411</f>
        <v>24000000</v>
      </c>
      <c r="G412">
        <f>VENTAS!F411</f>
        <v>46095</v>
      </c>
      <c r="H412">
        <f>VENTAS!K411</f>
        <v>24</v>
      </c>
      <c r="I412" t="str">
        <f>VENTAS!M411</f>
        <v xml:space="preserve">14 DE CADA MES </v>
      </c>
      <c r="J412">
        <f>VENTAS!L411</f>
        <v>1000000</v>
      </c>
      <c r="K412">
        <f>IF(N($H412)&lt;1,"",$G412+31)</f>
        <v>46126</v>
      </c>
      <c r="L412">
        <f>IF(K412="","",TODAY()-K412)</f>
        <v>192</v>
      </c>
      <c r="M412">
        <v>46118</v>
      </c>
      <c r="N412">
        <v>1000000</v>
      </c>
      <c r="O412" t="str">
        <f>IF(K412="","SIN ESTADO",IF(M412&lt;&gt;"","PAGA",IF(L412&gt;0,"VENCIDA",IF(L412&gt;=-5,"POR VENCER","AL DÍA"))))</f>
        <v>PAGA</v>
      </c>
      <c r="P412" t="str">
        <v>TRANSFERENCIA</v>
      </c>
      <c r="Q412">
        <f>IF(N($H412)&lt;2,"",IF(K412="","",K412+31))</f>
        <v>46157</v>
      </c>
      <c r="R412">
        <f>IF(Q412="","",TODAY()-Q412)</f>
        <v>161</v>
      </c>
      <c r="S412">
        <v>46151</v>
      </c>
      <c r="T412">
        <v>1000000</v>
      </c>
      <c r="U412" t="str">
        <f>IF(Q412="","SIN ESTADO",IF(S412&lt;&gt;"","PAGA",IF(R412&gt;0,"VENCIDA",IF(R412&gt;=-5,"POR VENCER","AL DÍA"))))</f>
        <v>PAGA</v>
      </c>
      <c r="V412" t="str">
        <v>TRANSFERENCIA</v>
      </c>
      <c r="W412">
        <f>IF(N($H412)&lt;3,"",IF(Q412="","",Q412+31))</f>
        <v>46188</v>
      </c>
      <c r="X412">
        <f>IF(W412="","",TODAY()-W412)</f>
        <v>130</v>
      </c>
      <c r="Y412">
        <v>46183</v>
      </c>
      <c r="Z412">
        <v>1000000</v>
      </c>
      <c r="AA412" t="str">
        <f>IF(W412="","SIN ESTADO",IF(Y412&lt;&gt;"","PAGA",IF(X412&gt;0,"VENCIDA",IF(X412&gt;=-5,"POR VENCER","AL DÍA"))))</f>
        <v>PAGA</v>
      </c>
      <c r="AB412" t="str">
        <v>TRANSFERENCIA</v>
      </c>
      <c r="AC412">
        <f>IF(N($H412)&lt;4,"",IF(W412="","",W412+31))</f>
        <v>46219</v>
      </c>
      <c r="AD412">
        <f>IF(AC412="","",TODAY()-AC412)</f>
        <v>99</v>
      </c>
      <c r="AE412">
        <v>46201</v>
      </c>
      <c r="AF412">
        <v>1000000</v>
      </c>
      <c r="AG412" t="str">
        <f>IF(AC412="","SIN ESTADO",IF(AE412&lt;&gt;"","PAGA",IF(AD412&gt;0,"VENCIDA",IF(AD412&gt;=-5,"POR VENCER","AL DÍA"))))</f>
        <v>PAGA</v>
      </c>
      <c r="AH412" t="str">
        <v>TRANSFERENCIA</v>
      </c>
      <c r="AI412">
        <f>IF(N($H412)&lt;5,"",IF(AC412="","",AC412+31))</f>
        <v>46250</v>
      </c>
      <c r="AJ412">
        <f>IF(AI412="","",TODAY()-AI412)</f>
        <v>68</v>
      </c>
      <c r="AK412">
        <v>46260</v>
      </c>
      <c r="AL412">
        <v>1000000</v>
      </c>
      <c r="AM412" t="str">
        <f>IF(AI412="","SIN ESTADO",IF(AK412&lt;&gt;"","PAGA",IF(AJ412&gt;0,"VENCIDA",IF(AJ412&gt;=-5,"POR VENCER","AL DÍA"))))</f>
        <v>PAGA</v>
      </c>
      <c r="AN412" t="str">
        <v>TRANSFERENCIA</v>
      </c>
      <c r="AO412">
        <f>IF(N($H412)&lt;6,"",IF(AI412="","",AI412+31))</f>
        <v>46281</v>
      </c>
      <c r="AP412">
        <f>IF(AO412="","",TODAY()-AO412)</f>
        <v>37</v>
      </c>
      <c r="AQ412">
        <v>46290</v>
      </c>
      <c r="AR412">
        <v>1000000</v>
      </c>
      <c r="AS412" t="str">
        <f>IF(AO412="","SIN ESTADO",IF(AQ412&lt;&gt;"","PAGA",IF(AP412&gt;0,"VENCIDA",IF(AP412&gt;=-5,"POR VENCER","AL DÍA"))))</f>
        <v>PAGA</v>
      </c>
      <c r="AT412" t="str">
        <v>TRANSFERENCIA</v>
      </c>
      <c r="AU412">
        <f>IF(N($H412)&lt;7,"",IF(AO412="","",AO412+31))</f>
        <v>46312</v>
      </c>
      <c r="AV412">
        <f>IF(AU412="","",TODAY()-AU412)</f>
        <v>6</v>
      </c>
      <c r="AY412" t="str">
        <f>IF(AU412="","SIN ESTADO",IF(AW412&lt;&gt;"","PAGA",IF(AV412&gt;0,"VENCIDA",IF(AV412&gt;=-5,"POR VENCER","AL DÍA"))))</f>
        <v>VENCIDA</v>
      </c>
      <c r="BA412">
        <f>IF(N($H412)&lt;8,"",IF(AU412="","",AU412+31))</f>
        <v>46343</v>
      </c>
      <c r="BB412">
        <f>IF(BA412="","",TODAY()-BA412)</f>
        <v>-25</v>
      </c>
      <c r="BE412" t="str">
        <f>IF(BA412="","SIN ESTADO",IF(BC412&lt;&gt;"","PAGA",IF(BB412&gt;0,"VENCIDA",IF(BB412&gt;=-5,"POR VENCER","AL DÍA"))))</f>
        <v>AL DÍA</v>
      </c>
      <c r="BG412">
        <f>IF(N($H412)&lt;9,"",IF(BA412="","",BA412+31))</f>
        <v>46374</v>
      </c>
      <c r="BH412">
        <f>IF(BG412="","",TODAY()-BG412)</f>
        <v>-56</v>
      </c>
      <c r="BK412" t="str">
        <f>IF(BG412="","SIN ESTADO",IF(BI412&lt;&gt;"","PAGA",IF(BH412&gt;0,"VENCIDA",IF(BH412&gt;=-5,"POR VENCER","AL DÍA"))))</f>
        <v>AL DÍA</v>
      </c>
      <c r="BM412">
        <f>IF(N($H412)&lt;10,"",IF(BG412="","",BG412+31))</f>
        <v>46405</v>
      </c>
      <c r="BN412">
        <f>IF(BM412="","",TODAY()-BM412)</f>
        <v>-87</v>
      </c>
      <c r="BQ412" t="str">
        <f>IF(BM412="","SIN ESTADO",IF(BO412&lt;&gt;"","PAGA",IF(BN412&gt;0,"VENCIDA",IF(BN412&gt;=-5,"POR VENCER","AL DÍA"))))</f>
        <v>AL DÍA</v>
      </c>
      <c r="BS412">
        <f>IF(N($H412)&lt;11,"",IF(BM412="","",BM412+31))</f>
        <v>46436</v>
      </c>
      <c r="BT412">
        <f>IF(BS412="","",TODAY()-BS412)</f>
        <v>-118</v>
      </c>
      <c r="BW412" t="str">
        <f>IF(BS412="","SIN ESTADO",IF(BU412&lt;&gt;"","PAGA",IF(BT412&gt;0,"VENCIDA",IF(BT412&gt;=-5,"POR VENCER","AL DÍA"))))</f>
        <v>AL DÍA</v>
      </c>
      <c r="BY412">
        <f>IF(N($H412)&lt;12,"",IF(BS412="","",BS412+31))</f>
        <v>46467</v>
      </c>
      <c r="BZ412">
        <f>IF(BY412="","",TODAY()-BY412)</f>
        <v>-149</v>
      </c>
      <c r="CC412" t="str">
        <f>IF(BY412="","SIN ESTADO",IF(CA412&lt;&gt;"","PAGA",IF(BZ412&gt;0,"VENCIDA",IF(BZ412&gt;=-5,"POR VENCER","AL DÍA"))))</f>
        <v>AL DÍA</v>
      </c>
      <c r="CE412">
        <f>IF(N($H412)&lt;13,"",IF(BY412="","",BY412+31))</f>
        <v>46498</v>
      </c>
      <c r="CF412">
        <f>IF(CE412="","",TODAY()-CE412)</f>
        <v>-180</v>
      </c>
      <c r="CI412" t="str">
        <f>IF(CE412="","SIN ESTADO",IF(CG412&lt;&gt;"","PAGA",IF(CF412&gt;0,"VENCIDA",IF(CF412&gt;=-5,"POR VENCER","AL DÍA"))))</f>
        <v>AL DÍA</v>
      </c>
      <c r="CK412">
        <f>IF(N($H412)&lt;14,"",IF(CE412="","",CE412+31))</f>
        <v>46529</v>
      </c>
      <c r="CL412">
        <f>IF(CK412="","",TODAY()-CK412)</f>
        <v>-211</v>
      </c>
      <c r="CO412" t="str">
        <f>IF(CK412="","SIN ESTADO",IF(CM412&lt;&gt;"","PAGA",IF(CL412&gt;0,"VENCIDA",IF(CL412&gt;=-5,"POR VENCER","AL DÍA"))))</f>
        <v>AL DÍA</v>
      </c>
      <c r="CQ412">
        <f>IF(N($H412)&lt;15,"",IF(CK412="","",CK412+31))</f>
        <v>46560</v>
      </c>
      <c r="CR412">
        <f>IF(CQ412="","",TODAY()-CQ412)</f>
        <v>-242</v>
      </c>
      <c r="CU412" t="str">
        <f>IF(CQ412="","SIN ESTADO",IF(CS412&lt;&gt;"","PAGA",IF(CR412&gt;0,"VENCIDA",IF(CR412&gt;=-5,"POR VENCER","AL DÍA"))))</f>
        <v>AL DÍA</v>
      </c>
      <c r="CW412">
        <f>IF(N($H412)&lt;16,"",IF(CQ412="","",CQ412+31))</f>
        <v>46591</v>
      </c>
      <c r="CX412">
        <f>IF(CW412="","",TODAY()-CW412)</f>
        <v>-273</v>
      </c>
      <c r="DA412" t="str">
        <f>IF(CW412="","SIN ESTADO",IF(CY412&lt;&gt;"","PAGA",IF(CX412&gt;0,"VENCIDA",IF(CX412&gt;=-5,"POR VENCER","AL DÍA"))))</f>
        <v>AL DÍA</v>
      </c>
      <c r="DC412">
        <f>IF(N($H412)&lt;17,"",IF(CW412="","",CW412+31))</f>
        <v>46622</v>
      </c>
      <c r="DD412">
        <f>IF(DC412="","",TODAY()-DC412)</f>
        <v>-304</v>
      </c>
      <c r="DG412" t="str">
        <f>IF(DC412="","SIN ESTADO",IF(DE412&lt;&gt;"","PAGA",IF(DD412&gt;0,"VENCIDA",IF(DD412&gt;=-5,"POR VENCER","AL DÍA"))))</f>
        <v>AL DÍA</v>
      </c>
      <c r="DI412">
        <f>IF(N($H412)&lt;18,"",IF(DC412="","",DC412+31))</f>
        <v>46653</v>
      </c>
      <c r="DJ412">
        <f>IF(DI412="","",TODAY()-DI412)</f>
        <v>-335</v>
      </c>
      <c r="DM412" t="str">
        <f>IF(DI412="","SIN ESTADO",IF(DK412&lt;&gt;"","PAGA",IF(DJ412&gt;0,"VENCIDA",IF(DJ412&gt;=-5,"POR VENCER","AL DÍA"))))</f>
        <v>AL DÍA</v>
      </c>
      <c r="DO412">
        <f>IF(N($H412)&lt;19,"",IF(DI412="","",DI412+31))</f>
        <v>46684</v>
      </c>
      <c r="DP412">
        <f>IF(DO412="","",TODAY()-DO412)</f>
        <v>-366</v>
      </c>
      <c r="DS412" t="str">
        <f>IF(DO412="","SIN ESTADO",IF(DQ412&lt;&gt;"","PAGA",IF(DP412&gt;0,"VENCIDA",IF(DP412&gt;=-5,"POR VENCER","AL DÍA"))))</f>
        <v>AL DÍA</v>
      </c>
      <c r="DU412">
        <f>IF(N($H412)&lt;20,"",IF(DO412="","",DO412+31))</f>
        <v>46715</v>
      </c>
      <c r="DV412">
        <f>IF(DU412="","",TODAY()-DU412)</f>
        <v>-397</v>
      </c>
      <c r="DY412" t="str">
        <f>IF(DU412="","SIN ESTADO",IF(DW412&lt;&gt;"","PAGA",IF(DV412&gt;0,"VENCIDA",IF(DV412&gt;=-5,"POR VENCER","AL DÍA"))))</f>
        <v>AL DÍA</v>
      </c>
      <c r="EA412">
        <f>IF(N($H412)&lt;21,"",IF(DU412="","",DU412+31))</f>
        <v>46746</v>
      </c>
      <c r="EB412">
        <f>IF(EA412="","",TODAY()-EA412)</f>
        <v>-428</v>
      </c>
      <c r="EE412" t="str">
        <f>IF(EA412="","SIN ESTADO",IF(EC412&lt;&gt;"","PAGA",IF(EB412&gt;0,"VENCIDA",IF(EB412&gt;=-5,"POR VENCER","AL DÍA"))))</f>
        <v>AL DÍA</v>
      </c>
      <c r="EG412">
        <f>IF(N($H412)&lt;22,"",IF(EA412="","",EA412+31))</f>
        <v>46777</v>
      </c>
      <c r="EH412">
        <f>IF(EG412="","",TODAY()-EG412)</f>
        <v>-459</v>
      </c>
      <c r="EK412" t="str">
        <f>IF(EG412="","SIN ESTADO",IF(EI412&lt;&gt;"","PAGA",IF(EH412&gt;0,"VENCIDA",IF(EH412&gt;=-5,"POR VENCER","AL DÍA"))))</f>
        <v>AL DÍA</v>
      </c>
      <c r="EM412">
        <f>IF(N($H412)&lt;23,"",IF(EG412="","",EG412+31))</f>
        <v>46808</v>
      </c>
      <c r="EN412">
        <f>IF(EM412="","",TODAY()-EM412)</f>
        <v>-490</v>
      </c>
      <c r="EQ412" t="str">
        <f>IF(EM412="","SIN ESTADO",IF(EO412&lt;&gt;"","PAGA",IF(EN412&gt;0,"VENCIDA",IF(EN412&gt;=-5,"POR VENCER","AL DÍA"))))</f>
        <v>AL DÍA</v>
      </c>
      <c r="ES412">
        <f>IF(N($H412)&lt;24,"",IF(EM412="","",EM412+31))</f>
        <v>46839</v>
      </c>
      <c r="ET412">
        <f>IF(ES412="","",TODAY()-ES412)</f>
        <v>-521</v>
      </c>
      <c r="EW412" t="str">
        <f>IF(ES412="","SIN ESTADO",IF(EU412&lt;&gt;"","PAGA",IF(ET412&gt;0,"VENCIDA",IF(ET412&gt;=-5,"POR VENCER","AL DÍA"))))</f>
        <v>AL DÍA</v>
      </c>
      <c r="EY412" t="str">
        <f>IF(N($H412)&lt;25,"",IF(ES412="","",ES412+31))</f>
        <v/>
      </c>
      <c r="EZ412" t="str">
        <f>IF(EY412="","",TODAY()-EY412)</f>
        <v/>
      </c>
      <c r="FC412" t="str">
        <f>IF(EY412="","SIN ESTADO",IF(FA412&lt;&gt;"","PAGA",IF(EZ412&gt;0,"VENCIDA",IF(EZ412&gt;=-5,"POR VENCER","AL DÍA"))))</f>
        <v>SIN ESTADO</v>
      </c>
      <c r="FE412" t="str">
        <f>IF(N($H412)&lt;26,"",IF(EY412="","",EY412+31))</f>
        <v/>
      </c>
      <c r="FF412" t="str">
        <f>IF(FE412="","",TODAY()-FE412)</f>
        <v/>
      </c>
      <c r="FI412" t="str">
        <f>IF(FE412="","SIN ESTADO",IF(FG412&lt;&gt;"","PAGA",IF(FF412&gt;0,"VENCIDA",IF(FF412&gt;=-5,"POR VENCER","AL DÍA"))))</f>
        <v>SIN ESTADO</v>
      </c>
      <c r="FK412" t="str">
        <f>IF(N($H412)&lt;27,"",IF(FE412="","",FE412+31))</f>
        <v/>
      </c>
      <c r="FL412" t="str">
        <f>IF(FK412="","",TODAY()-FK412)</f>
        <v/>
      </c>
      <c r="FO412" t="str">
        <f>IF(FK412="","SIN ESTADO",IF(FM412&lt;&gt;"","PAGA",IF(FL412&gt;0,"VENCIDA",IF(FL412&gt;=-5,"POR VENCER","AL DÍA"))))</f>
        <v>SIN ESTADO</v>
      </c>
      <c r="FQ412" t="str">
        <f>IF(N($H412)&lt;28,"",IF(FK412="","",FK412+31))</f>
        <v/>
      </c>
      <c r="FR412" t="str">
        <f>IF(FQ412="","",TODAY()-FQ412)</f>
        <v/>
      </c>
      <c r="FU412" t="str">
        <f>IF(FQ412="","SIN ESTADO",IF(FS412&lt;&gt;"","PAGA",IF(FR412&gt;0,"VENCIDA",IF(FR412&gt;=-5,"POR VENCER","AL DÍA"))))</f>
        <v>SIN ESTADO</v>
      </c>
      <c r="FW412" t="str">
        <f>IF(N($H412)&lt;29,"",IF(FQ412="","",FQ412+31))</f>
        <v/>
      </c>
      <c r="FX412" t="str">
        <f>IF(FW412="","",TODAY()-FW412)</f>
        <v/>
      </c>
      <c r="GA412" t="str">
        <f>IF(FW412="","SIN ESTADO",IF(FY412&lt;&gt;"","PAGA",IF(FX412&gt;0,"VENCIDA",IF(FX412&gt;=-5,"POR VENCER","AL DÍA"))))</f>
        <v>SIN ESTADO</v>
      </c>
      <c r="GC412" t="str">
        <f>IF(N($H412)&lt;30,"",IF(FW412="","",FW412+31))</f>
        <v/>
      </c>
      <c r="GD412" t="str">
        <f>IF(GC412="","",TODAY()-GC412)</f>
        <v/>
      </c>
      <c r="GG412" t="str">
        <f>IF(GC412="","SIN ESTADO",IF(GE412&lt;&gt;"","PAGA",IF(GD412&gt;0,"VENCIDA",IF(GD412&gt;=-5,"POR VENCER","AL DÍA"))))</f>
        <v>SIN ESTADO</v>
      </c>
      <c r="GI412" t="str">
        <f>IF(N($H412)&lt;31,"",IF(GC412="","",GC412+31))</f>
        <v/>
      </c>
      <c r="GJ412" t="str">
        <f>IF(GI412="","",TODAY()-GI412)</f>
        <v/>
      </c>
      <c r="GM412" t="str">
        <f>IF(GI412="","SIN ESTADO",IF(GK412&lt;&gt;"","PAGA",IF(GJ412&gt;0,"VENCIDA",IF(GJ412&gt;=-5,"POR VENCER","AL DÍA"))))</f>
        <v>SIN ESTADO</v>
      </c>
      <c r="GO412" t="str">
        <f>IF(N($H412)&lt;32,"",IF(GI412="","",GI412+31))</f>
        <v/>
      </c>
      <c r="GP412" t="str">
        <f>IF(GO412="","",TODAY()-GO412)</f>
        <v/>
      </c>
      <c r="GS412" t="str">
        <f>IF(GO412="","SIN ESTADO",IF(GQ412&lt;&gt;"","PAGA",IF(GP412&gt;0,"VENCIDA",IF(GP412&gt;=-5,"POR VENCER","AL DÍA"))))</f>
        <v>SIN ESTADO</v>
      </c>
      <c r="GU412" t="str">
        <f>IF(N($H412)&lt;33,"",IF(GO412="","",GO412+31))</f>
        <v/>
      </c>
      <c r="GV412" t="str">
        <f>IF(GU412="","",TODAY()-GU412)</f>
        <v/>
      </c>
      <c r="GY412" t="str">
        <f>IF(GU412="","SIN ESTADO",IF(GW412&lt;&gt;"","PAGA",IF(GV412&gt;0,"VENCIDA",IF(GV412&gt;=-5,"POR VENCER","AL DÍA"))))</f>
        <v>SIN ESTADO</v>
      </c>
      <c r="HA412" t="str">
        <f>IF(N($H412)&lt;34,"",IF(GU412="","",GU412+31))</f>
        <v/>
      </c>
      <c r="HB412" t="str">
        <f>IF(HA412="","",TODAY()-HA412)</f>
        <v/>
      </c>
      <c r="HE412" t="str">
        <f>IF(HA412="","SIN ESTADO",IF(HC412&lt;&gt;"","PAGA",IF(HB412&gt;0,"VENCIDA",IF(HB412&gt;=-5,"POR VENCER","AL DÍA"))))</f>
        <v>SIN ESTADO</v>
      </c>
      <c r="HG412" t="str">
        <f>IF(N($H412)&lt;35,"",IF(HA412="","",HA412+31))</f>
        <v/>
      </c>
      <c r="HH412" t="str">
        <f>IF(HG412="","",TODAY()-HG412)</f>
        <v/>
      </c>
      <c r="HK412" t="str">
        <f>IF(HG412="","SIN ESTADO",IF(HI412&lt;&gt;"","PAGA",IF(HH412&gt;0,"VENCIDA",IF(HH412&gt;=-5,"POR VENCER","AL DÍA"))))</f>
        <v>SIN ESTADO</v>
      </c>
      <c r="HM412" t="str">
        <f>IF(N($H412)&lt;36,"",IF(HG412="","",HG412+31))</f>
        <v/>
      </c>
      <c r="HN412" t="str">
        <f>IF(HM412="","",TODAY()-HM412)</f>
        <v/>
      </c>
      <c r="HQ412" t="str">
        <f>IF(HM412="","SIN ESTADO",IF(HO412&lt;&gt;"","PAGA",IF(HN412&gt;0,"VENCIDA",IF(HN412&gt;=-5,"POR VENCER","AL DÍA"))))</f>
        <v>SIN ESTADO</v>
      </c>
      <c r="HS412">
        <f>N412+T412+Z412+AF412+AL412+AR412+AX412+BD412+BJ412+BP412+BV412+CB412+CH412+CN412+CT412+CZ412+DF412+DL412+DR412+DX412+ED412+EJ412+EP412+EV412+FB412+FH412+FN412+FT412+FZ412+GF412+GL412+GR412+GX412+HD412+HJ412+HP412</f>
        <v>6000000</v>
      </c>
      <c r="HU412">
        <f>IFERROR(N($J412),0)</f>
        <v>1000000</v>
      </c>
      <c r="HW412">
        <f>SUMPRODUCT((MOD(COLUMN($M412:$HR412)-COLUMN($M412),6)=0)*ISNUMBER($M412:$HR412)*($M412:$HR412&gt;=RESUMEN!$C$26)*($M412:$HR412&lt;=RESUMEN!$C$27)*IFERROR(N($N412:$HS412),0))</f>
        <v>1000000</v>
      </c>
      <c r="HX412">
        <f>SUMPRODUCT((MOD(COLUMN($M412:$HR412)-COLUMN($M412),6)=0)*ISNUMBER($M412:$HR412)*($M412:$HR412&gt;=RESUMEN!$C$26)*($M412:$HR412&lt;=RESUMEN!$C$27))</f>
        <v>1</v>
      </c>
    </row>
    <row r="413">
      <c r="B413">
        <f>VENTAS!A412</f>
        <v>410</v>
      </c>
      <c r="C413" t="str">
        <f>VENTAS!B412</f>
        <v xml:space="preserve">LC2 - 39 - 11 </v>
      </c>
      <c r="D413" t="str">
        <f>VENTAS!C412</f>
        <v>VENDIDO</v>
      </c>
      <c r="E413">
        <f>VENTAS!D412</f>
        <v>28000000</v>
      </c>
      <c r="F413">
        <f>VENTAS!J412</f>
        <v>24000000</v>
      </c>
      <c r="G413">
        <f>VENTAS!F412</f>
        <v>46095</v>
      </c>
      <c r="H413">
        <f>VENTAS!K412</f>
        <v>24</v>
      </c>
      <c r="I413" t="str">
        <f>VENTAS!M412</f>
        <v xml:space="preserve">14 DE CADA MES </v>
      </c>
      <c r="J413">
        <f>VENTAS!L412</f>
        <v>1000000</v>
      </c>
      <c r="K413">
        <f>IF(N($H413)&lt;1,"",$G413+31)</f>
        <v>46126</v>
      </c>
      <c r="L413">
        <f>IF(K413="","",TODAY()-K413)</f>
        <v>192</v>
      </c>
      <c r="M413">
        <v>46118</v>
      </c>
      <c r="N413">
        <v>1000000</v>
      </c>
      <c r="O413" t="str">
        <f>IF(K413="","SIN ESTADO",IF(M413&lt;&gt;"","PAGA",IF(L413&gt;0,"VENCIDA",IF(L413&gt;=-5,"POR VENCER","AL DÍA"))))</f>
        <v>PAGA</v>
      </c>
      <c r="P413" t="str">
        <v>TRANSFERENCIA</v>
      </c>
      <c r="Q413">
        <f>IF(N($H413)&lt;2,"",IF(K413="","",K413+31))</f>
        <v>46157</v>
      </c>
      <c r="R413">
        <f>IF(Q413="","",TODAY()-Q413)</f>
        <v>161</v>
      </c>
      <c r="S413">
        <v>46151</v>
      </c>
      <c r="T413">
        <v>1000000</v>
      </c>
      <c r="U413" t="str">
        <f>IF(Q413="","SIN ESTADO",IF(S413&lt;&gt;"","PAGA",IF(R413&gt;0,"VENCIDA",IF(R413&gt;=-5,"POR VENCER","AL DÍA"))))</f>
        <v>PAGA</v>
      </c>
      <c r="V413" t="str">
        <v>TRANSFERENCIA</v>
      </c>
      <c r="W413">
        <f>IF(N($H413)&lt;3,"",IF(Q413="","",Q413+31))</f>
        <v>46188</v>
      </c>
      <c r="X413">
        <f>IF(W413="","",TODAY()-W413)</f>
        <v>130</v>
      </c>
      <c r="Y413">
        <v>46183</v>
      </c>
      <c r="Z413">
        <v>1000000</v>
      </c>
      <c r="AA413" t="str">
        <f>IF(W413="","SIN ESTADO",IF(Y413&lt;&gt;"","PAGA",IF(X413&gt;0,"VENCIDA",IF(X413&gt;=-5,"POR VENCER","AL DÍA"))))</f>
        <v>PAGA</v>
      </c>
      <c r="AB413" t="str">
        <v>TRANSFERENCIA</v>
      </c>
      <c r="AC413">
        <f>IF(N($H413)&lt;4,"",IF(W413="","",W413+31))</f>
        <v>46219</v>
      </c>
      <c r="AD413">
        <f>IF(AC413="","",TODAY()-AC413)</f>
        <v>99</v>
      </c>
      <c r="AE413">
        <v>46201</v>
      </c>
      <c r="AF413">
        <v>1000000</v>
      </c>
      <c r="AG413" t="str">
        <f>IF(AC413="","SIN ESTADO",IF(AE413&lt;&gt;"","PAGA",IF(AD413&gt;0,"VENCIDA",IF(AD413&gt;=-5,"POR VENCER","AL DÍA"))))</f>
        <v>PAGA</v>
      </c>
      <c r="AH413" t="str">
        <v>TRANSFERENCIA</v>
      </c>
      <c r="AI413">
        <f>IF(N($H413)&lt;5,"",IF(AC413="","",AC413+31))</f>
        <v>46250</v>
      </c>
      <c r="AJ413">
        <f>IF(AI413="","",TODAY()-AI413)</f>
        <v>68</v>
      </c>
      <c r="AK413">
        <v>46249</v>
      </c>
      <c r="AL413">
        <v>1000000</v>
      </c>
      <c r="AM413" t="str">
        <f>IF(AI413="","SIN ESTADO",IF(AK413&lt;&gt;"","PAGA",IF(AJ413&gt;0,"VENCIDA",IF(AJ413&gt;=-5,"POR VENCER","AL DÍA"))))</f>
        <v>PAGA</v>
      </c>
      <c r="AN413" t="str">
        <v>TRANSFERENCIA</v>
      </c>
      <c r="AO413">
        <f>IF(N($H413)&lt;6,"",IF(AI413="","",AI413+31))</f>
        <v>46281</v>
      </c>
      <c r="AP413">
        <f>IF(AO413="","",TODAY()-AO413)</f>
        <v>37</v>
      </c>
      <c r="AQ413">
        <v>46259</v>
      </c>
      <c r="AR413">
        <v>1000000</v>
      </c>
      <c r="AS413" t="str">
        <f>IF(AO413="","SIN ESTADO",IF(AQ413&lt;&gt;"","PAGA",IF(AP413&gt;0,"VENCIDA",IF(AP413&gt;=-5,"POR VENCER","AL DÍA"))))</f>
        <v>PAGA</v>
      </c>
      <c r="AT413" t="str">
        <v>TRANSFERENCIA</v>
      </c>
      <c r="AU413">
        <f>IF(N($H413)&lt;7,"",IF(AO413="","",AO413+31))</f>
        <v>46312</v>
      </c>
      <c r="AV413">
        <f>IF(AU413="","",TODAY()-AU413)</f>
        <v>6</v>
      </c>
      <c r="AY413" t="str">
        <f>IF(AU413="","SIN ESTADO",IF(AW413&lt;&gt;"","PAGA",IF(AV413&gt;0,"VENCIDA",IF(AV413&gt;=-5,"POR VENCER","AL DÍA"))))</f>
        <v>VENCIDA</v>
      </c>
      <c r="BA413">
        <f>IF(N($H413)&lt;8,"",IF(AU413="","",AU413+31))</f>
        <v>46343</v>
      </c>
      <c r="BB413">
        <f>IF(BA413="","",TODAY()-BA413)</f>
        <v>-25</v>
      </c>
      <c r="BE413" t="str">
        <f>IF(BA413="","SIN ESTADO",IF(BC413&lt;&gt;"","PAGA",IF(BB413&gt;0,"VENCIDA",IF(BB413&gt;=-5,"POR VENCER","AL DÍA"))))</f>
        <v>AL DÍA</v>
      </c>
      <c r="BG413">
        <f>IF(N($H413)&lt;9,"",IF(BA413="","",BA413+31))</f>
        <v>46374</v>
      </c>
      <c r="BH413">
        <f>IF(BG413="","",TODAY()-BG413)</f>
        <v>-56</v>
      </c>
      <c r="BK413" t="str">
        <f>IF(BG413="","SIN ESTADO",IF(BI413&lt;&gt;"","PAGA",IF(BH413&gt;0,"VENCIDA",IF(BH413&gt;=-5,"POR VENCER","AL DÍA"))))</f>
        <v>AL DÍA</v>
      </c>
      <c r="BM413">
        <f>IF(N($H413)&lt;10,"",IF(BG413="","",BG413+31))</f>
        <v>46405</v>
      </c>
      <c r="BN413">
        <f>IF(BM413="","",TODAY()-BM413)</f>
        <v>-87</v>
      </c>
      <c r="BQ413" t="str">
        <f>IF(BM413="","SIN ESTADO",IF(BO413&lt;&gt;"","PAGA",IF(BN413&gt;0,"VENCIDA",IF(BN413&gt;=-5,"POR VENCER","AL DÍA"))))</f>
        <v>AL DÍA</v>
      </c>
      <c r="BS413">
        <f>IF(N($H413)&lt;11,"",IF(BM413="","",BM413+31))</f>
        <v>46436</v>
      </c>
      <c r="BT413">
        <f>IF(BS413="","",TODAY()-BS413)</f>
        <v>-118</v>
      </c>
      <c r="BW413" t="str">
        <f>IF(BS413="","SIN ESTADO",IF(BU413&lt;&gt;"","PAGA",IF(BT413&gt;0,"VENCIDA",IF(BT413&gt;=-5,"POR VENCER","AL DÍA"))))</f>
        <v>AL DÍA</v>
      </c>
      <c r="BY413">
        <f>IF(N($H413)&lt;12,"",IF(BS413="","",BS413+31))</f>
        <v>46467</v>
      </c>
      <c r="BZ413">
        <f>IF(BY413="","",TODAY()-BY413)</f>
        <v>-149</v>
      </c>
      <c r="CC413" t="str">
        <f>IF(BY413="","SIN ESTADO",IF(CA413&lt;&gt;"","PAGA",IF(BZ413&gt;0,"VENCIDA",IF(BZ413&gt;=-5,"POR VENCER","AL DÍA"))))</f>
        <v>AL DÍA</v>
      </c>
      <c r="CE413">
        <f>IF(N($H413)&lt;13,"",IF(BY413="","",BY413+31))</f>
        <v>46498</v>
      </c>
      <c r="CF413">
        <f>IF(CE413="","",TODAY()-CE413)</f>
        <v>-180</v>
      </c>
      <c r="CI413" t="str">
        <f>IF(CE413="","SIN ESTADO",IF(CG413&lt;&gt;"","PAGA",IF(CF413&gt;0,"VENCIDA",IF(CF413&gt;=-5,"POR VENCER","AL DÍA"))))</f>
        <v>AL DÍA</v>
      </c>
      <c r="CK413">
        <f>IF(N($H413)&lt;14,"",IF(CE413="","",CE413+31))</f>
        <v>46529</v>
      </c>
      <c r="CL413">
        <f>IF(CK413="","",TODAY()-CK413)</f>
        <v>-211</v>
      </c>
      <c r="CO413" t="str">
        <f>IF(CK413="","SIN ESTADO",IF(CM413&lt;&gt;"","PAGA",IF(CL413&gt;0,"VENCIDA",IF(CL413&gt;=-5,"POR VENCER","AL DÍA"))))</f>
        <v>AL DÍA</v>
      </c>
      <c r="CQ413">
        <f>IF(N($H413)&lt;15,"",IF(CK413="","",CK413+31))</f>
        <v>46560</v>
      </c>
      <c r="CR413">
        <f>IF(CQ413="","",TODAY()-CQ413)</f>
        <v>-242</v>
      </c>
      <c r="CU413" t="str">
        <f>IF(CQ413="","SIN ESTADO",IF(CS413&lt;&gt;"","PAGA",IF(CR413&gt;0,"VENCIDA",IF(CR413&gt;=-5,"POR VENCER","AL DÍA"))))</f>
        <v>AL DÍA</v>
      </c>
      <c r="CW413">
        <f>IF(N($H413)&lt;16,"",IF(CQ413="","",CQ413+31))</f>
        <v>46591</v>
      </c>
      <c r="CX413">
        <f>IF(CW413="","",TODAY()-CW413)</f>
        <v>-273</v>
      </c>
      <c r="DA413" t="str">
        <f>IF(CW413="","SIN ESTADO",IF(CY413&lt;&gt;"","PAGA",IF(CX413&gt;0,"VENCIDA",IF(CX413&gt;=-5,"POR VENCER","AL DÍA"))))</f>
        <v>AL DÍA</v>
      </c>
      <c r="DC413">
        <f>IF(N($H413)&lt;17,"",IF(CW413="","",CW413+31))</f>
        <v>46622</v>
      </c>
      <c r="DD413">
        <f>IF(DC413="","",TODAY()-DC413)</f>
        <v>-304</v>
      </c>
      <c r="DG413" t="str">
        <f>IF(DC413="","SIN ESTADO",IF(DE413&lt;&gt;"","PAGA",IF(DD413&gt;0,"VENCIDA",IF(DD413&gt;=-5,"POR VENCER","AL DÍA"))))</f>
        <v>AL DÍA</v>
      </c>
      <c r="DI413">
        <f>IF(N($H413)&lt;18,"",IF(DC413="","",DC413+31))</f>
        <v>46653</v>
      </c>
      <c r="DJ413">
        <f>IF(DI413="","",TODAY()-DI413)</f>
        <v>-335</v>
      </c>
      <c r="DM413" t="str">
        <f>IF(DI413="","SIN ESTADO",IF(DK413&lt;&gt;"","PAGA",IF(DJ413&gt;0,"VENCIDA",IF(DJ413&gt;=-5,"POR VENCER","AL DÍA"))))</f>
        <v>AL DÍA</v>
      </c>
      <c r="DO413">
        <f>IF(N($H413)&lt;19,"",IF(DI413="","",DI413+31))</f>
        <v>46684</v>
      </c>
      <c r="DP413">
        <f>IF(DO413="","",TODAY()-DO413)</f>
        <v>-366</v>
      </c>
      <c r="DS413" t="str">
        <f>IF(DO413="","SIN ESTADO",IF(DQ413&lt;&gt;"","PAGA",IF(DP413&gt;0,"VENCIDA",IF(DP413&gt;=-5,"POR VENCER","AL DÍA"))))</f>
        <v>AL DÍA</v>
      </c>
      <c r="DU413">
        <f>IF(N($H413)&lt;20,"",IF(DO413="","",DO413+31))</f>
        <v>46715</v>
      </c>
      <c r="DV413">
        <f>IF(DU413="","",TODAY()-DU413)</f>
        <v>-397</v>
      </c>
      <c r="DY413" t="str">
        <f>IF(DU413="","SIN ESTADO",IF(DW413&lt;&gt;"","PAGA",IF(DV413&gt;0,"VENCIDA",IF(DV413&gt;=-5,"POR VENCER","AL DÍA"))))</f>
        <v>AL DÍA</v>
      </c>
      <c r="EA413">
        <f>IF(N($H413)&lt;21,"",IF(DU413="","",DU413+31))</f>
        <v>46746</v>
      </c>
      <c r="EB413">
        <f>IF(EA413="","",TODAY()-EA413)</f>
        <v>-428</v>
      </c>
      <c r="EE413" t="str">
        <f>IF(EA413="","SIN ESTADO",IF(EC413&lt;&gt;"","PAGA",IF(EB413&gt;0,"VENCIDA",IF(EB413&gt;=-5,"POR VENCER","AL DÍA"))))</f>
        <v>AL DÍA</v>
      </c>
      <c r="EG413">
        <f>IF(N($H413)&lt;22,"",IF(EA413="","",EA413+31))</f>
        <v>46777</v>
      </c>
      <c r="EH413">
        <f>IF(EG413="","",TODAY()-EG413)</f>
        <v>-459</v>
      </c>
      <c r="EK413" t="str">
        <f>IF(EG413="","SIN ESTADO",IF(EI413&lt;&gt;"","PAGA",IF(EH413&gt;0,"VENCIDA",IF(EH413&gt;=-5,"POR VENCER","AL DÍA"))))</f>
        <v>AL DÍA</v>
      </c>
      <c r="EM413">
        <f>IF(N($H413)&lt;23,"",IF(EG413="","",EG413+31))</f>
        <v>46808</v>
      </c>
      <c r="EN413">
        <f>IF(EM413="","",TODAY()-EM413)</f>
        <v>-490</v>
      </c>
      <c r="EQ413" t="str">
        <f>IF(EM413="","SIN ESTADO",IF(EO413&lt;&gt;"","PAGA",IF(EN413&gt;0,"VENCIDA",IF(EN413&gt;=-5,"POR VENCER","AL DÍA"))))</f>
        <v>AL DÍA</v>
      </c>
      <c r="ES413">
        <f>IF(N($H413)&lt;24,"",IF(EM413="","",EM413+31))</f>
        <v>46839</v>
      </c>
      <c r="ET413">
        <f>IF(ES413="","",TODAY()-ES413)</f>
        <v>-521</v>
      </c>
      <c r="EW413" t="str">
        <f>IF(ES413="","SIN ESTADO",IF(EU413&lt;&gt;"","PAGA",IF(ET413&gt;0,"VENCIDA",IF(ET413&gt;=-5,"POR VENCER","AL DÍA"))))</f>
        <v>AL DÍA</v>
      </c>
      <c r="EY413" t="str">
        <f>IF(N($H413)&lt;25,"",IF(ES413="","",ES413+31))</f>
        <v/>
      </c>
      <c r="EZ413" t="str">
        <f>IF(EY413="","",TODAY()-EY413)</f>
        <v/>
      </c>
      <c r="FC413" t="str">
        <f>IF(EY413="","SIN ESTADO",IF(FA413&lt;&gt;"","PAGA",IF(EZ413&gt;0,"VENCIDA",IF(EZ413&gt;=-5,"POR VENCER","AL DÍA"))))</f>
        <v>SIN ESTADO</v>
      </c>
      <c r="FE413" t="str">
        <f>IF(N($H413)&lt;26,"",IF(EY413="","",EY413+31))</f>
        <v/>
      </c>
      <c r="FF413" t="str">
        <f>IF(FE413="","",TODAY()-FE413)</f>
        <v/>
      </c>
      <c r="FI413" t="str">
        <f>IF(FE413="","SIN ESTADO",IF(FG413&lt;&gt;"","PAGA",IF(FF413&gt;0,"VENCIDA",IF(FF413&gt;=-5,"POR VENCER","AL DÍA"))))</f>
        <v>SIN ESTADO</v>
      </c>
      <c r="FK413" t="str">
        <f>IF(N($H413)&lt;27,"",IF(FE413="","",FE413+31))</f>
        <v/>
      </c>
      <c r="FL413" t="str">
        <f>IF(FK413="","",TODAY()-FK413)</f>
        <v/>
      </c>
      <c r="FO413" t="str">
        <f>IF(FK413="","SIN ESTADO",IF(FM413&lt;&gt;"","PAGA",IF(FL413&gt;0,"VENCIDA",IF(FL413&gt;=-5,"POR VENCER","AL DÍA"))))</f>
        <v>SIN ESTADO</v>
      </c>
      <c r="FQ413" t="str">
        <f>IF(N($H413)&lt;28,"",IF(FK413="","",FK413+31))</f>
        <v/>
      </c>
      <c r="FR413" t="str">
        <f>IF(FQ413="","",TODAY()-FQ413)</f>
        <v/>
      </c>
      <c r="FU413" t="str">
        <f>IF(FQ413="","SIN ESTADO",IF(FS413&lt;&gt;"","PAGA",IF(FR413&gt;0,"VENCIDA",IF(FR413&gt;=-5,"POR VENCER","AL DÍA"))))</f>
        <v>SIN ESTADO</v>
      </c>
      <c r="FW413" t="str">
        <f>IF(N($H413)&lt;29,"",IF(FQ413="","",FQ413+31))</f>
        <v/>
      </c>
      <c r="FX413" t="str">
        <f>IF(FW413="","",TODAY()-FW413)</f>
        <v/>
      </c>
      <c r="GA413" t="str">
        <f>IF(FW413="","SIN ESTADO",IF(FY413&lt;&gt;"","PAGA",IF(FX413&gt;0,"VENCIDA",IF(FX413&gt;=-5,"POR VENCER","AL DÍA"))))</f>
        <v>SIN ESTADO</v>
      </c>
      <c r="GC413" t="str">
        <f>IF(N($H413)&lt;30,"",IF(FW413="","",FW413+31))</f>
        <v/>
      </c>
      <c r="GD413" t="str">
        <f>IF(GC413="","",TODAY()-GC413)</f>
        <v/>
      </c>
      <c r="GG413" t="str">
        <f>IF(GC413="","SIN ESTADO",IF(GE413&lt;&gt;"","PAGA",IF(GD413&gt;0,"VENCIDA",IF(GD413&gt;=-5,"POR VENCER","AL DÍA"))))</f>
        <v>SIN ESTADO</v>
      </c>
      <c r="GI413" t="str">
        <f>IF(N($H413)&lt;31,"",IF(GC413="","",GC413+31))</f>
        <v/>
      </c>
      <c r="GJ413" t="str">
        <f>IF(GI413="","",TODAY()-GI413)</f>
        <v/>
      </c>
      <c r="GM413" t="str">
        <f>IF(GI413="","SIN ESTADO",IF(GK413&lt;&gt;"","PAGA",IF(GJ413&gt;0,"VENCIDA",IF(GJ413&gt;=-5,"POR VENCER","AL DÍA"))))</f>
        <v>SIN ESTADO</v>
      </c>
      <c r="GO413" t="str">
        <f>IF(N($H413)&lt;32,"",IF(GI413="","",GI413+31))</f>
        <v/>
      </c>
      <c r="GP413" t="str">
        <f>IF(GO413="","",TODAY()-GO413)</f>
        <v/>
      </c>
      <c r="GS413" t="str">
        <f>IF(GO413="","SIN ESTADO",IF(GQ413&lt;&gt;"","PAGA",IF(GP413&gt;0,"VENCIDA",IF(GP413&gt;=-5,"POR VENCER","AL DÍA"))))</f>
        <v>SIN ESTADO</v>
      </c>
      <c r="GU413" t="str">
        <f>IF(N($H413)&lt;33,"",IF(GO413="","",GO413+31))</f>
        <v/>
      </c>
      <c r="GV413" t="str">
        <f>IF(GU413="","",TODAY()-GU413)</f>
        <v/>
      </c>
      <c r="GY413" t="str">
        <f>IF(GU413="","SIN ESTADO",IF(GW413&lt;&gt;"","PAGA",IF(GV413&gt;0,"VENCIDA",IF(GV413&gt;=-5,"POR VENCER","AL DÍA"))))</f>
        <v>SIN ESTADO</v>
      </c>
      <c r="HA413" t="str">
        <f>IF(N($H413)&lt;34,"",IF(GU413="","",GU413+31))</f>
        <v/>
      </c>
      <c r="HB413" t="str">
        <f>IF(HA413="","",TODAY()-HA413)</f>
        <v/>
      </c>
      <c r="HE413" t="str">
        <f>IF(HA413="","SIN ESTADO",IF(HC413&lt;&gt;"","PAGA",IF(HB413&gt;0,"VENCIDA",IF(HB413&gt;=-5,"POR VENCER","AL DÍA"))))</f>
        <v>SIN ESTADO</v>
      </c>
      <c r="HG413" t="str">
        <f>IF(N($H413)&lt;35,"",IF(HA413="","",HA413+31))</f>
        <v/>
      </c>
      <c r="HH413" t="str">
        <f>IF(HG413="","",TODAY()-HG413)</f>
        <v/>
      </c>
      <c r="HK413" t="str">
        <f>IF(HG413="","SIN ESTADO",IF(HI413&lt;&gt;"","PAGA",IF(HH413&gt;0,"VENCIDA",IF(HH413&gt;=-5,"POR VENCER","AL DÍA"))))</f>
        <v>SIN ESTADO</v>
      </c>
      <c r="HM413" t="str">
        <f>IF(N($H413)&lt;36,"",IF(HG413="","",HG413+31))</f>
        <v/>
      </c>
      <c r="HN413" t="str">
        <f>IF(HM413="","",TODAY()-HM413)</f>
        <v/>
      </c>
      <c r="HQ413" t="str">
        <f>IF(HM413="","SIN ESTADO",IF(HO413&lt;&gt;"","PAGA",IF(HN413&gt;0,"VENCIDA",IF(HN413&gt;=-5,"POR VENCER","AL DÍA"))))</f>
        <v>SIN ESTADO</v>
      </c>
      <c r="HS413">
        <f>N413+T413+Z413+AF413+AL413+AR413+AX413+BD413+BJ413+BP413+BV413+CB413+CH413+CN413+CT413+CZ413+DF413+DL413+DR413+DX413+ED413+EJ413+EP413+EV413+FB413+FH413+FN413+FT413+FZ413+GF413+GL413+GR413+GX413+HD413+HJ413+HP413</f>
        <v>6000000</v>
      </c>
      <c r="HU413">
        <f>IFERROR(N($J413),0)</f>
        <v>1000000</v>
      </c>
      <c r="HW413">
        <f>SUMPRODUCT((MOD(COLUMN($M413:$HR413)-COLUMN($M413),6)=0)*ISNUMBER($M413:$HR413)*($M413:$HR413&gt;=RESUMEN!$C$26)*($M413:$HR413&lt;=RESUMEN!$C$27)*IFERROR(N($N413:$HS413),0))</f>
        <v>2000000</v>
      </c>
      <c r="HX413">
        <f>SUMPRODUCT((MOD(COLUMN($M413:$HR413)-COLUMN($M413),6)=0)*ISNUMBER($M413:$HR413)*($M413:$HR413&gt;=RESUMEN!$C$26)*($M413:$HR413&lt;=RESUMEN!$C$27))</f>
        <v>2</v>
      </c>
    </row>
    <row r="414">
      <c r="B414">
        <f>VENTAS!A413</f>
        <v>411</v>
      </c>
      <c r="C414" t="str">
        <f>VENTAS!B413</f>
        <v xml:space="preserve">LC2 - 40 - 1 </v>
      </c>
      <c r="D414" t="str">
        <f>VENTAS!C413</f>
        <v>VENDIDO</v>
      </c>
      <c r="E414">
        <f>VENTAS!D413</f>
        <v>31614000</v>
      </c>
      <c r="F414">
        <f>VENTAS!J413</f>
        <v>27614000</v>
      </c>
      <c r="G414">
        <f>VENTAS!F413</f>
        <v>46058</v>
      </c>
      <c r="H414">
        <f>VENTAS!K413</f>
        <v>24</v>
      </c>
      <c r="I414" t="str">
        <f>VENTAS!M413</f>
        <v xml:space="preserve">05 DE CADA MES </v>
      </c>
      <c r="J414">
        <f>VENTAS!L413</f>
        <v>1150583.3333333333</v>
      </c>
      <c r="K414">
        <f>IF(N($H414)&lt;1,"",$G414+31)</f>
        <v>46089</v>
      </c>
      <c r="L414">
        <f>IF(K414="","",TODAY()-K414)</f>
        <v>229</v>
      </c>
      <c r="M414">
        <v>46121</v>
      </c>
      <c r="N414">
        <v>1150000</v>
      </c>
      <c r="O414" t="str">
        <f>IF(K414="","SIN ESTADO",IF(M414&lt;&gt;"","PAGA",IF(L414&gt;0,"VENCIDA",IF(L414&gt;=-5,"POR VENCER","AL DÍA"))))</f>
        <v>PAGA</v>
      </c>
      <c r="P414" t="str">
        <v>TRANSFERENCIA</v>
      </c>
      <c r="Q414">
        <f>IF(N($H414)&lt;2,"",IF(K414="","",K414+31))</f>
        <v>46120</v>
      </c>
      <c r="R414">
        <f>IF(Q414="","",TODAY()-Q414)</f>
        <v>198</v>
      </c>
      <c r="S414">
        <v>46139</v>
      </c>
      <c r="T414">
        <v>1000000</v>
      </c>
      <c r="U414" t="str">
        <f>IF(Q414="","SIN ESTADO",IF(S414&lt;&gt;"","PAGA",IF(R414&gt;0,"VENCIDA",IF(R414&gt;=-5,"POR VENCER","AL DÍA"))))</f>
        <v>PAGA</v>
      </c>
      <c r="V414" t="str">
        <v>TRANSFERENCIA</v>
      </c>
      <c r="W414">
        <f>IF(N($H414)&lt;3,"",IF(Q414="","",Q414+31))</f>
        <v>46151</v>
      </c>
      <c r="X414">
        <f>IF(W414="","",TODAY()-W414)</f>
        <v>167</v>
      </c>
      <c r="Y414">
        <v>46157</v>
      </c>
      <c r="Z414">
        <v>1150600</v>
      </c>
      <c r="AA414" t="str">
        <f>IF(W414="","SIN ESTADO",IF(Y414&lt;&gt;"","PAGA",IF(X414&gt;0,"VENCIDA",IF(X414&gt;=-5,"POR VENCER","AL DÍA"))))</f>
        <v>PAGA</v>
      </c>
      <c r="AB414" t="str">
        <v>TRANSFERENCIA</v>
      </c>
      <c r="AC414">
        <f>IF(N($H414)&lt;4,"",IF(W414="","",W414+31))</f>
        <v>46182</v>
      </c>
      <c r="AD414">
        <f>IF(AC414="","",TODAY()-AC414)</f>
        <v>136</v>
      </c>
      <c r="AE414">
        <v>46189</v>
      </c>
      <c r="AF414">
        <v>1150600</v>
      </c>
      <c r="AG414" t="str">
        <f>IF(AC414="","SIN ESTADO",IF(AE414&lt;&gt;"","PAGA",IF(AD414&gt;0,"VENCIDA",IF(AD414&gt;=-5,"POR VENCER","AL DÍA"))))</f>
        <v>PAGA</v>
      </c>
      <c r="AH414" t="str">
        <v>TRANSFERENCIA</v>
      </c>
      <c r="AI414">
        <f>IF(N($H414)&lt;5,"",IF(AC414="","",AC414+31))</f>
        <v>46213</v>
      </c>
      <c r="AJ414">
        <f>IF(AI414="","",TODAY()-AI414)</f>
        <v>105</v>
      </c>
      <c r="AK414">
        <v>46305</v>
      </c>
      <c r="AL414">
        <v>1150600</v>
      </c>
      <c r="AM414" t="str">
        <f>IF(AI414="","SIN ESTADO",IF(AK414&lt;&gt;"","PAGA",IF(AJ414&gt;0,"VENCIDA",IF(AJ414&gt;=-5,"POR VENCER","AL DÍA"))))</f>
        <v>PAGA</v>
      </c>
      <c r="AN414" t="str">
        <v>TRANSFERENCIA</v>
      </c>
      <c r="AO414">
        <f>IF(N($H414)&lt;6,"",IF(AI414="","",AI414+31))</f>
        <v>46244</v>
      </c>
      <c r="AP414">
        <f>IF(AO414="","",TODAY()-AO414)</f>
        <v>74</v>
      </c>
      <c r="AS414" t="str">
        <f>IF(AO414="","SIN ESTADO",IF(AQ414&lt;&gt;"","PAGA",IF(AP414&gt;0,"VENCIDA",IF(AP414&gt;=-5,"POR VENCER","AL DÍA"))))</f>
        <v>VENCIDA</v>
      </c>
      <c r="AU414">
        <f>IF(N($H414)&lt;7,"",IF(AO414="","",AO414+31))</f>
        <v>46275</v>
      </c>
      <c r="AV414">
        <f>IF(AU414="","",TODAY()-AU414)</f>
        <v>43</v>
      </c>
      <c r="AY414" t="str">
        <f>IF(AU414="","SIN ESTADO",IF(AW414&lt;&gt;"","PAGA",IF(AV414&gt;0,"VENCIDA",IF(AV414&gt;=-5,"POR VENCER","AL DÍA"))))</f>
        <v>VENCIDA</v>
      </c>
      <c r="BA414">
        <f>IF(N($H414)&lt;8,"",IF(AU414="","",AU414+31))</f>
        <v>46306</v>
      </c>
      <c r="BB414">
        <f>IF(BA414="","",TODAY()-BA414)</f>
        <v>12</v>
      </c>
      <c r="BE414" t="str">
        <f>IF(BA414="","SIN ESTADO",IF(BC414&lt;&gt;"","PAGA",IF(BB414&gt;0,"VENCIDA",IF(BB414&gt;=-5,"POR VENCER","AL DÍA"))))</f>
        <v>VENCIDA</v>
      </c>
      <c r="BG414">
        <f>IF(N($H414)&lt;9,"",IF(BA414="","",BA414+31))</f>
        <v>46337</v>
      </c>
      <c r="BH414">
        <f>IF(BG414="","",TODAY()-BG414)</f>
        <v>-19</v>
      </c>
      <c r="BK414" t="str">
        <f>IF(BG414="","SIN ESTADO",IF(BI414&lt;&gt;"","PAGA",IF(BH414&gt;0,"VENCIDA",IF(BH414&gt;=-5,"POR VENCER","AL DÍA"))))</f>
        <v>AL DÍA</v>
      </c>
      <c r="BM414">
        <f>IF(N($H414)&lt;10,"",IF(BG414="","",BG414+31))</f>
        <v>46368</v>
      </c>
      <c r="BN414">
        <f>IF(BM414="","",TODAY()-BM414)</f>
        <v>-50</v>
      </c>
      <c r="BQ414" t="str">
        <f>IF(BM414="","SIN ESTADO",IF(BO414&lt;&gt;"","PAGA",IF(BN414&gt;0,"VENCIDA",IF(BN414&gt;=-5,"POR VENCER","AL DÍA"))))</f>
        <v>AL DÍA</v>
      </c>
      <c r="BS414">
        <f>IF(N($H414)&lt;11,"",IF(BM414="","",BM414+31))</f>
        <v>46399</v>
      </c>
      <c r="BT414">
        <f>IF(BS414="","",TODAY()-BS414)</f>
        <v>-81</v>
      </c>
      <c r="BW414" t="str">
        <f>IF(BS414="","SIN ESTADO",IF(BU414&lt;&gt;"","PAGA",IF(BT414&gt;0,"VENCIDA",IF(BT414&gt;=-5,"POR VENCER","AL DÍA"))))</f>
        <v>AL DÍA</v>
      </c>
      <c r="BY414">
        <f>IF(N($H414)&lt;12,"",IF(BS414="","",BS414+31))</f>
        <v>46430</v>
      </c>
      <c r="BZ414">
        <f>IF(BY414="","",TODAY()-BY414)</f>
        <v>-112</v>
      </c>
      <c r="CC414" t="str">
        <f>IF(BY414="","SIN ESTADO",IF(CA414&lt;&gt;"","PAGA",IF(BZ414&gt;0,"VENCIDA",IF(BZ414&gt;=-5,"POR VENCER","AL DÍA"))))</f>
        <v>AL DÍA</v>
      </c>
      <c r="CE414">
        <f>IF(N($H414)&lt;13,"",IF(BY414="","",BY414+31))</f>
        <v>46461</v>
      </c>
      <c r="CF414">
        <f>IF(CE414="","",TODAY()-CE414)</f>
        <v>-143</v>
      </c>
      <c r="CI414" t="str">
        <f>IF(CE414="","SIN ESTADO",IF(CG414&lt;&gt;"","PAGA",IF(CF414&gt;0,"VENCIDA",IF(CF414&gt;=-5,"POR VENCER","AL DÍA"))))</f>
        <v>AL DÍA</v>
      </c>
      <c r="CK414">
        <f>IF(N($H414)&lt;14,"",IF(CE414="","",CE414+31))</f>
        <v>46492</v>
      </c>
      <c r="CL414">
        <f>IF(CK414="","",TODAY()-CK414)</f>
        <v>-174</v>
      </c>
      <c r="CO414" t="str">
        <f>IF(CK414="","SIN ESTADO",IF(CM414&lt;&gt;"","PAGA",IF(CL414&gt;0,"VENCIDA",IF(CL414&gt;=-5,"POR VENCER","AL DÍA"))))</f>
        <v>AL DÍA</v>
      </c>
      <c r="CQ414">
        <f>IF(N($H414)&lt;15,"",IF(CK414="","",CK414+31))</f>
        <v>46523</v>
      </c>
      <c r="CR414">
        <f>IF(CQ414="","",TODAY()-CQ414)</f>
        <v>-205</v>
      </c>
      <c r="CU414" t="str">
        <f>IF(CQ414="","SIN ESTADO",IF(CS414&lt;&gt;"","PAGA",IF(CR414&gt;0,"VENCIDA",IF(CR414&gt;=-5,"POR VENCER","AL DÍA"))))</f>
        <v>AL DÍA</v>
      </c>
      <c r="CW414">
        <f>IF(N($H414)&lt;16,"",IF(CQ414="","",CQ414+31))</f>
        <v>46554</v>
      </c>
      <c r="CX414">
        <f>IF(CW414="","",TODAY()-CW414)</f>
        <v>-236</v>
      </c>
      <c r="DA414" t="str">
        <f>IF(CW414="","SIN ESTADO",IF(CY414&lt;&gt;"","PAGA",IF(CX414&gt;0,"VENCIDA",IF(CX414&gt;=-5,"POR VENCER","AL DÍA"))))</f>
        <v>AL DÍA</v>
      </c>
      <c r="DC414">
        <f>IF(N($H414)&lt;17,"",IF(CW414="","",CW414+31))</f>
        <v>46585</v>
      </c>
      <c r="DD414">
        <f>IF(DC414="","",TODAY()-DC414)</f>
        <v>-267</v>
      </c>
      <c r="DG414" t="str">
        <f>IF(DC414="","SIN ESTADO",IF(DE414&lt;&gt;"","PAGA",IF(DD414&gt;0,"VENCIDA",IF(DD414&gt;=-5,"POR VENCER","AL DÍA"))))</f>
        <v>AL DÍA</v>
      </c>
      <c r="DI414">
        <f>IF(N($H414)&lt;18,"",IF(DC414="","",DC414+31))</f>
        <v>46616</v>
      </c>
      <c r="DJ414">
        <f>IF(DI414="","",TODAY()-DI414)</f>
        <v>-298</v>
      </c>
      <c r="DM414" t="str">
        <f>IF(DI414="","SIN ESTADO",IF(DK414&lt;&gt;"","PAGA",IF(DJ414&gt;0,"VENCIDA",IF(DJ414&gt;=-5,"POR VENCER","AL DÍA"))))</f>
        <v>AL DÍA</v>
      </c>
      <c r="DO414">
        <f>IF(N($H414)&lt;19,"",IF(DI414="","",DI414+31))</f>
        <v>46647</v>
      </c>
      <c r="DP414">
        <f>IF(DO414="","",TODAY()-DO414)</f>
        <v>-329</v>
      </c>
      <c r="DS414" t="str">
        <f>IF(DO414="","SIN ESTADO",IF(DQ414&lt;&gt;"","PAGA",IF(DP414&gt;0,"VENCIDA",IF(DP414&gt;=-5,"POR VENCER","AL DÍA"))))</f>
        <v>AL DÍA</v>
      </c>
      <c r="DU414">
        <f>IF(N($H414)&lt;20,"",IF(DO414="","",DO414+31))</f>
        <v>46678</v>
      </c>
      <c r="DV414">
        <f>IF(DU414="","",TODAY()-DU414)</f>
        <v>-360</v>
      </c>
      <c r="DY414" t="str">
        <f>IF(DU414="","SIN ESTADO",IF(DW414&lt;&gt;"","PAGA",IF(DV414&gt;0,"VENCIDA",IF(DV414&gt;=-5,"POR VENCER","AL DÍA"))))</f>
        <v>AL DÍA</v>
      </c>
      <c r="EA414">
        <f>IF(N($H414)&lt;21,"",IF(DU414="","",DU414+31))</f>
        <v>46709</v>
      </c>
      <c r="EB414">
        <f>IF(EA414="","",TODAY()-EA414)</f>
        <v>-391</v>
      </c>
      <c r="EE414" t="str">
        <f>IF(EA414="","SIN ESTADO",IF(EC414&lt;&gt;"","PAGA",IF(EB414&gt;0,"VENCIDA",IF(EB414&gt;=-5,"POR VENCER","AL DÍA"))))</f>
        <v>AL DÍA</v>
      </c>
      <c r="EG414">
        <f>IF(N($H414)&lt;22,"",IF(EA414="","",EA414+31))</f>
        <v>46740</v>
      </c>
      <c r="EH414">
        <f>IF(EG414="","",TODAY()-EG414)</f>
        <v>-422</v>
      </c>
      <c r="EK414" t="str">
        <f>IF(EG414="","SIN ESTADO",IF(EI414&lt;&gt;"","PAGA",IF(EH414&gt;0,"VENCIDA",IF(EH414&gt;=-5,"POR VENCER","AL DÍA"))))</f>
        <v>AL DÍA</v>
      </c>
      <c r="EM414">
        <f>IF(N($H414)&lt;23,"",IF(EG414="","",EG414+31))</f>
        <v>46771</v>
      </c>
      <c r="EN414">
        <f>IF(EM414="","",TODAY()-EM414)</f>
        <v>-453</v>
      </c>
      <c r="EQ414" t="str">
        <f>IF(EM414="","SIN ESTADO",IF(EO414&lt;&gt;"","PAGA",IF(EN414&gt;0,"VENCIDA",IF(EN414&gt;=-5,"POR VENCER","AL DÍA"))))</f>
        <v>AL DÍA</v>
      </c>
      <c r="ES414">
        <f>IF(N($H414)&lt;24,"",IF(EM414="","",EM414+31))</f>
        <v>46802</v>
      </c>
      <c r="ET414">
        <f>IF(ES414="","",TODAY()-ES414)</f>
        <v>-484</v>
      </c>
      <c r="EW414" t="str">
        <f>IF(ES414="","SIN ESTADO",IF(EU414&lt;&gt;"","PAGA",IF(ET414&gt;0,"VENCIDA",IF(ET414&gt;=-5,"POR VENCER","AL DÍA"))))</f>
        <v>AL DÍA</v>
      </c>
      <c r="EY414" t="str">
        <f>IF(N($H414)&lt;25,"",IF(ES414="","",ES414+31))</f>
        <v/>
      </c>
      <c r="EZ414" t="str">
        <f>IF(EY414="","",TODAY()-EY414)</f>
        <v/>
      </c>
      <c r="FC414" t="str">
        <f>IF(EY414="","SIN ESTADO",IF(FA414&lt;&gt;"","PAGA",IF(EZ414&gt;0,"VENCIDA",IF(EZ414&gt;=-5,"POR VENCER","AL DÍA"))))</f>
        <v>SIN ESTADO</v>
      </c>
      <c r="FE414" t="str">
        <f>IF(N($H414)&lt;26,"",IF(EY414="","",EY414+31))</f>
        <v/>
      </c>
      <c r="FF414" t="str">
        <f>IF(FE414="","",TODAY()-FE414)</f>
        <v/>
      </c>
      <c r="FI414" t="str">
        <f>IF(FE414="","SIN ESTADO",IF(FG414&lt;&gt;"","PAGA",IF(FF414&gt;0,"VENCIDA",IF(FF414&gt;=-5,"POR VENCER","AL DÍA"))))</f>
        <v>SIN ESTADO</v>
      </c>
      <c r="FK414" t="str">
        <f>IF(N($H414)&lt;27,"",IF(FE414="","",FE414+31))</f>
        <v/>
      </c>
      <c r="FL414" t="str">
        <f>IF(FK414="","",TODAY()-FK414)</f>
        <v/>
      </c>
      <c r="FO414" t="str">
        <f>IF(FK414="","SIN ESTADO",IF(FM414&lt;&gt;"","PAGA",IF(FL414&gt;0,"VENCIDA",IF(FL414&gt;=-5,"POR VENCER","AL DÍA"))))</f>
        <v>SIN ESTADO</v>
      </c>
      <c r="FQ414" t="str">
        <f>IF(N($H414)&lt;28,"",IF(FK414="","",FK414+31))</f>
        <v/>
      </c>
      <c r="FR414" t="str">
        <f>IF(FQ414="","",TODAY()-FQ414)</f>
        <v/>
      </c>
      <c r="FU414" t="str">
        <f>IF(FQ414="","SIN ESTADO",IF(FS414&lt;&gt;"","PAGA",IF(FR414&gt;0,"VENCIDA",IF(FR414&gt;=-5,"POR VENCER","AL DÍA"))))</f>
        <v>SIN ESTADO</v>
      </c>
      <c r="FW414" t="str">
        <f>IF(N($H414)&lt;29,"",IF(FQ414="","",FQ414+31))</f>
        <v/>
      </c>
      <c r="FX414" t="str">
        <f>IF(FW414="","",TODAY()-FW414)</f>
        <v/>
      </c>
      <c r="GA414" t="str">
        <f>IF(FW414="","SIN ESTADO",IF(FY414&lt;&gt;"","PAGA",IF(FX414&gt;0,"VENCIDA",IF(FX414&gt;=-5,"POR VENCER","AL DÍA"))))</f>
        <v>SIN ESTADO</v>
      </c>
      <c r="GC414" t="str">
        <f>IF(N($H414)&lt;30,"",IF(FW414="","",FW414+31))</f>
        <v/>
      </c>
      <c r="GD414" t="str">
        <f>IF(GC414="","",TODAY()-GC414)</f>
        <v/>
      </c>
      <c r="GG414" t="str">
        <f>IF(GC414="","SIN ESTADO",IF(GE414&lt;&gt;"","PAGA",IF(GD414&gt;0,"VENCIDA",IF(GD414&gt;=-5,"POR VENCER","AL DÍA"))))</f>
        <v>SIN ESTADO</v>
      </c>
      <c r="GI414" t="str">
        <f>IF(N($H414)&lt;31,"",IF(GC414="","",GC414+31))</f>
        <v/>
      </c>
      <c r="GJ414" t="str">
        <f>IF(GI414="","",TODAY()-GI414)</f>
        <v/>
      </c>
      <c r="GM414" t="str">
        <f>IF(GI414="","SIN ESTADO",IF(GK414&lt;&gt;"","PAGA",IF(GJ414&gt;0,"VENCIDA",IF(GJ414&gt;=-5,"POR VENCER","AL DÍA"))))</f>
        <v>SIN ESTADO</v>
      </c>
      <c r="GO414" t="str">
        <f>IF(N($H414)&lt;32,"",IF(GI414="","",GI414+31))</f>
        <v/>
      </c>
      <c r="GP414" t="str">
        <f>IF(GO414="","",TODAY()-GO414)</f>
        <v/>
      </c>
      <c r="GS414" t="str">
        <f>IF(GO414="","SIN ESTADO",IF(GQ414&lt;&gt;"","PAGA",IF(GP414&gt;0,"VENCIDA",IF(GP414&gt;=-5,"POR VENCER","AL DÍA"))))</f>
        <v>SIN ESTADO</v>
      </c>
      <c r="GU414" t="str">
        <f>IF(N($H414)&lt;33,"",IF(GO414="","",GO414+31))</f>
        <v/>
      </c>
      <c r="GV414" t="str">
        <f>IF(GU414="","",TODAY()-GU414)</f>
        <v/>
      </c>
      <c r="GY414" t="str">
        <f>IF(GU414="","SIN ESTADO",IF(GW414&lt;&gt;"","PAGA",IF(GV414&gt;0,"VENCIDA",IF(GV414&gt;=-5,"POR VENCER","AL DÍA"))))</f>
        <v>SIN ESTADO</v>
      </c>
      <c r="HA414" t="str">
        <f>IF(N($H414)&lt;34,"",IF(GU414="","",GU414+31))</f>
        <v/>
      </c>
      <c r="HB414" t="str">
        <f>IF(HA414="","",TODAY()-HA414)</f>
        <v/>
      </c>
      <c r="HE414" t="str">
        <f>IF(HA414="","SIN ESTADO",IF(HC414&lt;&gt;"","PAGA",IF(HB414&gt;0,"VENCIDA",IF(HB414&gt;=-5,"POR VENCER","AL DÍA"))))</f>
        <v>SIN ESTADO</v>
      </c>
      <c r="HG414" t="str">
        <f>IF(N($H414)&lt;35,"",IF(HA414="","",HA414+31))</f>
        <v/>
      </c>
      <c r="HH414" t="str">
        <f>IF(HG414="","",TODAY()-HG414)</f>
        <v/>
      </c>
      <c r="HK414" t="str">
        <f>IF(HG414="","SIN ESTADO",IF(HI414&lt;&gt;"","PAGA",IF(HH414&gt;0,"VENCIDA",IF(HH414&gt;=-5,"POR VENCER","AL DÍA"))))</f>
        <v>SIN ESTADO</v>
      </c>
      <c r="HM414" t="str">
        <f>IF(N($H414)&lt;36,"",IF(HG414="","",HG414+31))</f>
        <v/>
      </c>
      <c r="HN414" t="str">
        <f>IF(HM414="","",TODAY()-HM414)</f>
        <v/>
      </c>
      <c r="HQ414" t="str">
        <f>IF(HM414="","SIN ESTADO",IF(HO414&lt;&gt;"","PAGA",IF(HN414&gt;0,"VENCIDA",IF(HN414&gt;=-5,"POR VENCER","AL DÍA"))))</f>
        <v>SIN ESTADO</v>
      </c>
      <c r="HS414">
        <f>N414+T414+Z414+AF414+AL414+AR414+AX414+BD414+BJ414+BP414+BV414+CB414+CH414+CN414+CT414+CZ414+DF414+DL414+DR414+DX414+ED414+EJ414+EP414+EV414+FB414+FH414+FN414+FT414+FZ414+GF414+GL414+GR414+GX414+HD414+HJ414+HP414</f>
        <v>5601800</v>
      </c>
      <c r="HU414">
        <f>IFERROR(N($J414),0)</f>
        <v>1150583.3333333333</v>
      </c>
      <c r="HW414">
        <f>SUMPRODUCT((MOD(COLUMN($M414:$HR414)-COLUMN($M414),6)=0)*ISNUMBER($M414:$HR414)*($M414:$HR414&gt;=RESUMEN!$C$26)*($M414:$HR414&lt;=RESUMEN!$C$27)*IFERROR(N($N414:$HS414),0))</f>
        <v>0</v>
      </c>
      <c r="HX414">
        <f>SUMPRODUCT((MOD(COLUMN($M414:$HR414)-COLUMN($M414),6)=0)*ISNUMBER($M414:$HR414)*($M414:$HR414&gt;=RESUMEN!$C$26)*($M414:$HR414&lt;=RESUMEN!$C$27))</f>
        <v>0</v>
      </c>
    </row>
    <row r="415">
      <c r="B415">
        <f>VENTAS!A414</f>
        <v>412</v>
      </c>
      <c r="C415" t="str">
        <f>VENTAS!B414</f>
        <v xml:space="preserve">LC2 - 40 - 2 </v>
      </c>
      <c r="D415" t="str">
        <f>VENTAS!C414</f>
        <v>VENDIDO</v>
      </c>
      <c r="E415">
        <f>VENTAS!D414</f>
        <v>28000000</v>
      </c>
      <c r="F415">
        <f>VENTAS!J414</f>
        <v>24000000</v>
      </c>
      <c r="G415">
        <f>VENTAS!F414</f>
        <v>46183</v>
      </c>
      <c r="H415">
        <f>VENTAS!K414</f>
        <v>24</v>
      </c>
      <c r="I415" t="str">
        <f>VENTAS!M414</f>
        <v>10 DE CADA MES</v>
      </c>
      <c r="J415">
        <f>VENTAS!L414</f>
        <v>1000000</v>
      </c>
      <c r="K415">
        <f>IF(N($H415)&lt;1,"",$G415+31)</f>
        <v>46214</v>
      </c>
      <c r="L415">
        <f>IF(K415="","",TODAY()-K415)</f>
        <v>104</v>
      </c>
      <c r="O415" t="str">
        <f>IF(K415="","SIN ESTADO",IF(M415&lt;&gt;"","PAGA",IF(L415&gt;0,"VENCIDA",IF(L415&gt;=-5,"POR VENCER","AL DÍA"))))</f>
        <v>VENCIDA</v>
      </c>
      <c r="Q415">
        <f>IF(N($H415)&lt;2,"",IF(K415="","",K415+31))</f>
        <v>46245</v>
      </c>
      <c r="R415">
        <f>IF(Q415="","",TODAY()-Q415)</f>
        <v>73</v>
      </c>
      <c r="U415" t="str">
        <f>IF(Q415="","SIN ESTADO",IF(S415&lt;&gt;"","PAGA",IF(R415&gt;0,"VENCIDA",IF(R415&gt;=-5,"POR VENCER","AL DÍA"))))</f>
        <v>VENCIDA</v>
      </c>
      <c r="W415">
        <f>IF(N($H415)&lt;3,"",IF(Q415="","",Q415+31))</f>
        <v>46276</v>
      </c>
      <c r="X415">
        <f>IF(W415="","",TODAY()-W415)</f>
        <v>42</v>
      </c>
      <c r="AA415" t="str">
        <f>IF(W415="","SIN ESTADO",IF(Y415&lt;&gt;"","PAGA",IF(X415&gt;0,"VENCIDA",IF(X415&gt;=-5,"POR VENCER","AL DÍA"))))</f>
        <v>VENCIDA</v>
      </c>
      <c r="AC415">
        <f>IF(N($H415)&lt;4,"",IF(W415="","",W415+31))</f>
        <v>46307</v>
      </c>
      <c r="AD415">
        <f>IF(AC415="","",TODAY()-AC415)</f>
        <v>11</v>
      </c>
      <c r="AG415" t="str">
        <f>IF(AC415="","SIN ESTADO",IF(AE415&lt;&gt;"","PAGA",IF(AD415&gt;0,"VENCIDA",IF(AD415&gt;=-5,"POR VENCER","AL DÍA"))))</f>
        <v>VENCIDA</v>
      </c>
      <c r="AI415">
        <f>IF(N($H415)&lt;5,"",IF(AC415="","",AC415+31))</f>
        <v>46338</v>
      </c>
      <c r="AJ415">
        <f>IF(AI415="","",TODAY()-AI415)</f>
        <v>-20</v>
      </c>
      <c r="AM415" t="str">
        <f>IF(AI415="","SIN ESTADO",IF(AK415&lt;&gt;"","PAGA",IF(AJ415&gt;0,"VENCIDA",IF(AJ415&gt;=-5,"POR VENCER","AL DÍA"))))</f>
        <v>AL DÍA</v>
      </c>
      <c r="AO415">
        <f>IF(N($H415)&lt;6,"",IF(AI415="","",AI415+31))</f>
        <v>46369</v>
      </c>
      <c r="AP415">
        <f>IF(AO415="","",TODAY()-AO415)</f>
        <v>-51</v>
      </c>
      <c r="AS415" t="str">
        <f>IF(AO415="","SIN ESTADO",IF(AQ415&lt;&gt;"","PAGA",IF(AP415&gt;0,"VENCIDA",IF(AP415&gt;=-5,"POR VENCER","AL DÍA"))))</f>
        <v>AL DÍA</v>
      </c>
      <c r="AU415">
        <f>IF(N($H415)&lt;7,"",IF(AO415="","",AO415+31))</f>
        <v>46400</v>
      </c>
      <c r="AV415">
        <f>IF(AU415="","",TODAY()-AU415)</f>
        <v>-82</v>
      </c>
      <c r="AY415" t="str">
        <f>IF(AU415="","SIN ESTADO",IF(AW415&lt;&gt;"","PAGA",IF(AV415&gt;0,"VENCIDA",IF(AV415&gt;=-5,"POR VENCER","AL DÍA"))))</f>
        <v>AL DÍA</v>
      </c>
      <c r="BA415">
        <f>IF(N($H415)&lt;8,"",IF(AU415="","",AU415+31))</f>
        <v>46431</v>
      </c>
      <c r="BB415">
        <f>IF(BA415="","",TODAY()-BA415)</f>
        <v>-113</v>
      </c>
      <c r="BE415" t="str">
        <f>IF(BA415="","SIN ESTADO",IF(BC415&lt;&gt;"","PAGA",IF(BB415&gt;0,"VENCIDA",IF(BB415&gt;=-5,"POR VENCER","AL DÍA"))))</f>
        <v>AL DÍA</v>
      </c>
      <c r="BG415">
        <f>IF(N($H415)&lt;9,"",IF(BA415="","",BA415+31))</f>
        <v>46462</v>
      </c>
      <c r="BH415">
        <f>IF(BG415="","",TODAY()-BG415)</f>
        <v>-144</v>
      </c>
      <c r="BK415" t="str">
        <f>IF(BG415="","SIN ESTADO",IF(BI415&lt;&gt;"","PAGA",IF(BH415&gt;0,"VENCIDA",IF(BH415&gt;=-5,"POR VENCER","AL DÍA"))))</f>
        <v>AL DÍA</v>
      </c>
      <c r="BM415">
        <f>IF(N($H415)&lt;10,"",IF(BG415="","",BG415+31))</f>
        <v>46493</v>
      </c>
      <c r="BN415">
        <f>IF(BM415="","",TODAY()-BM415)</f>
        <v>-175</v>
      </c>
      <c r="BQ415" t="str">
        <f>IF(BM415="","SIN ESTADO",IF(BO415&lt;&gt;"","PAGA",IF(BN415&gt;0,"VENCIDA",IF(BN415&gt;=-5,"POR VENCER","AL DÍA"))))</f>
        <v>AL DÍA</v>
      </c>
      <c r="BS415">
        <f>IF(N($H415)&lt;11,"",IF(BM415="","",BM415+31))</f>
        <v>46524</v>
      </c>
      <c r="BT415">
        <f>IF(BS415="","",TODAY()-BS415)</f>
        <v>-206</v>
      </c>
      <c r="BW415" t="str">
        <f>IF(BS415="","SIN ESTADO",IF(BU415&lt;&gt;"","PAGA",IF(BT415&gt;0,"VENCIDA",IF(BT415&gt;=-5,"POR VENCER","AL DÍA"))))</f>
        <v>AL DÍA</v>
      </c>
      <c r="BY415">
        <f>IF(N($H415)&lt;12,"",IF(BS415="","",BS415+31))</f>
        <v>46555</v>
      </c>
      <c r="BZ415">
        <f>IF(BY415="","",TODAY()-BY415)</f>
        <v>-237</v>
      </c>
      <c r="CC415" t="str">
        <f>IF(BY415="","SIN ESTADO",IF(CA415&lt;&gt;"","PAGA",IF(BZ415&gt;0,"VENCIDA",IF(BZ415&gt;=-5,"POR VENCER","AL DÍA"))))</f>
        <v>AL DÍA</v>
      </c>
      <c r="CE415">
        <f>IF(N($H415)&lt;13,"",IF(BY415="","",BY415+31))</f>
        <v>46586</v>
      </c>
      <c r="CF415">
        <f>IF(CE415="","",TODAY()-CE415)</f>
        <v>-268</v>
      </c>
      <c r="CI415" t="str">
        <f>IF(CE415="","SIN ESTADO",IF(CG415&lt;&gt;"","PAGA",IF(CF415&gt;0,"VENCIDA",IF(CF415&gt;=-5,"POR VENCER","AL DÍA"))))</f>
        <v>AL DÍA</v>
      </c>
      <c r="CK415">
        <f>IF(N($H415)&lt;14,"",IF(CE415="","",CE415+31))</f>
        <v>46617</v>
      </c>
      <c r="CL415">
        <f>IF(CK415="","",TODAY()-CK415)</f>
        <v>-299</v>
      </c>
      <c r="CO415" t="str">
        <f>IF(CK415="","SIN ESTADO",IF(CM415&lt;&gt;"","PAGA",IF(CL415&gt;0,"VENCIDA",IF(CL415&gt;=-5,"POR VENCER","AL DÍA"))))</f>
        <v>AL DÍA</v>
      </c>
      <c r="CQ415">
        <f>IF(N($H415)&lt;15,"",IF(CK415="","",CK415+31))</f>
        <v>46648</v>
      </c>
      <c r="CR415">
        <f>IF(CQ415="","",TODAY()-CQ415)</f>
        <v>-330</v>
      </c>
      <c r="CU415" t="str">
        <f>IF(CQ415="","SIN ESTADO",IF(CS415&lt;&gt;"","PAGA",IF(CR415&gt;0,"VENCIDA",IF(CR415&gt;=-5,"POR VENCER","AL DÍA"))))</f>
        <v>AL DÍA</v>
      </c>
      <c r="CW415">
        <f>IF(N($H415)&lt;16,"",IF(CQ415="","",CQ415+31))</f>
        <v>46679</v>
      </c>
      <c r="CX415">
        <f>IF(CW415="","",TODAY()-CW415)</f>
        <v>-361</v>
      </c>
      <c r="DA415" t="str">
        <f>IF(CW415="","SIN ESTADO",IF(CY415&lt;&gt;"","PAGA",IF(CX415&gt;0,"VENCIDA",IF(CX415&gt;=-5,"POR VENCER","AL DÍA"))))</f>
        <v>AL DÍA</v>
      </c>
      <c r="DC415">
        <f>IF(N($H415)&lt;17,"",IF(CW415="","",CW415+31))</f>
        <v>46710</v>
      </c>
      <c r="DD415">
        <f>IF(DC415="","",TODAY()-DC415)</f>
        <v>-392</v>
      </c>
      <c r="DG415" t="str">
        <f>IF(DC415="","SIN ESTADO",IF(DE415&lt;&gt;"","PAGA",IF(DD415&gt;0,"VENCIDA",IF(DD415&gt;=-5,"POR VENCER","AL DÍA"))))</f>
        <v>AL DÍA</v>
      </c>
      <c r="DI415">
        <f>IF(N($H415)&lt;18,"",IF(DC415="","",DC415+31))</f>
        <v>46741</v>
      </c>
      <c r="DJ415">
        <f>IF(DI415="","",TODAY()-DI415)</f>
        <v>-423</v>
      </c>
      <c r="DM415" t="str">
        <f>IF(DI415="","SIN ESTADO",IF(DK415&lt;&gt;"","PAGA",IF(DJ415&gt;0,"VENCIDA",IF(DJ415&gt;=-5,"POR VENCER","AL DÍA"))))</f>
        <v>AL DÍA</v>
      </c>
      <c r="DO415">
        <f>IF(N($H415)&lt;19,"",IF(DI415="","",DI415+31))</f>
        <v>46772</v>
      </c>
      <c r="DP415">
        <f>IF(DO415="","",TODAY()-DO415)</f>
        <v>-454</v>
      </c>
      <c r="DS415" t="str">
        <f>IF(DO415="","SIN ESTADO",IF(DQ415&lt;&gt;"","PAGA",IF(DP415&gt;0,"VENCIDA",IF(DP415&gt;=-5,"POR VENCER","AL DÍA"))))</f>
        <v>AL DÍA</v>
      </c>
      <c r="DU415">
        <f>IF(N($H415)&lt;20,"",IF(DO415="","",DO415+31))</f>
        <v>46803</v>
      </c>
      <c r="DV415">
        <f>IF(DU415="","",TODAY()-DU415)</f>
        <v>-485</v>
      </c>
      <c r="DY415" t="str">
        <f>IF(DU415="","SIN ESTADO",IF(DW415&lt;&gt;"","PAGA",IF(DV415&gt;0,"VENCIDA",IF(DV415&gt;=-5,"POR VENCER","AL DÍA"))))</f>
        <v>AL DÍA</v>
      </c>
      <c r="EA415">
        <f>IF(N($H415)&lt;21,"",IF(DU415="","",DU415+31))</f>
        <v>46834</v>
      </c>
      <c r="EB415">
        <f>IF(EA415="","",TODAY()-EA415)</f>
        <v>-516</v>
      </c>
      <c r="EE415" t="str">
        <f>IF(EA415="","SIN ESTADO",IF(EC415&lt;&gt;"","PAGA",IF(EB415&gt;0,"VENCIDA",IF(EB415&gt;=-5,"POR VENCER","AL DÍA"))))</f>
        <v>AL DÍA</v>
      </c>
      <c r="EG415">
        <f>IF(N($H415)&lt;22,"",IF(EA415="","",EA415+31))</f>
        <v>46865</v>
      </c>
      <c r="EH415">
        <f>IF(EG415="","",TODAY()-EG415)</f>
        <v>-547</v>
      </c>
      <c r="EK415" t="str">
        <f>IF(EG415="","SIN ESTADO",IF(EI415&lt;&gt;"","PAGA",IF(EH415&gt;0,"VENCIDA",IF(EH415&gt;=-5,"POR VENCER","AL DÍA"))))</f>
        <v>AL DÍA</v>
      </c>
      <c r="EM415">
        <f>IF(N($H415)&lt;23,"",IF(EG415="","",EG415+31))</f>
        <v>46896</v>
      </c>
      <c r="EN415">
        <f>IF(EM415="","",TODAY()-EM415)</f>
        <v>-578</v>
      </c>
      <c r="EQ415" t="str">
        <f>IF(EM415="","SIN ESTADO",IF(EO415&lt;&gt;"","PAGA",IF(EN415&gt;0,"VENCIDA",IF(EN415&gt;=-5,"POR VENCER","AL DÍA"))))</f>
        <v>AL DÍA</v>
      </c>
      <c r="ES415">
        <f>IF(N($H415)&lt;24,"",IF(EM415="","",EM415+31))</f>
        <v>46927</v>
      </c>
      <c r="ET415">
        <f>IF(ES415="","",TODAY()-ES415)</f>
        <v>-609</v>
      </c>
      <c r="EW415" t="str">
        <f>IF(ES415="","SIN ESTADO",IF(EU415&lt;&gt;"","PAGA",IF(ET415&gt;0,"VENCIDA",IF(ET415&gt;=-5,"POR VENCER","AL DÍA"))))</f>
        <v>AL DÍA</v>
      </c>
      <c r="EY415" t="str">
        <f>IF(N($H415)&lt;25,"",IF(ES415="","",ES415+31))</f>
        <v/>
      </c>
      <c r="EZ415" t="str">
        <f>IF(EY415="","",TODAY()-EY415)</f>
        <v/>
      </c>
      <c r="FC415" t="str">
        <f>IF(EY415="","SIN ESTADO",IF(FA415&lt;&gt;"","PAGA",IF(EZ415&gt;0,"VENCIDA",IF(EZ415&gt;=-5,"POR VENCER","AL DÍA"))))</f>
        <v>SIN ESTADO</v>
      </c>
      <c r="FE415" t="str">
        <f>IF(N($H415)&lt;26,"",IF(EY415="","",EY415+31))</f>
        <v/>
      </c>
      <c r="FF415" t="str">
        <f>IF(FE415="","",TODAY()-FE415)</f>
        <v/>
      </c>
      <c r="FI415" t="str">
        <f>IF(FE415="","SIN ESTADO",IF(FG415&lt;&gt;"","PAGA",IF(FF415&gt;0,"VENCIDA",IF(FF415&gt;=-5,"POR VENCER","AL DÍA"))))</f>
        <v>SIN ESTADO</v>
      </c>
      <c r="FK415" t="str">
        <f>IF(N($H415)&lt;27,"",IF(FE415="","",FE415+31))</f>
        <v/>
      </c>
      <c r="FL415" t="str">
        <f>IF(FK415="","",TODAY()-FK415)</f>
        <v/>
      </c>
      <c r="FO415" t="str">
        <f>IF(FK415="","SIN ESTADO",IF(FM415&lt;&gt;"","PAGA",IF(FL415&gt;0,"VENCIDA",IF(FL415&gt;=-5,"POR VENCER","AL DÍA"))))</f>
        <v>SIN ESTADO</v>
      </c>
      <c r="FQ415" t="str">
        <f>IF(N($H415)&lt;28,"",IF(FK415="","",FK415+31))</f>
        <v/>
      </c>
      <c r="FR415" t="str">
        <f>IF(FQ415="","",TODAY()-FQ415)</f>
        <v/>
      </c>
      <c r="FU415" t="str">
        <f>IF(FQ415="","SIN ESTADO",IF(FS415&lt;&gt;"","PAGA",IF(FR415&gt;0,"VENCIDA",IF(FR415&gt;=-5,"POR VENCER","AL DÍA"))))</f>
        <v>SIN ESTADO</v>
      </c>
      <c r="FW415" t="str">
        <f>IF(N($H415)&lt;29,"",IF(FQ415="","",FQ415+31))</f>
        <v/>
      </c>
      <c r="FX415" t="str">
        <f>IF(FW415="","",TODAY()-FW415)</f>
        <v/>
      </c>
      <c r="GA415" t="str">
        <f>IF(FW415="","SIN ESTADO",IF(FY415&lt;&gt;"","PAGA",IF(FX415&gt;0,"VENCIDA",IF(FX415&gt;=-5,"POR VENCER","AL DÍA"))))</f>
        <v>SIN ESTADO</v>
      </c>
      <c r="GC415" t="str">
        <f>IF(N($H415)&lt;30,"",IF(FW415="","",FW415+31))</f>
        <v/>
      </c>
      <c r="GD415" t="str">
        <f>IF(GC415="","",TODAY()-GC415)</f>
        <v/>
      </c>
      <c r="GG415" t="str">
        <f>IF(GC415="","SIN ESTADO",IF(GE415&lt;&gt;"","PAGA",IF(GD415&gt;0,"VENCIDA",IF(GD415&gt;=-5,"POR VENCER","AL DÍA"))))</f>
        <v>SIN ESTADO</v>
      </c>
      <c r="GI415" t="str">
        <f>IF(N($H415)&lt;31,"",IF(GC415="","",GC415+31))</f>
        <v/>
      </c>
      <c r="GJ415" t="str">
        <f>IF(GI415="","",TODAY()-GI415)</f>
        <v/>
      </c>
      <c r="GM415" t="str">
        <f>IF(GI415="","SIN ESTADO",IF(GK415&lt;&gt;"","PAGA",IF(GJ415&gt;0,"VENCIDA",IF(GJ415&gt;=-5,"POR VENCER","AL DÍA"))))</f>
        <v>SIN ESTADO</v>
      </c>
      <c r="GO415" t="str">
        <f>IF(N($H415)&lt;32,"",IF(GI415="","",GI415+31))</f>
        <v/>
      </c>
      <c r="GP415" t="str">
        <f>IF(GO415="","",TODAY()-GO415)</f>
        <v/>
      </c>
      <c r="GS415" t="str">
        <f>IF(GO415="","SIN ESTADO",IF(GQ415&lt;&gt;"","PAGA",IF(GP415&gt;0,"VENCIDA",IF(GP415&gt;=-5,"POR VENCER","AL DÍA"))))</f>
        <v>SIN ESTADO</v>
      </c>
      <c r="GU415" t="str">
        <f>IF(N($H415)&lt;33,"",IF(GO415="","",GO415+31))</f>
        <v/>
      </c>
      <c r="GV415" t="str">
        <f>IF(GU415="","",TODAY()-GU415)</f>
        <v/>
      </c>
      <c r="GY415" t="str">
        <f>IF(GU415="","SIN ESTADO",IF(GW415&lt;&gt;"","PAGA",IF(GV415&gt;0,"VENCIDA",IF(GV415&gt;=-5,"POR VENCER","AL DÍA"))))</f>
        <v>SIN ESTADO</v>
      </c>
      <c r="HA415" t="str">
        <f>IF(N($H415)&lt;34,"",IF(GU415="","",GU415+31))</f>
        <v/>
      </c>
      <c r="HB415" t="str">
        <f>IF(HA415="","",TODAY()-HA415)</f>
        <v/>
      </c>
      <c r="HE415" t="str">
        <f>IF(HA415="","SIN ESTADO",IF(HC415&lt;&gt;"","PAGA",IF(HB415&gt;0,"VENCIDA",IF(HB415&gt;=-5,"POR VENCER","AL DÍA"))))</f>
        <v>SIN ESTADO</v>
      </c>
      <c r="HG415" t="str">
        <f>IF(N($H415)&lt;35,"",IF(HA415="","",HA415+31))</f>
        <v/>
      </c>
      <c r="HH415" t="str">
        <f>IF(HG415="","",TODAY()-HG415)</f>
        <v/>
      </c>
      <c r="HK415" t="str">
        <f>IF(HG415="","SIN ESTADO",IF(HI415&lt;&gt;"","PAGA",IF(HH415&gt;0,"VENCIDA",IF(HH415&gt;=-5,"POR VENCER","AL DÍA"))))</f>
        <v>SIN ESTADO</v>
      </c>
      <c r="HM415" t="str">
        <f>IF(N($H415)&lt;36,"",IF(HG415="","",HG415+31))</f>
        <v/>
      </c>
      <c r="HN415" t="str">
        <f>IF(HM415="","",TODAY()-HM415)</f>
        <v/>
      </c>
      <c r="HQ415" t="str">
        <f>IF(HM415="","SIN ESTADO",IF(HO415&lt;&gt;"","PAGA",IF(HN415&gt;0,"VENCIDA",IF(HN415&gt;=-5,"POR VENCER","AL DÍA"))))</f>
        <v>SIN ESTADO</v>
      </c>
      <c r="HS415">
        <f>N415+T415+Z415+AF415+AL415+AR415+AX415+BD415+BJ415+BP415+BV415+CB415+CH415+CN415+CT415+CZ415+DF415+DL415+DR415+DX415+ED415+EJ415+EP415+EV415+FB415+FH415+FN415+FT415+FZ415+GF415+GL415+GR415+GX415+HD415+HJ415+HP415</f>
        <v>0</v>
      </c>
      <c r="HU415">
        <f>IFERROR(N($J415),0)</f>
        <v>1000000</v>
      </c>
      <c r="HW415">
        <f>SUMPRODUCT((MOD(COLUMN($M415:$HR415)-COLUMN($M415),6)=0)*ISNUMBER($M415:$HR415)*($M415:$HR415&gt;=RESUMEN!$C$26)*($M415:$HR415&lt;=RESUMEN!$C$27)*IFERROR(N($N415:$HS415),0))</f>
        <v>0</v>
      </c>
      <c r="HX415">
        <f>SUMPRODUCT((MOD(COLUMN($M415:$HR415)-COLUMN($M415),6)=0)*ISNUMBER($M415:$HR415)*($M415:$HR415&gt;=RESUMEN!$C$26)*($M415:$HR415&lt;=RESUMEN!$C$27))</f>
        <v>0</v>
      </c>
    </row>
    <row r="416">
      <c r="B416">
        <f>VENTAS!A415</f>
        <v>413</v>
      </c>
      <c r="C416" t="str">
        <f>VENTAS!B415</f>
        <v xml:space="preserve">LC2 - 40 - 3 </v>
      </c>
      <c r="D416" t="str">
        <f>VENTAS!C415</f>
        <v>VENDIDO</v>
      </c>
      <c r="E416">
        <f>VENTAS!D415</f>
        <v>28000000</v>
      </c>
      <c r="F416">
        <f>VENTAS!J415</f>
        <v>28000000</v>
      </c>
      <c r="G416">
        <f>VENTAS!F415</f>
        <v>46174</v>
      </c>
      <c r="H416">
        <f>VENTAS!K415</f>
        <v>0</v>
      </c>
      <c r="I416">
        <f>VENTAS!M415</f>
        <v>0</v>
      </c>
      <c r="J416">
        <f>VENTAS!L415</f>
        <v>0</v>
      </c>
      <c r="K416" t="str">
        <f>IF(N($H416)&lt;1,"",$G416+31)</f>
        <v/>
      </c>
      <c r="L416" t="str">
        <f>IF(K416="","",TODAY()-K416)</f>
        <v/>
      </c>
      <c r="O416" t="str">
        <f>IF(K416="","SIN ESTADO",IF(M416&lt;&gt;"","PAGA",IF(L416&gt;0,"VENCIDA",IF(L416&gt;=-5,"POR VENCER","AL DÍA"))))</f>
        <v>SIN ESTADO</v>
      </c>
      <c r="Q416" t="str">
        <f>IF(N($H416)&lt;2,"",IF(K416="","",K416+31))</f>
        <v/>
      </c>
      <c r="R416" t="str">
        <f>IF(Q416="","",TODAY()-Q416)</f>
        <v/>
      </c>
      <c r="U416" t="str">
        <f>IF(Q416="","SIN ESTADO",IF(S416&lt;&gt;"","PAGA",IF(R416&gt;0,"VENCIDA",IF(R416&gt;=-5,"POR VENCER","AL DÍA"))))</f>
        <v>SIN ESTADO</v>
      </c>
      <c r="W416" t="str">
        <f>IF(N($H416)&lt;3,"",IF(Q416="","",Q416+31))</f>
        <v/>
      </c>
      <c r="X416" t="str">
        <f>IF(W416="","",TODAY()-W416)</f>
        <v/>
      </c>
      <c r="AA416" t="str">
        <f>IF(W416="","SIN ESTADO",IF(Y416&lt;&gt;"","PAGA",IF(X416&gt;0,"VENCIDA",IF(X416&gt;=-5,"POR VENCER","AL DÍA"))))</f>
        <v>SIN ESTADO</v>
      </c>
      <c r="AC416" t="str">
        <f>IF(N($H416)&lt;4,"",IF(W416="","",W416+31))</f>
        <v/>
      </c>
      <c r="AD416" t="str">
        <f>IF(AC416="","",TODAY()-AC416)</f>
        <v/>
      </c>
      <c r="AG416" t="str">
        <f>IF(AC416="","SIN ESTADO",IF(AE416&lt;&gt;"","PAGA",IF(AD416&gt;0,"VENCIDA",IF(AD416&gt;=-5,"POR VENCER","AL DÍA"))))</f>
        <v>SIN ESTADO</v>
      </c>
      <c r="AI416" t="str">
        <f>IF(N($H416)&lt;5,"",IF(AC416="","",AC416+31))</f>
        <v/>
      </c>
      <c r="AJ416" t="str">
        <f>IF(AI416="","",TODAY()-AI416)</f>
        <v/>
      </c>
      <c r="AM416" t="str">
        <f>IF(AI416="","SIN ESTADO",IF(AK416&lt;&gt;"","PAGA",IF(AJ416&gt;0,"VENCIDA",IF(AJ416&gt;=-5,"POR VENCER","AL DÍA"))))</f>
        <v>SIN ESTADO</v>
      </c>
      <c r="AO416" t="str">
        <f>IF(N($H416)&lt;6,"",IF(AI416="","",AI416+31))</f>
        <v/>
      </c>
      <c r="AP416" t="str">
        <f>IF(AO416="","",TODAY()-AO416)</f>
        <v/>
      </c>
      <c r="AS416" t="str">
        <f>IF(AO416="","SIN ESTADO",IF(AQ416&lt;&gt;"","PAGA",IF(AP416&gt;0,"VENCIDA",IF(AP416&gt;=-5,"POR VENCER","AL DÍA"))))</f>
        <v>SIN ESTADO</v>
      </c>
      <c r="AU416" t="str">
        <f>IF(N($H416)&lt;7,"",IF(AO416="","",AO416+31))</f>
        <v/>
      </c>
      <c r="AV416" t="str">
        <f>IF(AU416="","",TODAY()-AU416)</f>
        <v/>
      </c>
      <c r="AY416" t="str">
        <f>IF(AU416="","SIN ESTADO",IF(AW416&lt;&gt;"","PAGA",IF(AV416&gt;0,"VENCIDA",IF(AV416&gt;=-5,"POR VENCER","AL DÍA"))))</f>
        <v>SIN ESTADO</v>
      </c>
      <c r="BA416" t="str">
        <f>IF(N($H416)&lt;8,"",IF(AU416="","",AU416+31))</f>
        <v/>
      </c>
      <c r="BB416" t="str">
        <f>IF(BA416="","",TODAY()-BA416)</f>
        <v/>
      </c>
      <c r="BE416" t="str">
        <f>IF(BA416="","SIN ESTADO",IF(BC416&lt;&gt;"","PAGA",IF(BB416&gt;0,"VENCIDA",IF(BB416&gt;=-5,"POR VENCER","AL DÍA"))))</f>
        <v>SIN ESTADO</v>
      </c>
      <c r="BG416" t="str">
        <f>IF(N($H416)&lt;9,"",IF(BA416="","",BA416+31))</f>
        <v/>
      </c>
      <c r="BH416" t="str">
        <f>IF(BG416="","",TODAY()-BG416)</f>
        <v/>
      </c>
      <c r="BK416" t="str">
        <f>IF(BG416="","SIN ESTADO",IF(BI416&lt;&gt;"","PAGA",IF(BH416&gt;0,"VENCIDA",IF(BH416&gt;=-5,"POR VENCER","AL DÍA"))))</f>
        <v>SIN ESTADO</v>
      </c>
      <c r="BM416" t="str">
        <f>IF(N($H416)&lt;10,"",IF(BG416="","",BG416+31))</f>
        <v/>
      </c>
      <c r="BN416" t="str">
        <f>IF(BM416="","",TODAY()-BM416)</f>
        <v/>
      </c>
      <c r="BQ416" t="str">
        <f>IF(BM416="","SIN ESTADO",IF(BO416&lt;&gt;"","PAGA",IF(BN416&gt;0,"VENCIDA",IF(BN416&gt;=-5,"POR VENCER","AL DÍA"))))</f>
        <v>SIN ESTADO</v>
      </c>
      <c r="BS416" t="str">
        <f>IF(N($H416)&lt;11,"",IF(BM416="","",BM416+31))</f>
        <v/>
      </c>
      <c r="BT416" t="str">
        <f>IF(BS416="","",TODAY()-BS416)</f>
        <v/>
      </c>
      <c r="BW416" t="str">
        <f>IF(BS416="","SIN ESTADO",IF(BU416&lt;&gt;"","PAGA",IF(BT416&gt;0,"VENCIDA",IF(BT416&gt;=-5,"POR VENCER","AL DÍA"))))</f>
        <v>SIN ESTADO</v>
      </c>
      <c r="BY416" t="str">
        <f>IF(N($H416)&lt;12,"",IF(BS416="","",BS416+31))</f>
        <v/>
      </c>
      <c r="BZ416" t="str">
        <f>IF(BY416="","",TODAY()-BY416)</f>
        <v/>
      </c>
      <c r="CC416" t="str">
        <f>IF(BY416="","SIN ESTADO",IF(CA416&lt;&gt;"","PAGA",IF(BZ416&gt;0,"VENCIDA",IF(BZ416&gt;=-5,"POR VENCER","AL DÍA"))))</f>
        <v>SIN ESTADO</v>
      </c>
      <c r="CE416" t="str">
        <f>IF(N($H416)&lt;13,"",IF(BY416="","",BY416+31))</f>
        <v/>
      </c>
      <c r="CF416" t="str">
        <f>IF(CE416="","",TODAY()-CE416)</f>
        <v/>
      </c>
      <c r="CI416" t="str">
        <f>IF(CE416="","SIN ESTADO",IF(CG416&lt;&gt;"","PAGA",IF(CF416&gt;0,"VENCIDA",IF(CF416&gt;=-5,"POR VENCER","AL DÍA"))))</f>
        <v>SIN ESTADO</v>
      </c>
      <c r="CK416" t="str">
        <f>IF(N($H416)&lt;14,"",IF(CE416="","",CE416+31))</f>
        <v/>
      </c>
      <c r="CL416" t="str">
        <f>IF(CK416="","",TODAY()-CK416)</f>
        <v/>
      </c>
      <c r="CO416" t="str">
        <f>IF(CK416="","SIN ESTADO",IF(CM416&lt;&gt;"","PAGA",IF(CL416&gt;0,"VENCIDA",IF(CL416&gt;=-5,"POR VENCER","AL DÍA"))))</f>
        <v>SIN ESTADO</v>
      </c>
      <c r="CQ416" t="str">
        <f>IF(N($H416)&lt;15,"",IF(CK416="","",CK416+31))</f>
        <v/>
      </c>
      <c r="CR416" t="str">
        <f>IF(CQ416="","",TODAY()-CQ416)</f>
        <v/>
      </c>
      <c r="CU416" t="str">
        <f>IF(CQ416="","SIN ESTADO",IF(CS416&lt;&gt;"","PAGA",IF(CR416&gt;0,"VENCIDA",IF(CR416&gt;=-5,"POR VENCER","AL DÍA"))))</f>
        <v>SIN ESTADO</v>
      </c>
      <c r="CW416" t="str">
        <f>IF(N($H416)&lt;16,"",IF(CQ416="","",CQ416+31))</f>
        <v/>
      </c>
      <c r="CX416" t="str">
        <f>IF(CW416="","",TODAY()-CW416)</f>
        <v/>
      </c>
      <c r="DA416" t="str">
        <f>IF(CW416="","SIN ESTADO",IF(CY416&lt;&gt;"","PAGA",IF(CX416&gt;0,"VENCIDA",IF(CX416&gt;=-5,"POR VENCER","AL DÍA"))))</f>
        <v>SIN ESTADO</v>
      </c>
      <c r="DC416" t="str">
        <f>IF(N($H416)&lt;17,"",IF(CW416="","",CW416+31))</f>
        <v/>
      </c>
      <c r="DD416" t="str">
        <f>IF(DC416="","",TODAY()-DC416)</f>
        <v/>
      </c>
      <c r="DG416" t="str">
        <f>IF(DC416="","SIN ESTADO",IF(DE416&lt;&gt;"","PAGA",IF(DD416&gt;0,"VENCIDA",IF(DD416&gt;=-5,"POR VENCER","AL DÍA"))))</f>
        <v>SIN ESTADO</v>
      </c>
      <c r="DI416" t="str">
        <f>IF(N($H416)&lt;18,"",IF(DC416="","",DC416+31))</f>
        <v/>
      </c>
      <c r="DJ416" t="str">
        <f>IF(DI416="","",TODAY()-DI416)</f>
        <v/>
      </c>
      <c r="DM416" t="str">
        <f>IF(DI416="","SIN ESTADO",IF(DK416&lt;&gt;"","PAGA",IF(DJ416&gt;0,"VENCIDA",IF(DJ416&gt;=-5,"POR VENCER","AL DÍA"))))</f>
        <v>SIN ESTADO</v>
      </c>
      <c r="DO416" t="str">
        <f>IF(N($H416)&lt;19,"",IF(DI416="","",DI416+31))</f>
        <v/>
      </c>
      <c r="DP416" t="str">
        <f>IF(DO416="","",TODAY()-DO416)</f>
        <v/>
      </c>
      <c r="DS416" t="str">
        <f>IF(DO416="","SIN ESTADO",IF(DQ416&lt;&gt;"","PAGA",IF(DP416&gt;0,"VENCIDA",IF(DP416&gt;=-5,"POR VENCER","AL DÍA"))))</f>
        <v>SIN ESTADO</v>
      </c>
      <c r="DU416" t="str">
        <f>IF(N($H416)&lt;20,"",IF(DO416="","",DO416+31))</f>
        <v/>
      </c>
      <c r="DV416" t="str">
        <f>IF(DU416="","",TODAY()-DU416)</f>
        <v/>
      </c>
      <c r="DY416" t="str">
        <f>IF(DU416="","SIN ESTADO",IF(DW416&lt;&gt;"","PAGA",IF(DV416&gt;0,"VENCIDA",IF(DV416&gt;=-5,"POR VENCER","AL DÍA"))))</f>
        <v>SIN ESTADO</v>
      </c>
      <c r="EA416" t="str">
        <f>IF(N($H416)&lt;21,"",IF(DU416="","",DU416+31))</f>
        <v/>
      </c>
      <c r="EB416" t="str">
        <f>IF(EA416="","",TODAY()-EA416)</f>
        <v/>
      </c>
      <c r="EE416" t="str">
        <f>IF(EA416="","SIN ESTADO",IF(EC416&lt;&gt;"","PAGA",IF(EB416&gt;0,"VENCIDA",IF(EB416&gt;=-5,"POR VENCER","AL DÍA"))))</f>
        <v>SIN ESTADO</v>
      </c>
      <c r="EG416" t="str">
        <f>IF(N($H416)&lt;22,"",IF(EA416="","",EA416+31))</f>
        <v/>
      </c>
      <c r="EH416" t="str">
        <f>IF(EG416="","",TODAY()-EG416)</f>
        <v/>
      </c>
      <c r="EK416" t="str">
        <f>IF(EG416="","SIN ESTADO",IF(EI416&lt;&gt;"","PAGA",IF(EH416&gt;0,"VENCIDA",IF(EH416&gt;=-5,"POR VENCER","AL DÍA"))))</f>
        <v>SIN ESTADO</v>
      </c>
      <c r="EM416" t="str">
        <f>IF(N($H416)&lt;23,"",IF(EG416="","",EG416+31))</f>
        <v/>
      </c>
      <c r="EN416" t="str">
        <f>IF(EM416="","",TODAY()-EM416)</f>
        <v/>
      </c>
      <c r="EQ416" t="str">
        <f>IF(EM416="","SIN ESTADO",IF(EO416&lt;&gt;"","PAGA",IF(EN416&gt;0,"VENCIDA",IF(EN416&gt;=-5,"POR VENCER","AL DÍA"))))</f>
        <v>SIN ESTADO</v>
      </c>
      <c r="ES416" t="str">
        <f>IF(N($H416)&lt;24,"",IF(EM416="","",EM416+31))</f>
        <v/>
      </c>
      <c r="ET416" t="str">
        <f>IF(ES416="","",TODAY()-ES416)</f>
        <v/>
      </c>
      <c r="EW416" t="str">
        <f>IF(ES416="","SIN ESTADO",IF(EU416&lt;&gt;"","PAGA",IF(ET416&gt;0,"VENCIDA",IF(ET416&gt;=-5,"POR VENCER","AL DÍA"))))</f>
        <v>SIN ESTADO</v>
      </c>
      <c r="EY416" t="str">
        <f>IF(N($H416)&lt;25,"",IF(ES416="","",ES416+31))</f>
        <v/>
      </c>
      <c r="EZ416" t="str">
        <f>IF(EY416="","",TODAY()-EY416)</f>
        <v/>
      </c>
      <c r="FC416" t="str">
        <f>IF(EY416="","SIN ESTADO",IF(FA416&lt;&gt;"","PAGA",IF(EZ416&gt;0,"VENCIDA",IF(EZ416&gt;=-5,"POR VENCER","AL DÍA"))))</f>
        <v>SIN ESTADO</v>
      </c>
      <c r="FE416" t="str">
        <f>IF(N($H416)&lt;26,"",IF(EY416="","",EY416+31))</f>
        <v/>
      </c>
      <c r="FF416" t="str">
        <f>IF(FE416="","",TODAY()-FE416)</f>
        <v/>
      </c>
      <c r="FI416" t="str">
        <f>IF(FE416="","SIN ESTADO",IF(FG416&lt;&gt;"","PAGA",IF(FF416&gt;0,"VENCIDA",IF(FF416&gt;=-5,"POR VENCER","AL DÍA"))))</f>
        <v>SIN ESTADO</v>
      </c>
      <c r="FK416" t="str">
        <f>IF(N($H416)&lt;27,"",IF(FE416="","",FE416+31))</f>
        <v/>
      </c>
      <c r="FL416" t="str">
        <f>IF(FK416="","",TODAY()-FK416)</f>
        <v/>
      </c>
      <c r="FO416" t="str">
        <f>IF(FK416="","SIN ESTADO",IF(FM416&lt;&gt;"","PAGA",IF(FL416&gt;0,"VENCIDA",IF(FL416&gt;=-5,"POR VENCER","AL DÍA"))))</f>
        <v>SIN ESTADO</v>
      </c>
      <c r="FQ416" t="str">
        <f>IF(N($H416)&lt;28,"",IF(FK416="","",FK416+31))</f>
        <v/>
      </c>
      <c r="FR416" t="str">
        <f>IF(FQ416="","",TODAY()-FQ416)</f>
        <v/>
      </c>
      <c r="FU416" t="str">
        <f>IF(FQ416="","SIN ESTADO",IF(FS416&lt;&gt;"","PAGA",IF(FR416&gt;0,"VENCIDA",IF(FR416&gt;=-5,"POR VENCER","AL DÍA"))))</f>
        <v>SIN ESTADO</v>
      </c>
      <c r="FW416" t="str">
        <f>IF(N($H416)&lt;29,"",IF(FQ416="","",FQ416+31))</f>
        <v/>
      </c>
      <c r="FX416" t="str">
        <f>IF(FW416="","",TODAY()-FW416)</f>
        <v/>
      </c>
      <c r="GA416" t="str">
        <f>IF(FW416="","SIN ESTADO",IF(FY416&lt;&gt;"","PAGA",IF(FX416&gt;0,"VENCIDA",IF(FX416&gt;=-5,"POR VENCER","AL DÍA"))))</f>
        <v>SIN ESTADO</v>
      </c>
      <c r="GC416" t="str">
        <f>IF(N($H416)&lt;30,"",IF(FW416="","",FW416+31))</f>
        <v/>
      </c>
      <c r="GD416" t="str">
        <f>IF(GC416="","",TODAY()-GC416)</f>
        <v/>
      </c>
      <c r="GG416" t="str">
        <f>IF(GC416="","SIN ESTADO",IF(GE416&lt;&gt;"","PAGA",IF(GD416&gt;0,"VENCIDA",IF(GD416&gt;=-5,"POR VENCER","AL DÍA"))))</f>
        <v>SIN ESTADO</v>
      </c>
      <c r="GI416" t="str">
        <f>IF(N($H416)&lt;31,"",IF(GC416="","",GC416+31))</f>
        <v/>
      </c>
      <c r="GJ416" t="str">
        <f>IF(GI416="","",TODAY()-GI416)</f>
        <v/>
      </c>
      <c r="GM416" t="str">
        <f>IF(GI416="","SIN ESTADO",IF(GK416&lt;&gt;"","PAGA",IF(GJ416&gt;0,"VENCIDA",IF(GJ416&gt;=-5,"POR VENCER","AL DÍA"))))</f>
        <v>SIN ESTADO</v>
      </c>
      <c r="GO416" t="str">
        <f>IF(N($H416)&lt;32,"",IF(GI416="","",GI416+31))</f>
        <v/>
      </c>
      <c r="GP416" t="str">
        <f>IF(GO416="","",TODAY()-GO416)</f>
        <v/>
      </c>
      <c r="GS416" t="str">
        <f>IF(GO416="","SIN ESTADO",IF(GQ416&lt;&gt;"","PAGA",IF(GP416&gt;0,"VENCIDA",IF(GP416&gt;=-5,"POR VENCER","AL DÍA"))))</f>
        <v>SIN ESTADO</v>
      </c>
      <c r="GU416" t="str">
        <f>IF(N($H416)&lt;33,"",IF(GO416="","",GO416+31))</f>
        <v/>
      </c>
      <c r="GV416" t="str">
        <f>IF(GU416="","",TODAY()-GU416)</f>
        <v/>
      </c>
      <c r="GY416" t="str">
        <f>IF(GU416="","SIN ESTADO",IF(GW416&lt;&gt;"","PAGA",IF(GV416&gt;0,"VENCIDA",IF(GV416&gt;=-5,"POR VENCER","AL DÍA"))))</f>
        <v>SIN ESTADO</v>
      </c>
      <c r="HA416" t="str">
        <f>IF(N($H416)&lt;34,"",IF(GU416="","",GU416+31))</f>
        <v/>
      </c>
      <c r="HB416" t="str">
        <f>IF(HA416="","",TODAY()-HA416)</f>
        <v/>
      </c>
      <c r="HE416" t="str">
        <f>IF(HA416="","SIN ESTADO",IF(HC416&lt;&gt;"","PAGA",IF(HB416&gt;0,"VENCIDA",IF(HB416&gt;=-5,"POR VENCER","AL DÍA"))))</f>
        <v>SIN ESTADO</v>
      </c>
      <c r="HG416" t="str">
        <f>IF(N($H416)&lt;35,"",IF(HA416="","",HA416+31))</f>
        <v/>
      </c>
      <c r="HH416" t="str">
        <f>IF(HG416="","",TODAY()-HG416)</f>
        <v/>
      </c>
      <c r="HK416" t="str">
        <f>IF(HG416="","SIN ESTADO",IF(HI416&lt;&gt;"","PAGA",IF(HH416&gt;0,"VENCIDA",IF(HH416&gt;=-5,"POR VENCER","AL DÍA"))))</f>
        <v>SIN ESTADO</v>
      </c>
      <c r="HM416" t="str">
        <f>IF(N($H416)&lt;36,"",IF(HG416="","",HG416+31))</f>
        <v/>
      </c>
      <c r="HN416" t="str">
        <f>IF(HM416="","",TODAY()-HM416)</f>
        <v/>
      </c>
      <c r="HQ416" t="str">
        <f>IF(HM416="","SIN ESTADO",IF(HO416&lt;&gt;"","PAGA",IF(HN416&gt;0,"VENCIDA",IF(HN416&gt;=-5,"POR VENCER","AL DÍA"))))</f>
        <v>SIN ESTADO</v>
      </c>
      <c r="HS416">
        <f>N416+T416+Z416+AF416+AL416+AR416+AX416+BD416+BJ416+BP416+BV416+CB416+CH416+CN416+CT416+CZ416+DF416+DL416+DR416+DX416+ED416+EJ416+EP416+EV416+FB416+FH416+FN416+FT416+FZ416+GF416+GL416+GR416+GX416+HD416+HJ416+HP416</f>
        <v>0</v>
      </c>
      <c r="HU416">
        <f>IFERROR(N($J416),0)</f>
        <v>0</v>
      </c>
      <c r="HW416">
        <f>SUMPRODUCT((MOD(COLUMN($M416:$HR416)-COLUMN($M416),6)=0)*ISNUMBER($M416:$HR416)*($M416:$HR416&gt;=RESUMEN!$C$26)*($M416:$HR416&lt;=RESUMEN!$C$27)*IFERROR(N($N416:$HS416),0))</f>
        <v>0</v>
      </c>
      <c r="HX416">
        <f>SUMPRODUCT((MOD(COLUMN($M416:$HR416)-COLUMN($M416),6)=0)*ISNUMBER($M416:$HR416)*($M416:$HR416&gt;=RESUMEN!$C$26)*($M416:$HR416&lt;=RESUMEN!$C$27))</f>
        <v>0</v>
      </c>
    </row>
    <row r="417">
      <c r="B417">
        <f>VENTAS!A416</f>
        <v>414</v>
      </c>
      <c r="C417" t="str">
        <f>VENTAS!B416</f>
        <v xml:space="preserve">LC2 - 40 - 4 </v>
      </c>
      <c r="D417" t="str">
        <f>VENTAS!C416</f>
        <v>VENDIDO</v>
      </c>
      <c r="E417">
        <f>VENTAS!D416</f>
        <v>28000000</v>
      </c>
      <c r="F417">
        <f>VENTAS!J416</f>
        <v>24000000</v>
      </c>
      <c r="G417">
        <f>VENTAS!F416</f>
        <v>46226</v>
      </c>
      <c r="H417">
        <f>VENTAS!K416</f>
        <v>24</v>
      </c>
      <c r="I417" t="str">
        <f>VENTAS!M416</f>
        <v>23 DE AGOSTO</v>
      </c>
      <c r="J417">
        <f>VENTAS!L416</f>
        <v>1000000</v>
      </c>
      <c r="K417">
        <f>IF(N($H417)&lt;1,"",$G417+31)</f>
        <v>46257</v>
      </c>
      <c r="L417">
        <f>IF(K417="","",TODAY()-K417)</f>
        <v>61</v>
      </c>
      <c r="M417">
        <v>46233</v>
      </c>
      <c r="N417">
        <v>1000000</v>
      </c>
      <c r="O417" t="str">
        <f>IF(K417="","SIN ESTADO",IF(M417&lt;&gt;"","PAGA",IF(L417&gt;0,"VENCIDA",IF(L417&gt;=-5,"POR VENCER","AL DÍA"))))</f>
        <v>PAGA</v>
      </c>
      <c r="P417" t="str">
        <v>TRANSFERENCIA</v>
      </c>
      <c r="Q417">
        <f>IF(N($H417)&lt;2,"",IF(K417="","",K417+31))</f>
        <v>46288</v>
      </c>
      <c r="R417">
        <f>IF(Q417="","",TODAY()-Q417)</f>
        <v>30</v>
      </c>
      <c r="U417" t="str">
        <f>IF(Q417="","SIN ESTADO",IF(S417&lt;&gt;"","PAGA",IF(R417&gt;0,"VENCIDA",IF(R417&gt;=-5,"POR VENCER","AL DÍA"))))</f>
        <v>VENCIDA</v>
      </c>
      <c r="W417">
        <f>IF(N($H417)&lt;3,"",IF(Q417="","",Q417+31))</f>
        <v>46319</v>
      </c>
      <c r="X417">
        <f>IF(W417="","",TODAY()-W417)</f>
        <v>-1</v>
      </c>
      <c r="AA417" t="str">
        <f>IF(W417="","SIN ESTADO",IF(Y417&lt;&gt;"","PAGA",IF(X417&gt;0,"VENCIDA",IF(X417&gt;=-5,"POR VENCER","AL DÍA"))))</f>
        <v>POR VENCER</v>
      </c>
      <c r="AC417">
        <f>IF(N($H417)&lt;4,"",IF(W417="","",W417+31))</f>
        <v>46350</v>
      </c>
      <c r="AD417">
        <f>IF(AC417="","",TODAY()-AC417)</f>
        <v>-32</v>
      </c>
      <c r="AG417" t="str">
        <f>IF(AC417="","SIN ESTADO",IF(AE417&lt;&gt;"","PAGA",IF(AD417&gt;0,"VENCIDA",IF(AD417&gt;=-5,"POR VENCER","AL DÍA"))))</f>
        <v>AL DÍA</v>
      </c>
      <c r="AI417">
        <f>IF(N($H417)&lt;5,"",IF(AC417="","",AC417+31))</f>
        <v>46381</v>
      </c>
      <c r="AJ417">
        <f>IF(AI417="","",TODAY()-AI417)</f>
        <v>-63</v>
      </c>
      <c r="AM417" t="str">
        <f>IF(AI417="","SIN ESTADO",IF(AK417&lt;&gt;"","PAGA",IF(AJ417&gt;0,"VENCIDA",IF(AJ417&gt;=-5,"POR VENCER","AL DÍA"))))</f>
        <v>AL DÍA</v>
      </c>
      <c r="AO417">
        <f>IF(N($H417)&lt;6,"",IF(AI417="","",AI417+31))</f>
        <v>46412</v>
      </c>
      <c r="AP417">
        <f>IF(AO417="","",TODAY()-AO417)</f>
        <v>-94</v>
      </c>
      <c r="AS417" t="str">
        <f>IF(AO417="","SIN ESTADO",IF(AQ417&lt;&gt;"","PAGA",IF(AP417&gt;0,"VENCIDA",IF(AP417&gt;=-5,"POR VENCER","AL DÍA"))))</f>
        <v>AL DÍA</v>
      </c>
      <c r="AU417">
        <f>IF(N($H417)&lt;7,"",IF(AO417="","",AO417+31))</f>
        <v>46443</v>
      </c>
      <c r="AV417">
        <f>IF(AU417="","",TODAY()-AU417)</f>
        <v>-125</v>
      </c>
      <c r="AY417" t="str">
        <f>IF(AU417="","SIN ESTADO",IF(AW417&lt;&gt;"","PAGA",IF(AV417&gt;0,"VENCIDA",IF(AV417&gt;=-5,"POR VENCER","AL DÍA"))))</f>
        <v>AL DÍA</v>
      </c>
      <c r="BA417">
        <f>IF(N($H417)&lt;8,"",IF(AU417="","",AU417+31))</f>
        <v>46474</v>
      </c>
      <c r="BB417">
        <f>IF(BA417="","",TODAY()-BA417)</f>
        <v>-156</v>
      </c>
      <c r="BE417" t="str">
        <f>IF(BA417="","SIN ESTADO",IF(BC417&lt;&gt;"","PAGA",IF(BB417&gt;0,"VENCIDA",IF(BB417&gt;=-5,"POR VENCER","AL DÍA"))))</f>
        <v>AL DÍA</v>
      </c>
      <c r="BG417">
        <f>IF(N($H417)&lt;9,"",IF(BA417="","",BA417+31))</f>
        <v>46505</v>
      </c>
      <c r="BH417">
        <f>IF(BG417="","",TODAY()-BG417)</f>
        <v>-187</v>
      </c>
      <c r="BK417" t="str">
        <f>IF(BG417="","SIN ESTADO",IF(BI417&lt;&gt;"","PAGA",IF(BH417&gt;0,"VENCIDA",IF(BH417&gt;=-5,"POR VENCER","AL DÍA"))))</f>
        <v>AL DÍA</v>
      </c>
      <c r="BM417">
        <f>IF(N($H417)&lt;10,"",IF(BG417="","",BG417+31))</f>
        <v>46536</v>
      </c>
      <c r="BN417">
        <f>IF(BM417="","",TODAY()-BM417)</f>
        <v>-218</v>
      </c>
      <c r="BQ417" t="str">
        <f>IF(BM417="","SIN ESTADO",IF(BO417&lt;&gt;"","PAGA",IF(BN417&gt;0,"VENCIDA",IF(BN417&gt;=-5,"POR VENCER","AL DÍA"))))</f>
        <v>AL DÍA</v>
      </c>
      <c r="BS417">
        <f>IF(N($H417)&lt;11,"",IF(BM417="","",BM417+31))</f>
        <v>46567</v>
      </c>
      <c r="BT417">
        <f>IF(BS417="","",TODAY()-BS417)</f>
        <v>-249</v>
      </c>
      <c r="BW417" t="str">
        <f>IF(BS417="","SIN ESTADO",IF(BU417&lt;&gt;"","PAGA",IF(BT417&gt;0,"VENCIDA",IF(BT417&gt;=-5,"POR VENCER","AL DÍA"))))</f>
        <v>AL DÍA</v>
      </c>
      <c r="BY417">
        <f>IF(N($H417)&lt;12,"",IF(BS417="","",BS417+31))</f>
        <v>46598</v>
      </c>
      <c r="BZ417">
        <f>IF(BY417="","",TODAY()-BY417)</f>
        <v>-280</v>
      </c>
      <c r="CC417" t="str">
        <f>IF(BY417="","SIN ESTADO",IF(CA417&lt;&gt;"","PAGA",IF(BZ417&gt;0,"VENCIDA",IF(BZ417&gt;=-5,"POR VENCER","AL DÍA"))))</f>
        <v>AL DÍA</v>
      </c>
      <c r="CE417">
        <f>IF(N($H417)&lt;13,"",IF(BY417="","",BY417+31))</f>
        <v>46629</v>
      </c>
      <c r="CF417">
        <f>IF(CE417="","",TODAY()-CE417)</f>
        <v>-311</v>
      </c>
      <c r="CI417" t="str">
        <f>IF(CE417="","SIN ESTADO",IF(CG417&lt;&gt;"","PAGA",IF(CF417&gt;0,"VENCIDA",IF(CF417&gt;=-5,"POR VENCER","AL DÍA"))))</f>
        <v>AL DÍA</v>
      </c>
      <c r="CK417">
        <f>IF(N($H417)&lt;14,"",IF(CE417="","",CE417+31))</f>
        <v>46660</v>
      </c>
      <c r="CL417">
        <f>IF(CK417="","",TODAY()-CK417)</f>
        <v>-342</v>
      </c>
      <c r="CO417" t="str">
        <f>IF(CK417="","SIN ESTADO",IF(CM417&lt;&gt;"","PAGA",IF(CL417&gt;0,"VENCIDA",IF(CL417&gt;=-5,"POR VENCER","AL DÍA"))))</f>
        <v>AL DÍA</v>
      </c>
      <c r="CQ417">
        <f>IF(N($H417)&lt;15,"",IF(CK417="","",CK417+31))</f>
        <v>46691</v>
      </c>
      <c r="CR417">
        <f>IF(CQ417="","",TODAY()-CQ417)</f>
        <v>-373</v>
      </c>
      <c r="CU417" t="str">
        <f>IF(CQ417="","SIN ESTADO",IF(CS417&lt;&gt;"","PAGA",IF(CR417&gt;0,"VENCIDA",IF(CR417&gt;=-5,"POR VENCER","AL DÍA"))))</f>
        <v>AL DÍA</v>
      </c>
      <c r="CW417">
        <f>IF(N($H417)&lt;16,"",IF(CQ417="","",CQ417+31))</f>
        <v>46722</v>
      </c>
      <c r="CX417">
        <f>IF(CW417="","",TODAY()-CW417)</f>
        <v>-404</v>
      </c>
      <c r="DA417" t="str">
        <f>IF(CW417="","SIN ESTADO",IF(CY417&lt;&gt;"","PAGA",IF(CX417&gt;0,"VENCIDA",IF(CX417&gt;=-5,"POR VENCER","AL DÍA"))))</f>
        <v>AL DÍA</v>
      </c>
      <c r="DC417">
        <f>IF(N($H417)&lt;17,"",IF(CW417="","",CW417+31))</f>
        <v>46753</v>
      </c>
      <c r="DD417">
        <f>IF(DC417="","",TODAY()-DC417)</f>
        <v>-435</v>
      </c>
      <c r="DG417" t="str">
        <f>IF(DC417="","SIN ESTADO",IF(DE417&lt;&gt;"","PAGA",IF(DD417&gt;0,"VENCIDA",IF(DD417&gt;=-5,"POR VENCER","AL DÍA"))))</f>
        <v>AL DÍA</v>
      </c>
      <c r="DI417">
        <f>IF(N($H417)&lt;18,"",IF(DC417="","",DC417+31))</f>
        <v>46784</v>
      </c>
      <c r="DJ417">
        <f>IF(DI417="","",TODAY()-DI417)</f>
        <v>-466</v>
      </c>
      <c r="DM417" t="str">
        <f>IF(DI417="","SIN ESTADO",IF(DK417&lt;&gt;"","PAGA",IF(DJ417&gt;0,"VENCIDA",IF(DJ417&gt;=-5,"POR VENCER","AL DÍA"))))</f>
        <v>AL DÍA</v>
      </c>
      <c r="DO417">
        <f>IF(N($H417)&lt;19,"",IF(DI417="","",DI417+31))</f>
        <v>46815</v>
      </c>
      <c r="DP417">
        <f>IF(DO417="","",TODAY()-DO417)</f>
        <v>-497</v>
      </c>
      <c r="DS417" t="str">
        <f>IF(DO417="","SIN ESTADO",IF(DQ417&lt;&gt;"","PAGA",IF(DP417&gt;0,"VENCIDA",IF(DP417&gt;=-5,"POR VENCER","AL DÍA"))))</f>
        <v>AL DÍA</v>
      </c>
      <c r="DU417">
        <f>IF(N($H417)&lt;20,"",IF(DO417="","",DO417+31))</f>
        <v>46846</v>
      </c>
      <c r="DV417">
        <f>IF(DU417="","",TODAY()-DU417)</f>
        <v>-528</v>
      </c>
      <c r="DY417" t="str">
        <f>IF(DU417="","SIN ESTADO",IF(DW417&lt;&gt;"","PAGA",IF(DV417&gt;0,"VENCIDA",IF(DV417&gt;=-5,"POR VENCER","AL DÍA"))))</f>
        <v>AL DÍA</v>
      </c>
      <c r="EA417">
        <f>IF(N($H417)&lt;21,"",IF(DU417="","",DU417+31))</f>
        <v>46877</v>
      </c>
      <c r="EB417">
        <f>IF(EA417="","",TODAY()-EA417)</f>
        <v>-559</v>
      </c>
      <c r="EE417" t="str">
        <f>IF(EA417="","SIN ESTADO",IF(EC417&lt;&gt;"","PAGA",IF(EB417&gt;0,"VENCIDA",IF(EB417&gt;=-5,"POR VENCER","AL DÍA"))))</f>
        <v>AL DÍA</v>
      </c>
      <c r="EG417">
        <f>IF(N($H417)&lt;22,"",IF(EA417="","",EA417+31))</f>
        <v>46908</v>
      </c>
      <c r="EH417">
        <f>IF(EG417="","",TODAY()-EG417)</f>
        <v>-590</v>
      </c>
      <c r="EK417" t="str">
        <f>IF(EG417="","SIN ESTADO",IF(EI417&lt;&gt;"","PAGA",IF(EH417&gt;0,"VENCIDA",IF(EH417&gt;=-5,"POR VENCER","AL DÍA"))))</f>
        <v>AL DÍA</v>
      </c>
      <c r="EM417">
        <f>IF(N($H417)&lt;23,"",IF(EG417="","",EG417+31))</f>
        <v>46939</v>
      </c>
      <c r="EN417">
        <f>IF(EM417="","",TODAY()-EM417)</f>
        <v>-621</v>
      </c>
      <c r="EQ417" t="str">
        <f>IF(EM417="","SIN ESTADO",IF(EO417&lt;&gt;"","PAGA",IF(EN417&gt;0,"VENCIDA",IF(EN417&gt;=-5,"POR VENCER","AL DÍA"))))</f>
        <v>AL DÍA</v>
      </c>
      <c r="ES417">
        <f>IF(N($H417)&lt;24,"",IF(EM417="","",EM417+31))</f>
        <v>46970</v>
      </c>
      <c r="ET417">
        <f>IF(ES417="","",TODAY()-ES417)</f>
        <v>-652</v>
      </c>
      <c r="EW417" t="str">
        <f>IF(ES417="","SIN ESTADO",IF(EU417&lt;&gt;"","PAGA",IF(ET417&gt;0,"VENCIDA",IF(ET417&gt;=-5,"POR VENCER","AL DÍA"))))</f>
        <v>AL DÍA</v>
      </c>
      <c r="EY417" t="str">
        <f>IF(N($H417)&lt;25,"",IF(ES417="","",ES417+31))</f>
        <v/>
      </c>
      <c r="EZ417" t="str">
        <f>IF(EY417="","",TODAY()-EY417)</f>
        <v/>
      </c>
      <c r="FC417" t="str">
        <f>IF(EY417="","SIN ESTADO",IF(FA417&lt;&gt;"","PAGA",IF(EZ417&gt;0,"VENCIDA",IF(EZ417&gt;=-5,"POR VENCER","AL DÍA"))))</f>
        <v>SIN ESTADO</v>
      </c>
      <c r="FE417" t="str">
        <f>IF(N($H417)&lt;26,"",IF(EY417="","",EY417+31))</f>
        <v/>
      </c>
      <c r="FF417" t="str">
        <f>IF(FE417="","",TODAY()-FE417)</f>
        <v/>
      </c>
      <c r="FI417" t="str">
        <f>IF(FE417="","SIN ESTADO",IF(FG417&lt;&gt;"","PAGA",IF(FF417&gt;0,"VENCIDA",IF(FF417&gt;=-5,"POR VENCER","AL DÍA"))))</f>
        <v>SIN ESTADO</v>
      </c>
      <c r="FK417" t="str">
        <f>IF(N($H417)&lt;27,"",IF(FE417="","",FE417+31))</f>
        <v/>
      </c>
      <c r="FL417" t="str">
        <f>IF(FK417="","",TODAY()-FK417)</f>
        <v/>
      </c>
      <c r="FO417" t="str">
        <f>IF(FK417="","SIN ESTADO",IF(FM417&lt;&gt;"","PAGA",IF(FL417&gt;0,"VENCIDA",IF(FL417&gt;=-5,"POR VENCER","AL DÍA"))))</f>
        <v>SIN ESTADO</v>
      </c>
      <c r="FQ417" t="str">
        <f>IF(N($H417)&lt;28,"",IF(FK417="","",FK417+31))</f>
        <v/>
      </c>
      <c r="FR417" t="str">
        <f>IF(FQ417="","",TODAY()-FQ417)</f>
        <v/>
      </c>
      <c r="FU417" t="str">
        <f>IF(FQ417="","SIN ESTADO",IF(FS417&lt;&gt;"","PAGA",IF(FR417&gt;0,"VENCIDA",IF(FR417&gt;=-5,"POR VENCER","AL DÍA"))))</f>
        <v>SIN ESTADO</v>
      </c>
      <c r="FW417" t="str">
        <f>IF(N($H417)&lt;29,"",IF(FQ417="","",FQ417+31))</f>
        <v/>
      </c>
      <c r="FX417" t="str">
        <f>IF(FW417="","",TODAY()-FW417)</f>
        <v/>
      </c>
      <c r="GA417" t="str">
        <f>IF(FW417="","SIN ESTADO",IF(FY417&lt;&gt;"","PAGA",IF(FX417&gt;0,"VENCIDA",IF(FX417&gt;=-5,"POR VENCER","AL DÍA"))))</f>
        <v>SIN ESTADO</v>
      </c>
      <c r="GC417" t="str">
        <f>IF(N($H417)&lt;30,"",IF(FW417="","",FW417+31))</f>
        <v/>
      </c>
      <c r="GD417" t="str">
        <f>IF(GC417="","",TODAY()-GC417)</f>
        <v/>
      </c>
      <c r="GG417" t="str">
        <f>IF(GC417="","SIN ESTADO",IF(GE417&lt;&gt;"","PAGA",IF(GD417&gt;0,"VENCIDA",IF(GD417&gt;=-5,"POR VENCER","AL DÍA"))))</f>
        <v>SIN ESTADO</v>
      </c>
      <c r="GI417" t="str">
        <f>IF(N($H417)&lt;31,"",IF(GC417="","",GC417+31))</f>
        <v/>
      </c>
      <c r="GJ417" t="str">
        <f>IF(GI417="","",TODAY()-GI417)</f>
        <v/>
      </c>
      <c r="GM417" t="str">
        <f>IF(GI417="","SIN ESTADO",IF(GK417&lt;&gt;"","PAGA",IF(GJ417&gt;0,"VENCIDA",IF(GJ417&gt;=-5,"POR VENCER","AL DÍA"))))</f>
        <v>SIN ESTADO</v>
      </c>
      <c r="GO417" t="str">
        <f>IF(N($H417)&lt;32,"",IF(GI417="","",GI417+31))</f>
        <v/>
      </c>
      <c r="GP417" t="str">
        <f>IF(GO417="","",TODAY()-GO417)</f>
        <v/>
      </c>
      <c r="GS417" t="str">
        <f>IF(GO417="","SIN ESTADO",IF(GQ417&lt;&gt;"","PAGA",IF(GP417&gt;0,"VENCIDA",IF(GP417&gt;=-5,"POR VENCER","AL DÍA"))))</f>
        <v>SIN ESTADO</v>
      </c>
      <c r="GU417" t="str">
        <f>IF(N($H417)&lt;33,"",IF(GO417="","",GO417+31))</f>
        <v/>
      </c>
      <c r="GV417" t="str">
        <f>IF(GU417="","",TODAY()-GU417)</f>
        <v/>
      </c>
      <c r="GY417" t="str">
        <f>IF(GU417="","SIN ESTADO",IF(GW417&lt;&gt;"","PAGA",IF(GV417&gt;0,"VENCIDA",IF(GV417&gt;=-5,"POR VENCER","AL DÍA"))))</f>
        <v>SIN ESTADO</v>
      </c>
      <c r="HA417" t="str">
        <f>IF(N($H417)&lt;34,"",IF(GU417="","",GU417+31))</f>
        <v/>
      </c>
      <c r="HB417" t="str">
        <f>IF(HA417="","",TODAY()-HA417)</f>
        <v/>
      </c>
      <c r="HE417" t="str">
        <f>IF(HA417="","SIN ESTADO",IF(HC417&lt;&gt;"","PAGA",IF(HB417&gt;0,"VENCIDA",IF(HB417&gt;=-5,"POR VENCER","AL DÍA"))))</f>
        <v>SIN ESTADO</v>
      </c>
      <c r="HG417" t="str">
        <f>IF(N($H417)&lt;35,"",IF(HA417="","",HA417+31))</f>
        <v/>
      </c>
      <c r="HH417" t="str">
        <f>IF(HG417="","",TODAY()-HG417)</f>
        <v/>
      </c>
      <c r="HK417" t="str">
        <f>IF(HG417="","SIN ESTADO",IF(HI417&lt;&gt;"","PAGA",IF(HH417&gt;0,"VENCIDA",IF(HH417&gt;=-5,"POR VENCER","AL DÍA"))))</f>
        <v>SIN ESTADO</v>
      </c>
      <c r="HM417" t="str">
        <f>IF(N($H417)&lt;36,"",IF(HG417="","",HG417+31))</f>
        <v/>
      </c>
      <c r="HN417" t="str">
        <f>IF(HM417="","",TODAY()-HM417)</f>
        <v/>
      </c>
      <c r="HQ417" t="str">
        <f>IF(HM417="","SIN ESTADO",IF(HO417&lt;&gt;"","PAGA",IF(HN417&gt;0,"VENCIDA",IF(HN417&gt;=-5,"POR VENCER","AL DÍA"))))</f>
        <v>SIN ESTADO</v>
      </c>
      <c r="HS417">
        <f>N417+T417+Z417+AF417+AL417+AR417+AX417+BD417+BJ417+BP417+BV417+CB417+CH417+CN417+CT417+CZ417+DF417+DL417+DR417+DX417+ED417+EJ417+EP417+EV417+FB417+FH417+FN417+FT417+FZ417+GF417+GL417+GR417+GX417+HD417+HJ417+HP417</f>
        <v>1000000</v>
      </c>
      <c r="HU417">
        <f>IFERROR(N($J417),0)</f>
        <v>1000000</v>
      </c>
      <c r="HW417">
        <f>SUMPRODUCT((MOD(COLUMN($M417:$HR417)-COLUMN($M417),6)=0)*ISNUMBER($M417:$HR417)*($M417:$HR417&gt;=RESUMEN!$C$26)*($M417:$HR417&lt;=RESUMEN!$C$27)*IFERROR(N($N417:$HS417),0))</f>
        <v>0</v>
      </c>
      <c r="HX417">
        <f>SUMPRODUCT((MOD(COLUMN($M417:$HR417)-COLUMN($M417),6)=0)*ISNUMBER($M417:$HR417)*($M417:$HR417&gt;=RESUMEN!$C$26)*($M417:$HR417&lt;=RESUMEN!$C$27))</f>
        <v>0</v>
      </c>
    </row>
    <row r="418">
      <c r="B418">
        <f>VENTAS!A417</f>
        <v>415</v>
      </c>
      <c r="C418" t="str">
        <f>VENTAS!B417</f>
        <v xml:space="preserve">LC2 - 40 - 5 </v>
      </c>
      <c r="D418" t="str">
        <f>VENTAS!C417</f>
        <v>VENDIDO</v>
      </c>
      <c r="E418">
        <f>VENTAS!D417</f>
        <v>28000000</v>
      </c>
      <c r="F418">
        <f>VENTAS!J417</f>
        <v>24000000</v>
      </c>
      <c r="G418">
        <f>VENTAS!F417</f>
        <v>46179</v>
      </c>
      <c r="H418">
        <f>VENTAS!K417</f>
        <v>24</v>
      </c>
      <c r="I418" t="str">
        <f>VENTAS!M417</f>
        <v>6 DE CADA MES</v>
      </c>
      <c r="J418">
        <f>VENTAS!L417</f>
        <v>1000000</v>
      </c>
      <c r="K418">
        <f>IF(N($H418)&lt;1,"",$G418+31)</f>
        <v>46210</v>
      </c>
      <c r="L418">
        <f>IF(K418="","",TODAY()-K418)</f>
        <v>108</v>
      </c>
      <c r="M418">
        <v>46204</v>
      </c>
      <c r="N418">
        <v>1000000</v>
      </c>
      <c r="O418" t="str">
        <f>IF(K418="","SIN ESTADO",IF(M418&lt;&gt;"","PAGA",IF(L418&gt;0,"VENCIDA",IF(L418&gt;=-5,"POR VENCER","AL DÍA"))))</f>
        <v>PAGA</v>
      </c>
      <c r="P418" t="str">
        <v>TRANSFERENCIA</v>
      </c>
      <c r="Q418">
        <f>IF(N($H418)&lt;2,"",IF(K418="","",K418+31))</f>
        <v>46241</v>
      </c>
      <c r="R418">
        <f>IF(Q418="","",TODAY()-Q418)</f>
        <v>77</v>
      </c>
      <c r="S418">
        <v>46235</v>
      </c>
      <c r="T418">
        <v>1000000</v>
      </c>
      <c r="U418" t="str">
        <f>IF(Q418="","SIN ESTADO",IF(S418&lt;&gt;"","PAGA",IF(R418&gt;0,"VENCIDA",IF(R418&gt;=-5,"POR VENCER","AL DÍA"))))</f>
        <v>PAGA</v>
      </c>
      <c r="V418" t="str">
        <v>TRANSFERENCIA</v>
      </c>
      <c r="W418">
        <f>IF(N($H418)&lt;3,"",IF(Q418="","",Q418+31))</f>
        <v>46272</v>
      </c>
      <c r="X418">
        <f>IF(W418="","",TODAY()-W418)</f>
        <v>46</v>
      </c>
      <c r="Y418">
        <v>46266</v>
      </c>
      <c r="Z418">
        <v>1000000</v>
      </c>
      <c r="AA418" t="str">
        <f>IF(W418="","SIN ESTADO",IF(Y418&lt;&gt;"","PAGA",IF(X418&gt;0,"VENCIDA",IF(X418&gt;=-5,"POR VENCER","AL DÍA"))))</f>
        <v>PAGA</v>
      </c>
      <c r="AB418" t="str">
        <v>TRANSFERENCIA</v>
      </c>
      <c r="AC418">
        <f>IF(N($H418)&lt;4,"",IF(W418="","",W418+31))</f>
        <v>46303</v>
      </c>
      <c r="AD418">
        <f>IF(AC418="","",TODAY()-AC418)</f>
        <v>15</v>
      </c>
      <c r="AE418">
        <v>46296</v>
      </c>
      <c r="AF418">
        <v>1000000</v>
      </c>
      <c r="AG418" t="str">
        <f>IF(AC418="","SIN ESTADO",IF(AE418&lt;&gt;"","PAGA",IF(AD418&gt;0,"VENCIDA",IF(AD418&gt;=-5,"POR VENCER","AL DÍA"))))</f>
        <v>PAGA</v>
      </c>
      <c r="AH418" t="str">
        <v>TRANSFERENCIA</v>
      </c>
      <c r="AI418">
        <f>IF(N($H418)&lt;5,"",IF(AC418="","",AC418+31))</f>
        <v>46334</v>
      </c>
      <c r="AJ418">
        <f>IF(AI418="","",TODAY()-AI418)</f>
        <v>-16</v>
      </c>
      <c r="AM418" t="str">
        <f>IF(AI418="","SIN ESTADO",IF(AK418&lt;&gt;"","PAGA",IF(AJ418&gt;0,"VENCIDA",IF(AJ418&gt;=-5,"POR VENCER","AL DÍA"))))</f>
        <v>AL DÍA</v>
      </c>
      <c r="AO418">
        <f>IF(N($H418)&lt;6,"",IF(AI418="","",AI418+31))</f>
        <v>46365</v>
      </c>
      <c r="AP418">
        <f>IF(AO418="","",TODAY()-AO418)</f>
        <v>-47</v>
      </c>
      <c r="AS418" t="str">
        <f>IF(AO418="","SIN ESTADO",IF(AQ418&lt;&gt;"","PAGA",IF(AP418&gt;0,"VENCIDA",IF(AP418&gt;=-5,"POR VENCER","AL DÍA"))))</f>
        <v>AL DÍA</v>
      </c>
      <c r="AU418">
        <f>IF(N($H418)&lt;7,"",IF(AO418="","",AO418+31))</f>
        <v>46396</v>
      </c>
      <c r="AV418">
        <f>IF(AU418="","",TODAY()-AU418)</f>
        <v>-78</v>
      </c>
      <c r="AY418" t="str">
        <f>IF(AU418="","SIN ESTADO",IF(AW418&lt;&gt;"","PAGA",IF(AV418&gt;0,"VENCIDA",IF(AV418&gt;=-5,"POR VENCER","AL DÍA"))))</f>
        <v>AL DÍA</v>
      </c>
      <c r="BA418">
        <f>IF(N($H418)&lt;8,"",IF(AU418="","",AU418+31))</f>
        <v>46427</v>
      </c>
      <c r="BB418">
        <f>IF(BA418="","",TODAY()-BA418)</f>
        <v>-109</v>
      </c>
      <c r="BE418" t="str">
        <f>IF(BA418="","SIN ESTADO",IF(BC418&lt;&gt;"","PAGA",IF(BB418&gt;0,"VENCIDA",IF(BB418&gt;=-5,"POR VENCER","AL DÍA"))))</f>
        <v>AL DÍA</v>
      </c>
      <c r="BG418">
        <f>IF(N($H418)&lt;9,"",IF(BA418="","",BA418+31))</f>
        <v>46458</v>
      </c>
      <c r="BH418">
        <f>IF(BG418="","",TODAY()-BG418)</f>
        <v>-140</v>
      </c>
      <c r="BK418" t="str">
        <f>IF(BG418="","SIN ESTADO",IF(BI418&lt;&gt;"","PAGA",IF(BH418&gt;0,"VENCIDA",IF(BH418&gt;=-5,"POR VENCER","AL DÍA"))))</f>
        <v>AL DÍA</v>
      </c>
      <c r="BM418">
        <f>IF(N($H418)&lt;10,"",IF(BG418="","",BG418+31))</f>
        <v>46489</v>
      </c>
      <c r="BN418">
        <f>IF(BM418="","",TODAY()-BM418)</f>
        <v>-171</v>
      </c>
      <c r="BQ418" t="str">
        <f>IF(BM418="","SIN ESTADO",IF(BO418&lt;&gt;"","PAGA",IF(BN418&gt;0,"VENCIDA",IF(BN418&gt;=-5,"POR VENCER","AL DÍA"))))</f>
        <v>AL DÍA</v>
      </c>
      <c r="BS418">
        <f>IF(N($H418)&lt;11,"",IF(BM418="","",BM418+31))</f>
        <v>46520</v>
      </c>
      <c r="BT418">
        <f>IF(BS418="","",TODAY()-BS418)</f>
        <v>-202</v>
      </c>
      <c r="BW418" t="str">
        <f>IF(BS418="","SIN ESTADO",IF(BU418&lt;&gt;"","PAGA",IF(BT418&gt;0,"VENCIDA",IF(BT418&gt;=-5,"POR VENCER","AL DÍA"))))</f>
        <v>AL DÍA</v>
      </c>
      <c r="BY418">
        <f>IF(N($H418)&lt;12,"",IF(BS418="","",BS418+31))</f>
        <v>46551</v>
      </c>
      <c r="BZ418">
        <f>IF(BY418="","",TODAY()-BY418)</f>
        <v>-233</v>
      </c>
      <c r="CC418" t="str">
        <f>IF(BY418="","SIN ESTADO",IF(CA418&lt;&gt;"","PAGA",IF(BZ418&gt;0,"VENCIDA",IF(BZ418&gt;=-5,"POR VENCER","AL DÍA"))))</f>
        <v>AL DÍA</v>
      </c>
      <c r="CE418">
        <f>IF(N($H418)&lt;13,"",IF(BY418="","",BY418+31))</f>
        <v>46582</v>
      </c>
      <c r="CF418">
        <f>IF(CE418="","",TODAY()-CE418)</f>
        <v>-264</v>
      </c>
      <c r="CI418" t="str">
        <f>IF(CE418="","SIN ESTADO",IF(CG418&lt;&gt;"","PAGA",IF(CF418&gt;0,"VENCIDA",IF(CF418&gt;=-5,"POR VENCER","AL DÍA"))))</f>
        <v>AL DÍA</v>
      </c>
      <c r="CK418">
        <f>IF(N($H418)&lt;14,"",IF(CE418="","",CE418+31))</f>
        <v>46613</v>
      </c>
      <c r="CL418">
        <f>IF(CK418="","",TODAY()-CK418)</f>
        <v>-295</v>
      </c>
      <c r="CO418" t="str">
        <f>IF(CK418="","SIN ESTADO",IF(CM418&lt;&gt;"","PAGA",IF(CL418&gt;0,"VENCIDA",IF(CL418&gt;=-5,"POR VENCER","AL DÍA"))))</f>
        <v>AL DÍA</v>
      </c>
      <c r="CQ418">
        <f>IF(N($H418)&lt;15,"",IF(CK418="","",CK418+31))</f>
        <v>46644</v>
      </c>
      <c r="CR418">
        <f>IF(CQ418="","",TODAY()-CQ418)</f>
        <v>-326</v>
      </c>
      <c r="CU418" t="str">
        <f>IF(CQ418="","SIN ESTADO",IF(CS418&lt;&gt;"","PAGA",IF(CR418&gt;0,"VENCIDA",IF(CR418&gt;=-5,"POR VENCER","AL DÍA"))))</f>
        <v>AL DÍA</v>
      </c>
      <c r="CW418">
        <f>IF(N($H418)&lt;16,"",IF(CQ418="","",CQ418+31))</f>
        <v>46675</v>
      </c>
      <c r="CX418">
        <f>IF(CW418="","",TODAY()-CW418)</f>
        <v>-357</v>
      </c>
      <c r="DA418" t="str">
        <f>IF(CW418="","SIN ESTADO",IF(CY418&lt;&gt;"","PAGA",IF(CX418&gt;0,"VENCIDA",IF(CX418&gt;=-5,"POR VENCER","AL DÍA"))))</f>
        <v>AL DÍA</v>
      </c>
      <c r="DC418">
        <f>IF(N($H418)&lt;17,"",IF(CW418="","",CW418+31))</f>
        <v>46706</v>
      </c>
      <c r="DD418">
        <f>IF(DC418="","",TODAY()-DC418)</f>
        <v>-388</v>
      </c>
      <c r="DG418" t="str">
        <f>IF(DC418="","SIN ESTADO",IF(DE418&lt;&gt;"","PAGA",IF(DD418&gt;0,"VENCIDA",IF(DD418&gt;=-5,"POR VENCER","AL DÍA"))))</f>
        <v>AL DÍA</v>
      </c>
      <c r="DI418">
        <f>IF(N($H418)&lt;18,"",IF(DC418="","",DC418+31))</f>
        <v>46737</v>
      </c>
      <c r="DJ418">
        <f>IF(DI418="","",TODAY()-DI418)</f>
        <v>-419</v>
      </c>
      <c r="DM418" t="str">
        <f>IF(DI418="","SIN ESTADO",IF(DK418&lt;&gt;"","PAGA",IF(DJ418&gt;0,"VENCIDA",IF(DJ418&gt;=-5,"POR VENCER","AL DÍA"))))</f>
        <v>AL DÍA</v>
      </c>
      <c r="DO418">
        <f>IF(N($H418)&lt;19,"",IF(DI418="","",DI418+31))</f>
        <v>46768</v>
      </c>
      <c r="DP418">
        <f>IF(DO418="","",TODAY()-DO418)</f>
        <v>-450</v>
      </c>
      <c r="DS418" t="str">
        <f>IF(DO418="","SIN ESTADO",IF(DQ418&lt;&gt;"","PAGA",IF(DP418&gt;0,"VENCIDA",IF(DP418&gt;=-5,"POR VENCER","AL DÍA"))))</f>
        <v>AL DÍA</v>
      </c>
      <c r="DU418">
        <f>IF(N($H418)&lt;20,"",IF(DO418="","",DO418+31))</f>
        <v>46799</v>
      </c>
      <c r="DV418">
        <f>IF(DU418="","",TODAY()-DU418)</f>
        <v>-481</v>
      </c>
      <c r="DY418" t="str">
        <f>IF(DU418="","SIN ESTADO",IF(DW418&lt;&gt;"","PAGA",IF(DV418&gt;0,"VENCIDA",IF(DV418&gt;=-5,"POR VENCER","AL DÍA"))))</f>
        <v>AL DÍA</v>
      </c>
      <c r="EA418">
        <f>IF(N($H418)&lt;21,"",IF(DU418="","",DU418+31))</f>
        <v>46830</v>
      </c>
      <c r="EB418">
        <f>IF(EA418="","",TODAY()-EA418)</f>
        <v>-512</v>
      </c>
      <c r="EE418" t="str">
        <f>IF(EA418="","SIN ESTADO",IF(EC418&lt;&gt;"","PAGA",IF(EB418&gt;0,"VENCIDA",IF(EB418&gt;=-5,"POR VENCER","AL DÍA"))))</f>
        <v>AL DÍA</v>
      </c>
      <c r="EG418">
        <f>IF(N($H418)&lt;22,"",IF(EA418="","",EA418+31))</f>
        <v>46861</v>
      </c>
      <c r="EH418">
        <f>IF(EG418="","",TODAY()-EG418)</f>
        <v>-543</v>
      </c>
      <c r="EK418" t="str">
        <f>IF(EG418="","SIN ESTADO",IF(EI418&lt;&gt;"","PAGA",IF(EH418&gt;0,"VENCIDA",IF(EH418&gt;=-5,"POR VENCER","AL DÍA"))))</f>
        <v>AL DÍA</v>
      </c>
      <c r="EM418">
        <f>IF(N($H418)&lt;23,"",IF(EG418="","",EG418+31))</f>
        <v>46892</v>
      </c>
      <c r="EN418">
        <f>IF(EM418="","",TODAY()-EM418)</f>
        <v>-574</v>
      </c>
      <c r="EQ418" t="str">
        <f>IF(EM418="","SIN ESTADO",IF(EO418&lt;&gt;"","PAGA",IF(EN418&gt;0,"VENCIDA",IF(EN418&gt;=-5,"POR VENCER","AL DÍA"))))</f>
        <v>AL DÍA</v>
      </c>
      <c r="ES418">
        <f>IF(N($H418)&lt;24,"",IF(EM418="","",EM418+31))</f>
        <v>46923</v>
      </c>
      <c r="ET418">
        <f>IF(ES418="","",TODAY()-ES418)</f>
        <v>-605</v>
      </c>
      <c r="EW418" t="str">
        <f>IF(ES418="","SIN ESTADO",IF(EU418&lt;&gt;"","PAGA",IF(ET418&gt;0,"VENCIDA",IF(ET418&gt;=-5,"POR VENCER","AL DÍA"))))</f>
        <v>AL DÍA</v>
      </c>
      <c r="EY418" t="str">
        <f>IF(N($H418)&lt;25,"",IF(ES418="","",ES418+31))</f>
        <v/>
      </c>
      <c r="EZ418" t="str">
        <f>IF(EY418="","",TODAY()-EY418)</f>
        <v/>
      </c>
      <c r="FC418" t="str">
        <f>IF(EY418="","SIN ESTADO",IF(FA418&lt;&gt;"","PAGA",IF(EZ418&gt;0,"VENCIDA",IF(EZ418&gt;=-5,"POR VENCER","AL DÍA"))))</f>
        <v>SIN ESTADO</v>
      </c>
      <c r="FE418" t="str">
        <f>IF(N($H418)&lt;26,"",IF(EY418="","",EY418+31))</f>
        <v/>
      </c>
      <c r="FF418" t="str">
        <f>IF(FE418="","",TODAY()-FE418)</f>
        <v/>
      </c>
      <c r="FI418" t="str">
        <f>IF(FE418="","SIN ESTADO",IF(FG418&lt;&gt;"","PAGA",IF(FF418&gt;0,"VENCIDA",IF(FF418&gt;=-5,"POR VENCER","AL DÍA"))))</f>
        <v>SIN ESTADO</v>
      </c>
      <c r="FK418" t="str">
        <f>IF(N($H418)&lt;27,"",IF(FE418="","",FE418+31))</f>
        <v/>
      </c>
      <c r="FL418" t="str">
        <f>IF(FK418="","",TODAY()-FK418)</f>
        <v/>
      </c>
      <c r="FO418" t="str">
        <f>IF(FK418="","SIN ESTADO",IF(FM418&lt;&gt;"","PAGA",IF(FL418&gt;0,"VENCIDA",IF(FL418&gt;=-5,"POR VENCER","AL DÍA"))))</f>
        <v>SIN ESTADO</v>
      </c>
      <c r="FQ418" t="str">
        <f>IF(N($H418)&lt;28,"",IF(FK418="","",FK418+31))</f>
        <v/>
      </c>
      <c r="FR418" t="str">
        <f>IF(FQ418="","",TODAY()-FQ418)</f>
        <v/>
      </c>
      <c r="FU418" t="str">
        <f>IF(FQ418="","SIN ESTADO",IF(FS418&lt;&gt;"","PAGA",IF(FR418&gt;0,"VENCIDA",IF(FR418&gt;=-5,"POR VENCER","AL DÍA"))))</f>
        <v>SIN ESTADO</v>
      </c>
      <c r="FW418" t="str">
        <f>IF(N($H418)&lt;29,"",IF(FQ418="","",FQ418+31))</f>
        <v/>
      </c>
      <c r="FX418" t="str">
        <f>IF(FW418="","",TODAY()-FW418)</f>
        <v/>
      </c>
      <c r="GA418" t="str">
        <f>IF(FW418="","SIN ESTADO",IF(FY418&lt;&gt;"","PAGA",IF(FX418&gt;0,"VENCIDA",IF(FX418&gt;=-5,"POR VENCER","AL DÍA"))))</f>
        <v>SIN ESTADO</v>
      </c>
      <c r="GC418" t="str">
        <f>IF(N($H418)&lt;30,"",IF(FW418="","",FW418+31))</f>
        <v/>
      </c>
      <c r="GD418" t="str">
        <f>IF(GC418="","",TODAY()-GC418)</f>
        <v/>
      </c>
      <c r="GG418" t="str">
        <f>IF(GC418="","SIN ESTADO",IF(GE418&lt;&gt;"","PAGA",IF(GD418&gt;0,"VENCIDA",IF(GD418&gt;=-5,"POR VENCER","AL DÍA"))))</f>
        <v>SIN ESTADO</v>
      </c>
      <c r="GI418" t="str">
        <f>IF(N($H418)&lt;31,"",IF(GC418="","",GC418+31))</f>
        <v/>
      </c>
      <c r="GJ418" t="str">
        <f>IF(GI418="","",TODAY()-GI418)</f>
        <v/>
      </c>
      <c r="GM418" t="str">
        <f>IF(GI418="","SIN ESTADO",IF(GK418&lt;&gt;"","PAGA",IF(GJ418&gt;0,"VENCIDA",IF(GJ418&gt;=-5,"POR VENCER","AL DÍA"))))</f>
        <v>SIN ESTADO</v>
      </c>
      <c r="GO418" t="str">
        <f>IF(N($H418)&lt;32,"",IF(GI418="","",GI418+31))</f>
        <v/>
      </c>
      <c r="GP418" t="str">
        <f>IF(GO418="","",TODAY()-GO418)</f>
        <v/>
      </c>
      <c r="GS418" t="str">
        <f>IF(GO418="","SIN ESTADO",IF(GQ418&lt;&gt;"","PAGA",IF(GP418&gt;0,"VENCIDA",IF(GP418&gt;=-5,"POR VENCER","AL DÍA"))))</f>
        <v>SIN ESTADO</v>
      </c>
      <c r="GU418" t="str">
        <f>IF(N($H418)&lt;33,"",IF(GO418="","",GO418+31))</f>
        <v/>
      </c>
      <c r="GV418" t="str">
        <f>IF(GU418="","",TODAY()-GU418)</f>
        <v/>
      </c>
      <c r="GY418" t="str">
        <f>IF(GU418="","SIN ESTADO",IF(GW418&lt;&gt;"","PAGA",IF(GV418&gt;0,"VENCIDA",IF(GV418&gt;=-5,"POR VENCER","AL DÍA"))))</f>
        <v>SIN ESTADO</v>
      </c>
      <c r="HA418" t="str">
        <f>IF(N($H418)&lt;34,"",IF(GU418="","",GU418+31))</f>
        <v/>
      </c>
      <c r="HB418" t="str">
        <f>IF(HA418="","",TODAY()-HA418)</f>
        <v/>
      </c>
      <c r="HE418" t="str">
        <f>IF(HA418="","SIN ESTADO",IF(HC418&lt;&gt;"","PAGA",IF(HB418&gt;0,"VENCIDA",IF(HB418&gt;=-5,"POR VENCER","AL DÍA"))))</f>
        <v>SIN ESTADO</v>
      </c>
      <c r="HG418" t="str">
        <f>IF(N($H418)&lt;35,"",IF(HA418="","",HA418+31))</f>
        <v/>
      </c>
      <c r="HH418" t="str">
        <f>IF(HG418="","",TODAY()-HG418)</f>
        <v/>
      </c>
      <c r="HK418" t="str">
        <f>IF(HG418="","SIN ESTADO",IF(HI418&lt;&gt;"","PAGA",IF(HH418&gt;0,"VENCIDA",IF(HH418&gt;=-5,"POR VENCER","AL DÍA"))))</f>
        <v>SIN ESTADO</v>
      </c>
      <c r="HM418" t="str">
        <f>IF(N($H418)&lt;36,"",IF(HG418="","",HG418+31))</f>
        <v/>
      </c>
      <c r="HN418" t="str">
        <f>IF(HM418="","",TODAY()-HM418)</f>
        <v/>
      </c>
      <c r="HQ418" t="str">
        <f>IF(HM418="","SIN ESTADO",IF(HO418&lt;&gt;"","PAGA",IF(HN418&gt;0,"VENCIDA",IF(HN418&gt;=-5,"POR VENCER","AL DÍA"))))</f>
        <v>SIN ESTADO</v>
      </c>
      <c r="HS418">
        <f>N418+T418+Z418+AF418+AL418+AR418+AX418+BD418+BJ418+BP418+BV418+CB418+CH418+CN418+CT418+CZ418+DF418+DL418+DR418+DX418+ED418+EJ418+EP418+EV418+FB418+FH418+FN418+FT418+FZ418+GF418+GL418+GR418+GX418+HD418+HJ418+HP418</f>
        <v>4000000</v>
      </c>
      <c r="HU418">
        <f>IFERROR(N($J418),0)</f>
        <v>1000000</v>
      </c>
      <c r="HW418">
        <f>SUMPRODUCT((MOD(COLUMN($M418:$HR418)-COLUMN($M418),6)=0)*ISNUMBER($M418:$HR418)*($M418:$HR418&gt;=RESUMEN!$C$26)*($M418:$HR418&lt;=RESUMEN!$C$27)*IFERROR(N($N418:$HS418),0))</f>
        <v>1000000</v>
      </c>
      <c r="HX418">
        <f>SUMPRODUCT((MOD(COLUMN($M418:$HR418)-COLUMN($M418),6)=0)*ISNUMBER($M418:$HR418)*($M418:$HR418&gt;=RESUMEN!$C$26)*($M418:$HR418&lt;=RESUMEN!$C$27))</f>
        <v>1</v>
      </c>
    </row>
    <row r="419">
      <c r="B419">
        <f>VENTAS!A418</f>
        <v>416</v>
      </c>
      <c r="C419" t="str">
        <f>VENTAS!B418</f>
        <v>LC2 - 40 - 6</v>
      </c>
      <c r="D419" t="str">
        <f>VENTAS!C418</f>
        <v>VENDIDO</v>
      </c>
      <c r="E419">
        <f>VENTAS!D418</f>
        <v>28000000</v>
      </c>
      <c r="F419">
        <f>VENTAS!J418</f>
        <v>0</v>
      </c>
      <c r="G419">
        <f>VENTAS!F418</f>
        <v>46121</v>
      </c>
      <c r="H419">
        <f>VENTAS!K418</f>
        <v>0</v>
      </c>
      <c r="I419" t="str">
        <f>VENTAS!M418</f>
        <v>-</v>
      </c>
      <c r="J419">
        <f>VENTAS!L418</f>
        <v>0</v>
      </c>
      <c r="K419" t="str">
        <f>IF(N($H419)&lt;1,"",$G419+31)</f>
        <v/>
      </c>
      <c r="L419" t="str">
        <f>IF(K419="","",TODAY()-K419)</f>
        <v/>
      </c>
      <c r="M419">
        <v>46121</v>
      </c>
      <c r="N419">
        <v>0</v>
      </c>
      <c r="O419" t="str">
        <f>IF(K419="","SIN ESTADO",IF(M419&lt;&gt;"","PAGA",IF(L419&gt;0,"VENCIDA",IF(L419&gt;=-5,"POR VENCER","AL DÍA"))))</f>
        <v>SIN ESTADO</v>
      </c>
      <c r="P419" t="str">
        <v xml:space="preserve">PERMUTA </v>
      </c>
      <c r="Q419" t="str">
        <f>IF(N($H419)&lt;2,"",IF(K419="","",K419+31))</f>
        <v/>
      </c>
      <c r="R419" t="str">
        <f>IF(Q419="","",TODAY()-Q419)</f>
        <v/>
      </c>
      <c r="U419" t="str">
        <f>IF(Q419="","SIN ESTADO",IF(S419&lt;&gt;"","PAGA",IF(R419&gt;0,"VENCIDA",IF(R419&gt;=-5,"POR VENCER","AL DÍA"))))</f>
        <v>SIN ESTADO</v>
      </c>
      <c r="W419" t="str">
        <f>IF(N($H419)&lt;3,"",IF(Q419="","",Q419+31))</f>
        <v/>
      </c>
      <c r="X419" t="str">
        <f>IF(W419="","",TODAY()-W419)</f>
        <v/>
      </c>
      <c r="AA419" t="str">
        <f>IF(W419="","SIN ESTADO",IF(Y419&lt;&gt;"","PAGA",IF(X419&gt;0,"VENCIDA",IF(X419&gt;=-5,"POR VENCER","AL DÍA"))))</f>
        <v>SIN ESTADO</v>
      </c>
      <c r="AC419" t="str">
        <f>IF(N($H419)&lt;4,"",IF(W419="","",W419+31))</f>
        <v/>
      </c>
      <c r="AD419" t="str">
        <f>IF(AC419="","",TODAY()-AC419)</f>
        <v/>
      </c>
      <c r="AG419" t="str">
        <f>IF(AC419="","SIN ESTADO",IF(AE419&lt;&gt;"","PAGA",IF(AD419&gt;0,"VENCIDA",IF(AD419&gt;=-5,"POR VENCER","AL DÍA"))))</f>
        <v>SIN ESTADO</v>
      </c>
      <c r="AI419" t="str">
        <f>IF(N($H419)&lt;5,"",IF(AC419="","",AC419+31))</f>
        <v/>
      </c>
      <c r="AJ419" t="str">
        <f>IF(AI419="","",TODAY()-AI419)</f>
        <v/>
      </c>
      <c r="AM419" t="str">
        <f>IF(AI419="","SIN ESTADO",IF(AK419&lt;&gt;"","PAGA",IF(AJ419&gt;0,"VENCIDA",IF(AJ419&gt;=-5,"POR VENCER","AL DÍA"))))</f>
        <v>SIN ESTADO</v>
      </c>
      <c r="AO419" t="str">
        <f>IF(N($H419)&lt;6,"",IF(AI419="","",AI419+31))</f>
        <v/>
      </c>
      <c r="AP419" t="str">
        <f>IF(AO419="","",TODAY()-AO419)</f>
        <v/>
      </c>
      <c r="AS419" t="str">
        <f>IF(AO419="","SIN ESTADO",IF(AQ419&lt;&gt;"","PAGA",IF(AP419&gt;0,"VENCIDA",IF(AP419&gt;=-5,"POR VENCER","AL DÍA"))))</f>
        <v>SIN ESTADO</v>
      </c>
      <c r="AU419" t="str">
        <f>IF(N($H419)&lt;7,"",IF(AO419="","",AO419+31))</f>
        <v/>
      </c>
      <c r="AV419" t="str">
        <f>IF(AU419="","",TODAY()-AU419)</f>
        <v/>
      </c>
      <c r="AY419" t="str">
        <f>IF(AU419="","SIN ESTADO",IF(AW419&lt;&gt;"","PAGA",IF(AV419&gt;0,"VENCIDA",IF(AV419&gt;=-5,"POR VENCER","AL DÍA"))))</f>
        <v>SIN ESTADO</v>
      </c>
      <c r="BA419" t="str">
        <f>IF(N($H419)&lt;8,"",IF(AU419="","",AU419+31))</f>
        <v/>
      </c>
      <c r="BB419" t="str">
        <f>IF(BA419="","",TODAY()-BA419)</f>
        <v/>
      </c>
      <c r="BE419" t="str">
        <f>IF(BA419="","SIN ESTADO",IF(BC419&lt;&gt;"","PAGA",IF(BB419&gt;0,"VENCIDA",IF(BB419&gt;=-5,"POR VENCER","AL DÍA"))))</f>
        <v>SIN ESTADO</v>
      </c>
      <c r="BG419" t="str">
        <f>IF(N($H419)&lt;9,"",IF(BA419="","",BA419+31))</f>
        <v/>
      </c>
      <c r="BH419" t="str">
        <f>IF(BG419="","",TODAY()-BG419)</f>
        <v/>
      </c>
      <c r="BK419" t="str">
        <f>IF(BG419="","SIN ESTADO",IF(BI419&lt;&gt;"","PAGA",IF(BH419&gt;0,"VENCIDA",IF(BH419&gt;=-5,"POR VENCER","AL DÍA"))))</f>
        <v>SIN ESTADO</v>
      </c>
      <c r="BM419" t="str">
        <f>IF(N($H419)&lt;10,"",IF(BG419="","",BG419+31))</f>
        <v/>
      </c>
      <c r="BN419" t="str">
        <f>IF(BM419="","",TODAY()-BM419)</f>
        <v/>
      </c>
      <c r="BQ419" t="str">
        <f>IF(BM419="","SIN ESTADO",IF(BO419&lt;&gt;"","PAGA",IF(BN419&gt;0,"VENCIDA",IF(BN419&gt;=-5,"POR VENCER","AL DÍA"))))</f>
        <v>SIN ESTADO</v>
      </c>
      <c r="BS419" t="str">
        <f>IF(N($H419)&lt;11,"",IF(BM419="","",BM419+31))</f>
        <v/>
      </c>
      <c r="BT419" t="str">
        <f>IF(BS419="","",TODAY()-BS419)</f>
        <v/>
      </c>
      <c r="BW419" t="str">
        <f>IF(BS419="","SIN ESTADO",IF(BU419&lt;&gt;"","PAGA",IF(BT419&gt;0,"VENCIDA",IF(BT419&gt;=-5,"POR VENCER","AL DÍA"))))</f>
        <v>SIN ESTADO</v>
      </c>
      <c r="BY419" t="str">
        <f>IF(N($H419)&lt;12,"",IF(BS419="","",BS419+31))</f>
        <v/>
      </c>
      <c r="BZ419" t="str">
        <f>IF(BY419="","",TODAY()-BY419)</f>
        <v/>
      </c>
      <c r="CC419" t="str">
        <f>IF(BY419="","SIN ESTADO",IF(CA419&lt;&gt;"","PAGA",IF(BZ419&gt;0,"VENCIDA",IF(BZ419&gt;=-5,"POR VENCER","AL DÍA"))))</f>
        <v>SIN ESTADO</v>
      </c>
      <c r="CE419" t="str">
        <f>IF(N($H419)&lt;13,"",IF(BY419="","",BY419+31))</f>
        <v/>
      </c>
      <c r="CF419" t="str">
        <f>IF(CE419="","",TODAY()-CE419)</f>
        <v/>
      </c>
      <c r="CI419" t="str">
        <f>IF(CE419="","SIN ESTADO",IF(CG419&lt;&gt;"","PAGA",IF(CF419&gt;0,"VENCIDA",IF(CF419&gt;=-5,"POR VENCER","AL DÍA"))))</f>
        <v>SIN ESTADO</v>
      </c>
      <c r="CK419" t="str">
        <f>IF(N($H419)&lt;14,"",IF(CE419="","",CE419+31))</f>
        <v/>
      </c>
      <c r="CL419" t="str">
        <f>IF(CK419="","",TODAY()-CK419)</f>
        <v/>
      </c>
      <c r="CO419" t="str">
        <f>IF(CK419="","SIN ESTADO",IF(CM419&lt;&gt;"","PAGA",IF(CL419&gt;0,"VENCIDA",IF(CL419&gt;=-5,"POR VENCER","AL DÍA"))))</f>
        <v>SIN ESTADO</v>
      </c>
      <c r="CQ419" t="str">
        <f>IF(N($H419)&lt;15,"",IF(CK419="","",CK419+31))</f>
        <v/>
      </c>
      <c r="CR419" t="str">
        <f>IF(CQ419="","",TODAY()-CQ419)</f>
        <v/>
      </c>
      <c r="CU419" t="str">
        <f>IF(CQ419="","SIN ESTADO",IF(CS419&lt;&gt;"","PAGA",IF(CR419&gt;0,"VENCIDA",IF(CR419&gt;=-5,"POR VENCER","AL DÍA"))))</f>
        <v>SIN ESTADO</v>
      </c>
      <c r="CW419" t="str">
        <f>IF(N($H419)&lt;16,"",IF(CQ419="","",CQ419+31))</f>
        <v/>
      </c>
      <c r="CX419" t="str">
        <f>IF(CW419="","",TODAY()-CW419)</f>
        <v/>
      </c>
      <c r="DA419" t="str">
        <f>IF(CW419="","SIN ESTADO",IF(CY419&lt;&gt;"","PAGA",IF(CX419&gt;0,"VENCIDA",IF(CX419&gt;=-5,"POR VENCER","AL DÍA"))))</f>
        <v>SIN ESTADO</v>
      </c>
      <c r="DC419" t="str">
        <f>IF(N($H419)&lt;17,"",IF(CW419="","",CW419+31))</f>
        <v/>
      </c>
      <c r="DD419" t="str">
        <f>IF(DC419="","",TODAY()-DC419)</f>
        <v/>
      </c>
      <c r="DG419" t="str">
        <f>IF(DC419="","SIN ESTADO",IF(DE419&lt;&gt;"","PAGA",IF(DD419&gt;0,"VENCIDA",IF(DD419&gt;=-5,"POR VENCER","AL DÍA"))))</f>
        <v>SIN ESTADO</v>
      </c>
      <c r="DI419" t="str">
        <f>IF(N($H419)&lt;18,"",IF(DC419="","",DC419+31))</f>
        <v/>
      </c>
      <c r="DJ419" t="str">
        <f>IF(DI419="","",TODAY()-DI419)</f>
        <v/>
      </c>
      <c r="DM419" t="str">
        <f>IF(DI419="","SIN ESTADO",IF(DK419&lt;&gt;"","PAGA",IF(DJ419&gt;0,"VENCIDA",IF(DJ419&gt;=-5,"POR VENCER","AL DÍA"))))</f>
        <v>SIN ESTADO</v>
      </c>
      <c r="DO419" t="str">
        <f>IF(N($H419)&lt;19,"",IF(DI419="","",DI419+31))</f>
        <v/>
      </c>
      <c r="DP419" t="str">
        <f>IF(DO419="","",TODAY()-DO419)</f>
        <v/>
      </c>
      <c r="DS419" t="str">
        <f>IF(DO419="","SIN ESTADO",IF(DQ419&lt;&gt;"","PAGA",IF(DP419&gt;0,"VENCIDA",IF(DP419&gt;=-5,"POR VENCER","AL DÍA"))))</f>
        <v>SIN ESTADO</v>
      </c>
      <c r="DU419" t="str">
        <f>IF(N($H419)&lt;20,"",IF(DO419="","",DO419+31))</f>
        <v/>
      </c>
      <c r="DV419" t="str">
        <f>IF(DU419="","",TODAY()-DU419)</f>
        <v/>
      </c>
      <c r="DY419" t="str">
        <f>IF(DU419="","SIN ESTADO",IF(DW419&lt;&gt;"","PAGA",IF(DV419&gt;0,"VENCIDA",IF(DV419&gt;=-5,"POR VENCER","AL DÍA"))))</f>
        <v>SIN ESTADO</v>
      </c>
      <c r="EA419" t="str">
        <f>IF(N($H419)&lt;21,"",IF(DU419="","",DU419+31))</f>
        <v/>
      </c>
      <c r="EB419" t="str">
        <f>IF(EA419="","",TODAY()-EA419)</f>
        <v/>
      </c>
      <c r="EE419" t="str">
        <f>IF(EA419="","SIN ESTADO",IF(EC419&lt;&gt;"","PAGA",IF(EB419&gt;0,"VENCIDA",IF(EB419&gt;=-5,"POR VENCER","AL DÍA"))))</f>
        <v>SIN ESTADO</v>
      </c>
      <c r="EG419" t="str">
        <f>IF(N($H419)&lt;22,"",IF(EA419="","",EA419+31))</f>
        <v/>
      </c>
      <c r="EH419" t="str">
        <f>IF(EG419="","",TODAY()-EG419)</f>
        <v/>
      </c>
      <c r="EK419" t="str">
        <f>IF(EG419="","SIN ESTADO",IF(EI419&lt;&gt;"","PAGA",IF(EH419&gt;0,"VENCIDA",IF(EH419&gt;=-5,"POR VENCER","AL DÍA"))))</f>
        <v>SIN ESTADO</v>
      </c>
      <c r="EM419" t="str">
        <f>IF(N($H419)&lt;23,"",IF(EG419="","",EG419+31))</f>
        <v/>
      </c>
      <c r="EN419" t="str">
        <f>IF(EM419="","",TODAY()-EM419)</f>
        <v/>
      </c>
      <c r="EQ419" t="str">
        <f>IF(EM419="","SIN ESTADO",IF(EO419&lt;&gt;"","PAGA",IF(EN419&gt;0,"VENCIDA",IF(EN419&gt;=-5,"POR VENCER","AL DÍA"))))</f>
        <v>SIN ESTADO</v>
      </c>
      <c r="ES419" t="str">
        <f>IF(N($H419)&lt;24,"",IF(EM419="","",EM419+31))</f>
        <v/>
      </c>
      <c r="ET419" t="str">
        <f>IF(ES419="","",TODAY()-ES419)</f>
        <v/>
      </c>
      <c r="EW419" t="str">
        <f>IF(ES419="","SIN ESTADO",IF(EU419&lt;&gt;"","PAGA",IF(ET419&gt;0,"VENCIDA",IF(ET419&gt;=-5,"POR VENCER","AL DÍA"))))</f>
        <v>SIN ESTADO</v>
      </c>
      <c r="EY419" t="str">
        <f>IF(N($H419)&lt;25,"",IF(ES419="","",ES419+31))</f>
        <v/>
      </c>
      <c r="EZ419" t="str">
        <f>IF(EY419="","",TODAY()-EY419)</f>
        <v/>
      </c>
      <c r="FC419" t="str">
        <f>IF(EY419="","SIN ESTADO",IF(FA419&lt;&gt;"","PAGA",IF(EZ419&gt;0,"VENCIDA",IF(EZ419&gt;=-5,"POR VENCER","AL DÍA"))))</f>
        <v>SIN ESTADO</v>
      </c>
      <c r="FE419" t="str">
        <f>IF(N($H419)&lt;26,"",IF(EY419="","",EY419+31))</f>
        <v/>
      </c>
      <c r="FF419" t="str">
        <f>IF(FE419="","",TODAY()-FE419)</f>
        <v/>
      </c>
      <c r="FI419" t="str">
        <f>IF(FE419="","SIN ESTADO",IF(FG419&lt;&gt;"","PAGA",IF(FF419&gt;0,"VENCIDA",IF(FF419&gt;=-5,"POR VENCER","AL DÍA"))))</f>
        <v>SIN ESTADO</v>
      </c>
      <c r="FK419" t="str">
        <f>IF(N($H419)&lt;27,"",IF(FE419="","",FE419+31))</f>
        <v/>
      </c>
      <c r="FL419" t="str">
        <f>IF(FK419="","",TODAY()-FK419)</f>
        <v/>
      </c>
      <c r="FO419" t="str">
        <f>IF(FK419="","SIN ESTADO",IF(FM419&lt;&gt;"","PAGA",IF(FL419&gt;0,"VENCIDA",IF(FL419&gt;=-5,"POR VENCER","AL DÍA"))))</f>
        <v>SIN ESTADO</v>
      </c>
      <c r="FQ419" t="str">
        <f>IF(N($H419)&lt;28,"",IF(FK419="","",FK419+31))</f>
        <v/>
      </c>
      <c r="FR419" t="str">
        <f>IF(FQ419="","",TODAY()-FQ419)</f>
        <v/>
      </c>
      <c r="FU419" t="str">
        <f>IF(FQ419="","SIN ESTADO",IF(FS419&lt;&gt;"","PAGA",IF(FR419&gt;0,"VENCIDA",IF(FR419&gt;=-5,"POR VENCER","AL DÍA"))))</f>
        <v>SIN ESTADO</v>
      </c>
      <c r="FW419" t="str">
        <f>IF(N($H419)&lt;29,"",IF(FQ419="","",FQ419+31))</f>
        <v/>
      </c>
      <c r="FX419" t="str">
        <f>IF(FW419="","",TODAY()-FW419)</f>
        <v/>
      </c>
      <c r="GA419" t="str">
        <f>IF(FW419="","SIN ESTADO",IF(FY419&lt;&gt;"","PAGA",IF(FX419&gt;0,"VENCIDA",IF(FX419&gt;=-5,"POR VENCER","AL DÍA"))))</f>
        <v>SIN ESTADO</v>
      </c>
      <c r="GC419" t="str">
        <f>IF(N($H419)&lt;30,"",IF(FW419="","",FW419+31))</f>
        <v/>
      </c>
      <c r="GD419" t="str">
        <f>IF(GC419="","",TODAY()-GC419)</f>
        <v/>
      </c>
      <c r="GG419" t="str">
        <f>IF(GC419="","SIN ESTADO",IF(GE419&lt;&gt;"","PAGA",IF(GD419&gt;0,"VENCIDA",IF(GD419&gt;=-5,"POR VENCER","AL DÍA"))))</f>
        <v>SIN ESTADO</v>
      </c>
      <c r="GI419" t="str">
        <f>IF(N($H419)&lt;31,"",IF(GC419="","",GC419+31))</f>
        <v/>
      </c>
      <c r="GJ419" t="str">
        <f>IF(GI419="","",TODAY()-GI419)</f>
        <v/>
      </c>
      <c r="GM419" t="str">
        <f>IF(GI419="","SIN ESTADO",IF(GK419&lt;&gt;"","PAGA",IF(GJ419&gt;0,"VENCIDA",IF(GJ419&gt;=-5,"POR VENCER","AL DÍA"))))</f>
        <v>SIN ESTADO</v>
      </c>
      <c r="GO419" t="str">
        <f>IF(N($H419)&lt;32,"",IF(GI419="","",GI419+31))</f>
        <v/>
      </c>
      <c r="GP419" t="str">
        <f>IF(GO419="","",TODAY()-GO419)</f>
        <v/>
      </c>
      <c r="GS419" t="str">
        <f>IF(GO419="","SIN ESTADO",IF(GQ419&lt;&gt;"","PAGA",IF(GP419&gt;0,"VENCIDA",IF(GP419&gt;=-5,"POR VENCER","AL DÍA"))))</f>
        <v>SIN ESTADO</v>
      </c>
      <c r="GU419" t="str">
        <f>IF(N($H419)&lt;33,"",IF(GO419="","",GO419+31))</f>
        <v/>
      </c>
      <c r="GV419" t="str">
        <f>IF(GU419="","",TODAY()-GU419)</f>
        <v/>
      </c>
      <c r="GY419" t="str">
        <f>IF(GU419="","SIN ESTADO",IF(GW419&lt;&gt;"","PAGA",IF(GV419&gt;0,"VENCIDA",IF(GV419&gt;=-5,"POR VENCER","AL DÍA"))))</f>
        <v>SIN ESTADO</v>
      </c>
      <c r="HA419" t="str">
        <f>IF(N($H419)&lt;34,"",IF(GU419="","",GU419+31))</f>
        <v/>
      </c>
      <c r="HB419" t="str">
        <f>IF(HA419="","",TODAY()-HA419)</f>
        <v/>
      </c>
      <c r="HE419" t="str">
        <f>IF(HA419="","SIN ESTADO",IF(HC419&lt;&gt;"","PAGA",IF(HB419&gt;0,"VENCIDA",IF(HB419&gt;=-5,"POR VENCER","AL DÍA"))))</f>
        <v>SIN ESTADO</v>
      </c>
      <c r="HG419" t="str">
        <f>IF(N($H419)&lt;35,"",IF(HA419="","",HA419+31))</f>
        <v/>
      </c>
      <c r="HH419" t="str">
        <f>IF(HG419="","",TODAY()-HG419)</f>
        <v/>
      </c>
      <c r="HK419" t="str">
        <f>IF(HG419="","SIN ESTADO",IF(HI419&lt;&gt;"","PAGA",IF(HH419&gt;0,"VENCIDA",IF(HH419&gt;=-5,"POR VENCER","AL DÍA"))))</f>
        <v>SIN ESTADO</v>
      </c>
      <c r="HM419" t="str">
        <f>IF(N($H419)&lt;36,"",IF(HG419="","",HG419+31))</f>
        <v/>
      </c>
      <c r="HN419" t="str">
        <f>IF(HM419="","",TODAY()-HM419)</f>
        <v/>
      </c>
      <c r="HQ419" t="str">
        <f>IF(HM419="","SIN ESTADO",IF(HO419&lt;&gt;"","PAGA",IF(HN419&gt;0,"VENCIDA",IF(HN419&gt;=-5,"POR VENCER","AL DÍA"))))</f>
        <v>SIN ESTADO</v>
      </c>
      <c r="HS419">
        <f>N419+T419+Z419+AF419+AL419+AR419+AX419+BD419+BJ419+BP419+BV419+CB419+CH419+CN419+CT419+CZ419+DF419+DL419+DR419+DX419+ED419+EJ419+EP419+EV419+FB419+FH419+FN419+FT419+FZ419+GF419+GL419+GR419+GX419+HD419+HJ419+HP419</f>
        <v>0</v>
      </c>
      <c r="HU419">
        <f>IFERROR(N($J419),0)</f>
        <v>0</v>
      </c>
      <c r="HW419">
        <f>SUMPRODUCT((MOD(COLUMN($M419:$HR419)-COLUMN($M419),6)=0)*ISNUMBER($M419:$HR419)*($M419:$HR419&gt;=RESUMEN!$C$26)*($M419:$HR419&lt;=RESUMEN!$C$27)*IFERROR(N($N419:$HS419),0))</f>
        <v>0</v>
      </c>
      <c r="HX419">
        <f>SUMPRODUCT((MOD(COLUMN($M419:$HR419)-COLUMN($M419),6)=0)*ISNUMBER($M419:$HR419)*($M419:$HR419&gt;=RESUMEN!$C$26)*($M419:$HR419&lt;=RESUMEN!$C$27))</f>
        <v>0</v>
      </c>
    </row>
    <row r="420">
      <c r="B420">
        <f>VENTAS!A419</f>
        <v>417</v>
      </c>
      <c r="C420" t="str">
        <f>VENTAS!B419</f>
        <v xml:space="preserve">LC2 - 40 - 7 </v>
      </c>
      <c r="D420" t="str">
        <f>VENTAS!C419</f>
        <v>VENDIDO</v>
      </c>
      <c r="E420">
        <f>VENTAS!D419</f>
        <v>28000000</v>
      </c>
      <c r="F420">
        <f>VENTAS!J419</f>
        <v>0</v>
      </c>
      <c r="G420">
        <f>VENTAS!F419</f>
        <v>46121</v>
      </c>
      <c r="H420">
        <f>VENTAS!K419</f>
        <v>0</v>
      </c>
      <c r="I420" t="str">
        <f>VENTAS!M419</f>
        <v>-</v>
      </c>
      <c r="J420">
        <f>VENTAS!L419</f>
        <v>0</v>
      </c>
      <c r="K420" t="str">
        <f>IF(N($H420)&lt;1,"",$G420+31)</f>
        <v/>
      </c>
      <c r="L420" t="str">
        <f>IF(K420="","",TODAY()-K420)</f>
        <v/>
      </c>
      <c r="M420">
        <v>46121</v>
      </c>
      <c r="N420">
        <v>0</v>
      </c>
      <c r="O420" t="str">
        <f>IF(K420="","SIN ESTADO",IF(M420&lt;&gt;"","PAGA",IF(L420&gt;0,"VENCIDA",IF(L420&gt;=-5,"POR VENCER","AL DÍA"))))</f>
        <v>SIN ESTADO</v>
      </c>
      <c r="P420" t="str">
        <v xml:space="preserve">PERMUTA </v>
      </c>
      <c r="Q420" t="str">
        <f>IF(N($H420)&lt;2,"",IF(K420="","",K420+31))</f>
        <v/>
      </c>
      <c r="R420" t="str">
        <f>IF(Q420="","",TODAY()-Q420)</f>
        <v/>
      </c>
      <c r="U420" t="str">
        <f>IF(Q420="","SIN ESTADO",IF(S420&lt;&gt;"","PAGA",IF(R420&gt;0,"VENCIDA",IF(R420&gt;=-5,"POR VENCER","AL DÍA"))))</f>
        <v>SIN ESTADO</v>
      </c>
      <c r="W420" t="str">
        <f>IF(N($H420)&lt;3,"",IF(Q420="","",Q420+31))</f>
        <v/>
      </c>
      <c r="X420" t="str">
        <f>IF(W420="","",TODAY()-W420)</f>
        <v/>
      </c>
      <c r="AA420" t="str">
        <f>IF(W420="","SIN ESTADO",IF(Y420&lt;&gt;"","PAGA",IF(X420&gt;0,"VENCIDA",IF(X420&gt;=-5,"POR VENCER","AL DÍA"))))</f>
        <v>SIN ESTADO</v>
      </c>
      <c r="AC420" t="str">
        <f>IF(N($H420)&lt;4,"",IF(W420="","",W420+31))</f>
        <v/>
      </c>
      <c r="AD420" t="str">
        <f>IF(AC420="","",TODAY()-AC420)</f>
        <v/>
      </c>
      <c r="AG420" t="str">
        <f>IF(AC420="","SIN ESTADO",IF(AE420&lt;&gt;"","PAGA",IF(AD420&gt;0,"VENCIDA",IF(AD420&gt;=-5,"POR VENCER","AL DÍA"))))</f>
        <v>SIN ESTADO</v>
      </c>
      <c r="AI420" t="str">
        <f>IF(N($H420)&lt;5,"",IF(AC420="","",AC420+31))</f>
        <v/>
      </c>
      <c r="AJ420" t="str">
        <f>IF(AI420="","",TODAY()-AI420)</f>
        <v/>
      </c>
      <c r="AM420" t="str">
        <f>IF(AI420="","SIN ESTADO",IF(AK420&lt;&gt;"","PAGA",IF(AJ420&gt;0,"VENCIDA",IF(AJ420&gt;=-5,"POR VENCER","AL DÍA"))))</f>
        <v>SIN ESTADO</v>
      </c>
      <c r="AO420" t="str">
        <f>IF(N($H420)&lt;6,"",IF(AI420="","",AI420+31))</f>
        <v/>
      </c>
      <c r="AP420" t="str">
        <f>IF(AO420="","",TODAY()-AO420)</f>
        <v/>
      </c>
      <c r="AS420" t="str">
        <f>IF(AO420="","SIN ESTADO",IF(AQ420&lt;&gt;"","PAGA",IF(AP420&gt;0,"VENCIDA",IF(AP420&gt;=-5,"POR VENCER","AL DÍA"))))</f>
        <v>SIN ESTADO</v>
      </c>
      <c r="AU420" t="str">
        <f>IF(N($H420)&lt;7,"",IF(AO420="","",AO420+31))</f>
        <v/>
      </c>
      <c r="AV420" t="str">
        <f>IF(AU420="","",TODAY()-AU420)</f>
        <v/>
      </c>
      <c r="AY420" t="str">
        <f>IF(AU420="","SIN ESTADO",IF(AW420&lt;&gt;"","PAGA",IF(AV420&gt;0,"VENCIDA",IF(AV420&gt;=-5,"POR VENCER","AL DÍA"))))</f>
        <v>SIN ESTADO</v>
      </c>
      <c r="BA420" t="str">
        <f>IF(N($H420)&lt;8,"",IF(AU420="","",AU420+31))</f>
        <v/>
      </c>
      <c r="BB420" t="str">
        <f>IF(BA420="","",TODAY()-BA420)</f>
        <v/>
      </c>
      <c r="BE420" t="str">
        <f>IF(BA420="","SIN ESTADO",IF(BC420&lt;&gt;"","PAGA",IF(BB420&gt;0,"VENCIDA",IF(BB420&gt;=-5,"POR VENCER","AL DÍA"))))</f>
        <v>SIN ESTADO</v>
      </c>
      <c r="BG420" t="str">
        <f>IF(N($H420)&lt;9,"",IF(BA420="","",BA420+31))</f>
        <v/>
      </c>
      <c r="BH420" t="str">
        <f>IF(BG420="","",TODAY()-BG420)</f>
        <v/>
      </c>
      <c r="BK420" t="str">
        <f>IF(BG420="","SIN ESTADO",IF(BI420&lt;&gt;"","PAGA",IF(BH420&gt;0,"VENCIDA",IF(BH420&gt;=-5,"POR VENCER","AL DÍA"))))</f>
        <v>SIN ESTADO</v>
      </c>
      <c r="BM420" t="str">
        <f>IF(N($H420)&lt;10,"",IF(BG420="","",BG420+31))</f>
        <v/>
      </c>
      <c r="BN420" t="str">
        <f>IF(BM420="","",TODAY()-BM420)</f>
        <v/>
      </c>
      <c r="BQ420" t="str">
        <f>IF(BM420="","SIN ESTADO",IF(BO420&lt;&gt;"","PAGA",IF(BN420&gt;0,"VENCIDA",IF(BN420&gt;=-5,"POR VENCER","AL DÍA"))))</f>
        <v>SIN ESTADO</v>
      </c>
      <c r="BS420" t="str">
        <f>IF(N($H420)&lt;11,"",IF(BM420="","",BM420+31))</f>
        <v/>
      </c>
      <c r="BT420" t="str">
        <f>IF(BS420="","",TODAY()-BS420)</f>
        <v/>
      </c>
      <c r="BW420" t="str">
        <f>IF(BS420="","SIN ESTADO",IF(BU420&lt;&gt;"","PAGA",IF(BT420&gt;0,"VENCIDA",IF(BT420&gt;=-5,"POR VENCER","AL DÍA"))))</f>
        <v>SIN ESTADO</v>
      </c>
      <c r="BY420" t="str">
        <f>IF(N($H420)&lt;12,"",IF(BS420="","",BS420+31))</f>
        <v/>
      </c>
      <c r="BZ420" t="str">
        <f>IF(BY420="","",TODAY()-BY420)</f>
        <v/>
      </c>
      <c r="CC420" t="str">
        <f>IF(BY420="","SIN ESTADO",IF(CA420&lt;&gt;"","PAGA",IF(BZ420&gt;0,"VENCIDA",IF(BZ420&gt;=-5,"POR VENCER","AL DÍA"))))</f>
        <v>SIN ESTADO</v>
      </c>
      <c r="CE420" t="str">
        <f>IF(N($H420)&lt;13,"",IF(BY420="","",BY420+31))</f>
        <v/>
      </c>
      <c r="CF420" t="str">
        <f>IF(CE420="","",TODAY()-CE420)</f>
        <v/>
      </c>
      <c r="CI420" t="str">
        <f>IF(CE420="","SIN ESTADO",IF(CG420&lt;&gt;"","PAGA",IF(CF420&gt;0,"VENCIDA",IF(CF420&gt;=-5,"POR VENCER","AL DÍA"))))</f>
        <v>SIN ESTADO</v>
      </c>
      <c r="CK420" t="str">
        <f>IF(N($H420)&lt;14,"",IF(CE420="","",CE420+31))</f>
        <v/>
      </c>
      <c r="CL420" t="str">
        <f>IF(CK420="","",TODAY()-CK420)</f>
        <v/>
      </c>
      <c r="CO420" t="str">
        <f>IF(CK420="","SIN ESTADO",IF(CM420&lt;&gt;"","PAGA",IF(CL420&gt;0,"VENCIDA",IF(CL420&gt;=-5,"POR VENCER","AL DÍA"))))</f>
        <v>SIN ESTADO</v>
      </c>
      <c r="CQ420" t="str">
        <f>IF(N($H420)&lt;15,"",IF(CK420="","",CK420+31))</f>
        <v/>
      </c>
      <c r="CR420" t="str">
        <f>IF(CQ420="","",TODAY()-CQ420)</f>
        <v/>
      </c>
      <c r="CU420" t="str">
        <f>IF(CQ420="","SIN ESTADO",IF(CS420&lt;&gt;"","PAGA",IF(CR420&gt;0,"VENCIDA",IF(CR420&gt;=-5,"POR VENCER","AL DÍA"))))</f>
        <v>SIN ESTADO</v>
      </c>
      <c r="CW420" t="str">
        <f>IF(N($H420)&lt;16,"",IF(CQ420="","",CQ420+31))</f>
        <v/>
      </c>
      <c r="CX420" t="str">
        <f>IF(CW420="","",TODAY()-CW420)</f>
        <v/>
      </c>
      <c r="DA420" t="str">
        <f>IF(CW420="","SIN ESTADO",IF(CY420&lt;&gt;"","PAGA",IF(CX420&gt;0,"VENCIDA",IF(CX420&gt;=-5,"POR VENCER","AL DÍA"))))</f>
        <v>SIN ESTADO</v>
      </c>
      <c r="DC420" t="str">
        <f>IF(N($H420)&lt;17,"",IF(CW420="","",CW420+31))</f>
        <v/>
      </c>
      <c r="DD420" t="str">
        <f>IF(DC420="","",TODAY()-DC420)</f>
        <v/>
      </c>
      <c r="DG420" t="str">
        <f>IF(DC420="","SIN ESTADO",IF(DE420&lt;&gt;"","PAGA",IF(DD420&gt;0,"VENCIDA",IF(DD420&gt;=-5,"POR VENCER","AL DÍA"))))</f>
        <v>SIN ESTADO</v>
      </c>
      <c r="DI420" t="str">
        <f>IF(N($H420)&lt;18,"",IF(DC420="","",DC420+31))</f>
        <v/>
      </c>
      <c r="DJ420" t="str">
        <f>IF(DI420="","",TODAY()-DI420)</f>
        <v/>
      </c>
      <c r="DM420" t="str">
        <f>IF(DI420="","SIN ESTADO",IF(DK420&lt;&gt;"","PAGA",IF(DJ420&gt;0,"VENCIDA",IF(DJ420&gt;=-5,"POR VENCER","AL DÍA"))))</f>
        <v>SIN ESTADO</v>
      </c>
      <c r="DO420" t="str">
        <f>IF(N($H420)&lt;19,"",IF(DI420="","",DI420+31))</f>
        <v/>
      </c>
      <c r="DP420" t="str">
        <f>IF(DO420="","",TODAY()-DO420)</f>
        <v/>
      </c>
      <c r="DS420" t="str">
        <f>IF(DO420="","SIN ESTADO",IF(DQ420&lt;&gt;"","PAGA",IF(DP420&gt;0,"VENCIDA",IF(DP420&gt;=-5,"POR VENCER","AL DÍA"))))</f>
        <v>SIN ESTADO</v>
      </c>
      <c r="DU420" t="str">
        <f>IF(N($H420)&lt;20,"",IF(DO420="","",DO420+31))</f>
        <v/>
      </c>
      <c r="DV420" t="str">
        <f>IF(DU420="","",TODAY()-DU420)</f>
        <v/>
      </c>
      <c r="DY420" t="str">
        <f>IF(DU420="","SIN ESTADO",IF(DW420&lt;&gt;"","PAGA",IF(DV420&gt;0,"VENCIDA",IF(DV420&gt;=-5,"POR VENCER","AL DÍA"))))</f>
        <v>SIN ESTADO</v>
      </c>
      <c r="EA420" t="str">
        <f>IF(N($H420)&lt;21,"",IF(DU420="","",DU420+31))</f>
        <v/>
      </c>
      <c r="EB420" t="str">
        <f>IF(EA420="","",TODAY()-EA420)</f>
        <v/>
      </c>
      <c r="EE420" t="str">
        <f>IF(EA420="","SIN ESTADO",IF(EC420&lt;&gt;"","PAGA",IF(EB420&gt;0,"VENCIDA",IF(EB420&gt;=-5,"POR VENCER","AL DÍA"))))</f>
        <v>SIN ESTADO</v>
      </c>
      <c r="EG420" t="str">
        <f>IF(N($H420)&lt;22,"",IF(EA420="","",EA420+31))</f>
        <v/>
      </c>
      <c r="EH420" t="str">
        <f>IF(EG420="","",TODAY()-EG420)</f>
        <v/>
      </c>
      <c r="EK420" t="str">
        <f>IF(EG420="","SIN ESTADO",IF(EI420&lt;&gt;"","PAGA",IF(EH420&gt;0,"VENCIDA",IF(EH420&gt;=-5,"POR VENCER","AL DÍA"))))</f>
        <v>SIN ESTADO</v>
      </c>
      <c r="EM420" t="str">
        <f>IF(N($H420)&lt;23,"",IF(EG420="","",EG420+31))</f>
        <v/>
      </c>
      <c r="EN420" t="str">
        <f>IF(EM420="","",TODAY()-EM420)</f>
        <v/>
      </c>
      <c r="EQ420" t="str">
        <f>IF(EM420="","SIN ESTADO",IF(EO420&lt;&gt;"","PAGA",IF(EN420&gt;0,"VENCIDA",IF(EN420&gt;=-5,"POR VENCER","AL DÍA"))))</f>
        <v>SIN ESTADO</v>
      </c>
      <c r="ES420" t="str">
        <f>IF(N($H420)&lt;24,"",IF(EM420="","",EM420+31))</f>
        <v/>
      </c>
      <c r="ET420" t="str">
        <f>IF(ES420="","",TODAY()-ES420)</f>
        <v/>
      </c>
      <c r="EW420" t="str">
        <f>IF(ES420="","SIN ESTADO",IF(EU420&lt;&gt;"","PAGA",IF(ET420&gt;0,"VENCIDA",IF(ET420&gt;=-5,"POR VENCER","AL DÍA"))))</f>
        <v>SIN ESTADO</v>
      </c>
      <c r="EY420" t="str">
        <f>IF(N($H420)&lt;25,"",IF(ES420="","",ES420+31))</f>
        <v/>
      </c>
      <c r="EZ420" t="str">
        <f>IF(EY420="","",TODAY()-EY420)</f>
        <v/>
      </c>
      <c r="FC420" t="str">
        <f>IF(EY420="","SIN ESTADO",IF(FA420&lt;&gt;"","PAGA",IF(EZ420&gt;0,"VENCIDA",IF(EZ420&gt;=-5,"POR VENCER","AL DÍA"))))</f>
        <v>SIN ESTADO</v>
      </c>
      <c r="FE420" t="str">
        <f>IF(N($H420)&lt;26,"",IF(EY420="","",EY420+31))</f>
        <v/>
      </c>
      <c r="FF420" t="str">
        <f>IF(FE420="","",TODAY()-FE420)</f>
        <v/>
      </c>
      <c r="FI420" t="str">
        <f>IF(FE420="","SIN ESTADO",IF(FG420&lt;&gt;"","PAGA",IF(FF420&gt;0,"VENCIDA",IF(FF420&gt;=-5,"POR VENCER","AL DÍA"))))</f>
        <v>SIN ESTADO</v>
      </c>
      <c r="FK420" t="str">
        <f>IF(N($H420)&lt;27,"",IF(FE420="","",FE420+31))</f>
        <v/>
      </c>
      <c r="FL420" t="str">
        <f>IF(FK420="","",TODAY()-FK420)</f>
        <v/>
      </c>
      <c r="FO420" t="str">
        <f>IF(FK420="","SIN ESTADO",IF(FM420&lt;&gt;"","PAGA",IF(FL420&gt;0,"VENCIDA",IF(FL420&gt;=-5,"POR VENCER","AL DÍA"))))</f>
        <v>SIN ESTADO</v>
      </c>
      <c r="FQ420" t="str">
        <f>IF(N($H420)&lt;28,"",IF(FK420="","",FK420+31))</f>
        <v/>
      </c>
      <c r="FR420" t="str">
        <f>IF(FQ420="","",TODAY()-FQ420)</f>
        <v/>
      </c>
      <c r="FU420" t="str">
        <f>IF(FQ420="","SIN ESTADO",IF(FS420&lt;&gt;"","PAGA",IF(FR420&gt;0,"VENCIDA",IF(FR420&gt;=-5,"POR VENCER","AL DÍA"))))</f>
        <v>SIN ESTADO</v>
      </c>
      <c r="FW420" t="str">
        <f>IF(N($H420)&lt;29,"",IF(FQ420="","",FQ420+31))</f>
        <v/>
      </c>
      <c r="FX420" t="str">
        <f>IF(FW420="","",TODAY()-FW420)</f>
        <v/>
      </c>
      <c r="GA420" t="str">
        <f>IF(FW420="","SIN ESTADO",IF(FY420&lt;&gt;"","PAGA",IF(FX420&gt;0,"VENCIDA",IF(FX420&gt;=-5,"POR VENCER","AL DÍA"))))</f>
        <v>SIN ESTADO</v>
      </c>
      <c r="GC420" t="str">
        <f>IF(N($H420)&lt;30,"",IF(FW420="","",FW420+31))</f>
        <v/>
      </c>
      <c r="GD420" t="str">
        <f>IF(GC420="","",TODAY()-GC420)</f>
        <v/>
      </c>
      <c r="GG420" t="str">
        <f>IF(GC420="","SIN ESTADO",IF(GE420&lt;&gt;"","PAGA",IF(GD420&gt;0,"VENCIDA",IF(GD420&gt;=-5,"POR VENCER","AL DÍA"))))</f>
        <v>SIN ESTADO</v>
      </c>
      <c r="GI420" t="str">
        <f>IF(N($H420)&lt;31,"",IF(GC420="","",GC420+31))</f>
        <v/>
      </c>
      <c r="GJ420" t="str">
        <f>IF(GI420="","",TODAY()-GI420)</f>
        <v/>
      </c>
      <c r="GM420" t="str">
        <f>IF(GI420="","SIN ESTADO",IF(GK420&lt;&gt;"","PAGA",IF(GJ420&gt;0,"VENCIDA",IF(GJ420&gt;=-5,"POR VENCER","AL DÍA"))))</f>
        <v>SIN ESTADO</v>
      </c>
      <c r="GO420" t="str">
        <f>IF(N($H420)&lt;32,"",IF(GI420="","",GI420+31))</f>
        <v/>
      </c>
      <c r="GP420" t="str">
        <f>IF(GO420="","",TODAY()-GO420)</f>
        <v/>
      </c>
      <c r="GS420" t="str">
        <f>IF(GO420="","SIN ESTADO",IF(GQ420&lt;&gt;"","PAGA",IF(GP420&gt;0,"VENCIDA",IF(GP420&gt;=-5,"POR VENCER","AL DÍA"))))</f>
        <v>SIN ESTADO</v>
      </c>
      <c r="GU420" t="str">
        <f>IF(N($H420)&lt;33,"",IF(GO420="","",GO420+31))</f>
        <v/>
      </c>
      <c r="GV420" t="str">
        <f>IF(GU420="","",TODAY()-GU420)</f>
        <v/>
      </c>
      <c r="GY420" t="str">
        <f>IF(GU420="","SIN ESTADO",IF(GW420&lt;&gt;"","PAGA",IF(GV420&gt;0,"VENCIDA",IF(GV420&gt;=-5,"POR VENCER","AL DÍA"))))</f>
        <v>SIN ESTADO</v>
      </c>
      <c r="HA420" t="str">
        <f>IF(N($H420)&lt;34,"",IF(GU420="","",GU420+31))</f>
        <v/>
      </c>
      <c r="HB420" t="str">
        <f>IF(HA420="","",TODAY()-HA420)</f>
        <v/>
      </c>
      <c r="HE420" t="str">
        <f>IF(HA420="","SIN ESTADO",IF(HC420&lt;&gt;"","PAGA",IF(HB420&gt;0,"VENCIDA",IF(HB420&gt;=-5,"POR VENCER","AL DÍA"))))</f>
        <v>SIN ESTADO</v>
      </c>
      <c r="HG420" t="str">
        <f>IF(N($H420)&lt;35,"",IF(HA420="","",HA420+31))</f>
        <v/>
      </c>
      <c r="HH420" t="str">
        <f>IF(HG420="","",TODAY()-HG420)</f>
        <v/>
      </c>
      <c r="HK420" t="str">
        <f>IF(HG420="","SIN ESTADO",IF(HI420&lt;&gt;"","PAGA",IF(HH420&gt;0,"VENCIDA",IF(HH420&gt;=-5,"POR VENCER","AL DÍA"))))</f>
        <v>SIN ESTADO</v>
      </c>
      <c r="HM420" t="str">
        <f>IF(N($H420)&lt;36,"",IF(HG420="","",HG420+31))</f>
        <v/>
      </c>
      <c r="HN420" t="str">
        <f>IF(HM420="","",TODAY()-HM420)</f>
        <v/>
      </c>
      <c r="HQ420" t="str">
        <f>IF(HM420="","SIN ESTADO",IF(HO420&lt;&gt;"","PAGA",IF(HN420&gt;0,"VENCIDA",IF(HN420&gt;=-5,"POR VENCER","AL DÍA"))))</f>
        <v>SIN ESTADO</v>
      </c>
      <c r="HS420">
        <f>N420+T420+Z420+AF420+AL420+AR420+AX420+BD420+BJ420+BP420+BV420+CB420+CH420+CN420+CT420+CZ420+DF420+DL420+DR420+DX420+ED420+EJ420+EP420+EV420+FB420+FH420+FN420+FT420+FZ420+GF420+GL420+GR420+GX420+HD420+HJ420+HP420</f>
        <v>0</v>
      </c>
      <c r="HU420">
        <f>IFERROR(N($J420),0)</f>
        <v>0</v>
      </c>
      <c r="HW420">
        <f>SUMPRODUCT((MOD(COLUMN($M420:$HR420)-COLUMN($M420),6)=0)*ISNUMBER($M420:$HR420)*($M420:$HR420&gt;=RESUMEN!$C$26)*($M420:$HR420&lt;=RESUMEN!$C$27)*IFERROR(N($N420:$HS420),0))</f>
        <v>0</v>
      </c>
      <c r="HX420">
        <f>SUMPRODUCT((MOD(COLUMN($M420:$HR420)-COLUMN($M420),6)=0)*ISNUMBER($M420:$HR420)*($M420:$HR420&gt;=RESUMEN!$C$26)*($M420:$HR420&lt;=RESUMEN!$C$27))</f>
        <v>0</v>
      </c>
    </row>
    <row r="421">
      <c r="B421">
        <f>VENTAS!A420</f>
        <v>418</v>
      </c>
      <c r="C421" t="str">
        <f>VENTAS!B420</f>
        <v xml:space="preserve">LC2 - 40 - 8 </v>
      </c>
      <c r="D421" t="str">
        <f>VENTAS!C420</f>
        <v>VENDIDO</v>
      </c>
      <c r="E421">
        <f>VENTAS!D420</f>
        <v>28000000</v>
      </c>
      <c r="F421">
        <f>VENTAS!J420</f>
        <v>0</v>
      </c>
      <c r="G421">
        <f>VENTAS!F420</f>
        <v>46121</v>
      </c>
      <c r="H421">
        <f>VENTAS!K420</f>
        <v>0</v>
      </c>
      <c r="I421" t="str">
        <f>VENTAS!M420</f>
        <v>-</v>
      </c>
      <c r="J421">
        <f>VENTAS!L420</f>
        <v>0</v>
      </c>
      <c r="K421" t="str">
        <f>IF(N($H421)&lt;1,"",$G421+31)</f>
        <v/>
      </c>
      <c r="L421" t="str">
        <f>IF(K421="","",TODAY()-K421)</f>
        <v/>
      </c>
      <c r="M421">
        <v>46121</v>
      </c>
      <c r="N421">
        <v>0</v>
      </c>
      <c r="O421" t="str">
        <f>IF(K421="","SIN ESTADO",IF(M421&lt;&gt;"","PAGA",IF(L421&gt;0,"VENCIDA",IF(L421&gt;=-5,"POR VENCER","AL DÍA"))))</f>
        <v>SIN ESTADO</v>
      </c>
      <c r="P421" t="str">
        <v xml:space="preserve">PERMUTA </v>
      </c>
      <c r="Q421" t="str">
        <f>IF(N($H421)&lt;2,"",IF(K421="","",K421+31))</f>
        <v/>
      </c>
      <c r="R421" t="str">
        <f>IF(Q421="","",TODAY()-Q421)</f>
        <v/>
      </c>
      <c r="U421" t="str">
        <f>IF(Q421="","SIN ESTADO",IF(S421&lt;&gt;"","PAGA",IF(R421&gt;0,"VENCIDA",IF(R421&gt;=-5,"POR VENCER","AL DÍA"))))</f>
        <v>SIN ESTADO</v>
      </c>
      <c r="W421" t="str">
        <f>IF(N($H421)&lt;3,"",IF(Q421="","",Q421+31))</f>
        <v/>
      </c>
      <c r="X421" t="str">
        <f>IF(W421="","",TODAY()-W421)</f>
        <v/>
      </c>
      <c r="AA421" t="str">
        <f>IF(W421="","SIN ESTADO",IF(Y421&lt;&gt;"","PAGA",IF(X421&gt;0,"VENCIDA",IF(X421&gt;=-5,"POR VENCER","AL DÍA"))))</f>
        <v>SIN ESTADO</v>
      </c>
      <c r="AC421" t="str">
        <f>IF(N($H421)&lt;4,"",IF(W421="","",W421+31))</f>
        <v/>
      </c>
      <c r="AD421" t="str">
        <f>IF(AC421="","",TODAY()-AC421)</f>
        <v/>
      </c>
      <c r="AG421" t="str">
        <f>IF(AC421="","SIN ESTADO",IF(AE421&lt;&gt;"","PAGA",IF(AD421&gt;0,"VENCIDA",IF(AD421&gt;=-5,"POR VENCER","AL DÍA"))))</f>
        <v>SIN ESTADO</v>
      </c>
      <c r="AI421" t="str">
        <f>IF(N($H421)&lt;5,"",IF(AC421="","",AC421+31))</f>
        <v/>
      </c>
      <c r="AJ421" t="str">
        <f>IF(AI421="","",TODAY()-AI421)</f>
        <v/>
      </c>
      <c r="AM421" t="str">
        <f>IF(AI421="","SIN ESTADO",IF(AK421&lt;&gt;"","PAGA",IF(AJ421&gt;0,"VENCIDA",IF(AJ421&gt;=-5,"POR VENCER","AL DÍA"))))</f>
        <v>SIN ESTADO</v>
      </c>
      <c r="AO421" t="str">
        <f>IF(N($H421)&lt;6,"",IF(AI421="","",AI421+31))</f>
        <v/>
      </c>
      <c r="AP421" t="str">
        <f>IF(AO421="","",TODAY()-AO421)</f>
        <v/>
      </c>
      <c r="AS421" t="str">
        <f>IF(AO421="","SIN ESTADO",IF(AQ421&lt;&gt;"","PAGA",IF(AP421&gt;0,"VENCIDA",IF(AP421&gt;=-5,"POR VENCER","AL DÍA"))))</f>
        <v>SIN ESTADO</v>
      </c>
      <c r="AU421" t="str">
        <f>IF(N($H421)&lt;7,"",IF(AO421="","",AO421+31))</f>
        <v/>
      </c>
      <c r="AV421" t="str">
        <f>IF(AU421="","",TODAY()-AU421)</f>
        <v/>
      </c>
      <c r="AY421" t="str">
        <f>IF(AU421="","SIN ESTADO",IF(AW421&lt;&gt;"","PAGA",IF(AV421&gt;0,"VENCIDA",IF(AV421&gt;=-5,"POR VENCER","AL DÍA"))))</f>
        <v>SIN ESTADO</v>
      </c>
      <c r="BA421" t="str">
        <f>IF(N($H421)&lt;8,"",IF(AU421="","",AU421+31))</f>
        <v/>
      </c>
      <c r="BB421" t="str">
        <f>IF(BA421="","",TODAY()-BA421)</f>
        <v/>
      </c>
      <c r="BE421" t="str">
        <f>IF(BA421="","SIN ESTADO",IF(BC421&lt;&gt;"","PAGA",IF(BB421&gt;0,"VENCIDA",IF(BB421&gt;=-5,"POR VENCER","AL DÍA"))))</f>
        <v>SIN ESTADO</v>
      </c>
      <c r="BG421" t="str">
        <f>IF(N($H421)&lt;9,"",IF(BA421="","",BA421+31))</f>
        <v/>
      </c>
      <c r="BH421" t="str">
        <f>IF(BG421="","",TODAY()-BG421)</f>
        <v/>
      </c>
      <c r="BK421" t="str">
        <f>IF(BG421="","SIN ESTADO",IF(BI421&lt;&gt;"","PAGA",IF(BH421&gt;0,"VENCIDA",IF(BH421&gt;=-5,"POR VENCER","AL DÍA"))))</f>
        <v>SIN ESTADO</v>
      </c>
      <c r="BM421" t="str">
        <f>IF(N($H421)&lt;10,"",IF(BG421="","",BG421+31))</f>
        <v/>
      </c>
      <c r="BN421" t="str">
        <f>IF(BM421="","",TODAY()-BM421)</f>
        <v/>
      </c>
      <c r="BQ421" t="str">
        <f>IF(BM421="","SIN ESTADO",IF(BO421&lt;&gt;"","PAGA",IF(BN421&gt;0,"VENCIDA",IF(BN421&gt;=-5,"POR VENCER","AL DÍA"))))</f>
        <v>SIN ESTADO</v>
      </c>
      <c r="BS421" t="str">
        <f>IF(N($H421)&lt;11,"",IF(BM421="","",BM421+31))</f>
        <v/>
      </c>
      <c r="BT421" t="str">
        <f>IF(BS421="","",TODAY()-BS421)</f>
        <v/>
      </c>
      <c r="BW421" t="str">
        <f>IF(BS421="","SIN ESTADO",IF(BU421&lt;&gt;"","PAGA",IF(BT421&gt;0,"VENCIDA",IF(BT421&gt;=-5,"POR VENCER","AL DÍA"))))</f>
        <v>SIN ESTADO</v>
      </c>
      <c r="BY421" t="str">
        <f>IF(N($H421)&lt;12,"",IF(BS421="","",BS421+31))</f>
        <v/>
      </c>
      <c r="BZ421" t="str">
        <f>IF(BY421="","",TODAY()-BY421)</f>
        <v/>
      </c>
      <c r="CC421" t="str">
        <f>IF(BY421="","SIN ESTADO",IF(CA421&lt;&gt;"","PAGA",IF(BZ421&gt;0,"VENCIDA",IF(BZ421&gt;=-5,"POR VENCER","AL DÍA"))))</f>
        <v>SIN ESTADO</v>
      </c>
      <c r="CE421" t="str">
        <f>IF(N($H421)&lt;13,"",IF(BY421="","",BY421+31))</f>
        <v/>
      </c>
      <c r="CF421" t="str">
        <f>IF(CE421="","",TODAY()-CE421)</f>
        <v/>
      </c>
      <c r="CI421" t="str">
        <f>IF(CE421="","SIN ESTADO",IF(CG421&lt;&gt;"","PAGA",IF(CF421&gt;0,"VENCIDA",IF(CF421&gt;=-5,"POR VENCER","AL DÍA"))))</f>
        <v>SIN ESTADO</v>
      </c>
      <c r="CK421" t="str">
        <f>IF(N($H421)&lt;14,"",IF(CE421="","",CE421+31))</f>
        <v/>
      </c>
      <c r="CL421" t="str">
        <f>IF(CK421="","",TODAY()-CK421)</f>
        <v/>
      </c>
      <c r="CO421" t="str">
        <f>IF(CK421="","SIN ESTADO",IF(CM421&lt;&gt;"","PAGA",IF(CL421&gt;0,"VENCIDA",IF(CL421&gt;=-5,"POR VENCER","AL DÍA"))))</f>
        <v>SIN ESTADO</v>
      </c>
      <c r="CQ421" t="str">
        <f>IF(N($H421)&lt;15,"",IF(CK421="","",CK421+31))</f>
        <v/>
      </c>
      <c r="CR421" t="str">
        <f>IF(CQ421="","",TODAY()-CQ421)</f>
        <v/>
      </c>
      <c r="CU421" t="str">
        <f>IF(CQ421="","SIN ESTADO",IF(CS421&lt;&gt;"","PAGA",IF(CR421&gt;0,"VENCIDA",IF(CR421&gt;=-5,"POR VENCER","AL DÍA"))))</f>
        <v>SIN ESTADO</v>
      </c>
      <c r="CW421" t="str">
        <f>IF(N($H421)&lt;16,"",IF(CQ421="","",CQ421+31))</f>
        <v/>
      </c>
      <c r="CX421" t="str">
        <f>IF(CW421="","",TODAY()-CW421)</f>
        <v/>
      </c>
      <c r="DA421" t="str">
        <f>IF(CW421="","SIN ESTADO",IF(CY421&lt;&gt;"","PAGA",IF(CX421&gt;0,"VENCIDA",IF(CX421&gt;=-5,"POR VENCER","AL DÍA"))))</f>
        <v>SIN ESTADO</v>
      </c>
      <c r="DC421" t="str">
        <f>IF(N($H421)&lt;17,"",IF(CW421="","",CW421+31))</f>
        <v/>
      </c>
      <c r="DD421" t="str">
        <f>IF(DC421="","",TODAY()-DC421)</f>
        <v/>
      </c>
      <c r="DG421" t="str">
        <f>IF(DC421="","SIN ESTADO",IF(DE421&lt;&gt;"","PAGA",IF(DD421&gt;0,"VENCIDA",IF(DD421&gt;=-5,"POR VENCER","AL DÍA"))))</f>
        <v>SIN ESTADO</v>
      </c>
      <c r="DI421" t="str">
        <f>IF(N($H421)&lt;18,"",IF(DC421="","",DC421+31))</f>
        <v/>
      </c>
      <c r="DJ421" t="str">
        <f>IF(DI421="","",TODAY()-DI421)</f>
        <v/>
      </c>
      <c r="DM421" t="str">
        <f>IF(DI421="","SIN ESTADO",IF(DK421&lt;&gt;"","PAGA",IF(DJ421&gt;0,"VENCIDA",IF(DJ421&gt;=-5,"POR VENCER","AL DÍA"))))</f>
        <v>SIN ESTADO</v>
      </c>
      <c r="DO421" t="str">
        <f>IF(N($H421)&lt;19,"",IF(DI421="","",DI421+31))</f>
        <v/>
      </c>
      <c r="DP421" t="str">
        <f>IF(DO421="","",TODAY()-DO421)</f>
        <v/>
      </c>
      <c r="DS421" t="str">
        <f>IF(DO421="","SIN ESTADO",IF(DQ421&lt;&gt;"","PAGA",IF(DP421&gt;0,"VENCIDA",IF(DP421&gt;=-5,"POR VENCER","AL DÍA"))))</f>
        <v>SIN ESTADO</v>
      </c>
      <c r="DU421" t="str">
        <f>IF(N($H421)&lt;20,"",IF(DO421="","",DO421+31))</f>
        <v/>
      </c>
      <c r="DV421" t="str">
        <f>IF(DU421="","",TODAY()-DU421)</f>
        <v/>
      </c>
      <c r="DY421" t="str">
        <f>IF(DU421="","SIN ESTADO",IF(DW421&lt;&gt;"","PAGA",IF(DV421&gt;0,"VENCIDA",IF(DV421&gt;=-5,"POR VENCER","AL DÍA"))))</f>
        <v>SIN ESTADO</v>
      </c>
      <c r="EA421" t="str">
        <f>IF(N($H421)&lt;21,"",IF(DU421="","",DU421+31))</f>
        <v/>
      </c>
      <c r="EB421" t="str">
        <f>IF(EA421="","",TODAY()-EA421)</f>
        <v/>
      </c>
      <c r="EE421" t="str">
        <f>IF(EA421="","SIN ESTADO",IF(EC421&lt;&gt;"","PAGA",IF(EB421&gt;0,"VENCIDA",IF(EB421&gt;=-5,"POR VENCER","AL DÍA"))))</f>
        <v>SIN ESTADO</v>
      </c>
      <c r="EG421" t="str">
        <f>IF(N($H421)&lt;22,"",IF(EA421="","",EA421+31))</f>
        <v/>
      </c>
      <c r="EH421" t="str">
        <f>IF(EG421="","",TODAY()-EG421)</f>
        <v/>
      </c>
      <c r="EK421" t="str">
        <f>IF(EG421="","SIN ESTADO",IF(EI421&lt;&gt;"","PAGA",IF(EH421&gt;0,"VENCIDA",IF(EH421&gt;=-5,"POR VENCER","AL DÍA"))))</f>
        <v>SIN ESTADO</v>
      </c>
      <c r="EM421" t="str">
        <f>IF(N($H421)&lt;23,"",IF(EG421="","",EG421+31))</f>
        <v/>
      </c>
      <c r="EN421" t="str">
        <f>IF(EM421="","",TODAY()-EM421)</f>
        <v/>
      </c>
      <c r="EQ421" t="str">
        <f>IF(EM421="","SIN ESTADO",IF(EO421&lt;&gt;"","PAGA",IF(EN421&gt;0,"VENCIDA",IF(EN421&gt;=-5,"POR VENCER","AL DÍA"))))</f>
        <v>SIN ESTADO</v>
      </c>
      <c r="ES421" t="str">
        <f>IF(N($H421)&lt;24,"",IF(EM421="","",EM421+31))</f>
        <v/>
      </c>
      <c r="ET421" t="str">
        <f>IF(ES421="","",TODAY()-ES421)</f>
        <v/>
      </c>
      <c r="EW421" t="str">
        <f>IF(ES421="","SIN ESTADO",IF(EU421&lt;&gt;"","PAGA",IF(ET421&gt;0,"VENCIDA",IF(ET421&gt;=-5,"POR VENCER","AL DÍA"))))</f>
        <v>SIN ESTADO</v>
      </c>
      <c r="EY421" t="str">
        <f>IF(N($H421)&lt;25,"",IF(ES421="","",ES421+31))</f>
        <v/>
      </c>
      <c r="EZ421" t="str">
        <f>IF(EY421="","",TODAY()-EY421)</f>
        <v/>
      </c>
      <c r="FC421" t="str">
        <f>IF(EY421="","SIN ESTADO",IF(FA421&lt;&gt;"","PAGA",IF(EZ421&gt;0,"VENCIDA",IF(EZ421&gt;=-5,"POR VENCER","AL DÍA"))))</f>
        <v>SIN ESTADO</v>
      </c>
      <c r="FE421" t="str">
        <f>IF(N($H421)&lt;26,"",IF(EY421="","",EY421+31))</f>
        <v/>
      </c>
      <c r="FF421" t="str">
        <f>IF(FE421="","",TODAY()-FE421)</f>
        <v/>
      </c>
      <c r="FI421" t="str">
        <f>IF(FE421="","SIN ESTADO",IF(FG421&lt;&gt;"","PAGA",IF(FF421&gt;0,"VENCIDA",IF(FF421&gt;=-5,"POR VENCER","AL DÍA"))))</f>
        <v>SIN ESTADO</v>
      </c>
      <c r="FK421" t="str">
        <f>IF(N($H421)&lt;27,"",IF(FE421="","",FE421+31))</f>
        <v/>
      </c>
      <c r="FL421" t="str">
        <f>IF(FK421="","",TODAY()-FK421)</f>
        <v/>
      </c>
      <c r="FO421" t="str">
        <f>IF(FK421="","SIN ESTADO",IF(FM421&lt;&gt;"","PAGA",IF(FL421&gt;0,"VENCIDA",IF(FL421&gt;=-5,"POR VENCER","AL DÍA"))))</f>
        <v>SIN ESTADO</v>
      </c>
      <c r="FQ421" t="str">
        <f>IF(N($H421)&lt;28,"",IF(FK421="","",FK421+31))</f>
        <v/>
      </c>
      <c r="FR421" t="str">
        <f>IF(FQ421="","",TODAY()-FQ421)</f>
        <v/>
      </c>
      <c r="FU421" t="str">
        <f>IF(FQ421="","SIN ESTADO",IF(FS421&lt;&gt;"","PAGA",IF(FR421&gt;0,"VENCIDA",IF(FR421&gt;=-5,"POR VENCER","AL DÍA"))))</f>
        <v>SIN ESTADO</v>
      </c>
      <c r="FW421" t="str">
        <f>IF(N($H421)&lt;29,"",IF(FQ421="","",FQ421+31))</f>
        <v/>
      </c>
      <c r="FX421" t="str">
        <f>IF(FW421="","",TODAY()-FW421)</f>
        <v/>
      </c>
      <c r="GA421" t="str">
        <f>IF(FW421="","SIN ESTADO",IF(FY421&lt;&gt;"","PAGA",IF(FX421&gt;0,"VENCIDA",IF(FX421&gt;=-5,"POR VENCER","AL DÍA"))))</f>
        <v>SIN ESTADO</v>
      </c>
      <c r="GC421" t="str">
        <f>IF(N($H421)&lt;30,"",IF(FW421="","",FW421+31))</f>
        <v/>
      </c>
      <c r="GD421" t="str">
        <f>IF(GC421="","",TODAY()-GC421)</f>
        <v/>
      </c>
      <c r="GG421" t="str">
        <f>IF(GC421="","SIN ESTADO",IF(GE421&lt;&gt;"","PAGA",IF(GD421&gt;0,"VENCIDA",IF(GD421&gt;=-5,"POR VENCER","AL DÍA"))))</f>
        <v>SIN ESTADO</v>
      </c>
      <c r="GI421" t="str">
        <f>IF(N($H421)&lt;31,"",IF(GC421="","",GC421+31))</f>
        <v/>
      </c>
      <c r="GJ421" t="str">
        <f>IF(GI421="","",TODAY()-GI421)</f>
        <v/>
      </c>
      <c r="GM421" t="str">
        <f>IF(GI421="","SIN ESTADO",IF(GK421&lt;&gt;"","PAGA",IF(GJ421&gt;0,"VENCIDA",IF(GJ421&gt;=-5,"POR VENCER","AL DÍA"))))</f>
        <v>SIN ESTADO</v>
      </c>
      <c r="GO421" t="str">
        <f>IF(N($H421)&lt;32,"",IF(GI421="","",GI421+31))</f>
        <v/>
      </c>
      <c r="GP421" t="str">
        <f>IF(GO421="","",TODAY()-GO421)</f>
        <v/>
      </c>
      <c r="GS421" t="str">
        <f>IF(GO421="","SIN ESTADO",IF(GQ421&lt;&gt;"","PAGA",IF(GP421&gt;0,"VENCIDA",IF(GP421&gt;=-5,"POR VENCER","AL DÍA"))))</f>
        <v>SIN ESTADO</v>
      </c>
      <c r="GU421" t="str">
        <f>IF(N($H421)&lt;33,"",IF(GO421="","",GO421+31))</f>
        <v/>
      </c>
      <c r="GV421" t="str">
        <f>IF(GU421="","",TODAY()-GU421)</f>
        <v/>
      </c>
      <c r="GY421" t="str">
        <f>IF(GU421="","SIN ESTADO",IF(GW421&lt;&gt;"","PAGA",IF(GV421&gt;0,"VENCIDA",IF(GV421&gt;=-5,"POR VENCER","AL DÍA"))))</f>
        <v>SIN ESTADO</v>
      </c>
      <c r="HA421" t="str">
        <f>IF(N($H421)&lt;34,"",IF(GU421="","",GU421+31))</f>
        <v/>
      </c>
      <c r="HB421" t="str">
        <f>IF(HA421="","",TODAY()-HA421)</f>
        <v/>
      </c>
      <c r="HE421" t="str">
        <f>IF(HA421="","SIN ESTADO",IF(HC421&lt;&gt;"","PAGA",IF(HB421&gt;0,"VENCIDA",IF(HB421&gt;=-5,"POR VENCER","AL DÍA"))))</f>
        <v>SIN ESTADO</v>
      </c>
      <c r="HG421" t="str">
        <f>IF(N($H421)&lt;35,"",IF(HA421="","",HA421+31))</f>
        <v/>
      </c>
      <c r="HH421" t="str">
        <f>IF(HG421="","",TODAY()-HG421)</f>
        <v/>
      </c>
      <c r="HK421" t="str">
        <f>IF(HG421="","SIN ESTADO",IF(HI421&lt;&gt;"","PAGA",IF(HH421&gt;0,"VENCIDA",IF(HH421&gt;=-5,"POR VENCER","AL DÍA"))))</f>
        <v>SIN ESTADO</v>
      </c>
      <c r="HM421" t="str">
        <f>IF(N($H421)&lt;36,"",IF(HG421="","",HG421+31))</f>
        <v/>
      </c>
      <c r="HN421" t="str">
        <f>IF(HM421="","",TODAY()-HM421)</f>
        <v/>
      </c>
      <c r="HQ421" t="str">
        <f>IF(HM421="","SIN ESTADO",IF(HO421&lt;&gt;"","PAGA",IF(HN421&gt;0,"VENCIDA",IF(HN421&gt;=-5,"POR VENCER","AL DÍA"))))</f>
        <v>SIN ESTADO</v>
      </c>
      <c r="HS421">
        <f>N421+T421+Z421+AF421+AL421+AR421+AX421+BD421+BJ421+BP421+BV421+CB421+CH421+CN421+CT421+CZ421+DF421+DL421+DR421+DX421+ED421+EJ421+EP421+EV421+FB421+FH421+FN421+FT421+FZ421+GF421+GL421+GR421+GX421+HD421+HJ421+HP421</f>
        <v>0</v>
      </c>
      <c r="HU421">
        <f>IFERROR(N($J421),0)</f>
        <v>0</v>
      </c>
      <c r="HW421">
        <f>SUMPRODUCT((MOD(COLUMN($M421:$HR421)-COLUMN($M421),6)=0)*ISNUMBER($M421:$HR421)*($M421:$HR421&gt;=RESUMEN!$C$26)*($M421:$HR421&lt;=RESUMEN!$C$27)*IFERROR(N($N421:$HS421),0))</f>
        <v>0</v>
      </c>
      <c r="HX421">
        <f>SUMPRODUCT((MOD(COLUMN($M421:$HR421)-COLUMN($M421),6)=0)*ISNUMBER($M421:$HR421)*($M421:$HR421&gt;=RESUMEN!$C$26)*($M421:$HR421&lt;=RESUMEN!$C$27))</f>
        <v>0</v>
      </c>
    </row>
    <row r="422">
      <c r="B422">
        <f>VENTAS!A421</f>
        <v>419</v>
      </c>
      <c r="C422" t="str">
        <f>VENTAS!B421</f>
        <v xml:space="preserve">LC2 - 40 - 9 </v>
      </c>
      <c r="D422" t="str">
        <f>VENTAS!C421</f>
        <v>VENDIDO</v>
      </c>
      <c r="E422">
        <f>VENTAS!D421</f>
        <v>27500000</v>
      </c>
      <c r="F422">
        <f>VENTAS!J421</f>
        <v>23500000</v>
      </c>
      <c r="G422">
        <f>VENTAS!F421</f>
        <v>46063</v>
      </c>
      <c r="H422">
        <f>VENTAS!K421</f>
        <v>24</v>
      </c>
      <c r="I422" t="str">
        <f>VENTAS!M421</f>
        <v xml:space="preserve">10 DE CADA MES </v>
      </c>
      <c r="J422">
        <f>VENTAS!L421</f>
        <v>979166.6666666666</v>
      </c>
      <c r="K422">
        <f>IF(N($H422)&lt;1,"",$G422+31)</f>
        <v>46094</v>
      </c>
      <c r="L422">
        <f>IF(K422="","",TODAY()-K422)</f>
        <v>224</v>
      </c>
      <c r="M422">
        <v>46094</v>
      </c>
      <c r="N422">
        <v>979200</v>
      </c>
      <c r="O422" t="str">
        <f>IF(K422="","SIN ESTADO",IF(M422&lt;&gt;"","PAGA",IF(L422&gt;0,"VENCIDA",IF(L422&gt;=-5,"POR VENCER","AL DÍA"))))</f>
        <v>PAGA</v>
      </c>
      <c r="P422" t="str">
        <v>TRANSFERENCIA</v>
      </c>
      <c r="Q422">
        <f>IF(N($H422)&lt;2,"",IF(K422="","",K422+31))</f>
        <v>46125</v>
      </c>
      <c r="R422">
        <f>IF(Q422="","",TODAY()-Q422)</f>
        <v>193</v>
      </c>
      <c r="S422">
        <v>46119</v>
      </c>
      <c r="T422">
        <v>979200</v>
      </c>
      <c r="U422" t="str">
        <f>IF(Q422="","SIN ESTADO",IF(S422&lt;&gt;"","PAGA",IF(R422&gt;0,"VENCIDA",IF(R422&gt;=-5,"POR VENCER","AL DÍA"))))</f>
        <v>PAGA</v>
      </c>
      <c r="V422" t="str">
        <v>TRANSFERENCIA</v>
      </c>
      <c r="W422">
        <f>IF(N($H422)&lt;3,"",IF(Q422="","",Q422+31))</f>
        <v>46156</v>
      </c>
      <c r="X422">
        <f>IF(W422="","",TODAY()-W422)</f>
        <v>162</v>
      </c>
      <c r="Y422">
        <v>46153</v>
      </c>
      <c r="Z422">
        <v>979200</v>
      </c>
      <c r="AA422" t="str">
        <f>IF(W422="","SIN ESTADO",IF(Y422&lt;&gt;"","PAGA",IF(X422&gt;0,"VENCIDA",IF(X422&gt;=-5,"POR VENCER","AL DÍA"))))</f>
        <v>PAGA</v>
      </c>
      <c r="AB422" t="str">
        <v>TRANSFERENCIA</v>
      </c>
      <c r="AC422">
        <f>IF(N($H422)&lt;4,"",IF(W422="","",W422+31))</f>
        <v>46187</v>
      </c>
      <c r="AD422">
        <f>IF(AC422="","",TODAY()-AC422)</f>
        <v>131</v>
      </c>
      <c r="AE422">
        <v>46185</v>
      </c>
      <c r="AF422">
        <v>979200</v>
      </c>
      <c r="AG422" t="str">
        <f>IF(AC422="","SIN ESTADO",IF(AE422&lt;&gt;"","PAGA",IF(AD422&gt;0,"VENCIDA",IF(AD422&gt;=-5,"POR VENCER","AL DÍA"))))</f>
        <v>PAGA</v>
      </c>
      <c r="AH422" t="str">
        <v>TRANSFERENCIA</v>
      </c>
      <c r="AI422">
        <f>IF(N($H422)&lt;5,"",IF(AC422="","",AC422+31))</f>
        <v>46218</v>
      </c>
      <c r="AJ422">
        <f>IF(AI422="","",TODAY()-AI422)</f>
        <v>100</v>
      </c>
      <c r="AK422">
        <v>46210</v>
      </c>
      <c r="AL422">
        <v>979200</v>
      </c>
      <c r="AM422" t="str">
        <f>IF(AI422="","SIN ESTADO",IF(AK422&lt;&gt;"","PAGA",IF(AJ422&gt;0,"VENCIDA",IF(AJ422&gt;=-5,"POR VENCER","AL DÍA"))))</f>
        <v>PAGA</v>
      </c>
      <c r="AN422" t="str">
        <v>TRANSFERENCIA</v>
      </c>
      <c r="AO422">
        <f>IF(N($H422)&lt;6,"",IF(AI422="","",AI422+31))</f>
        <v>46249</v>
      </c>
      <c r="AP422">
        <f>IF(AO422="","",TODAY()-AO422)</f>
        <v>69</v>
      </c>
      <c r="AQ422">
        <v>46245</v>
      </c>
      <c r="AR422">
        <v>979200</v>
      </c>
      <c r="AS422" t="str">
        <f>IF(AO422="","SIN ESTADO",IF(AQ422&lt;&gt;"","PAGA",IF(AP422&gt;0,"VENCIDA",IF(AP422&gt;=-5,"POR VENCER","AL DÍA"))))</f>
        <v>PAGA</v>
      </c>
      <c r="AT422" t="str">
        <v>TRANSFERENCIA</v>
      </c>
      <c r="AU422">
        <f>IF(N($H422)&lt;7,"",IF(AO422="","",AO422+31))</f>
        <v>46280</v>
      </c>
      <c r="AV422">
        <f>IF(AU422="","",TODAY()-AU422)</f>
        <v>38</v>
      </c>
      <c r="AW422">
        <v>46273</v>
      </c>
      <c r="AX422">
        <v>979200</v>
      </c>
      <c r="AY422" t="str">
        <f>IF(AU422="","SIN ESTADO",IF(AW422&lt;&gt;"","PAGA",IF(AV422&gt;0,"VENCIDA",IF(AV422&gt;=-5,"POR VENCER","AL DÍA"))))</f>
        <v>PAGA</v>
      </c>
      <c r="AZ422" t="str">
        <v>TRANSFERENCIA</v>
      </c>
      <c r="BA422">
        <f>IF(N($H422)&lt;8,"",IF(AU422="","",AU422+31))</f>
        <v>46311</v>
      </c>
      <c r="BB422">
        <f>IF(BA422="","",TODAY()-BA422)</f>
        <v>7</v>
      </c>
      <c r="BC422">
        <v>46309</v>
      </c>
      <c r="BD422">
        <v>979200</v>
      </c>
      <c r="BE422" t="str">
        <f>IF(BA422="","SIN ESTADO",IF(BC422&lt;&gt;"","PAGA",IF(BB422&gt;0,"VENCIDA",IF(BB422&gt;=-5,"POR VENCER","AL DÍA"))))</f>
        <v>PAGA</v>
      </c>
      <c r="BF422" t="str">
        <v>TRANSFERENCIA</v>
      </c>
      <c r="BG422">
        <f>IF(N($H422)&lt;9,"",IF(BA422="","",BA422+31))</f>
        <v>46342</v>
      </c>
      <c r="BH422">
        <f>IF(BG422="","",TODAY()-BG422)</f>
        <v>-24</v>
      </c>
      <c r="BK422" t="str">
        <f>IF(BG422="","SIN ESTADO",IF(BI422&lt;&gt;"","PAGA",IF(BH422&gt;0,"VENCIDA",IF(BH422&gt;=-5,"POR VENCER","AL DÍA"))))</f>
        <v>AL DÍA</v>
      </c>
      <c r="BM422">
        <f>IF(N($H422)&lt;10,"",IF(BG422="","",BG422+31))</f>
        <v>46373</v>
      </c>
      <c r="BN422">
        <f>IF(BM422="","",TODAY()-BM422)</f>
        <v>-55</v>
      </c>
      <c r="BQ422" t="str">
        <f>IF(BM422="","SIN ESTADO",IF(BO422&lt;&gt;"","PAGA",IF(BN422&gt;0,"VENCIDA",IF(BN422&gt;=-5,"POR VENCER","AL DÍA"))))</f>
        <v>AL DÍA</v>
      </c>
      <c r="BS422">
        <f>IF(N($H422)&lt;11,"",IF(BM422="","",BM422+31))</f>
        <v>46404</v>
      </c>
      <c r="BT422">
        <f>IF(BS422="","",TODAY()-BS422)</f>
        <v>-86</v>
      </c>
      <c r="BW422" t="str">
        <f>IF(BS422="","SIN ESTADO",IF(BU422&lt;&gt;"","PAGA",IF(BT422&gt;0,"VENCIDA",IF(BT422&gt;=-5,"POR VENCER","AL DÍA"))))</f>
        <v>AL DÍA</v>
      </c>
      <c r="BY422">
        <f>IF(N($H422)&lt;12,"",IF(BS422="","",BS422+31))</f>
        <v>46435</v>
      </c>
      <c r="BZ422">
        <f>IF(BY422="","",TODAY()-BY422)</f>
        <v>-117</v>
      </c>
      <c r="CC422" t="str">
        <f>IF(BY422="","SIN ESTADO",IF(CA422&lt;&gt;"","PAGA",IF(BZ422&gt;0,"VENCIDA",IF(BZ422&gt;=-5,"POR VENCER","AL DÍA"))))</f>
        <v>AL DÍA</v>
      </c>
      <c r="CE422">
        <f>IF(N($H422)&lt;13,"",IF(BY422="","",BY422+31))</f>
        <v>46466</v>
      </c>
      <c r="CF422">
        <f>IF(CE422="","",TODAY()-CE422)</f>
        <v>-148</v>
      </c>
      <c r="CI422" t="str">
        <f>IF(CE422="","SIN ESTADO",IF(CG422&lt;&gt;"","PAGA",IF(CF422&gt;0,"VENCIDA",IF(CF422&gt;=-5,"POR VENCER","AL DÍA"))))</f>
        <v>AL DÍA</v>
      </c>
      <c r="CK422">
        <f>IF(N($H422)&lt;14,"",IF(CE422="","",CE422+31))</f>
        <v>46497</v>
      </c>
      <c r="CL422">
        <f>IF(CK422="","",TODAY()-CK422)</f>
        <v>-179</v>
      </c>
      <c r="CO422" t="str">
        <f>IF(CK422="","SIN ESTADO",IF(CM422&lt;&gt;"","PAGA",IF(CL422&gt;0,"VENCIDA",IF(CL422&gt;=-5,"POR VENCER","AL DÍA"))))</f>
        <v>AL DÍA</v>
      </c>
      <c r="CQ422">
        <f>IF(N($H422)&lt;15,"",IF(CK422="","",CK422+31))</f>
        <v>46528</v>
      </c>
      <c r="CR422">
        <f>IF(CQ422="","",TODAY()-CQ422)</f>
        <v>-210</v>
      </c>
      <c r="CU422" t="str">
        <f>IF(CQ422="","SIN ESTADO",IF(CS422&lt;&gt;"","PAGA",IF(CR422&gt;0,"VENCIDA",IF(CR422&gt;=-5,"POR VENCER","AL DÍA"))))</f>
        <v>AL DÍA</v>
      </c>
      <c r="CW422">
        <f>IF(N($H422)&lt;16,"",IF(CQ422="","",CQ422+31))</f>
        <v>46559</v>
      </c>
      <c r="CX422">
        <f>IF(CW422="","",TODAY()-CW422)</f>
        <v>-241</v>
      </c>
      <c r="DA422" t="str">
        <f>IF(CW422="","SIN ESTADO",IF(CY422&lt;&gt;"","PAGA",IF(CX422&gt;0,"VENCIDA",IF(CX422&gt;=-5,"POR VENCER","AL DÍA"))))</f>
        <v>AL DÍA</v>
      </c>
      <c r="DC422">
        <f>IF(N($H422)&lt;17,"",IF(CW422="","",CW422+31))</f>
        <v>46590</v>
      </c>
      <c r="DD422">
        <f>IF(DC422="","",TODAY()-DC422)</f>
        <v>-272</v>
      </c>
      <c r="DG422" t="str">
        <f>IF(DC422="","SIN ESTADO",IF(DE422&lt;&gt;"","PAGA",IF(DD422&gt;0,"VENCIDA",IF(DD422&gt;=-5,"POR VENCER","AL DÍA"))))</f>
        <v>AL DÍA</v>
      </c>
      <c r="DI422">
        <f>IF(N($H422)&lt;18,"",IF(DC422="","",DC422+31))</f>
        <v>46621</v>
      </c>
      <c r="DJ422">
        <f>IF(DI422="","",TODAY()-DI422)</f>
        <v>-303</v>
      </c>
      <c r="DM422" t="str">
        <f>IF(DI422="","SIN ESTADO",IF(DK422&lt;&gt;"","PAGA",IF(DJ422&gt;0,"VENCIDA",IF(DJ422&gt;=-5,"POR VENCER","AL DÍA"))))</f>
        <v>AL DÍA</v>
      </c>
      <c r="DO422">
        <f>IF(N($H422)&lt;19,"",IF(DI422="","",DI422+31))</f>
        <v>46652</v>
      </c>
      <c r="DP422">
        <f>IF(DO422="","",TODAY()-DO422)</f>
        <v>-334</v>
      </c>
      <c r="DS422" t="str">
        <f>IF(DO422="","SIN ESTADO",IF(DQ422&lt;&gt;"","PAGA",IF(DP422&gt;0,"VENCIDA",IF(DP422&gt;=-5,"POR VENCER","AL DÍA"))))</f>
        <v>AL DÍA</v>
      </c>
      <c r="DU422">
        <f>IF(N($H422)&lt;20,"",IF(DO422="","",DO422+31))</f>
        <v>46683</v>
      </c>
      <c r="DV422">
        <f>IF(DU422="","",TODAY()-DU422)</f>
        <v>-365</v>
      </c>
      <c r="DY422" t="str">
        <f>IF(DU422="","SIN ESTADO",IF(DW422&lt;&gt;"","PAGA",IF(DV422&gt;0,"VENCIDA",IF(DV422&gt;=-5,"POR VENCER","AL DÍA"))))</f>
        <v>AL DÍA</v>
      </c>
      <c r="EA422">
        <f>IF(N($H422)&lt;21,"",IF(DU422="","",DU422+31))</f>
        <v>46714</v>
      </c>
      <c r="EB422">
        <f>IF(EA422="","",TODAY()-EA422)</f>
        <v>-396</v>
      </c>
      <c r="EE422" t="str">
        <f>IF(EA422="","SIN ESTADO",IF(EC422&lt;&gt;"","PAGA",IF(EB422&gt;0,"VENCIDA",IF(EB422&gt;=-5,"POR VENCER","AL DÍA"))))</f>
        <v>AL DÍA</v>
      </c>
      <c r="EG422">
        <f>IF(N($H422)&lt;22,"",IF(EA422="","",EA422+31))</f>
        <v>46745</v>
      </c>
      <c r="EH422">
        <f>IF(EG422="","",TODAY()-EG422)</f>
        <v>-427</v>
      </c>
      <c r="EK422" t="str">
        <f>IF(EG422="","SIN ESTADO",IF(EI422&lt;&gt;"","PAGA",IF(EH422&gt;0,"VENCIDA",IF(EH422&gt;=-5,"POR VENCER","AL DÍA"))))</f>
        <v>AL DÍA</v>
      </c>
      <c r="EM422">
        <f>IF(N($H422)&lt;23,"",IF(EG422="","",EG422+31))</f>
        <v>46776</v>
      </c>
      <c r="EN422">
        <f>IF(EM422="","",TODAY()-EM422)</f>
        <v>-458</v>
      </c>
      <c r="EQ422" t="str">
        <f>IF(EM422="","SIN ESTADO",IF(EO422&lt;&gt;"","PAGA",IF(EN422&gt;0,"VENCIDA",IF(EN422&gt;=-5,"POR VENCER","AL DÍA"))))</f>
        <v>AL DÍA</v>
      </c>
      <c r="ES422">
        <f>IF(N($H422)&lt;24,"",IF(EM422="","",EM422+31))</f>
        <v>46807</v>
      </c>
      <c r="ET422">
        <f>IF(ES422="","",TODAY()-ES422)</f>
        <v>-489</v>
      </c>
      <c r="EW422" t="str">
        <f>IF(ES422="","SIN ESTADO",IF(EU422&lt;&gt;"","PAGA",IF(ET422&gt;0,"VENCIDA",IF(ET422&gt;=-5,"POR VENCER","AL DÍA"))))</f>
        <v>AL DÍA</v>
      </c>
      <c r="EY422" t="str">
        <f>IF(N($H422)&lt;25,"",IF(ES422="","",ES422+31))</f>
        <v/>
      </c>
      <c r="EZ422" t="str">
        <f>IF(EY422="","",TODAY()-EY422)</f>
        <v/>
      </c>
      <c r="FC422" t="str">
        <f>IF(EY422="","SIN ESTADO",IF(FA422&lt;&gt;"","PAGA",IF(EZ422&gt;0,"VENCIDA",IF(EZ422&gt;=-5,"POR VENCER","AL DÍA"))))</f>
        <v>SIN ESTADO</v>
      </c>
      <c r="FE422" t="str">
        <f>IF(N($H422)&lt;26,"",IF(EY422="","",EY422+31))</f>
        <v/>
      </c>
      <c r="FF422" t="str">
        <f>IF(FE422="","",TODAY()-FE422)</f>
        <v/>
      </c>
      <c r="FI422" t="str">
        <f>IF(FE422="","SIN ESTADO",IF(FG422&lt;&gt;"","PAGA",IF(FF422&gt;0,"VENCIDA",IF(FF422&gt;=-5,"POR VENCER","AL DÍA"))))</f>
        <v>SIN ESTADO</v>
      </c>
      <c r="FK422" t="str">
        <f>IF(N($H422)&lt;27,"",IF(FE422="","",FE422+31))</f>
        <v/>
      </c>
      <c r="FL422" t="str">
        <f>IF(FK422="","",TODAY()-FK422)</f>
        <v/>
      </c>
      <c r="FO422" t="str">
        <f>IF(FK422="","SIN ESTADO",IF(FM422&lt;&gt;"","PAGA",IF(FL422&gt;0,"VENCIDA",IF(FL422&gt;=-5,"POR VENCER","AL DÍA"))))</f>
        <v>SIN ESTADO</v>
      </c>
      <c r="FQ422" t="str">
        <f>IF(N($H422)&lt;28,"",IF(FK422="","",FK422+31))</f>
        <v/>
      </c>
      <c r="FR422" t="str">
        <f>IF(FQ422="","",TODAY()-FQ422)</f>
        <v/>
      </c>
      <c r="FU422" t="str">
        <f>IF(FQ422="","SIN ESTADO",IF(FS422&lt;&gt;"","PAGA",IF(FR422&gt;0,"VENCIDA",IF(FR422&gt;=-5,"POR VENCER","AL DÍA"))))</f>
        <v>SIN ESTADO</v>
      </c>
      <c r="FW422" t="str">
        <f>IF(N($H422)&lt;29,"",IF(FQ422="","",FQ422+31))</f>
        <v/>
      </c>
      <c r="FX422" t="str">
        <f>IF(FW422="","",TODAY()-FW422)</f>
        <v/>
      </c>
      <c r="GA422" t="str">
        <f>IF(FW422="","SIN ESTADO",IF(FY422&lt;&gt;"","PAGA",IF(FX422&gt;0,"VENCIDA",IF(FX422&gt;=-5,"POR VENCER","AL DÍA"))))</f>
        <v>SIN ESTADO</v>
      </c>
      <c r="GC422" t="str">
        <f>IF(N($H422)&lt;30,"",IF(FW422="","",FW422+31))</f>
        <v/>
      </c>
      <c r="GD422" t="str">
        <f>IF(GC422="","",TODAY()-GC422)</f>
        <v/>
      </c>
      <c r="GG422" t="str">
        <f>IF(GC422="","SIN ESTADO",IF(GE422&lt;&gt;"","PAGA",IF(GD422&gt;0,"VENCIDA",IF(GD422&gt;=-5,"POR VENCER","AL DÍA"))))</f>
        <v>SIN ESTADO</v>
      </c>
      <c r="GI422" t="str">
        <f>IF(N($H422)&lt;31,"",IF(GC422="","",GC422+31))</f>
        <v/>
      </c>
      <c r="GJ422" t="str">
        <f>IF(GI422="","",TODAY()-GI422)</f>
        <v/>
      </c>
      <c r="GM422" t="str">
        <f>IF(GI422="","SIN ESTADO",IF(GK422&lt;&gt;"","PAGA",IF(GJ422&gt;0,"VENCIDA",IF(GJ422&gt;=-5,"POR VENCER","AL DÍA"))))</f>
        <v>SIN ESTADO</v>
      </c>
      <c r="GO422" t="str">
        <f>IF(N($H422)&lt;32,"",IF(GI422="","",GI422+31))</f>
        <v/>
      </c>
      <c r="GP422" t="str">
        <f>IF(GO422="","",TODAY()-GO422)</f>
        <v/>
      </c>
      <c r="GS422" t="str">
        <f>IF(GO422="","SIN ESTADO",IF(GQ422&lt;&gt;"","PAGA",IF(GP422&gt;0,"VENCIDA",IF(GP422&gt;=-5,"POR VENCER","AL DÍA"))))</f>
        <v>SIN ESTADO</v>
      </c>
      <c r="GU422" t="str">
        <f>IF(N($H422)&lt;33,"",IF(GO422="","",GO422+31))</f>
        <v/>
      </c>
      <c r="GV422" t="str">
        <f>IF(GU422="","",TODAY()-GU422)</f>
        <v/>
      </c>
      <c r="GY422" t="str">
        <f>IF(GU422="","SIN ESTADO",IF(GW422&lt;&gt;"","PAGA",IF(GV422&gt;0,"VENCIDA",IF(GV422&gt;=-5,"POR VENCER","AL DÍA"))))</f>
        <v>SIN ESTADO</v>
      </c>
      <c r="HA422" t="str">
        <f>IF(N($H422)&lt;34,"",IF(GU422="","",GU422+31))</f>
        <v/>
      </c>
      <c r="HB422" t="str">
        <f>IF(HA422="","",TODAY()-HA422)</f>
        <v/>
      </c>
      <c r="HE422" t="str">
        <f>IF(HA422="","SIN ESTADO",IF(HC422&lt;&gt;"","PAGA",IF(HB422&gt;0,"VENCIDA",IF(HB422&gt;=-5,"POR VENCER","AL DÍA"))))</f>
        <v>SIN ESTADO</v>
      </c>
      <c r="HG422" t="str">
        <f>IF(N($H422)&lt;35,"",IF(HA422="","",HA422+31))</f>
        <v/>
      </c>
      <c r="HH422" t="str">
        <f>IF(HG422="","",TODAY()-HG422)</f>
        <v/>
      </c>
      <c r="HK422" t="str">
        <f>IF(HG422="","SIN ESTADO",IF(HI422&lt;&gt;"","PAGA",IF(HH422&gt;0,"VENCIDA",IF(HH422&gt;=-5,"POR VENCER","AL DÍA"))))</f>
        <v>SIN ESTADO</v>
      </c>
      <c r="HM422" t="str">
        <f>IF(N($H422)&lt;36,"",IF(HG422="","",HG422+31))</f>
        <v/>
      </c>
      <c r="HN422" t="str">
        <f>IF(HM422="","",TODAY()-HM422)</f>
        <v/>
      </c>
      <c r="HQ422" t="str">
        <f>IF(HM422="","SIN ESTADO",IF(HO422&lt;&gt;"","PAGA",IF(HN422&gt;0,"VENCIDA",IF(HN422&gt;=-5,"POR VENCER","AL DÍA"))))</f>
        <v>SIN ESTADO</v>
      </c>
      <c r="HS422">
        <f>N422+T422+Z422+AF422+AL422+AR422+AX422+BD422+BJ422+BP422+BV422+CB422+CH422+CN422+CT422+CZ422+DF422+DL422+DR422+DX422+ED422+EJ422+EP422+EV422+FB422+FH422+FN422+FT422+FZ422+GF422+GL422+GR422+GX422+HD422+HJ422+HP422</f>
        <v>7833600</v>
      </c>
      <c r="HU422">
        <f>IFERROR(N($J422),0)</f>
        <v>979166.6666666666</v>
      </c>
      <c r="HW422">
        <f>SUMPRODUCT((MOD(COLUMN($M422:$HR422)-COLUMN($M422),6)=0)*ISNUMBER($M422:$HR422)*($M422:$HR422&gt;=RESUMEN!$C$26)*($M422:$HR422&lt;=RESUMEN!$C$27)*IFERROR(N($N422:$HS422),0))</f>
        <v>979200</v>
      </c>
      <c r="HX422">
        <f>SUMPRODUCT((MOD(COLUMN($M422:$HR422)-COLUMN($M422),6)=0)*ISNUMBER($M422:$HR422)*($M422:$HR422&gt;=RESUMEN!$C$26)*($M422:$HR422&lt;=RESUMEN!$C$27))</f>
        <v>1</v>
      </c>
    </row>
    <row r="423">
      <c r="B423">
        <f>VENTAS!A422</f>
        <v>420</v>
      </c>
      <c r="C423" t="str">
        <f>VENTAS!B422</f>
        <v xml:space="preserve">LC2- 40 - 10 </v>
      </c>
      <c r="D423" t="str">
        <f>VENTAS!C422</f>
        <v>VENDIDO</v>
      </c>
      <c r="E423">
        <f>VENTAS!D422</f>
        <v>32500000</v>
      </c>
      <c r="F423">
        <f>VENTAS!J422</f>
        <v>28500000</v>
      </c>
      <c r="G423">
        <f>VENTAS!F422</f>
        <v>46073</v>
      </c>
      <c r="H423">
        <f>VENTAS!K422</f>
        <v>24</v>
      </c>
      <c r="I423" t="str">
        <f>VENTAS!M422</f>
        <v xml:space="preserve">20 DE CADA MES </v>
      </c>
      <c r="J423">
        <f>VENTAS!L422</f>
        <v>1187500</v>
      </c>
      <c r="K423">
        <f>IF(N($H423)&lt;1,"",$G423+31)</f>
        <v>46104</v>
      </c>
      <c r="L423">
        <f>IF(K423="","",TODAY()-K423)</f>
        <v>214</v>
      </c>
      <c r="O423" t="str">
        <f>IF(K423="","SIN ESTADO",IF(M423&lt;&gt;"","PAGA",IF(L423&gt;0,"VENCIDA",IF(L423&gt;=-5,"POR VENCER","AL DÍA"))))</f>
        <v>VENCIDA</v>
      </c>
      <c r="Q423">
        <f>IF(N($H423)&lt;2,"",IF(K423="","",K423+31))</f>
        <v>46135</v>
      </c>
      <c r="R423">
        <f>IF(Q423="","",TODAY()-Q423)</f>
        <v>183</v>
      </c>
      <c r="U423" t="str">
        <f>IF(Q423="","SIN ESTADO",IF(S423&lt;&gt;"","PAGA",IF(R423&gt;0,"VENCIDA",IF(R423&gt;=-5,"POR VENCER","AL DÍA"))))</f>
        <v>VENCIDA</v>
      </c>
      <c r="W423">
        <f>IF(N($H423)&lt;3,"",IF(Q423="","",Q423+31))</f>
        <v>46166</v>
      </c>
      <c r="X423">
        <f>IF(W423="","",TODAY()-W423)</f>
        <v>152</v>
      </c>
      <c r="AA423" t="str">
        <f>IF(W423="","SIN ESTADO",IF(Y423&lt;&gt;"","PAGA",IF(X423&gt;0,"VENCIDA",IF(X423&gt;=-5,"POR VENCER","AL DÍA"))))</f>
        <v>VENCIDA</v>
      </c>
      <c r="AC423">
        <f>IF(N($H423)&lt;4,"",IF(W423="","",W423+31))</f>
        <v>46197</v>
      </c>
      <c r="AD423">
        <f>IF(AC423="","",TODAY()-AC423)</f>
        <v>121</v>
      </c>
      <c r="AG423" t="str">
        <f>IF(AC423="","SIN ESTADO",IF(AE423&lt;&gt;"","PAGA",IF(AD423&gt;0,"VENCIDA",IF(AD423&gt;=-5,"POR VENCER","AL DÍA"))))</f>
        <v>VENCIDA</v>
      </c>
      <c r="AI423">
        <f>IF(N($H423)&lt;5,"",IF(AC423="","",AC423+31))</f>
        <v>46228</v>
      </c>
      <c r="AJ423">
        <f>IF(AI423="","",TODAY()-AI423)</f>
        <v>90</v>
      </c>
      <c r="AM423" t="str">
        <f>IF(AI423="","SIN ESTADO",IF(AK423&lt;&gt;"","PAGA",IF(AJ423&gt;0,"VENCIDA",IF(AJ423&gt;=-5,"POR VENCER","AL DÍA"))))</f>
        <v>VENCIDA</v>
      </c>
      <c r="AO423">
        <f>IF(N($H423)&lt;6,"",IF(AI423="","",AI423+31))</f>
        <v>46259</v>
      </c>
      <c r="AP423">
        <f>IF(AO423="","",TODAY()-AO423)</f>
        <v>59</v>
      </c>
      <c r="AS423" t="str">
        <f>IF(AO423="","SIN ESTADO",IF(AQ423&lt;&gt;"","PAGA",IF(AP423&gt;0,"VENCIDA",IF(AP423&gt;=-5,"POR VENCER","AL DÍA"))))</f>
        <v>VENCIDA</v>
      </c>
      <c r="AU423">
        <f>IF(N($H423)&lt;7,"",IF(AO423="","",AO423+31))</f>
        <v>46290</v>
      </c>
      <c r="AV423">
        <f>IF(AU423="","",TODAY()-AU423)</f>
        <v>28</v>
      </c>
      <c r="AY423" t="str">
        <f>IF(AU423="","SIN ESTADO",IF(AW423&lt;&gt;"","PAGA",IF(AV423&gt;0,"VENCIDA",IF(AV423&gt;=-5,"POR VENCER","AL DÍA"))))</f>
        <v>VENCIDA</v>
      </c>
      <c r="BA423">
        <f>IF(N($H423)&lt;8,"",IF(AU423="","",AU423+31))</f>
        <v>46321</v>
      </c>
      <c r="BB423">
        <f>IF(BA423="","",TODAY()-BA423)</f>
        <v>-3</v>
      </c>
      <c r="BE423" t="str">
        <f>IF(BA423="","SIN ESTADO",IF(BC423&lt;&gt;"","PAGA",IF(BB423&gt;0,"VENCIDA",IF(BB423&gt;=-5,"POR VENCER","AL DÍA"))))</f>
        <v>POR VENCER</v>
      </c>
      <c r="BG423">
        <f>IF(N($H423)&lt;9,"",IF(BA423="","",BA423+31))</f>
        <v>46352</v>
      </c>
      <c r="BH423">
        <f>IF(BG423="","",TODAY()-BG423)</f>
        <v>-34</v>
      </c>
      <c r="BK423" t="str">
        <f>IF(BG423="","SIN ESTADO",IF(BI423&lt;&gt;"","PAGA",IF(BH423&gt;0,"VENCIDA",IF(BH423&gt;=-5,"POR VENCER","AL DÍA"))))</f>
        <v>AL DÍA</v>
      </c>
      <c r="BM423">
        <f>IF(N($H423)&lt;10,"",IF(BG423="","",BG423+31))</f>
        <v>46383</v>
      </c>
      <c r="BN423">
        <f>IF(BM423="","",TODAY()-BM423)</f>
        <v>-65</v>
      </c>
      <c r="BQ423" t="str">
        <f>IF(BM423="","SIN ESTADO",IF(BO423&lt;&gt;"","PAGA",IF(BN423&gt;0,"VENCIDA",IF(BN423&gt;=-5,"POR VENCER","AL DÍA"))))</f>
        <v>AL DÍA</v>
      </c>
      <c r="BS423">
        <f>IF(N($H423)&lt;11,"",IF(BM423="","",BM423+31))</f>
        <v>46414</v>
      </c>
      <c r="BT423">
        <f>IF(BS423="","",TODAY()-BS423)</f>
        <v>-96</v>
      </c>
      <c r="BW423" t="str">
        <f>IF(BS423="","SIN ESTADO",IF(BU423&lt;&gt;"","PAGA",IF(BT423&gt;0,"VENCIDA",IF(BT423&gt;=-5,"POR VENCER","AL DÍA"))))</f>
        <v>AL DÍA</v>
      </c>
      <c r="BY423">
        <f>IF(N($H423)&lt;12,"",IF(BS423="","",BS423+31))</f>
        <v>46445</v>
      </c>
      <c r="BZ423">
        <f>IF(BY423="","",TODAY()-BY423)</f>
        <v>-127</v>
      </c>
      <c r="CC423" t="str">
        <f>IF(BY423="","SIN ESTADO",IF(CA423&lt;&gt;"","PAGA",IF(BZ423&gt;0,"VENCIDA",IF(BZ423&gt;=-5,"POR VENCER","AL DÍA"))))</f>
        <v>AL DÍA</v>
      </c>
      <c r="CE423">
        <f>IF(N($H423)&lt;13,"",IF(BY423="","",BY423+31))</f>
        <v>46476</v>
      </c>
      <c r="CF423">
        <f>IF(CE423="","",TODAY()-CE423)</f>
        <v>-158</v>
      </c>
      <c r="CI423" t="str">
        <f>IF(CE423="","SIN ESTADO",IF(CG423&lt;&gt;"","PAGA",IF(CF423&gt;0,"VENCIDA",IF(CF423&gt;=-5,"POR VENCER","AL DÍA"))))</f>
        <v>AL DÍA</v>
      </c>
      <c r="CK423">
        <f>IF(N($H423)&lt;14,"",IF(CE423="","",CE423+31))</f>
        <v>46507</v>
      </c>
      <c r="CL423">
        <f>IF(CK423="","",TODAY()-CK423)</f>
        <v>-189</v>
      </c>
      <c r="CO423" t="str">
        <f>IF(CK423="","SIN ESTADO",IF(CM423&lt;&gt;"","PAGA",IF(CL423&gt;0,"VENCIDA",IF(CL423&gt;=-5,"POR VENCER","AL DÍA"))))</f>
        <v>AL DÍA</v>
      </c>
      <c r="CQ423">
        <f>IF(N($H423)&lt;15,"",IF(CK423="","",CK423+31))</f>
        <v>46538</v>
      </c>
      <c r="CR423">
        <f>IF(CQ423="","",TODAY()-CQ423)</f>
        <v>-220</v>
      </c>
      <c r="CU423" t="str">
        <f>IF(CQ423="","SIN ESTADO",IF(CS423&lt;&gt;"","PAGA",IF(CR423&gt;0,"VENCIDA",IF(CR423&gt;=-5,"POR VENCER","AL DÍA"))))</f>
        <v>AL DÍA</v>
      </c>
      <c r="CW423">
        <f>IF(N($H423)&lt;16,"",IF(CQ423="","",CQ423+31))</f>
        <v>46569</v>
      </c>
      <c r="CX423">
        <f>IF(CW423="","",TODAY()-CW423)</f>
        <v>-251</v>
      </c>
      <c r="DA423" t="str">
        <f>IF(CW423="","SIN ESTADO",IF(CY423&lt;&gt;"","PAGA",IF(CX423&gt;0,"VENCIDA",IF(CX423&gt;=-5,"POR VENCER","AL DÍA"))))</f>
        <v>AL DÍA</v>
      </c>
      <c r="DC423">
        <f>IF(N($H423)&lt;17,"",IF(CW423="","",CW423+31))</f>
        <v>46600</v>
      </c>
      <c r="DD423">
        <f>IF(DC423="","",TODAY()-DC423)</f>
        <v>-282</v>
      </c>
      <c r="DG423" t="str">
        <f>IF(DC423="","SIN ESTADO",IF(DE423&lt;&gt;"","PAGA",IF(DD423&gt;0,"VENCIDA",IF(DD423&gt;=-5,"POR VENCER","AL DÍA"))))</f>
        <v>AL DÍA</v>
      </c>
      <c r="DI423">
        <f>IF(N($H423)&lt;18,"",IF(DC423="","",DC423+31))</f>
        <v>46631</v>
      </c>
      <c r="DJ423">
        <f>IF(DI423="","",TODAY()-DI423)</f>
        <v>-313</v>
      </c>
      <c r="DM423" t="str">
        <f>IF(DI423="","SIN ESTADO",IF(DK423&lt;&gt;"","PAGA",IF(DJ423&gt;0,"VENCIDA",IF(DJ423&gt;=-5,"POR VENCER","AL DÍA"))))</f>
        <v>AL DÍA</v>
      </c>
      <c r="DO423">
        <f>IF(N($H423)&lt;19,"",IF(DI423="","",DI423+31))</f>
        <v>46662</v>
      </c>
      <c r="DP423">
        <f>IF(DO423="","",TODAY()-DO423)</f>
        <v>-344</v>
      </c>
      <c r="DS423" t="str">
        <f>IF(DO423="","SIN ESTADO",IF(DQ423&lt;&gt;"","PAGA",IF(DP423&gt;0,"VENCIDA",IF(DP423&gt;=-5,"POR VENCER","AL DÍA"))))</f>
        <v>AL DÍA</v>
      </c>
      <c r="DU423">
        <f>IF(N($H423)&lt;20,"",IF(DO423="","",DO423+31))</f>
        <v>46693</v>
      </c>
      <c r="DV423">
        <f>IF(DU423="","",TODAY()-DU423)</f>
        <v>-375</v>
      </c>
      <c r="DY423" t="str">
        <f>IF(DU423="","SIN ESTADO",IF(DW423&lt;&gt;"","PAGA",IF(DV423&gt;0,"VENCIDA",IF(DV423&gt;=-5,"POR VENCER","AL DÍA"))))</f>
        <v>AL DÍA</v>
      </c>
      <c r="EA423">
        <f>IF(N($H423)&lt;21,"",IF(DU423="","",DU423+31))</f>
        <v>46724</v>
      </c>
      <c r="EB423">
        <f>IF(EA423="","",TODAY()-EA423)</f>
        <v>-406</v>
      </c>
      <c r="EE423" t="str">
        <f>IF(EA423="","SIN ESTADO",IF(EC423&lt;&gt;"","PAGA",IF(EB423&gt;0,"VENCIDA",IF(EB423&gt;=-5,"POR VENCER","AL DÍA"))))</f>
        <v>AL DÍA</v>
      </c>
      <c r="EG423">
        <f>IF(N($H423)&lt;22,"",IF(EA423="","",EA423+31))</f>
        <v>46755</v>
      </c>
      <c r="EH423">
        <f>IF(EG423="","",TODAY()-EG423)</f>
        <v>-437</v>
      </c>
      <c r="EK423" t="str">
        <f>IF(EG423="","SIN ESTADO",IF(EI423&lt;&gt;"","PAGA",IF(EH423&gt;0,"VENCIDA",IF(EH423&gt;=-5,"POR VENCER","AL DÍA"))))</f>
        <v>AL DÍA</v>
      </c>
      <c r="EM423">
        <f>IF(N($H423)&lt;23,"",IF(EG423="","",EG423+31))</f>
        <v>46786</v>
      </c>
      <c r="EN423">
        <f>IF(EM423="","",TODAY()-EM423)</f>
        <v>-468</v>
      </c>
      <c r="EQ423" t="str">
        <f>IF(EM423="","SIN ESTADO",IF(EO423&lt;&gt;"","PAGA",IF(EN423&gt;0,"VENCIDA",IF(EN423&gt;=-5,"POR VENCER","AL DÍA"))))</f>
        <v>AL DÍA</v>
      </c>
      <c r="ES423">
        <f>IF(N($H423)&lt;24,"",IF(EM423="","",EM423+31))</f>
        <v>46817</v>
      </c>
      <c r="ET423">
        <f>IF(ES423="","",TODAY()-ES423)</f>
        <v>-499</v>
      </c>
      <c r="EW423" t="str">
        <f>IF(ES423="","SIN ESTADO",IF(EU423&lt;&gt;"","PAGA",IF(ET423&gt;0,"VENCIDA",IF(ET423&gt;=-5,"POR VENCER","AL DÍA"))))</f>
        <v>AL DÍA</v>
      </c>
      <c r="EY423" t="str">
        <f>IF(N($H423)&lt;25,"",IF(ES423="","",ES423+31))</f>
        <v/>
      </c>
      <c r="EZ423" t="str">
        <f>IF(EY423="","",TODAY()-EY423)</f>
        <v/>
      </c>
      <c r="FC423" t="str">
        <f>IF(EY423="","SIN ESTADO",IF(FA423&lt;&gt;"","PAGA",IF(EZ423&gt;0,"VENCIDA",IF(EZ423&gt;=-5,"POR VENCER","AL DÍA"))))</f>
        <v>SIN ESTADO</v>
      </c>
      <c r="FE423" t="str">
        <f>IF(N($H423)&lt;26,"",IF(EY423="","",EY423+31))</f>
        <v/>
      </c>
      <c r="FF423" t="str">
        <f>IF(FE423="","",TODAY()-FE423)</f>
        <v/>
      </c>
      <c r="FI423" t="str">
        <f>IF(FE423="","SIN ESTADO",IF(FG423&lt;&gt;"","PAGA",IF(FF423&gt;0,"VENCIDA",IF(FF423&gt;=-5,"POR VENCER","AL DÍA"))))</f>
        <v>SIN ESTADO</v>
      </c>
      <c r="FK423" t="str">
        <f>IF(N($H423)&lt;27,"",IF(FE423="","",FE423+31))</f>
        <v/>
      </c>
      <c r="FL423" t="str">
        <f>IF(FK423="","",TODAY()-FK423)</f>
        <v/>
      </c>
      <c r="FO423" t="str">
        <f>IF(FK423="","SIN ESTADO",IF(FM423&lt;&gt;"","PAGA",IF(FL423&gt;0,"VENCIDA",IF(FL423&gt;=-5,"POR VENCER","AL DÍA"))))</f>
        <v>SIN ESTADO</v>
      </c>
      <c r="FQ423" t="str">
        <f>IF(N($H423)&lt;28,"",IF(FK423="","",FK423+31))</f>
        <v/>
      </c>
      <c r="FR423" t="str">
        <f>IF(FQ423="","",TODAY()-FQ423)</f>
        <v/>
      </c>
      <c r="FU423" t="str">
        <f>IF(FQ423="","SIN ESTADO",IF(FS423&lt;&gt;"","PAGA",IF(FR423&gt;0,"VENCIDA",IF(FR423&gt;=-5,"POR VENCER","AL DÍA"))))</f>
        <v>SIN ESTADO</v>
      </c>
      <c r="FW423" t="str">
        <f>IF(N($H423)&lt;29,"",IF(FQ423="","",FQ423+31))</f>
        <v/>
      </c>
      <c r="FX423" t="str">
        <f>IF(FW423="","",TODAY()-FW423)</f>
        <v/>
      </c>
      <c r="GA423" t="str">
        <f>IF(FW423="","SIN ESTADO",IF(FY423&lt;&gt;"","PAGA",IF(FX423&gt;0,"VENCIDA",IF(FX423&gt;=-5,"POR VENCER","AL DÍA"))))</f>
        <v>SIN ESTADO</v>
      </c>
      <c r="GC423" t="str">
        <f>IF(N($H423)&lt;30,"",IF(FW423="","",FW423+31))</f>
        <v/>
      </c>
      <c r="GD423" t="str">
        <f>IF(GC423="","",TODAY()-GC423)</f>
        <v/>
      </c>
      <c r="GG423" t="str">
        <f>IF(GC423="","SIN ESTADO",IF(GE423&lt;&gt;"","PAGA",IF(GD423&gt;0,"VENCIDA",IF(GD423&gt;=-5,"POR VENCER","AL DÍA"))))</f>
        <v>SIN ESTADO</v>
      </c>
      <c r="GI423" t="str">
        <f>IF(N($H423)&lt;31,"",IF(GC423="","",GC423+31))</f>
        <v/>
      </c>
      <c r="GJ423" t="str">
        <f>IF(GI423="","",TODAY()-GI423)</f>
        <v/>
      </c>
      <c r="GM423" t="str">
        <f>IF(GI423="","SIN ESTADO",IF(GK423&lt;&gt;"","PAGA",IF(GJ423&gt;0,"VENCIDA",IF(GJ423&gt;=-5,"POR VENCER","AL DÍA"))))</f>
        <v>SIN ESTADO</v>
      </c>
      <c r="GO423" t="str">
        <f>IF(N($H423)&lt;32,"",IF(GI423="","",GI423+31))</f>
        <v/>
      </c>
      <c r="GP423" t="str">
        <f>IF(GO423="","",TODAY()-GO423)</f>
        <v/>
      </c>
      <c r="GS423" t="str">
        <f>IF(GO423="","SIN ESTADO",IF(GQ423&lt;&gt;"","PAGA",IF(GP423&gt;0,"VENCIDA",IF(GP423&gt;=-5,"POR VENCER","AL DÍA"))))</f>
        <v>SIN ESTADO</v>
      </c>
      <c r="GU423" t="str">
        <f>IF(N($H423)&lt;33,"",IF(GO423="","",GO423+31))</f>
        <v/>
      </c>
      <c r="GV423" t="str">
        <f>IF(GU423="","",TODAY()-GU423)</f>
        <v/>
      </c>
      <c r="GY423" t="str">
        <f>IF(GU423="","SIN ESTADO",IF(GW423&lt;&gt;"","PAGA",IF(GV423&gt;0,"VENCIDA",IF(GV423&gt;=-5,"POR VENCER","AL DÍA"))))</f>
        <v>SIN ESTADO</v>
      </c>
      <c r="HA423" t="str">
        <f>IF(N($H423)&lt;34,"",IF(GU423="","",GU423+31))</f>
        <v/>
      </c>
      <c r="HB423" t="str">
        <f>IF(HA423="","",TODAY()-HA423)</f>
        <v/>
      </c>
      <c r="HE423" t="str">
        <f>IF(HA423="","SIN ESTADO",IF(HC423&lt;&gt;"","PAGA",IF(HB423&gt;0,"VENCIDA",IF(HB423&gt;=-5,"POR VENCER","AL DÍA"))))</f>
        <v>SIN ESTADO</v>
      </c>
      <c r="HG423" t="str">
        <f>IF(N($H423)&lt;35,"",IF(HA423="","",HA423+31))</f>
        <v/>
      </c>
      <c r="HH423" t="str">
        <f>IF(HG423="","",TODAY()-HG423)</f>
        <v/>
      </c>
      <c r="HK423" t="str">
        <f>IF(HG423="","SIN ESTADO",IF(HI423&lt;&gt;"","PAGA",IF(HH423&gt;0,"VENCIDA",IF(HH423&gt;=-5,"POR VENCER","AL DÍA"))))</f>
        <v>SIN ESTADO</v>
      </c>
      <c r="HM423" t="str">
        <f>IF(N($H423)&lt;36,"",IF(HG423="","",HG423+31))</f>
        <v/>
      </c>
      <c r="HN423" t="str">
        <f>IF(HM423="","",TODAY()-HM423)</f>
        <v/>
      </c>
      <c r="HQ423" t="str">
        <f>IF(HM423="","SIN ESTADO",IF(HO423&lt;&gt;"","PAGA",IF(HN423&gt;0,"VENCIDA",IF(HN423&gt;=-5,"POR VENCER","AL DÍA"))))</f>
        <v>SIN ESTADO</v>
      </c>
      <c r="HS423">
        <f>N423+T423+Z423+AF423+AL423+AR423+AX423+BD423+BJ423+BP423+BV423+CB423+CH423+CN423+CT423+CZ423+DF423+DL423+DR423+DX423+ED423+EJ423+EP423+EV423+FB423+FH423+FN423+FT423+FZ423+GF423+GL423+GR423+GX423+HD423+HJ423+HP423</f>
        <v>0</v>
      </c>
      <c r="HU423">
        <f>IFERROR(N($J423),0)</f>
        <v>1187500</v>
      </c>
      <c r="HW423">
        <f>SUMPRODUCT((MOD(COLUMN($M423:$HR423)-COLUMN($M423),6)=0)*ISNUMBER($M423:$HR423)*($M423:$HR423&gt;=RESUMEN!$C$26)*($M423:$HR423&lt;=RESUMEN!$C$27)*IFERROR(N($N423:$HS423),0))</f>
        <v>0</v>
      </c>
      <c r="HX423">
        <f>SUMPRODUCT((MOD(COLUMN($M423:$HR423)-COLUMN($M423),6)=0)*ISNUMBER($M423:$HR423)*($M423:$HR423&gt;=RESUMEN!$C$26)*($M423:$HR423&lt;=RESUMEN!$C$27))</f>
        <v>0</v>
      </c>
    </row>
    <row r="424">
      <c r="B424">
        <f>VENTAS!A423</f>
        <v>421</v>
      </c>
      <c r="C424" t="str">
        <f>VENTAS!B423</f>
        <v xml:space="preserve">LC2 - 40 - 11 </v>
      </c>
      <c r="D424" t="str">
        <f>VENTAS!C423</f>
        <v>EN NEGOCIACIÓN</v>
      </c>
      <c r="E424">
        <f>VENTAS!D423</f>
        <v>33000000</v>
      </c>
      <c r="F424">
        <f>VENTAS!J423</f>
        <v>33000000</v>
      </c>
      <c r="G424">
        <f>VENTAS!F423</f>
        <v>0</v>
      </c>
      <c r="H424">
        <f>VENTAS!K423</f>
        <v>0</v>
      </c>
      <c r="I424">
        <f>VENTAS!M423</f>
        <v>0</v>
      </c>
      <c r="J424" t="e">
        <f>VENTAS!L423</f>
        <v>#DIV/0!</v>
      </c>
      <c r="K424" t="str">
        <f>IF(N($H424)&lt;1,"",$G424+31)</f>
        <v/>
      </c>
      <c r="L424" t="str">
        <f>IF(K424="","",TODAY()-K424)</f>
        <v/>
      </c>
      <c r="O424" t="str">
        <f>IF(K424="","SIN ESTADO",IF(M424&lt;&gt;"","PAGA",IF(L424&gt;0,"VENCIDA",IF(L424&gt;=-5,"POR VENCER","AL DÍA"))))</f>
        <v>SIN ESTADO</v>
      </c>
      <c r="Q424" t="str">
        <f>IF(N($H424)&lt;2,"",IF(K424="","",K424+31))</f>
        <v/>
      </c>
      <c r="R424" t="str">
        <f>IF(Q424="","",TODAY()-Q424)</f>
        <v/>
      </c>
      <c r="U424" t="str">
        <f>IF(Q424="","SIN ESTADO",IF(S424&lt;&gt;"","PAGA",IF(R424&gt;0,"VENCIDA",IF(R424&gt;=-5,"POR VENCER","AL DÍA"))))</f>
        <v>SIN ESTADO</v>
      </c>
      <c r="W424" t="str">
        <f>IF(N($H424)&lt;3,"",IF(Q424="","",Q424+31))</f>
        <v/>
      </c>
      <c r="X424" t="str">
        <f>IF(W424="","",TODAY()-W424)</f>
        <v/>
      </c>
      <c r="AA424" t="str">
        <f>IF(W424="","SIN ESTADO",IF(Y424&lt;&gt;"","PAGA",IF(X424&gt;0,"VENCIDA",IF(X424&gt;=-5,"POR VENCER","AL DÍA"))))</f>
        <v>SIN ESTADO</v>
      </c>
      <c r="AC424" t="str">
        <f>IF(N($H424)&lt;4,"",IF(W424="","",W424+31))</f>
        <v/>
      </c>
      <c r="AD424" t="str">
        <f>IF(AC424="","",TODAY()-AC424)</f>
        <v/>
      </c>
      <c r="AG424" t="str">
        <f>IF(AC424="","SIN ESTADO",IF(AE424&lt;&gt;"","PAGA",IF(AD424&gt;0,"VENCIDA",IF(AD424&gt;=-5,"POR VENCER","AL DÍA"))))</f>
        <v>SIN ESTADO</v>
      </c>
      <c r="AI424" t="str">
        <f>IF(N($H424)&lt;5,"",IF(AC424="","",AC424+31))</f>
        <v/>
      </c>
      <c r="AJ424" t="str">
        <f>IF(AI424="","",TODAY()-AI424)</f>
        <v/>
      </c>
      <c r="AM424" t="str">
        <f>IF(AI424="","SIN ESTADO",IF(AK424&lt;&gt;"","PAGA",IF(AJ424&gt;0,"VENCIDA",IF(AJ424&gt;=-5,"POR VENCER","AL DÍA"))))</f>
        <v>SIN ESTADO</v>
      </c>
      <c r="AO424" t="str">
        <f>IF(N($H424)&lt;6,"",IF(AI424="","",AI424+31))</f>
        <v/>
      </c>
      <c r="AP424" t="str">
        <f>IF(AO424="","",TODAY()-AO424)</f>
        <v/>
      </c>
      <c r="AS424" t="str">
        <f>IF(AO424="","SIN ESTADO",IF(AQ424&lt;&gt;"","PAGA",IF(AP424&gt;0,"VENCIDA",IF(AP424&gt;=-5,"POR VENCER","AL DÍA"))))</f>
        <v>SIN ESTADO</v>
      </c>
      <c r="AU424" t="str">
        <f>IF(N($H424)&lt;7,"",IF(AO424="","",AO424+31))</f>
        <v/>
      </c>
      <c r="AV424" t="str">
        <f>IF(AU424="","",TODAY()-AU424)</f>
        <v/>
      </c>
      <c r="AY424" t="str">
        <f>IF(AU424="","SIN ESTADO",IF(AW424&lt;&gt;"","PAGA",IF(AV424&gt;0,"VENCIDA",IF(AV424&gt;=-5,"POR VENCER","AL DÍA"))))</f>
        <v>SIN ESTADO</v>
      </c>
      <c r="BA424" t="str">
        <f>IF(N($H424)&lt;8,"",IF(AU424="","",AU424+31))</f>
        <v/>
      </c>
      <c r="BB424" t="str">
        <f>IF(BA424="","",TODAY()-BA424)</f>
        <v/>
      </c>
      <c r="BE424" t="str">
        <f>IF(BA424="","SIN ESTADO",IF(BC424&lt;&gt;"","PAGA",IF(BB424&gt;0,"VENCIDA",IF(BB424&gt;=-5,"POR VENCER","AL DÍA"))))</f>
        <v>SIN ESTADO</v>
      </c>
      <c r="BG424" t="str">
        <f>IF(N($H424)&lt;9,"",IF(BA424="","",BA424+31))</f>
        <v/>
      </c>
      <c r="BH424" t="str">
        <f>IF(BG424="","",TODAY()-BG424)</f>
        <v/>
      </c>
      <c r="BK424" t="str">
        <f>IF(BG424="","SIN ESTADO",IF(BI424&lt;&gt;"","PAGA",IF(BH424&gt;0,"VENCIDA",IF(BH424&gt;=-5,"POR VENCER","AL DÍA"))))</f>
        <v>SIN ESTADO</v>
      </c>
      <c r="BM424" t="str">
        <f>IF(N($H424)&lt;10,"",IF(BG424="","",BG424+31))</f>
        <v/>
      </c>
      <c r="BN424" t="str">
        <f>IF(BM424="","",TODAY()-BM424)</f>
        <v/>
      </c>
      <c r="BQ424" t="str">
        <f>IF(BM424="","SIN ESTADO",IF(BO424&lt;&gt;"","PAGA",IF(BN424&gt;0,"VENCIDA",IF(BN424&gt;=-5,"POR VENCER","AL DÍA"))))</f>
        <v>SIN ESTADO</v>
      </c>
      <c r="BS424" t="str">
        <f>IF(N($H424)&lt;11,"",IF(BM424="","",BM424+31))</f>
        <v/>
      </c>
      <c r="BT424" t="str">
        <f>IF(BS424="","",TODAY()-BS424)</f>
        <v/>
      </c>
      <c r="BW424" t="str">
        <f>IF(BS424="","SIN ESTADO",IF(BU424&lt;&gt;"","PAGA",IF(BT424&gt;0,"VENCIDA",IF(BT424&gt;=-5,"POR VENCER","AL DÍA"))))</f>
        <v>SIN ESTADO</v>
      </c>
      <c r="BY424" t="str">
        <f>IF(N($H424)&lt;12,"",IF(BS424="","",BS424+31))</f>
        <v/>
      </c>
      <c r="BZ424" t="str">
        <f>IF(BY424="","",TODAY()-BY424)</f>
        <v/>
      </c>
      <c r="CC424" t="str">
        <f>IF(BY424="","SIN ESTADO",IF(CA424&lt;&gt;"","PAGA",IF(BZ424&gt;0,"VENCIDA",IF(BZ424&gt;=-5,"POR VENCER","AL DÍA"))))</f>
        <v>SIN ESTADO</v>
      </c>
      <c r="CE424" t="str">
        <f>IF(N($H424)&lt;13,"",IF(BY424="","",BY424+31))</f>
        <v/>
      </c>
      <c r="CF424" t="str">
        <f>IF(CE424="","",TODAY()-CE424)</f>
        <v/>
      </c>
      <c r="CI424" t="str">
        <f>IF(CE424="","SIN ESTADO",IF(CG424&lt;&gt;"","PAGA",IF(CF424&gt;0,"VENCIDA",IF(CF424&gt;=-5,"POR VENCER","AL DÍA"))))</f>
        <v>SIN ESTADO</v>
      </c>
      <c r="CK424" t="str">
        <f>IF(N($H424)&lt;14,"",IF(CE424="","",CE424+31))</f>
        <v/>
      </c>
      <c r="CL424" t="str">
        <f>IF(CK424="","",TODAY()-CK424)</f>
        <v/>
      </c>
      <c r="CO424" t="str">
        <f>IF(CK424="","SIN ESTADO",IF(CM424&lt;&gt;"","PAGA",IF(CL424&gt;0,"VENCIDA",IF(CL424&gt;=-5,"POR VENCER","AL DÍA"))))</f>
        <v>SIN ESTADO</v>
      </c>
      <c r="CQ424" t="str">
        <f>IF(N($H424)&lt;15,"",IF(CK424="","",CK424+31))</f>
        <v/>
      </c>
      <c r="CR424" t="str">
        <f>IF(CQ424="","",TODAY()-CQ424)</f>
        <v/>
      </c>
      <c r="CU424" t="str">
        <f>IF(CQ424="","SIN ESTADO",IF(CS424&lt;&gt;"","PAGA",IF(CR424&gt;0,"VENCIDA",IF(CR424&gt;=-5,"POR VENCER","AL DÍA"))))</f>
        <v>SIN ESTADO</v>
      </c>
      <c r="CW424" t="str">
        <f>IF(N($H424)&lt;16,"",IF(CQ424="","",CQ424+31))</f>
        <v/>
      </c>
      <c r="CX424" t="str">
        <f>IF(CW424="","",TODAY()-CW424)</f>
        <v/>
      </c>
      <c r="DA424" t="str">
        <f>IF(CW424="","SIN ESTADO",IF(CY424&lt;&gt;"","PAGA",IF(CX424&gt;0,"VENCIDA",IF(CX424&gt;=-5,"POR VENCER","AL DÍA"))))</f>
        <v>SIN ESTADO</v>
      </c>
      <c r="DC424" t="str">
        <f>IF(N($H424)&lt;17,"",IF(CW424="","",CW424+31))</f>
        <v/>
      </c>
      <c r="DD424" t="str">
        <f>IF(DC424="","",TODAY()-DC424)</f>
        <v/>
      </c>
      <c r="DG424" t="str">
        <f>IF(DC424="","SIN ESTADO",IF(DE424&lt;&gt;"","PAGA",IF(DD424&gt;0,"VENCIDA",IF(DD424&gt;=-5,"POR VENCER","AL DÍA"))))</f>
        <v>SIN ESTADO</v>
      </c>
      <c r="DI424" t="str">
        <f>IF(N($H424)&lt;18,"",IF(DC424="","",DC424+31))</f>
        <v/>
      </c>
      <c r="DJ424" t="str">
        <f>IF(DI424="","",TODAY()-DI424)</f>
        <v/>
      </c>
      <c r="DM424" t="str">
        <f>IF(DI424="","SIN ESTADO",IF(DK424&lt;&gt;"","PAGA",IF(DJ424&gt;0,"VENCIDA",IF(DJ424&gt;=-5,"POR VENCER","AL DÍA"))))</f>
        <v>SIN ESTADO</v>
      </c>
      <c r="DO424" t="str">
        <f>IF(N($H424)&lt;19,"",IF(DI424="","",DI424+31))</f>
        <v/>
      </c>
      <c r="DP424" t="str">
        <f>IF(DO424="","",TODAY()-DO424)</f>
        <v/>
      </c>
      <c r="DS424" t="str">
        <f>IF(DO424="","SIN ESTADO",IF(DQ424&lt;&gt;"","PAGA",IF(DP424&gt;0,"VENCIDA",IF(DP424&gt;=-5,"POR VENCER","AL DÍA"))))</f>
        <v>SIN ESTADO</v>
      </c>
      <c r="DU424" t="str">
        <f>IF(N($H424)&lt;20,"",IF(DO424="","",DO424+31))</f>
        <v/>
      </c>
      <c r="DV424" t="str">
        <f>IF(DU424="","",TODAY()-DU424)</f>
        <v/>
      </c>
      <c r="DY424" t="str">
        <f>IF(DU424="","SIN ESTADO",IF(DW424&lt;&gt;"","PAGA",IF(DV424&gt;0,"VENCIDA",IF(DV424&gt;=-5,"POR VENCER","AL DÍA"))))</f>
        <v>SIN ESTADO</v>
      </c>
      <c r="EA424" t="str">
        <f>IF(N($H424)&lt;21,"",IF(DU424="","",DU424+31))</f>
        <v/>
      </c>
      <c r="EB424" t="str">
        <f>IF(EA424="","",TODAY()-EA424)</f>
        <v/>
      </c>
      <c r="EE424" t="str">
        <f>IF(EA424="","SIN ESTADO",IF(EC424&lt;&gt;"","PAGA",IF(EB424&gt;0,"VENCIDA",IF(EB424&gt;=-5,"POR VENCER","AL DÍA"))))</f>
        <v>SIN ESTADO</v>
      </c>
      <c r="EG424" t="str">
        <f>IF(N($H424)&lt;22,"",IF(EA424="","",EA424+31))</f>
        <v/>
      </c>
      <c r="EH424" t="str">
        <f>IF(EG424="","",TODAY()-EG424)</f>
        <v/>
      </c>
      <c r="EK424" t="str">
        <f>IF(EG424="","SIN ESTADO",IF(EI424&lt;&gt;"","PAGA",IF(EH424&gt;0,"VENCIDA",IF(EH424&gt;=-5,"POR VENCER","AL DÍA"))))</f>
        <v>SIN ESTADO</v>
      </c>
      <c r="EM424" t="str">
        <f>IF(N($H424)&lt;23,"",IF(EG424="","",EG424+31))</f>
        <v/>
      </c>
      <c r="EN424" t="str">
        <f>IF(EM424="","",TODAY()-EM424)</f>
        <v/>
      </c>
      <c r="EQ424" t="str">
        <f>IF(EM424="","SIN ESTADO",IF(EO424&lt;&gt;"","PAGA",IF(EN424&gt;0,"VENCIDA",IF(EN424&gt;=-5,"POR VENCER","AL DÍA"))))</f>
        <v>SIN ESTADO</v>
      </c>
      <c r="ES424" t="str">
        <f>IF(N($H424)&lt;24,"",IF(EM424="","",EM424+31))</f>
        <v/>
      </c>
      <c r="ET424" t="str">
        <f>IF(ES424="","",TODAY()-ES424)</f>
        <v/>
      </c>
      <c r="EW424" t="str">
        <f>IF(ES424="","SIN ESTADO",IF(EU424&lt;&gt;"","PAGA",IF(ET424&gt;0,"VENCIDA",IF(ET424&gt;=-5,"POR VENCER","AL DÍA"))))</f>
        <v>SIN ESTADO</v>
      </c>
      <c r="EY424" t="str">
        <f>IF(N($H424)&lt;25,"",IF(ES424="","",ES424+31))</f>
        <v/>
      </c>
      <c r="EZ424" t="str">
        <f>IF(EY424="","",TODAY()-EY424)</f>
        <v/>
      </c>
      <c r="FC424" t="str">
        <f>IF(EY424="","SIN ESTADO",IF(FA424&lt;&gt;"","PAGA",IF(EZ424&gt;0,"VENCIDA",IF(EZ424&gt;=-5,"POR VENCER","AL DÍA"))))</f>
        <v>SIN ESTADO</v>
      </c>
      <c r="FE424" t="str">
        <f>IF(N($H424)&lt;26,"",IF(EY424="","",EY424+31))</f>
        <v/>
      </c>
      <c r="FF424" t="str">
        <f>IF(FE424="","",TODAY()-FE424)</f>
        <v/>
      </c>
      <c r="FI424" t="str">
        <f>IF(FE424="","SIN ESTADO",IF(FG424&lt;&gt;"","PAGA",IF(FF424&gt;0,"VENCIDA",IF(FF424&gt;=-5,"POR VENCER","AL DÍA"))))</f>
        <v>SIN ESTADO</v>
      </c>
      <c r="FK424" t="str">
        <f>IF(N($H424)&lt;27,"",IF(FE424="","",FE424+31))</f>
        <v/>
      </c>
      <c r="FL424" t="str">
        <f>IF(FK424="","",TODAY()-FK424)</f>
        <v/>
      </c>
      <c r="FO424" t="str">
        <f>IF(FK424="","SIN ESTADO",IF(FM424&lt;&gt;"","PAGA",IF(FL424&gt;0,"VENCIDA",IF(FL424&gt;=-5,"POR VENCER","AL DÍA"))))</f>
        <v>SIN ESTADO</v>
      </c>
      <c r="FQ424" t="str">
        <f>IF(N($H424)&lt;28,"",IF(FK424="","",FK424+31))</f>
        <v/>
      </c>
      <c r="FR424" t="str">
        <f>IF(FQ424="","",TODAY()-FQ424)</f>
        <v/>
      </c>
      <c r="FU424" t="str">
        <f>IF(FQ424="","SIN ESTADO",IF(FS424&lt;&gt;"","PAGA",IF(FR424&gt;0,"VENCIDA",IF(FR424&gt;=-5,"POR VENCER","AL DÍA"))))</f>
        <v>SIN ESTADO</v>
      </c>
      <c r="FW424" t="str">
        <f>IF(N($H424)&lt;29,"",IF(FQ424="","",FQ424+31))</f>
        <v/>
      </c>
      <c r="FX424" t="str">
        <f>IF(FW424="","",TODAY()-FW424)</f>
        <v/>
      </c>
      <c r="GA424" t="str">
        <f>IF(FW424="","SIN ESTADO",IF(FY424&lt;&gt;"","PAGA",IF(FX424&gt;0,"VENCIDA",IF(FX424&gt;=-5,"POR VENCER","AL DÍA"))))</f>
        <v>SIN ESTADO</v>
      </c>
      <c r="GC424" t="str">
        <f>IF(N($H424)&lt;30,"",IF(FW424="","",FW424+31))</f>
        <v/>
      </c>
      <c r="GD424" t="str">
        <f>IF(GC424="","",TODAY()-GC424)</f>
        <v/>
      </c>
      <c r="GG424" t="str">
        <f>IF(GC424="","SIN ESTADO",IF(GE424&lt;&gt;"","PAGA",IF(GD424&gt;0,"VENCIDA",IF(GD424&gt;=-5,"POR VENCER","AL DÍA"))))</f>
        <v>SIN ESTADO</v>
      </c>
      <c r="GI424" t="str">
        <f>IF(N($H424)&lt;31,"",IF(GC424="","",GC424+31))</f>
        <v/>
      </c>
      <c r="GJ424" t="str">
        <f>IF(GI424="","",TODAY()-GI424)</f>
        <v/>
      </c>
      <c r="GM424" t="str">
        <f>IF(GI424="","SIN ESTADO",IF(GK424&lt;&gt;"","PAGA",IF(GJ424&gt;0,"VENCIDA",IF(GJ424&gt;=-5,"POR VENCER","AL DÍA"))))</f>
        <v>SIN ESTADO</v>
      </c>
      <c r="GO424" t="str">
        <f>IF(N($H424)&lt;32,"",IF(GI424="","",GI424+31))</f>
        <v/>
      </c>
      <c r="GP424" t="str">
        <f>IF(GO424="","",TODAY()-GO424)</f>
        <v/>
      </c>
      <c r="GS424" t="str">
        <f>IF(GO424="","SIN ESTADO",IF(GQ424&lt;&gt;"","PAGA",IF(GP424&gt;0,"VENCIDA",IF(GP424&gt;=-5,"POR VENCER","AL DÍA"))))</f>
        <v>SIN ESTADO</v>
      </c>
      <c r="GU424" t="str">
        <f>IF(N($H424)&lt;33,"",IF(GO424="","",GO424+31))</f>
        <v/>
      </c>
      <c r="GV424" t="str">
        <f>IF(GU424="","",TODAY()-GU424)</f>
        <v/>
      </c>
      <c r="GY424" t="str">
        <f>IF(GU424="","SIN ESTADO",IF(GW424&lt;&gt;"","PAGA",IF(GV424&gt;0,"VENCIDA",IF(GV424&gt;=-5,"POR VENCER","AL DÍA"))))</f>
        <v>SIN ESTADO</v>
      </c>
      <c r="HA424" t="str">
        <f>IF(N($H424)&lt;34,"",IF(GU424="","",GU424+31))</f>
        <v/>
      </c>
      <c r="HB424" t="str">
        <f>IF(HA424="","",TODAY()-HA424)</f>
        <v/>
      </c>
      <c r="HE424" t="str">
        <f>IF(HA424="","SIN ESTADO",IF(HC424&lt;&gt;"","PAGA",IF(HB424&gt;0,"VENCIDA",IF(HB424&gt;=-5,"POR VENCER","AL DÍA"))))</f>
        <v>SIN ESTADO</v>
      </c>
      <c r="HG424" t="str">
        <f>IF(N($H424)&lt;35,"",IF(HA424="","",HA424+31))</f>
        <v/>
      </c>
      <c r="HH424" t="str">
        <f>IF(HG424="","",TODAY()-HG424)</f>
        <v/>
      </c>
      <c r="HK424" t="str">
        <f>IF(HG424="","SIN ESTADO",IF(HI424&lt;&gt;"","PAGA",IF(HH424&gt;0,"VENCIDA",IF(HH424&gt;=-5,"POR VENCER","AL DÍA"))))</f>
        <v>SIN ESTADO</v>
      </c>
      <c r="HM424" t="str">
        <f>IF(N($H424)&lt;36,"",IF(HG424="","",HG424+31))</f>
        <v/>
      </c>
      <c r="HN424" t="str">
        <f>IF(HM424="","",TODAY()-HM424)</f>
        <v/>
      </c>
      <c r="HQ424" t="str">
        <f>IF(HM424="","SIN ESTADO",IF(HO424&lt;&gt;"","PAGA",IF(HN424&gt;0,"VENCIDA",IF(HN424&gt;=-5,"POR VENCER","AL DÍA"))))</f>
        <v>SIN ESTADO</v>
      </c>
      <c r="HS424">
        <f>N424+T424+Z424+AF424+AL424+AR424+AX424+BD424+BJ424+BP424+BV424+CB424+CH424+CN424+CT424+CZ424+DF424+DL424+DR424+DX424+ED424+EJ424+EP424+EV424+FB424+FH424+FN424+FT424+FZ424+GF424+GL424+GR424+GX424+HD424+HJ424+HP424</f>
        <v>0</v>
      </c>
      <c r="HU424">
        <f>IFERROR(N($J424),0)</f>
        <v>0</v>
      </c>
      <c r="HW424">
        <f>SUMPRODUCT((MOD(COLUMN($M424:$HR424)-COLUMN($M424),6)=0)*ISNUMBER($M424:$HR424)*($M424:$HR424&gt;=RESUMEN!$C$26)*($M424:$HR424&lt;=RESUMEN!$C$27)*IFERROR(N($N424:$HS424),0))</f>
        <v>0</v>
      </c>
      <c r="HX424">
        <f>SUMPRODUCT((MOD(COLUMN($M424:$HR424)-COLUMN($M424),6)=0)*ISNUMBER($M424:$HR424)*($M424:$HR424&gt;=RESUMEN!$C$26)*($M424:$HR424&lt;=RESUMEN!$C$27))</f>
        <v>0</v>
      </c>
    </row>
    <row r="425">
      <c r="B425">
        <f>VENTAS!A424</f>
        <v>422</v>
      </c>
      <c r="C425" t="str">
        <f>VENTAS!B424</f>
        <v xml:space="preserve">LC2 - 40 - 12 </v>
      </c>
      <c r="D425" t="str">
        <f>VENTAS!C424</f>
        <v>VENDIDO</v>
      </c>
      <c r="E425">
        <f>VENTAS!D424</f>
        <v>28000000</v>
      </c>
      <c r="F425">
        <f>VENTAS!J424</f>
        <v>18000000</v>
      </c>
      <c r="G425">
        <f>VENTAS!F424</f>
        <v>46111</v>
      </c>
      <c r="H425">
        <f>VENTAS!K424</f>
        <v>24</v>
      </c>
      <c r="I425" t="str">
        <f>VENTAS!M424</f>
        <v xml:space="preserve">30 DE CADA MES </v>
      </c>
      <c r="J425">
        <f>VENTAS!L424</f>
        <v>750000</v>
      </c>
      <c r="K425">
        <f>IF(N($H425)&lt;1,"",$G425+31)</f>
        <v>46142</v>
      </c>
      <c r="L425">
        <f>IF(K425="","",TODAY()-K425)</f>
        <v>176</v>
      </c>
      <c r="M425">
        <v>46141</v>
      </c>
      <c r="N425">
        <v>750000</v>
      </c>
      <c r="O425" t="str">
        <f>IF(K425="","SIN ESTADO",IF(M425&lt;&gt;"","PAGA",IF(L425&gt;0,"VENCIDA",IF(L425&gt;=-5,"POR VENCER","AL DÍA"))))</f>
        <v>PAGA</v>
      </c>
      <c r="P425" t="str">
        <v>TRANSFERENCIA</v>
      </c>
      <c r="Q425">
        <f>IF(N($H425)&lt;2,"",IF(K425="","",K425+31))</f>
        <v>46173</v>
      </c>
      <c r="R425">
        <f>IF(Q425="","",TODAY()-Q425)</f>
        <v>145</v>
      </c>
      <c r="S425">
        <v>46172</v>
      </c>
      <c r="T425">
        <v>750000</v>
      </c>
      <c r="U425" t="str">
        <f>IF(Q425="","SIN ESTADO",IF(S425&lt;&gt;"","PAGA",IF(R425&gt;0,"VENCIDA",IF(R425&gt;=-5,"POR VENCER","AL DÍA"))))</f>
        <v>PAGA</v>
      </c>
      <c r="V425" t="str">
        <v>TRANSFERENCIA</v>
      </c>
      <c r="W425">
        <f>IF(N($H425)&lt;3,"",IF(Q425="","",Q425+31))</f>
        <v>46204</v>
      </c>
      <c r="X425">
        <f>IF(W425="","",TODAY()-W425)</f>
        <v>114</v>
      </c>
      <c r="Y425">
        <v>46233</v>
      </c>
      <c r="Z425">
        <v>750000</v>
      </c>
      <c r="AA425" t="str">
        <f>IF(W425="","SIN ESTADO",IF(Y425&lt;&gt;"","PAGA",IF(X425&gt;0,"VENCIDA",IF(X425&gt;=-5,"POR VENCER","AL DÍA"))))</f>
        <v>PAGA</v>
      </c>
      <c r="AB425" t="str">
        <v>TRANSFERENCIA</v>
      </c>
      <c r="AC425">
        <f>IF(N($H425)&lt;4,"",IF(W425="","",W425+31))</f>
        <v>46235</v>
      </c>
      <c r="AD425">
        <f>IF(AC425="","",TODAY()-AC425)</f>
        <v>83</v>
      </c>
      <c r="AE425">
        <v>46264</v>
      </c>
      <c r="AF425">
        <v>750000</v>
      </c>
      <c r="AG425" t="str">
        <f>IF(AC425="","SIN ESTADO",IF(AE425&lt;&gt;"","PAGA",IF(AD425&gt;0,"VENCIDA",IF(AD425&gt;=-5,"POR VENCER","AL DÍA"))))</f>
        <v>PAGA</v>
      </c>
      <c r="AH425" t="str">
        <v>TRANSFERENCIA</v>
      </c>
      <c r="AI425">
        <f>IF(N($H425)&lt;5,"",IF(AC425="","",AC425+31))</f>
        <v>46266</v>
      </c>
      <c r="AJ425">
        <f>IF(AI425="","",TODAY()-AI425)</f>
        <v>52</v>
      </c>
      <c r="AK425">
        <v>46291</v>
      </c>
      <c r="AL425">
        <v>750000</v>
      </c>
      <c r="AM425" t="str">
        <f>IF(AI425="","SIN ESTADO",IF(AK425&lt;&gt;"","PAGA",IF(AJ425&gt;0,"VENCIDA",IF(AJ425&gt;=-5,"POR VENCER","AL DÍA"))))</f>
        <v>PAGA</v>
      </c>
      <c r="AN425" t="str">
        <v>TRANSFERENCIA</v>
      </c>
      <c r="AO425">
        <f>IF(N($H425)&lt;6,"",IF(AI425="","",AI425+31))</f>
        <v>46297</v>
      </c>
      <c r="AP425">
        <f>IF(AO425="","",TODAY()-AO425)</f>
        <v>21</v>
      </c>
      <c r="AS425" t="str">
        <f>IF(AO425="","SIN ESTADO",IF(AQ425&lt;&gt;"","PAGA",IF(AP425&gt;0,"VENCIDA",IF(AP425&gt;=-5,"POR VENCER","AL DÍA"))))</f>
        <v>VENCIDA</v>
      </c>
      <c r="AU425">
        <f>IF(N($H425)&lt;7,"",IF(AO425="","",AO425+31))</f>
        <v>46328</v>
      </c>
      <c r="AV425">
        <f>IF(AU425="","",TODAY()-AU425)</f>
        <v>-10</v>
      </c>
      <c r="AY425" t="str">
        <f>IF(AU425="","SIN ESTADO",IF(AW425&lt;&gt;"","PAGA",IF(AV425&gt;0,"VENCIDA",IF(AV425&gt;=-5,"POR VENCER","AL DÍA"))))</f>
        <v>AL DÍA</v>
      </c>
      <c r="BA425">
        <f>IF(N($H425)&lt;8,"",IF(AU425="","",AU425+31))</f>
        <v>46359</v>
      </c>
      <c r="BB425">
        <f>IF(BA425="","",TODAY()-BA425)</f>
        <v>-41</v>
      </c>
      <c r="BE425" t="str">
        <f>IF(BA425="","SIN ESTADO",IF(BC425&lt;&gt;"","PAGA",IF(BB425&gt;0,"VENCIDA",IF(BB425&gt;=-5,"POR VENCER","AL DÍA"))))</f>
        <v>AL DÍA</v>
      </c>
      <c r="BG425">
        <f>IF(N($H425)&lt;9,"",IF(BA425="","",BA425+31))</f>
        <v>46390</v>
      </c>
      <c r="BH425">
        <f>IF(BG425="","",TODAY()-BG425)</f>
        <v>-72</v>
      </c>
      <c r="BK425" t="str">
        <f>IF(BG425="","SIN ESTADO",IF(BI425&lt;&gt;"","PAGA",IF(BH425&gt;0,"VENCIDA",IF(BH425&gt;=-5,"POR VENCER","AL DÍA"))))</f>
        <v>AL DÍA</v>
      </c>
      <c r="BM425">
        <f>IF(N($H425)&lt;10,"",IF(BG425="","",BG425+31))</f>
        <v>46421</v>
      </c>
      <c r="BN425">
        <f>IF(BM425="","",TODAY()-BM425)</f>
        <v>-103</v>
      </c>
      <c r="BQ425" t="str">
        <f>IF(BM425="","SIN ESTADO",IF(BO425&lt;&gt;"","PAGA",IF(BN425&gt;0,"VENCIDA",IF(BN425&gt;=-5,"POR VENCER","AL DÍA"))))</f>
        <v>AL DÍA</v>
      </c>
      <c r="BS425">
        <f>IF(N($H425)&lt;11,"",IF(BM425="","",BM425+31))</f>
        <v>46452</v>
      </c>
      <c r="BT425">
        <f>IF(BS425="","",TODAY()-BS425)</f>
        <v>-134</v>
      </c>
      <c r="BW425" t="str">
        <f>IF(BS425="","SIN ESTADO",IF(BU425&lt;&gt;"","PAGA",IF(BT425&gt;0,"VENCIDA",IF(BT425&gt;=-5,"POR VENCER","AL DÍA"))))</f>
        <v>AL DÍA</v>
      </c>
      <c r="BY425">
        <f>IF(N($H425)&lt;12,"",IF(BS425="","",BS425+31))</f>
        <v>46483</v>
      </c>
      <c r="BZ425">
        <f>IF(BY425="","",TODAY()-BY425)</f>
        <v>-165</v>
      </c>
      <c r="CC425" t="str">
        <f>IF(BY425="","SIN ESTADO",IF(CA425&lt;&gt;"","PAGA",IF(BZ425&gt;0,"VENCIDA",IF(BZ425&gt;=-5,"POR VENCER","AL DÍA"))))</f>
        <v>AL DÍA</v>
      </c>
      <c r="CE425">
        <f>IF(N($H425)&lt;13,"",IF(BY425="","",BY425+31))</f>
        <v>46514</v>
      </c>
      <c r="CF425">
        <f>IF(CE425="","",TODAY()-CE425)</f>
        <v>-196</v>
      </c>
      <c r="CI425" t="str">
        <f>IF(CE425="","SIN ESTADO",IF(CG425&lt;&gt;"","PAGA",IF(CF425&gt;0,"VENCIDA",IF(CF425&gt;=-5,"POR VENCER","AL DÍA"))))</f>
        <v>AL DÍA</v>
      </c>
      <c r="CK425">
        <f>IF(N($H425)&lt;14,"",IF(CE425="","",CE425+31))</f>
        <v>46545</v>
      </c>
      <c r="CL425">
        <f>IF(CK425="","",TODAY()-CK425)</f>
        <v>-227</v>
      </c>
      <c r="CO425" t="str">
        <f>IF(CK425="","SIN ESTADO",IF(CM425&lt;&gt;"","PAGA",IF(CL425&gt;0,"VENCIDA",IF(CL425&gt;=-5,"POR VENCER","AL DÍA"))))</f>
        <v>AL DÍA</v>
      </c>
      <c r="CQ425">
        <f>IF(N($H425)&lt;15,"",IF(CK425="","",CK425+31))</f>
        <v>46576</v>
      </c>
      <c r="CR425">
        <f>IF(CQ425="","",TODAY()-CQ425)</f>
        <v>-258</v>
      </c>
      <c r="CU425" t="str">
        <f>IF(CQ425="","SIN ESTADO",IF(CS425&lt;&gt;"","PAGA",IF(CR425&gt;0,"VENCIDA",IF(CR425&gt;=-5,"POR VENCER","AL DÍA"))))</f>
        <v>AL DÍA</v>
      </c>
      <c r="CW425">
        <f>IF(N($H425)&lt;16,"",IF(CQ425="","",CQ425+31))</f>
        <v>46607</v>
      </c>
      <c r="CX425">
        <f>IF(CW425="","",TODAY()-CW425)</f>
        <v>-289</v>
      </c>
      <c r="DA425" t="str">
        <f>IF(CW425="","SIN ESTADO",IF(CY425&lt;&gt;"","PAGA",IF(CX425&gt;0,"VENCIDA",IF(CX425&gt;=-5,"POR VENCER","AL DÍA"))))</f>
        <v>AL DÍA</v>
      </c>
      <c r="DC425">
        <f>IF(N($H425)&lt;17,"",IF(CW425="","",CW425+31))</f>
        <v>46638</v>
      </c>
      <c r="DD425">
        <f>IF(DC425="","",TODAY()-DC425)</f>
        <v>-320</v>
      </c>
      <c r="DG425" t="str">
        <f>IF(DC425="","SIN ESTADO",IF(DE425&lt;&gt;"","PAGA",IF(DD425&gt;0,"VENCIDA",IF(DD425&gt;=-5,"POR VENCER","AL DÍA"))))</f>
        <v>AL DÍA</v>
      </c>
      <c r="DI425">
        <f>IF(N($H425)&lt;18,"",IF(DC425="","",DC425+31))</f>
        <v>46669</v>
      </c>
      <c r="DJ425">
        <f>IF(DI425="","",TODAY()-DI425)</f>
        <v>-351</v>
      </c>
      <c r="DM425" t="str">
        <f>IF(DI425="","SIN ESTADO",IF(DK425&lt;&gt;"","PAGA",IF(DJ425&gt;0,"VENCIDA",IF(DJ425&gt;=-5,"POR VENCER","AL DÍA"))))</f>
        <v>AL DÍA</v>
      </c>
      <c r="DO425">
        <f>IF(N($H425)&lt;19,"",IF(DI425="","",DI425+31))</f>
        <v>46700</v>
      </c>
      <c r="DP425">
        <f>IF(DO425="","",TODAY()-DO425)</f>
        <v>-382</v>
      </c>
      <c r="DS425" t="str">
        <f>IF(DO425="","SIN ESTADO",IF(DQ425&lt;&gt;"","PAGA",IF(DP425&gt;0,"VENCIDA",IF(DP425&gt;=-5,"POR VENCER","AL DÍA"))))</f>
        <v>AL DÍA</v>
      </c>
      <c r="DU425">
        <f>IF(N($H425)&lt;20,"",IF(DO425="","",DO425+31))</f>
        <v>46731</v>
      </c>
      <c r="DV425">
        <f>IF(DU425="","",TODAY()-DU425)</f>
        <v>-413</v>
      </c>
      <c r="DY425" t="str">
        <f>IF(DU425="","SIN ESTADO",IF(DW425&lt;&gt;"","PAGA",IF(DV425&gt;0,"VENCIDA",IF(DV425&gt;=-5,"POR VENCER","AL DÍA"))))</f>
        <v>AL DÍA</v>
      </c>
      <c r="EA425">
        <f>IF(N($H425)&lt;21,"",IF(DU425="","",DU425+31))</f>
        <v>46762</v>
      </c>
      <c r="EB425">
        <f>IF(EA425="","",TODAY()-EA425)</f>
        <v>-444</v>
      </c>
      <c r="EE425" t="str">
        <f>IF(EA425="","SIN ESTADO",IF(EC425&lt;&gt;"","PAGA",IF(EB425&gt;0,"VENCIDA",IF(EB425&gt;=-5,"POR VENCER","AL DÍA"))))</f>
        <v>AL DÍA</v>
      </c>
      <c r="EG425">
        <f>IF(N($H425)&lt;22,"",IF(EA425="","",EA425+31))</f>
        <v>46793</v>
      </c>
      <c r="EH425">
        <f>IF(EG425="","",TODAY()-EG425)</f>
        <v>-475</v>
      </c>
      <c r="EK425" t="str">
        <f>IF(EG425="","SIN ESTADO",IF(EI425&lt;&gt;"","PAGA",IF(EH425&gt;0,"VENCIDA",IF(EH425&gt;=-5,"POR VENCER","AL DÍA"))))</f>
        <v>AL DÍA</v>
      </c>
      <c r="EM425">
        <f>IF(N($H425)&lt;23,"",IF(EG425="","",EG425+31))</f>
        <v>46824</v>
      </c>
      <c r="EN425">
        <f>IF(EM425="","",TODAY()-EM425)</f>
        <v>-506</v>
      </c>
      <c r="EQ425" t="str">
        <f>IF(EM425="","SIN ESTADO",IF(EO425&lt;&gt;"","PAGA",IF(EN425&gt;0,"VENCIDA",IF(EN425&gt;=-5,"POR VENCER","AL DÍA"))))</f>
        <v>AL DÍA</v>
      </c>
      <c r="ES425">
        <f>IF(N($H425)&lt;24,"",IF(EM425="","",EM425+31))</f>
        <v>46855</v>
      </c>
      <c r="ET425">
        <f>IF(ES425="","",TODAY()-ES425)</f>
        <v>-537</v>
      </c>
      <c r="EW425" t="str">
        <f>IF(ES425="","SIN ESTADO",IF(EU425&lt;&gt;"","PAGA",IF(ET425&gt;0,"VENCIDA",IF(ET425&gt;=-5,"POR VENCER","AL DÍA"))))</f>
        <v>AL DÍA</v>
      </c>
      <c r="EY425" t="str">
        <f>IF(N($H425)&lt;25,"",IF(ES425="","",ES425+31))</f>
        <v/>
      </c>
      <c r="EZ425" t="str">
        <f>IF(EY425="","",TODAY()-EY425)</f>
        <v/>
      </c>
      <c r="FC425" t="str">
        <f>IF(EY425="","SIN ESTADO",IF(FA425&lt;&gt;"","PAGA",IF(EZ425&gt;0,"VENCIDA",IF(EZ425&gt;=-5,"POR VENCER","AL DÍA"))))</f>
        <v>SIN ESTADO</v>
      </c>
      <c r="FE425" t="str">
        <f>IF(N($H425)&lt;26,"",IF(EY425="","",EY425+31))</f>
        <v/>
      </c>
      <c r="FF425" t="str">
        <f>IF(FE425="","",TODAY()-FE425)</f>
        <v/>
      </c>
      <c r="FI425" t="str">
        <f>IF(FE425="","SIN ESTADO",IF(FG425&lt;&gt;"","PAGA",IF(FF425&gt;0,"VENCIDA",IF(FF425&gt;=-5,"POR VENCER","AL DÍA"))))</f>
        <v>SIN ESTADO</v>
      </c>
      <c r="FK425" t="str">
        <f>IF(N($H425)&lt;27,"",IF(FE425="","",FE425+31))</f>
        <v/>
      </c>
      <c r="FL425" t="str">
        <f>IF(FK425="","",TODAY()-FK425)</f>
        <v/>
      </c>
      <c r="FO425" t="str">
        <f>IF(FK425="","SIN ESTADO",IF(FM425&lt;&gt;"","PAGA",IF(FL425&gt;0,"VENCIDA",IF(FL425&gt;=-5,"POR VENCER","AL DÍA"))))</f>
        <v>SIN ESTADO</v>
      </c>
      <c r="FQ425" t="str">
        <f>IF(N($H425)&lt;28,"",IF(FK425="","",FK425+31))</f>
        <v/>
      </c>
      <c r="FR425" t="str">
        <f>IF(FQ425="","",TODAY()-FQ425)</f>
        <v/>
      </c>
      <c r="FU425" t="str">
        <f>IF(FQ425="","SIN ESTADO",IF(FS425&lt;&gt;"","PAGA",IF(FR425&gt;0,"VENCIDA",IF(FR425&gt;=-5,"POR VENCER","AL DÍA"))))</f>
        <v>SIN ESTADO</v>
      </c>
      <c r="FW425" t="str">
        <f>IF(N($H425)&lt;29,"",IF(FQ425="","",FQ425+31))</f>
        <v/>
      </c>
      <c r="FX425" t="str">
        <f>IF(FW425="","",TODAY()-FW425)</f>
        <v/>
      </c>
      <c r="GA425" t="str">
        <f>IF(FW425="","SIN ESTADO",IF(FY425&lt;&gt;"","PAGA",IF(FX425&gt;0,"VENCIDA",IF(FX425&gt;=-5,"POR VENCER","AL DÍA"))))</f>
        <v>SIN ESTADO</v>
      </c>
      <c r="GC425" t="str">
        <f>IF(N($H425)&lt;30,"",IF(FW425="","",FW425+31))</f>
        <v/>
      </c>
      <c r="GD425" t="str">
        <f>IF(GC425="","",TODAY()-GC425)</f>
        <v/>
      </c>
      <c r="GG425" t="str">
        <f>IF(GC425="","SIN ESTADO",IF(GE425&lt;&gt;"","PAGA",IF(GD425&gt;0,"VENCIDA",IF(GD425&gt;=-5,"POR VENCER","AL DÍA"))))</f>
        <v>SIN ESTADO</v>
      </c>
      <c r="GI425" t="str">
        <f>IF(N($H425)&lt;31,"",IF(GC425="","",GC425+31))</f>
        <v/>
      </c>
      <c r="GJ425" t="str">
        <f>IF(GI425="","",TODAY()-GI425)</f>
        <v/>
      </c>
      <c r="GM425" t="str">
        <f>IF(GI425="","SIN ESTADO",IF(GK425&lt;&gt;"","PAGA",IF(GJ425&gt;0,"VENCIDA",IF(GJ425&gt;=-5,"POR VENCER","AL DÍA"))))</f>
        <v>SIN ESTADO</v>
      </c>
      <c r="GO425" t="str">
        <f>IF(N($H425)&lt;32,"",IF(GI425="","",GI425+31))</f>
        <v/>
      </c>
      <c r="GP425" t="str">
        <f>IF(GO425="","",TODAY()-GO425)</f>
        <v/>
      </c>
      <c r="GS425" t="str">
        <f>IF(GO425="","SIN ESTADO",IF(GQ425&lt;&gt;"","PAGA",IF(GP425&gt;0,"VENCIDA",IF(GP425&gt;=-5,"POR VENCER","AL DÍA"))))</f>
        <v>SIN ESTADO</v>
      </c>
      <c r="GU425" t="str">
        <f>IF(N($H425)&lt;33,"",IF(GO425="","",GO425+31))</f>
        <v/>
      </c>
      <c r="GV425" t="str">
        <f>IF(GU425="","",TODAY()-GU425)</f>
        <v/>
      </c>
      <c r="GY425" t="str">
        <f>IF(GU425="","SIN ESTADO",IF(GW425&lt;&gt;"","PAGA",IF(GV425&gt;0,"VENCIDA",IF(GV425&gt;=-5,"POR VENCER","AL DÍA"))))</f>
        <v>SIN ESTADO</v>
      </c>
      <c r="HA425" t="str">
        <f>IF(N($H425)&lt;34,"",IF(GU425="","",GU425+31))</f>
        <v/>
      </c>
      <c r="HB425" t="str">
        <f>IF(HA425="","",TODAY()-HA425)</f>
        <v/>
      </c>
      <c r="HE425" t="str">
        <f>IF(HA425="","SIN ESTADO",IF(HC425&lt;&gt;"","PAGA",IF(HB425&gt;0,"VENCIDA",IF(HB425&gt;=-5,"POR VENCER","AL DÍA"))))</f>
        <v>SIN ESTADO</v>
      </c>
      <c r="HG425" t="str">
        <f>IF(N($H425)&lt;35,"",IF(HA425="","",HA425+31))</f>
        <v/>
      </c>
      <c r="HH425" t="str">
        <f>IF(HG425="","",TODAY()-HG425)</f>
        <v/>
      </c>
      <c r="HK425" t="str">
        <f>IF(HG425="","SIN ESTADO",IF(HI425&lt;&gt;"","PAGA",IF(HH425&gt;0,"VENCIDA",IF(HH425&gt;=-5,"POR VENCER","AL DÍA"))))</f>
        <v>SIN ESTADO</v>
      </c>
      <c r="HM425" t="str">
        <f>IF(N($H425)&lt;36,"",IF(HG425="","",HG425+31))</f>
        <v/>
      </c>
      <c r="HN425" t="str">
        <f>IF(HM425="","",TODAY()-HM425)</f>
        <v/>
      </c>
      <c r="HQ425" t="str">
        <f>IF(HM425="","SIN ESTADO",IF(HO425&lt;&gt;"","PAGA",IF(HN425&gt;0,"VENCIDA",IF(HN425&gt;=-5,"POR VENCER","AL DÍA"))))</f>
        <v>SIN ESTADO</v>
      </c>
      <c r="HS425">
        <f>N425+T425+Z425+AF425+AL425+AR425+AX425+BD425+BJ425+BP425+BV425+CB425+CH425+CN425+CT425+CZ425+DF425+DL425+DR425+DX425+ED425+EJ425+EP425+EV425+FB425+FH425+FN425+FT425+FZ425+GF425+GL425+GR425+GX425+HD425+HJ425+HP425</f>
        <v>3750000</v>
      </c>
      <c r="HU425">
        <f>IFERROR(N($J425),0)</f>
        <v>750000</v>
      </c>
      <c r="HW425">
        <f>SUMPRODUCT((MOD(COLUMN($M425:$HR425)-COLUMN($M425),6)=0)*ISNUMBER($M425:$HR425)*($M425:$HR425&gt;=RESUMEN!$C$26)*($M425:$HR425&lt;=RESUMEN!$C$27)*IFERROR(N($N425:$HS425),0))</f>
        <v>750000</v>
      </c>
      <c r="HX425">
        <f>SUMPRODUCT((MOD(COLUMN($M425:$HR425)-COLUMN($M425),6)=0)*ISNUMBER($M425:$HR425)*($M425:$HR425&gt;=RESUMEN!$C$26)*($M425:$HR425&lt;=RESUMEN!$C$27))</f>
        <v>1</v>
      </c>
    </row>
    <row r="426">
      <c r="B426">
        <f>VENTAS!A425</f>
        <v>423</v>
      </c>
      <c r="C426" t="str">
        <f>VENTAS!B425</f>
        <v xml:space="preserve">LC2 - 40 - 13 </v>
      </c>
      <c r="D426" t="str">
        <f>VENTAS!C425</f>
        <v>VENDIDO</v>
      </c>
      <c r="E426">
        <f>VENTAS!D425</f>
        <v>28000000</v>
      </c>
      <c r="F426">
        <f>VENTAS!J425</f>
        <v>24000000</v>
      </c>
      <c r="G426">
        <f>VENTAS!F425</f>
        <v>46111</v>
      </c>
      <c r="H426">
        <f>VENTAS!K425</f>
        <v>24</v>
      </c>
      <c r="I426" t="str">
        <f>VENTAS!M425</f>
        <v xml:space="preserve">30 DE CADA MES </v>
      </c>
      <c r="J426">
        <f>VENTAS!L425</f>
        <v>1000000</v>
      </c>
      <c r="K426">
        <f>IF(N($H426)&lt;1,"",$G426+31)</f>
        <v>46142</v>
      </c>
      <c r="L426">
        <f>IF(K426="","",TODAY()-K426)</f>
        <v>176</v>
      </c>
      <c r="M426">
        <v>46142</v>
      </c>
      <c r="N426">
        <v>1000000</v>
      </c>
      <c r="O426" t="str">
        <f>IF(K426="","SIN ESTADO",IF(M426&lt;&gt;"","PAGA",IF(L426&gt;0,"VENCIDA",IF(L426&gt;=-5,"POR VENCER","AL DÍA"))))</f>
        <v>PAGA</v>
      </c>
      <c r="P426" t="str">
        <v>TRANSFERENCIA</v>
      </c>
      <c r="Q426">
        <f>IF(N($H426)&lt;2,"",IF(K426="","",K426+31))</f>
        <v>46173</v>
      </c>
      <c r="R426">
        <f>IF(Q426="","",TODAY()-Q426)</f>
        <v>145</v>
      </c>
      <c r="S426">
        <v>46171</v>
      </c>
      <c r="T426">
        <v>1000000</v>
      </c>
      <c r="U426" t="str">
        <f>IF(Q426="","SIN ESTADO",IF(S426&lt;&gt;"","PAGA",IF(R426&gt;0,"VENCIDA",IF(R426&gt;=-5,"POR VENCER","AL DÍA"))))</f>
        <v>PAGA</v>
      </c>
      <c r="V426" t="str">
        <v>TRANSFERENCIA</v>
      </c>
      <c r="W426">
        <f>IF(N($H426)&lt;3,"",IF(Q426="","",Q426+31))</f>
        <v>46204</v>
      </c>
      <c r="X426">
        <f>IF(W426="","",TODAY()-W426)</f>
        <v>114</v>
      </c>
      <c r="Y426">
        <v>46203</v>
      </c>
      <c r="Z426">
        <v>1000000</v>
      </c>
      <c r="AA426" t="str">
        <f>IF(W426="","SIN ESTADO",IF(Y426&lt;&gt;"","PAGA",IF(X426&gt;0,"VENCIDA",IF(X426&gt;=-5,"POR VENCER","AL DÍA"))))</f>
        <v>PAGA</v>
      </c>
      <c r="AB426" t="str">
        <v>TRANSFERENCIA</v>
      </c>
      <c r="AC426">
        <f>IF(N($H426)&lt;4,"",IF(W426="","",W426+31))</f>
        <v>46235</v>
      </c>
      <c r="AD426">
        <f>IF(AC426="","",TODAY()-AC426)</f>
        <v>83</v>
      </c>
      <c r="AE426">
        <v>46234</v>
      </c>
      <c r="AF426">
        <v>1000000</v>
      </c>
      <c r="AG426" t="str">
        <f>IF(AC426="","SIN ESTADO",IF(AE426&lt;&gt;"","PAGA",IF(AD426&gt;0,"VENCIDA",IF(AD426&gt;=-5,"POR VENCER","AL DÍA"))))</f>
        <v>PAGA</v>
      </c>
      <c r="AH426" t="str">
        <v>TRANSFERENCIA</v>
      </c>
      <c r="AI426">
        <f>IF(N($H426)&lt;5,"",IF(AC426="","",AC426+31))</f>
        <v>46266</v>
      </c>
      <c r="AJ426">
        <f>IF(AI426="","",TODAY()-AI426)</f>
        <v>52</v>
      </c>
      <c r="AK426">
        <v>46265</v>
      </c>
      <c r="AL426">
        <v>1000000</v>
      </c>
      <c r="AM426" t="str">
        <f>IF(AI426="","SIN ESTADO",IF(AK426&lt;&gt;"","PAGA",IF(AJ426&gt;0,"VENCIDA",IF(AJ426&gt;=-5,"POR VENCER","AL DÍA"))))</f>
        <v>PAGA</v>
      </c>
      <c r="AN426" t="str">
        <v>TRANSFERENCIA</v>
      </c>
      <c r="AO426">
        <f>IF(N($H426)&lt;6,"",IF(AI426="","",AI426+31))</f>
        <v>46297</v>
      </c>
      <c r="AP426">
        <f>IF(AO426="","",TODAY()-AO426)</f>
        <v>21</v>
      </c>
      <c r="AQ426">
        <v>46295</v>
      </c>
      <c r="AR426">
        <v>1000000</v>
      </c>
      <c r="AS426" t="str">
        <f>IF(AO426="","SIN ESTADO",IF(AQ426&lt;&gt;"","PAGA",IF(AP426&gt;0,"VENCIDA",IF(AP426&gt;=-5,"POR VENCER","AL DÍA"))))</f>
        <v>PAGA</v>
      </c>
      <c r="AT426" t="str">
        <v>TRANSFERENCIA</v>
      </c>
      <c r="AU426">
        <f>IF(N($H426)&lt;7,"",IF(AO426="","",AO426+31))</f>
        <v>46328</v>
      </c>
      <c r="AV426">
        <f>IF(AU426="","",TODAY()-AU426)</f>
        <v>-10</v>
      </c>
      <c r="AY426" t="str">
        <f>IF(AU426="","SIN ESTADO",IF(AW426&lt;&gt;"","PAGA",IF(AV426&gt;0,"VENCIDA",IF(AV426&gt;=-5,"POR VENCER","AL DÍA"))))</f>
        <v>AL DÍA</v>
      </c>
      <c r="BA426">
        <f>IF(N($H426)&lt;8,"",IF(AU426="","",AU426+31))</f>
        <v>46359</v>
      </c>
      <c r="BB426">
        <f>IF(BA426="","",TODAY()-BA426)</f>
        <v>-41</v>
      </c>
      <c r="BE426" t="str">
        <f>IF(BA426="","SIN ESTADO",IF(BC426&lt;&gt;"","PAGA",IF(BB426&gt;0,"VENCIDA",IF(BB426&gt;=-5,"POR VENCER","AL DÍA"))))</f>
        <v>AL DÍA</v>
      </c>
      <c r="BG426">
        <f>IF(N($H426)&lt;9,"",IF(BA426="","",BA426+31))</f>
        <v>46390</v>
      </c>
      <c r="BH426">
        <f>IF(BG426="","",TODAY()-BG426)</f>
        <v>-72</v>
      </c>
      <c r="BK426" t="str">
        <f>IF(BG426="","SIN ESTADO",IF(BI426&lt;&gt;"","PAGA",IF(BH426&gt;0,"VENCIDA",IF(BH426&gt;=-5,"POR VENCER","AL DÍA"))))</f>
        <v>AL DÍA</v>
      </c>
      <c r="BM426">
        <f>IF(N($H426)&lt;10,"",IF(BG426="","",BG426+31))</f>
        <v>46421</v>
      </c>
      <c r="BN426">
        <f>IF(BM426="","",TODAY()-BM426)</f>
        <v>-103</v>
      </c>
      <c r="BQ426" t="str">
        <f>IF(BM426="","SIN ESTADO",IF(BO426&lt;&gt;"","PAGA",IF(BN426&gt;0,"VENCIDA",IF(BN426&gt;=-5,"POR VENCER","AL DÍA"))))</f>
        <v>AL DÍA</v>
      </c>
      <c r="BS426">
        <f>IF(N($H426)&lt;11,"",IF(BM426="","",BM426+31))</f>
        <v>46452</v>
      </c>
      <c r="BT426">
        <f>IF(BS426="","",TODAY()-BS426)</f>
        <v>-134</v>
      </c>
      <c r="BW426" t="str">
        <f>IF(BS426="","SIN ESTADO",IF(BU426&lt;&gt;"","PAGA",IF(BT426&gt;0,"VENCIDA",IF(BT426&gt;=-5,"POR VENCER","AL DÍA"))))</f>
        <v>AL DÍA</v>
      </c>
      <c r="BY426">
        <f>IF(N($H426)&lt;12,"",IF(BS426="","",BS426+31))</f>
        <v>46483</v>
      </c>
      <c r="BZ426">
        <f>IF(BY426="","",TODAY()-BY426)</f>
        <v>-165</v>
      </c>
      <c r="CC426" t="str">
        <f>IF(BY426="","SIN ESTADO",IF(CA426&lt;&gt;"","PAGA",IF(BZ426&gt;0,"VENCIDA",IF(BZ426&gt;=-5,"POR VENCER","AL DÍA"))))</f>
        <v>AL DÍA</v>
      </c>
      <c r="CE426">
        <f>IF(N($H426)&lt;13,"",IF(BY426="","",BY426+31))</f>
        <v>46514</v>
      </c>
      <c r="CF426">
        <f>IF(CE426="","",TODAY()-CE426)</f>
        <v>-196</v>
      </c>
      <c r="CI426" t="str">
        <f>IF(CE426="","SIN ESTADO",IF(CG426&lt;&gt;"","PAGA",IF(CF426&gt;0,"VENCIDA",IF(CF426&gt;=-5,"POR VENCER","AL DÍA"))))</f>
        <v>AL DÍA</v>
      </c>
      <c r="CK426">
        <f>IF(N($H426)&lt;14,"",IF(CE426="","",CE426+31))</f>
        <v>46545</v>
      </c>
      <c r="CL426">
        <f>IF(CK426="","",TODAY()-CK426)</f>
        <v>-227</v>
      </c>
      <c r="CO426" t="str">
        <f>IF(CK426="","SIN ESTADO",IF(CM426&lt;&gt;"","PAGA",IF(CL426&gt;0,"VENCIDA",IF(CL426&gt;=-5,"POR VENCER","AL DÍA"))))</f>
        <v>AL DÍA</v>
      </c>
      <c r="CQ426">
        <f>IF(N($H426)&lt;15,"",IF(CK426="","",CK426+31))</f>
        <v>46576</v>
      </c>
      <c r="CR426">
        <f>IF(CQ426="","",TODAY()-CQ426)</f>
        <v>-258</v>
      </c>
      <c r="CU426" t="str">
        <f>IF(CQ426="","SIN ESTADO",IF(CS426&lt;&gt;"","PAGA",IF(CR426&gt;0,"VENCIDA",IF(CR426&gt;=-5,"POR VENCER","AL DÍA"))))</f>
        <v>AL DÍA</v>
      </c>
      <c r="CW426">
        <f>IF(N($H426)&lt;16,"",IF(CQ426="","",CQ426+31))</f>
        <v>46607</v>
      </c>
      <c r="CX426">
        <f>IF(CW426="","",TODAY()-CW426)</f>
        <v>-289</v>
      </c>
      <c r="DA426" t="str">
        <f>IF(CW426="","SIN ESTADO",IF(CY426&lt;&gt;"","PAGA",IF(CX426&gt;0,"VENCIDA",IF(CX426&gt;=-5,"POR VENCER","AL DÍA"))))</f>
        <v>AL DÍA</v>
      </c>
      <c r="DC426">
        <f>IF(N($H426)&lt;17,"",IF(CW426="","",CW426+31))</f>
        <v>46638</v>
      </c>
      <c r="DD426">
        <f>IF(DC426="","",TODAY()-DC426)</f>
        <v>-320</v>
      </c>
      <c r="DG426" t="str">
        <f>IF(DC426="","SIN ESTADO",IF(DE426&lt;&gt;"","PAGA",IF(DD426&gt;0,"VENCIDA",IF(DD426&gt;=-5,"POR VENCER","AL DÍA"))))</f>
        <v>AL DÍA</v>
      </c>
      <c r="DI426">
        <f>IF(N($H426)&lt;18,"",IF(DC426="","",DC426+31))</f>
        <v>46669</v>
      </c>
      <c r="DJ426">
        <f>IF(DI426="","",TODAY()-DI426)</f>
        <v>-351</v>
      </c>
      <c r="DM426" t="str">
        <f>IF(DI426="","SIN ESTADO",IF(DK426&lt;&gt;"","PAGA",IF(DJ426&gt;0,"VENCIDA",IF(DJ426&gt;=-5,"POR VENCER","AL DÍA"))))</f>
        <v>AL DÍA</v>
      </c>
      <c r="DO426">
        <f>IF(N($H426)&lt;19,"",IF(DI426="","",DI426+31))</f>
        <v>46700</v>
      </c>
      <c r="DP426">
        <f>IF(DO426="","",TODAY()-DO426)</f>
        <v>-382</v>
      </c>
      <c r="DS426" t="str">
        <f>IF(DO426="","SIN ESTADO",IF(DQ426&lt;&gt;"","PAGA",IF(DP426&gt;0,"VENCIDA",IF(DP426&gt;=-5,"POR VENCER","AL DÍA"))))</f>
        <v>AL DÍA</v>
      </c>
      <c r="DU426">
        <f>IF(N($H426)&lt;20,"",IF(DO426="","",DO426+31))</f>
        <v>46731</v>
      </c>
      <c r="DV426">
        <f>IF(DU426="","",TODAY()-DU426)</f>
        <v>-413</v>
      </c>
      <c r="DY426" t="str">
        <f>IF(DU426="","SIN ESTADO",IF(DW426&lt;&gt;"","PAGA",IF(DV426&gt;0,"VENCIDA",IF(DV426&gt;=-5,"POR VENCER","AL DÍA"))))</f>
        <v>AL DÍA</v>
      </c>
      <c r="EA426">
        <f>IF(N($H426)&lt;21,"",IF(DU426="","",DU426+31))</f>
        <v>46762</v>
      </c>
      <c r="EB426">
        <f>IF(EA426="","",TODAY()-EA426)</f>
        <v>-444</v>
      </c>
      <c r="EE426" t="str">
        <f>IF(EA426="","SIN ESTADO",IF(EC426&lt;&gt;"","PAGA",IF(EB426&gt;0,"VENCIDA",IF(EB426&gt;=-5,"POR VENCER","AL DÍA"))))</f>
        <v>AL DÍA</v>
      </c>
      <c r="EG426">
        <f>IF(N($H426)&lt;22,"",IF(EA426="","",EA426+31))</f>
        <v>46793</v>
      </c>
      <c r="EH426">
        <f>IF(EG426="","",TODAY()-EG426)</f>
        <v>-475</v>
      </c>
      <c r="EK426" t="str">
        <f>IF(EG426="","SIN ESTADO",IF(EI426&lt;&gt;"","PAGA",IF(EH426&gt;0,"VENCIDA",IF(EH426&gt;=-5,"POR VENCER","AL DÍA"))))</f>
        <v>AL DÍA</v>
      </c>
      <c r="EM426">
        <f>IF(N($H426)&lt;23,"",IF(EG426="","",EG426+31))</f>
        <v>46824</v>
      </c>
      <c r="EN426">
        <f>IF(EM426="","",TODAY()-EM426)</f>
        <v>-506</v>
      </c>
      <c r="EQ426" t="str">
        <f>IF(EM426="","SIN ESTADO",IF(EO426&lt;&gt;"","PAGA",IF(EN426&gt;0,"VENCIDA",IF(EN426&gt;=-5,"POR VENCER","AL DÍA"))))</f>
        <v>AL DÍA</v>
      </c>
      <c r="ES426">
        <f>IF(N($H426)&lt;24,"",IF(EM426="","",EM426+31))</f>
        <v>46855</v>
      </c>
      <c r="ET426">
        <f>IF(ES426="","",TODAY()-ES426)</f>
        <v>-537</v>
      </c>
      <c r="EW426" t="str">
        <f>IF(ES426="","SIN ESTADO",IF(EU426&lt;&gt;"","PAGA",IF(ET426&gt;0,"VENCIDA",IF(ET426&gt;=-5,"POR VENCER","AL DÍA"))))</f>
        <v>AL DÍA</v>
      </c>
      <c r="EY426" t="str">
        <f>IF(N($H426)&lt;25,"",IF(ES426="","",ES426+31))</f>
        <v/>
      </c>
      <c r="EZ426" t="str">
        <f>IF(EY426="","",TODAY()-EY426)</f>
        <v/>
      </c>
      <c r="FC426" t="str">
        <f>IF(EY426="","SIN ESTADO",IF(FA426&lt;&gt;"","PAGA",IF(EZ426&gt;0,"VENCIDA",IF(EZ426&gt;=-5,"POR VENCER","AL DÍA"))))</f>
        <v>SIN ESTADO</v>
      </c>
      <c r="FE426" t="str">
        <f>IF(N($H426)&lt;26,"",IF(EY426="","",EY426+31))</f>
        <v/>
      </c>
      <c r="FF426" t="str">
        <f>IF(FE426="","",TODAY()-FE426)</f>
        <v/>
      </c>
      <c r="FI426" t="str">
        <f>IF(FE426="","SIN ESTADO",IF(FG426&lt;&gt;"","PAGA",IF(FF426&gt;0,"VENCIDA",IF(FF426&gt;=-5,"POR VENCER","AL DÍA"))))</f>
        <v>SIN ESTADO</v>
      </c>
      <c r="FK426" t="str">
        <f>IF(N($H426)&lt;27,"",IF(FE426="","",FE426+31))</f>
        <v/>
      </c>
      <c r="FL426" t="str">
        <f>IF(FK426="","",TODAY()-FK426)</f>
        <v/>
      </c>
      <c r="FO426" t="str">
        <f>IF(FK426="","SIN ESTADO",IF(FM426&lt;&gt;"","PAGA",IF(FL426&gt;0,"VENCIDA",IF(FL426&gt;=-5,"POR VENCER","AL DÍA"))))</f>
        <v>SIN ESTADO</v>
      </c>
      <c r="FQ426" t="str">
        <f>IF(N($H426)&lt;28,"",IF(FK426="","",FK426+31))</f>
        <v/>
      </c>
      <c r="FR426" t="str">
        <f>IF(FQ426="","",TODAY()-FQ426)</f>
        <v/>
      </c>
      <c r="FU426" t="str">
        <f>IF(FQ426="","SIN ESTADO",IF(FS426&lt;&gt;"","PAGA",IF(FR426&gt;0,"VENCIDA",IF(FR426&gt;=-5,"POR VENCER","AL DÍA"))))</f>
        <v>SIN ESTADO</v>
      </c>
      <c r="FW426" t="str">
        <f>IF(N($H426)&lt;29,"",IF(FQ426="","",FQ426+31))</f>
        <v/>
      </c>
      <c r="FX426" t="str">
        <f>IF(FW426="","",TODAY()-FW426)</f>
        <v/>
      </c>
      <c r="GA426" t="str">
        <f>IF(FW426="","SIN ESTADO",IF(FY426&lt;&gt;"","PAGA",IF(FX426&gt;0,"VENCIDA",IF(FX426&gt;=-5,"POR VENCER","AL DÍA"))))</f>
        <v>SIN ESTADO</v>
      </c>
      <c r="GC426" t="str">
        <f>IF(N($H426)&lt;30,"",IF(FW426="","",FW426+31))</f>
        <v/>
      </c>
      <c r="GD426" t="str">
        <f>IF(GC426="","",TODAY()-GC426)</f>
        <v/>
      </c>
      <c r="GG426" t="str">
        <f>IF(GC426="","SIN ESTADO",IF(GE426&lt;&gt;"","PAGA",IF(GD426&gt;0,"VENCIDA",IF(GD426&gt;=-5,"POR VENCER","AL DÍA"))))</f>
        <v>SIN ESTADO</v>
      </c>
      <c r="GI426" t="str">
        <f>IF(N($H426)&lt;31,"",IF(GC426="","",GC426+31))</f>
        <v/>
      </c>
      <c r="GJ426" t="str">
        <f>IF(GI426="","",TODAY()-GI426)</f>
        <v/>
      </c>
      <c r="GM426" t="str">
        <f>IF(GI426="","SIN ESTADO",IF(GK426&lt;&gt;"","PAGA",IF(GJ426&gt;0,"VENCIDA",IF(GJ426&gt;=-5,"POR VENCER","AL DÍA"))))</f>
        <v>SIN ESTADO</v>
      </c>
      <c r="GO426" t="str">
        <f>IF(N($H426)&lt;32,"",IF(GI426="","",GI426+31))</f>
        <v/>
      </c>
      <c r="GP426" t="str">
        <f>IF(GO426="","",TODAY()-GO426)</f>
        <v/>
      </c>
      <c r="GS426" t="str">
        <f>IF(GO426="","SIN ESTADO",IF(GQ426&lt;&gt;"","PAGA",IF(GP426&gt;0,"VENCIDA",IF(GP426&gt;=-5,"POR VENCER","AL DÍA"))))</f>
        <v>SIN ESTADO</v>
      </c>
      <c r="GU426" t="str">
        <f>IF(N($H426)&lt;33,"",IF(GO426="","",GO426+31))</f>
        <v/>
      </c>
      <c r="GV426" t="str">
        <f>IF(GU426="","",TODAY()-GU426)</f>
        <v/>
      </c>
      <c r="GY426" t="str">
        <f>IF(GU426="","SIN ESTADO",IF(GW426&lt;&gt;"","PAGA",IF(GV426&gt;0,"VENCIDA",IF(GV426&gt;=-5,"POR VENCER","AL DÍA"))))</f>
        <v>SIN ESTADO</v>
      </c>
      <c r="HA426" t="str">
        <f>IF(N($H426)&lt;34,"",IF(GU426="","",GU426+31))</f>
        <v/>
      </c>
      <c r="HB426" t="str">
        <f>IF(HA426="","",TODAY()-HA426)</f>
        <v/>
      </c>
      <c r="HE426" t="str">
        <f>IF(HA426="","SIN ESTADO",IF(HC426&lt;&gt;"","PAGA",IF(HB426&gt;0,"VENCIDA",IF(HB426&gt;=-5,"POR VENCER","AL DÍA"))))</f>
        <v>SIN ESTADO</v>
      </c>
      <c r="HG426" t="str">
        <f>IF(N($H426)&lt;35,"",IF(HA426="","",HA426+31))</f>
        <v/>
      </c>
      <c r="HH426" t="str">
        <f>IF(HG426="","",TODAY()-HG426)</f>
        <v/>
      </c>
      <c r="HK426" t="str">
        <f>IF(HG426="","SIN ESTADO",IF(HI426&lt;&gt;"","PAGA",IF(HH426&gt;0,"VENCIDA",IF(HH426&gt;=-5,"POR VENCER","AL DÍA"))))</f>
        <v>SIN ESTADO</v>
      </c>
      <c r="HM426" t="str">
        <f>IF(N($H426)&lt;36,"",IF(HG426="","",HG426+31))</f>
        <v/>
      </c>
      <c r="HN426" t="str">
        <f>IF(HM426="","",TODAY()-HM426)</f>
        <v/>
      </c>
      <c r="HQ426" t="str">
        <f>IF(HM426="","SIN ESTADO",IF(HO426&lt;&gt;"","PAGA",IF(HN426&gt;0,"VENCIDA",IF(HN426&gt;=-5,"POR VENCER","AL DÍA"))))</f>
        <v>SIN ESTADO</v>
      </c>
      <c r="HS426">
        <f>N426+T426+Z426+AF426+AL426+AR426+AX426+BD426+BJ426+BP426+BV426+CB426+CH426+CN426+CT426+CZ426+DF426+DL426+DR426+DX426+ED426+EJ426+EP426+EV426+FB426+FH426+FN426+FT426+FZ426+GF426+GL426+GR426+GX426+HD426+HJ426+HP426</f>
        <v>6000000</v>
      </c>
      <c r="HU426">
        <f>IFERROR(N($J426),0)</f>
        <v>1000000</v>
      </c>
      <c r="HW426">
        <f>SUMPRODUCT((MOD(COLUMN($M426:$HR426)-COLUMN($M426),6)=0)*ISNUMBER($M426:$HR426)*($M426:$HR426&gt;=RESUMEN!$C$26)*($M426:$HR426&lt;=RESUMEN!$C$27)*IFERROR(N($N426:$HS426),0))</f>
        <v>1000000</v>
      </c>
      <c r="HX426">
        <f>SUMPRODUCT((MOD(COLUMN($M426:$HR426)-COLUMN($M426),6)=0)*ISNUMBER($M426:$HR426)*($M426:$HR426&gt;=RESUMEN!$C$26)*($M426:$HR426&lt;=RESUMEN!$C$27))</f>
        <v>1</v>
      </c>
    </row>
    <row r="427">
      <c r="B427">
        <f>VENTAS!A426</f>
        <v>424</v>
      </c>
      <c r="C427" t="str">
        <f>VENTAS!B426</f>
        <v xml:space="preserve">LC2 - 40 - 14 </v>
      </c>
      <c r="D427" t="str">
        <f>VENTAS!C426</f>
        <v>VENDIDO</v>
      </c>
      <c r="E427">
        <f>VENTAS!D426</f>
        <v>28000000</v>
      </c>
      <c r="F427">
        <f>VENTAS!J426</f>
        <v>24000000</v>
      </c>
      <c r="G427">
        <f>VENTAS!F426</f>
        <v>46111</v>
      </c>
      <c r="H427">
        <f>VENTAS!K426</f>
        <v>24</v>
      </c>
      <c r="I427" t="str">
        <f>VENTAS!M426</f>
        <v xml:space="preserve">30 DE CADA MES </v>
      </c>
      <c r="J427">
        <f>VENTAS!L426</f>
        <v>1000000</v>
      </c>
      <c r="K427">
        <f>IF(N($H427)&lt;1,"",$G427+31)</f>
        <v>46142</v>
      </c>
      <c r="L427">
        <f>IF(K427="","",TODAY()-K427)</f>
        <v>176</v>
      </c>
      <c r="M427">
        <v>46142</v>
      </c>
      <c r="N427">
        <v>1000000</v>
      </c>
      <c r="O427" t="str">
        <f>IF(K427="","SIN ESTADO",IF(M427&lt;&gt;"","PAGA",IF(L427&gt;0,"VENCIDA",IF(L427&gt;=-5,"POR VENCER","AL DÍA"))))</f>
        <v>PAGA</v>
      </c>
      <c r="P427" t="str">
        <v>TRANSFERENCIA</v>
      </c>
      <c r="Q427">
        <f>IF(N($H427)&lt;2,"",IF(K427="","",K427+31))</f>
        <v>46173</v>
      </c>
      <c r="R427">
        <f>IF(Q427="","",TODAY()-Q427)</f>
        <v>145</v>
      </c>
      <c r="S427">
        <v>46171</v>
      </c>
      <c r="T427">
        <v>1000000</v>
      </c>
      <c r="U427" t="str">
        <f>IF(Q427="","SIN ESTADO",IF(S427&lt;&gt;"","PAGA",IF(R427&gt;0,"VENCIDA",IF(R427&gt;=-5,"POR VENCER","AL DÍA"))))</f>
        <v>PAGA</v>
      </c>
      <c r="V427" t="str">
        <v>TRANSFERENCIA</v>
      </c>
      <c r="W427">
        <f>IF(N($H427)&lt;3,"",IF(Q427="","",Q427+31))</f>
        <v>46204</v>
      </c>
      <c r="X427">
        <f>IF(W427="","",TODAY()-W427)</f>
        <v>114</v>
      </c>
      <c r="Y427">
        <v>46203</v>
      </c>
      <c r="Z427">
        <v>1000000</v>
      </c>
      <c r="AA427" t="str">
        <f>IF(W427="","SIN ESTADO",IF(Y427&lt;&gt;"","PAGA",IF(X427&gt;0,"VENCIDA",IF(X427&gt;=-5,"POR VENCER","AL DÍA"))))</f>
        <v>PAGA</v>
      </c>
      <c r="AB427" t="str">
        <v>TRANSFERENCIA</v>
      </c>
      <c r="AC427">
        <f>IF(N($H427)&lt;4,"",IF(W427="","",W427+31))</f>
        <v>46235</v>
      </c>
      <c r="AD427">
        <f>IF(AC427="","",TODAY()-AC427)</f>
        <v>83</v>
      </c>
      <c r="AE427">
        <v>46234</v>
      </c>
      <c r="AF427">
        <v>1000000</v>
      </c>
      <c r="AG427" t="str">
        <f>IF(AC427="","SIN ESTADO",IF(AE427&lt;&gt;"","PAGA",IF(AD427&gt;0,"VENCIDA",IF(AD427&gt;=-5,"POR VENCER","AL DÍA"))))</f>
        <v>PAGA</v>
      </c>
      <c r="AH427" t="str">
        <v>TRANSFERENCIA</v>
      </c>
      <c r="AI427">
        <f>IF(N($H427)&lt;5,"",IF(AC427="","",AC427+31))</f>
        <v>46266</v>
      </c>
      <c r="AJ427">
        <f>IF(AI427="","",TODAY()-AI427)</f>
        <v>52</v>
      </c>
      <c r="AK427">
        <v>46265</v>
      </c>
      <c r="AL427">
        <v>1000000</v>
      </c>
      <c r="AM427" t="str">
        <f>IF(AI427="","SIN ESTADO",IF(AK427&lt;&gt;"","PAGA",IF(AJ427&gt;0,"VENCIDA",IF(AJ427&gt;=-5,"POR VENCER","AL DÍA"))))</f>
        <v>PAGA</v>
      </c>
      <c r="AN427" t="str">
        <v>TRANSFERENCIA</v>
      </c>
      <c r="AO427">
        <f>IF(N($H427)&lt;6,"",IF(AI427="","",AI427+31))</f>
        <v>46297</v>
      </c>
      <c r="AP427">
        <f>IF(AO427="","",TODAY()-AO427)</f>
        <v>21</v>
      </c>
      <c r="AQ427">
        <v>46295</v>
      </c>
      <c r="AR427">
        <v>1000000</v>
      </c>
      <c r="AS427" t="str">
        <f>IF(AO427="","SIN ESTADO",IF(AQ427&lt;&gt;"","PAGA",IF(AP427&gt;0,"VENCIDA",IF(AP427&gt;=-5,"POR VENCER","AL DÍA"))))</f>
        <v>PAGA</v>
      </c>
      <c r="AT427" t="str">
        <v>TRANSFERENCIA</v>
      </c>
      <c r="AU427">
        <f>IF(N($H427)&lt;7,"",IF(AO427="","",AO427+31))</f>
        <v>46328</v>
      </c>
      <c r="AV427">
        <f>IF(AU427="","",TODAY()-AU427)</f>
        <v>-10</v>
      </c>
      <c r="AY427" t="str">
        <f>IF(AU427="","SIN ESTADO",IF(AW427&lt;&gt;"","PAGA",IF(AV427&gt;0,"VENCIDA",IF(AV427&gt;=-5,"POR VENCER","AL DÍA"))))</f>
        <v>AL DÍA</v>
      </c>
      <c r="BA427">
        <f>IF(N($H427)&lt;8,"",IF(AU427="","",AU427+31))</f>
        <v>46359</v>
      </c>
      <c r="BB427">
        <f>IF(BA427="","",TODAY()-BA427)</f>
        <v>-41</v>
      </c>
      <c r="BE427" t="str">
        <f>IF(BA427="","SIN ESTADO",IF(BC427&lt;&gt;"","PAGA",IF(BB427&gt;0,"VENCIDA",IF(BB427&gt;=-5,"POR VENCER","AL DÍA"))))</f>
        <v>AL DÍA</v>
      </c>
      <c r="BG427">
        <f>IF(N($H427)&lt;9,"",IF(BA427="","",BA427+31))</f>
        <v>46390</v>
      </c>
      <c r="BH427">
        <f>IF(BG427="","",TODAY()-BG427)</f>
        <v>-72</v>
      </c>
      <c r="BK427" t="str">
        <f>IF(BG427="","SIN ESTADO",IF(BI427&lt;&gt;"","PAGA",IF(BH427&gt;0,"VENCIDA",IF(BH427&gt;=-5,"POR VENCER","AL DÍA"))))</f>
        <v>AL DÍA</v>
      </c>
      <c r="BM427">
        <f>IF(N($H427)&lt;10,"",IF(BG427="","",BG427+31))</f>
        <v>46421</v>
      </c>
      <c r="BN427">
        <f>IF(BM427="","",TODAY()-BM427)</f>
        <v>-103</v>
      </c>
      <c r="BQ427" t="str">
        <f>IF(BM427="","SIN ESTADO",IF(BO427&lt;&gt;"","PAGA",IF(BN427&gt;0,"VENCIDA",IF(BN427&gt;=-5,"POR VENCER","AL DÍA"))))</f>
        <v>AL DÍA</v>
      </c>
      <c r="BS427">
        <f>IF(N($H427)&lt;11,"",IF(BM427="","",BM427+31))</f>
        <v>46452</v>
      </c>
      <c r="BT427">
        <f>IF(BS427="","",TODAY()-BS427)</f>
        <v>-134</v>
      </c>
      <c r="BW427" t="str">
        <f>IF(BS427="","SIN ESTADO",IF(BU427&lt;&gt;"","PAGA",IF(BT427&gt;0,"VENCIDA",IF(BT427&gt;=-5,"POR VENCER","AL DÍA"))))</f>
        <v>AL DÍA</v>
      </c>
      <c r="BY427">
        <f>IF(N($H427)&lt;12,"",IF(BS427="","",BS427+31))</f>
        <v>46483</v>
      </c>
      <c r="BZ427">
        <f>IF(BY427="","",TODAY()-BY427)</f>
        <v>-165</v>
      </c>
      <c r="CC427" t="str">
        <f>IF(BY427="","SIN ESTADO",IF(CA427&lt;&gt;"","PAGA",IF(BZ427&gt;0,"VENCIDA",IF(BZ427&gt;=-5,"POR VENCER","AL DÍA"))))</f>
        <v>AL DÍA</v>
      </c>
      <c r="CE427">
        <f>IF(N($H427)&lt;13,"",IF(BY427="","",BY427+31))</f>
        <v>46514</v>
      </c>
      <c r="CF427">
        <f>IF(CE427="","",TODAY()-CE427)</f>
        <v>-196</v>
      </c>
      <c r="CI427" t="str">
        <f>IF(CE427="","SIN ESTADO",IF(CG427&lt;&gt;"","PAGA",IF(CF427&gt;0,"VENCIDA",IF(CF427&gt;=-5,"POR VENCER","AL DÍA"))))</f>
        <v>AL DÍA</v>
      </c>
      <c r="CK427">
        <f>IF(N($H427)&lt;14,"",IF(CE427="","",CE427+31))</f>
        <v>46545</v>
      </c>
      <c r="CL427">
        <f>IF(CK427="","",TODAY()-CK427)</f>
        <v>-227</v>
      </c>
      <c r="CO427" t="str">
        <f>IF(CK427="","SIN ESTADO",IF(CM427&lt;&gt;"","PAGA",IF(CL427&gt;0,"VENCIDA",IF(CL427&gt;=-5,"POR VENCER","AL DÍA"))))</f>
        <v>AL DÍA</v>
      </c>
      <c r="CQ427">
        <f>IF(N($H427)&lt;15,"",IF(CK427="","",CK427+31))</f>
        <v>46576</v>
      </c>
      <c r="CR427">
        <f>IF(CQ427="","",TODAY()-CQ427)</f>
        <v>-258</v>
      </c>
      <c r="CU427" t="str">
        <f>IF(CQ427="","SIN ESTADO",IF(CS427&lt;&gt;"","PAGA",IF(CR427&gt;0,"VENCIDA",IF(CR427&gt;=-5,"POR VENCER","AL DÍA"))))</f>
        <v>AL DÍA</v>
      </c>
      <c r="CW427">
        <f>IF(N($H427)&lt;16,"",IF(CQ427="","",CQ427+31))</f>
        <v>46607</v>
      </c>
      <c r="CX427">
        <f>IF(CW427="","",TODAY()-CW427)</f>
        <v>-289</v>
      </c>
      <c r="DA427" t="str">
        <f>IF(CW427="","SIN ESTADO",IF(CY427&lt;&gt;"","PAGA",IF(CX427&gt;0,"VENCIDA",IF(CX427&gt;=-5,"POR VENCER","AL DÍA"))))</f>
        <v>AL DÍA</v>
      </c>
      <c r="DC427">
        <f>IF(N($H427)&lt;17,"",IF(CW427="","",CW427+31))</f>
        <v>46638</v>
      </c>
      <c r="DD427">
        <f>IF(DC427="","",TODAY()-DC427)</f>
        <v>-320</v>
      </c>
      <c r="DG427" t="str">
        <f>IF(DC427="","SIN ESTADO",IF(DE427&lt;&gt;"","PAGA",IF(DD427&gt;0,"VENCIDA",IF(DD427&gt;=-5,"POR VENCER","AL DÍA"))))</f>
        <v>AL DÍA</v>
      </c>
      <c r="DI427">
        <f>IF(N($H427)&lt;18,"",IF(DC427="","",DC427+31))</f>
        <v>46669</v>
      </c>
      <c r="DJ427">
        <f>IF(DI427="","",TODAY()-DI427)</f>
        <v>-351</v>
      </c>
      <c r="DM427" t="str">
        <f>IF(DI427="","SIN ESTADO",IF(DK427&lt;&gt;"","PAGA",IF(DJ427&gt;0,"VENCIDA",IF(DJ427&gt;=-5,"POR VENCER","AL DÍA"))))</f>
        <v>AL DÍA</v>
      </c>
      <c r="DO427">
        <f>IF(N($H427)&lt;19,"",IF(DI427="","",DI427+31))</f>
        <v>46700</v>
      </c>
      <c r="DP427">
        <f>IF(DO427="","",TODAY()-DO427)</f>
        <v>-382</v>
      </c>
      <c r="DS427" t="str">
        <f>IF(DO427="","SIN ESTADO",IF(DQ427&lt;&gt;"","PAGA",IF(DP427&gt;0,"VENCIDA",IF(DP427&gt;=-5,"POR VENCER","AL DÍA"))))</f>
        <v>AL DÍA</v>
      </c>
      <c r="DU427">
        <f>IF(N($H427)&lt;20,"",IF(DO427="","",DO427+31))</f>
        <v>46731</v>
      </c>
      <c r="DV427">
        <f>IF(DU427="","",TODAY()-DU427)</f>
        <v>-413</v>
      </c>
      <c r="DY427" t="str">
        <f>IF(DU427="","SIN ESTADO",IF(DW427&lt;&gt;"","PAGA",IF(DV427&gt;0,"VENCIDA",IF(DV427&gt;=-5,"POR VENCER","AL DÍA"))))</f>
        <v>AL DÍA</v>
      </c>
      <c r="EA427">
        <f>IF(N($H427)&lt;21,"",IF(DU427="","",DU427+31))</f>
        <v>46762</v>
      </c>
      <c r="EB427">
        <f>IF(EA427="","",TODAY()-EA427)</f>
        <v>-444</v>
      </c>
      <c r="EE427" t="str">
        <f>IF(EA427="","SIN ESTADO",IF(EC427&lt;&gt;"","PAGA",IF(EB427&gt;0,"VENCIDA",IF(EB427&gt;=-5,"POR VENCER","AL DÍA"))))</f>
        <v>AL DÍA</v>
      </c>
      <c r="EG427">
        <f>IF(N($H427)&lt;22,"",IF(EA427="","",EA427+31))</f>
        <v>46793</v>
      </c>
      <c r="EH427">
        <f>IF(EG427="","",TODAY()-EG427)</f>
        <v>-475</v>
      </c>
      <c r="EK427" t="str">
        <f>IF(EG427="","SIN ESTADO",IF(EI427&lt;&gt;"","PAGA",IF(EH427&gt;0,"VENCIDA",IF(EH427&gt;=-5,"POR VENCER","AL DÍA"))))</f>
        <v>AL DÍA</v>
      </c>
      <c r="EM427">
        <f>IF(N($H427)&lt;23,"",IF(EG427="","",EG427+31))</f>
        <v>46824</v>
      </c>
      <c r="EN427">
        <f>IF(EM427="","",TODAY()-EM427)</f>
        <v>-506</v>
      </c>
      <c r="EQ427" t="str">
        <f>IF(EM427="","SIN ESTADO",IF(EO427&lt;&gt;"","PAGA",IF(EN427&gt;0,"VENCIDA",IF(EN427&gt;=-5,"POR VENCER","AL DÍA"))))</f>
        <v>AL DÍA</v>
      </c>
      <c r="ES427">
        <f>IF(N($H427)&lt;24,"",IF(EM427="","",EM427+31))</f>
        <v>46855</v>
      </c>
      <c r="ET427">
        <f>IF(ES427="","",TODAY()-ES427)</f>
        <v>-537</v>
      </c>
      <c r="EW427" t="str">
        <f>IF(ES427="","SIN ESTADO",IF(EU427&lt;&gt;"","PAGA",IF(ET427&gt;0,"VENCIDA",IF(ET427&gt;=-5,"POR VENCER","AL DÍA"))))</f>
        <v>AL DÍA</v>
      </c>
      <c r="EY427" t="str">
        <f>IF(N($H427)&lt;25,"",IF(ES427="","",ES427+31))</f>
        <v/>
      </c>
      <c r="EZ427" t="str">
        <f>IF(EY427="","",TODAY()-EY427)</f>
        <v/>
      </c>
      <c r="FC427" t="str">
        <f>IF(EY427="","SIN ESTADO",IF(FA427&lt;&gt;"","PAGA",IF(EZ427&gt;0,"VENCIDA",IF(EZ427&gt;=-5,"POR VENCER","AL DÍA"))))</f>
        <v>SIN ESTADO</v>
      </c>
      <c r="FE427" t="str">
        <f>IF(N($H427)&lt;26,"",IF(EY427="","",EY427+31))</f>
        <v/>
      </c>
      <c r="FF427" t="str">
        <f>IF(FE427="","",TODAY()-FE427)</f>
        <v/>
      </c>
      <c r="FI427" t="str">
        <f>IF(FE427="","SIN ESTADO",IF(FG427&lt;&gt;"","PAGA",IF(FF427&gt;0,"VENCIDA",IF(FF427&gt;=-5,"POR VENCER","AL DÍA"))))</f>
        <v>SIN ESTADO</v>
      </c>
      <c r="FK427" t="str">
        <f>IF(N($H427)&lt;27,"",IF(FE427="","",FE427+31))</f>
        <v/>
      </c>
      <c r="FL427" t="str">
        <f>IF(FK427="","",TODAY()-FK427)</f>
        <v/>
      </c>
      <c r="FO427" t="str">
        <f>IF(FK427="","SIN ESTADO",IF(FM427&lt;&gt;"","PAGA",IF(FL427&gt;0,"VENCIDA",IF(FL427&gt;=-5,"POR VENCER","AL DÍA"))))</f>
        <v>SIN ESTADO</v>
      </c>
      <c r="FQ427" t="str">
        <f>IF(N($H427)&lt;28,"",IF(FK427="","",FK427+31))</f>
        <v/>
      </c>
      <c r="FR427" t="str">
        <f>IF(FQ427="","",TODAY()-FQ427)</f>
        <v/>
      </c>
      <c r="FU427" t="str">
        <f>IF(FQ427="","SIN ESTADO",IF(FS427&lt;&gt;"","PAGA",IF(FR427&gt;0,"VENCIDA",IF(FR427&gt;=-5,"POR VENCER","AL DÍA"))))</f>
        <v>SIN ESTADO</v>
      </c>
      <c r="FW427" t="str">
        <f>IF(N($H427)&lt;29,"",IF(FQ427="","",FQ427+31))</f>
        <v/>
      </c>
      <c r="FX427" t="str">
        <f>IF(FW427="","",TODAY()-FW427)</f>
        <v/>
      </c>
      <c r="GA427" t="str">
        <f>IF(FW427="","SIN ESTADO",IF(FY427&lt;&gt;"","PAGA",IF(FX427&gt;0,"VENCIDA",IF(FX427&gt;=-5,"POR VENCER","AL DÍA"))))</f>
        <v>SIN ESTADO</v>
      </c>
      <c r="GC427" t="str">
        <f>IF(N($H427)&lt;30,"",IF(FW427="","",FW427+31))</f>
        <v/>
      </c>
      <c r="GD427" t="str">
        <f>IF(GC427="","",TODAY()-GC427)</f>
        <v/>
      </c>
      <c r="GG427" t="str">
        <f>IF(GC427="","SIN ESTADO",IF(GE427&lt;&gt;"","PAGA",IF(GD427&gt;0,"VENCIDA",IF(GD427&gt;=-5,"POR VENCER","AL DÍA"))))</f>
        <v>SIN ESTADO</v>
      </c>
      <c r="GI427" t="str">
        <f>IF(N($H427)&lt;31,"",IF(GC427="","",GC427+31))</f>
        <v/>
      </c>
      <c r="GJ427" t="str">
        <f>IF(GI427="","",TODAY()-GI427)</f>
        <v/>
      </c>
      <c r="GM427" t="str">
        <f>IF(GI427="","SIN ESTADO",IF(GK427&lt;&gt;"","PAGA",IF(GJ427&gt;0,"VENCIDA",IF(GJ427&gt;=-5,"POR VENCER","AL DÍA"))))</f>
        <v>SIN ESTADO</v>
      </c>
      <c r="GO427" t="str">
        <f>IF(N($H427)&lt;32,"",IF(GI427="","",GI427+31))</f>
        <v/>
      </c>
      <c r="GP427" t="str">
        <f>IF(GO427="","",TODAY()-GO427)</f>
        <v/>
      </c>
      <c r="GS427" t="str">
        <f>IF(GO427="","SIN ESTADO",IF(GQ427&lt;&gt;"","PAGA",IF(GP427&gt;0,"VENCIDA",IF(GP427&gt;=-5,"POR VENCER","AL DÍA"))))</f>
        <v>SIN ESTADO</v>
      </c>
      <c r="GU427" t="str">
        <f>IF(N($H427)&lt;33,"",IF(GO427="","",GO427+31))</f>
        <v/>
      </c>
      <c r="GV427" t="str">
        <f>IF(GU427="","",TODAY()-GU427)</f>
        <v/>
      </c>
      <c r="GY427" t="str">
        <f>IF(GU427="","SIN ESTADO",IF(GW427&lt;&gt;"","PAGA",IF(GV427&gt;0,"VENCIDA",IF(GV427&gt;=-5,"POR VENCER","AL DÍA"))))</f>
        <v>SIN ESTADO</v>
      </c>
      <c r="HA427" t="str">
        <f>IF(N($H427)&lt;34,"",IF(GU427="","",GU427+31))</f>
        <v/>
      </c>
      <c r="HB427" t="str">
        <f>IF(HA427="","",TODAY()-HA427)</f>
        <v/>
      </c>
      <c r="HE427" t="str">
        <f>IF(HA427="","SIN ESTADO",IF(HC427&lt;&gt;"","PAGA",IF(HB427&gt;0,"VENCIDA",IF(HB427&gt;=-5,"POR VENCER","AL DÍA"))))</f>
        <v>SIN ESTADO</v>
      </c>
      <c r="HG427" t="str">
        <f>IF(N($H427)&lt;35,"",IF(HA427="","",HA427+31))</f>
        <v/>
      </c>
      <c r="HH427" t="str">
        <f>IF(HG427="","",TODAY()-HG427)</f>
        <v/>
      </c>
      <c r="HK427" t="str">
        <f>IF(HG427="","SIN ESTADO",IF(HI427&lt;&gt;"","PAGA",IF(HH427&gt;0,"VENCIDA",IF(HH427&gt;=-5,"POR VENCER","AL DÍA"))))</f>
        <v>SIN ESTADO</v>
      </c>
      <c r="HM427" t="str">
        <f>IF(N($H427)&lt;36,"",IF(HG427="","",HG427+31))</f>
        <v/>
      </c>
      <c r="HN427" t="str">
        <f>IF(HM427="","",TODAY()-HM427)</f>
        <v/>
      </c>
      <c r="HQ427" t="str">
        <f>IF(HM427="","SIN ESTADO",IF(HO427&lt;&gt;"","PAGA",IF(HN427&gt;0,"VENCIDA",IF(HN427&gt;=-5,"POR VENCER","AL DÍA"))))</f>
        <v>SIN ESTADO</v>
      </c>
      <c r="HS427">
        <f>N427+T427+Z427+AF427+AL427+AR427+AX427+BD427+BJ427+BP427+BV427+CB427+CH427+CN427+CT427+CZ427+DF427+DL427+DR427+DX427+ED427+EJ427+EP427+EV427+FB427+FH427+FN427+FT427+FZ427+GF427+GL427+GR427+GX427+HD427+HJ427+HP427</f>
        <v>6000000</v>
      </c>
      <c r="HU427">
        <f>IFERROR(N($J427),0)</f>
        <v>1000000</v>
      </c>
      <c r="HW427">
        <f>SUMPRODUCT((MOD(COLUMN($M427:$HR427)-COLUMN($M427),6)=0)*ISNUMBER($M427:$HR427)*($M427:$HR427&gt;=RESUMEN!$C$26)*($M427:$HR427&lt;=RESUMEN!$C$27)*IFERROR(N($N427:$HS427),0))</f>
        <v>1000000</v>
      </c>
      <c r="HX427">
        <f>SUMPRODUCT((MOD(COLUMN($M427:$HR427)-COLUMN($M427),6)=0)*ISNUMBER($M427:$HR427)*($M427:$HR427&gt;=RESUMEN!$C$26)*($M427:$HR427&lt;=RESUMEN!$C$27))</f>
        <v>1</v>
      </c>
    </row>
    <row r="428">
      <c r="B428">
        <f>VENTAS!A427</f>
        <v>425</v>
      </c>
      <c r="C428" t="str">
        <f>VENTAS!B427</f>
        <v xml:space="preserve">LC2 - 40 - 15 </v>
      </c>
      <c r="D428" t="str">
        <f>VENTAS!C427</f>
        <v>VENDIDO</v>
      </c>
      <c r="E428">
        <f>VENTAS!D427</f>
        <v>23000000</v>
      </c>
      <c r="F428">
        <f>VENTAS!J427</f>
        <v>18000000</v>
      </c>
      <c r="G428">
        <f>VENTAS!F427</f>
        <v>46098</v>
      </c>
      <c r="H428">
        <f>VENTAS!K427</f>
        <v>24</v>
      </c>
      <c r="I428" t="str">
        <f>VENTAS!M427</f>
        <v xml:space="preserve">17 DE CADA MES </v>
      </c>
      <c r="J428">
        <f>VENTAS!L427</f>
        <v>750000</v>
      </c>
      <c r="K428">
        <f>IF(N($H428)&lt;1,"",$G428+31)</f>
        <v>46129</v>
      </c>
      <c r="L428">
        <f>IF(K428="","",TODAY()-K428)</f>
        <v>189</v>
      </c>
      <c r="M428">
        <v>46128</v>
      </c>
      <c r="N428">
        <v>600000</v>
      </c>
      <c r="O428" t="str">
        <f>IF(K428="","SIN ESTADO",IF(M428&lt;&gt;"","PAGA",IF(L428&gt;0,"VENCIDA",IF(L428&gt;=-5,"POR VENCER","AL DÍA"))))</f>
        <v>PAGA</v>
      </c>
      <c r="P428" t="str">
        <v>EFECTIVO</v>
      </c>
      <c r="Q428">
        <f>IF(N($H428)&lt;2,"",IF(K428="","",K428+31))</f>
        <v>46160</v>
      </c>
      <c r="R428">
        <f>IF(Q428="","",TODAY()-Q428)</f>
        <v>158</v>
      </c>
      <c r="S428">
        <v>46161</v>
      </c>
      <c r="T428">
        <v>600000</v>
      </c>
      <c r="U428" t="str">
        <f>IF(Q428="","SIN ESTADO",IF(S428&lt;&gt;"","PAGA",IF(R428&gt;0,"VENCIDA",IF(R428&gt;=-5,"POR VENCER","AL DÍA"))))</f>
        <v>PAGA</v>
      </c>
      <c r="V428" t="str">
        <v>EFECTIVO</v>
      </c>
      <c r="W428">
        <f>IF(N($H428)&lt;3,"",IF(Q428="","",Q428+31))</f>
        <v>46191</v>
      </c>
      <c r="X428">
        <f>IF(W428="","",TODAY()-W428)</f>
        <v>127</v>
      </c>
      <c r="Y428">
        <v>46190</v>
      </c>
      <c r="Z428">
        <v>600000</v>
      </c>
      <c r="AA428" t="str">
        <f>IF(W428="","SIN ESTADO",IF(Y428&lt;&gt;"","PAGA",IF(X428&gt;0,"VENCIDA",IF(X428&gt;=-5,"POR VENCER","AL DÍA"))))</f>
        <v>PAGA</v>
      </c>
      <c r="AB428" t="str">
        <v>EFECTIVO</v>
      </c>
      <c r="AC428">
        <f>IF(N($H428)&lt;4,"",IF(W428="","",W428+31))</f>
        <v>46222</v>
      </c>
      <c r="AD428">
        <f>IF(AC428="","",TODAY()-AC428)</f>
        <v>96</v>
      </c>
      <c r="AE428">
        <v>46220</v>
      </c>
      <c r="AF428">
        <v>600000</v>
      </c>
      <c r="AG428" t="str">
        <f>IF(AC428="","SIN ESTADO",IF(AE428&lt;&gt;"","PAGA",IF(AD428&gt;0,"VENCIDA",IF(AD428&gt;=-5,"POR VENCER","AL DÍA"))))</f>
        <v>PAGA</v>
      </c>
      <c r="AH428" t="str">
        <v>EFECTIVO</v>
      </c>
      <c r="AI428">
        <f>IF(N($H428)&lt;5,"",IF(AC428="","",AC428+31))</f>
        <v>46253</v>
      </c>
      <c r="AJ428">
        <f>IF(AI428="","",TODAY()-AI428)</f>
        <v>65</v>
      </c>
      <c r="AK428">
        <v>46256</v>
      </c>
      <c r="AL428">
        <v>600000</v>
      </c>
      <c r="AM428" t="str">
        <f>IF(AI428="","SIN ESTADO",IF(AK428&lt;&gt;"","PAGA",IF(AJ428&gt;0,"VENCIDA",IF(AJ428&gt;=-5,"POR VENCER","AL DÍA"))))</f>
        <v>PAGA</v>
      </c>
      <c r="AN428" t="str">
        <v>EFECTIVO</v>
      </c>
      <c r="AO428">
        <f>IF(N($H428)&lt;6,"",IF(AI428="","",AI428+31))</f>
        <v>46284</v>
      </c>
      <c r="AP428">
        <f>IF(AO428="","",TODAY()-AO428)</f>
        <v>34</v>
      </c>
      <c r="AQ428">
        <v>46283</v>
      </c>
      <c r="AR428">
        <v>600000</v>
      </c>
      <c r="AS428" t="str">
        <f>IF(AO428="","SIN ESTADO",IF(AQ428&lt;&gt;"","PAGA",IF(AP428&gt;0,"VENCIDA",IF(AP428&gt;=-5,"POR VENCER","AL DÍA"))))</f>
        <v>PAGA</v>
      </c>
      <c r="AT428" t="str">
        <v>TRANSFERENCIA</v>
      </c>
      <c r="AU428">
        <f>IF(N($H428)&lt;7,"",IF(AO428="","",AO428+31))</f>
        <v>46315</v>
      </c>
      <c r="AV428">
        <f>IF(AU428="","",TODAY()-AU428)</f>
        <v>3</v>
      </c>
      <c r="AY428" t="str">
        <f>IF(AU428="","SIN ESTADO",IF(AW428&lt;&gt;"","PAGA",IF(AV428&gt;0,"VENCIDA",IF(AV428&gt;=-5,"POR VENCER","AL DÍA"))))</f>
        <v>VENCIDA</v>
      </c>
      <c r="BA428">
        <f>IF(N($H428)&lt;8,"",IF(AU428="","",AU428+31))</f>
        <v>46346</v>
      </c>
      <c r="BB428">
        <f>IF(BA428="","",TODAY()-BA428)</f>
        <v>-28</v>
      </c>
      <c r="BE428" t="str">
        <f>IF(BA428="","SIN ESTADO",IF(BC428&lt;&gt;"","PAGA",IF(BB428&gt;0,"VENCIDA",IF(BB428&gt;=-5,"POR VENCER","AL DÍA"))))</f>
        <v>AL DÍA</v>
      </c>
      <c r="BG428">
        <f>IF(N($H428)&lt;9,"",IF(BA428="","",BA428+31))</f>
        <v>46377</v>
      </c>
      <c r="BH428">
        <f>IF(BG428="","",TODAY()-BG428)</f>
        <v>-59</v>
      </c>
      <c r="BK428" t="str">
        <f>IF(BG428="","SIN ESTADO",IF(BI428&lt;&gt;"","PAGA",IF(BH428&gt;0,"VENCIDA",IF(BH428&gt;=-5,"POR VENCER","AL DÍA"))))</f>
        <v>AL DÍA</v>
      </c>
      <c r="BM428">
        <f>IF(N($H428)&lt;10,"",IF(BG428="","",BG428+31))</f>
        <v>46408</v>
      </c>
      <c r="BN428">
        <f>IF(BM428="","",TODAY()-BM428)</f>
        <v>-90</v>
      </c>
      <c r="BQ428" t="str">
        <f>IF(BM428="","SIN ESTADO",IF(BO428&lt;&gt;"","PAGA",IF(BN428&gt;0,"VENCIDA",IF(BN428&gt;=-5,"POR VENCER","AL DÍA"))))</f>
        <v>AL DÍA</v>
      </c>
      <c r="BS428">
        <f>IF(N($H428)&lt;11,"",IF(BM428="","",BM428+31))</f>
        <v>46439</v>
      </c>
      <c r="BT428">
        <f>IF(BS428="","",TODAY()-BS428)</f>
        <v>-121</v>
      </c>
      <c r="BW428" t="str">
        <f>IF(BS428="","SIN ESTADO",IF(BU428&lt;&gt;"","PAGA",IF(BT428&gt;0,"VENCIDA",IF(BT428&gt;=-5,"POR VENCER","AL DÍA"))))</f>
        <v>AL DÍA</v>
      </c>
      <c r="BY428">
        <f>IF(N($H428)&lt;12,"",IF(BS428="","",BS428+31))</f>
        <v>46470</v>
      </c>
      <c r="BZ428">
        <f>IF(BY428="","",TODAY()-BY428)</f>
        <v>-152</v>
      </c>
      <c r="CC428" t="str">
        <f>IF(BY428="","SIN ESTADO",IF(CA428&lt;&gt;"","PAGA",IF(BZ428&gt;0,"VENCIDA",IF(BZ428&gt;=-5,"POR VENCER","AL DÍA"))))</f>
        <v>AL DÍA</v>
      </c>
      <c r="CE428">
        <f>IF(N($H428)&lt;13,"",IF(BY428="","",BY428+31))</f>
        <v>46501</v>
      </c>
      <c r="CF428">
        <f>IF(CE428="","",TODAY()-CE428)</f>
        <v>-183</v>
      </c>
      <c r="CI428" t="str">
        <f>IF(CE428="","SIN ESTADO",IF(CG428&lt;&gt;"","PAGA",IF(CF428&gt;0,"VENCIDA",IF(CF428&gt;=-5,"POR VENCER","AL DÍA"))))</f>
        <v>AL DÍA</v>
      </c>
      <c r="CK428">
        <f>IF(N($H428)&lt;14,"",IF(CE428="","",CE428+31))</f>
        <v>46532</v>
      </c>
      <c r="CL428">
        <f>IF(CK428="","",TODAY()-CK428)</f>
        <v>-214</v>
      </c>
      <c r="CO428" t="str">
        <f>IF(CK428="","SIN ESTADO",IF(CM428&lt;&gt;"","PAGA",IF(CL428&gt;0,"VENCIDA",IF(CL428&gt;=-5,"POR VENCER","AL DÍA"))))</f>
        <v>AL DÍA</v>
      </c>
      <c r="CQ428">
        <f>IF(N($H428)&lt;15,"",IF(CK428="","",CK428+31))</f>
        <v>46563</v>
      </c>
      <c r="CR428">
        <f>IF(CQ428="","",TODAY()-CQ428)</f>
        <v>-245</v>
      </c>
      <c r="CU428" t="str">
        <f>IF(CQ428="","SIN ESTADO",IF(CS428&lt;&gt;"","PAGA",IF(CR428&gt;0,"VENCIDA",IF(CR428&gt;=-5,"POR VENCER","AL DÍA"))))</f>
        <v>AL DÍA</v>
      </c>
      <c r="CW428">
        <f>IF(N($H428)&lt;16,"",IF(CQ428="","",CQ428+31))</f>
        <v>46594</v>
      </c>
      <c r="CX428">
        <f>IF(CW428="","",TODAY()-CW428)</f>
        <v>-276</v>
      </c>
      <c r="DA428" t="str">
        <f>IF(CW428="","SIN ESTADO",IF(CY428&lt;&gt;"","PAGA",IF(CX428&gt;0,"VENCIDA",IF(CX428&gt;=-5,"POR VENCER","AL DÍA"))))</f>
        <v>AL DÍA</v>
      </c>
      <c r="DC428">
        <f>IF(N($H428)&lt;17,"",IF(CW428="","",CW428+31))</f>
        <v>46625</v>
      </c>
      <c r="DD428">
        <f>IF(DC428="","",TODAY()-DC428)</f>
        <v>-307</v>
      </c>
      <c r="DG428" t="str">
        <f>IF(DC428="","SIN ESTADO",IF(DE428&lt;&gt;"","PAGA",IF(DD428&gt;0,"VENCIDA",IF(DD428&gt;=-5,"POR VENCER","AL DÍA"))))</f>
        <v>AL DÍA</v>
      </c>
      <c r="DI428">
        <f>IF(N($H428)&lt;18,"",IF(DC428="","",DC428+31))</f>
        <v>46656</v>
      </c>
      <c r="DJ428">
        <f>IF(DI428="","",TODAY()-DI428)</f>
        <v>-338</v>
      </c>
      <c r="DM428" t="str">
        <f>IF(DI428="","SIN ESTADO",IF(DK428&lt;&gt;"","PAGA",IF(DJ428&gt;0,"VENCIDA",IF(DJ428&gt;=-5,"POR VENCER","AL DÍA"))))</f>
        <v>AL DÍA</v>
      </c>
      <c r="DO428">
        <f>IF(N($H428)&lt;19,"",IF(DI428="","",DI428+31))</f>
        <v>46687</v>
      </c>
      <c r="DP428">
        <f>IF(DO428="","",TODAY()-DO428)</f>
        <v>-369</v>
      </c>
      <c r="DS428" t="str">
        <f>IF(DO428="","SIN ESTADO",IF(DQ428&lt;&gt;"","PAGA",IF(DP428&gt;0,"VENCIDA",IF(DP428&gt;=-5,"POR VENCER","AL DÍA"))))</f>
        <v>AL DÍA</v>
      </c>
      <c r="DU428">
        <f>IF(N($H428)&lt;20,"",IF(DO428="","",DO428+31))</f>
        <v>46718</v>
      </c>
      <c r="DV428">
        <f>IF(DU428="","",TODAY()-DU428)</f>
        <v>-400</v>
      </c>
      <c r="DY428" t="str">
        <f>IF(DU428="","SIN ESTADO",IF(DW428&lt;&gt;"","PAGA",IF(DV428&gt;0,"VENCIDA",IF(DV428&gt;=-5,"POR VENCER","AL DÍA"))))</f>
        <v>AL DÍA</v>
      </c>
      <c r="EA428">
        <f>IF(N($H428)&lt;21,"",IF(DU428="","",DU428+31))</f>
        <v>46749</v>
      </c>
      <c r="EB428">
        <f>IF(EA428="","",TODAY()-EA428)</f>
        <v>-431</v>
      </c>
      <c r="EE428" t="str">
        <f>IF(EA428="","SIN ESTADO",IF(EC428&lt;&gt;"","PAGA",IF(EB428&gt;0,"VENCIDA",IF(EB428&gt;=-5,"POR VENCER","AL DÍA"))))</f>
        <v>AL DÍA</v>
      </c>
      <c r="EG428">
        <f>IF(N($H428)&lt;22,"",IF(EA428="","",EA428+31))</f>
        <v>46780</v>
      </c>
      <c r="EH428">
        <f>IF(EG428="","",TODAY()-EG428)</f>
        <v>-462</v>
      </c>
      <c r="EK428" t="str">
        <f>IF(EG428="","SIN ESTADO",IF(EI428&lt;&gt;"","PAGA",IF(EH428&gt;0,"VENCIDA",IF(EH428&gt;=-5,"POR VENCER","AL DÍA"))))</f>
        <v>AL DÍA</v>
      </c>
      <c r="EM428">
        <f>IF(N($H428)&lt;23,"",IF(EG428="","",EG428+31))</f>
        <v>46811</v>
      </c>
      <c r="EN428">
        <f>IF(EM428="","",TODAY()-EM428)</f>
        <v>-493</v>
      </c>
      <c r="EQ428" t="str">
        <f>IF(EM428="","SIN ESTADO",IF(EO428&lt;&gt;"","PAGA",IF(EN428&gt;0,"VENCIDA",IF(EN428&gt;=-5,"POR VENCER","AL DÍA"))))</f>
        <v>AL DÍA</v>
      </c>
      <c r="ES428">
        <f>IF(N($H428)&lt;24,"",IF(EM428="","",EM428+31))</f>
        <v>46842</v>
      </c>
      <c r="ET428">
        <f>IF(ES428="","",TODAY()-ES428)</f>
        <v>-524</v>
      </c>
      <c r="EW428" t="str">
        <f>IF(ES428="","SIN ESTADO",IF(EU428&lt;&gt;"","PAGA",IF(ET428&gt;0,"VENCIDA",IF(ET428&gt;=-5,"POR VENCER","AL DÍA"))))</f>
        <v>AL DÍA</v>
      </c>
      <c r="EY428" t="str">
        <f>IF(N($H428)&lt;25,"",IF(ES428="","",ES428+31))</f>
        <v/>
      </c>
      <c r="EZ428" t="str">
        <f>IF(EY428="","",TODAY()-EY428)</f>
        <v/>
      </c>
      <c r="FC428" t="str">
        <f>IF(EY428="","SIN ESTADO",IF(FA428&lt;&gt;"","PAGA",IF(EZ428&gt;0,"VENCIDA",IF(EZ428&gt;=-5,"POR VENCER","AL DÍA"))))</f>
        <v>SIN ESTADO</v>
      </c>
      <c r="FE428" t="str">
        <f>IF(N($H428)&lt;26,"",IF(EY428="","",EY428+31))</f>
        <v/>
      </c>
      <c r="FF428" t="str">
        <f>IF(FE428="","",TODAY()-FE428)</f>
        <v/>
      </c>
      <c r="FI428" t="str">
        <f>IF(FE428="","SIN ESTADO",IF(FG428&lt;&gt;"","PAGA",IF(FF428&gt;0,"VENCIDA",IF(FF428&gt;=-5,"POR VENCER","AL DÍA"))))</f>
        <v>SIN ESTADO</v>
      </c>
      <c r="FK428" t="str">
        <f>IF(N($H428)&lt;27,"",IF(FE428="","",FE428+31))</f>
        <v/>
      </c>
      <c r="FL428" t="str">
        <f>IF(FK428="","",TODAY()-FK428)</f>
        <v/>
      </c>
      <c r="FO428" t="str">
        <f>IF(FK428="","SIN ESTADO",IF(FM428&lt;&gt;"","PAGA",IF(FL428&gt;0,"VENCIDA",IF(FL428&gt;=-5,"POR VENCER","AL DÍA"))))</f>
        <v>SIN ESTADO</v>
      </c>
      <c r="FQ428" t="str">
        <f>IF(N($H428)&lt;28,"",IF(FK428="","",FK428+31))</f>
        <v/>
      </c>
      <c r="FR428" t="str">
        <f>IF(FQ428="","",TODAY()-FQ428)</f>
        <v/>
      </c>
      <c r="FU428" t="str">
        <f>IF(FQ428="","SIN ESTADO",IF(FS428&lt;&gt;"","PAGA",IF(FR428&gt;0,"VENCIDA",IF(FR428&gt;=-5,"POR VENCER","AL DÍA"))))</f>
        <v>SIN ESTADO</v>
      </c>
      <c r="FW428" t="str">
        <f>IF(N($H428)&lt;29,"",IF(FQ428="","",FQ428+31))</f>
        <v/>
      </c>
      <c r="FX428" t="str">
        <f>IF(FW428="","",TODAY()-FW428)</f>
        <v/>
      </c>
      <c r="GA428" t="str">
        <f>IF(FW428="","SIN ESTADO",IF(FY428&lt;&gt;"","PAGA",IF(FX428&gt;0,"VENCIDA",IF(FX428&gt;=-5,"POR VENCER","AL DÍA"))))</f>
        <v>SIN ESTADO</v>
      </c>
      <c r="GC428" t="str">
        <f>IF(N($H428)&lt;30,"",IF(FW428="","",FW428+31))</f>
        <v/>
      </c>
      <c r="GD428" t="str">
        <f>IF(GC428="","",TODAY()-GC428)</f>
        <v/>
      </c>
      <c r="GG428" t="str">
        <f>IF(GC428="","SIN ESTADO",IF(GE428&lt;&gt;"","PAGA",IF(GD428&gt;0,"VENCIDA",IF(GD428&gt;=-5,"POR VENCER","AL DÍA"))))</f>
        <v>SIN ESTADO</v>
      </c>
      <c r="GI428" t="str">
        <f>IF(N($H428)&lt;31,"",IF(GC428="","",GC428+31))</f>
        <v/>
      </c>
      <c r="GJ428" t="str">
        <f>IF(GI428="","",TODAY()-GI428)</f>
        <v/>
      </c>
      <c r="GM428" t="str">
        <f>IF(GI428="","SIN ESTADO",IF(GK428&lt;&gt;"","PAGA",IF(GJ428&gt;0,"VENCIDA",IF(GJ428&gt;=-5,"POR VENCER","AL DÍA"))))</f>
        <v>SIN ESTADO</v>
      </c>
      <c r="GO428" t="str">
        <f>IF(N($H428)&lt;32,"",IF(GI428="","",GI428+31))</f>
        <v/>
      </c>
      <c r="GP428" t="str">
        <f>IF(GO428="","",TODAY()-GO428)</f>
        <v/>
      </c>
      <c r="GS428" t="str">
        <f>IF(GO428="","SIN ESTADO",IF(GQ428&lt;&gt;"","PAGA",IF(GP428&gt;0,"VENCIDA",IF(GP428&gt;=-5,"POR VENCER","AL DÍA"))))</f>
        <v>SIN ESTADO</v>
      </c>
      <c r="GU428" t="str">
        <f>IF(N($H428)&lt;33,"",IF(GO428="","",GO428+31))</f>
        <v/>
      </c>
      <c r="GV428" t="str">
        <f>IF(GU428="","",TODAY()-GU428)</f>
        <v/>
      </c>
      <c r="GY428" t="str">
        <f>IF(GU428="","SIN ESTADO",IF(GW428&lt;&gt;"","PAGA",IF(GV428&gt;0,"VENCIDA",IF(GV428&gt;=-5,"POR VENCER","AL DÍA"))))</f>
        <v>SIN ESTADO</v>
      </c>
      <c r="HA428" t="str">
        <f>IF(N($H428)&lt;34,"",IF(GU428="","",GU428+31))</f>
        <v/>
      </c>
      <c r="HB428" t="str">
        <f>IF(HA428="","",TODAY()-HA428)</f>
        <v/>
      </c>
      <c r="HE428" t="str">
        <f>IF(HA428="","SIN ESTADO",IF(HC428&lt;&gt;"","PAGA",IF(HB428&gt;0,"VENCIDA",IF(HB428&gt;=-5,"POR VENCER","AL DÍA"))))</f>
        <v>SIN ESTADO</v>
      </c>
      <c r="HG428" t="str">
        <f>IF(N($H428)&lt;35,"",IF(HA428="","",HA428+31))</f>
        <v/>
      </c>
      <c r="HH428" t="str">
        <f>IF(HG428="","",TODAY()-HG428)</f>
        <v/>
      </c>
      <c r="HK428" t="str">
        <f>IF(HG428="","SIN ESTADO",IF(HI428&lt;&gt;"","PAGA",IF(HH428&gt;0,"VENCIDA",IF(HH428&gt;=-5,"POR VENCER","AL DÍA"))))</f>
        <v>SIN ESTADO</v>
      </c>
      <c r="HM428" t="str">
        <f>IF(N($H428)&lt;36,"",IF(HG428="","",HG428+31))</f>
        <v/>
      </c>
      <c r="HN428" t="str">
        <f>IF(HM428="","",TODAY()-HM428)</f>
        <v/>
      </c>
      <c r="HQ428" t="str">
        <f>IF(HM428="","SIN ESTADO",IF(HO428&lt;&gt;"","PAGA",IF(HN428&gt;0,"VENCIDA",IF(HN428&gt;=-5,"POR VENCER","AL DÍA"))))</f>
        <v>SIN ESTADO</v>
      </c>
      <c r="HS428">
        <f>N428+T428+Z428+AF428+AL428+AR428+AX428+BD428+BJ428+BP428+BV428+CB428+CH428+CN428+CT428+CZ428+DF428+DL428+DR428+DX428+ED428+EJ428+EP428+EV428+FB428+FH428+FN428+FT428+FZ428+GF428+GL428+GR428+GX428+HD428+HJ428+HP428</f>
        <v>3600000</v>
      </c>
      <c r="HU428">
        <f>IFERROR(N($J428),0)</f>
        <v>750000</v>
      </c>
      <c r="HW428">
        <f>SUMPRODUCT((MOD(COLUMN($M428:$HR428)-COLUMN($M428),6)=0)*ISNUMBER($M428:$HR428)*($M428:$HR428&gt;=RESUMEN!$C$26)*($M428:$HR428&lt;=RESUMEN!$C$27)*IFERROR(N($N428:$HS428),0))</f>
        <v>600000</v>
      </c>
      <c r="HX428">
        <f>SUMPRODUCT((MOD(COLUMN($M428:$HR428)-COLUMN($M428),6)=0)*ISNUMBER($M428:$HR428)*($M428:$HR428&gt;=RESUMEN!$C$26)*($M428:$HR428&lt;=RESUMEN!$C$27))</f>
        <v>1</v>
      </c>
    </row>
    <row r="429">
      <c r="B429">
        <f>VENTAS!A428</f>
        <v>426</v>
      </c>
      <c r="C429" t="str">
        <f>VENTAS!B428</f>
        <v xml:space="preserve">LC2 - 40 - 16 </v>
      </c>
      <c r="D429" t="str">
        <f>VENTAS!C428</f>
        <v>VENDIDO</v>
      </c>
      <c r="E429">
        <f>VENTAS!D428</f>
        <v>28000000</v>
      </c>
      <c r="F429">
        <f>VENTAS!J428</f>
        <v>24000000</v>
      </c>
      <c r="G429">
        <f>VENTAS!F428</f>
        <v>46119</v>
      </c>
      <c r="H429">
        <f>VENTAS!K428</f>
        <v>24</v>
      </c>
      <c r="I429" t="str">
        <f>VENTAS!M428</f>
        <v xml:space="preserve">07 DE CADA MES </v>
      </c>
      <c r="J429">
        <f>VENTAS!L428</f>
        <v>1000000</v>
      </c>
      <c r="K429">
        <f>IF(N($H429)&lt;1,"",$G429+31)</f>
        <v>46150</v>
      </c>
      <c r="L429">
        <f>IF(K429="","",TODAY()-K429)</f>
        <v>168</v>
      </c>
      <c r="M429">
        <v>46183</v>
      </c>
      <c r="N429">
        <v>1000000</v>
      </c>
      <c r="O429" t="str">
        <f>IF(K429="","SIN ESTADO",IF(M429&lt;&gt;"","PAGA",IF(L429&gt;0,"VENCIDA",IF(L429&gt;=-5,"POR VENCER","AL DÍA"))))</f>
        <v>PAGA</v>
      </c>
      <c r="P429" t="str">
        <v>TRANSFERENCIA</v>
      </c>
      <c r="Q429">
        <f>IF(N($H429)&lt;2,"",IF(K429="","",K429+31))</f>
        <v>46181</v>
      </c>
      <c r="R429">
        <f>IF(Q429="","",TODAY()-Q429)</f>
        <v>137</v>
      </c>
      <c r="S429">
        <v>46249</v>
      </c>
      <c r="T429">
        <v>1000000</v>
      </c>
      <c r="U429" t="str">
        <f>IF(Q429="","SIN ESTADO",IF(S429&lt;&gt;"","PAGA",IF(R429&gt;0,"VENCIDA",IF(R429&gt;=-5,"POR VENCER","AL DÍA"))))</f>
        <v>PAGA</v>
      </c>
      <c r="V429" t="str">
        <v>TRANSFERENCIA</v>
      </c>
      <c r="W429">
        <f>IF(N($H429)&lt;3,"",IF(Q429="","",Q429+31))</f>
        <v>46212</v>
      </c>
      <c r="X429">
        <f>IF(W429="","",TODAY()-W429)</f>
        <v>106</v>
      </c>
      <c r="Y429">
        <v>46279</v>
      </c>
      <c r="Z429">
        <v>1000000</v>
      </c>
      <c r="AA429" t="str">
        <f>IF(W429="","SIN ESTADO",IF(Y429&lt;&gt;"","PAGA",IF(X429&gt;0,"VENCIDA",IF(X429&gt;=-5,"POR VENCER","AL DÍA"))))</f>
        <v>PAGA</v>
      </c>
      <c r="AB429" t="str">
        <v>TRANSFERENCIA</v>
      </c>
      <c r="AC429">
        <f>IF(N($H429)&lt;4,"",IF(W429="","",W429+31))</f>
        <v>46243</v>
      </c>
      <c r="AD429">
        <f>IF(AC429="","",TODAY()-AC429)</f>
        <v>75</v>
      </c>
      <c r="AE429">
        <v>46309</v>
      </c>
      <c r="AF429">
        <v>1000000</v>
      </c>
      <c r="AG429" t="str">
        <f>IF(AC429="","SIN ESTADO",IF(AE429&lt;&gt;"","PAGA",IF(AD429&gt;0,"VENCIDA",IF(AD429&gt;=-5,"POR VENCER","AL DÍA"))))</f>
        <v>PAGA</v>
      </c>
      <c r="AH429" t="str">
        <v>TRANSFERENCIA</v>
      </c>
      <c r="AI429">
        <f>IF(N($H429)&lt;5,"",IF(AC429="","",AC429+31))</f>
        <v>46274</v>
      </c>
      <c r="AJ429">
        <f>IF(AI429="","",TODAY()-AI429)</f>
        <v>44</v>
      </c>
      <c r="AM429" t="str">
        <f>IF(AI429="","SIN ESTADO",IF(AK429&lt;&gt;"","PAGA",IF(AJ429&gt;0,"VENCIDA",IF(AJ429&gt;=-5,"POR VENCER","AL DÍA"))))</f>
        <v>VENCIDA</v>
      </c>
      <c r="AO429">
        <f>IF(N($H429)&lt;6,"",IF(AI429="","",AI429+31))</f>
        <v>46305</v>
      </c>
      <c r="AP429">
        <f>IF(AO429="","",TODAY()-AO429)</f>
        <v>13</v>
      </c>
      <c r="AS429" t="str">
        <f>IF(AO429="","SIN ESTADO",IF(AQ429&lt;&gt;"","PAGA",IF(AP429&gt;0,"VENCIDA",IF(AP429&gt;=-5,"POR VENCER","AL DÍA"))))</f>
        <v>VENCIDA</v>
      </c>
      <c r="AU429">
        <f>IF(N($H429)&lt;7,"",IF(AO429="","",AO429+31))</f>
        <v>46336</v>
      </c>
      <c r="AV429">
        <f>IF(AU429="","",TODAY()-AU429)</f>
        <v>-18</v>
      </c>
      <c r="AY429" t="str">
        <f>IF(AU429="","SIN ESTADO",IF(AW429&lt;&gt;"","PAGA",IF(AV429&gt;0,"VENCIDA",IF(AV429&gt;=-5,"POR VENCER","AL DÍA"))))</f>
        <v>AL DÍA</v>
      </c>
      <c r="BA429">
        <f>IF(N($H429)&lt;8,"",IF(AU429="","",AU429+31))</f>
        <v>46367</v>
      </c>
      <c r="BB429">
        <f>IF(BA429="","",TODAY()-BA429)</f>
        <v>-49</v>
      </c>
      <c r="BE429" t="str">
        <f>IF(BA429="","SIN ESTADO",IF(BC429&lt;&gt;"","PAGA",IF(BB429&gt;0,"VENCIDA",IF(BB429&gt;=-5,"POR VENCER","AL DÍA"))))</f>
        <v>AL DÍA</v>
      </c>
      <c r="BG429">
        <f>IF(N($H429)&lt;9,"",IF(BA429="","",BA429+31))</f>
        <v>46398</v>
      </c>
      <c r="BH429">
        <f>IF(BG429="","",TODAY()-BG429)</f>
        <v>-80</v>
      </c>
      <c r="BK429" t="str">
        <f>IF(BG429="","SIN ESTADO",IF(BI429&lt;&gt;"","PAGA",IF(BH429&gt;0,"VENCIDA",IF(BH429&gt;=-5,"POR VENCER","AL DÍA"))))</f>
        <v>AL DÍA</v>
      </c>
      <c r="BM429">
        <f>IF(N($H429)&lt;10,"",IF(BG429="","",BG429+31))</f>
        <v>46429</v>
      </c>
      <c r="BN429">
        <f>IF(BM429="","",TODAY()-BM429)</f>
        <v>-111</v>
      </c>
      <c r="BQ429" t="str">
        <f>IF(BM429="","SIN ESTADO",IF(BO429&lt;&gt;"","PAGA",IF(BN429&gt;0,"VENCIDA",IF(BN429&gt;=-5,"POR VENCER","AL DÍA"))))</f>
        <v>AL DÍA</v>
      </c>
      <c r="BS429">
        <f>IF(N($H429)&lt;11,"",IF(BM429="","",BM429+31))</f>
        <v>46460</v>
      </c>
      <c r="BT429">
        <f>IF(BS429="","",TODAY()-BS429)</f>
        <v>-142</v>
      </c>
      <c r="BW429" t="str">
        <f>IF(BS429="","SIN ESTADO",IF(BU429&lt;&gt;"","PAGA",IF(BT429&gt;0,"VENCIDA",IF(BT429&gt;=-5,"POR VENCER","AL DÍA"))))</f>
        <v>AL DÍA</v>
      </c>
      <c r="BY429">
        <f>IF(N($H429)&lt;12,"",IF(BS429="","",BS429+31))</f>
        <v>46491</v>
      </c>
      <c r="BZ429">
        <f>IF(BY429="","",TODAY()-BY429)</f>
        <v>-173</v>
      </c>
      <c r="CC429" t="str">
        <f>IF(BY429="","SIN ESTADO",IF(CA429&lt;&gt;"","PAGA",IF(BZ429&gt;0,"VENCIDA",IF(BZ429&gt;=-5,"POR VENCER","AL DÍA"))))</f>
        <v>AL DÍA</v>
      </c>
      <c r="CE429">
        <f>IF(N($H429)&lt;13,"",IF(BY429="","",BY429+31))</f>
        <v>46522</v>
      </c>
      <c r="CF429">
        <f>IF(CE429="","",TODAY()-CE429)</f>
        <v>-204</v>
      </c>
      <c r="CI429" t="str">
        <f>IF(CE429="","SIN ESTADO",IF(CG429&lt;&gt;"","PAGA",IF(CF429&gt;0,"VENCIDA",IF(CF429&gt;=-5,"POR VENCER","AL DÍA"))))</f>
        <v>AL DÍA</v>
      </c>
      <c r="CK429">
        <f>IF(N($H429)&lt;14,"",IF(CE429="","",CE429+31))</f>
        <v>46553</v>
      </c>
      <c r="CL429">
        <f>IF(CK429="","",TODAY()-CK429)</f>
        <v>-235</v>
      </c>
      <c r="CO429" t="str">
        <f>IF(CK429="","SIN ESTADO",IF(CM429&lt;&gt;"","PAGA",IF(CL429&gt;0,"VENCIDA",IF(CL429&gt;=-5,"POR VENCER","AL DÍA"))))</f>
        <v>AL DÍA</v>
      </c>
      <c r="CQ429">
        <f>IF(N($H429)&lt;15,"",IF(CK429="","",CK429+31))</f>
        <v>46584</v>
      </c>
      <c r="CR429">
        <f>IF(CQ429="","",TODAY()-CQ429)</f>
        <v>-266</v>
      </c>
      <c r="CU429" t="str">
        <f>IF(CQ429="","SIN ESTADO",IF(CS429&lt;&gt;"","PAGA",IF(CR429&gt;0,"VENCIDA",IF(CR429&gt;=-5,"POR VENCER","AL DÍA"))))</f>
        <v>AL DÍA</v>
      </c>
      <c r="CW429">
        <f>IF(N($H429)&lt;16,"",IF(CQ429="","",CQ429+31))</f>
        <v>46615</v>
      </c>
      <c r="CX429">
        <f>IF(CW429="","",TODAY()-CW429)</f>
        <v>-297</v>
      </c>
      <c r="DA429" t="str">
        <f>IF(CW429="","SIN ESTADO",IF(CY429&lt;&gt;"","PAGA",IF(CX429&gt;0,"VENCIDA",IF(CX429&gt;=-5,"POR VENCER","AL DÍA"))))</f>
        <v>AL DÍA</v>
      </c>
      <c r="DC429">
        <f>IF(N($H429)&lt;17,"",IF(CW429="","",CW429+31))</f>
        <v>46646</v>
      </c>
      <c r="DD429">
        <f>IF(DC429="","",TODAY()-DC429)</f>
        <v>-328</v>
      </c>
      <c r="DG429" t="str">
        <f>IF(DC429="","SIN ESTADO",IF(DE429&lt;&gt;"","PAGA",IF(DD429&gt;0,"VENCIDA",IF(DD429&gt;=-5,"POR VENCER","AL DÍA"))))</f>
        <v>AL DÍA</v>
      </c>
      <c r="DI429">
        <f>IF(N($H429)&lt;18,"",IF(DC429="","",DC429+31))</f>
        <v>46677</v>
      </c>
      <c r="DJ429">
        <f>IF(DI429="","",TODAY()-DI429)</f>
        <v>-359</v>
      </c>
      <c r="DM429" t="str">
        <f>IF(DI429="","SIN ESTADO",IF(DK429&lt;&gt;"","PAGA",IF(DJ429&gt;0,"VENCIDA",IF(DJ429&gt;=-5,"POR VENCER","AL DÍA"))))</f>
        <v>AL DÍA</v>
      </c>
      <c r="DO429">
        <f>IF(N($H429)&lt;19,"",IF(DI429="","",DI429+31))</f>
        <v>46708</v>
      </c>
      <c r="DP429">
        <f>IF(DO429="","",TODAY()-DO429)</f>
        <v>-390</v>
      </c>
      <c r="DS429" t="str">
        <f>IF(DO429="","SIN ESTADO",IF(DQ429&lt;&gt;"","PAGA",IF(DP429&gt;0,"VENCIDA",IF(DP429&gt;=-5,"POR VENCER","AL DÍA"))))</f>
        <v>AL DÍA</v>
      </c>
      <c r="DU429">
        <f>IF(N($H429)&lt;20,"",IF(DO429="","",DO429+31))</f>
        <v>46739</v>
      </c>
      <c r="DV429">
        <f>IF(DU429="","",TODAY()-DU429)</f>
        <v>-421</v>
      </c>
      <c r="DY429" t="str">
        <f>IF(DU429="","SIN ESTADO",IF(DW429&lt;&gt;"","PAGA",IF(DV429&gt;0,"VENCIDA",IF(DV429&gt;=-5,"POR VENCER","AL DÍA"))))</f>
        <v>AL DÍA</v>
      </c>
      <c r="EA429">
        <f>IF(N($H429)&lt;21,"",IF(DU429="","",DU429+31))</f>
        <v>46770</v>
      </c>
      <c r="EB429">
        <f>IF(EA429="","",TODAY()-EA429)</f>
        <v>-452</v>
      </c>
      <c r="EE429" t="str">
        <f>IF(EA429="","SIN ESTADO",IF(EC429&lt;&gt;"","PAGA",IF(EB429&gt;0,"VENCIDA",IF(EB429&gt;=-5,"POR VENCER","AL DÍA"))))</f>
        <v>AL DÍA</v>
      </c>
      <c r="EG429">
        <f>IF(N($H429)&lt;22,"",IF(EA429="","",EA429+31))</f>
        <v>46801</v>
      </c>
      <c r="EH429">
        <f>IF(EG429="","",TODAY()-EG429)</f>
        <v>-483</v>
      </c>
      <c r="EK429" t="str">
        <f>IF(EG429="","SIN ESTADO",IF(EI429&lt;&gt;"","PAGA",IF(EH429&gt;0,"VENCIDA",IF(EH429&gt;=-5,"POR VENCER","AL DÍA"))))</f>
        <v>AL DÍA</v>
      </c>
      <c r="EM429">
        <f>IF(N($H429)&lt;23,"",IF(EG429="","",EG429+31))</f>
        <v>46832</v>
      </c>
      <c r="EN429">
        <f>IF(EM429="","",TODAY()-EM429)</f>
        <v>-514</v>
      </c>
      <c r="EQ429" t="str">
        <f>IF(EM429="","SIN ESTADO",IF(EO429&lt;&gt;"","PAGA",IF(EN429&gt;0,"VENCIDA",IF(EN429&gt;=-5,"POR VENCER","AL DÍA"))))</f>
        <v>AL DÍA</v>
      </c>
      <c r="ES429">
        <f>IF(N($H429)&lt;24,"",IF(EM429="","",EM429+31))</f>
        <v>46863</v>
      </c>
      <c r="ET429">
        <f>IF(ES429="","",TODAY()-ES429)</f>
        <v>-545</v>
      </c>
      <c r="EW429" t="str">
        <f>IF(ES429="","SIN ESTADO",IF(EU429&lt;&gt;"","PAGA",IF(ET429&gt;0,"VENCIDA",IF(ET429&gt;=-5,"POR VENCER","AL DÍA"))))</f>
        <v>AL DÍA</v>
      </c>
      <c r="EY429" t="str">
        <f>IF(N($H429)&lt;25,"",IF(ES429="","",ES429+31))</f>
        <v/>
      </c>
      <c r="EZ429" t="str">
        <f>IF(EY429="","",TODAY()-EY429)</f>
        <v/>
      </c>
      <c r="FC429" t="str">
        <f>IF(EY429="","SIN ESTADO",IF(FA429&lt;&gt;"","PAGA",IF(EZ429&gt;0,"VENCIDA",IF(EZ429&gt;=-5,"POR VENCER","AL DÍA"))))</f>
        <v>SIN ESTADO</v>
      </c>
      <c r="FE429" t="str">
        <f>IF(N($H429)&lt;26,"",IF(EY429="","",EY429+31))</f>
        <v/>
      </c>
      <c r="FF429" t="str">
        <f>IF(FE429="","",TODAY()-FE429)</f>
        <v/>
      </c>
      <c r="FI429" t="str">
        <f>IF(FE429="","SIN ESTADO",IF(FG429&lt;&gt;"","PAGA",IF(FF429&gt;0,"VENCIDA",IF(FF429&gt;=-5,"POR VENCER","AL DÍA"))))</f>
        <v>SIN ESTADO</v>
      </c>
      <c r="FK429" t="str">
        <f>IF(N($H429)&lt;27,"",IF(FE429="","",FE429+31))</f>
        <v/>
      </c>
      <c r="FL429" t="str">
        <f>IF(FK429="","",TODAY()-FK429)</f>
        <v/>
      </c>
      <c r="FO429" t="str">
        <f>IF(FK429="","SIN ESTADO",IF(FM429&lt;&gt;"","PAGA",IF(FL429&gt;0,"VENCIDA",IF(FL429&gt;=-5,"POR VENCER","AL DÍA"))))</f>
        <v>SIN ESTADO</v>
      </c>
      <c r="FQ429" t="str">
        <f>IF(N($H429)&lt;28,"",IF(FK429="","",FK429+31))</f>
        <v/>
      </c>
      <c r="FR429" t="str">
        <f>IF(FQ429="","",TODAY()-FQ429)</f>
        <v/>
      </c>
      <c r="FU429" t="str">
        <f>IF(FQ429="","SIN ESTADO",IF(FS429&lt;&gt;"","PAGA",IF(FR429&gt;0,"VENCIDA",IF(FR429&gt;=-5,"POR VENCER","AL DÍA"))))</f>
        <v>SIN ESTADO</v>
      </c>
      <c r="FW429" t="str">
        <f>IF(N($H429)&lt;29,"",IF(FQ429="","",FQ429+31))</f>
        <v/>
      </c>
      <c r="FX429" t="str">
        <f>IF(FW429="","",TODAY()-FW429)</f>
        <v/>
      </c>
      <c r="GA429" t="str">
        <f>IF(FW429="","SIN ESTADO",IF(FY429&lt;&gt;"","PAGA",IF(FX429&gt;0,"VENCIDA",IF(FX429&gt;=-5,"POR VENCER","AL DÍA"))))</f>
        <v>SIN ESTADO</v>
      </c>
      <c r="GC429" t="str">
        <f>IF(N($H429)&lt;30,"",IF(FW429="","",FW429+31))</f>
        <v/>
      </c>
      <c r="GD429" t="str">
        <f>IF(GC429="","",TODAY()-GC429)</f>
        <v/>
      </c>
      <c r="GG429" t="str">
        <f>IF(GC429="","SIN ESTADO",IF(GE429&lt;&gt;"","PAGA",IF(GD429&gt;0,"VENCIDA",IF(GD429&gt;=-5,"POR VENCER","AL DÍA"))))</f>
        <v>SIN ESTADO</v>
      </c>
      <c r="GI429" t="str">
        <f>IF(N($H429)&lt;31,"",IF(GC429="","",GC429+31))</f>
        <v/>
      </c>
      <c r="GJ429" t="str">
        <f>IF(GI429="","",TODAY()-GI429)</f>
        <v/>
      </c>
      <c r="GM429" t="str">
        <f>IF(GI429="","SIN ESTADO",IF(GK429&lt;&gt;"","PAGA",IF(GJ429&gt;0,"VENCIDA",IF(GJ429&gt;=-5,"POR VENCER","AL DÍA"))))</f>
        <v>SIN ESTADO</v>
      </c>
      <c r="GO429" t="str">
        <f>IF(N($H429)&lt;32,"",IF(GI429="","",GI429+31))</f>
        <v/>
      </c>
      <c r="GP429" t="str">
        <f>IF(GO429="","",TODAY()-GO429)</f>
        <v/>
      </c>
      <c r="GS429" t="str">
        <f>IF(GO429="","SIN ESTADO",IF(GQ429&lt;&gt;"","PAGA",IF(GP429&gt;0,"VENCIDA",IF(GP429&gt;=-5,"POR VENCER","AL DÍA"))))</f>
        <v>SIN ESTADO</v>
      </c>
      <c r="GU429" t="str">
        <f>IF(N($H429)&lt;33,"",IF(GO429="","",GO429+31))</f>
        <v/>
      </c>
      <c r="GV429" t="str">
        <f>IF(GU429="","",TODAY()-GU429)</f>
        <v/>
      </c>
      <c r="GY429" t="str">
        <f>IF(GU429="","SIN ESTADO",IF(GW429&lt;&gt;"","PAGA",IF(GV429&gt;0,"VENCIDA",IF(GV429&gt;=-5,"POR VENCER","AL DÍA"))))</f>
        <v>SIN ESTADO</v>
      </c>
      <c r="HA429" t="str">
        <f>IF(N($H429)&lt;34,"",IF(GU429="","",GU429+31))</f>
        <v/>
      </c>
      <c r="HB429" t="str">
        <f>IF(HA429="","",TODAY()-HA429)</f>
        <v/>
      </c>
      <c r="HE429" t="str">
        <f>IF(HA429="","SIN ESTADO",IF(HC429&lt;&gt;"","PAGA",IF(HB429&gt;0,"VENCIDA",IF(HB429&gt;=-5,"POR VENCER","AL DÍA"))))</f>
        <v>SIN ESTADO</v>
      </c>
      <c r="HG429" t="str">
        <f>IF(N($H429)&lt;35,"",IF(HA429="","",HA429+31))</f>
        <v/>
      </c>
      <c r="HH429" t="str">
        <f>IF(HG429="","",TODAY()-HG429)</f>
        <v/>
      </c>
      <c r="HK429" t="str">
        <f>IF(HG429="","SIN ESTADO",IF(HI429&lt;&gt;"","PAGA",IF(HH429&gt;0,"VENCIDA",IF(HH429&gt;=-5,"POR VENCER","AL DÍA"))))</f>
        <v>SIN ESTADO</v>
      </c>
      <c r="HM429" t="str">
        <f>IF(N($H429)&lt;36,"",IF(HG429="","",HG429+31))</f>
        <v/>
      </c>
      <c r="HN429" t="str">
        <f>IF(HM429="","",TODAY()-HM429)</f>
        <v/>
      </c>
      <c r="HQ429" t="str">
        <f>IF(HM429="","SIN ESTADO",IF(HO429&lt;&gt;"","PAGA",IF(HN429&gt;0,"VENCIDA",IF(HN429&gt;=-5,"POR VENCER","AL DÍA"))))</f>
        <v>SIN ESTADO</v>
      </c>
      <c r="HS429">
        <f>N429+T429+Z429+AF429+AL429+AR429+AX429+BD429+BJ429+BP429+BV429+CB429+CH429+CN429+CT429+CZ429+DF429+DL429+DR429+DX429+ED429+EJ429+EP429+EV429+FB429+FH429+FN429+FT429+FZ429+GF429+GL429+GR429+GX429+HD429+HJ429+HP429</f>
        <v>4000000</v>
      </c>
      <c r="HU429">
        <f>IFERROR(N($J429),0)</f>
        <v>1000000</v>
      </c>
      <c r="HW429">
        <f>SUMPRODUCT((MOD(COLUMN($M429:$HR429)-COLUMN($M429),6)=0)*ISNUMBER($M429:$HR429)*($M429:$HR429&gt;=RESUMEN!$C$26)*($M429:$HR429&lt;=RESUMEN!$C$27)*IFERROR(N($N429:$HS429),0))</f>
        <v>1000000</v>
      </c>
      <c r="HX429">
        <f>SUMPRODUCT((MOD(COLUMN($M429:$HR429)-COLUMN($M429),6)=0)*ISNUMBER($M429:$HR429)*($M429:$HR429&gt;=RESUMEN!$C$26)*($M429:$HR429&lt;=RESUMEN!$C$27))</f>
        <v>1</v>
      </c>
    </row>
    <row r="430">
      <c r="B430">
        <f>VENTAS!A429</f>
        <v>427</v>
      </c>
      <c r="C430" t="str">
        <f>VENTAS!B429</f>
        <v xml:space="preserve">LC2 - 40 - 17 </v>
      </c>
      <c r="D430" t="str">
        <f>VENTAS!C429</f>
        <v>VENDIDO</v>
      </c>
      <c r="E430">
        <f>VENTAS!D429</f>
        <v>28000000</v>
      </c>
      <c r="F430">
        <f>VENTAS!J429</f>
        <v>19000000</v>
      </c>
      <c r="G430">
        <f>VENTAS!F429</f>
        <v>46098</v>
      </c>
      <c r="H430">
        <f>VENTAS!K429</f>
        <v>24</v>
      </c>
      <c r="I430" t="str">
        <f>VENTAS!M429</f>
        <v xml:space="preserve">17 DE CADA MES </v>
      </c>
      <c r="J430">
        <f>VENTAS!L429</f>
        <v>791666.6666666666</v>
      </c>
      <c r="K430">
        <f>IF(N($H430)&lt;1,"",$G430+31)</f>
        <v>46129</v>
      </c>
      <c r="L430">
        <f>IF(K430="","",TODAY()-K430)</f>
        <v>189</v>
      </c>
      <c r="M430">
        <v>46128</v>
      </c>
      <c r="N430">
        <v>791000</v>
      </c>
      <c r="O430" t="str">
        <f>IF(K430="","SIN ESTADO",IF(M430&lt;&gt;"","PAGA",IF(L430&gt;0,"VENCIDA",IF(L430&gt;=-5,"POR VENCER","AL DÍA"))))</f>
        <v>PAGA</v>
      </c>
      <c r="P430" t="str">
        <v>TRANSFERENCIA</v>
      </c>
      <c r="Q430">
        <f>IF(N($H430)&lt;2,"",IF(K430="","",K430+31))</f>
        <v>46160</v>
      </c>
      <c r="R430">
        <f>IF(Q430="","",TODAY()-Q430)</f>
        <v>158</v>
      </c>
      <c r="S430">
        <v>46158</v>
      </c>
      <c r="T430">
        <v>791700</v>
      </c>
      <c r="U430" t="str">
        <f>IF(Q430="","SIN ESTADO",IF(S430&lt;&gt;"","PAGA",IF(R430&gt;0,"VENCIDA",IF(R430&gt;=-5,"POR VENCER","AL DÍA"))))</f>
        <v>PAGA</v>
      </c>
      <c r="V430" t="str">
        <v>TRANSFERENCIA</v>
      </c>
      <c r="W430">
        <f>IF(N($H430)&lt;3,"",IF(Q430="","",Q430+31))</f>
        <v>46191</v>
      </c>
      <c r="X430">
        <f>IF(W430="","",TODAY()-W430)</f>
        <v>127</v>
      </c>
      <c r="Y430">
        <v>46189</v>
      </c>
      <c r="Z430">
        <v>791700</v>
      </c>
      <c r="AA430" t="str">
        <f>IF(W430="","SIN ESTADO",IF(Y430&lt;&gt;"","PAGA",IF(X430&gt;0,"VENCIDA",IF(X430&gt;=-5,"POR VENCER","AL DÍA"))))</f>
        <v>PAGA</v>
      </c>
      <c r="AB430" t="str">
        <v>TRANSFERENCIA</v>
      </c>
      <c r="AC430">
        <f>IF(N($H430)&lt;4,"",IF(W430="","",W430+31))</f>
        <v>46222</v>
      </c>
      <c r="AD430">
        <f>IF(AC430="","",TODAY()-AC430)</f>
        <v>96</v>
      </c>
      <c r="AE430">
        <v>46219</v>
      </c>
      <c r="AF430">
        <v>791700</v>
      </c>
      <c r="AG430" t="str">
        <f>IF(AC430="","SIN ESTADO",IF(AE430&lt;&gt;"","PAGA",IF(AD430&gt;0,"VENCIDA",IF(AD430&gt;=-5,"POR VENCER","AL DÍA"))))</f>
        <v>PAGA</v>
      </c>
      <c r="AH430" t="str">
        <v>TRANSFERENCIA</v>
      </c>
      <c r="AI430">
        <f>IF(N($H430)&lt;5,"",IF(AC430="","",AC430+31))</f>
        <v>46253</v>
      </c>
      <c r="AJ430">
        <f>IF(AI430="","",TODAY()-AI430)</f>
        <v>65</v>
      </c>
      <c r="AK430">
        <v>46248</v>
      </c>
      <c r="AL430">
        <v>791700</v>
      </c>
      <c r="AM430" t="str">
        <f>IF(AI430="","SIN ESTADO",IF(AK430&lt;&gt;"","PAGA",IF(AJ430&gt;0,"VENCIDA",IF(AJ430&gt;=-5,"POR VENCER","AL DÍA"))))</f>
        <v>PAGA</v>
      </c>
      <c r="AN430" t="str">
        <v>TRANSFERENCIA</v>
      </c>
      <c r="AO430">
        <f>IF(N($H430)&lt;6,"",IF(AI430="","",AI430+31))</f>
        <v>46284</v>
      </c>
      <c r="AP430">
        <f>IF(AO430="","",TODAY()-AO430)</f>
        <v>34</v>
      </c>
      <c r="AS430" t="str">
        <f>IF(AO430="","SIN ESTADO",IF(AQ430&lt;&gt;"","PAGA",IF(AP430&gt;0,"VENCIDA",IF(AP430&gt;=-5,"POR VENCER","AL DÍA"))))</f>
        <v>VENCIDA</v>
      </c>
      <c r="AU430">
        <f>IF(N($H430)&lt;7,"",IF(AO430="","",AO430+31))</f>
        <v>46315</v>
      </c>
      <c r="AV430">
        <f>IF(AU430="","",TODAY()-AU430)</f>
        <v>3</v>
      </c>
      <c r="AY430" t="str">
        <f>IF(AU430="","SIN ESTADO",IF(AW430&lt;&gt;"","PAGA",IF(AV430&gt;0,"VENCIDA",IF(AV430&gt;=-5,"POR VENCER","AL DÍA"))))</f>
        <v>VENCIDA</v>
      </c>
      <c r="BA430">
        <f>IF(N($H430)&lt;8,"",IF(AU430="","",AU430+31))</f>
        <v>46346</v>
      </c>
      <c r="BB430">
        <f>IF(BA430="","",TODAY()-BA430)</f>
        <v>-28</v>
      </c>
      <c r="BE430" t="str">
        <f>IF(BA430="","SIN ESTADO",IF(BC430&lt;&gt;"","PAGA",IF(BB430&gt;0,"VENCIDA",IF(BB430&gt;=-5,"POR VENCER","AL DÍA"))))</f>
        <v>AL DÍA</v>
      </c>
      <c r="BG430">
        <f>IF(N($H430)&lt;9,"",IF(BA430="","",BA430+31))</f>
        <v>46377</v>
      </c>
      <c r="BH430">
        <f>IF(BG430="","",TODAY()-BG430)</f>
        <v>-59</v>
      </c>
      <c r="BK430" t="str">
        <f>IF(BG430="","SIN ESTADO",IF(BI430&lt;&gt;"","PAGA",IF(BH430&gt;0,"VENCIDA",IF(BH430&gt;=-5,"POR VENCER","AL DÍA"))))</f>
        <v>AL DÍA</v>
      </c>
      <c r="BM430">
        <f>IF(N($H430)&lt;10,"",IF(BG430="","",BG430+31))</f>
        <v>46408</v>
      </c>
      <c r="BN430">
        <f>IF(BM430="","",TODAY()-BM430)</f>
        <v>-90</v>
      </c>
      <c r="BQ430" t="str">
        <f>IF(BM430="","SIN ESTADO",IF(BO430&lt;&gt;"","PAGA",IF(BN430&gt;0,"VENCIDA",IF(BN430&gt;=-5,"POR VENCER","AL DÍA"))))</f>
        <v>AL DÍA</v>
      </c>
      <c r="BS430">
        <f>IF(N($H430)&lt;11,"",IF(BM430="","",BM430+31))</f>
        <v>46439</v>
      </c>
      <c r="BT430">
        <f>IF(BS430="","",TODAY()-BS430)</f>
        <v>-121</v>
      </c>
      <c r="BW430" t="str">
        <f>IF(BS430="","SIN ESTADO",IF(BU430&lt;&gt;"","PAGA",IF(BT430&gt;0,"VENCIDA",IF(BT430&gt;=-5,"POR VENCER","AL DÍA"))))</f>
        <v>AL DÍA</v>
      </c>
      <c r="BY430">
        <f>IF(N($H430)&lt;12,"",IF(BS430="","",BS430+31))</f>
        <v>46470</v>
      </c>
      <c r="BZ430">
        <f>IF(BY430="","",TODAY()-BY430)</f>
        <v>-152</v>
      </c>
      <c r="CC430" t="str">
        <f>IF(BY430="","SIN ESTADO",IF(CA430&lt;&gt;"","PAGA",IF(BZ430&gt;0,"VENCIDA",IF(BZ430&gt;=-5,"POR VENCER","AL DÍA"))))</f>
        <v>AL DÍA</v>
      </c>
      <c r="CE430">
        <f>IF(N($H430)&lt;13,"",IF(BY430="","",BY430+31))</f>
        <v>46501</v>
      </c>
      <c r="CF430">
        <f>IF(CE430="","",TODAY()-CE430)</f>
        <v>-183</v>
      </c>
      <c r="CI430" t="str">
        <f>IF(CE430="","SIN ESTADO",IF(CG430&lt;&gt;"","PAGA",IF(CF430&gt;0,"VENCIDA",IF(CF430&gt;=-5,"POR VENCER","AL DÍA"))))</f>
        <v>AL DÍA</v>
      </c>
      <c r="CK430">
        <f>IF(N($H430)&lt;14,"",IF(CE430="","",CE430+31))</f>
        <v>46532</v>
      </c>
      <c r="CL430">
        <f>IF(CK430="","",TODAY()-CK430)</f>
        <v>-214</v>
      </c>
      <c r="CO430" t="str">
        <f>IF(CK430="","SIN ESTADO",IF(CM430&lt;&gt;"","PAGA",IF(CL430&gt;0,"VENCIDA",IF(CL430&gt;=-5,"POR VENCER","AL DÍA"))))</f>
        <v>AL DÍA</v>
      </c>
      <c r="CQ430">
        <f>IF(N($H430)&lt;15,"",IF(CK430="","",CK430+31))</f>
        <v>46563</v>
      </c>
      <c r="CR430">
        <f>IF(CQ430="","",TODAY()-CQ430)</f>
        <v>-245</v>
      </c>
      <c r="CU430" t="str">
        <f>IF(CQ430="","SIN ESTADO",IF(CS430&lt;&gt;"","PAGA",IF(CR430&gt;0,"VENCIDA",IF(CR430&gt;=-5,"POR VENCER","AL DÍA"))))</f>
        <v>AL DÍA</v>
      </c>
      <c r="CW430">
        <f>IF(N($H430)&lt;16,"",IF(CQ430="","",CQ430+31))</f>
        <v>46594</v>
      </c>
      <c r="CX430">
        <f>IF(CW430="","",TODAY()-CW430)</f>
        <v>-276</v>
      </c>
      <c r="DA430" t="str">
        <f>IF(CW430="","SIN ESTADO",IF(CY430&lt;&gt;"","PAGA",IF(CX430&gt;0,"VENCIDA",IF(CX430&gt;=-5,"POR VENCER","AL DÍA"))))</f>
        <v>AL DÍA</v>
      </c>
      <c r="DC430">
        <f>IF(N($H430)&lt;17,"",IF(CW430="","",CW430+31))</f>
        <v>46625</v>
      </c>
      <c r="DD430">
        <f>IF(DC430="","",TODAY()-DC430)</f>
        <v>-307</v>
      </c>
      <c r="DG430" t="str">
        <f>IF(DC430="","SIN ESTADO",IF(DE430&lt;&gt;"","PAGA",IF(DD430&gt;0,"VENCIDA",IF(DD430&gt;=-5,"POR VENCER","AL DÍA"))))</f>
        <v>AL DÍA</v>
      </c>
      <c r="DI430">
        <f>IF(N($H430)&lt;18,"",IF(DC430="","",DC430+31))</f>
        <v>46656</v>
      </c>
      <c r="DJ430">
        <f>IF(DI430="","",TODAY()-DI430)</f>
        <v>-338</v>
      </c>
      <c r="DM430" t="str">
        <f>IF(DI430="","SIN ESTADO",IF(DK430&lt;&gt;"","PAGA",IF(DJ430&gt;0,"VENCIDA",IF(DJ430&gt;=-5,"POR VENCER","AL DÍA"))))</f>
        <v>AL DÍA</v>
      </c>
      <c r="DO430">
        <f>IF(N($H430)&lt;19,"",IF(DI430="","",DI430+31))</f>
        <v>46687</v>
      </c>
      <c r="DP430">
        <f>IF(DO430="","",TODAY()-DO430)</f>
        <v>-369</v>
      </c>
      <c r="DS430" t="str">
        <f>IF(DO430="","SIN ESTADO",IF(DQ430&lt;&gt;"","PAGA",IF(DP430&gt;0,"VENCIDA",IF(DP430&gt;=-5,"POR VENCER","AL DÍA"))))</f>
        <v>AL DÍA</v>
      </c>
      <c r="DU430">
        <f>IF(N($H430)&lt;20,"",IF(DO430="","",DO430+31))</f>
        <v>46718</v>
      </c>
      <c r="DV430">
        <f>IF(DU430="","",TODAY()-DU430)</f>
        <v>-400</v>
      </c>
      <c r="DY430" t="str">
        <f>IF(DU430="","SIN ESTADO",IF(DW430&lt;&gt;"","PAGA",IF(DV430&gt;0,"VENCIDA",IF(DV430&gt;=-5,"POR VENCER","AL DÍA"))))</f>
        <v>AL DÍA</v>
      </c>
      <c r="EA430">
        <f>IF(N($H430)&lt;21,"",IF(DU430="","",DU430+31))</f>
        <v>46749</v>
      </c>
      <c r="EB430">
        <f>IF(EA430="","",TODAY()-EA430)</f>
        <v>-431</v>
      </c>
      <c r="EE430" t="str">
        <f>IF(EA430="","SIN ESTADO",IF(EC430&lt;&gt;"","PAGA",IF(EB430&gt;0,"VENCIDA",IF(EB430&gt;=-5,"POR VENCER","AL DÍA"))))</f>
        <v>AL DÍA</v>
      </c>
      <c r="EG430">
        <f>IF(N($H430)&lt;22,"",IF(EA430="","",EA430+31))</f>
        <v>46780</v>
      </c>
      <c r="EH430">
        <f>IF(EG430="","",TODAY()-EG430)</f>
        <v>-462</v>
      </c>
      <c r="EK430" t="str">
        <f>IF(EG430="","SIN ESTADO",IF(EI430&lt;&gt;"","PAGA",IF(EH430&gt;0,"VENCIDA",IF(EH430&gt;=-5,"POR VENCER","AL DÍA"))))</f>
        <v>AL DÍA</v>
      </c>
      <c r="EM430">
        <f>IF(N($H430)&lt;23,"",IF(EG430="","",EG430+31))</f>
        <v>46811</v>
      </c>
      <c r="EN430">
        <f>IF(EM430="","",TODAY()-EM430)</f>
        <v>-493</v>
      </c>
      <c r="EQ430" t="str">
        <f>IF(EM430="","SIN ESTADO",IF(EO430&lt;&gt;"","PAGA",IF(EN430&gt;0,"VENCIDA",IF(EN430&gt;=-5,"POR VENCER","AL DÍA"))))</f>
        <v>AL DÍA</v>
      </c>
      <c r="ES430">
        <f>IF(N($H430)&lt;24,"",IF(EM430="","",EM430+31))</f>
        <v>46842</v>
      </c>
      <c r="ET430">
        <f>IF(ES430="","",TODAY()-ES430)</f>
        <v>-524</v>
      </c>
      <c r="EW430" t="str">
        <f>IF(ES430="","SIN ESTADO",IF(EU430&lt;&gt;"","PAGA",IF(ET430&gt;0,"VENCIDA",IF(ET430&gt;=-5,"POR VENCER","AL DÍA"))))</f>
        <v>AL DÍA</v>
      </c>
      <c r="EY430" t="str">
        <f>IF(N($H430)&lt;25,"",IF(ES430="","",ES430+31))</f>
        <v/>
      </c>
      <c r="EZ430" t="str">
        <f>IF(EY430="","",TODAY()-EY430)</f>
        <v/>
      </c>
      <c r="FC430" t="str">
        <f>IF(EY430="","SIN ESTADO",IF(FA430&lt;&gt;"","PAGA",IF(EZ430&gt;0,"VENCIDA",IF(EZ430&gt;=-5,"POR VENCER","AL DÍA"))))</f>
        <v>SIN ESTADO</v>
      </c>
      <c r="FE430" t="str">
        <f>IF(N($H430)&lt;26,"",IF(EY430="","",EY430+31))</f>
        <v/>
      </c>
      <c r="FF430" t="str">
        <f>IF(FE430="","",TODAY()-FE430)</f>
        <v/>
      </c>
      <c r="FI430" t="str">
        <f>IF(FE430="","SIN ESTADO",IF(FG430&lt;&gt;"","PAGA",IF(FF430&gt;0,"VENCIDA",IF(FF430&gt;=-5,"POR VENCER","AL DÍA"))))</f>
        <v>SIN ESTADO</v>
      </c>
      <c r="FK430" t="str">
        <f>IF(N($H430)&lt;27,"",IF(FE430="","",FE430+31))</f>
        <v/>
      </c>
      <c r="FL430" t="str">
        <f>IF(FK430="","",TODAY()-FK430)</f>
        <v/>
      </c>
      <c r="FO430" t="str">
        <f>IF(FK430="","SIN ESTADO",IF(FM430&lt;&gt;"","PAGA",IF(FL430&gt;0,"VENCIDA",IF(FL430&gt;=-5,"POR VENCER","AL DÍA"))))</f>
        <v>SIN ESTADO</v>
      </c>
      <c r="FQ430" t="str">
        <f>IF(N($H430)&lt;28,"",IF(FK430="","",FK430+31))</f>
        <v/>
      </c>
      <c r="FR430" t="str">
        <f>IF(FQ430="","",TODAY()-FQ430)</f>
        <v/>
      </c>
      <c r="FU430" t="str">
        <f>IF(FQ430="","SIN ESTADO",IF(FS430&lt;&gt;"","PAGA",IF(FR430&gt;0,"VENCIDA",IF(FR430&gt;=-5,"POR VENCER","AL DÍA"))))</f>
        <v>SIN ESTADO</v>
      </c>
      <c r="FW430" t="str">
        <f>IF(N($H430)&lt;29,"",IF(FQ430="","",FQ430+31))</f>
        <v/>
      </c>
      <c r="FX430" t="str">
        <f>IF(FW430="","",TODAY()-FW430)</f>
        <v/>
      </c>
      <c r="GA430" t="str">
        <f>IF(FW430="","SIN ESTADO",IF(FY430&lt;&gt;"","PAGA",IF(FX430&gt;0,"VENCIDA",IF(FX430&gt;=-5,"POR VENCER","AL DÍA"))))</f>
        <v>SIN ESTADO</v>
      </c>
      <c r="GC430" t="str">
        <f>IF(N($H430)&lt;30,"",IF(FW430="","",FW430+31))</f>
        <v/>
      </c>
      <c r="GD430" t="str">
        <f>IF(GC430="","",TODAY()-GC430)</f>
        <v/>
      </c>
      <c r="GG430" t="str">
        <f>IF(GC430="","SIN ESTADO",IF(GE430&lt;&gt;"","PAGA",IF(GD430&gt;0,"VENCIDA",IF(GD430&gt;=-5,"POR VENCER","AL DÍA"))))</f>
        <v>SIN ESTADO</v>
      </c>
      <c r="GI430" t="str">
        <f>IF(N($H430)&lt;31,"",IF(GC430="","",GC430+31))</f>
        <v/>
      </c>
      <c r="GJ430" t="str">
        <f>IF(GI430="","",TODAY()-GI430)</f>
        <v/>
      </c>
      <c r="GM430" t="str">
        <f>IF(GI430="","SIN ESTADO",IF(GK430&lt;&gt;"","PAGA",IF(GJ430&gt;0,"VENCIDA",IF(GJ430&gt;=-5,"POR VENCER","AL DÍA"))))</f>
        <v>SIN ESTADO</v>
      </c>
      <c r="GO430" t="str">
        <f>IF(N($H430)&lt;32,"",IF(GI430="","",GI430+31))</f>
        <v/>
      </c>
      <c r="GP430" t="str">
        <f>IF(GO430="","",TODAY()-GO430)</f>
        <v/>
      </c>
      <c r="GS430" t="str">
        <f>IF(GO430="","SIN ESTADO",IF(GQ430&lt;&gt;"","PAGA",IF(GP430&gt;0,"VENCIDA",IF(GP430&gt;=-5,"POR VENCER","AL DÍA"))))</f>
        <v>SIN ESTADO</v>
      </c>
      <c r="GU430" t="str">
        <f>IF(N($H430)&lt;33,"",IF(GO430="","",GO430+31))</f>
        <v/>
      </c>
      <c r="GV430" t="str">
        <f>IF(GU430="","",TODAY()-GU430)</f>
        <v/>
      </c>
      <c r="GY430" t="str">
        <f>IF(GU430="","SIN ESTADO",IF(GW430&lt;&gt;"","PAGA",IF(GV430&gt;0,"VENCIDA",IF(GV430&gt;=-5,"POR VENCER","AL DÍA"))))</f>
        <v>SIN ESTADO</v>
      </c>
      <c r="HA430" t="str">
        <f>IF(N($H430)&lt;34,"",IF(GU430="","",GU430+31))</f>
        <v/>
      </c>
      <c r="HB430" t="str">
        <f>IF(HA430="","",TODAY()-HA430)</f>
        <v/>
      </c>
      <c r="HE430" t="str">
        <f>IF(HA430="","SIN ESTADO",IF(HC430&lt;&gt;"","PAGA",IF(HB430&gt;0,"VENCIDA",IF(HB430&gt;=-5,"POR VENCER","AL DÍA"))))</f>
        <v>SIN ESTADO</v>
      </c>
      <c r="HG430" t="str">
        <f>IF(N($H430)&lt;35,"",IF(HA430="","",HA430+31))</f>
        <v/>
      </c>
      <c r="HH430" t="str">
        <f>IF(HG430="","",TODAY()-HG430)</f>
        <v/>
      </c>
      <c r="HK430" t="str">
        <f>IF(HG430="","SIN ESTADO",IF(HI430&lt;&gt;"","PAGA",IF(HH430&gt;0,"VENCIDA",IF(HH430&gt;=-5,"POR VENCER","AL DÍA"))))</f>
        <v>SIN ESTADO</v>
      </c>
      <c r="HM430" t="str">
        <f>IF(N($H430)&lt;36,"",IF(HG430="","",HG430+31))</f>
        <v/>
      </c>
      <c r="HN430" t="str">
        <f>IF(HM430="","",TODAY()-HM430)</f>
        <v/>
      </c>
      <c r="HQ430" t="str">
        <f>IF(HM430="","SIN ESTADO",IF(HO430&lt;&gt;"","PAGA",IF(HN430&gt;0,"VENCIDA",IF(HN430&gt;=-5,"POR VENCER","AL DÍA"))))</f>
        <v>SIN ESTADO</v>
      </c>
      <c r="HS430">
        <f>N430+T430+Z430+AF430+AL430+AR430+AX430+BD430+BJ430+BP430+BV430+CB430+CH430+CN430+CT430+CZ430+DF430+DL430+DR430+DX430+ED430+EJ430+EP430+EV430+FB430+FH430+FN430+FT430+FZ430+GF430+GL430+GR430+GX430+HD430+HJ430+HP430</f>
        <v>3957800</v>
      </c>
      <c r="HU430">
        <f>IFERROR(N($J430),0)</f>
        <v>791666.6666666666</v>
      </c>
      <c r="HW430">
        <f>SUMPRODUCT((MOD(COLUMN($M430:$HR430)-COLUMN($M430),6)=0)*ISNUMBER($M430:$HR430)*($M430:$HR430&gt;=RESUMEN!$C$26)*($M430:$HR430&lt;=RESUMEN!$C$27)*IFERROR(N($N430:$HS430),0))</f>
        <v>791000</v>
      </c>
      <c r="HX430">
        <f>SUMPRODUCT((MOD(COLUMN($M430:$HR430)-COLUMN($M430),6)=0)*ISNUMBER($M430:$HR430)*($M430:$HR430&gt;=RESUMEN!$C$26)*($M430:$HR430&lt;=RESUMEN!$C$27))</f>
        <v>1</v>
      </c>
    </row>
    <row r="431">
      <c r="B431">
        <f>VENTAS!A430</f>
        <v>428</v>
      </c>
      <c r="C431" t="str">
        <f>VENTAS!B430</f>
        <v xml:space="preserve">LC2 - 40 - 18 </v>
      </c>
      <c r="D431" t="str">
        <f>VENTAS!C430</f>
        <v>VENDIDO</v>
      </c>
      <c r="E431">
        <f>VENTAS!D430</f>
        <v>28000000</v>
      </c>
      <c r="F431">
        <f>VENTAS!J430</f>
        <v>23000000</v>
      </c>
      <c r="G431">
        <f>VENTAS!F430</f>
        <v>46122</v>
      </c>
      <c r="H431">
        <f>VENTAS!K430</f>
        <v>24</v>
      </c>
      <c r="I431" t="str">
        <f>VENTAS!M430</f>
        <v xml:space="preserve">10 DE CADA MES </v>
      </c>
      <c r="J431">
        <f>VENTAS!L430</f>
        <v>958333.3333333334</v>
      </c>
      <c r="K431">
        <f>IF(N($H431)&lt;1,"",$G431+31)</f>
        <v>46153</v>
      </c>
      <c r="L431">
        <f>IF(K431="","",TODAY()-K431)</f>
        <v>165</v>
      </c>
      <c r="M431">
        <v>46131</v>
      </c>
      <c r="N431">
        <v>1000000</v>
      </c>
      <c r="O431" t="str">
        <f>IF(K431="","SIN ESTADO",IF(M431&lt;&gt;"","PAGA",IF(L431&gt;0,"VENCIDA",IF(L431&gt;=-5,"POR VENCER","AL DÍA"))))</f>
        <v>PAGA</v>
      </c>
      <c r="P431" t="str">
        <v>TRANSFERENCIA</v>
      </c>
      <c r="Q431">
        <f>IF(N($H431)&lt;2,"",IF(K431="","",K431+31))</f>
        <v>46184</v>
      </c>
      <c r="R431">
        <f>IF(Q431="","",TODAY()-Q431)</f>
        <v>134</v>
      </c>
      <c r="S431">
        <v>46193</v>
      </c>
      <c r="T431">
        <v>1000000</v>
      </c>
      <c r="U431" t="str">
        <f>IF(Q431="","SIN ESTADO",IF(S431&lt;&gt;"","PAGA",IF(R431&gt;0,"VENCIDA",IF(R431&gt;=-5,"POR VENCER","AL DÍA"))))</f>
        <v>PAGA</v>
      </c>
      <c r="V431" t="str">
        <v>TRANSFERENCIA</v>
      </c>
      <c r="W431">
        <f>IF(N($H431)&lt;3,"",IF(Q431="","",Q431+31))</f>
        <v>46215</v>
      </c>
      <c r="X431">
        <f>IF(W431="","",TODAY()-W431)</f>
        <v>103</v>
      </c>
      <c r="Y431">
        <v>46221</v>
      </c>
      <c r="Z431">
        <v>500000</v>
      </c>
      <c r="AA431" t="str">
        <f>IF(W431="","SIN ESTADO",IF(Y431&lt;&gt;"","PAGA",IF(X431&gt;0,"VENCIDA",IF(X431&gt;=-5,"POR VENCER","AL DÍA"))))</f>
        <v>PAGA</v>
      </c>
      <c r="AB431" t="str">
        <v>TRANSFERENCIA</v>
      </c>
      <c r="AC431">
        <f>IF(N($H431)&lt;4,"",IF(W431="","",W431+31))</f>
        <v>46246</v>
      </c>
      <c r="AD431">
        <f>IF(AC431="","",TODAY()-AC431)</f>
        <v>72</v>
      </c>
      <c r="AG431" t="str">
        <f>IF(AC431="","SIN ESTADO",IF(AE431&lt;&gt;"","PAGA",IF(AD431&gt;0,"VENCIDA",IF(AD431&gt;=-5,"POR VENCER","AL DÍA"))))</f>
        <v>VENCIDA</v>
      </c>
      <c r="AI431">
        <f>IF(N($H431)&lt;5,"",IF(AC431="","",AC431+31))</f>
        <v>46277</v>
      </c>
      <c r="AJ431">
        <f>IF(AI431="","",TODAY()-AI431)</f>
        <v>41</v>
      </c>
      <c r="AM431" t="str">
        <f>IF(AI431="","SIN ESTADO",IF(AK431&lt;&gt;"","PAGA",IF(AJ431&gt;0,"VENCIDA",IF(AJ431&gt;=-5,"POR VENCER","AL DÍA"))))</f>
        <v>VENCIDA</v>
      </c>
      <c r="AO431">
        <f>IF(N($H431)&lt;6,"",IF(AI431="","",AI431+31))</f>
        <v>46308</v>
      </c>
      <c r="AP431">
        <f>IF(AO431="","",TODAY()-AO431)</f>
        <v>10</v>
      </c>
      <c r="AS431" t="str">
        <f>IF(AO431="","SIN ESTADO",IF(AQ431&lt;&gt;"","PAGA",IF(AP431&gt;0,"VENCIDA",IF(AP431&gt;=-5,"POR VENCER","AL DÍA"))))</f>
        <v>VENCIDA</v>
      </c>
      <c r="AU431">
        <f>IF(N($H431)&lt;7,"",IF(AO431="","",AO431+31))</f>
        <v>46339</v>
      </c>
      <c r="AV431">
        <f>IF(AU431="","",TODAY()-AU431)</f>
        <v>-21</v>
      </c>
      <c r="AY431" t="str">
        <f>IF(AU431="","SIN ESTADO",IF(AW431&lt;&gt;"","PAGA",IF(AV431&gt;0,"VENCIDA",IF(AV431&gt;=-5,"POR VENCER","AL DÍA"))))</f>
        <v>AL DÍA</v>
      </c>
      <c r="BA431">
        <f>IF(N($H431)&lt;8,"",IF(AU431="","",AU431+31))</f>
        <v>46370</v>
      </c>
      <c r="BB431">
        <f>IF(BA431="","",TODAY()-BA431)</f>
        <v>-52</v>
      </c>
      <c r="BE431" t="str">
        <f>IF(BA431="","SIN ESTADO",IF(BC431&lt;&gt;"","PAGA",IF(BB431&gt;0,"VENCIDA",IF(BB431&gt;=-5,"POR VENCER","AL DÍA"))))</f>
        <v>AL DÍA</v>
      </c>
      <c r="BG431">
        <f>IF(N($H431)&lt;9,"",IF(BA431="","",BA431+31))</f>
        <v>46401</v>
      </c>
      <c r="BH431">
        <f>IF(BG431="","",TODAY()-BG431)</f>
        <v>-83</v>
      </c>
      <c r="BK431" t="str">
        <f>IF(BG431="","SIN ESTADO",IF(BI431&lt;&gt;"","PAGA",IF(BH431&gt;0,"VENCIDA",IF(BH431&gt;=-5,"POR VENCER","AL DÍA"))))</f>
        <v>AL DÍA</v>
      </c>
      <c r="BM431">
        <f>IF(N($H431)&lt;10,"",IF(BG431="","",BG431+31))</f>
        <v>46432</v>
      </c>
      <c r="BN431">
        <f>IF(BM431="","",TODAY()-BM431)</f>
        <v>-114</v>
      </c>
      <c r="BQ431" t="str">
        <f>IF(BM431="","SIN ESTADO",IF(BO431&lt;&gt;"","PAGA",IF(BN431&gt;0,"VENCIDA",IF(BN431&gt;=-5,"POR VENCER","AL DÍA"))))</f>
        <v>AL DÍA</v>
      </c>
      <c r="BS431">
        <f>IF(N($H431)&lt;11,"",IF(BM431="","",BM431+31))</f>
        <v>46463</v>
      </c>
      <c r="BT431">
        <f>IF(BS431="","",TODAY()-BS431)</f>
        <v>-145</v>
      </c>
      <c r="BW431" t="str">
        <f>IF(BS431="","SIN ESTADO",IF(BU431&lt;&gt;"","PAGA",IF(BT431&gt;0,"VENCIDA",IF(BT431&gt;=-5,"POR VENCER","AL DÍA"))))</f>
        <v>AL DÍA</v>
      </c>
      <c r="BY431">
        <f>IF(N($H431)&lt;12,"",IF(BS431="","",BS431+31))</f>
        <v>46494</v>
      </c>
      <c r="BZ431">
        <f>IF(BY431="","",TODAY()-BY431)</f>
        <v>-176</v>
      </c>
      <c r="CC431" t="str">
        <f>IF(BY431="","SIN ESTADO",IF(CA431&lt;&gt;"","PAGA",IF(BZ431&gt;0,"VENCIDA",IF(BZ431&gt;=-5,"POR VENCER","AL DÍA"))))</f>
        <v>AL DÍA</v>
      </c>
      <c r="CE431">
        <f>IF(N($H431)&lt;13,"",IF(BY431="","",BY431+31))</f>
        <v>46525</v>
      </c>
      <c r="CF431">
        <f>IF(CE431="","",TODAY()-CE431)</f>
        <v>-207</v>
      </c>
      <c r="CI431" t="str">
        <f>IF(CE431="","SIN ESTADO",IF(CG431&lt;&gt;"","PAGA",IF(CF431&gt;0,"VENCIDA",IF(CF431&gt;=-5,"POR VENCER","AL DÍA"))))</f>
        <v>AL DÍA</v>
      </c>
      <c r="CK431">
        <f>IF(N($H431)&lt;14,"",IF(CE431="","",CE431+31))</f>
        <v>46556</v>
      </c>
      <c r="CL431">
        <f>IF(CK431="","",TODAY()-CK431)</f>
        <v>-238</v>
      </c>
      <c r="CO431" t="str">
        <f>IF(CK431="","SIN ESTADO",IF(CM431&lt;&gt;"","PAGA",IF(CL431&gt;0,"VENCIDA",IF(CL431&gt;=-5,"POR VENCER","AL DÍA"))))</f>
        <v>AL DÍA</v>
      </c>
      <c r="CQ431">
        <f>IF(N($H431)&lt;15,"",IF(CK431="","",CK431+31))</f>
        <v>46587</v>
      </c>
      <c r="CR431">
        <f>IF(CQ431="","",TODAY()-CQ431)</f>
        <v>-269</v>
      </c>
      <c r="CU431" t="str">
        <f>IF(CQ431="","SIN ESTADO",IF(CS431&lt;&gt;"","PAGA",IF(CR431&gt;0,"VENCIDA",IF(CR431&gt;=-5,"POR VENCER","AL DÍA"))))</f>
        <v>AL DÍA</v>
      </c>
      <c r="CW431">
        <f>IF(N($H431)&lt;16,"",IF(CQ431="","",CQ431+31))</f>
        <v>46618</v>
      </c>
      <c r="CX431">
        <f>IF(CW431="","",TODAY()-CW431)</f>
        <v>-300</v>
      </c>
      <c r="DA431" t="str">
        <f>IF(CW431="","SIN ESTADO",IF(CY431&lt;&gt;"","PAGA",IF(CX431&gt;0,"VENCIDA",IF(CX431&gt;=-5,"POR VENCER","AL DÍA"))))</f>
        <v>AL DÍA</v>
      </c>
      <c r="DC431">
        <f>IF(N($H431)&lt;17,"",IF(CW431="","",CW431+31))</f>
        <v>46649</v>
      </c>
      <c r="DD431">
        <f>IF(DC431="","",TODAY()-DC431)</f>
        <v>-331</v>
      </c>
      <c r="DG431" t="str">
        <f>IF(DC431="","SIN ESTADO",IF(DE431&lt;&gt;"","PAGA",IF(DD431&gt;0,"VENCIDA",IF(DD431&gt;=-5,"POR VENCER","AL DÍA"))))</f>
        <v>AL DÍA</v>
      </c>
      <c r="DI431">
        <f>IF(N($H431)&lt;18,"",IF(DC431="","",DC431+31))</f>
        <v>46680</v>
      </c>
      <c r="DJ431">
        <f>IF(DI431="","",TODAY()-DI431)</f>
        <v>-362</v>
      </c>
      <c r="DM431" t="str">
        <f>IF(DI431="","SIN ESTADO",IF(DK431&lt;&gt;"","PAGA",IF(DJ431&gt;0,"VENCIDA",IF(DJ431&gt;=-5,"POR VENCER","AL DÍA"))))</f>
        <v>AL DÍA</v>
      </c>
      <c r="DO431">
        <f>IF(N($H431)&lt;19,"",IF(DI431="","",DI431+31))</f>
        <v>46711</v>
      </c>
      <c r="DP431">
        <f>IF(DO431="","",TODAY()-DO431)</f>
        <v>-393</v>
      </c>
      <c r="DS431" t="str">
        <f>IF(DO431="","SIN ESTADO",IF(DQ431&lt;&gt;"","PAGA",IF(DP431&gt;0,"VENCIDA",IF(DP431&gt;=-5,"POR VENCER","AL DÍA"))))</f>
        <v>AL DÍA</v>
      </c>
      <c r="DU431">
        <f>IF(N($H431)&lt;20,"",IF(DO431="","",DO431+31))</f>
        <v>46742</v>
      </c>
      <c r="DV431">
        <f>IF(DU431="","",TODAY()-DU431)</f>
        <v>-424</v>
      </c>
      <c r="DY431" t="str">
        <f>IF(DU431="","SIN ESTADO",IF(DW431&lt;&gt;"","PAGA",IF(DV431&gt;0,"VENCIDA",IF(DV431&gt;=-5,"POR VENCER","AL DÍA"))))</f>
        <v>AL DÍA</v>
      </c>
      <c r="EA431">
        <f>IF(N($H431)&lt;21,"",IF(DU431="","",DU431+31))</f>
        <v>46773</v>
      </c>
      <c r="EB431">
        <f>IF(EA431="","",TODAY()-EA431)</f>
        <v>-455</v>
      </c>
      <c r="EE431" t="str">
        <f>IF(EA431="","SIN ESTADO",IF(EC431&lt;&gt;"","PAGA",IF(EB431&gt;0,"VENCIDA",IF(EB431&gt;=-5,"POR VENCER","AL DÍA"))))</f>
        <v>AL DÍA</v>
      </c>
      <c r="EG431">
        <f>IF(N($H431)&lt;22,"",IF(EA431="","",EA431+31))</f>
        <v>46804</v>
      </c>
      <c r="EH431">
        <f>IF(EG431="","",TODAY()-EG431)</f>
        <v>-486</v>
      </c>
      <c r="EK431" t="str">
        <f>IF(EG431="","SIN ESTADO",IF(EI431&lt;&gt;"","PAGA",IF(EH431&gt;0,"VENCIDA",IF(EH431&gt;=-5,"POR VENCER","AL DÍA"))))</f>
        <v>AL DÍA</v>
      </c>
      <c r="EM431">
        <f>IF(N($H431)&lt;23,"",IF(EG431="","",EG431+31))</f>
        <v>46835</v>
      </c>
      <c r="EN431">
        <f>IF(EM431="","",TODAY()-EM431)</f>
        <v>-517</v>
      </c>
      <c r="EQ431" t="str">
        <f>IF(EM431="","SIN ESTADO",IF(EO431&lt;&gt;"","PAGA",IF(EN431&gt;0,"VENCIDA",IF(EN431&gt;=-5,"POR VENCER","AL DÍA"))))</f>
        <v>AL DÍA</v>
      </c>
      <c r="ES431">
        <f>IF(N($H431)&lt;24,"",IF(EM431="","",EM431+31))</f>
        <v>46866</v>
      </c>
      <c r="ET431">
        <f>IF(ES431="","",TODAY()-ES431)</f>
        <v>-548</v>
      </c>
      <c r="EW431" t="str">
        <f>IF(ES431="","SIN ESTADO",IF(EU431&lt;&gt;"","PAGA",IF(ET431&gt;0,"VENCIDA",IF(ET431&gt;=-5,"POR VENCER","AL DÍA"))))</f>
        <v>AL DÍA</v>
      </c>
      <c r="EY431" t="str">
        <f>IF(N($H431)&lt;25,"",IF(ES431="","",ES431+31))</f>
        <v/>
      </c>
      <c r="EZ431" t="str">
        <f>IF(EY431="","",TODAY()-EY431)</f>
        <v/>
      </c>
      <c r="FC431" t="str">
        <f>IF(EY431="","SIN ESTADO",IF(FA431&lt;&gt;"","PAGA",IF(EZ431&gt;0,"VENCIDA",IF(EZ431&gt;=-5,"POR VENCER","AL DÍA"))))</f>
        <v>SIN ESTADO</v>
      </c>
      <c r="FE431" t="str">
        <f>IF(N($H431)&lt;26,"",IF(EY431="","",EY431+31))</f>
        <v/>
      </c>
      <c r="FF431" t="str">
        <f>IF(FE431="","",TODAY()-FE431)</f>
        <v/>
      </c>
      <c r="FI431" t="str">
        <f>IF(FE431="","SIN ESTADO",IF(FG431&lt;&gt;"","PAGA",IF(FF431&gt;0,"VENCIDA",IF(FF431&gt;=-5,"POR VENCER","AL DÍA"))))</f>
        <v>SIN ESTADO</v>
      </c>
      <c r="FK431" t="str">
        <f>IF(N($H431)&lt;27,"",IF(FE431="","",FE431+31))</f>
        <v/>
      </c>
      <c r="FL431" t="str">
        <f>IF(FK431="","",TODAY()-FK431)</f>
        <v/>
      </c>
      <c r="FO431" t="str">
        <f>IF(FK431="","SIN ESTADO",IF(FM431&lt;&gt;"","PAGA",IF(FL431&gt;0,"VENCIDA",IF(FL431&gt;=-5,"POR VENCER","AL DÍA"))))</f>
        <v>SIN ESTADO</v>
      </c>
      <c r="FQ431" t="str">
        <f>IF(N($H431)&lt;28,"",IF(FK431="","",FK431+31))</f>
        <v/>
      </c>
      <c r="FR431" t="str">
        <f>IF(FQ431="","",TODAY()-FQ431)</f>
        <v/>
      </c>
      <c r="FU431" t="str">
        <f>IF(FQ431="","SIN ESTADO",IF(FS431&lt;&gt;"","PAGA",IF(FR431&gt;0,"VENCIDA",IF(FR431&gt;=-5,"POR VENCER","AL DÍA"))))</f>
        <v>SIN ESTADO</v>
      </c>
      <c r="FW431" t="str">
        <f>IF(N($H431)&lt;29,"",IF(FQ431="","",FQ431+31))</f>
        <v/>
      </c>
      <c r="FX431" t="str">
        <f>IF(FW431="","",TODAY()-FW431)</f>
        <v/>
      </c>
      <c r="GA431" t="str">
        <f>IF(FW431="","SIN ESTADO",IF(FY431&lt;&gt;"","PAGA",IF(FX431&gt;0,"VENCIDA",IF(FX431&gt;=-5,"POR VENCER","AL DÍA"))))</f>
        <v>SIN ESTADO</v>
      </c>
      <c r="GC431" t="str">
        <f>IF(N($H431)&lt;30,"",IF(FW431="","",FW431+31))</f>
        <v/>
      </c>
      <c r="GD431" t="str">
        <f>IF(GC431="","",TODAY()-GC431)</f>
        <v/>
      </c>
      <c r="GG431" t="str">
        <f>IF(GC431="","SIN ESTADO",IF(GE431&lt;&gt;"","PAGA",IF(GD431&gt;0,"VENCIDA",IF(GD431&gt;=-5,"POR VENCER","AL DÍA"))))</f>
        <v>SIN ESTADO</v>
      </c>
      <c r="GI431" t="str">
        <f>IF(N($H431)&lt;31,"",IF(GC431="","",GC431+31))</f>
        <v/>
      </c>
      <c r="GJ431" t="str">
        <f>IF(GI431="","",TODAY()-GI431)</f>
        <v/>
      </c>
      <c r="GM431" t="str">
        <f>IF(GI431="","SIN ESTADO",IF(GK431&lt;&gt;"","PAGA",IF(GJ431&gt;0,"VENCIDA",IF(GJ431&gt;=-5,"POR VENCER","AL DÍA"))))</f>
        <v>SIN ESTADO</v>
      </c>
      <c r="GO431" t="str">
        <f>IF(N($H431)&lt;32,"",IF(GI431="","",GI431+31))</f>
        <v/>
      </c>
      <c r="GP431" t="str">
        <f>IF(GO431="","",TODAY()-GO431)</f>
        <v/>
      </c>
      <c r="GS431" t="str">
        <f>IF(GO431="","SIN ESTADO",IF(GQ431&lt;&gt;"","PAGA",IF(GP431&gt;0,"VENCIDA",IF(GP431&gt;=-5,"POR VENCER","AL DÍA"))))</f>
        <v>SIN ESTADO</v>
      </c>
      <c r="GU431" t="str">
        <f>IF(N($H431)&lt;33,"",IF(GO431="","",GO431+31))</f>
        <v/>
      </c>
      <c r="GV431" t="str">
        <f>IF(GU431="","",TODAY()-GU431)</f>
        <v/>
      </c>
      <c r="GY431" t="str">
        <f>IF(GU431="","SIN ESTADO",IF(GW431&lt;&gt;"","PAGA",IF(GV431&gt;0,"VENCIDA",IF(GV431&gt;=-5,"POR VENCER","AL DÍA"))))</f>
        <v>SIN ESTADO</v>
      </c>
      <c r="HA431" t="str">
        <f>IF(N($H431)&lt;34,"",IF(GU431="","",GU431+31))</f>
        <v/>
      </c>
      <c r="HB431" t="str">
        <f>IF(HA431="","",TODAY()-HA431)</f>
        <v/>
      </c>
      <c r="HE431" t="str">
        <f>IF(HA431="","SIN ESTADO",IF(HC431&lt;&gt;"","PAGA",IF(HB431&gt;0,"VENCIDA",IF(HB431&gt;=-5,"POR VENCER","AL DÍA"))))</f>
        <v>SIN ESTADO</v>
      </c>
      <c r="HG431" t="str">
        <f>IF(N($H431)&lt;35,"",IF(HA431="","",HA431+31))</f>
        <v/>
      </c>
      <c r="HH431" t="str">
        <f>IF(HG431="","",TODAY()-HG431)</f>
        <v/>
      </c>
      <c r="HK431" t="str">
        <f>IF(HG431="","SIN ESTADO",IF(HI431&lt;&gt;"","PAGA",IF(HH431&gt;0,"VENCIDA",IF(HH431&gt;=-5,"POR VENCER","AL DÍA"))))</f>
        <v>SIN ESTADO</v>
      </c>
      <c r="HM431" t="str">
        <f>IF(N($H431)&lt;36,"",IF(HG431="","",HG431+31))</f>
        <v/>
      </c>
      <c r="HN431" t="str">
        <f>IF(HM431="","",TODAY()-HM431)</f>
        <v/>
      </c>
      <c r="HQ431" t="str">
        <f>IF(HM431="","SIN ESTADO",IF(HO431&lt;&gt;"","PAGA",IF(HN431&gt;0,"VENCIDA",IF(HN431&gt;=-5,"POR VENCER","AL DÍA"))))</f>
        <v>SIN ESTADO</v>
      </c>
      <c r="HS431">
        <f>N431+T431+Z431+AF431+AL431+AR431+AX431+BD431+BJ431+BP431+BV431+CB431+CH431+CN431+CT431+CZ431+DF431+DL431+DR431+DX431+ED431+EJ431+EP431+EV431+FB431+FH431+FN431+FT431+FZ431+GF431+GL431+GR431+GX431+HD431+HJ431+HP431</f>
        <v>2500000</v>
      </c>
      <c r="HU431">
        <f>IFERROR(N($J431),0)</f>
        <v>958333.3333333334</v>
      </c>
      <c r="HW431">
        <f>SUMPRODUCT((MOD(COLUMN($M431:$HR431)-COLUMN($M431),6)=0)*ISNUMBER($M431:$HR431)*($M431:$HR431&gt;=RESUMEN!$C$26)*($M431:$HR431&lt;=RESUMEN!$C$27)*IFERROR(N($N431:$HS431),0))</f>
        <v>0</v>
      </c>
      <c r="HX431">
        <f>SUMPRODUCT((MOD(COLUMN($M431:$HR431)-COLUMN($M431),6)=0)*ISNUMBER($M431:$HR431)*($M431:$HR431&gt;=RESUMEN!$C$26)*($M431:$HR431&lt;=RESUMEN!$C$27))</f>
        <v>0</v>
      </c>
    </row>
    <row r="432">
      <c r="B432">
        <f>VENTAS!A431</f>
        <v>429</v>
      </c>
      <c r="C432" t="str">
        <f>VENTAS!B431</f>
        <v xml:space="preserve">LC2- 40 - 19 </v>
      </c>
      <c r="D432" t="str">
        <f>VENTAS!C431</f>
        <v>VENDIDO</v>
      </c>
      <c r="E432">
        <f>VENTAS!D431</f>
        <v>38672000</v>
      </c>
      <c r="F432">
        <f>VENTAS!J431</f>
        <v>37672000</v>
      </c>
      <c r="G432">
        <f>VENTAS!F431</f>
        <v>46017</v>
      </c>
      <c r="H432">
        <f>VENTAS!K431</f>
        <v>24</v>
      </c>
      <c r="I432" t="str">
        <f>VENTAS!M431</f>
        <v xml:space="preserve">26 DE CADA MES </v>
      </c>
      <c r="J432">
        <f>VENTAS!L431</f>
        <v>1569666.6666666667</v>
      </c>
      <c r="K432">
        <f>IF(N($H432)&lt;1,"",$G432+31)</f>
        <v>46048</v>
      </c>
      <c r="L432">
        <f>IF(K432="","",TODAY()-K432)</f>
        <v>270</v>
      </c>
      <c r="M432">
        <v>46164</v>
      </c>
      <c r="N432">
        <v>1569600</v>
      </c>
      <c r="O432" t="str">
        <f>IF(K432="","SIN ESTADO",IF(M432&lt;&gt;"","PAGA",IF(L432&gt;0,"VENCIDA",IF(L432&gt;=-5,"POR VENCER","AL DÍA"))))</f>
        <v>PAGA</v>
      </c>
      <c r="P432" t="str">
        <v>TRANSFERENCIA</v>
      </c>
      <c r="Q432">
        <f>IF(N($H432)&lt;2,"",IF(K432="","",K432+31))</f>
        <v>46079</v>
      </c>
      <c r="R432">
        <f>IF(Q432="","",TODAY()-Q432)</f>
        <v>239</v>
      </c>
      <c r="S432">
        <v>46164</v>
      </c>
      <c r="T432">
        <v>1569600</v>
      </c>
      <c r="U432" t="str">
        <f>IF(Q432="","SIN ESTADO",IF(S432&lt;&gt;"","PAGA",IF(R432&gt;0,"VENCIDA",IF(R432&gt;=-5,"POR VENCER","AL DÍA"))))</f>
        <v>PAGA</v>
      </c>
      <c r="V432" t="str">
        <v>TRANSFERENCIA</v>
      </c>
      <c r="W432">
        <f>IF(N($H432)&lt;3,"",IF(Q432="","",Q432+31))</f>
        <v>46110</v>
      </c>
      <c r="X432">
        <f>IF(W432="","",TODAY()-W432)</f>
        <v>208</v>
      </c>
      <c r="Y432">
        <v>46164</v>
      </c>
      <c r="Z432">
        <v>1569600</v>
      </c>
      <c r="AA432" t="str">
        <f>IF(W432="","SIN ESTADO",IF(Y432&lt;&gt;"","PAGA",IF(X432&gt;0,"VENCIDA",IF(X432&gt;=-5,"POR VENCER","AL DÍA"))))</f>
        <v>PAGA</v>
      </c>
      <c r="AB432" t="str">
        <v>TRANSFERENCIA</v>
      </c>
      <c r="AC432">
        <f>IF(N($H432)&lt;4,"",IF(W432="","",W432+31))</f>
        <v>46141</v>
      </c>
      <c r="AD432">
        <f>IF(AC432="","",TODAY()-AC432)</f>
        <v>177</v>
      </c>
      <c r="AE432">
        <v>46164</v>
      </c>
      <c r="AF432">
        <v>1569600</v>
      </c>
      <c r="AG432" t="str">
        <f>IF(AC432="","SIN ESTADO",IF(AE432&lt;&gt;"","PAGA",IF(AD432&gt;0,"VENCIDA",IF(AD432&gt;=-5,"POR VENCER","AL DÍA"))))</f>
        <v>PAGA</v>
      </c>
      <c r="AH432" t="str">
        <v>TRANSFERENCIA</v>
      </c>
      <c r="AI432">
        <f>IF(N($H432)&lt;5,"",IF(AC432="","",AC432+31))</f>
        <v>46172</v>
      </c>
      <c r="AJ432">
        <f>IF(AI432="","",TODAY()-AI432)</f>
        <v>146</v>
      </c>
      <c r="AK432">
        <v>46164</v>
      </c>
      <c r="AL432">
        <v>1569600</v>
      </c>
      <c r="AM432" t="str">
        <f>IF(AI432="","SIN ESTADO",IF(AK432&lt;&gt;"","PAGA",IF(AJ432&gt;0,"VENCIDA",IF(AJ432&gt;=-5,"POR VENCER","AL DÍA"))))</f>
        <v>PAGA</v>
      </c>
      <c r="AN432" t="str">
        <v>TRANSFERENCIA</v>
      </c>
      <c r="AO432">
        <f>IF(N($H432)&lt;6,"",IF(AI432="","",AI432+31))</f>
        <v>46203</v>
      </c>
      <c r="AP432">
        <f>IF(AO432="","",TODAY()-AO432)</f>
        <v>115</v>
      </c>
      <c r="AS432" t="str">
        <f>IF(AO432="","SIN ESTADO",IF(AQ432&lt;&gt;"","PAGA",IF(AP432&gt;0,"VENCIDA",IF(AP432&gt;=-5,"POR VENCER","AL DÍA"))))</f>
        <v>VENCIDA</v>
      </c>
      <c r="AU432">
        <f>IF(N($H432)&lt;7,"",IF(AO432="","",AO432+31))</f>
        <v>46234</v>
      </c>
      <c r="AV432">
        <f>IF(AU432="","",TODAY()-AU432)</f>
        <v>84</v>
      </c>
      <c r="AY432" t="str">
        <f>IF(AU432="","SIN ESTADO",IF(AW432&lt;&gt;"","PAGA",IF(AV432&gt;0,"VENCIDA",IF(AV432&gt;=-5,"POR VENCER","AL DÍA"))))</f>
        <v>VENCIDA</v>
      </c>
      <c r="BA432">
        <f>IF(N($H432)&lt;8,"",IF(AU432="","",AU432+31))</f>
        <v>46265</v>
      </c>
      <c r="BB432">
        <f>IF(BA432="","",TODAY()-BA432)</f>
        <v>53</v>
      </c>
      <c r="BE432" t="str">
        <f>IF(BA432="","SIN ESTADO",IF(BC432&lt;&gt;"","PAGA",IF(BB432&gt;0,"VENCIDA",IF(BB432&gt;=-5,"POR VENCER","AL DÍA"))))</f>
        <v>VENCIDA</v>
      </c>
      <c r="BG432">
        <f>IF(N($H432)&lt;9,"",IF(BA432="","",BA432+31))</f>
        <v>46296</v>
      </c>
      <c r="BH432">
        <f>IF(BG432="","",TODAY()-BG432)</f>
        <v>22</v>
      </c>
      <c r="BK432" t="str">
        <f>IF(BG432="","SIN ESTADO",IF(BI432&lt;&gt;"","PAGA",IF(BH432&gt;0,"VENCIDA",IF(BH432&gt;=-5,"POR VENCER","AL DÍA"))))</f>
        <v>VENCIDA</v>
      </c>
      <c r="BM432">
        <f>IF(N($H432)&lt;10,"",IF(BG432="","",BG432+31))</f>
        <v>46327</v>
      </c>
      <c r="BN432">
        <f>IF(BM432="","",TODAY()-BM432)</f>
        <v>-9</v>
      </c>
      <c r="BQ432" t="str">
        <f>IF(BM432="","SIN ESTADO",IF(BO432&lt;&gt;"","PAGA",IF(BN432&gt;0,"VENCIDA",IF(BN432&gt;=-5,"POR VENCER","AL DÍA"))))</f>
        <v>AL DÍA</v>
      </c>
      <c r="BS432">
        <f>IF(N($H432)&lt;11,"",IF(BM432="","",BM432+31))</f>
        <v>46358</v>
      </c>
      <c r="BT432">
        <f>IF(BS432="","",TODAY()-BS432)</f>
        <v>-40</v>
      </c>
      <c r="BW432" t="str">
        <f>IF(BS432="","SIN ESTADO",IF(BU432&lt;&gt;"","PAGA",IF(BT432&gt;0,"VENCIDA",IF(BT432&gt;=-5,"POR VENCER","AL DÍA"))))</f>
        <v>AL DÍA</v>
      </c>
      <c r="BY432">
        <f>IF(N($H432)&lt;12,"",IF(BS432="","",BS432+31))</f>
        <v>46389</v>
      </c>
      <c r="BZ432">
        <f>IF(BY432="","",TODAY()-BY432)</f>
        <v>-71</v>
      </c>
      <c r="CC432" t="str">
        <f>IF(BY432="","SIN ESTADO",IF(CA432&lt;&gt;"","PAGA",IF(BZ432&gt;0,"VENCIDA",IF(BZ432&gt;=-5,"POR VENCER","AL DÍA"))))</f>
        <v>AL DÍA</v>
      </c>
      <c r="CE432">
        <f>IF(N($H432)&lt;13,"",IF(BY432="","",BY432+31))</f>
        <v>46420</v>
      </c>
      <c r="CF432">
        <f>IF(CE432="","",TODAY()-CE432)</f>
        <v>-102</v>
      </c>
      <c r="CI432" t="str">
        <f>IF(CE432="","SIN ESTADO",IF(CG432&lt;&gt;"","PAGA",IF(CF432&gt;0,"VENCIDA",IF(CF432&gt;=-5,"POR VENCER","AL DÍA"))))</f>
        <v>AL DÍA</v>
      </c>
      <c r="CK432">
        <f>IF(N($H432)&lt;14,"",IF(CE432="","",CE432+31))</f>
        <v>46451</v>
      </c>
      <c r="CL432">
        <f>IF(CK432="","",TODAY()-CK432)</f>
        <v>-133</v>
      </c>
      <c r="CO432" t="str">
        <f>IF(CK432="","SIN ESTADO",IF(CM432&lt;&gt;"","PAGA",IF(CL432&gt;0,"VENCIDA",IF(CL432&gt;=-5,"POR VENCER","AL DÍA"))))</f>
        <v>AL DÍA</v>
      </c>
      <c r="CQ432">
        <f>IF(N($H432)&lt;15,"",IF(CK432="","",CK432+31))</f>
        <v>46482</v>
      </c>
      <c r="CR432">
        <f>IF(CQ432="","",TODAY()-CQ432)</f>
        <v>-164</v>
      </c>
      <c r="CU432" t="str">
        <f>IF(CQ432="","SIN ESTADO",IF(CS432&lt;&gt;"","PAGA",IF(CR432&gt;0,"VENCIDA",IF(CR432&gt;=-5,"POR VENCER","AL DÍA"))))</f>
        <v>AL DÍA</v>
      </c>
      <c r="CW432">
        <f>IF(N($H432)&lt;16,"",IF(CQ432="","",CQ432+31))</f>
        <v>46513</v>
      </c>
      <c r="CX432">
        <f>IF(CW432="","",TODAY()-CW432)</f>
        <v>-195</v>
      </c>
      <c r="DA432" t="str">
        <f>IF(CW432="","SIN ESTADO",IF(CY432&lt;&gt;"","PAGA",IF(CX432&gt;0,"VENCIDA",IF(CX432&gt;=-5,"POR VENCER","AL DÍA"))))</f>
        <v>AL DÍA</v>
      </c>
      <c r="DC432">
        <f>IF(N($H432)&lt;17,"",IF(CW432="","",CW432+31))</f>
        <v>46544</v>
      </c>
      <c r="DD432">
        <f>IF(DC432="","",TODAY()-DC432)</f>
        <v>-226</v>
      </c>
      <c r="DG432" t="str">
        <f>IF(DC432="","SIN ESTADO",IF(DE432&lt;&gt;"","PAGA",IF(DD432&gt;0,"VENCIDA",IF(DD432&gt;=-5,"POR VENCER","AL DÍA"))))</f>
        <v>AL DÍA</v>
      </c>
      <c r="DI432">
        <f>IF(N($H432)&lt;18,"",IF(DC432="","",DC432+31))</f>
        <v>46575</v>
      </c>
      <c r="DJ432">
        <f>IF(DI432="","",TODAY()-DI432)</f>
        <v>-257</v>
      </c>
      <c r="DM432" t="str">
        <f>IF(DI432="","SIN ESTADO",IF(DK432&lt;&gt;"","PAGA",IF(DJ432&gt;0,"VENCIDA",IF(DJ432&gt;=-5,"POR VENCER","AL DÍA"))))</f>
        <v>AL DÍA</v>
      </c>
      <c r="DO432">
        <f>IF(N($H432)&lt;19,"",IF(DI432="","",DI432+31))</f>
        <v>46606</v>
      </c>
      <c r="DP432">
        <f>IF(DO432="","",TODAY()-DO432)</f>
        <v>-288</v>
      </c>
      <c r="DS432" t="str">
        <f>IF(DO432="","SIN ESTADO",IF(DQ432&lt;&gt;"","PAGA",IF(DP432&gt;0,"VENCIDA",IF(DP432&gt;=-5,"POR VENCER","AL DÍA"))))</f>
        <v>AL DÍA</v>
      </c>
      <c r="DU432">
        <f>IF(N($H432)&lt;20,"",IF(DO432="","",DO432+31))</f>
        <v>46637</v>
      </c>
      <c r="DV432">
        <f>IF(DU432="","",TODAY()-DU432)</f>
        <v>-319</v>
      </c>
      <c r="DY432" t="str">
        <f>IF(DU432="","SIN ESTADO",IF(DW432&lt;&gt;"","PAGA",IF(DV432&gt;0,"VENCIDA",IF(DV432&gt;=-5,"POR VENCER","AL DÍA"))))</f>
        <v>AL DÍA</v>
      </c>
      <c r="EA432">
        <f>IF(N($H432)&lt;21,"",IF(DU432="","",DU432+31))</f>
        <v>46668</v>
      </c>
      <c r="EB432">
        <f>IF(EA432="","",TODAY()-EA432)</f>
        <v>-350</v>
      </c>
      <c r="EE432" t="str">
        <f>IF(EA432="","SIN ESTADO",IF(EC432&lt;&gt;"","PAGA",IF(EB432&gt;0,"VENCIDA",IF(EB432&gt;=-5,"POR VENCER","AL DÍA"))))</f>
        <v>AL DÍA</v>
      </c>
      <c r="EG432">
        <f>IF(N($H432)&lt;22,"",IF(EA432="","",EA432+31))</f>
        <v>46699</v>
      </c>
      <c r="EH432">
        <f>IF(EG432="","",TODAY()-EG432)</f>
        <v>-381</v>
      </c>
      <c r="EK432" t="str">
        <f>IF(EG432="","SIN ESTADO",IF(EI432&lt;&gt;"","PAGA",IF(EH432&gt;0,"VENCIDA",IF(EH432&gt;=-5,"POR VENCER","AL DÍA"))))</f>
        <v>AL DÍA</v>
      </c>
      <c r="EM432">
        <f>IF(N($H432)&lt;23,"",IF(EG432="","",EG432+31))</f>
        <v>46730</v>
      </c>
      <c r="EN432">
        <f>IF(EM432="","",TODAY()-EM432)</f>
        <v>-412</v>
      </c>
      <c r="EQ432" t="str">
        <f>IF(EM432="","SIN ESTADO",IF(EO432&lt;&gt;"","PAGA",IF(EN432&gt;0,"VENCIDA",IF(EN432&gt;=-5,"POR VENCER","AL DÍA"))))</f>
        <v>AL DÍA</v>
      </c>
      <c r="ES432">
        <f>IF(N($H432)&lt;24,"",IF(EM432="","",EM432+31))</f>
        <v>46761</v>
      </c>
      <c r="ET432">
        <f>IF(ES432="","",TODAY()-ES432)</f>
        <v>-443</v>
      </c>
      <c r="EW432" t="str">
        <f>IF(ES432="","SIN ESTADO",IF(EU432&lt;&gt;"","PAGA",IF(ET432&gt;0,"VENCIDA",IF(ET432&gt;=-5,"POR VENCER","AL DÍA"))))</f>
        <v>AL DÍA</v>
      </c>
      <c r="EY432" t="str">
        <f>IF(N($H432)&lt;25,"",IF(ES432="","",ES432+31))</f>
        <v/>
      </c>
      <c r="EZ432" t="str">
        <f>IF(EY432="","",TODAY()-EY432)</f>
        <v/>
      </c>
      <c r="FC432" t="str">
        <f>IF(EY432="","SIN ESTADO",IF(FA432&lt;&gt;"","PAGA",IF(EZ432&gt;0,"VENCIDA",IF(EZ432&gt;=-5,"POR VENCER","AL DÍA"))))</f>
        <v>SIN ESTADO</v>
      </c>
      <c r="FE432" t="str">
        <f>IF(N($H432)&lt;26,"",IF(EY432="","",EY432+31))</f>
        <v/>
      </c>
      <c r="FF432" t="str">
        <f>IF(FE432="","",TODAY()-FE432)</f>
        <v/>
      </c>
      <c r="FI432" t="str">
        <f>IF(FE432="","SIN ESTADO",IF(FG432&lt;&gt;"","PAGA",IF(FF432&gt;0,"VENCIDA",IF(FF432&gt;=-5,"POR VENCER","AL DÍA"))))</f>
        <v>SIN ESTADO</v>
      </c>
      <c r="FK432" t="str">
        <f>IF(N($H432)&lt;27,"",IF(FE432="","",FE432+31))</f>
        <v/>
      </c>
      <c r="FL432" t="str">
        <f>IF(FK432="","",TODAY()-FK432)</f>
        <v/>
      </c>
      <c r="FO432" t="str">
        <f>IF(FK432="","SIN ESTADO",IF(FM432&lt;&gt;"","PAGA",IF(FL432&gt;0,"VENCIDA",IF(FL432&gt;=-5,"POR VENCER","AL DÍA"))))</f>
        <v>SIN ESTADO</v>
      </c>
      <c r="FQ432" t="str">
        <f>IF(N($H432)&lt;28,"",IF(FK432="","",FK432+31))</f>
        <v/>
      </c>
      <c r="FR432" t="str">
        <f>IF(FQ432="","",TODAY()-FQ432)</f>
        <v/>
      </c>
      <c r="FU432" t="str">
        <f>IF(FQ432="","SIN ESTADO",IF(FS432&lt;&gt;"","PAGA",IF(FR432&gt;0,"VENCIDA",IF(FR432&gt;=-5,"POR VENCER","AL DÍA"))))</f>
        <v>SIN ESTADO</v>
      </c>
      <c r="FW432" t="str">
        <f>IF(N($H432)&lt;29,"",IF(FQ432="","",FQ432+31))</f>
        <v/>
      </c>
      <c r="FX432" t="str">
        <f>IF(FW432="","",TODAY()-FW432)</f>
        <v/>
      </c>
      <c r="GA432" t="str">
        <f>IF(FW432="","SIN ESTADO",IF(FY432&lt;&gt;"","PAGA",IF(FX432&gt;0,"VENCIDA",IF(FX432&gt;=-5,"POR VENCER","AL DÍA"))))</f>
        <v>SIN ESTADO</v>
      </c>
      <c r="GC432" t="str">
        <f>IF(N($H432)&lt;30,"",IF(FW432="","",FW432+31))</f>
        <v/>
      </c>
      <c r="GD432" t="str">
        <f>IF(GC432="","",TODAY()-GC432)</f>
        <v/>
      </c>
      <c r="GG432" t="str">
        <f>IF(GC432="","SIN ESTADO",IF(GE432&lt;&gt;"","PAGA",IF(GD432&gt;0,"VENCIDA",IF(GD432&gt;=-5,"POR VENCER","AL DÍA"))))</f>
        <v>SIN ESTADO</v>
      </c>
      <c r="GI432" t="str">
        <f>IF(N($H432)&lt;31,"",IF(GC432="","",GC432+31))</f>
        <v/>
      </c>
      <c r="GJ432" t="str">
        <f>IF(GI432="","",TODAY()-GI432)</f>
        <v/>
      </c>
      <c r="GM432" t="str">
        <f>IF(GI432="","SIN ESTADO",IF(GK432&lt;&gt;"","PAGA",IF(GJ432&gt;0,"VENCIDA",IF(GJ432&gt;=-5,"POR VENCER","AL DÍA"))))</f>
        <v>SIN ESTADO</v>
      </c>
      <c r="GO432" t="str">
        <f>IF(N($H432)&lt;32,"",IF(GI432="","",GI432+31))</f>
        <v/>
      </c>
      <c r="GP432" t="str">
        <f>IF(GO432="","",TODAY()-GO432)</f>
        <v/>
      </c>
      <c r="GS432" t="str">
        <f>IF(GO432="","SIN ESTADO",IF(GQ432&lt;&gt;"","PAGA",IF(GP432&gt;0,"VENCIDA",IF(GP432&gt;=-5,"POR VENCER","AL DÍA"))))</f>
        <v>SIN ESTADO</v>
      </c>
      <c r="GU432" t="str">
        <f>IF(N($H432)&lt;33,"",IF(GO432="","",GO432+31))</f>
        <v/>
      </c>
      <c r="GV432" t="str">
        <f>IF(GU432="","",TODAY()-GU432)</f>
        <v/>
      </c>
      <c r="GY432" t="str">
        <f>IF(GU432="","SIN ESTADO",IF(GW432&lt;&gt;"","PAGA",IF(GV432&gt;0,"VENCIDA",IF(GV432&gt;=-5,"POR VENCER","AL DÍA"))))</f>
        <v>SIN ESTADO</v>
      </c>
      <c r="HA432" t="str">
        <f>IF(N($H432)&lt;34,"",IF(GU432="","",GU432+31))</f>
        <v/>
      </c>
      <c r="HB432" t="str">
        <f>IF(HA432="","",TODAY()-HA432)</f>
        <v/>
      </c>
      <c r="HE432" t="str">
        <f>IF(HA432="","SIN ESTADO",IF(HC432&lt;&gt;"","PAGA",IF(HB432&gt;0,"VENCIDA",IF(HB432&gt;=-5,"POR VENCER","AL DÍA"))))</f>
        <v>SIN ESTADO</v>
      </c>
      <c r="HG432" t="str">
        <f>IF(N($H432)&lt;35,"",IF(HA432="","",HA432+31))</f>
        <v/>
      </c>
      <c r="HH432" t="str">
        <f>IF(HG432="","",TODAY()-HG432)</f>
        <v/>
      </c>
      <c r="HK432" t="str">
        <f>IF(HG432="","SIN ESTADO",IF(HI432&lt;&gt;"","PAGA",IF(HH432&gt;0,"VENCIDA",IF(HH432&gt;=-5,"POR VENCER","AL DÍA"))))</f>
        <v>SIN ESTADO</v>
      </c>
      <c r="HM432" t="str">
        <f>IF(N($H432)&lt;36,"",IF(HG432="","",HG432+31))</f>
        <v/>
      </c>
      <c r="HN432" t="str">
        <f>IF(HM432="","",TODAY()-HM432)</f>
        <v/>
      </c>
      <c r="HQ432" t="str">
        <f>IF(HM432="","SIN ESTADO",IF(HO432&lt;&gt;"","PAGA",IF(HN432&gt;0,"VENCIDA",IF(HN432&gt;=-5,"POR VENCER","AL DÍA"))))</f>
        <v>SIN ESTADO</v>
      </c>
      <c r="HS432">
        <f>N432+T432+Z432+AF432+AL432+AR432+AX432+BD432+BJ432+BP432+BV432+CB432+CH432+CN432+CT432+CZ432+DF432+DL432+DR432+DX432+ED432+EJ432+EP432+EV432+FB432+FH432+FN432+FT432+FZ432+GF432+GL432+GR432+GX432+HD432+HJ432+HP432</f>
        <v>7848000</v>
      </c>
      <c r="HU432">
        <f>IFERROR(N($J432),0)</f>
        <v>1569666.6666666667</v>
      </c>
      <c r="HW432">
        <f>SUMPRODUCT((MOD(COLUMN($M432:$HR432)-COLUMN($M432),6)=0)*ISNUMBER($M432:$HR432)*($M432:$HR432&gt;=RESUMEN!$C$26)*($M432:$HR432&lt;=RESUMEN!$C$27)*IFERROR(N($N432:$HS432),0))</f>
        <v>0</v>
      </c>
      <c r="HX432">
        <f>SUMPRODUCT((MOD(COLUMN($M432:$HR432)-COLUMN($M432),6)=0)*ISNUMBER($M432:$HR432)*($M432:$HR432&gt;=RESUMEN!$C$26)*($M432:$HR432&lt;=RESUMEN!$C$27))</f>
        <v>0</v>
      </c>
    </row>
    <row r="433">
      <c r="B433">
        <f>VENTAS!A432</f>
        <v>430</v>
      </c>
      <c r="C433" t="str">
        <f>VENTAS!B432</f>
        <v xml:space="preserve">LC2 - 41 - 1 </v>
      </c>
      <c r="D433" t="str">
        <f>VENTAS!C432</f>
        <v>VENDIDO</v>
      </c>
      <c r="E433">
        <f>VENTAS!D432</f>
        <v>41556000</v>
      </c>
      <c r="F433">
        <f>VENTAS!J432</f>
        <v>37556000</v>
      </c>
      <c r="G433">
        <f>VENTAS!F432</f>
        <v>45888</v>
      </c>
      <c r="H433">
        <f>VENTAS!K432</f>
        <v>24</v>
      </c>
      <c r="I433" t="str">
        <f>VENTAS!M432</f>
        <v xml:space="preserve">19 DE CADA MES </v>
      </c>
      <c r="J433">
        <f>VENTAS!L432</f>
        <v>1564833.3333333333</v>
      </c>
      <c r="K433">
        <f>IF(N($H433)&lt;1,"",$G433+31)</f>
        <v>45919</v>
      </c>
      <c r="L433">
        <f>IF(K433="","",TODAY()-K433)</f>
        <v>399</v>
      </c>
      <c r="M433">
        <v>45921</v>
      </c>
      <c r="N433">
        <v>1564900</v>
      </c>
      <c r="O433" t="str">
        <f>IF(K433="","SIN ESTADO",IF(M433&lt;&gt;"","PAGA",IF(L433&gt;0,"VENCIDA",IF(L433&gt;=-5,"POR VENCER","AL DÍA"))))</f>
        <v>PAGA</v>
      </c>
      <c r="P433" t="str">
        <v>TRANSFERENCIA</v>
      </c>
      <c r="Q433">
        <f>IF(N($H433)&lt;2,"",IF(K433="","",K433+31))</f>
        <v>45950</v>
      </c>
      <c r="R433">
        <f>IF(Q433="","",TODAY()-Q433)</f>
        <v>368</v>
      </c>
      <c r="S433">
        <v>45957</v>
      </c>
      <c r="T433">
        <v>1000000</v>
      </c>
      <c r="U433" t="str">
        <f>IF(Q433="","SIN ESTADO",IF(S433&lt;&gt;"","PAGA",IF(R433&gt;0,"VENCIDA",IF(R433&gt;=-5,"POR VENCER","AL DÍA"))))</f>
        <v>PAGA</v>
      </c>
      <c r="V433" t="str">
        <v>TRANSFERENCIA</v>
      </c>
      <c r="W433">
        <f>IF(N($H433)&lt;3,"",IF(Q433="","",Q433+31))</f>
        <v>45981</v>
      </c>
      <c r="X433">
        <f>IF(W433="","",TODAY()-W433)</f>
        <v>337</v>
      </c>
      <c r="Y433">
        <v>45982</v>
      </c>
      <c r="Z433">
        <v>1000000</v>
      </c>
      <c r="AA433" t="str">
        <f>IF(W433="","SIN ESTADO",IF(Y433&lt;&gt;"","PAGA",IF(X433&gt;0,"VENCIDA",IF(X433&gt;=-5,"POR VENCER","AL DÍA"))))</f>
        <v>PAGA</v>
      </c>
      <c r="AB433" t="str">
        <v>TRANSFERENCIA</v>
      </c>
      <c r="AC433">
        <f>IF(N($H433)&lt;4,"",IF(W433="","",W433+31))</f>
        <v>46012</v>
      </c>
      <c r="AD433">
        <f>IF(AC433="","",TODAY()-AC433)</f>
        <v>306</v>
      </c>
      <c r="AE433">
        <v>46012</v>
      </c>
      <c r="AF433">
        <v>2000000</v>
      </c>
      <c r="AG433" t="str">
        <f>IF(AC433="","SIN ESTADO",IF(AE433&lt;&gt;"","PAGA",IF(AD433&gt;0,"VENCIDA",IF(AD433&gt;=-5,"POR VENCER","AL DÍA"))))</f>
        <v>PAGA</v>
      </c>
      <c r="AH433" t="str">
        <v>TRANSFERENCIA</v>
      </c>
      <c r="AI433">
        <f>IF(N($H433)&lt;5,"",IF(AC433="","",AC433+31))</f>
        <v>46043</v>
      </c>
      <c r="AJ433">
        <f>IF(AI433="","",TODAY()-AI433)</f>
        <v>275</v>
      </c>
      <c r="AK433">
        <v>46045</v>
      </c>
      <c r="AL433">
        <v>1000000</v>
      </c>
      <c r="AM433" t="str">
        <f>IF(AI433="","SIN ESTADO",IF(AK433&lt;&gt;"","PAGA",IF(AJ433&gt;0,"VENCIDA",IF(AJ433&gt;=-5,"POR VENCER","AL DÍA"))))</f>
        <v>PAGA</v>
      </c>
      <c r="AN433" t="str">
        <v>TRANSFERENCIA</v>
      </c>
      <c r="AO433">
        <f>IF(N($H433)&lt;6,"",IF(AI433="","",AI433+31))</f>
        <v>46074</v>
      </c>
      <c r="AP433">
        <f>IF(AO433="","",TODAY()-AO433)</f>
        <v>244</v>
      </c>
      <c r="AQ433">
        <v>46073</v>
      </c>
      <c r="AR433">
        <v>1000000</v>
      </c>
      <c r="AS433" t="str">
        <f>IF(AO433="","SIN ESTADO",IF(AQ433&lt;&gt;"","PAGA",IF(AP433&gt;0,"VENCIDA",IF(AP433&gt;=-5,"POR VENCER","AL DÍA"))))</f>
        <v>PAGA</v>
      </c>
      <c r="AT433" t="str">
        <v>TRANSFERENCIA</v>
      </c>
      <c r="AU433">
        <f>IF(N($H433)&lt;7,"",IF(AO433="","",AO433+31))</f>
        <v>46105</v>
      </c>
      <c r="AV433">
        <f>IF(AU433="","",TODAY()-AU433)</f>
        <v>213</v>
      </c>
      <c r="AW433" t="str">
        <v>MARZO</v>
      </c>
      <c r="AX433">
        <v>2000000</v>
      </c>
      <c r="AY433" t="str">
        <f>IF(AU433="","SIN ESTADO",IF(AW433&lt;&gt;"","PAGA",IF(AV433&gt;0,"VENCIDA",IF(AV433&gt;=-5,"POR VENCER","AL DÍA"))))</f>
        <v>PAGA</v>
      </c>
      <c r="AZ433" t="str">
        <v>TRANSFERENCIA</v>
      </c>
      <c r="BA433">
        <f>IF(N($H433)&lt;8,"",IF(AU433="","",AU433+31))</f>
        <v>46136</v>
      </c>
      <c r="BB433">
        <f>IF(BA433="","",TODAY()-BA433)</f>
        <v>182</v>
      </c>
      <c r="BC433">
        <v>46139</v>
      </c>
      <c r="BD433">
        <v>1000000</v>
      </c>
      <c r="BE433" t="str">
        <f>IF(BA433="","SIN ESTADO",IF(BC433&lt;&gt;"","PAGA",IF(BB433&gt;0,"VENCIDA",IF(BB433&gt;=-5,"POR VENCER","AL DÍA"))))</f>
        <v>PAGA</v>
      </c>
      <c r="BF433" t="str">
        <v>TRANSFERENCIA</v>
      </c>
      <c r="BG433">
        <f>IF(N($H433)&lt;9,"",IF(BA433="","",BA433+31))</f>
        <v>46167</v>
      </c>
      <c r="BH433">
        <f>IF(BG433="","",TODAY()-BG433)</f>
        <v>151</v>
      </c>
      <c r="BI433">
        <v>46167</v>
      </c>
      <c r="BJ433">
        <v>1000000</v>
      </c>
      <c r="BK433" t="str">
        <f>IF(BG433="","SIN ESTADO",IF(BI433&lt;&gt;"","PAGA",IF(BH433&gt;0,"VENCIDA",IF(BH433&gt;=-5,"POR VENCER","AL DÍA"))))</f>
        <v>PAGA</v>
      </c>
      <c r="BL433" t="str">
        <v>TRANSFERENCIA</v>
      </c>
      <c r="BM433">
        <f>IF(N($H433)&lt;10,"",IF(BG433="","",BG433+31))</f>
        <v>46198</v>
      </c>
      <c r="BN433">
        <f>IF(BM433="","",TODAY()-BM433)</f>
        <v>120</v>
      </c>
      <c r="BO433">
        <v>46202</v>
      </c>
      <c r="BP433">
        <v>1000000</v>
      </c>
      <c r="BQ433" t="str">
        <f>IF(BM433="","SIN ESTADO",IF(BO433&lt;&gt;"","PAGA",IF(BN433&gt;0,"VENCIDA",IF(BN433&gt;=-5,"POR VENCER","AL DÍA"))))</f>
        <v>PAGA</v>
      </c>
      <c r="BR433" t="str">
        <v>TRANSFERENCIA</v>
      </c>
      <c r="BS433">
        <f>IF(N($H433)&lt;11,"",IF(BM433="","",BM433+31))</f>
        <v>46229</v>
      </c>
      <c r="BT433">
        <f>IF(BS433="","",TODAY()-BS433)</f>
        <v>89</v>
      </c>
      <c r="BU433">
        <v>46227</v>
      </c>
      <c r="BV433">
        <v>1000000</v>
      </c>
      <c r="BW433" t="str">
        <f>IF(BS433="","SIN ESTADO",IF(BU433&lt;&gt;"","PAGA",IF(BT433&gt;0,"VENCIDA",IF(BT433&gt;=-5,"POR VENCER","AL DÍA"))))</f>
        <v>PAGA</v>
      </c>
      <c r="BX433" t="str">
        <v>TRANSFERENCIA</v>
      </c>
      <c r="BY433">
        <f>IF(N($H433)&lt;12,"",IF(BS433="","",BS433+31))</f>
        <v>46260</v>
      </c>
      <c r="BZ433">
        <f>IF(BY433="","",TODAY()-BY433)</f>
        <v>58</v>
      </c>
      <c r="CA433">
        <v>46266</v>
      </c>
      <c r="CB433">
        <v>1000000</v>
      </c>
      <c r="CC433" t="str">
        <f>IF(BY433="","SIN ESTADO",IF(CA433&lt;&gt;"","PAGA",IF(BZ433&gt;0,"VENCIDA",IF(BZ433&gt;=-5,"POR VENCER","AL DÍA"))))</f>
        <v>PAGA</v>
      </c>
      <c r="CE433">
        <f>IF(N($H433)&lt;13,"",IF(BY433="","",BY433+31))</f>
        <v>46291</v>
      </c>
      <c r="CF433">
        <f>IF(CE433="","",TODAY()-CE433)</f>
        <v>27</v>
      </c>
      <c r="CG433">
        <v>46287</v>
      </c>
      <c r="CH433">
        <v>1000000</v>
      </c>
      <c r="CI433" t="str">
        <f>IF(CE433="","SIN ESTADO",IF(CG433&lt;&gt;"","PAGA",IF(CF433&gt;0,"VENCIDA",IF(CF433&gt;=-5,"POR VENCER","AL DÍA"))))</f>
        <v>PAGA</v>
      </c>
      <c r="CJ433" t="str">
        <v>TRANSFERENCIA</v>
      </c>
      <c r="CK433">
        <f>IF(N($H433)&lt;14,"",IF(CE433="","",CE433+31))</f>
        <v>46322</v>
      </c>
      <c r="CL433">
        <f>IF(CK433="","",TODAY()-CK433)</f>
        <v>-4</v>
      </c>
      <c r="CO433" t="str">
        <f>IF(CK433="","SIN ESTADO",IF(CM433&lt;&gt;"","PAGA",IF(CL433&gt;0,"VENCIDA",IF(CL433&gt;=-5,"POR VENCER","AL DÍA"))))</f>
        <v>POR VENCER</v>
      </c>
      <c r="CQ433">
        <f>IF(N($H433)&lt;15,"",IF(CK433="","",CK433+31))</f>
        <v>46353</v>
      </c>
      <c r="CR433">
        <f>IF(CQ433="","",TODAY()-CQ433)</f>
        <v>-35</v>
      </c>
      <c r="CU433" t="str">
        <f>IF(CQ433="","SIN ESTADO",IF(CS433&lt;&gt;"","PAGA",IF(CR433&gt;0,"VENCIDA",IF(CR433&gt;=-5,"POR VENCER","AL DÍA"))))</f>
        <v>AL DÍA</v>
      </c>
      <c r="CW433">
        <f>IF(N($H433)&lt;16,"",IF(CQ433="","",CQ433+31))</f>
        <v>46384</v>
      </c>
      <c r="CX433">
        <f>IF(CW433="","",TODAY()-CW433)</f>
        <v>-66</v>
      </c>
      <c r="DA433" t="str">
        <f>IF(CW433="","SIN ESTADO",IF(CY433&lt;&gt;"","PAGA",IF(CX433&gt;0,"VENCIDA",IF(CX433&gt;=-5,"POR VENCER","AL DÍA"))))</f>
        <v>AL DÍA</v>
      </c>
      <c r="DC433">
        <f>IF(N($H433)&lt;17,"",IF(CW433="","",CW433+31))</f>
        <v>46415</v>
      </c>
      <c r="DD433">
        <f>IF(DC433="","",TODAY()-DC433)</f>
        <v>-97</v>
      </c>
      <c r="DG433" t="str">
        <f>IF(DC433="","SIN ESTADO",IF(DE433&lt;&gt;"","PAGA",IF(DD433&gt;0,"VENCIDA",IF(DD433&gt;=-5,"POR VENCER","AL DÍA"))))</f>
        <v>AL DÍA</v>
      </c>
      <c r="DI433">
        <f>IF(N($H433)&lt;18,"",IF(DC433="","",DC433+31))</f>
        <v>46446</v>
      </c>
      <c r="DJ433">
        <f>IF(DI433="","",TODAY()-DI433)</f>
        <v>-128</v>
      </c>
      <c r="DM433" t="str">
        <f>IF(DI433="","SIN ESTADO",IF(DK433&lt;&gt;"","PAGA",IF(DJ433&gt;0,"VENCIDA",IF(DJ433&gt;=-5,"POR VENCER","AL DÍA"))))</f>
        <v>AL DÍA</v>
      </c>
      <c r="DO433">
        <f>IF(N($H433)&lt;19,"",IF(DI433="","",DI433+31))</f>
        <v>46477</v>
      </c>
      <c r="DP433">
        <f>IF(DO433="","",TODAY()-DO433)</f>
        <v>-159</v>
      </c>
      <c r="DS433" t="str">
        <f>IF(DO433="","SIN ESTADO",IF(DQ433&lt;&gt;"","PAGA",IF(DP433&gt;0,"VENCIDA",IF(DP433&gt;=-5,"POR VENCER","AL DÍA"))))</f>
        <v>AL DÍA</v>
      </c>
      <c r="DU433">
        <f>IF(N($H433)&lt;20,"",IF(DO433="","",DO433+31))</f>
        <v>46508</v>
      </c>
      <c r="DV433">
        <f>IF(DU433="","",TODAY()-DU433)</f>
        <v>-190</v>
      </c>
      <c r="DY433" t="str">
        <f>IF(DU433="","SIN ESTADO",IF(DW433&lt;&gt;"","PAGA",IF(DV433&gt;0,"VENCIDA",IF(DV433&gt;=-5,"POR VENCER","AL DÍA"))))</f>
        <v>AL DÍA</v>
      </c>
      <c r="EA433">
        <f>IF(N($H433)&lt;21,"",IF(DU433="","",DU433+31))</f>
        <v>46539</v>
      </c>
      <c r="EB433">
        <f>IF(EA433="","",TODAY()-EA433)</f>
        <v>-221</v>
      </c>
      <c r="EE433" t="str">
        <f>IF(EA433="","SIN ESTADO",IF(EC433&lt;&gt;"","PAGA",IF(EB433&gt;0,"VENCIDA",IF(EB433&gt;=-5,"POR VENCER","AL DÍA"))))</f>
        <v>AL DÍA</v>
      </c>
      <c r="EG433">
        <f>IF(N($H433)&lt;22,"",IF(EA433="","",EA433+31))</f>
        <v>46570</v>
      </c>
      <c r="EH433">
        <f>IF(EG433="","",TODAY()-EG433)</f>
        <v>-252</v>
      </c>
      <c r="EK433" t="str">
        <f>IF(EG433="","SIN ESTADO",IF(EI433&lt;&gt;"","PAGA",IF(EH433&gt;0,"VENCIDA",IF(EH433&gt;=-5,"POR VENCER","AL DÍA"))))</f>
        <v>AL DÍA</v>
      </c>
      <c r="EM433">
        <f>IF(N($H433)&lt;23,"",IF(EG433="","",EG433+31))</f>
        <v>46601</v>
      </c>
      <c r="EN433">
        <f>IF(EM433="","",TODAY()-EM433)</f>
        <v>-283</v>
      </c>
      <c r="EQ433" t="str">
        <f>IF(EM433="","SIN ESTADO",IF(EO433&lt;&gt;"","PAGA",IF(EN433&gt;0,"VENCIDA",IF(EN433&gt;=-5,"POR VENCER","AL DÍA"))))</f>
        <v>AL DÍA</v>
      </c>
      <c r="ES433">
        <f>IF(N($H433)&lt;24,"",IF(EM433="","",EM433+31))</f>
        <v>46632</v>
      </c>
      <c r="ET433">
        <f>IF(ES433="","",TODAY()-ES433)</f>
        <v>-314</v>
      </c>
      <c r="EW433" t="str">
        <f>IF(ES433="","SIN ESTADO",IF(EU433&lt;&gt;"","PAGA",IF(ET433&gt;0,"VENCIDA",IF(ET433&gt;=-5,"POR VENCER","AL DÍA"))))</f>
        <v>AL DÍA</v>
      </c>
      <c r="EY433" t="str">
        <f>IF(N($H433)&lt;25,"",IF(ES433="","",ES433+31))</f>
        <v/>
      </c>
      <c r="EZ433" t="str">
        <f>IF(EY433="","",TODAY()-EY433)</f>
        <v/>
      </c>
      <c r="FC433" t="str">
        <f>IF(EY433="","SIN ESTADO",IF(FA433&lt;&gt;"","PAGA",IF(EZ433&gt;0,"VENCIDA",IF(EZ433&gt;=-5,"POR VENCER","AL DÍA"))))</f>
        <v>SIN ESTADO</v>
      </c>
      <c r="FE433" t="str">
        <f>IF(N($H433)&lt;26,"",IF(EY433="","",EY433+31))</f>
        <v/>
      </c>
      <c r="FF433" t="str">
        <f>IF(FE433="","",TODAY()-FE433)</f>
        <v/>
      </c>
      <c r="FI433" t="str">
        <f>IF(FE433="","SIN ESTADO",IF(FG433&lt;&gt;"","PAGA",IF(FF433&gt;0,"VENCIDA",IF(FF433&gt;=-5,"POR VENCER","AL DÍA"))))</f>
        <v>SIN ESTADO</v>
      </c>
      <c r="FK433" t="str">
        <f>IF(N($H433)&lt;27,"",IF(FE433="","",FE433+31))</f>
        <v/>
      </c>
      <c r="FL433" t="str">
        <f>IF(FK433="","",TODAY()-FK433)</f>
        <v/>
      </c>
      <c r="FO433" t="str">
        <f>IF(FK433="","SIN ESTADO",IF(FM433&lt;&gt;"","PAGA",IF(FL433&gt;0,"VENCIDA",IF(FL433&gt;=-5,"POR VENCER","AL DÍA"))))</f>
        <v>SIN ESTADO</v>
      </c>
      <c r="FQ433" t="str">
        <f>IF(N($H433)&lt;28,"",IF(FK433="","",FK433+31))</f>
        <v/>
      </c>
      <c r="FR433" t="str">
        <f>IF(FQ433="","",TODAY()-FQ433)</f>
        <v/>
      </c>
      <c r="FU433" t="str">
        <f>IF(FQ433="","SIN ESTADO",IF(FS433&lt;&gt;"","PAGA",IF(FR433&gt;0,"VENCIDA",IF(FR433&gt;=-5,"POR VENCER","AL DÍA"))))</f>
        <v>SIN ESTADO</v>
      </c>
      <c r="FW433" t="str">
        <f>IF(N($H433)&lt;29,"",IF(FQ433="","",FQ433+31))</f>
        <v/>
      </c>
      <c r="FX433" t="str">
        <f>IF(FW433="","",TODAY()-FW433)</f>
        <v/>
      </c>
      <c r="GA433" t="str">
        <f>IF(FW433="","SIN ESTADO",IF(FY433&lt;&gt;"","PAGA",IF(FX433&gt;0,"VENCIDA",IF(FX433&gt;=-5,"POR VENCER","AL DÍA"))))</f>
        <v>SIN ESTADO</v>
      </c>
      <c r="GC433" t="str">
        <f>IF(N($H433)&lt;30,"",IF(FW433="","",FW433+31))</f>
        <v/>
      </c>
      <c r="GD433" t="str">
        <f>IF(GC433="","",TODAY()-GC433)</f>
        <v/>
      </c>
      <c r="GG433" t="str">
        <f>IF(GC433="","SIN ESTADO",IF(GE433&lt;&gt;"","PAGA",IF(GD433&gt;0,"VENCIDA",IF(GD433&gt;=-5,"POR VENCER","AL DÍA"))))</f>
        <v>SIN ESTADO</v>
      </c>
      <c r="GI433" t="str">
        <f>IF(N($H433)&lt;31,"",IF(GC433="","",GC433+31))</f>
        <v/>
      </c>
      <c r="GJ433" t="str">
        <f>IF(GI433="","",TODAY()-GI433)</f>
        <v/>
      </c>
      <c r="GM433" t="str">
        <f>IF(GI433="","SIN ESTADO",IF(GK433&lt;&gt;"","PAGA",IF(GJ433&gt;0,"VENCIDA",IF(GJ433&gt;=-5,"POR VENCER","AL DÍA"))))</f>
        <v>SIN ESTADO</v>
      </c>
      <c r="GO433" t="str">
        <f>IF(N($H433)&lt;32,"",IF(GI433="","",GI433+31))</f>
        <v/>
      </c>
      <c r="GP433" t="str">
        <f>IF(GO433="","",TODAY()-GO433)</f>
        <v/>
      </c>
      <c r="GS433" t="str">
        <f>IF(GO433="","SIN ESTADO",IF(GQ433&lt;&gt;"","PAGA",IF(GP433&gt;0,"VENCIDA",IF(GP433&gt;=-5,"POR VENCER","AL DÍA"))))</f>
        <v>SIN ESTADO</v>
      </c>
      <c r="GU433" t="str">
        <f>IF(N($H433)&lt;33,"",IF(GO433="","",GO433+31))</f>
        <v/>
      </c>
      <c r="GV433" t="str">
        <f>IF(GU433="","",TODAY()-GU433)</f>
        <v/>
      </c>
      <c r="GY433" t="str">
        <f>IF(GU433="","SIN ESTADO",IF(GW433&lt;&gt;"","PAGA",IF(GV433&gt;0,"VENCIDA",IF(GV433&gt;=-5,"POR VENCER","AL DÍA"))))</f>
        <v>SIN ESTADO</v>
      </c>
      <c r="HA433" t="str">
        <f>IF(N($H433)&lt;34,"",IF(GU433="","",GU433+31))</f>
        <v/>
      </c>
      <c r="HB433" t="str">
        <f>IF(HA433="","",TODAY()-HA433)</f>
        <v/>
      </c>
      <c r="HE433" t="str">
        <f>IF(HA433="","SIN ESTADO",IF(HC433&lt;&gt;"","PAGA",IF(HB433&gt;0,"VENCIDA",IF(HB433&gt;=-5,"POR VENCER","AL DÍA"))))</f>
        <v>SIN ESTADO</v>
      </c>
      <c r="HG433" t="str">
        <f>IF(N($H433)&lt;35,"",IF(HA433="","",HA433+31))</f>
        <v/>
      </c>
      <c r="HH433" t="str">
        <f>IF(HG433="","",TODAY()-HG433)</f>
        <v/>
      </c>
      <c r="HK433" t="str">
        <f>IF(HG433="","SIN ESTADO",IF(HI433&lt;&gt;"","PAGA",IF(HH433&gt;0,"VENCIDA",IF(HH433&gt;=-5,"POR VENCER","AL DÍA"))))</f>
        <v>SIN ESTADO</v>
      </c>
      <c r="HM433" t="str">
        <f>IF(N($H433)&lt;36,"",IF(HG433="","",HG433+31))</f>
        <v/>
      </c>
      <c r="HN433" t="str">
        <f>IF(HM433="","",TODAY()-HM433)</f>
        <v/>
      </c>
      <c r="HQ433" t="str">
        <f>IF(HM433="","SIN ESTADO",IF(HO433&lt;&gt;"","PAGA",IF(HN433&gt;0,"VENCIDA",IF(HN433&gt;=-5,"POR VENCER","AL DÍA"))))</f>
        <v>SIN ESTADO</v>
      </c>
      <c r="HS433">
        <f>N433+T433+Z433+AF433+AL433+AR433+AX433+BD433+BJ433+BP433+BV433+CB433+CH433+CN433+CT433+CZ433+DF433+DL433+DR433+DX433+ED433+EJ433+EP433+EV433+FB433+FH433+FN433+FT433+FZ433+GF433+GL433+GR433+GX433+HD433+HJ433+HP433</f>
        <v>15564900</v>
      </c>
      <c r="HU433">
        <f>IFERROR(N($J433),0)</f>
        <v>1564833.3333333333</v>
      </c>
      <c r="HW433">
        <f>SUMPRODUCT((MOD(COLUMN($M433:$HR433)-COLUMN($M433),6)=0)*ISNUMBER($M433:$HR433)*($M433:$HR433&gt;=RESUMEN!$C$26)*($M433:$HR433&lt;=RESUMEN!$C$27)*IFERROR(N($N433:$HS433),0))</f>
        <v>0</v>
      </c>
      <c r="HX433">
        <f>SUMPRODUCT((MOD(COLUMN($M433:$HR433)-COLUMN($M433),6)=0)*ISNUMBER($M433:$HR433)*($M433:$HR433&gt;=RESUMEN!$C$26)*($M433:$HR433&lt;=RESUMEN!$C$27))</f>
        <v>0</v>
      </c>
    </row>
    <row r="434">
      <c r="B434">
        <f>VENTAS!A433</f>
        <v>431</v>
      </c>
      <c r="C434" t="str">
        <f>VENTAS!B433</f>
        <v xml:space="preserve">LC2 - 41 - 2 </v>
      </c>
      <c r="D434" t="str">
        <f>VENTAS!C433</f>
        <v>VENDIDO</v>
      </c>
      <c r="E434">
        <f>VENTAS!D433</f>
        <v>28000000</v>
      </c>
      <c r="F434">
        <f>VENTAS!J433</f>
        <v>24000000</v>
      </c>
      <c r="G434">
        <f>VENTAS!F433</f>
        <v>46142</v>
      </c>
      <c r="H434">
        <f>VENTAS!K433</f>
        <v>24</v>
      </c>
      <c r="I434" t="str">
        <f>VENTAS!M433</f>
        <v>30 DE CADA MES</v>
      </c>
      <c r="J434">
        <f>VENTAS!L433</f>
        <v>1000000</v>
      </c>
      <c r="K434">
        <f>IF(N($H434)&lt;1,"",$G434+31)</f>
        <v>46173</v>
      </c>
      <c r="L434">
        <f>IF(K434="","",TODAY()-K434)</f>
        <v>145</v>
      </c>
      <c r="M434">
        <v>46155</v>
      </c>
      <c r="N434">
        <v>1000000</v>
      </c>
      <c r="O434" t="str">
        <f>IF(K434="","SIN ESTADO",IF(M434&lt;&gt;"","PAGA",IF(L434&gt;0,"VENCIDA",IF(L434&gt;=-5,"POR VENCER","AL DÍA"))))</f>
        <v>PAGA</v>
      </c>
      <c r="P434" t="str">
        <v>TRANSFERENCIA</v>
      </c>
      <c r="Q434">
        <f>IF(N($H434)&lt;2,"",IF(K434="","",K434+31))</f>
        <v>46204</v>
      </c>
      <c r="R434">
        <f>IF(Q434="","",TODAY()-Q434)</f>
        <v>114</v>
      </c>
      <c r="U434" t="str">
        <f>IF(Q434="","SIN ESTADO",IF(S434&lt;&gt;"","PAGA",IF(R434&gt;0,"VENCIDA",IF(R434&gt;=-5,"POR VENCER","AL DÍA"))))</f>
        <v>VENCIDA</v>
      </c>
      <c r="W434">
        <f>IF(N($H434)&lt;3,"",IF(Q434="","",Q434+31))</f>
        <v>46235</v>
      </c>
      <c r="X434">
        <f>IF(W434="","",TODAY()-W434)</f>
        <v>83</v>
      </c>
      <c r="AA434" t="str">
        <f>IF(W434="","SIN ESTADO",IF(Y434&lt;&gt;"","PAGA",IF(X434&gt;0,"VENCIDA",IF(X434&gt;=-5,"POR VENCER","AL DÍA"))))</f>
        <v>VENCIDA</v>
      </c>
      <c r="AC434">
        <f>IF(N($H434)&lt;4,"",IF(W434="","",W434+31))</f>
        <v>46266</v>
      </c>
      <c r="AD434">
        <f>IF(AC434="","",TODAY()-AC434)</f>
        <v>52</v>
      </c>
      <c r="AG434" t="str">
        <f>IF(AC434="","SIN ESTADO",IF(AE434&lt;&gt;"","PAGA",IF(AD434&gt;0,"VENCIDA",IF(AD434&gt;=-5,"POR VENCER","AL DÍA"))))</f>
        <v>VENCIDA</v>
      </c>
      <c r="AI434">
        <f>IF(N($H434)&lt;5,"",IF(AC434="","",AC434+31))</f>
        <v>46297</v>
      </c>
      <c r="AJ434">
        <f>IF(AI434="","",TODAY()-AI434)</f>
        <v>21</v>
      </c>
      <c r="AM434" t="str">
        <f>IF(AI434="","SIN ESTADO",IF(AK434&lt;&gt;"","PAGA",IF(AJ434&gt;0,"VENCIDA",IF(AJ434&gt;=-5,"POR VENCER","AL DÍA"))))</f>
        <v>VENCIDA</v>
      </c>
      <c r="AO434">
        <f>IF(N($H434)&lt;6,"",IF(AI434="","",AI434+31))</f>
        <v>46328</v>
      </c>
      <c r="AP434">
        <f>IF(AO434="","",TODAY()-AO434)</f>
        <v>-10</v>
      </c>
      <c r="AS434" t="str">
        <f>IF(AO434="","SIN ESTADO",IF(AQ434&lt;&gt;"","PAGA",IF(AP434&gt;0,"VENCIDA",IF(AP434&gt;=-5,"POR VENCER","AL DÍA"))))</f>
        <v>AL DÍA</v>
      </c>
      <c r="AU434">
        <f>IF(N($H434)&lt;7,"",IF(AO434="","",AO434+31))</f>
        <v>46359</v>
      </c>
      <c r="AV434">
        <f>IF(AU434="","",TODAY()-AU434)</f>
        <v>-41</v>
      </c>
      <c r="AY434" t="str">
        <f>IF(AU434="","SIN ESTADO",IF(AW434&lt;&gt;"","PAGA",IF(AV434&gt;0,"VENCIDA",IF(AV434&gt;=-5,"POR VENCER","AL DÍA"))))</f>
        <v>AL DÍA</v>
      </c>
      <c r="BA434">
        <f>IF(N($H434)&lt;8,"",IF(AU434="","",AU434+31))</f>
        <v>46390</v>
      </c>
      <c r="BB434">
        <f>IF(BA434="","",TODAY()-BA434)</f>
        <v>-72</v>
      </c>
      <c r="BE434" t="str">
        <f>IF(BA434="","SIN ESTADO",IF(BC434&lt;&gt;"","PAGA",IF(BB434&gt;0,"VENCIDA",IF(BB434&gt;=-5,"POR VENCER","AL DÍA"))))</f>
        <v>AL DÍA</v>
      </c>
      <c r="BG434">
        <f>IF(N($H434)&lt;9,"",IF(BA434="","",BA434+31))</f>
        <v>46421</v>
      </c>
      <c r="BH434">
        <f>IF(BG434="","",TODAY()-BG434)</f>
        <v>-103</v>
      </c>
      <c r="BK434" t="str">
        <f>IF(BG434="","SIN ESTADO",IF(BI434&lt;&gt;"","PAGA",IF(BH434&gt;0,"VENCIDA",IF(BH434&gt;=-5,"POR VENCER","AL DÍA"))))</f>
        <v>AL DÍA</v>
      </c>
      <c r="BM434">
        <f>IF(N($H434)&lt;10,"",IF(BG434="","",BG434+31))</f>
        <v>46452</v>
      </c>
      <c r="BN434">
        <f>IF(BM434="","",TODAY()-BM434)</f>
        <v>-134</v>
      </c>
      <c r="BQ434" t="str">
        <f>IF(BM434="","SIN ESTADO",IF(BO434&lt;&gt;"","PAGA",IF(BN434&gt;0,"VENCIDA",IF(BN434&gt;=-5,"POR VENCER","AL DÍA"))))</f>
        <v>AL DÍA</v>
      </c>
      <c r="BS434">
        <f>IF(N($H434)&lt;11,"",IF(BM434="","",BM434+31))</f>
        <v>46483</v>
      </c>
      <c r="BT434">
        <f>IF(BS434="","",TODAY()-BS434)</f>
        <v>-165</v>
      </c>
      <c r="BW434" t="str">
        <f>IF(BS434="","SIN ESTADO",IF(BU434&lt;&gt;"","PAGA",IF(BT434&gt;0,"VENCIDA",IF(BT434&gt;=-5,"POR VENCER","AL DÍA"))))</f>
        <v>AL DÍA</v>
      </c>
      <c r="BY434">
        <f>IF(N($H434)&lt;12,"",IF(BS434="","",BS434+31))</f>
        <v>46514</v>
      </c>
      <c r="BZ434">
        <f>IF(BY434="","",TODAY()-BY434)</f>
        <v>-196</v>
      </c>
      <c r="CC434" t="str">
        <f>IF(BY434="","SIN ESTADO",IF(CA434&lt;&gt;"","PAGA",IF(BZ434&gt;0,"VENCIDA",IF(BZ434&gt;=-5,"POR VENCER","AL DÍA"))))</f>
        <v>AL DÍA</v>
      </c>
      <c r="CE434">
        <f>IF(N($H434)&lt;13,"",IF(BY434="","",BY434+31))</f>
        <v>46545</v>
      </c>
      <c r="CF434">
        <f>IF(CE434="","",TODAY()-CE434)</f>
        <v>-227</v>
      </c>
      <c r="CI434" t="str">
        <f>IF(CE434="","SIN ESTADO",IF(CG434&lt;&gt;"","PAGA",IF(CF434&gt;0,"VENCIDA",IF(CF434&gt;=-5,"POR VENCER","AL DÍA"))))</f>
        <v>AL DÍA</v>
      </c>
      <c r="CK434">
        <f>IF(N($H434)&lt;14,"",IF(CE434="","",CE434+31))</f>
        <v>46576</v>
      </c>
      <c r="CL434">
        <f>IF(CK434="","",TODAY()-CK434)</f>
        <v>-258</v>
      </c>
      <c r="CO434" t="str">
        <f>IF(CK434="","SIN ESTADO",IF(CM434&lt;&gt;"","PAGA",IF(CL434&gt;0,"VENCIDA",IF(CL434&gt;=-5,"POR VENCER","AL DÍA"))))</f>
        <v>AL DÍA</v>
      </c>
      <c r="CQ434">
        <f>IF(N($H434)&lt;15,"",IF(CK434="","",CK434+31))</f>
        <v>46607</v>
      </c>
      <c r="CR434">
        <f>IF(CQ434="","",TODAY()-CQ434)</f>
        <v>-289</v>
      </c>
      <c r="CU434" t="str">
        <f>IF(CQ434="","SIN ESTADO",IF(CS434&lt;&gt;"","PAGA",IF(CR434&gt;0,"VENCIDA",IF(CR434&gt;=-5,"POR VENCER","AL DÍA"))))</f>
        <v>AL DÍA</v>
      </c>
      <c r="CW434">
        <f>IF(N($H434)&lt;16,"",IF(CQ434="","",CQ434+31))</f>
        <v>46638</v>
      </c>
      <c r="CX434">
        <f>IF(CW434="","",TODAY()-CW434)</f>
        <v>-320</v>
      </c>
      <c r="DA434" t="str">
        <f>IF(CW434="","SIN ESTADO",IF(CY434&lt;&gt;"","PAGA",IF(CX434&gt;0,"VENCIDA",IF(CX434&gt;=-5,"POR VENCER","AL DÍA"))))</f>
        <v>AL DÍA</v>
      </c>
      <c r="DC434">
        <f>IF(N($H434)&lt;17,"",IF(CW434="","",CW434+31))</f>
        <v>46669</v>
      </c>
      <c r="DD434">
        <f>IF(DC434="","",TODAY()-DC434)</f>
        <v>-351</v>
      </c>
      <c r="DG434" t="str">
        <f>IF(DC434="","SIN ESTADO",IF(DE434&lt;&gt;"","PAGA",IF(DD434&gt;0,"VENCIDA",IF(DD434&gt;=-5,"POR VENCER","AL DÍA"))))</f>
        <v>AL DÍA</v>
      </c>
      <c r="DI434">
        <f>IF(N($H434)&lt;18,"",IF(DC434="","",DC434+31))</f>
        <v>46700</v>
      </c>
      <c r="DJ434">
        <f>IF(DI434="","",TODAY()-DI434)</f>
        <v>-382</v>
      </c>
      <c r="DM434" t="str">
        <f>IF(DI434="","SIN ESTADO",IF(DK434&lt;&gt;"","PAGA",IF(DJ434&gt;0,"VENCIDA",IF(DJ434&gt;=-5,"POR VENCER","AL DÍA"))))</f>
        <v>AL DÍA</v>
      </c>
      <c r="DO434">
        <f>IF(N($H434)&lt;19,"",IF(DI434="","",DI434+31))</f>
        <v>46731</v>
      </c>
      <c r="DP434">
        <f>IF(DO434="","",TODAY()-DO434)</f>
        <v>-413</v>
      </c>
      <c r="DS434" t="str">
        <f>IF(DO434="","SIN ESTADO",IF(DQ434&lt;&gt;"","PAGA",IF(DP434&gt;0,"VENCIDA",IF(DP434&gt;=-5,"POR VENCER","AL DÍA"))))</f>
        <v>AL DÍA</v>
      </c>
      <c r="DU434">
        <f>IF(N($H434)&lt;20,"",IF(DO434="","",DO434+31))</f>
        <v>46762</v>
      </c>
      <c r="DV434">
        <f>IF(DU434="","",TODAY()-DU434)</f>
        <v>-444</v>
      </c>
      <c r="DY434" t="str">
        <f>IF(DU434="","SIN ESTADO",IF(DW434&lt;&gt;"","PAGA",IF(DV434&gt;0,"VENCIDA",IF(DV434&gt;=-5,"POR VENCER","AL DÍA"))))</f>
        <v>AL DÍA</v>
      </c>
      <c r="EA434">
        <f>IF(N($H434)&lt;21,"",IF(DU434="","",DU434+31))</f>
        <v>46793</v>
      </c>
      <c r="EB434">
        <f>IF(EA434="","",TODAY()-EA434)</f>
        <v>-475</v>
      </c>
      <c r="EE434" t="str">
        <f>IF(EA434="","SIN ESTADO",IF(EC434&lt;&gt;"","PAGA",IF(EB434&gt;0,"VENCIDA",IF(EB434&gt;=-5,"POR VENCER","AL DÍA"))))</f>
        <v>AL DÍA</v>
      </c>
      <c r="EG434">
        <f>IF(N($H434)&lt;22,"",IF(EA434="","",EA434+31))</f>
        <v>46824</v>
      </c>
      <c r="EH434">
        <f>IF(EG434="","",TODAY()-EG434)</f>
        <v>-506</v>
      </c>
      <c r="EK434" t="str">
        <f>IF(EG434="","SIN ESTADO",IF(EI434&lt;&gt;"","PAGA",IF(EH434&gt;0,"VENCIDA",IF(EH434&gt;=-5,"POR VENCER","AL DÍA"))))</f>
        <v>AL DÍA</v>
      </c>
      <c r="EM434">
        <f>IF(N($H434)&lt;23,"",IF(EG434="","",EG434+31))</f>
        <v>46855</v>
      </c>
      <c r="EN434">
        <f>IF(EM434="","",TODAY()-EM434)</f>
        <v>-537</v>
      </c>
      <c r="EQ434" t="str">
        <f>IF(EM434="","SIN ESTADO",IF(EO434&lt;&gt;"","PAGA",IF(EN434&gt;0,"VENCIDA",IF(EN434&gt;=-5,"POR VENCER","AL DÍA"))))</f>
        <v>AL DÍA</v>
      </c>
      <c r="ES434">
        <f>IF(N($H434)&lt;24,"",IF(EM434="","",EM434+31))</f>
        <v>46886</v>
      </c>
      <c r="ET434">
        <f>IF(ES434="","",TODAY()-ES434)</f>
        <v>-568</v>
      </c>
      <c r="EW434" t="str">
        <f>IF(ES434="","SIN ESTADO",IF(EU434&lt;&gt;"","PAGA",IF(ET434&gt;0,"VENCIDA",IF(ET434&gt;=-5,"POR VENCER","AL DÍA"))))</f>
        <v>AL DÍA</v>
      </c>
      <c r="EY434" t="str">
        <f>IF(N($H434)&lt;25,"",IF(ES434="","",ES434+31))</f>
        <v/>
      </c>
      <c r="EZ434" t="str">
        <f>IF(EY434="","",TODAY()-EY434)</f>
        <v/>
      </c>
      <c r="FC434" t="str">
        <f>IF(EY434="","SIN ESTADO",IF(FA434&lt;&gt;"","PAGA",IF(EZ434&gt;0,"VENCIDA",IF(EZ434&gt;=-5,"POR VENCER","AL DÍA"))))</f>
        <v>SIN ESTADO</v>
      </c>
      <c r="FE434" t="str">
        <f>IF(N($H434)&lt;26,"",IF(EY434="","",EY434+31))</f>
        <v/>
      </c>
      <c r="FF434" t="str">
        <f>IF(FE434="","",TODAY()-FE434)</f>
        <v/>
      </c>
      <c r="FI434" t="str">
        <f>IF(FE434="","SIN ESTADO",IF(FG434&lt;&gt;"","PAGA",IF(FF434&gt;0,"VENCIDA",IF(FF434&gt;=-5,"POR VENCER","AL DÍA"))))</f>
        <v>SIN ESTADO</v>
      </c>
      <c r="FK434" t="str">
        <f>IF(N($H434)&lt;27,"",IF(FE434="","",FE434+31))</f>
        <v/>
      </c>
      <c r="FL434" t="str">
        <f>IF(FK434="","",TODAY()-FK434)</f>
        <v/>
      </c>
      <c r="FO434" t="str">
        <f>IF(FK434="","SIN ESTADO",IF(FM434&lt;&gt;"","PAGA",IF(FL434&gt;0,"VENCIDA",IF(FL434&gt;=-5,"POR VENCER","AL DÍA"))))</f>
        <v>SIN ESTADO</v>
      </c>
      <c r="FQ434" t="str">
        <f>IF(N($H434)&lt;28,"",IF(FK434="","",FK434+31))</f>
        <v/>
      </c>
      <c r="FR434" t="str">
        <f>IF(FQ434="","",TODAY()-FQ434)</f>
        <v/>
      </c>
      <c r="FU434" t="str">
        <f>IF(FQ434="","SIN ESTADO",IF(FS434&lt;&gt;"","PAGA",IF(FR434&gt;0,"VENCIDA",IF(FR434&gt;=-5,"POR VENCER","AL DÍA"))))</f>
        <v>SIN ESTADO</v>
      </c>
      <c r="FW434" t="str">
        <f>IF(N($H434)&lt;29,"",IF(FQ434="","",FQ434+31))</f>
        <v/>
      </c>
      <c r="FX434" t="str">
        <f>IF(FW434="","",TODAY()-FW434)</f>
        <v/>
      </c>
      <c r="GA434" t="str">
        <f>IF(FW434="","SIN ESTADO",IF(FY434&lt;&gt;"","PAGA",IF(FX434&gt;0,"VENCIDA",IF(FX434&gt;=-5,"POR VENCER","AL DÍA"))))</f>
        <v>SIN ESTADO</v>
      </c>
      <c r="GC434" t="str">
        <f>IF(N($H434)&lt;30,"",IF(FW434="","",FW434+31))</f>
        <v/>
      </c>
      <c r="GD434" t="str">
        <f>IF(GC434="","",TODAY()-GC434)</f>
        <v/>
      </c>
      <c r="GG434" t="str">
        <f>IF(GC434="","SIN ESTADO",IF(GE434&lt;&gt;"","PAGA",IF(GD434&gt;0,"VENCIDA",IF(GD434&gt;=-5,"POR VENCER","AL DÍA"))))</f>
        <v>SIN ESTADO</v>
      </c>
      <c r="GI434" t="str">
        <f>IF(N($H434)&lt;31,"",IF(GC434="","",GC434+31))</f>
        <v/>
      </c>
      <c r="GJ434" t="str">
        <f>IF(GI434="","",TODAY()-GI434)</f>
        <v/>
      </c>
      <c r="GM434" t="str">
        <f>IF(GI434="","SIN ESTADO",IF(GK434&lt;&gt;"","PAGA",IF(GJ434&gt;0,"VENCIDA",IF(GJ434&gt;=-5,"POR VENCER","AL DÍA"))))</f>
        <v>SIN ESTADO</v>
      </c>
      <c r="GO434" t="str">
        <f>IF(N($H434)&lt;32,"",IF(GI434="","",GI434+31))</f>
        <v/>
      </c>
      <c r="GP434" t="str">
        <f>IF(GO434="","",TODAY()-GO434)</f>
        <v/>
      </c>
      <c r="GS434" t="str">
        <f>IF(GO434="","SIN ESTADO",IF(GQ434&lt;&gt;"","PAGA",IF(GP434&gt;0,"VENCIDA",IF(GP434&gt;=-5,"POR VENCER","AL DÍA"))))</f>
        <v>SIN ESTADO</v>
      </c>
      <c r="GU434" t="str">
        <f>IF(N($H434)&lt;33,"",IF(GO434="","",GO434+31))</f>
        <v/>
      </c>
      <c r="GV434" t="str">
        <f>IF(GU434="","",TODAY()-GU434)</f>
        <v/>
      </c>
      <c r="GY434" t="str">
        <f>IF(GU434="","SIN ESTADO",IF(GW434&lt;&gt;"","PAGA",IF(GV434&gt;0,"VENCIDA",IF(GV434&gt;=-5,"POR VENCER","AL DÍA"))))</f>
        <v>SIN ESTADO</v>
      </c>
      <c r="HA434" t="str">
        <f>IF(N($H434)&lt;34,"",IF(GU434="","",GU434+31))</f>
        <v/>
      </c>
      <c r="HB434" t="str">
        <f>IF(HA434="","",TODAY()-HA434)</f>
        <v/>
      </c>
      <c r="HE434" t="str">
        <f>IF(HA434="","SIN ESTADO",IF(HC434&lt;&gt;"","PAGA",IF(HB434&gt;0,"VENCIDA",IF(HB434&gt;=-5,"POR VENCER","AL DÍA"))))</f>
        <v>SIN ESTADO</v>
      </c>
      <c r="HG434" t="str">
        <f>IF(N($H434)&lt;35,"",IF(HA434="","",HA434+31))</f>
        <v/>
      </c>
      <c r="HH434" t="str">
        <f>IF(HG434="","",TODAY()-HG434)</f>
        <v/>
      </c>
      <c r="HK434" t="str">
        <f>IF(HG434="","SIN ESTADO",IF(HI434&lt;&gt;"","PAGA",IF(HH434&gt;0,"VENCIDA",IF(HH434&gt;=-5,"POR VENCER","AL DÍA"))))</f>
        <v>SIN ESTADO</v>
      </c>
      <c r="HM434" t="str">
        <f>IF(N($H434)&lt;36,"",IF(HG434="","",HG434+31))</f>
        <v/>
      </c>
      <c r="HN434" t="str">
        <f>IF(HM434="","",TODAY()-HM434)</f>
        <v/>
      </c>
      <c r="HQ434" t="str">
        <f>IF(HM434="","SIN ESTADO",IF(HO434&lt;&gt;"","PAGA",IF(HN434&gt;0,"VENCIDA",IF(HN434&gt;=-5,"POR VENCER","AL DÍA"))))</f>
        <v>SIN ESTADO</v>
      </c>
      <c r="HS434">
        <f>N434+T434+Z434+AF434+AL434+AR434+AX434+BD434+BJ434+BP434+BV434+CB434+CH434+CN434+CT434+CZ434+DF434+DL434+DR434+DX434+ED434+EJ434+EP434+EV434+FB434+FH434+FN434+FT434+FZ434+GF434+GL434+GR434+GX434+HD434+HJ434+HP434</f>
        <v>1000000</v>
      </c>
      <c r="HU434">
        <f>IFERROR(N($J434),0)</f>
        <v>1000000</v>
      </c>
      <c r="HW434">
        <f>SUMPRODUCT((MOD(COLUMN($M434:$HR434)-COLUMN($M434),6)=0)*ISNUMBER($M434:$HR434)*($M434:$HR434&gt;=RESUMEN!$C$26)*($M434:$HR434&lt;=RESUMEN!$C$27)*IFERROR(N($N434:$HS434),0))</f>
        <v>0</v>
      </c>
      <c r="HX434">
        <f>SUMPRODUCT((MOD(COLUMN($M434:$HR434)-COLUMN($M434),6)=0)*ISNUMBER($M434:$HR434)*($M434:$HR434&gt;=RESUMEN!$C$26)*($M434:$HR434&lt;=RESUMEN!$C$27))</f>
        <v>0</v>
      </c>
    </row>
    <row r="435">
      <c r="B435">
        <f>VENTAS!A434</f>
        <v>432</v>
      </c>
      <c r="C435" t="str">
        <f>VENTAS!B434</f>
        <v xml:space="preserve">LC2 - 41 - 3 </v>
      </c>
      <c r="D435" t="str">
        <f>VENTAS!C434</f>
        <v>VENDIDO</v>
      </c>
      <c r="E435">
        <f>VENTAS!D434</f>
        <v>28000000</v>
      </c>
      <c r="F435">
        <f>VENTAS!J434</f>
        <v>24000000</v>
      </c>
      <c r="G435">
        <f>VENTAS!F434</f>
        <v>46142</v>
      </c>
      <c r="H435">
        <f>VENTAS!K434</f>
        <v>24</v>
      </c>
      <c r="I435" t="str">
        <f>VENTAS!M434</f>
        <v>31 DE CADA MES</v>
      </c>
      <c r="J435">
        <f>VENTAS!L434</f>
        <v>1000000</v>
      </c>
      <c r="K435">
        <f>IF(N($H435)&lt;1,"",$G435+31)</f>
        <v>46173</v>
      </c>
      <c r="L435">
        <f>IF(K435="","",TODAY()-K435)</f>
        <v>145</v>
      </c>
      <c r="M435">
        <v>46155</v>
      </c>
      <c r="N435">
        <v>1000000</v>
      </c>
      <c r="O435" t="str">
        <f>IF(K435="","SIN ESTADO",IF(M435&lt;&gt;"","PAGA",IF(L435&gt;0,"VENCIDA",IF(L435&gt;=-5,"POR VENCER","AL DÍA"))))</f>
        <v>PAGA</v>
      </c>
      <c r="P435" t="str">
        <v>TRANSFERENCIA</v>
      </c>
      <c r="Q435">
        <f>IF(N($H435)&lt;2,"",IF(K435="","",K435+31))</f>
        <v>46204</v>
      </c>
      <c r="R435">
        <f>IF(Q435="","",TODAY()-Q435)</f>
        <v>114</v>
      </c>
      <c r="U435" t="str">
        <f>IF(Q435="","SIN ESTADO",IF(S435&lt;&gt;"","PAGA",IF(R435&gt;0,"VENCIDA",IF(R435&gt;=-5,"POR VENCER","AL DÍA"))))</f>
        <v>VENCIDA</v>
      </c>
      <c r="W435">
        <f>IF(N($H435)&lt;3,"",IF(Q435="","",Q435+31))</f>
        <v>46235</v>
      </c>
      <c r="X435">
        <f>IF(W435="","",TODAY()-W435)</f>
        <v>83</v>
      </c>
      <c r="AA435" t="str">
        <f>IF(W435="","SIN ESTADO",IF(Y435&lt;&gt;"","PAGA",IF(X435&gt;0,"VENCIDA",IF(X435&gt;=-5,"POR VENCER","AL DÍA"))))</f>
        <v>VENCIDA</v>
      </c>
      <c r="AC435">
        <f>IF(N($H435)&lt;4,"",IF(W435="","",W435+31))</f>
        <v>46266</v>
      </c>
      <c r="AD435">
        <f>IF(AC435="","",TODAY()-AC435)</f>
        <v>52</v>
      </c>
      <c r="AG435" t="str">
        <f>IF(AC435="","SIN ESTADO",IF(AE435&lt;&gt;"","PAGA",IF(AD435&gt;0,"VENCIDA",IF(AD435&gt;=-5,"POR VENCER","AL DÍA"))))</f>
        <v>VENCIDA</v>
      </c>
      <c r="AI435">
        <f>IF(N($H435)&lt;5,"",IF(AC435="","",AC435+31))</f>
        <v>46297</v>
      </c>
      <c r="AJ435">
        <f>IF(AI435="","",TODAY()-AI435)</f>
        <v>21</v>
      </c>
      <c r="AM435" t="str">
        <f>IF(AI435="","SIN ESTADO",IF(AK435&lt;&gt;"","PAGA",IF(AJ435&gt;0,"VENCIDA",IF(AJ435&gt;=-5,"POR VENCER","AL DÍA"))))</f>
        <v>VENCIDA</v>
      </c>
      <c r="AO435">
        <f>IF(N($H435)&lt;6,"",IF(AI435="","",AI435+31))</f>
        <v>46328</v>
      </c>
      <c r="AP435">
        <f>IF(AO435="","",TODAY()-AO435)</f>
        <v>-10</v>
      </c>
      <c r="AS435" t="str">
        <f>IF(AO435="","SIN ESTADO",IF(AQ435&lt;&gt;"","PAGA",IF(AP435&gt;0,"VENCIDA",IF(AP435&gt;=-5,"POR VENCER","AL DÍA"))))</f>
        <v>AL DÍA</v>
      </c>
      <c r="AU435">
        <f>IF(N($H435)&lt;7,"",IF(AO435="","",AO435+31))</f>
        <v>46359</v>
      </c>
      <c r="AV435">
        <f>IF(AU435="","",TODAY()-AU435)</f>
        <v>-41</v>
      </c>
      <c r="AY435" t="str">
        <f>IF(AU435="","SIN ESTADO",IF(AW435&lt;&gt;"","PAGA",IF(AV435&gt;0,"VENCIDA",IF(AV435&gt;=-5,"POR VENCER","AL DÍA"))))</f>
        <v>AL DÍA</v>
      </c>
      <c r="BA435">
        <f>IF(N($H435)&lt;8,"",IF(AU435="","",AU435+31))</f>
        <v>46390</v>
      </c>
      <c r="BB435">
        <f>IF(BA435="","",TODAY()-BA435)</f>
        <v>-72</v>
      </c>
      <c r="BE435" t="str">
        <f>IF(BA435="","SIN ESTADO",IF(BC435&lt;&gt;"","PAGA",IF(BB435&gt;0,"VENCIDA",IF(BB435&gt;=-5,"POR VENCER","AL DÍA"))))</f>
        <v>AL DÍA</v>
      </c>
      <c r="BG435">
        <f>IF(N($H435)&lt;9,"",IF(BA435="","",BA435+31))</f>
        <v>46421</v>
      </c>
      <c r="BH435">
        <f>IF(BG435="","",TODAY()-BG435)</f>
        <v>-103</v>
      </c>
      <c r="BK435" t="str">
        <f>IF(BG435="","SIN ESTADO",IF(BI435&lt;&gt;"","PAGA",IF(BH435&gt;0,"VENCIDA",IF(BH435&gt;=-5,"POR VENCER","AL DÍA"))))</f>
        <v>AL DÍA</v>
      </c>
      <c r="BM435">
        <f>IF(N($H435)&lt;10,"",IF(BG435="","",BG435+31))</f>
        <v>46452</v>
      </c>
      <c r="BN435">
        <f>IF(BM435="","",TODAY()-BM435)</f>
        <v>-134</v>
      </c>
      <c r="BQ435" t="str">
        <f>IF(BM435="","SIN ESTADO",IF(BO435&lt;&gt;"","PAGA",IF(BN435&gt;0,"VENCIDA",IF(BN435&gt;=-5,"POR VENCER","AL DÍA"))))</f>
        <v>AL DÍA</v>
      </c>
      <c r="BS435">
        <f>IF(N($H435)&lt;11,"",IF(BM435="","",BM435+31))</f>
        <v>46483</v>
      </c>
      <c r="BT435">
        <f>IF(BS435="","",TODAY()-BS435)</f>
        <v>-165</v>
      </c>
      <c r="BW435" t="str">
        <f>IF(BS435="","SIN ESTADO",IF(BU435&lt;&gt;"","PAGA",IF(BT435&gt;0,"VENCIDA",IF(BT435&gt;=-5,"POR VENCER","AL DÍA"))))</f>
        <v>AL DÍA</v>
      </c>
      <c r="BY435">
        <f>IF(N($H435)&lt;12,"",IF(BS435="","",BS435+31))</f>
        <v>46514</v>
      </c>
      <c r="BZ435">
        <f>IF(BY435="","",TODAY()-BY435)</f>
        <v>-196</v>
      </c>
      <c r="CC435" t="str">
        <f>IF(BY435="","SIN ESTADO",IF(CA435&lt;&gt;"","PAGA",IF(BZ435&gt;0,"VENCIDA",IF(BZ435&gt;=-5,"POR VENCER","AL DÍA"))))</f>
        <v>AL DÍA</v>
      </c>
      <c r="CE435">
        <f>IF(N($H435)&lt;13,"",IF(BY435="","",BY435+31))</f>
        <v>46545</v>
      </c>
      <c r="CF435">
        <f>IF(CE435="","",TODAY()-CE435)</f>
        <v>-227</v>
      </c>
      <c r="CI435" t="str">
        <f>IF(CE435="","SIN ESTADO",IF(CG435&lt;&gt;"","PAGA",IF(CF435&gt;0,"VENCIDA",IF(CF435&gt;=-5,"POR VENCER","AL DÍA"))))</f>
        <v>AL DÍA</v>
      </c>
      <c r="CK435">
        <f>IF(N($H435)&lt;14,"",IF(CE435="","",CE435+31))</f>
        <v>46576</v>
      </c>
      <c r="CL435">
        <f>IF(CK435="","",TODAY()-CK435)</f>
        <v>-258</v>
      </c>
      <c r="CO435" t="str">
        <f>IF(CK435="","SIN ESTADO",IF(CM435&lt;&gt;"","PAGA",IF(CL435&gt;0,"VENCIDA",IF(CL435&gt;=-5,"POR VENCER","AL DÍA"))))</f>
        <v>AL DÍA</v>
      </c>
      <c r="CQ435">
        <f>IF(N($H435)&lt;15,"",IF(CK435="","",CK435+31))</f>
        <v>46607</v>
      </c>
      <c r="CR435">
        <f>IF(CQ435="","",TODAY()-CQ435)</f>
        <v>-289</v>
      </c>
      <c r="CU435" t="str">
        <f>IF(CQ435="","SIN ESTADO",IF(CS435&lt;&gt;"","PAGA",IF(CR435&gt;0,"VENCIDA",IF(CR435&gt;=-5,"POR VENCER","AL DÍA"))))</f>
        <v>AL DÍA</v>
      </c>
      <c r="CW435">
        <f>IF(N($H435)&lt;16,"",IF(CQ435="","",CQ435+31))</f>
        <v>46638</v>
      </c>
      <c r="CX435">
        <f>IF(CW435="","",TODAY()-CW435)</f>
        <v>-320</v>
      </c>
      <c r="DA435" t="str">
        <f>IF(CW435="","SIN ESTADO",IF(CY435&lt;&gt;"","PAGA",IF(CX435&gt;0,"VENCIDA",IF(CX435&gt;=-5,"POR VENCER","AL DÍA"))))</f>
        <v>AL DÍA</v>
      </c>
      <c r="DC435">
        <f>IF(N($H435)&lt;17,"",IF(CW435="","",CW435+31))</f>
        <v>46669</v>
      </c>
      <c r="DD435">
        <f>IF(DC435="","",TODAY()-DC435)</f>
        <v>-351</v>
      </c>
      <c r="DG435" t="str">
        <f>IF(DC435="","SIN ESTADO",IF(DE435&lt;&gt;"","PAGA",IF(DD435&gt;0,"VENCIDA",IF(DD435&gt;=-5,"POR VENCER","AL DÍA"))))</f>
        <v>AL DÍA</v>
      </c>
      <c r="DI435">
        <f>IF(N($H435)&lt;18,"",IF(DC435="","",DC435+31))</f>
        <v>46700</v>
      </c>
      <c r="DJ435">
        <f>IF(DI435="","",TODAY()-DI435)</f>
        <v>-382</v>
      </c>
      <c r="DM435" t="str">
        <f>IF(DI435="","SIN ESTADO",IF(DK435&lt;&gt;"","PAGA",IF(DJ435&gt;0,"VENCIDA",IF(DJ435&gt;=-5,"POR VENCER","AL DÍA"))))</f>
        <v>AL DÍA</v>
      </c>
      <c r="DO435">
        <f>IF(N($H435)&lt;19,"",IF(DI435="","",DI435+31))</f>
        <v>46731</v>
      </c>
      <c r="DP435">
        <f>IF(DO435="","",TODAY()-DO435)</f>
        <v>-413</v>
      </c>
      <c r="DS435" t="str">
        <f>IF(DO435="","SIN ESTADO",IF(DQ435&lt;&gt;"","PAGA",IF(DP435&gt;0,"VENCIDA",IF(DP435&gt;=-5,"POR VENCER","AL DÍA"))))</f>
        <v>AL DÍA</v>
      </c>
      <c r="DU435">
        <f>IF(N($H435)&lt;20,"",IF(DO435="","",DO435+31))</f>
        <v>46762</v>
      </c>
      <c r="DV435">
        <f>IF(DU435="","",TODAY()-DU435)</f>
        <v>-444</v>
      </c>
      <c r="DY435" t="str">
        <f>IF(DU435="","SIN ESTADO",IF(DW435&lt;&gt;"","PAGA",IF(DV435&gt;0,"VENCIDA",IF(DV435&gt;=-5,"POR VENCER","AL DÍA"))))</f>
        <v>AL DÍA</v>
      </c>
      <c r="EA435">
        <f>IF(N($H435)&lt;21,"",IF(DU435="","",DU435+31))</f>
        <v>46793</v>
      </c>
      <c r="EB435">
        <f>IF(EA435="","",TODAY()-EA435)</f>
        <v>-475</v>
      </c>
      <c r="EE435" t="str">
        <f>IF(EA435="","SIN ESTADO",IF(EC435&lt;&gt;"","PAGA",IF(EB435&gt;0,"VENCIDA",IF(EB435&gt;=-5,"POR VENCER","AL DÍA"))))</f>
        <v>AL DÍA</v>
      </c>
      <c r="EG435">
        <f>IF(N($H435)&lt;22,"",IF(EA435="","",EA435+31))</f>
        <v>46824</v>
      </c>
      <c r="EH435">
        <f>IF(EG435="","",TODAY()-EG435)</f>
        <v>-506</v>
      </c>
      <c r="EK435" t="str">
        <f>IF(EG435="","SIN ESTADO",IF(EI435&lt;&gt;"","PAGA",IF(EH435&gt;0,"VENCIDA",IF(EH435&gt;=-5,"POR VENCER","AL DÍA"))))</f>
        <v>AL DÍA</v>
      </c>
      <c r="EM435">
        <f>IF(N($H435)&lt;23,"",IF(EG435="","",EG435+31))</f>
        <v>46855</v>
      </c>
      <c r="EN435">
        <f>IF(EM435="","",TODAY()-EM435)</f>
        <v>-537</v>
      </c>
      <c r="EQ435" t="str">
        <f>IF(EM435="","SIN ESTADO",IF(EO435&lt;&gt;"","PAGA",IF(EN435&gt;0,"VENCIDA",IF(EN435&gt;=-5,"POR VENCER","AL DÍA"))))</f>
        <v>AL DÍA</v>
      </c>
      <c r="ES435">
        <f>IF(N($H435)&lt;24,"",IF(EM435="","",EM435+31))</f>
        <v>46886</v>
      </c>
      <c r="ET435">
        <f>IF(ES435="","",TODAY()-ES435)</f>
        <v>-568</v>
      </c>
      <c r="EW435" t="str">
        <f>IF(ES435="","SIN ESTADO",IF(EU435&lt;&gt;"","PAGA",IF(ET435&gt;0,"VENCIDA",IF(ET435&gt;=-5,"POR VENCER","AL DÍA"))))</f>
        <v>AL DÍA</v>
      </c>
      <c r="EY435" t="str">
        <f>IF(N($H435)&lt;25,"",IF(ES435="","",ES435+31))</f>
        <v/>
      </c>
      <c r="EZ435" t="str">
        <f>IF(EY435="","",TODAY()-EY435)</f>
        <v/>
      </c>
      <c r="FC435" t="str">
        <f>IF(EY435="","SIN ESTADO",IF(FA435&lt;&gt;"","PAGA",IF(EZ435&gt;0,"VENCIDA",IF(EZ435&gt;=-5,"POR VENCER","AL DÍA"))))</f>
        <v>SIN ESTADO</v>
      </c>
      <c r="FE435" t="str">
        <f>IF(N($H435)&lt;26,"",IF(EY435="","",EY435+31))</f>
        <v/>
      </c>
      <c r="FF435" t="str">
        <f>IF(FE435="","",TODAY()-FE435)</f>
        <v/>
      </c>
      <c r="FI435" t="str">
        <f>IF(FE435="","SIN ESTADO",IF(FG435&lt;&gt;"","PAGA",IF(FF435&gt;0,"VENCIDA",IF(FF435&gt;=-5,"POR VENCER","AL DÍA"))))</f>
        <v>SIN ESTADO</v>
      </c>
      <c r="FK435" t="str">
        <f>IF(N($H435)&lt;27,"",IF(FE435="","",FE435+31))</f>
        <v/>
      </c>
      <c r="FL435" t="str">
        <f>IF(FK435="","",TODAY()-FK435)</f>
        <v/>
      </c>
      <c r="FO435" t="str">
        <f>IF(FK435="","SIN ESTADO",IF(FM435&lt;&gt;"","PAGA",IF(FL435&gt;0,"VENCIDA",IF(FL435&gt;=-5,"POR VENCER","AL DÍA"))))</f>
        <v>SIN ESTADO</v>
      </c>
      <c r="FQ435" t="str">
        <f>IF(N($H435)&lt;28,"",IF(FK435="","",FK435+31))</f>
        <v/>
      </c>
      <c r="FR435" t="str">
        <f>IF(FQ435="","",TODAY()-FQ435)</f>
        <v/>
      </c>
      <c r="FU435" t="str">
        <f>IF(FQ435="","SIN ESTADO",IF(FS435&lt;&gt;"","PAGA",IF(FR435&gt;0,"VENCIDA",IF(FR435&gt;=-5,"POR VENCER","AL DÍA"))))</f>
        <v>SIN ESTADO</v>
      </c>
      <c r="FW435" t="str">
        <f>IF(N($H435)&lt;29,"",IF(FQ435="","",FQ435+31))</f>
        <v/>
      </c>
      <c r="FX435" t="str">
        <f>IF(FW435="","",TODAY()-FW435)</f>
        <v/>
      </c>
      <c r="GA435" t="str">
        <f>IF(FW435="","SIN ESTADO",IF(FY435&lt;&gt;"","PAGA",IF(FX435&gt;0,"VENCIDA",IF(FX435&gt;=-5,"POR VENCER","AL DÍA"))))</f>
        <v>SIN ESTADO</v>
      </c>
      <c r="GC435" t="str">
        <f>IF(N($H435)&lt;30,"",IF(FW435="","",FW435+31))</f>
        <v/>
      </c>
      <c r="GD435" t="str">
        <f>IF(GC435="","",TODAY()-GC435)</f>
        <v/>
      </c>
      <c r="GG435" t="str">
        <f>IF(GC435="","SIN ESTADO",IF(GE435&lt;&gt;"","PAGA",IF(GD435&gt;0,"VENCIDA",IF(GD435&gt;=-5,"POR VENCER","AL DÍA"))))</f>
        <v>SIN ESTADO</v>
      </c>
      <c r="GI435" t="str">
        <f>IF(N($H435)&lt;31,"",IF(GC435="","",GC435+31))</f>
        <v/>
      </c>
      <c r="GJ435" t="str">
        <f>IF(GI435="","",TODAY()-GI435)</f>
        <v/>
      </c>
      <c r="GM435" t="str">
        <f>IF(GI435="","SIN ESTADO",IF(GK435&lt;&gt;"","PAGA",IF(GJ435&gt;0,"VENCIDA",IF(GJ435&gt;=-5,"POR VENCER","AL DÍA"))))</f>
        <v>SIN ESTADO</v>
      </c>
      <c r="GO435" t="str">
        <f>IF(N($H435)&lt;32,"",IF(GI435="","",GI435+31))</f>
        <v/>
      </c>
      <c r="GP435" t="str">
        <f>IF(GO435="","",TODAY()-GO435)</f>
        <v/>
      </c>
      <c r="GS435" t="str">
        <f>IF(GO435="","SIN ESTADO",IF(GQ435&lt;&gt;"","PAGA",IF(GP435&gt;0,"VENCIDA",IF(GP435&gt;=-5,"POR VENCER","AL DÍA"))))</f>
        <v>SIN ESTADO</v>
      </c>
      <c r="GU435" t="str">
        <f>IF(N($H435)&lt;33,"",IF(GO435="","",GO435+31))</f>
        <v/>
      </c>
      <c r="GV435" t="str">
        <f>IF(GU435="","",TODAY()-GU435)</f>
        <v/>
      </c>
      <c r="GY435" t="str">
        <f>IF(GU435="","SIN ESTADO",IF(GW435&lt;&gt;"","PAGA",IF(GV435&gt;0,"VENCIDA",IF(GV435&gt;=-5,"POR VENCER","AL DÍA"))))</f>
        <v>SIN ESTADO</v>
      </c>
      <c r="HA435" t="str">
        <f>IF(N($H435)&lt;34,"",IF(GU435="","",GU435+31))</f>
        <v/>
      </c>
      <c r="HB435" t="str">
        <f>IF(HA435="","",TODAY()-HA435)</f>
        <v/>
      </c>
      <c r="HE435" t="str">
        <f>IF(HA435="","SIN ESTADO",IF(HC435&lt;&gt;"","PAGA",IF(HB435&gt;0,"VENCIDA",IF(HB435&gt;=-5,"POR VENCER","AL DÍA"))))</f>
        <v>SIN ESTADO</v>
      </c>
      <c r="HG435" t="str">
        <f>IF(N($H435)&lt;35,"",IF(HA435="","",HA435+31))</f>
        <v/>
      </c>
      <c r="HH435" t="str">
        <f>IF(HG435="","",TODAY()-HG435)</f>
        <v/>
      </c>
      <c r="HK435" t="str">
        <f>IF(HG435="","SIN ESTADO",IF(HI435&lt;&gt;"","PAGA",IF(HH435&gt;0,"VENCIDA",IF(HH435&gt;=-5,"POR VENCER","AL DÍA"))))</f>
        <v>SIN ESTADO</v>
      </c>
      <c r="HM435" t="str">
        <f>IF(N($H435)&lt;36,"",IF(HG435="","",HG435+31))</f>
        <v/>
      </c>
      <c r="HN435" t="str">
        <f>IF(HM435="","",TODAY()-HM435)</f>
        <v/>
      </c>
      <c r="HQ435" t="str">
        <f>IF(HM435="","SIN ESTADO",IF(HO435&lt;&gt;"","PAGA",IF(HN435&gt;0,"VENCIDA",IF(HN435&gt;=-5,"POR VENCER","AL DÍA"))))</f>
        <v>SIN ESTADO</v>
      </c>
      <c r="HS435">
        <f>N435+T435+Z435+AF435+AL435+AR435+AX435+BD435+BJ435+BP435+BV435+CB435+CH435+CN435+CT435+CZ435+DF435+DL435+DR435+DX435+ED435+EJ435+EP435+EV435+FB435+FH435+FN435+FT435+FZ435+GF435+GL435+GR435+GX435+HD435+HJ435+HP435</f>
        <v>1000000</v>
      </c>
      <c r="HU435">
        <f>IFERROR(N($J435),0)</f>
        <v>1000000</v>
      </c>
      <c r="HW435">
        <f>SUMPRODUCT((MOD(COLUMN($M435:$HR435)-COLUMN($M435),6)=0)*ISNUMBER($M435:$HR435)*($M435:$HR435&gt;=RESUMEN!$C$26)*($M435:$HR435&lt;=RESUMEN!$C$27)*IFERROR(N($N435:$HS435),0))</f>
        <v>0</v>
      </c>
      <c r="HX435">
        <f>SUMPRODUCT((MOD(COLUMN($M435:$HR435)-COLUMN($M435),6)=0)*ISNUMBER($M435:$HR435)*($M435:$HR435&gt;=RESUMEN!$C$26)*($M435:$HR435&lt;=RESUMEN!$C$27))</f>
        <v>0</v>
      </c>
    </row>
    <row r="436">
      <c r="B436">
        <f>VENTAS!A435</f>
        <v>433</v>
      </c>
      <c r="C436" t="str">
        <f>VENTAS!B435</f>
        <v xml:space="preserve">LC2 - 41 - 4 </v>
      </c>
      <c r="D436" t="str">
        <f>VENTAS!C435</f>
        <v>VENDIDO</v>
      </c>
      <c r="E436">
        <f>VENTAS!D435</f>
        <v>28000000</v>
      </c>
      <c r="F436">
        <f>VENTAS!J435</f>
        <v>24000000</v>
      </c>
      <c r="G436">
        <v>46174</v>
      </c>
      <c r="H436">
        <v>24</v>
      </c>
      <c r="I436" t="str">
        <v>15 DE CADA MES</v>
      </c>
      <c r="J436">
        <v>1000000</v>
      </c>
      <c r="K436">
        <f>IF(N($H436)&lt;1,"",$G436+31)</f>
        <v>46205</v>
      </c>
      <c r="L436">
        <f>IF(K436="","",TODAY()-K436)</f>
        <v>113</v>
      </c>
      <c r="M436">
        <v>46204</v>
      </c>
      <c r="N436">
        <v>1000000</v>
      </c>
      <c r="O436" t="str">
        <f>IF(K436="","SIN ESTADO",IF(M436&lt;&gt;"","PAGA",IF(L436&gt;0,"VENCIDA",IF(L436&gt;=-5,"POR VENCER","AL DÍA"))))</f>
        <v>PAGA</v>
      </c>
      <c r="P436" t="str">
        <v>TRANSFERENCIA</v>
      </c>
      <c r="Q436">
        <f>IF(N($H436)&lt;2,"",IF(K436="","",K436+31))</f>
        <v>46236</v>
      </c>
      <c r="R436">
        <f>IF(Q436="","",TODAY()-Q436)</f>
        <v>82</v>
      </c>
      <c r="S436">
        <v>46244</v>
      </c>
      <c r="T436">
        <v>1000000</v>
      </c>
      <c r="U436" t="str">
        <f>IF(Q436="","SIN ESTADO",IF(S436&lt;&gt;"","PAGA",IF(R436&gt;0,"VENCIDA",IF(R436&gt;=-5,"POR VENCER","AL DÍA"))))</f>
        <v>PAGA</v>
      </c>
      <c r="V436" t="str">
        <v>TRANSFERENCIA</v>
      </c>
      <c r="W436">
        <f>IF(N($H436)&lt;3,"",IF(Q436="","",Q436+31))</f>
        <v>46267</v>
      </c>
      <c r="X436">
        <f>IF(W436="","",TODAY()-W436)</f>
        <v>51</v>
      </c>
      <c r="Y436">
        <v>46287</v>
      </c>
      <c r="Z436">
        <v>1000000</v>
      </c>
      <c r="AA436" t="str">
        <f>IF(W436="","SIN ESTADO",IF(Y436&lt;&gt;"","PAGA",IF(X436&gt;0,"VENCIDA",IF(X436&gt;=-5,"POR VENCER","AL DÍA"))))</f>
        <v>PAGA</v>
      </c>
      <c r="AB436" t="str">
        <v>TRANSFERENCIA</v>
      </c>
      <c r="AC436">
        <f>IF(N($H436)&lt;4,"",IF(W436="","",W436+31))</f>
        <v>46298</v>
      </c>
      <c r="AD436">
        <f>IF(AC436="","",TODAY()-AC436)</f>
        <v>20</v>
      </c>
      <c r="AG436" t="str">
        <f>IF(AC436="","SIN ESTADO",IF(AE436&lt;&gt;"","PAGA",IF(AD436&gt;0,"VENCIDA",IF(AD436&gt;=-5,"POR VENCER","AL DÍA"))))</f>
        <v>VENCIDA</v>
      </c>
      <c r="AI436">
        <f>IF(N($H436)&lt;5,"",IF(AC436="","",AC436+31))</f>
        <v>46329</v>
      </c>
      <c r="AJ436">
        <f>IF(AI436="","",TODAY()-AI436)</f>
        <v>-11</v>
      </c>
      <c r="AM436" t="str">
        <f>IF(AI436="","SIN ESTADO",IF(AK436&lt;&gt;"","PAGA",IF(AJ436&gt;0,"VENCIDA",IF(AJ436&gt;=-5,"POR VENCER","AL DÍA"))))</f>
        <v>AL DÍA</v>
      </c>
      <c r="AO436">
        <f>IF(N($H436)&lt;6,"",IF(AI436="","",AI436+31))</f>
        <v>46360</v>
      </c>
      <c r="AP436">
        <f>IF(AO436="","",TODAY()-AO436)</f>
        <v>-42</v>
      </c>
      <c r="AS436" t="str">
        <f>IF(AO436="","SIN ESTADO",IF(AQ436&lt;&gt;"","PAGA",IF(AP436&gt;0,"VENCIDA",IF(AP436&gt;=-5,"POR VENCER","AL DÍA"))))</f>
        <v>AL DÍA</v>
      </c>
      <c r="AU436">
        <f>IF(N($H436)&lt;7,"",IF(AO436="","",AO436+31))</f>
        <v>46391</v>
      </c>
      <c r="AV436">
        <f>IF(AU436="","",TODAY()-AU436)</f>
        <v>-73</v>
      </c>
      <c r="AY436" t="str">
        <f>IF(AU436="","SIN ESTADO",IF(AW436&lt;&gt;"","PAGA",IF(AV436&gt;0,"VENCIDA",IF(AV436&gt;=-5,"POR VENCER","AL DÍA"))))</f>
        <v>AL DÍA</v>
      </c>
      <c r="BA436">
        <f>IF(N($H436)&lt;8,"",IF(AU436="","",AU436+31))</f>
        <v>46422</v>
      </c>
      <c r="BB436">
        <f>IF(BA436="","",TODAY()-BA436)</f>
        <v>-104</v>
      </c>
      <c r="BE436" t="str">
        <f>IF(BA436="","SIN ESTADO",IF(BC436&lt;&gt;"","PAGA",IF(BB436&gt;0,"VENCIDA",IF(BB436&gt;=-5,"POR VENCER","AL DÍA"))))</f>
        <v>AL DÍA</v>
      </c>
      <c r="BG436">
        <f>IF(N($H436)&lt;9,"",IF(BA436="","",BA436+31))</f>
        <v>46453</v>
      </c>
      <c r="BH436">
        <f>IF(BG436="","",TODAY()-BG436)</f>
        <v>-135</v>
      </c>
      <c r="BK436" t="str">
        <f>IF(BG436="","SIN ESTADO",IF(BI436&lt;&gt;"","PAGA",IF(BH436&gt;0,"VENCIDA",IF(BH436&gt;=-5,"POR VENCER","AL DÍA"))))</f>
        <v>AL DÍA</v>
      </c>
      <c r="BM436">
        <f>IF(N($H436)&lt;10,"",IF(BG436="","",BG436+31))</f>
        <v>46484</v>
      </c>
      <c r="BN436">
        <f>IF(BM436="","",TODAY()-BM436)</f>
        <v>-166</v>
      </c>
      <c r="BQ436" t="str">
        <f>IF(BM436="","SIN ESTADO",IF(BO436&lt;&gt;"","PAGA",IF(BN436&gt;0,"VENCIDA",IF(BN436&gt;=-5,"POR VENCER","AL DÍA"))))</f>
        <v>AL DÍA</v>
      </c>
      <c r="BS436">
        <f>IF(N($H436)&lt;11,"",IF(BM436="","",BM436+31))</f>
        <v>46515</v>
      </c>
      <c r="BT436">
        <f>IF(BS436="","",TODAY()-BS436)</f>
        <v>-197</v>
      </c>
      <c r="BW436" t="str">
        <f>IF(BS436="","SIN ESTADO",IF(BU436&lt;&gt;"","PAGA",IF(BT436&gt;0,"VENCIDA",IF(BT436&gt;=-5,"POR VENCER","AL DÍA"))))</f>
        <v>AL DÍA</v>
      </c>
      <c r="BY436">
        <f>IF(N($H436)&lt;12,"",IF(BS436="","",BS436+31))</f>
        <v>46546</v>
      </c>
      <c r="BZ436">
        <f>IF(BY436="","",TODAY()-BY436)</f>
        <v>-228</v>
      </c>
      <c r="CC436" t="str">
        <f>IF(BY436="","SIN ESTADO",IF(CA436&lt;&gt;"","PAGA",IF(BZ436&gt;0,"VENCIDA",IF(BZ436&gt;=-5,"POR VENCER","AL DÍA"))))</f>
        <v>AL DÍA</v>
      </c>
      <c r="CE436">
        <f>IF(N($H436)&lt;13,"",IF(BY436="","",BY436+31))</f>
        <v>46577</v>
      </c>
      <c r="CF436">
        <f>IF(CE436="","",TODAY()-CE436)</f>
        <v>-259</v>
      </c>
      <c r="CI436" t="str">
        <f>IF(CE436="","SIN ESTADO",IF(CG436&lt;&gt;"","PAGA",IF(CF436&gt;0,"VENCIDA",IF(CF436&gt;=-5,"POR VENCER","AL DÍA"))))</f>
        <v>AL DÍA</v>
      </c>
      <c r="CK436">
        <f>IF(N($H436)&lt;14,"",IF(CE436="","",CE436+31))</f>
        <v>46608</v>
      </c>
      <c r="CL436">
        <f>IF(CK436="","",TODAY()-CK436)</f>
        <v>-290</v>
      </c>
      <c r="CO436" t="str">
        <f>IF(CK436="","SIN ESTADO",IF(CM436&lt;&gt;"","PAGA",IF(CL436&gt;0,"VENCIDA",IF(CL436&gt;=-5,"POR VENCER","AL DÍA"))))</f>
        <v>AL DÍA</v>
      </c>
      <c r="CQ436">
        <f>IF(N($H436)&lt;15,"",IF(CK436="","",CK436+31))</f>
        <v>46639</v>
      </c>
      <c r="CR436">
        <f>IF(CQ436="","",TODAY()-CQ436)</f>
        <v>-321</v>
      </c>
      <c r="CU436" t="str">
        <f>IF(CQ436="","SIN ESTADO",IF(CS436&lt;&gt;"","PAGA",IF(CR436&gt;0,"VENCIDA",IF(CR436&gt;=-5,"POR VENCER","AL DÍA"))))</f>
        <v>AL DÍA</v>
      </c>
      <c r="CW436">
        <f>IF(N($H436)&lt;16,"",IF(CQ436="","",CQ436+31))</f>
        <v>46670</v>
      </c>
      <c r="CX436">
        <f>IF(CW436="","",TODAY()-CW436)</f>
        <v>-352</v>
      </c>
      <c r="DA436" t="str">
        <f>IF(CW436="","SIN ESTADO",IF(CY436&lt;&gt;"","PAGA",IF(CX436&gt;0,"VENCIDA",IF(CX436&gt;=-5,"POR VENCER","AL DÍA"))))</f>
        <v>AL DÍA</v>
      </c>
      <c r="DC436">
        <f>IF(N($H436)&lt;17,"",IF(CW436="","",CW436+31))</f>
        <v>46701</v>
      </c>
      <c r="DD436">
        <f>IF(DC436="","",TODAY()-DC436)</f>
        <v>-383</v>
      </c>
      <c r="DG436" t="str">
        <f>IF(DC436="","SIN ESTADO",IF(DE436&lt;&gt;"","PAGA",IF(DD436&gt;0,"VENCIDA",IF(DD436&gt;=-5,"POR VENCER","AL DÍA"))))</f>
        <v>AL DÍA</v>
      </c>
      <c r="DI436">
        <f>IF(N($H436)&lt;18,"",IF(DC436="","",DC436+31))</f>
        <v>46732</v>
      </c>
      <c r="DJ436">
        <f>IF(DI436="","",TODAY()-DI436)</f>
        <v>-414</v>
      </c>
      <c r="DM436" t="str">
        <f>IF(DI436="","SIN ESTADO",IF(DK436&lt;&gt;"","PAGA",IF(DJ436&gt;0,"VENCIDA",IF(DJ436&gt;=-5,"POR VENCER","AL DÍA"))))</f>
        <v>AL DÍA</v>
      </c>
      <c r="DO436">
        <f>IF(N($H436)&lt;19,"",IF(DI436="","",DI436+31))</f>
        <v>46763</v>
      </c>
      <c r="DP436">
        <f>IF(DO436="","",TODAY()-DO436)</f>
        <v>-445</v>
      </c>
      <c r="DS436" t="str">
        <f>IF(DO436="","SIN ESTADO",IF(DQ436&lt;&gt;"","PAGA",IF(DP436&gt;0,"VENCIDA",IF(DP436&gt;=-5,"POR VENCER","AL DÍA"))))</f>
        <v>AL DÍA</v>
      </c>
      <c r="DU436">
        <f>IF(N($H436)&lt;20,"",IF(DO436="","",DO436+31))</f>
        <v>46794</v>
      </c>
      <c r="DV436">
        <f>IF(DU436="","",TODAY()-DU436)</f>
        <v>-476</v>
      </c>
      <c r="DY436" t="str">
        <f>IF(DU436="","SIN ESTADO",IF(DW436&lt;&gt;"","PAGA",IF(DV436&gt;0,"VENCIDA",IF(DV436&gt;=-5,"POR VENCER","AL DÍA"))))</f>
        <v>AL DÍA</v>
      </c>
      <c r="EA436">
        <f>IF(N($H436)&lt;21,"",IF(DU436="","",DU436+31))</f>
        <v>46825</v>
      </c>
      <c r="EB436">
        <f>IF(EA436="","",TODAY()-EA436)</f>
        <v>-507</v>
      </c>
      <c r="EE436" t="str">
        <f>IF(EA436="","SIN ESTADO",IF(EC436&lt;&gt;"","PAGA",IF(EB436&gt;0,"VENCIDA",IF(EB436&gt;=-5,"POR VENCER","AL DÍA"))))</f>
        <v>AL DÍA</v>
      </c>
      <c r="EG436">
        <f>IF(N($H436)&lt;22,"",IF(EA436="","",EA436+31))</f>
        <v>46856</v>
      </c>
      <c r="EH436">
        <f>IF(EG436="","",TODAY()-EG436)</f>
        <v>-538</v>
      </c>
      <c r="EK436" t="str">
        <f>IF(EG436="","SIN ESTADO",IF(EI436&lt;&gt;"","PAGA",IF(EH436&gt;0,"VENCIDA",IF(EH436&gt;=-5,"POR VENCER","AL DÍA"))))</f>
        <v>AL DÍA</v>
      </c>
      <c r="EM436">
        <f>IF(N($H436)&lt;23,"",IF(EG436="","",EG436+31))</f>
        <v>46887</v>
      </c>
      <c r="EN436">
        <f>IF(EM436="","",TODAY()-EM436)</f>
        <v>-569</v>
      </c>
      <c r="EQ436" t="str">
        <f>IF(EM436="","SIN ESTADO",IF(EO436&lt;&gt;"","PAGA",IF(EN436&gt;0,"VENCIDA",IF(EN436&gt;=-5,"POR VENCER","AL DÍA"))))</f>
        <v>AL DÍA</v>
      </c>
      <c r="ES436">
        <f>IF(N($H436)&lt;24,"",IF(EM436="","",EM436+31))</f>
        <v>46918</v>
      </c>
      <c r="ET436">
        <f>IF(ES436="","",TODAY()-ES436)</f>
        <v>-600</v>
      </c>
      <c r="EW436" t="str">
        <f>IF(ES436="","SIN ESTADO",IF(EU436&lt;&gt;"","PAGA",IF(ET436&gt;0,"VENCIDA",IF(ET436&gt;=-5,"POR VENCER","AL DÍA"))))</f>
        <v>AL DÍA</v>
      </c>
      <c r="EY436" t="str">
        <f>IF(N($H436)&lt;25,"",IF(ES436="","",ES436+31))</f>
        <v/>
      </c>
      <c r="EZ436" t="str">
        <f>IF(EY436="","",TODAY()-EY436)</f>
        <v/>
      </c>
      <c r="FC436" t="str">
        <f>IF(EY436="","SIN ESTADO",IF(FA436&lt;&gt;"","PAGA",IF(EZ436&gt;0,"VENCIDA",IF(EZ436&gt;=-5,"POR VENCER","AL DÍA"))))</f>
        <v>SIN ESTADO</v>
      </c>
      <c r="FE436" t="str">
        <f>IF(N($H436)&lt;26,"",IF(EY436="","",EY436+31))</f>
        <v/>
      </c>
      <c r="FF436" t="str">
        <f>IF(FE436="","",TODAY()-FE436)</f>
        <v/>
      </c>
      <c r="FI436" t="str">
        <f>IF(FE436="","SIN ESTADO",IF(FG436&lt;&gt;"","PAGA",IF(FF436&gt;0,"VENCIDA",IF(FF436&gt;=-5,"POR VENCER","AL DÍA"))))</f>
        <v>SIN ESTADO</v>
      </c>
      <c r="FK436" t="str">
        <f>IF(N($H436)&lt;27,"",IF(FE436="","",FE436+31))</f>
        <v/>
      </c>
      <c r="FL436" t="str">
        <f>IF(FK436="","",TODAY()-FK436)</f>
        <v/>
      </c>
      <c r="FO436" t="str">
        <f>IF(FK436="","SIN ESTADO",IF(FM436&lt;&gt;"","PAGA",IF(FL436&gt;0,"VENCIDA",IF(FL436&gt;=-5,"POR VENCER","AL DÍA"))))</f>
        <v>SIN ESTADO</v>
      </c>
      <c r="FQ436" t="str">
        <f>IF(N($H436)&lt;28,"",IF(FK436="","",FK436+31))</f>
        <v/>
      </c>
      <c r="FR436" t="str">
        <f>IF(FQ436="","",TODAY()-FQ436)</f>
        <v/>
      </c>
      <c r="FU436" t="str">
        <f>IF(FQ436="","SIN ESTADO",IF(FS436&lt;&gt;"","PAGA",IF(FR436&gt;0,"VENCIDA",IF(FR436&gt;=-5,"POR VENCER","AL DÍA"))))</f>
        <v>SIN ESTADO</v>
      </c>
      <c r="FW436" t="str">
        <f>IF(N($H436)&lt;29,"",IF(FQ436="","",FQ436+31))</f>
        <v/>
      </c>
      <c r="FX436" t="str">
        <f>IF(FW436="","",TODAY()-FW436)</f>
        <v/>
      </c>
      <c r="GA436" t="str">
        <f>IF(FW436="","SIN ESTADO",IF(FY436&lt;&gt;"","PAGA",IF(FX436&gt;0,"VENCIDA",IF(FX436&gt;=-5,"POR VENCER","AL DÍA"))))</f>
        <v>SIN ESTADO</v>
      </c>
      <c r="GC436" t="str">
        <f>IF(N($H436)&lt;30,"",IF(FW436="","",FW436+31))</f>
        <v/>
      </c>
      <c r="GD436" t="str">
        <f>IF(GC436="","",TODAY()-GC436)</f>
        <v/>
      </c>
      <c r="GG436" t="str">
        <f>IF(GC436="","SIN ESTADO",IF(GE436&lt;&gt;"","PAGA",IF(GD436&gt;0,"VENCIDA",IF(GD436&gt;=-5,"POR VENCER","AL DÍA"))))</f>
        <v>SIN ESTADO</v>
      </c>
      <c r="GI436" t="str">
        <f>IF(N($H436)&lt;31,"",IF(GC436="","",GC436+31))</f>
        <v/>
      </c>
      <c r="GJ436" t="str">
        <f>IF(GI436="","",TODAY()-GI436)</f>
        <v/>
      </c>
      <c r="GM436" t="str">
        <f>IF(GI436="","SIN ESTADO",IF(GK436&lt;&gt;"","PAGA",IF(GJ436&gt;0,"VENCIDA",IF(GJ436&gt;=-5,"POR VENCER","AL DÍA"))))</f>
        <v>SIN ESTADO</v>
      </c>
      <c r="GO436" t="str">
        <f>IF(N($H436)&lt;32,"",IF(GI436="","",GI436+31))</f>
        <v/>
      </c>
      <c r="GP436" t="str">
        <f>IF(GO436="","",TODAY()-GO436)</f>
        <v/>
      </c>
      <c r="GS436" t="str">
        <f>IF(GO436="","SIN ESTADO",IF(GQ436&lt;&gt;"","PAGA",IF(GP436&gt;0,"VENCIDA",IF(GP436&gt;=-5,"POR VENCER","AL DÍA"))))</f>
        <v>SIN ESTADO</v>
      </c>
      <c r="GU436" t="str">
        <f>IF(N($H436)&lt;33,"",IF(GO436="","",GO436+31))</f>
        <v/>
      </c>
      <c r="GV436" t="str">
        <f>IF(GU436="","",TODAY()-GU436)</f>
        <v/>
      </c>
      <c r="GY436" t="str">
        <f>IF(GU436="","SIN ESTADO",IF(GW436&lt;&gt;"","PAGA",IF(GV436&gt;0,"VENCIDA",IF(GV436&gt;=-5,"POR VENCER","AL DÍA"))))</f>
        <v>SIN ESTADO</v>
      </c>
      <c r="HA436" t="str">
        <f>IF(N($H436)&lt;34,"",IF(GU436="","",GU436+31))</f>
        <v/>
      </c>
      <c r="HB436" t="str">
        <f>IF(HA436="","",TODAY()-HA436)</f>
        <v/>
      </c>
      <c r="HE436" t="str">
        <f>IF(HA436="","SIN ESTADO",IF(HC436&lt;&gt;"","PAGA",IF(HB436&gt;0,"VENCIDA",IF(HB436&gt;=-5,"POR VENCER","AL DÍA"))))</f>
        <v>SIN ESTADO</v>
      </c>
      <c r="HG436" t="str">
        <f>IF(N($H436)&lt;35,"",IF(HA436="","",HA436+31))</f>
        <v/>
      </c>
      <c r="HH436" t="str">
        <f>IF(HG436="","",TODAY()-HG436)</f>
        <v/>
      </c>
      <c r="HK436" t="str">
        <f>IF(HG436="","SIN ESTADO",IF(HI436&lt;&gt;"","PAGA",IF(HH436&gt;0,"VENCIDA",IF(HH436&gt;=-5,"POR VENCER","AL DÍA"))))</f>
        <v>SIN ESTADO</v>
      </c>
      <c r="HM436" t="str">
        <f>IF(N($H436)&lt;36,"",IF(HG436="","",HG436+31))</f>
        <v/>
      </c>
      <c r="HN436" t="str">
        <f>IF(HM436="","",TODAY()-HM436)</f>
        <v/>
      </c>
      <c r="HQ436" t="str">
        <f>IF(HM436="","SIN ESTADO",IF(HO436&lt;&gt;"","PAGA",IF(HN436&gt;0,"VENCIDA",IF(HN436&gt;=-5,"POR VENCER","AL DÍA"))))</f>
        <v>SIN ESTADO</v>
      </c>
      <c r="HS436">
        <f>N436+T436+Z436+AF436+AL436+AR436+AX436+BD436+BJ436+BP436+BV436+CB436+CH436+CN436+CT436+CZ436+DF436+DL436+DR436+DX436+ED436+EJ436+EP436+EV436+FB436+FH436+FN436+FT436+FZ436+GF436+GL436+GR436+GX436+HD436+HJ436+HP436</f>
        <v>3000000</v>
      </c>
      <c r="HU436">
        <f>IFERROR(N($J436),0)</f>
        <v>1000000</v>
      </c>
      <c r="HW436">
        <f>SUMPRODUCT((MOD(COLUMN($M436:$HR436)-COLUMN($M436),6)=0)*ISNUMBER($M436:$HR436)*($M436:$HR436&gt;=RESUMEN!$C$26)*($M436:$HR436&lt;=RESUMEN!$C$27)*IFERROR(N($N436:$HS436),0))</f>
        <v>1000000</v>
      </c>
      <c r="HX436">
        <f>SUMPRODUCT((MOD(COLUMN($M436:$HR436)-COLUMN($M436),6)=0)*ISNUMBER($M436:$HR436)*($M436:$HR436&gt;=RESUMEN!$C$26)*($M436:$HR436&lt;=RESUMEN!$C$27))</f>
        <v>1</v>
      </c>
    </row>
    <row r="437">
      <c r="B437">
        <f>VENTAS!A436</f>
        <v>434</v>
      </c>
      <c r="C437" t="str">
        <f>VENTAS!B436</f>
        <v>LC2 - 41 - 5 - 6 Y 7</v>
      </c>
      <c r="D437" t="str">
        <f>VENTAS!C436</f>
        <v>VENDIDO</v>
      </c>
      <c r="E437">
        <f>VENTAS!D436</f>
        <v>84000000</v>
      </c>
      <c r="F437">
        <f>VENTAS!J436</f>
        <v>0</v>
      </c>
      <c r="G437">
        <f>VENTAS!F436</f>
        <v>46121</v>
      </c>
      <c r="H437">
        <f>VENTAS!K436</f>
        <v>0</v>
      </c>
      <c r="I437" t="str">
        <f>VENTAS!M436</f>
        <v>-</v>
      </c>
      <c r="J437">
        <f>VENTAS!L436</f>
        <v>0</v>
      </c>
      <c r="K437" t="str">
        <f>IF(N($H437)&lt;1,"",$G437+31)</f>
        <v/>
      </c>
      <c r="L437" t="str">
        <f>IF(K437="","",TODAY()-K437)</f>
        <v/>
      </c>
      <c r="M437">
        <v>46121</v>
      </c>
      <c r="N437">
        <v>0</v>
      </c>
      <c r="O437" t="str">
        <f>IF(K437="","SIN ESTADO",IF(M437&lt;&gt;"","PAGA",IF(L437&gt;0,"VENCIDA",IF(L437&gt;=-5,"POR VENCER","AL DÍA"))))</f>
        <v>SIN ESTADO</v>
      </c>
      <c r="P437" t="str">
        <v xml:space="preserve">PERMUTA </v>
      </c>
      <c r="Q437" t="str">
        <f>IF(N($H437)&lt;2,"",IF(K437="","",K437+31))</f>
        <v/>
      </c>
      <c r="R437" t="str">
        <f>IF(Q437="","",TODAY()-Q437)</f>
        <v/>
      </c>
      <c r="U437" t="str">
        <f>IF(Q437="","SIN ESTADO",IF(S437&lt;&gt;"","PAGA",IF(R437&gt;0,"VENCIDA",IF(R437&gt;=-5,"POR VENCER","AL DÍA"))))</f>
        <v>SIN ESTADO</v>
      </c>
      <c r="W437" t="str">
        <f>IF(N($H437)&lt;3,"",IF(Q437="","",Q437+31))</f>
        <v/>
      </c>
      <c r="X437" t="str">
        <f>IF(W437="","",TODAY()-W437)</f>
        <v/>
      </c>
      <c r="AA437" t="str">
        <f>IF(W437="","SIN ESTADO",IF(Y437&lt;&gt;"","PAGA",IF(X437&gt;0,"VENCIDA",IF(X437&gt;=-5,"POR VENCER","AL DÍA"))))</f>
        <v>SIN ESTADO</v>
      </c>
      <c r="AC437" t="str">
        <f>IF(N($H437)&lt;4,"",IF(W437="","",W437+31))</f>
        <v/>
      </c>
      <c r="AD437" t="str">
        <f>IF(AC437="","",TODAY()-AC437)</f>
        <v/>
      </c>
      <c r="AG437" t="str">
        <f>IF(AC437="","SIN ESTADO",IF(AE437&lt;&gt;"","PAGA",IF(AD437&gt;0,"VENCIDA",IF(AD437&gt;=-5,"POR VENCER","AL DÍA"))))</f>
        <v>SIN ESTADO</v>
      </c>
      <c r="AI437" t="str">
        <f>IF(N($H437)&lt;5,"",IF(AC437="","",AC437+31))</f>
        <v/>
      </c>
      <c r="AJ437" t="str">
        <f>IF(AI437="","",TODAY()-AI437)</f>
        <v/>
      </c>
      <c r="AM437" t="str">
        <f>IF(AI437="","SIN ESTADO",IF(AK437&lt;&gt;"","PAGA",IF(AJ437&gt;0,"VENCIDA",IF(AJ437&gt;=-5,"POR VENCER","AL DÍA"))))</f>
        <v>SIN ESTADO</v>
      </c>
      <c r="AO437" t="str">
        <f>IF(N($H437)&lt;6,"",IF(AI437="","",AI437+31))</f>
        <v/>
      </c>
      <c r="AP437" t="str">
        <f>IF(AO437="","",TODAY()-AO437)</f>
        <v/>
      </c>
      <c r="AS437" t="str">
        <f>IF(AO437="","SIN ESTADO",IF(AQ437&lt;&gt;"","PAGA",IF(AP437&gt;0,"VENCIDA",IF(AP437&gt;=-5,"POR VENCER","AL DÍA"))))</f>
        <v>SIN ESTADO</v>
      </c>
      <c r="AU437" t="str">
        <f>IF(N($H437)&lt;7,"",IF(AO437="","",AO437+31))</f>
        <v/>
      </c>
      <c r="AV437" t="str">
        <f>IF(AU437="","",TODAY()-AU437)</f>
        <v/>
      </c>
      <c r="AY437" t="str">
        <f>IF(AU437="","SIN ESTADO",IF(AW437&lt;&gt;"","PAGA",IF(AV437&gt;0,"VENCIDA",IF(AV437&gt;=-5,"POR VENCER","AL DÍA"))))</f>
        <v>SIN ESTADO</v>
      </c>
      <c r="BA437" t="str">
        <f>IF(N($H437)&lt;8,"",IF(AU437="","",AU437+31))</f>
        <v/>
      </c>
      <c r="BB437" t="str">
        <f>IF(BA437="","",TODAY()-BA437)</f>
        <v/>
      </c>
      <c r="BE437" t="str">
        <f>IF(BA437="","SIN ESTADO",IF(BC437&lt;&gt;"","PAGA",IF(BB437&gt;0,"VENCIDA",IF(BB437&gt;=-5,"POR VENCER","AL DÍA"))))</f>
        <v>SIN ESTADO</v>
      </c>
      <c r="BG437" t="str">
        <f>IF(N($H437)&lt;9,"",IF(BA437="","",BA437+31))</f>
        <v/>
      </c>
      <c r="BH437" t="str">
        <f>IF(BG437="","",TODAY()-BG437)</f>
        <v/>
      </c>
      <c r="BK437" t="str">
        <f>IF(BG437="","SIN ESTADO",IF(BI437&lt;&gt;"","PAGA",IF(BH437&gt;0,"VENCIDA",IF(BH437&gt;=-5,"POR VENCER","AL DÍA"))))</f>
        <v>SIN ESTADO</v>
      </c>
      <c r="BM437" t="str">
        <f>IF(N($H437)&lt;10,"",IF(BG437="","",BG437+31))</f>
        <v/>
      </c>
      <c r="BN437" t="str">
        <f>IF(BM437="","",TODAY()-BM437)</f>
        <v/>
      </c>
      <c r="BQ437" t="str">
        <f>IF(BM437="","SIN ESTADO",IF(BO437&lt;&gt;"","PAGA",IF(BN437&gt;0,"VENCIDA",IF(BN437&gt;=-5,"POR VENCER","AL DÍA"))))</f>
        <v>SIN ESTADO</v>
      </c>
      <c r="BS437" t="str">
        <f>IF(N($H437)&lt;11,"",IF(BM437="","",BM437+31))</f>
        <v/>
      </c>
      <c r="BT437" t="str">
        <f>IF(BS437="","",TODAY()-BS437)</f>
        <v/>
      </c>
      <c r="BW437" t="str">
        <f>IF(BS437="","SIN ESTADO",IF(BU437&lt;&gt;"","PAGA",IF(BT437&gt;0,"VENCIDA",IF(BT437&gt;=-5,"POR VENCER","AL DÍA"))))</f>
        <v>SIN ESTADO</v>
      </c>
      <c r="BY437" t="str">
        <f>IF(N($H437)&lt;12,"",IF(BS437="","",BS437+31))</f>
        <v/>
      </c>
      <c r="BZ437" t="str">
        <f>IF(BY437="","",TODAY()-BY437)</f>
        <v/>
      </c>
      <c r="CC437" t="str">
        <f>IF(BY437="","SIN ESTADO",IF(CA437&lt;&gt;"","PAGA",IF(BZ437&gt;0,"VENCIDA",IF(BZ437&gt;=-5,"POR VENCER","AL DÍA"))))</f>
        <v>SIN ESTADO</v>
      </c>
      <c r="CE437" t="str">
        <f>IF(N($H437)&lt;13,"",IF(BY437="","",BY437+31))</f>
        <v/>
      </c>
      <c r="CF437" t="str">
        <f>IF(CE437="","",TODAY()-CE437)</f>
        <v/>
      </c>
      <c r="CI437" t="str">
        <f>IF(CE437="","SIN ESTADO",IF(CG437&lt;&gt;"","PAGA",IF(CF437&gt;0,"VENCIDA",IF(CF437&gt;=-5,"POR VENCER","AL DÍA"))))</f>
        <v>SIN ESTADO</v>
      </c>
      <c r="CK437" t="str">
        <f>IF(N($H437)&lt;14,"",IF(CE437="","",CE437+31))</f>
        <v/>
      </c>
      <c r="CL437" t="str">
        <f>IF(CK437="","",TODAY()-CK437)</f>
        <v/>
      </c>
      <c r="CO437" t="str">
        <f>IF(CK437="","SIN ESTADO",IF(CM437&lt;&gt;"","PAGA",IF(CL437&gt;0,"VENCIDA",IF(CL437&gt;=-5,"POR VENCER","AL DÍA"))))</f>
        <v>SIN ESTADO</v>
      </c>
      <c r="CQ437" t="str">
        <f>IF(N($H437)&lt;15,"",IF(CK437="","",CK437+31))</f>
        <v/>
      </c>
      <c r="CR437" t="str">
        <f>IF(CQ437="","",TODAY()-CQ437)</f>
        <v/>
      </c>
      <c r="CU437" t="str">
        <f>IF(CQ437="","SIN ESTADO",IF(CS437&lt;&gt;"","PAGA",IF(CR437&gt;0,"VENCIDA",IF(CR437&gt;=-5,"POR VENCER","AL DÍA"))))</f>
        <v>SIN ESTADO</v>
      </c>
      <c r="CW437" t="str">
        <f>IF(N($H437)&lt;16,"",IF(CQ437="","",CQ437+31))</f>
        <v/>
      </c>
      <c r="CX437" t="str">
        <f>IF(CW437="","",TODAY()-CW437)</f>
        <v/>
      </c>
      <c r="DA437" t="str">
        <f>IF(CW437="","SIN ESTADO",IF(CY437&lt;&gt;"","PAGA",IF(CX437&gt;0,"VENCIDA",IF(CX437&gt;=-5,"POR VENCER","AL DÍA"))))</f>
        <v>SIN ESTADO</v>
      </c>
      <c r="DC437" t="str">
        <f>IF(N($H437)&lt;17,"",IF(CW437="","",CW437+31))</f>
        <v/>
      </c>
      <c r="DD437" t="str">
        <f>IF(DC437="","",TODAY()-DC437)</f>
        <v/>
      </c>
      <c r="DG437" t="str">
        <f>IF(DC437="","SIN ESTADO",IF(DE437&lt;&gt;"","PAGA",IF(DD437&gt;0,"VENCIDA",IF(DD437&gt;=-5,"POR VENCER","AL DÍA"))))</f>
        <v>SIN ESTADO</v>
      </c>
      <c r="DI437" t="str">
        <f>IF(N($H437)&lt;18,"",IF(DC437="","",DC437+31))</f>
        <v/>
      </c>
      <c r="DJ437" t="str">
        <f>IF(DI437="","",TODAY()-DI437)</f>
        <v/>
      </c>
      <c r="DM437" t="str">
        <f>IF(DI437="","SIN ESTADO",IF(DK437&lt;&gt;"","PAGA",IF(DJ437&gt;0,"VENCIDA",IF(DJ437&gt;=-5,"POR VENCER","AL DÍA"))))</f>
        <v>SIN ESTADO</v>
      </c>
      <c r="DO437" t="str">
        <f>IF(N($H437)&lt;19,"",IF(DI437="","",DI437+31))</f>
        <v/>
      </c>
      <c r="DP437" t="str">
        <f>IF(DO437="","",TODAY()-DO437)</f>
        <v/>
      </c>
      <c r="DS437" t="str">
        <f>IF(DO437="","SIN ESTADO",IF(DQ437&lt;&gt;"","PAGA",IF(DP437&gt;0,"VENCIDA",IF(DP437&gt;=-5,"POR VENCER","AL DÍA"))))</f>
        <v>SIN ESTADO</v>
      </c>
      <c r="DU437" t="str">
        <f>IF(N($H437)&lt;20,"",IF(DO437="","",DO437+31))</f>
        <v/>
      </c>
      <c r="DV437" t="str">
        <f>IF(DU437="","",TODAY()-DU437)</f>
        <v/>
      </c>
      <c r="DY437" t="str">
        <f>IF(DU437="","SIN ESTADO",IF(DW437&lt;&gt;"","PAGA",IF(DV437&gt;0,"VENCIDA",IF(DV437&gt;=-5,"POR VENCER","AL DÍA"))))</f>
        <v>SIN ESTADO</v>
      </c>
      <c r="EA437" t="str">
        <f>IF(N($H437)&lt;21,"",IF(DU437="","",DU437+31))</f>
        <v/>
      </c>
      <c r="EB437" t="str">
        <f>IF(EA437="","",TODAY()-EA437)</f>
        <v/>
      </c>
      <c r="EE437" t="str">
        <f>IF(EA437="","SIN ESTADO",IF(EC437&lt;&gt;"","PAGA",IF(EB437&gt;0,"VENCIDA",IF(EB437&gt;=-5,"POR VENCER","AL DÍA"))))</f>
        <v>SIN ESTADO</v>
      </c>
      <c r="EG437" t="str">
        <f>IF(N($H437)&lt;22,"",IF(EA437="","",EA437+31))</f>
        <v/>
      </c>
      <c r="EH437" t="str">
        <f>IF(EG437="","",TODAY()-EG437)</f>
        <v/>
      </c>
      <c r="EK437" t="str">
        <f>IF(EG437="","SIN ESTADO",IF(EI437&lt;&gt;"","PAGA",IF(EH437&gt;0,"VENCIDA",IF(EH437&gt;=-5,"POR VENCER","AL DÍA"))))</f>
        <v>SIN ESTADO</v>
      </c>
      <c r="EM437" t="str">
        <f>IF(N($H437)&lt;23,"",IF(EG437="","",EG437+31))</f>
        <v/>
      </c>
      <c r="EN437" t="str">
        <f>IF(EM437="","",TODAY()-EM437)</f>
        <v/>
      </c>
      <c r="EQ437" t="str">
        <f>IF(EM437="","SIN ESTADO",IF(EO437&lt;&gt;"","PAGA",IF(EN437&gt;0,"VENCIDA",IF(EN437&gt;=-5,"POR VENCER","AL DÍA"))))</f>
        <v>SIN ESTADO</v>
      </c>
      <c r="ES437" t="str">
        <f>IF(N($H437)&lt;24,"",IF(EM437="","",EM437+31))</f>
        <v/>
      </c>
      <c r="ET437" t="str">
        <f>IF(ES437="","",TODAY()-ES437)</f>
        <v/>
      </c>
      <c r="EW437" t="str">
        <f>IF(ES437="","SIN ESTADO",IF(EU437&lt;&gt;"","PAGA",IF(ET437&gt;0,"VENCIDA",IF(ET437&gt;=-5,"POR VENCER","AL DÍA"))))</f>
        <v>SIN ESTADO</v>
      </c>
      <c r="EY437" t="str">
        <f>IF(N($H437)&lt;25,"",IF(ES437="","",ES437+31))</f>
        <v/>
      </c>
      <c r="EZ437" t="str">
        <f>IF(EY437="","",TODAY()-EY437)</f>
        <v/>
      </c>
      <c r="FC437" t="str">
        <f>IF(EY437="","SIN ESTADO",IF(FA437&lt;&gt;"","PAGA",IF(EZ437&gt;0,"VENCIDA",IF(EZ437&gt;=-5,"POR VENCER","AL DÍA"))))</f>
        <v>SIN ESTADO</v>
      </c>
      <c r="FE437" t="str">
        <f>IF(N($H437)&lt;26,"",IF(EY437="","",EY437+31))</f>
        <v/>
      </c>
      <c r="FF437" t="str">
        <f>IF(FE437="","",TODAY()-FE437)</f>
        <v/>
      </c>
      <c r="FI437" t="str">
        <f>IF(FE437="","SIN ESTADO",IF(FG437&lt;&gt;"","PAGA",IF(FF437&gt;0,"VENCIDA",IF(FF437&gt;=-5,"POR VENCER","AL DÍA"))))</f>
        <v>SIN ESTADO</v>
      </c>
      <c r="FK437" t="str">
        <f>IF(N($H437)&lt;27,"",IF(FE437="","",FE437+31))</f>
        <v/>
      </c>
      <c r="FL437" t="str">
        <f>IF(FK437="","",TODAY()-FK437)</f>
        <v/>
      </c>
      <c r="FO437" t="str">
        <f>IF(FK437="","SIN ESTADO",IF(FM437&lt;&gt;"","PAGA",IF(FL437&gt;0,"VENCIDA",IF(FL437&gt;=-5,"POR VENCER","AL DÍA"))))</f>
        <v>SIN ESTADO</v>
      </c>
      <c r="FQ437" t="str">
        <f>IF(N($H437)&lt;28,"",IF(FK437="","",FK437+31))</f>
        <v/>
      </c>
      <c r="FR437" t="str">
        <f>IF(FQ437="","",TODAY()-FQ437)</f>
        <v/>
      </c>
      <c r="FU437" t="str">
        <f>IF(FQ437="","SIN ESTADO",IF(FS437&lt;&gt;"","PAGA",IF(FR437&gt;0,"VENCIDA",IF(FR437&gt;=-5,"POR VENCER","AL DÍA"))))</f>
        <v>SIN ESTADO</v>
      </c>
      <c r="FW437" t="str">
        <f>IF(N($H437)&lt;29,"",IF(FQ437="","",FQ437+31))</f>
        <v/>
      </c>
      <c r="FX437" t="str">
        <f>IF(FW437="","",TODAY()-FW437)</f>
        <v/>
      </c>
      <c r="GA437" t="str">
        <f>IF(FW437="","SIN ESTADO",IF(FY437&lt;&gt;"","PAGA",IF(FX437&gt;0,"VENCIDA",IF(FX437&gt;=-5,"POR VENCER","AL DÍA"))))</f>
        <v>SIN ESTADO</v>
      </c>
      <c r="GC437" t="str">
        <f>IF(N($H437)&lt;30,"",IF(FW437="","",FW437+31))</f>
        <v/>
      </c>
      <c r="GD437" t="str">
        <f>IF(GC437="","",TODAY()-GC437)</f>
        <v/>
      </c>
      <c r="GG437" t="str">
        <f>IF(GC437="","SIN ESTADO",IF(GE437&lt;&gt;"","PAGA",IF(GD437&gt;0,"VENCIDA",IF(GD437&gt;=-5,"POR VENCER","AL DÍA"))))</f>
        <v>SIN ESTADO</v>
      </c>
      <c r="GI437" t="str">
        <f>IF(N($H437)&lt;31,"",IF(GC437="","",GC437+31))</f>
        <v/>
      </c>
      <c r="GJ437" t="str">
        <f>IF(GI437="","",TODAY()-GI437)</f>
        <v/>
      </c>
      <c r="GM437" t="str">
        <f>IF(GI437="","SIN ESTADO",IF(GK437&lt;&gt;"","PAGA",IF(GJ437&gt;0,"VENCIDA",IF(GJ437&gt;=-5,"POR VENCER","AL DÍA"))))</f>
        <v>SIN ESTADO</v>
      </c>
      <c r="GO437" t="str">
        <f>IF(N($H437)&lt;32,"",IF(GI437="","",GI437+31))</f>
        <v/>
      </c>
      <c r="GP437" t="str">
        <f>IF(GO437="","",TODAY()-GO437)</f>
        <v/>
      </c>
      <c r="GS437" t="str">
        <f>IF(GO437="","SIN ESTADO",IF(GQ437&lt;&gt;"","PAGA",IF(GP437&gt;0,"VENCIDA",IF(GP437&gt;=-5,"POR VENCER","AL DÍA"))))</f>
        <v>SIN ESTADO</v>
      </c>
      <c r="GU437" t="str">
        <f>IF(N($H437)&lt;33,"",IF(GO437="","",GO437+31))</f>
        <v/>
      </c>
      <c r="GV437" t="str">
        <f>IF(GU437="","",TODAY()-GU437)</f>
        <v/>
      </c>
      <c r="GY437" t="str">
        <f>IF(GU437="","SIN ESTADO",IF(GW437&lt;&gt;"","PAGA",IF(GV437&gt;0,"VENCIDA",IF(GV437&gt;=-5,"POR VENCER","AL DÍA"))))</f>
        <v>SIN ESTADO</v>
      </c>
      <c r="HA437" t="str">
        <f>IF(N($H437)&lt;34,"",IF(GU437="","",GU437+31))</f>
        <v/>
      </c>
      <c r="HB437" t="str">
        <f>IF(HA437="","",TODAY()-HA437)</f>
        <v/>
      </c>
      <c r="HE437" t="str">
        <f>IF(HA437="","SIN ESTADO",IF(HC437&lt;&gt;"","PAGA",IF(HB437&gt;0,"VENCIDA",IF(HB437&gt;=-5,"POR VENCER","AL DÍA"))))</f>
        <v>SIN ESTADO</v>
      </c>
      <c r="HG437" t="str">
        <f>IF(N($H437)&lt;35,"",IF(HA437="","",HA437+31))</f>
        <v/>
      </c>
      <c r="HH437" t="str">
        <f>IF(HG437="","",TODAY()-HG437)</f>
        <v/>
      </c>
      <c r="HK437" t="str">
        <f>IF(HG437="","SIN ESTADO",IF(HI437&lt;&gt;"","PAGA",IF(HH437&gt;0,"VENCIDA",IF(HH437&gt;=-5,"POR VENCER","AL DÍA"))))</f>
        <v>SIN ESTADO</v>
      </c>
      <c r="HM437" t="str">
        <f>IF(N($H437)&lt;36,"",IF(HG437="","",HG437+31))</f>
        <v/>
      </c>
      <c r="HN437" t="str">
        <f>IF(HM437="","",TODAY()-HM437)</f>
        <v/>
      </c>
      <c r="HQ437" t="str">
        <f>IF(HM437="","SIN ESTADO",IF(HO437&lt;&gt;"","PAGA",IF(HN437&gt;0,"VENCIDA",IF(HN437&gt;=-5,"POR VENCER","AL DÍA"))))</f>
        <v>SIN ESTADO</v>
      </c>
      <c r="HS437">
        <f>N437+T437+Z437+AF437+AL437+AR437+AX437+BD437+BJ437+BP437+BV437+CB437+CH437+CN437+CT437+CZ437+DF437+DL437+DR437+DX437+ED437+EJ437+EP437+EV437+FB437+FH437+FN437+FT437+FZ437+GF437+GL437+GR437+GX437+HD437+HJ437+HP437</f>
        <v>0</v>
      </c>
      <c r="HU437">
        <f>IFERROR(N($J437),0)</f>
        <v>0</v>
      </c>
      <c r="HW437">
        <f>SUMPRODUCT((MOD(COLUMN($M437:$HR437)-COLUMN($M437),6)=0)*ISNUMBER($M437:$HR437)*($M437:$HR437&gt;=RESUMEN!$C$26)*($M437:$HR437&lt;=RESUMEN!$C$27)*IFERROR(N($N437:$HS437),0))</f>
        <v>0</v>
      </c>
      <c r="HX437">
        <f>SUMPRODUCT((MOD(COLUMN($M437:$HR437)-COLUMN($M437),6)=0)*ISNUMBER($M437:$HR437)*($M437:$HR437&gt;=RESUMEN!$C$26)*($M437:$HR437&lt;=RESUMEN!$C$27))</f>
        <v>0</v>
      </c>
    </row>
    <row r="438">
      <c r="B438">
        <f>VENTAS!A437</f>
        <v>435</v>
      </c>
      <c r="C438" t="str">
        <f>VENTAS!B437</f>
        <v xml:space="preserve">LC2 - 41 - 8 </v>
      </c>
      <c r="D438" t="str">
        <f>VENTAS!C437</f>
        <v>VENDIDO</v>
      </c>
      <c r="E438">
        <f>VENTAS!D437</f>
        <v>28000000</v>
      </c>
      <c r="F438">
        <f>VENTAS!J437</f>
        <v>24000000</v>
      </c>
      <c r="G438">
        <f>VENTAS!F437</f>
        <v>46122</v>
      </c>
      <c r="H438">
        <f>VENTAS!K437</f>
        <v>24</v>
      </c>
      <c r="I438" t="str">
        <f>VENTAS!M437</f>
        <v>9 DE CADA MES</v>
      </c>
      <c r="J438">
        <f>VENTAS!L437</f>
        <v>1000000</v>
      </c>
      <c r="K438">
        <f>IF(N($H438)&lt;1,"",$G438+31)</f>
        <v>46153</v>
      </c>
      <c r="L438">
        <f>IF(K438="","",TODAY()-K438)</f>
        <v>165</v>
      </c>
      <c r="M438">
        <v>46151</v>
      </c>
      <c r="N438">
        <v>1000000</v>
      </c>
      <c r="O438" t="str">
        <f>IF(K438="","SIN ESTADO",IF(M438&lt;&gt;"","PAGA",IF(L438&gt;0,"VENCIDA",IF(L438&gt;=-5,"POR VENCER","AL DÍA"))))</f>
        <v>PAGA</v>
      </c>
      <c r="P438" t="str">
        <v>TRANSFERENCIA</v>
      </c>
      <c r="Q438">
        <f>IF(N($H438)&lt;2,"",IF(K438="","",K438+31))</f>
        <v>46184</v>
      </c>
      <c r="R438">
        <f>IF(Q438="","",TODAY()-Q438)</f>
        <v>134</v>
      </c>
      <c r="S438">
        <v>46182</v>
      </c>
      <c r="T438">
        <v>1000000</v>
      </c>
      <c r="U438" t="str">
        <f>IF(Q438="","SIN ESTADO",IF(S438&lt;&gt;"","PAGA",IF(R438&gt;0,"VENCIDA",IF(R438&gt;=-5,"POR VENCER","AL DÍA"))))</f>
        <v>PAGA</v>
      </c>
      <c r="V438" t="str">
        <v>TRANSFERENCIA</v>
      </c>
      <c r="W438">
        <f>IF(N($H438)&lt;3,"",IF(Q438="","",Q438+31))</f>
        <v>46215</v>
      </c>
      <c r="X438">
        <f>IF(W438="","",TODAY()-W438)</f>
        <v>103</v>
      </c>
      <c r="Y438">
        <v>46210</v>
      </c>
      <c r="Z438">
        <v>1000000</v>
      </c>
      <c r="AA438" t="str">
        <f>IF(W438="","SIN ESTADO",IF(Y438&lt;&gt;"","PAGA",IF(X438&gt;0,"VENCIDA",IF(X438&gt;=-5,"POR VENCER","AL DÍA"))))</f>
        <v>PAGA</v>
      </c>
      <c r="AB438" t="str">
        <v>TRANSFERENCIA</v>
      </c>
      <c r="AC438">
        <f>IF(N($H438)&lt;4,"",IF(W438="","",W438+31))</f>
        <v>46246</v>
      </c>
      <c r="AD438">
        <f>IF(AC438="","",TODAY()-AC438)</f>
        <v>72</v>
      </c>
      <c r="AE438">
        <v>46237</v>
      </c>
      <c r="AF438">
        <v>1000000</v>
      </c>
      <c r="AG438" t="str">
        <f>IF(AC438="","SIN ESTADO",IF(AE438&lt;&gt;"","PAGA",IF(AD438&gt;0,"VENCIDA",IF(AD438&gt;=-5,"POR VENCER","AL DÍA"))))</f>
        <v>PAGA</v>
      </c>
      <c r="AH438" t="str">
        <v>TRANSFERENCIA</v>
      </c>
      <c r="AI438">
        <f>IF(N($H438)&lt;5,"",IF(AC438="","",AC438+31))</f>
        <v>46277</v>
      </c>
      <c r="AJ438">
        <f>IF(AI438="","",TODAY()-AI438)</f>
        <v>41</v>
      </c>
      <c r="AK438">
        <v>46274</v>
      </c>
      <c r="AL438">
        <v>1000000</v>
      </c>
      <c r="AM438" t="str">
        <f>IF(AI438="","SIN ESTADO",IF(AK438&lt;&gt;"","PAGA",IF(AJ438&gt;0,"VENCIDA",IF(AJ438&gt;=-5,"POR VENCER","AL DÍA"))))</f>
        <v>PAGA</v>
      </c>
      <c r="AN438" t="str">
        <v>TRANSFERENCIA</v>
      </c>
      <c r="AO438">
        <f>IF(N($H438)&lt;6,"",IF(AI438="","",AI438+31))</f>
        <v>46308</v>
      </c>
      <c r="AP438">
        <f>IF(AO438="","",TODAY()-AO438)</f>
        <v>10</v>
      </c>
      <c r="AQ438">
        <v>46275</v>
      </c>
      <c r="AR438">
        <v>1000000</v>
      </c>
      <c r="AS438" t="str">
        <f>IF(AO438="","SIN ESTADO",IF(AQ438&lt;&gt;"","PAGA",IF(AP438&gt;0,"VENCIDA",IF(AP438&gt;=-5,"POR VENCER","AL DÍA"))))</f>
        <v>PAGA</v>
      </c>
      <c r="AT438" t="str">
        <v>TRANSFERENCIA</v>
      </c>
      <c r="AU438">
        <f>IF(N($H438)&lt;7,"",IF(AO438="","",AO438+31))</f>
        <v>46339</v>
      </c>
      <c r="AV438">
        <f>IF(AU438="","",TODAY()-AU438)</f>
        <v>-21</v>
      </c>
      <c r="AY438" t="str">
        <f>IF(AU438="","SIN ESTADO",IF(AW438&lt;&gt;"","PAGA",IF(AV438&gt;0,"VENCIDA",IF(AV438&gt;=-5,"POR VENCER","AL DÍA"))))</f>
        <v>AL DÍA</v>
      </c>
      <c r="BA438">
        <f>IF(N($H438)&lt;8,"",IF(AU438="","",AU438+31))</f>
        <v>46370</v>
      </c>
      <c r="BB438">
        <f>IF(BA438="","",TODAY()-BA438)</f>
        <v>-52</v>
      </c>
      <c r="BE438" t="str">
        <f>IF(BA438="","SIN ESTADO",IF(BC438&lt;&gt;"","PAGA",IF(BB438&gt;0,"VENCIDA",IF(BB438&gt;=-5,"POR VENCER","AL DÍA"))))</f>
        <v>AL DÍA</v>
      </c>
      <c r="BG438">
        <f>IF(N($H438)&lt;9,"",IF(BA438="","",BA438+31))</f>
        <v>46401</v>
      </c>
      <c r="BH438">
        <f>IF(BG438="","",TODAY()-BG438)</f>
        <v>-83</v>
      </c>
      <c r="BK438" t="str">
        <f>IF(BG438="","SIN ESTADO",IF(BI438&lt;&gt;"","PAGA",IF(BH438&gt;0,"VENCIDA",IF(BH438&gt;=-5,"POR VENCER","AL DÍA"))))</f>
        <v>AL DÍA</v>
      </c>
      <c r="BM438">
        <f>IF(N($H438)&lt;10,"",IF(BG438="","",BG438+31))</f>
        <v>46432</v>
      </c>
      <c r="BN438">
        <f>IF(BM438="","",TODAY()-BM438)</f>
        <v>-114</v>
      </c>
      <c r="BQ438" t="str">
        <f>IF(BM438="","SIN ESTADO",IF(BO438&lt;&gt;"","PAGA",IF(BN438&gt;0,"VENCIDA",IF(BN438&gt;=-5,"POR VENCER","AL DÍA"))))</f>
        <v>AL DÍA</v>
      </c>
      <c r="BS438">
        <f>IF(N($H438)&lt;11,"",IF(BM438="","",BM438+31))</f>
        <v>46463</v>
      </c>
      <c r="BT438">
        <f>IF(BS438="","",TODAY()-BS438)</f>
        <v>-145</v>
      </c>
      <c r="BW438" t="str">
        <f>IF(BS438="","SIN ESTADO",IF(BU438&lt;&gt;"","PAGA",IF(BT438&gt;0,"VENCIDA",IF(BT438&gt;=-5,"POR VENCER","AL DÍA"))))</f>
        <v>AL DÍA</v>
      </c>
      <c r="BY438">
        <f>IF(N($H438)&lt;12,"",IF(BS438="","",BS438+31))</f>
        <v>46494</v>
      </c>
      <c r="BZ438">
        <f>IF(BY438="","",TODAY()-BY438)</f>
        <v>-176</v>
      </c>
      <c r="CC438" t="str">
        <f>IF(BY438="","SIN ESTADO",IF(CA438&lt;&gt;"","PAGA",IF(BZ438&gt;0,"VENCIDA",IF(BZ438&gt;=-5,"POR VENCER","AL DÍA"))))</f>
        <v>AL DÍA</v>
      </c>
      <c r="CE438">
        <f>IF(N($H438)&lt;13,"",IF(BY438="","",BY438+31))</f>
        <v>46525</v>
      </c>
      <c r="CF438">
        <f>IF(CE438="","",TODAY()-CE438)</f>
        <v>-207</v>
      </c>
      <c r="CI438" t="str">
        <f>IF(CE438="","SIN ESTADO",IF(CG438&lt;&gt;"","PAGA",IF(CF438&gt;0,"VENCIDA",IF(CF438&gt;=-5,"POR VENCER","AL DÍA"))))</f>
        <v>AL DÍA</v>
      </c>
      <c r="CK438">
        <f>IF(N($H438)&lt;14,"",IF(CE438="","",CE438+31))</f>
        <v>46556</v>
      </c>
      <c r="CL438">
        <f>IF(CK438="","",TODAY()-CK438)</f>
        <v>-238</v>
      </c>
      <c r="CO438" t="str">
        <f>IF(CK438="","SIN ESTADO",IF(CM438&lt;&gt;"","PAGA",IF(CL438&gt;0,"VENCIDA",IF(CL438&gt;=-5,"POR VENCER","AL DÍA"))))</f>
        <v>AL DÍA</v>
      </c>
      <c r="CQ438">
        <f>IF(N($H438)&lt;15,"",IF(CK438="","",CK438+31))</f>
        <v>46587</v>
      </c>
      <c r="CR438">
        <f>IF(CQ438="","",TODAY()-CQ438)</f>
        <v>-269</v>
      </c>
      <c r="CU438" t="str">
        <f>IF(CQ438="","SIN ESTADO",IF(CS438&lt;&gt;"","PAGA",IF(CR438&gt;0,"VENCIDA",IF(CR438&gt;=-5,"POR VENCER","AL DÍA"))))</f>
        <v>AL DÍA</v>
      </c>
      <c r="CW438">
        <f>IF(N($H438)&lt;16,"",IF(CQ438="","",CQ438+31))</f>
        <v>46618</v>
      </c>
      <c r="CX438">
        <f>IF(CW438="","",TODAY()-CW438)</f>
        <v>-300</v>
      </c>
      <c r="DA438" t="str">
        <f>IF(CW438="","SIN ESTADO",IF(CY438&lt;&gt;"","PAGA",IF(CX438&gt;0,"VENCIDA",IF(CX438&gt;=-5,"POR VENCER","AL DÍA"))))</f>
        <v>AL DÍA</v>
      </c>
      <c r="DC438">
        <f>IF(N($H438)&lt;17,"",IF(CW438="","",CW438+31))</f>
        <v>46649</v>
      </c>
      <c r="DD438">
        <f>IF(DC438="","",TODAY()-DC438)</f>
        <v>-331</v>
      </c>
      <c r="DG438" t="str">
        <f>IF(DC438="","SIN ESTADO",IF(DE438&lt;&gt;"","PAGA",IF(DD438&gt;0,"VENCIDA",IF(DD438&gt;=-5,"POR VENCER","AL DÍA"))))</f>
        <v>AL DÍA</v>
      </c>
      <c r="DI438">
        <f>IF(N($H438)&lt;18,"",IF(DC438="","",DC438+31))</f>
        <v>46680</v>
      </c>
      <c r="DJ438">
        <f>IF(DI438="","",TODAY()-DI438)</f>
        <v>-362</v>
      </c>
      <c r="DM438" t="str">
        <f>IF(DI438="","SIN ESTADO",IF(DK438&lt;&gt;"","PAGA",IF(DJ438&gt;0,"VENCIDA",IF(DJ438&gt;=-5,"POR VENCER","AL DÍA"))))</f>
        <v>AL DÍA</v>
      </c>
      <c r="DO438">
        <f>IF(N($H438)&lt;19,"",IF(DI438="","",DI438+31))</f>
        <v>46711</v>
      </c>
      <c r="DP438">
        <f>IF(DO438="","",TODAY()-DO438)</f>
        <v>-393</v>
      </c>
      <c r="DS438" t="str">
        <f>IF(DO438="","SIN ESTADO",IF(DQ438&lt;&gt;"","PAGA",IF(DP438&gt;0,"VENCIDA",IF(DP438&gt;=-5,"POR VENCER","AL DÍA"))))</f>
        <v>AL DÍA</v>
      </c>
      <c r="DU438">
        <f>IF(N($H438)&lt;20,"",IF(DO438="","",DO438+31))</f>
        <v>46742</v>
      </c>
      <c r="DV438">
        <f>IF(DU438="","",TODAY()-DU438)</f>
        <v>-424</v>
      </c>
      <c r="DY438" t="str">
        <f>IF(DU438="","SIN ESTADO",IF(DW438&lt;&gt;"","PAGA",IF(DV438&gt;0,"VENCIDA",IF(DV438&gt;=-5,"POR VENCER","AL DÍA"))))</f>
        <v>AL DÍA</v>
      </c>
      <c r="EA438">
        <f>IF(N($H438)&lt;21,"",IF(DU438="","",DU438+31))</f>
        <v>46773</v>
      </c>
      <c r="EB438">
        <f>IF(EA438="","",TODAY()-EA438)</f>
        <v>-455</v>
      </c>
      <c r="EE438" t="str">
        <f>IF(EA438="","SIN ESTADO",IF(EC438&lt;&gt;"","PAGA",IF(EB438&gt;0,"VENCIDA",IF(EB438&gt;=-5,"POR VENCER","AL DÍA"))))</f>
        <v>AL DÍA</v>
      </c>
      <c r="EG438">
        <f>IF(N($H438)&lt;22,"",IF(EA438="","",EA438+31))</f>
        <v>46804</v>
      </c>
      <c r="EH438">
        <f>IF(EG438="","",TODAY()-EG438)</f>
        <v>-486</v>
      </c>
      <c r="EK438" t="str">
        <f>IF(EG438="","SIN ESTADO",IF(EI438&lt;&gt;"","PAGA",IF(EH438&gt;0,"VENCIDA",IF(EH438&gt;=-5,"POR VENCER","AL DÍA"))))</f>
        <v>AL DÍA</v>
      </c>
      <c r="EM438">
        <f>IF(N($H438)&lt;23,"",IF(EG438="","",EG438+31))</f>
        <v>46835</v>
      </c>
      <c r="EN438">
        <f>IF(EM438="","",TODAY()-EM438)</f>
        <v>-517</v>
      </c>
      <c r="EQ438" t="str">
        <f>IF(EM438="","SIN ESTADO",IF(EO438&lt;&gt;"","PAGA",IF(EN438&gt;0,"VENCIDA",IF(EN438&gt;=-5,"POR VENCER","AL DÍA"))))</f>
        <v>AL DÍA</v>
      </c>
      <c r="ES438">
        <f>IF(N($H438)&lt;24,"",IF(EM438="","",EM438+31))</f>
        <v>46866</v>
      </c>
      <c r="ET438">
        <f>IF(ES438="","",TODAY()-ES438)</f>
        <v>-548</v>
      </c>
      <c r="EW438" t="str">
        <f>IF(ES438="","SIN ESTADO",IF(EU438&lt;&gt;"","PAGA",IF(ET438&gt;0,"VENCIDA",IF(ET438&gt;=-5,"POR VENCER","AL DÍA"))))</f>
        <v>AL DÍA</v>
      </c>
      <c r="EY438" t="str">
        <f>IF(N($H438)&lt;25,"",IF(ES438="","",ES438+31))</f>
        <v/>
      </c>
      <c r="EZ438" t="str">
        <f>IF(EY438="","",TODAY()-EY438)</f>
        <v/>
      </c>
      <c r="FC438" t="str">
        <f>IF(EY438="","SIN ESTADO",IF(FA438&lt;&gt;"","PAGA",IF(EZ438&gt;0,"VENCIDA",IF(EZ438&gt;=-5,"POR VENCER","AL DÍA"))))</f>
        <v>SIN ESTADO</v>
      </c>
      <c r="FE438" t="str">
        <f>IF(N($H438)&lt;26,"",IF(EY438="","",EY438+31))</f>
        <v/>
      </c>
      <c r="FF438" t="str">
        <f>IF(FE438="","",TODAY()-FE438)</f>
        <v/>
      </c>
      <c r="FI438" t="str">
        <f>IF(FE438="","SIN ESTADO",IF(FG438&lt;&gt;"","PAGA",IF(FF438&gt;0,"VENCIDA",IF(FF438&gt;=-5,"POR VENCER","AL DÍA"))))</f>
        <v>SIN ESTADO</v>
      </c>
      <c r="FK438" t="str">
        <f>IF(N($H438)&lt;27,"",IF(FE438="","",FE438+31))</f>
        <v/>
      </c>
      <c r="FL438" t="str">
        <f>IF(FK438="","",TODAY()-FK438)</f>
        <v/>
      </c>
      <c r="FO438" t="str">
        <f>IF(FK438="","SIN ESTADO",IF(FM438&lt;&gt;"","PAGA",IF(FL438&gt;0,"VENCIDA",IF(FL438&gt;=-5,"POR VENCER","AL DÍA"))))</f>
        <v>SIN ESTADO</v>
      </c>
      <c r="FQ438" t="str">
        <f>IF(N($H438)&lt;28,"",IF(FK438="","",FK438+31))</f>
        <v/>
      </c>
      <c r="FR438" t="str">
        <f>IF(FQ438="","",TODAY()-FQ438)</f>
        <v/>
      </c>
      <c r="FU438" t="str">
        <f>IF(FQ438="","SIN ESTADO",IF(FS438&lt;&gt;"","PAGA",IF(FR438&gt;0,"VENCIDA",IF(FR438&gt;=-5,"POR VENCER","AL DÍA"))))</f>
        <v>SIN ESTADO</v>
      </c>
      <c r="FW438" t="str">
        <f>IF(N($H438)&lt;29,"",IF(FQ438="","",FQ438+31))</f>
        <v/>
      </c>
      <c r="FX438" t="str">
        <f>IF(FW438="","",TODAY()-FW438)</f>
        <v/>
      </c>
      <c r="GA438" t="str">
        <f>IF(FW438="","SIN ESTADO",IF(FY438&lt;&gt;"","PAGA",IF(FX438&gt;0,"VENCIDA",IF(FX438&gt;=-5,"POR VENCER","AL DÍA"))))</f>
        <v>SIN ESTADO</v>
      </c>
      <c r="GC438" t="str">
        <f>IF(N($H438)&lt;30,"",IF(FW438="","",FW438+31))</f>
        <v/>
      </c>
      <c r="GD438" t="str">
        <f>IF(GC438="","",TODAY()-GC438)</f>
        <v/>
      </c>
      <c r="GG438" t="str">
        <f>IF(GC438="","SIN ESTADO",IF(GE438&lt;&gt;"","PAGA",IF(GD438&gt;0,"VENCIDA",IF(GD438&gt;=-5,"POR VENCER","AL DÍA"))))</f>
        <v>SIN ESTADO</v>
      </c>
      <c r="GI438" t="str">
        <f>IF(N($H438)&lt;31,"",IF(GC438="","",GC438+31))</f>
        <v/>
      </c>
      <c r="GJ438" t="str">
        <f>IF(GI438="","",TODAY()-GI438)</f>
        <v/>
      </c>
      <c r="GM438" t="str">
        <f>IF(GI438="","SIN ESTADO",IF(GK438&lt;&gt;"","PAGA",IF(GJ438&gt;0,"VENCIDA",IF(GJ438&gt;=-5,"POR VENCER","AL DÍA"))))</f>
        <v>SIN ESTADO</v>
      </c>
      <c r="GO438" t="str">
        <f>IF(N($H438)&lt;32,"",IF(GI438="","",GI438+31))</f>
        <v/>
      </c>
      <c r="GP438" t="str">
        <f>IF(GO438="","",TODAY()-GO438)</f>
        <v/>
      </c>
      <c r="GS438" t="str">
        <f>IF(GO438="","SIN ESTADO",IF(GQ438&lt;&gt;"","PAGA",IF(GP438&gt;0,"VENCIDA",IF(GP438&gt;=-5,"POR VENCER","AL DÍA"))))</f>
        <v>SIN ESTADO</v>
      </c>
      <c r="GU438" t="str">
        <f>IF(N($H438)&lt;33,"",IF(GO438="","",GO438+31))</f>
        <v/>
      </c>
      <c r="GV438" t="str">
        <f>IF(GU438="","",TODAY()-GU438)</f>
        <v/>
      </c>
      <c r="GY438" t="str">
        <f>IF(GU438="","SIN ESTADO",IF(GW438&lt;&gt;"","PAGA",IF(GV438&gt;0,"VENCIDA",IF(GV438&gt;=-5,"POR VENCER","AL DÍA"))))</f>
        <v>SIN ESTADO</v>
      </c>
      <c r="HA438" t="str">
        <f>IF(N($H438)&lt;34,"",IF(GU438="","",GU438+31))</f>
        <v/>
      </c>
      <c r="HB438" t="str">
        <f>IF(HA438="","",TODAY()-HA438)</f>
        <v/>
      </c>
      <c r="HE438" t="str">
        <f>IF(HA438="","SIN ESTADO",IF(HC438&lt;&gt;"","PAGA",IF(HB438&gt;0,"VENCIDA",IF(HB438&gt;=-5,"POR VENCER","AL DÍA"))))</f>
        <v>SIN ESTADO</v>
      </c>
      <c r="HG438" t="str">
        <f>IF(N($H438)&lt;35,"",IF(HA438="","",HA438+31))</f>
        <v/>
      </c>
      <c r="HH438" t="str">
        <f>IF(HG438="","",TODAY()-HG438)</f>
        <v/>
      </c>
      <c r="HK438" t="str">
        <f>IF(HG438="","SIN ESTADO",IF(HI438&lt;&gt;"","PAGA",IF(HH438&gt;0,"VENCIDA",IF(HH438&gt;=-5,"POR VENCER","AL DÍA"))))</f>
        <v>SIN ESTADO</v>
      </c>
      <c r="HM438" t="str">
        <f>IF(N($H438)&lt;36,"",IF(HG438="","",HG438+31))</f>
        <v/>
      </c>
      <c r="HN438" t="str">
        <f>IF(HM438="","",TODAY()-HM438)</f>
        <v/>
      </c>
      <c r="HQ438" t="str">
        <f>IF(HM438="","SIN ESTADO",IF(HO438&lt;&gt;"","PAGA",IF(HN438&gt;0,"VENCIDA",IF(HN438&gt;=-5,"POR VENCER","AL DÍA"))))</f>
        <v>SIN ESTADO</v>
      </c>
      <c r="HS438">
        <f>N438+T438+Z438+AF438+AL438+AR438+AX438+BD438+BJ438+BP438+BV438+CB438+CH438+CN438+CT438+CZ438+DF438+DL438+DR438+DX438+ED438+EJ438+EP438+EV438+FB438+FH438+FN438+FT438+FZ438+GF438+GL438+GR438+GX438+HD438+HJ438+HP438</f>
        <v>6000000</v>
      </c>
      <c r="HU438">
        <f>IFERROR(N($J438),0)</f>
        <v>1000000</v>
      </c>
      <c r="HW438">
        <f>SUMPRODUCT((MOD(COLUMN($M438:$HR438)-COLUMN($M438),6)=0)*ISNUMBER($M438:$HR438)*($M438:$HR438&gt;=RESUMEN!$C$26)*($M438:$HR438&lt;=RESUMEN!$C$27)*IFERROR(N($N438:$HS438),0))</f>
        <v>1000000</v>
      </c>
      <c r="HX438">
        <f>SUMPRODUCT((MOD(COLUMN($M438:$HR438)-COLUMN($M438),6)=0)*ISNUMBER($M438:$HR438)*($M438:$HR438&gt;=RESUMEN!$C$26)*($M438:$HR438&lt;=RESUMEN!$C$27))</f>
        <v>1</v>
      </c>
    </row>
    <row r="439">
      <c r="B439">
        <f>VENTAS!A438</f>
        <v>436</v>
      </c>
      <c r="C439" t="str">
        <f>VENTAS!B438</f>
        <v xml:space="preserve">LC2 - 41 - 9 </v>
      </c>
      <c r="D439" t="str">
        <f>VENTAS!C438</f>
        <v>VENDIDO</v>
      </c>
      <c r="E439">
        <f>VENTAS!D438</f>
        <v>28000000</v>
      </c>
      <c r="F439">
        <f>VENTAS!J438</f>
        <v>24000000</v>
      </c>
      <c r="G439">
        <f>VENTAS!F438</f>
        <v>46123</v>
      </c>
      <c r="H439">
        <f>VENTAS!K438</f>
        <v>24</v>
      </c>
      <c r="I439" t="str">
        <f>VENTAS!M438</f>
        <v>10 DE CADA MES</v>
      </c>
      <c r="J439">
        <f>VENTAS!L438</f>
        <v>1000000</v>
      </c>
      <c r="K439">
        <f>IF(N($H439)&lt;1,"",$G439+31)</f>
        <v>46154</v>
      </c>
      <c r="L439">
        <f>IF(K439="","",TODAY()-K439)</f>
        <v>164</v>
      </c>
      <c r="M439">
        <v>46151</v>
      </c>
      <c r="N439">
        <v>1000000</v>
      </c>
      <c r="O439" t="str">
        <f>IF(K439="","SIN ESTADO",IF(M439&lt;&gt;"","PAGA",IF(L439&gt;0,"VENCIDA",IF(L439&gt;=-5,"POR VENCER","AL DÍA"))))</f>
        <v>PAGA</v>
      </c>
      <c r="P439" t="str">
        <v>TRANSFERENCIA</v>
      </c>
      <c r="Q439">
        <f>IF(N($H439)&lt;2,"",IF(K439="","",K439+31))</f>
        <v>46185</v>
      </c>
      <c r="R439">
        <f>IF(Q439="","",TODAY()-Q439)</f>
        <v>133</v>
      </c>
      <c r="S439">
        <v>46182</v>
      </c>
      <c r="T439">
        <v>1000000</v>
      </c>
      <c r="U439" t="str">
        <f>IF(Q439="","SIN ESTADO",IF(S439&lt;&gt;"","PAGA",IF(R439&gt;0,"VENCIDA",IF(R439&gt;=-5,"POR VENCER","AL DÍA"))))</f>
        <v>PAGA</v>
      </c>
      <c r="V439" t="str">
        <v>TRANSFERENCIA</v>
      </c>
      <c r="W439">
        <f>IF(N($H439)&lt;3,"",IF(Q439="","",Q439+31))</f>
        <v>46216</v>
      </c>
      <c r="X439">
        <f>IF(W439="","",TODAY()-W439)</f>
        <v>102</v>
      </c>
      <c r="Y439">
        <v>46210</v>
      </c>
      <c r="Z439">
        <v>1000000</v>
      </c>
      <c r="AA439" t="str">
        <f>IF(W439="","SIN ESTADO",IF(Y439&lt;&gt;"","PAGA",IF(X439&gt;0,"VENCIDA",IF(X439&gt;=-5,"POR VENCER","AL DÍA"))))</f>
        <v>PAGA</v>
      </c>
      <c r="AB439" t="str">
        <v>TRANSFERENCIA</v>
      </c>
      <c r="AC439">
        <f>IF(N($H439)&lt;4,"",IF(W439="","",W439+31))</f>
        <v>46247</v>
      </c>
      <c r="AD439">
        <f>IF(AC439="","",TODAY()-AC439)</f>
        <v>71</v>
      </c>
      <c r="AE439">
        <v>46237</v>
      </c>
      <c r="AF439">
        <v>1000000</v>
      </c>
      <c r="AG439" t="str">
        <f>IF(AC439="","SIN ESTADO",IF(AE439&lt;&gt;"","PAGA",IF(AD439&gt;0,"VENCIDA",IF(AD439&gt;=-5,"POR VENCER","AL DÍA"))))</f>
        <v>PAGA</v>
      </c>
      <c r="AH439" t="str">
        <v>TRANSFERENCIA</v>
      </c>
      <c r="AI439">
        <f>IF(N($H439)&lt;5,"",IF(AC439="","",AC439+31))</f>
        <v>46278</v>
      </c>
      <c r="AJ439">
        <f>IF(AI439="","",TODAY()-AI439)</f>
        <v>40</v>
      </c>
      <c r="AK439">
        <v>46274</v>
      </c>
      <c r="AL439">
        <v>1000000</v>
      </c>
      <c r="AM439" t="str">
        <f>IF(AI439="","SIN ESTADO",IF(AK439&lt;&gt;"","PAGA",IF(AJ439&gt;0,"VENCIDA",IF(AJ439&gt;=-5,"POR VENCER","AL DÍA"))))</f>
        <v>PAGA</v>
      </c>
      <c r="AN439" t="str">
        <v>TRANSFERENCIA</v>
      </c>
      <c r="AO439">
        <f>IF(N($H439)&lt;6,"",IF(AI439="","",AI439+31))</f>
        <v>46309</v>
      </c>
      <c r="AP439">
        <f>IF(AO439="","",TODAY()-AO439)</f>
        <v>9</v>
      </c>
      <c r="AQ439">
        <v>46275</v>
      </c>
      <c r="AR439">
        <v>1000000</v>
      </c>
      <c r="AS439" t="str">
        <f>IF(AO439="","SIN ESTADO",IF(AQ439&lt;&gt;"","PAGA",IF(AP439&gt;0,"VENCIDA",IF(AP439&gt;=-5,"POR VENCER","AL DÍA"))))</f>
        <v>PAGA</v>
      </c>
      <c r="AT439" t="str">
        <v>TRANSFERENCIA</v>
      </c>
      <c r="AU439">
        <f>IF(N($H439)&lt;7,"",IF(AO439="","",AO439+31))</f>
        <v>46340</v>
      </c>
      <c r="AV439">
        <f>IF(AU439="","",TODAY()-AU439)</f>
        <v>-22</v>
      </c>
      <c r="AY439" t="str">
        <f>IF(AU439="","SIN ESTADO",IF(AW439&lt;&gt;"","PAGA",IF(AV439&gt;0,"VENCIDA",IF(AV439&gt;=-5,"POR VENCER","AL DÍA"))))</f>
        <v>AL DÍA</v>
      </c>
      <c r="BA439">
        <f>IF(N($H439)&lt;8,"",IF(AU439="","",AU439+31))</f>
        <v>46371</v>
      </c>
      <c r="BB439">
        <f>IF(BA439="","",TODAY()-BA439)</f>
        <v>-53</v>
      </c>
      <c r="BE439" t="str">
        <f>IF(BA439="","SIN ESTADO",IF(BC439&lt;&gt;"","PAGA",IF(BB439&gt;0,"VENCIDA",IF(BB439&gt;=-5,"POR VENCER","AL DÍA"))))</f>
        <v>AL DÍA</v>
      </c>
      <c r="BG439">
        <f>IF(N($H439)&lt;9,"",IF(BA439="","",BA439+31))</f>
        <v>46402</v>
      </c>
      <c r="BH439">
        <f>IF(BG439="","",TODAY()-BG439)</f>
        <v>-84</v>
      </c>
      <c r="BK439" t="str">
        <f>IF(BG439="","SIN ESTADO",IF(BI439&lt;&gt;"","PAGA",IF(BH439&gt;0,"VENCIDA",IF(BH439&gt;=-5,"POR VENCER","AL DÍA"))))</f>
        <v>AL DÍA</v>
      </c>
      <c r="BM439">
        <f>IF(N($H439)&lt;10,"",IF(BG439="","",BG439+31))</f>
        <v>46433</v>
      </c>
      <c r="BN439">
        <f>IF(BM439="","",TODAY()-BM439)</f>
        <v>-115</v>
      </c>
      <c r="BQ439" t="str">
        <f>IF(BM439="","SIN ESTADO",IF(BO439&lt;&gt;"","PAGA",IF(BN439&gt;0,"VENCIDA",IF(BN439&gt;=-5,"POR VENCER","AL DÍA"))))</f>
        <v>AL DÍA</v>
      </c>
      <c r="BS439">
        <f>IF(N($H439)&lt;11,"",IF(BM439="","",BM439+31))</f>
        <v>46464</v>
      </c>
      <c r="BT439">
        <f>IF(BS439="","",TODAY()-BS439)</f>
        <v>-146</v>
      </c>
      <c r="BW439" t="str">
        <f>IF(BS439="","SIN ESTADO",IF(BU439&lt;&gt;"","PAGA",IF(BT439&gt;0,"VENCIDA",IF(BT439&gt;=-5,"POR VENCER","AL DÍA"))))</f>
        <v>AL DÍA</v>
      </c>
      <c r="BY439">
        <f>IF(N($H439)&lt;12,"",IF(BS439="","",BS439+31))</f>
        <v>46495</v>
      </c>
      <c r="BZ439">
        <f>IF(BY439="","",TODAY()-BY439)</f>
        <v>-177</v>
      </c>
      <c r="CC439" t="str">
        <f>IF(BY439="","SIN ESTADO",IF(CA439&lt;&gt;"","PAGA",IF(BZ439&gt;0,"VENCIDA",IF(BZ439&gt;=-5,"POR VENCER","AL DÍA"))))</f>
        <v>AL DÍA</v>
      </c>
      <c r="CE439">
        <f>IF(N($H439)&lt;13,"",IF(BY439="","",BY439+31))</f>
        <v>46526</v>
      </c>
      <c r="CF439">
        <f>IF(CE439="","",TODAY()-CE439)</f>
        <v>-208</v>
      </c>
      <c r="CI439" t="str">
        <f>IF(CE439="","SIN ESTADO",IF(CG439&lt;&gt;"","PAGA",IF(CF439&gt;0,"VENCIDA",IF(CF439&gt;=-5,"POR VENCER","AL DÍA"))))</f>
        <v>AL DÍA</v>
      </c>
      <c r="CK439">
        <f>IF(N($H439)&lt;14,"",IF(CE439="","",CE439+31))</f>
        <v>46557</v>
      </c>
      <c r="CL439">
        <f>IF(CK439="","",TODAY()-CK439)</f>
        <v>-239</v>
      </c>
      <c r="CO439" t="str">
        <f>IF(CK439="","SIN ESTADO",IF(CM439&lt;&gt;"","PAGA",IF(CL439&gt;0,"VENCIDA",IF(CL439&gt;=-5,"POR VENCER","AL DÍA"))))</f>
        <v>AL DÍA</v>
      </c>
      <c r="CQ439">
        <f>IF(N($H439)&lt;15,"",IF(CK439="","",CK439+31))</f>
        <v>46588</v>
      </c>
      <c r="CR439">
        <f>IF(CQ439="","",TODAY()-CQ439)</f>
        <v>-270</v>
      </c>
      <c r="CU439" t="str">
        <f>IF(CQ439="","SIN ESTADO",IF(CS439&lt;&gt;"","PAGA",IF(CR439&gt;0,"VENCIDA",IF(CR439&gt;=-5,"POR VENCER","AL DÍA"))))</f>
        <v>AL DÍA</v>
      </c>
      <c r="CW439">
        <f>IF(N($H439)&lt;16,"",IF(CQ439="","",CQ439+31))</f>
        <v>46619</v>
      </c>
      <c r="CX439">
        <f>IF(CW439="","",TODAY()-CW439)</f>
        <v>-301</v>
      </c>
      <c r="DA439" t="str">
        <f>IF(CW439="","SIN ESTADO",IF(CY439&lt;&gt;"","PAGA",IF(CX439&gt;0,"VENCIDA",IF(CX439&gt;=-5,"POR VENCER","AL DÍA"))))</f>
        <v>AL DÍA</v>
      </c>
      <c r="DC439">
        <f>IF(N($H439)&lt;17,"",IF(CW439="","",CW439+31))</f>
        <v>46650</v>
      </c>
      <c r="DD439">
        <f>IF(DC439="","",TODAY()-DC439)</f>
        <v>-332</v>
      </c>
      <c r="DG439" t="str">
        <f>IF(DC439="","SIN ESTADO",IF(DE439&lt;&gt;"","PAGA",IF(DD439&gt;0,"VENCIDA",IF(DD439&gt;=-5,"POR VENCER","AL DÍA"))))</f>
        <v>AL DÍA</v>
      </c>
      <c r="DI439">
        <f>IF(N($H439)&lt;18,"",IF(DC439="","",DC439+31))</f>
        <v>46681</v>
      </c>
      <c r="DJ439">
        <f>IF(DI439="","",TODAY()-DI439)</f>
        <v>-363</v>
      </c>
      <c r="DM439" t="str">
        <f>IF(DI439="","SIN ESTADO",IF(DK439&lt;&gt;"","PAGA",IF(DJ439&gt;0,"VENCIDA",IF(DJ439&gt;=-5,"POR VENCER","AL DÍA"))))</f>
        <v>AL DÍA</v>
      </c>
      <c r="DO439">
        <f>IF(N($H439)&lt;19,"",IF(DI439="","",DI439+31))</f>
        <v>46712</v>
      </c>
      <c r="DP439">
        <f>IF(DO439="","",TODAY()-DO439)</f>
        <v>-394</v>
      </c>
      <c r="DS439" t="str">
        <f>IF(DO439="","SIN ESTADO",IF(DQ439&lt;&gt;"","PAGA",IF(DP439&gt;0,"VENCIDA",IF(DP439&gt;=-5,"POR VENCER","AL DÍA"))))</f>
        <v>AL DÍA</v>
      </c>
      <c r="DU439">
        <f>IF(N($H439)&lt;20,"",IF(DO439="","",DO439+31))</f>
        <v>46743</v>
      </c>
      <c r="DV439">
        <f>IF(DU439="","",TODAY()-DU439)</f>
        <v>-425</v>
      </c>
      <c r="DY439" t="str">
        <f>IF(DU439="","SIN ESTADO",IF(DW439&lt;&gt;"","PAGA",IF(DV439&gt;0,"VENCIDA",IF(DV439&gt;=-5,"POR VENCER","AL DÍA"))))</f>
        <v>AL DÍA</v>
      </c>
      <c r="EA439">
        <f>IF(N($H439)&lt;21,"",IF(DU439="","",DU439+31))</f>
        <v>46774</v>
      </c>
      <c r="EB439">
        <f>IF(EA439="","",TODAY()-EA439)</f>
        <v>-456</v>
      </c>
      <c r="EE439" t="str">
        <f>IF(EA439="","SIN ESTADO",IF(EC439&lt;&gt;"","PAGA",IF(EB439&gt;0,"VENCIDA",IF(EB439&gt;=-5,"POR VENCER","AL DÍA"))))</f>
        <v>AL DÍA</v>
      </c>
      <c r="EG439">
        <f>IF(N($H439)&lt;22,"",IF(EA439="","",EA439+31))</f>
        <v>46805</v>
      </c>
      <c r="EH439">
        <f>IF(EG439="","",TODAY()-EG439)</f>
        <v>-487</v>
      </c>
      <c r="EK439" t="str">
        <f>IF(EG439="","SIN ESTADO",IF(EI439&lt;&gt;"","PAGA",IF(EH439&gt;0,"VENCIDA",IF(EH439&gt;=-5,"POR VENCER","AL DÍA"))))</f>
        <v>AL DÍA</v>
      </c>
      <c r="EM439">
        <f>IF(N($H439)&lt;23,"",IF(EG439="","",EG439+31))</f>
        <v>46836</v>
      </c>
      <c r="EN439">
        <f>IF(EM439="","",TODAY()-EM439)</f>
        <v>-518</v>
      </c>
      <c r="EQ439" t="str">
        <f>IF(EM439="","SIN ESTADO",IF(EO439&lt;&gt;"","PAGA",IF(EN439&gt;0,"VENCIDA",IF(EN439&gt;=-5,"POR VENCER","AL DÍA"))))</f>
        <v>AL DÍA</v>
      </c>
      <c r="ES439">
        <f>IF(N($H439)&lt;24,"",IF(EM439="","",EM439+31))</f>
        <v>46867</v>
      </c>
      <c r="ET439">
        <f>IF(ES439="","",TODAY()-ES439)</f>
        <v>-549</v>
      </c>
      <c r="EW439" t="str">
        <f>IF(ES439="","SIN ESTADO",IF(EU439&lt;&gt;"","PAGA",IF(ET439&gt;0,"VENCIDA",IF(ET439&gt;=-5,"POR VENCER","AL DÍA"))))</f>
        <v>AL DÍA</v>
      </c>
      <c r="EY439" t="str">
        <f>IF(N($H439)&lt;25,"",IF(ES439="","",ES439+31))</f>
        <v/>
      </c>
      <c r="EZ439" t="str">
        <f>IF(EY439="","",TODAY()-EY439)</f>
        <v/>
      </c>
      <c r="FC439" t="str">
        <f>IF(EY439="","SIN ESTADO",IF(FA439&lt;&gt;"","PAGA",IF(EZ439&gt;0,"VENCIDA",IF(EZ439&gt;=-5,"POR VENCER","AL DÍA"))))</f>
        <v>SIN ESTADO</v>
      </c>
      <c r="FE439" t="str">
        <f>IF(N($H439)&lt;26,"",IF(EY439="","",EY439+31))</f>
        <v/>
      </c>
      <c r="FF439" t="str">
        <f>IF(FE439="","",TODAY()-FE439)</f>
        <v/>
      </c>
      <c r="FI439" t="str">
        <f>IF(FE439="","SIN ESTADO",IF(FG439&lt;&gt;"","PAGA",IF(FF439&gt;0,"VENCIDA",IF(FF439&gt;=-5,"POR VENCER","AL DÍA"))))</f>
        <v>SIN ESTADO</v>
      </c>
      <c r="FK439" t="str">
        <f>IF(N($H439)&lt;27,"",IF(FE439="","",FE439+31))</f>
        <v/>
      </c>
      <c r="FL439" t="str">
        <f>IF(FK439="","",TODAY()-FK439)</f>
        <v/>
      </c>
      <c r="FO439" t="str">
        <f>IF(FK439="","SIN ESTADO",IF(FM439&lt;&gt;"","PAGA",IF(FL439&gt;0,"VENCIDA",IF(FL439&gt;=-5,"POR VENCER","AL DÍA"))))</f>
        <v>SIN ESTADO</v>
      </c>
      <c r="FQ439" t="str">
        <f>IF(N($H439)&lt;28,"",IF(FK439="","",FK439+31))</f>
        <v/>
      </c>
      <c r="FR439" t="str">
        <f>IF(FQ439="","",TODAY()-FQ439)</f>
        <v/>
      </c>
      <c r="FU439" t="str">
        <f>IF(FQ439="","SIN ESTADO",IF(FS439&lt;&gt;"","PAGA",IF(FR439&gt;0,"VENCIDA",IF(FR439&gt;=-5,"POR VENCER","AL DÍA"))))</f>
        <v>SIN ESTADO</v>
      </c>
      <c r="FW439" t="str">
        <f>IF(N($H439)&lt;29,"",IF(FQ439="","",FQ439+31))</f>
        <v/>
      </c>
      <c r="FX439" t="str">
        <f>IF(FW439="","",TODAY()-FW439)</f>
        <v/>
      </c>
      <c r="GA439" t="str">
        <f>IF(FW439="","SIN ESTADO",IF(FY439&lt;&gt;"","PAGA",IF(FX439&gt;0,"VENCIDA",IF(FX439&gt;=-5,"POR VENCER","AL DÍA"))))</f>
        <v>SIN ESTADO</v>
      </c>
      <c r="GC439" t="str">
        <f>IF(N($H439)&lt;30,"",IF(FW439="","",FW439+31))</f>
        <v/>
      </c>
      <c r="GD439" t="str">
        <f>IF(GC439="","",TODAY()-GC439)</f>
        <v/>
      </c>
      <c r="GG439" t="str">
        <f>IF(GC439="","SIN ESTADO",IF(GE439&lt;&gt;"","PAGA",IF(GD439&gt;0,"VENCIDA",IF(GD439&gt;=-5,"POR VENCER","AL DÍA"))))</f>
        <v>SIN ESTADO</v>
      </c>
      <c r="GI439" t="str">
        <f>IF(N($H439)&lt;31,"",IF(GC439="","",GC439+31))</f>
        <v/>
      </c>
      <c r="GJ439" t="str">
        <f>IF(GI439="","",TODAY()-GI439)</f>
        <v/>
      </c>
      <c r="GM439" t="str">
        <f>IF(GI439="","SIN ESTADO",IF(GK439&lt;&gt;"","PAGA",IF(GJ439&gt;0,"VENCIDA",IF(GJ439&gt;=-5,"POR VENCER","AL DÍA"))))</f>
        <v>SIN ESTADO</v>
      </c>
      <c r="GO439" t="str">
        <f>IF(N($H439)&lt;32,"",IF(GI439="","",GI439+31))</f>
        <v/>
      </c>
      <c r="GP439" t="str">
        <f>IF(GO439="","",TODAY()-GO439)</f>
        <v/>
      </c>
      <c r="GS439" t="str">
        <f>IF(GO439="","SIN ESTADO",IF(GQ439&lt;&gt;"","PAGA",IF(GP439&gt;0,"VENCIDA",IF(GP439&gt;=-5,"POR VENCER","AL DÍA"))))</f>
        <v>SIN ESTADO</v>
      </c>
      <c r="GU439" t="str">
        <f>IF(N($H439)&lt;33,"",IF(GO439="","",GO439+31))</f>
        <v/>
      </c>
      <c r="GV439" t="str">
        <f>IF(GU439="","",TODAY()-GU439)</f>
        <v/>
      </c>
      <c r="GY439" t="str">
        <f>IF(GU439="","SIN ESTADO",IF(GW439&lt;&gt;"","PAGA",IF(GV439&gt;0,"VENCIDA",IF(GV439&gt;=-5,"POR VENCER","AL DÍA"))))</f>
        <v>SIN ESTADO</v>
      </c>
      <c r="HA439" t="str">
        <f>IF(N($H439)&lt;34,"",IF(GU439="","",GU439+31))</f>
        <v/>
      </c>
      <c r="HB439" t="str">
        <f>IF(HA439="","",TODAY()-HA439)</f>
        <v/>
      </c>
      <c r="HE439" t="str">
        <f>IF(HA439="","SIN ESTADO",IF(HC439&lt;&gt;"","PAGA",IF(HB439&gt;0,"VENCIDA",IF(HB439&gt;=-5,"POR VENCER","AL DÍA"))))</f>
        <v>SIN ESTADO</v>
      </c>
      <c r="HG439" t="str">
        <f>IF(N($H439)&lt;35,"",IF(HA439="","",HA439+31))</f>
        <v/>
      </c>
      <c r="HH439" t="str">
        <f>IF(HG439="","",TODAY()-HG439)</f>
        <v/>
      </c>
      <c r="HK439" t="str">
        <f>IF(HG439="","SIN ESTADO",IF(HI439&lt;&gt;"","PAGA",IF(HH439&gt;0,"VENCIDA",IF(HH439&gt;=-5,"POR VENCER","AL DÍA"))))</f>
        <v>SIN ESTADO</v>
      </c>
      <c r="HM439" t="str">
        <f>IF(N($H439)&lt;36,"",IF(HG439="","",HG439+31))</f>
        <v/>
      </c>
      <c r="HN439" t="str">
        <f>IF(HM439="","",TODAY()-HM439)</f>
        <v/>
      </c>
      <c r="HQ439" t="str">
        <f>IF(HM439="","SIN ESTADO",IF(HO439&lt;&gt;"","PAGA",IF(HN439&gt;0,"VENCIDA",IF(HN439&gt;=-5,"POR VENCER","AL DÍA"))))</f>
        <v>SIN ESTADO</v>
      </c>
      <c r="HS439">
        <f>N439+T439+Z439+AF439+AL439+AR439+AX439+BD439+BJ439+BP439+BV439+CB439+CH439+CN439+CT439+CZ439+DF439+DL439+DR439+DX439+ED439+EJ439+EP439+EV439+FB439+FH439+FN439+FT439+FZ439+GF439+GL439+GR439+GX439+HD439+HJ439+HP439</f>
        <v>6000000</v>
      </c>
      <c r="HU439">
        <f>IFERROR(N($J439),0)</f>
        <v>1000000</v>
      </c>
      <c r="HW439">
        <f>SUMPRODUCT((MOD(COLUMN($M439:$HR439)-COLUMN($M439),6)=0)*ISNUMBER($M439:$HR439)*($M439:$HR439&gt;=RESUMEN!$C$26)*($M439:$HR439&lt;=RESUMEN!$C$27)*IFERROR(N($N439:$HS439),0))</f>
        <v>1000000</v>
      </c>
      <c r="HX439">
        <f>SUMPRODUCT((MOD(COLUMN($M439:$HR439)-COLUMN($M439),6)=0)*ISNUMBER($M439:$HR439)*($M439:$HR439&gt;=RESUMEN!$C$26)*($M439:$HR439&lt;=RESUMEN!$C$27))</f>
        <v>1</v>
      </c>
    </row>
    <row r="440">
      <c r="B440">
        <f>VENTAS!A439</f>
        <v>437</v>
      </c>
      <c r="C440" t="str">
        <f>VENTAS!B439</f>
        <v xml:space="preserve">LC2 - 41 - 10 </v>
      </c>
      <c r="D440" t="str">
        <f>VENTAS!C439</f>
        <v>VENDIDO</v>
      </c>
      <c r="E440">
        <f>VENTAS!D439</f>
        <v>33000000</v>
      </c>
      <c r="F440">
        <f>VENTAS!J439</f>
        <v>29000000</v>
      </c>
      <c r="G440">
        <f>VENTAS!F439</f>
        <v>45917</v>
      </c>
      <c r="H440">
        <f>VENTAS!K439</f>
        <v>24</v>
      </c>
      <c r="I440" t="str">
        <f>VENTAS!M439</f>
        <v xml:space="preserve">17 DE CADA MES </v>
      </c>
      <c r="J440">
        <f>VENTAS!L439</f>
        <v>1208333.3333333333</v>
      </c>
      <c r="K440">
        <f>IF(N($H440)&lt;1,"",$G440+31)</f>
        <v>45948</v>
      </c>
      <c r="L440">
        <f>IF(K440="","",TODAY()-K440)</f>
        <v>370</v>
      </c>
      <c r="M440">
        <v>45947</v>
      </c>
      <c r="N440">
        <v>1208400</v>
      </c>
      <c r="O440" t="str">
        <f>IF(K440="","SIN ESTADO",IF(M440&lt;&gt;"","PAGA",IF(L440&gt;0,"VENCIDA",IF(L440&gt;=-5,"POR VENCER","AL DÍA"))))</f>
        <v>PAGA</v>
      </c>
      <c r="P440" t="str">
        <v>TRANSFERENCIA</v>
      </c>
      <c r="Q440">
        <f>IF(N($H440)&lt;2,"",IF(K440="","",K440+31))</f>
        <v>45979</v>
      </c>
      <c r="R440">
        <f>IF(Q440="","",TODAY()-Q440)</f>
        <v>339</v>
      </c>
      <c r="S440">
        <v>45987</v>
      </c>
      <c r="T440">
        <v>1208400</v>
      </c>
      <c r="U440" t="str">
        <f>IF(Q440="","SIN ESTADO",IF(S440&lt;&gt;"","PAGA",IF(R440&gt;0,"VENCIDA",IF(R440&gt;=-5,"POR VENCER","AL DÍA"))))</f>
        <v>PAGA</v>
      </c>
      <c r="V440" t="str">
        <v>TRANSFERENCIA</v>
      </c>
      <c r="W440">
        <f>IF(N($H440)&lt;3,"",IF(Q440="","",Q440+31))</f>
        <v>46010</v>
      </c>
      <c r="X440">
        <f>IF(W440="","",TODAY()-W440)</f>
        <v>308</v>
      </c>
      <c r="Y440">
        <v>45978</v>
      </c>
      <c r="Z440">
        <v>1208400</v>
      </c>
      <c r="AA440" t="str">
        <f>IF(W440="","SIN ESTADO",IF(Y440&lt;&gt;"","PAGA",IF(X440&gt;0,"VENCIDA",IF(X440&gt;=-5,"POR VENCER","AL DÍA"))))</f>
        <v>PAGA</v>
      </c>
      <c r="AB440" t="str">
        <v>TRANSFERENCIA</v>
      </c>
      <c r="AC440">
        <f>IF(N($H440)&lt;4,"",IF(W440="","",W440+31))</f>
        <v>46041</v>
      </c>
      <c r="AD440">
        <f>IF(AC440="","",TODAY()-AC440)</f>
        <v>277</v>
      </c>
      <c r="AE440">
        <v>45978</v>
      </c>
      <c r="AF440">
        <v>1208400</v>
      </c>
      <c r="AG440" t="str">
        <f>IF(AC440="","SIN ESTADO",IF(AE440&lt;&gt;"","PAGA",IF(AD440&gt;0,"VENCIDA",IF(AD440&gt;=-5,"POR VENCER","AL DÍA"))))</f>
        <v>PAGA</v>
      </c>
      <c r="AH440" t="str">
        <v>TRANSFERENCIA</v>
      </c>
      <c r="AI440">
        <f>IF(N($H440)&lt;5,"",IF(AC440="","",AC440+31))</f>
        <v>46072</v>
      </c>
      <c r="AJ440">
        <f>IF(AI440="","",TODAY()-AI440)</f>
        <v>246</v>
      </c>
      <c r="AK440">
        <v>46037</v>
      </c>
      <c r="AL440">
        <v>1208400</v>
      </c>
      <c r="AM440" t="str">
        <f>IF(AI440="","SIN ESTADO",IF(AK440&lt;&gt;"","PAGA",IF(AJ440&gt;0,"VENCIDA",IF(AJ440&gt;=-5,"POR VENCER","AL DÍA"))))</f>
        <v>PAGA</v>
      </c>
      <c r="AN440" t="str">
        <v>TRANSFERENCIA</v>
      </c>
      <c r="AO440">
        <f>IF(N($H440)&lt;6,"",IF(AI440="","",AI440+31))</f>
        <v>46103</v>
      </c>
      <c r="AP440">
        <f>IF(AO440="","",TODAY()-AO440)</f>
        <v>215</v>
      </c>
      <c r="AQ440">
        <v>46073</v>
      </c>
      <c r="AR440">
        <v>1208400</v>
      </c>
      <c r="AS440" t="str">
        <f>IF(AO440="","SIN ESTADO",IF(AQ440&lt;&gt;"","PAGA",IF(AP440&gt;0,"VENCIDA",IF(AP440&gt;=-5,"POR VENCER","AL DÍA"))))</f>
        <v>PAGA</v>
      </c>
      <c r="AT440" t="str">
        <v>TRANSFERENCIA</v>
      </c>
      <c r="AU440">
        <f>IF(N($H440)&lt;7,"",IF(AO440="","",AO440+31))</f>
        <v>46134</v>
      </c>
      <c r="AV440">
        <f>IF(AU440="","",TODAY()-AU440)</f>
        <v>184</v>
      </c>
      <c r="AW440">
        <v>46100</v>
      </c>
      <c r="AX440">
        <v>1208400</v>
      </c>
      <c r="AY440" t="str">
        <f>IF(AU440="","SIN ESTADO",IF(AW440&lt;&gt;"","PAGA",IF(AV440&gt;0,"VENCIDA",IF(AV440&gt;=-5,"POR VENCER","AL DÍA"))))</f>
        <v>PAGA</v>
      </c>
      <c r="AZ440" t="str">
        <v>TRANSFERENCIA</v>
      </c>
      <c r="BA440">
        <f>IF(N($H440)&lt;8,"",IF(AU440="","",AU440+31))</f>
        <v>46165</v>
      </c>
      <c r="BB440">
        <f>IF(BA440="","",TODAY()-BA440)</f>
        <v>153</v>
      </c>
      <c r="BC440">
        <v>46139</v>
      </c>
      <c r="BD440">
        <v>1208400</v>
      </c>
      <c r="BE440" t="str">
        <f>IF(BA440="","SIN ESTADO",IF(BC440&lt;&gt;"","PAGA",IF(BB440&gt;0,"VENCIDA",IF(BB440&gt;=-5,"POR VENCER","AL DÍA"))))</f>
        <v>PAGA</v>
      </c>
      <c r="BG440">
        <f>IF(N($H440)&lt;9,"",IF(BA440="","",BA440+31))</f>
        <v>46196</v>
      </c>
      <c r="BH440">
        <f>IF(BG440="","",TODAY()-BG440)</f>
        <v>122</v>
      </c>
      <c r="BI440">
        <v>46172</v>
      </c>
      <c r="BJ440">
        <v>1208400</v>
      </c>
      <c r="BK440" t="str">
        <f>IF(BG440="","SIN ESTADO",IF(BI440&lt;&gt;"","PAGA",IF(BH440&gt;0,"VENCIDA",IF(BH440&gt;=-5,"POR VENCER","AL DÍA"))))</f>
        <v>PAGA</v>
      </c>
      <c r="BL440" t="str">
        <v>TRANSFERENCIA</v>
      </c>
      <c r="BM440">
        <f>IF(N($H440)&lt;10,"",IF(BG440="","",BG440+31))</f>
        <v>46227</v>
      </c>
      <c r="BN440">
        <f>IF(BM440="","",TODAY()-BM440)</f>
        <v>91</v>
      </c>
      <c r="BO440">
        <v>46203</v>
      </c>
      <c r="BP440">
        <v>1208400</v>
      </c>
      <c r="BQ440" t="str">
        <f>IF(BM440="","SIN ESTADO",IF(BO440&lt;&gt;"","PAGA",IF(BN440&gt;0,"VENCIDA",IF(BN440&gt;=-5,"POR VENCER","AL DÍA"))))</f>
        <v>PAGA</v>
      </c>
      <c r="BR440" t="str">
        <v>TRANSFERENCIA</v>
      </c>
      <c r="BS440">
        <f>IF(N($H440)&lt;11,"",IF(BM440="","",BM440+31))</f>
        <v>46258</v>
      </c>
      <c r="BT440">
        <f>IF(BS440="","",TODAY()-BS440)</f>
        <v>60</v>
      </c>
      <c r="BU440">
        <v>46236</v>
      </c>
      <c r="BV440">
        <v>1208400</v>
      </c>
      <c r="BW440" t="str">
        <f>IF(BS440="","SIN ESTADO",IF(BU440&lt;&gt;"","PAGA",IF(BT440&gt;0,"VENCIDA",IF(BT440&gt;=-5,"POR VENCER","AL DÍA"))))</f>
        <v>PAGA</v>
      </c>
      <c r="BX440" t="str">
        <v>TRANSFERENCIA</v>
      </c>
      <c r="BY440">
        <f>IF(N($H440)&lt;12,"",IF(BS440="","",BS440+31))</f>
        <v>46289</v>
      </c>
      <c r="BZ440">
        <f>IF(BY440="","",TODAY()-BY440)</f>
        <v>29</v>
      </c>
      <c r="CA440">
        <v>46269</v>
      </c>
      <c r="CB440">
        <v>1208400</v>
      </c>
      <c r="CC440" t="str">
        <f>IF(BY440="","SIN ESTADO",IF(CA440&lt;&gt;"","PAGA",IF(BZ440&gt;0,"VENCIDA",IF(BZ440&gt;=-5,"POR VENCER","AL DÍA"))))</f>
        <v>PAGA</v>
      </c>
      <c r="CD440" t="str">
        <v>TRANSFERENCIA</v>
      </c>
      <c r="CE440">
        <f>IF(N($H440)&lt;13,"",IF(BY440="","",BY440+31))</f>
        <v>46320</v>
      </c>
      <c r="CF440">
        <f>IF(CE440="","",TODAY()-CE440)</f>
        <v>-2</v>
      </c>
      <c r="CG440">
        <v>46296</v>
      </c>
      <c r="CH440">
        <v>1208400</v>
      </c>
      <c r="CI440" t="str">
        <f>IF(CE440="","SIN ESTADO",IF(CG440&lt;&gt;"","PAGA",IF(CF440&gt;0,"VENCIDA",IF(CF440&gt;=-5,"POR VENCER","AL DÍA"))))</f>
        <v>PAGA</v>
      </c>
      <c r="CJ440" t="str">
        <v>TRANSFERENCIA</v>
      </c>
      <c r="CK440">
        <f>IF(N($H440)&lt;14,"",IF(CE440="","",CE440+31))</f>
        <v>46351</v>
      </c>
      <c r="CL440">
        <f>IF(CK440="","",TODAY()-CK440)</f>
        <v>-33</v>
      </c>
      <c r="CO440" t="str">
        <f>IF(CK440="","SIN ESTADO",IF(CM440&lt;&gt;"","PAGA",IF(CL440&gt;0,"VENCIDA",IF(CL440&gt;=-5,"POR VENCER","AL DÍA"))))</f>
        <v>AL DÍA</v>
      </c>
      <c r="CQ440">
        <f>IF(N($H440)&lt;15,"",IF(CK440="","",CK440+31))</f>
        <v>46382</v>
      </c>
      <c r="CR440">
        <f>IF(CQ440="","",TODAY()-CQ440)</f>
        <v>-64</v>
      </c>
      <c r="CU440" t="str">
        <f>IF(CQ440="","SIN ESTADO",IF(CS440&lt;&gt;"","PAGA",IF(CR440&gt;0,"VENCIDA",IF(CR440&gt;=-5,"POR VENCER","AL DÍA"))))</f>
        <v>AL DÍA</v>
      </c>
      <c r="CW440">
        <f>IF(N($H440)&lt;16,"",IF(CQ440="","",CQ440+31))</f>
        <v>46413</v>
      </c>
      <c r="CX440">
        <f>IF(CW440="","",TODAY()-CW440)</f>
        <v>-95</v>
      </c>
      <c r="DA440" t="str">
        <f>IF(CW440="","SIN ESTADO",IF(CY440&lt;&gt;"","PAGA",IF(CX440&gt;0,"VENCIDA",IF(CX440&gt;=-5,"POR VENCER","AL DÍA"))))</f>
        <v>AL DÍA</v>
      </c>
      <c r="DC440">
        <f>IF(N($H440)&lt;17,"",IF(CW440="","",CW440+31))</f>
        <v>46444</v>
      </c>
      <c r="DD440">
        <f>IF(DC440="","",TODAY()-DC440)</f>
        <v>-126</v>
      </c>
      <c r="DG440" t="str">
        <f>IF(DC440="","SIN ESTADO",IF(DE440&lt;&gt;"","PAGA",IF(DD440&gt;0,"VENCIDA",IF(DD440&gt;=-5,"POR VENCER","AL DÍA"))))</f>
        <v>AL DÍA</v>
      </c>
      <c r="DI440">
        <f>IF(N($H440)&lt;18,"",IF(DC440="","",DC440+31))</f>
        <v>46475</v>
      </c>
      <c r="DJ440">
        <f>IF(DI440="","",TODAY()-DI440)</f>
        <v>-157</v>
      </c>
      <c r="DM440" t="str">
        <f>IF(DI440="","SIN ESTADO",IF(DK440&lt;&gt;"","PAGA",IF(DJ440&gt;0,"VENCIDA",IF(DJ440&gt;=-5,"POR VENCER","AL DÍA"))))</f>
        <v>AL DÍA</v>
      </c>
      <c r="DO440">
        <f>IF(N($H440)&lt;19,"",IF(DI440="","",DI440+31))</f>
        <v>46506</v>
      </c>
      <c r="DP440">
        <f>IF(DO440="","",TODAY()-DO440)</f>
        <v>-188</v>
      </c>
      <c r="DS440" t="str">
        <f>IF(DO440="","SIN ESTADO",IF(DQ440&lt;&gt;"","PAGA",IF(DP440&gt;0,"VENCIDA",IF(DP440&gt;=-5,"POR VENCER","AL DÍA"))))</f>
        <v>AL DÍA</v>
      </c>
      <c r="DU440">
        <f>IF(N($H440)&lt;20,"",IF(DO440="","",DO440+31))</f>
        <v>46537</v>
      </c>
      <c r="DV440">
        <f>IF(DU440="","",TODAY()-DU440)</f>
        <v>-219</v>
      </c>
      <c r="DY440" t="str">
        <f>IF(DU440="","SIN ESTADO",IF(DW440&lt;&gt;"","PAGA",IF(DV440&gt;0,"VENCIDA",IF(DV440&gt;=-5,"POR VENCER","AL DÍA"))))</f>
        <v>AL DÍA</v>
      </c>
      <c r="EA440">
        <f>IF(N($H440)&lt;21,"",IF(DU440="","",DU440+31))</f>
        <v>46568</v>
      </c>
      <c r="EB440">
        <f>IF(EA440="","",TODAY()-EA440)</f>
        <v>-250</v>
      </c>
      <c r="EE440" t="str">
        <f>IF(EA440="","SIN ESTADO",IF(EC440&lt;&gt;"","PAGA",IF(EB440&gt;0,"VENCIDA",IF(EB440&gt;=-5,"POR VENCER","AL DÍA"))))</f>
        <v>AL DÍA</v>
      </c>
      <c r="EG440">
        <f>IF(N($H440)&lt;22,"",IF(EA440="","",EA440+31))</f>
        <v>46599</v>
      </c>
      <c r="EH440">
        <f>IF(EG440="","",TODAY()-EG440)</f>
        <v>-281</v>
      </c>
      <c r="EK440" t="str">
        <f>IF(EG440="","SIN ESTADO",IF(EI440&lt;&gt;"","PAGA",IF(EH440&gt;0,"VENCIDA",IF(EH440&gt;=-5,"POR VENCER","AL DÍA"))))</f>
        <v>AL DÍA</v>
      </c>
      <c r="EM440">
        <f>IF(N($H440)&lt;23,"",IF(EG440="","",EG440+31))</f>
        <v>46630</v>
      </c>
      <c r="EN440">
        <f>IF(EM440="","",TODAY()-EM440)</f>
        <v>-312</v>
      </c>
      <c r="EQ440" t="str">
        <f>IF(EM440="","SIN ESTADO",IF(EO440&lt;&gt;"","PAGA",IF(EN440&gt;0,"VENCIDA",IF(EN440&gt;=-5,"POR VENCER","AL DÍA"))))</f>
        <v>AL DÍA</v>
      </c>
      <c r="ES440">
        <f>IF(N($H440)&lt;24,"",IF(EM440="","",EM440+31))</f>
        <v>46661</v>
      </c>
      <c r="ET440">
        <f>IF(ES440="","",TODAY()-ES440)</f>
        <v>-343</v>
      </c>
      <c r="EW440" t="str">
        <f>IF(ES440="","SIN ESTADO",IF(EU440&lt;&gt;"","PAGA",IF(ET440&gt;0,"VENCIDA",IF(ET440&gt;=-5,"POR VENCER","AL DÍA"))))</f>
        <v>AL DÍA</v>
      </c>
      <c r="EY440" t="str">
        <f>IF(N($H440)&lt;25,"",IF(ES440="","",ES440+31))</f>
        <v/>
      </c>
      <c r="EZ440" t="str">
        <f>IF(EY440="","",TODAY()-EY440)</f>
        <v/>
      </c>
      <c r="FC440" t="str">
        <f>IF(EY440="","SIN ESTADO",IF(FA440&lt;&gt;"","PAGA",IF(EZ440&gt;0,"VENCIDA",IF(EZ440&gt;=-5,"POR VENCER","AL DÍA"))))</f>
        <v>SIN ESTADO</v>
      </c>
      <c r="FE440" t="str">
        <f>IF(N($H440)&lt;26,"",IF(EY440="","",EY440+31))</f>
        <v/>
      </c>
      <c r="FF440" t="str">
        <f>IF(FE440="","",TODAY()-FE440)</f>
        <v/>
      </c>
      <c r="FI440" t="str">
        <f>IF(FE440="","SIN ESTADO",IF(FG440&lt;&gt;"","PAGA",IF(FF440&gt;0,"VENCIDA",IF(FF440&gt;=-5,"POR VENCER","AL DÍA"))))</f>
        <v>SIN ESTADO</v>
      </c>
      <c r="FK440" t="str">
        <f>IF(N($H440)&lt;27,"",IF(FE440="","",FE440+31))</f>
        <v/>
      </c>
      <c r="FL440" t="str">
        <f>IF(FK440="","",TODAY()-FK440)</f>
        <v/>
      </c>
      <c r="FO440" t="str">
        <f>IF(FK440="","SIN ESTADO",IF(FM440&lt;&gt;"","PAGA",IF(FL440&gt;0,"VENCIDA",IF(FL440&gt;=-5,"POR VENCER","AL DÍA"))))</f>
        <v>SIN ESTADO</v>
      </c>
      <c r="FQ440" t="str">
        <f>IF(N($H440)&lt;28,"",IF(FK440="","",FK440+31))</f>
        <v/>
      </c>
      <c r="FR440" t="str">
        <f>IF(FQ440="","",TODAY()-FQ440)</f>
        <v/>
      </c>
      <c r="FU440" t="str">
        <f>IF(FQ440="","SIN ESTADO",IF(FS440&lt;&gt;"","PAGA",IF(FR440&gt;0,"VENCIDA",IF(FR440&gt;=-5,"POR VENCER","AL DÍA"))))</f>
        <v>SIN ESTADO</v>
      </c>
      <c r="FW440" t="str">
        <f>IF(N($H440)&lt;29,"",IF(FQ440="","",FQ440+31))</f>
        <v/>
      </c>
      <c r="FX440" t="str">
        <f>IF(FW440="","",TODAY()-FW440)</f>
        <v/>
      </c>
      <c r="GA440" t="str">
        <f>IF(FW440="","SIN ESTADO",IF(FY440&lt;&gt;"","PAGA",IF(FX440&gt;0,"VENCIDA",IF(FX440&gt;=-5,"POR VENCER","AL DÍA"))))</f>
        <v>SIN ESTADO</v>
      </c>
      <c r="GC440" t="str">
        <f>IF(N($H440)&lt;30,"",IF(FW440="","",FW440+31))</f>
        <v/>
      </c>
      <c r="GD440" t="str">
        <f>IF(GC440="","",TODAY()-GC440)</f>
        <v/>
      </c>
      <c r="GG440" t="str">
        <f>IF(GC440="","SIN ESTADO",IF(GE440&lt;&gt;"","PAGA",IF(GD440&gt;0,"VENCIDA",IF(GD440&gt;=-5,"POR VENCER","AL DÍA"))))</f>
        <v>SIN ESTADO</v>
      </c>
      <c r="GI440" t="str">
        <f>IF(N($H440)&lt;31,"",IF(GC440="","",GC440+31))</f>
        <v/>
      </c>
      <c r="GJ440" t="str">
        <f>IF(GI440="","",TODAY()-GI440)</f>
        <v/>
      </c>
      <c r="GM440" t="str">
        <f>IF(GI440="","SIN ESTADO",IF(GK440&lt;&gt;"","PAGA",IF(GJ440&gt;0,"VENCIDA",IF(GJ440&gt;=-5,"POR VENCER","AL DÍA"))))</f>
        <v>SIN ESTADO</v>
      </c>
      <c r="GO440" t="str">
        <f>IF(N($H440)&lt;32,"",IF(GI440="","",GI440+31))</f>
        <v/>
      </c>
      <c r="GP440" t="str">
        <f>IF(GO440="","",TODAY()-GO440)</f>
        <v/>
      </c>
      <c r="GS440" t="str">
        <f>IF(GO440="","SIN ESTADO",IF(GQ440&lt;&gt;"","PAGA",IF(GP440&gt;0,"VENCIDA",IF(GP440&gt;=-5,"POR VENCER","AL DÍA"))))</f>
        <v>SIN ESTADO</v>
      </c>
      <c r="GU440" t="str">
        <f>IF(N($H440)&lt;33,"",IF(GO440="","",GO440+31))</f>
        <v/>
      </c>
      <c r="GV440" t="str">
        <f>IF(GU440="","",TODAY()-GU440)</f>
        <v/>
      </c>
      <c r="GY440" t="str">
        <f>IF(GU440="","SIN ESTADO",IF(GW440&lt;&gt;"","PAGA",IF(GV440&gt;0,"VENCIDA",IF(GV440&gt;=-5,"POR VENCER","AL DÍA"))))</f>
        <v>SIN ESTADO</v>
      </c>
      <c r="HA440" t="str">
        <f>IF(N($H440)&lt;34,"",IF(GU440="","",GU440+31))</f>
        <v/>
      </c>
      <c r="HB440" t="str">
        <f>IF(HA440="","",TODAY()-HA440)</f>
        <v/>
      </c>
      <c r="HE440" t="str">
        <f>IF(HA440="","SIN ESTADO",IF(HC440&lt;&gt;"","PAGA",IF(HB440&gt;0,"VENCIDA",IF(HB440&gt;=-5,"POR VENCER","AL DÍA"))))</f>
        <v>SIN ESTADO</v>
      </c>
      <c r="HG440" t="str">
        <f>IF(N($H440)&lt;35,"",IF(HA440="","",HA440+31))</f>
        <v/>
      </c>
      <c r="HH440" t="str">
        <f>IF(HG440="","",TODAY()-HG440)</f>
        <v/>
      </c>
      <c r="HK440" t="str">
        <f>IF(HG440="","SIN ESTADO",IF(HI440&lt;&gt;"","PAGA",IF(HH440&gt;0,"VENCIDA",IF(HH440&gt;=-5,"POR VENCER","AL DÍA"))))</f>
        <v>SIN ESTADO</v>
      </c>
      <c r="HM440" t="str">
        <f>IF(N($H440)&lt;36,"",IF(HG440="","",HG440+31))</f>
        <v/>
      </c>
      <c r="HN440" t="str">
        <f>IF(HM440="","",TODAY()-HM440)</f>
        <v/>
      </c>
      <c r="HQ440" t="str">
        <f>IF(HM440="","SIN ESTADO",IF(HO440&lt;&gt;"","PAGA",IF(HN440&gt;0,"VENCIDA",IF(HN440&gt;=-5,"POR VENCER","AL DÍA"))))</f>
        <v>SIN ESTADO</v>
      </c>
      <c r="HS440">
        <f>N440+T440+Z440+AF440+AL440+AR440+AX440+BD440+BJ440+BP440+BV440+CB440+CH440+CN440+CT440+CZ440+DF440+DL440+DR440+DX440+ED440+EJ440+EP440+EV440+FB440+FH440+FN440+FT440+FZ440+GF440+GL440+GR440+GX440+HD440+HJ440+HP440</f>
        <v>15709200</v>
      </c>
      <c r="HU440">
        <f>IFERROR(N($J440),0)</f>
        <v>1208333.3333333333</v>
      </c>
      <c r="HW440">
        <f>SUMPRODUCT((MOD(COLUMN($M440:$HR440)-COLUMN($M440),6)=0)*ISNUMBER($M440:$HR440)*($M440:$HR440&gt;=RESUMEN!$C$26)*($M440:$HR440&lt;=RESUMEN!$C$27)*IFERROR(N($N440:$HS440),0))</f>
        <v>1208400</v>
      </c>
      <c r="HX440">
        <f>SUMPRODUCT((MOD(COLUMN($M440:$HR440)-COLUMN($M440),6)=0)*ISNUMBER($M440:$HR440)*($M440:$HR440&gt;=RESUMEN!$C$26)*($M440:$HR440&lt;=RESUMEN!$C$27))</f>
        <v>1</v>
      </c>
    </row>
    <row r="441">
      <c r="B441">
        <f>VENTAS!A440</f>
        <v>438</v>
      </c>
      <c r="C441" t="str">
        <f>VENTAS!B440</f>
        <v xml:space="preserve">LC2 - 41 - 11 </v>
      </c>
      <c r="D441" t="str">
        <f>VENTAS!C440</f>
        <v>VENDIDO</v>
      </c>
      <c r="E441">
        <f>VENTAS!D440</f>
        <v>33000000</v>
      </c>
      <c r="F441">
        <f>VENTAS!J440</f>
        <v>29000000</v>
      </c>
      <c r="G441">
        <f>VENTAS!F440</f>
        <v>45905</v>
      </c>
      <c r="H441">
        <f>VENTAS!K440</f>
        <v>24</v>
      </c>
      <c r="I441" t="str">
        <f>VENTAS!M440</f>
        <v xml:space="preserve">05 DE CADA MES </v>
      </c>
      <c r="J441">
        <f>VENTAS!L440</f>
        <v>1208333.3333333333</v>
      </c>
      <c r="K441">
        <f>IF(N($H441)&lt;1,"",$G441+31)</f>
        <v>45936</v>
      </c>
      <c r="L441">
        <f>IF(K441="","",TODAY()-K441)</f>
        <v>382</v>
      </c>
      <c r="M441">
        <v>45932</v>
      </c>
      <c r="N441">
        <v>1208000</v>
      </c>
      <c r="O441" t="str">
        <f>IF(K441="","SIN ESTADO",IF(M441&lt;&gt;"","PAGA",IF(L441&gt;0,"VENCIDA",IF(L441&gt;=-5,"POR VENCER","AL DÍA"))))</f>
        <v>PAGA</v>
      </c>
      <c r="P441" t="str">
        <v>TRANSFERENCIA</v>
      </c>
      <c r="Q441">
        <f>IF(N($H441)&lt;2,"",IF(K441="","",K441+31))</f>
        <v>45967</v>
      </c>
      <c r="R441">
        <f>IF(Q441="","",TODAY()-Q441)</f>
        <v>351</v>
      </c>
      <c r="S441">
        <v>45952</v>
      </c>
      <c r="T441">
        <v>3000000</v>
      </c>
      <c r="U441" t="str">
        <f>IF(Q441="","SIN ESTADO",IF(S441&lt;&gt;"","PAGA",IF(R441&gt;0,"VENCIDA",IF(R441&gt;=-5,"POR VENCER","AL DÍA"))))</f>
        <v>PAGA</v>
      </c>
      <c r="V441" t="str">
        <v>TRANSFERENCIA</v>
      </c>
      <c r="W441">
        <f>IF(N($H441)&lt;3,"",IF(Q441="","",Q441+31))</f>
        <v>45998</v>
      </c>
      <c r="X441">
        <f>IF(W441="","",TODAY()-W441)</f>
        <v>320</v>
      </c>
      <c r="Y441">
        <v>46317</v>
      </c>
      <c r="AA441" t="str">
        <f>IF(W441="","SIN ESTADO",IF(Y441&lt;&gt;"","PAGA",IF(X441&gt;0,"VENCIDA",IF(X441&gt;=-5,"POR VENCER","AL DÍA"))))</f>
        <v>PAGA</v>
      </c>
      <c r="AB441" t="str">
        <v>TRANSFERENCIA</v>
      </c>
      <c r="AC441">
        <f>IF(N($H441)&lt;4,"",IF(W441="","",W441+31))</f>
        <v>46029</v>
      </c>
      <c r="AD441">
        <f>IF(AC441="","",TODAY()-AC441)</f>
        <v>289</v>
      </c>
      <c r="AE441">
        <v>46318</v>
      </c>
      <c r="AF441">
        <v>3000000</v>
      </c>
      <c r="AG441" t="str">
        <f>IF(AC441="","SIN ESTADO",IF(AE441&lt;&gt;"","PAGA",IF(AD441&gt;0,"VENCIDA",IF(AD441&gt;=-5,"POR VENCER","AL DÍA"))))</f>
        <v>PAGA</v>
      </c>
      <c r="AH441" t="str">
        <v>TRANSFERENCIA</v>
      </c>
      <c r="AI441">
        <f>IF(N($H441)&lt;5,"",IF(AC441="","",AC441+31))</f>
        <v>46060</v>
      </c>
      <c r="AJ441">
        <f>IF(AI441="","",TODAY()-AI441)</f>
        <v>258</v>
      </c>
      <c r="AK441">
        <v>46318</v>
      </c>
      <c r="AM441" t="str">
        <f>IF(AI441="","SIN ESTADO",IF(AK441&lt;&gt;"","PAGA",IF(AJ441&gt;0,"VENCIDA",IF(AJ441&gt;=-5,"POR VENCER","AL DÍA"))))</f>
        <v>PAGA</v>
      </c>
      <c r="AN441" t="str">
        <v>TRANSFERENCIA</v>
      </c>
      <c r="AO441">
        <f>IF(N($H441)&lt;6,"",IF(AI441="","",AI441+31))</f>
        <v>46091</v>
      </c>
      <c r="AP441">
        <f>IF(AO441="","",TODAY()-AO441)</f>
        <v>227</v>
      </c>
      <c r="AQ441">
        <v>46319</v>
      </c>
      <c r="AR441">
        <v>6000000</v>
      </c>
      <c r="AS441" t="str">
        <f>IF(AO441="","SIN ESTADO",IF(AQ441&lt;&gt;"","PAGA",IF(AP441&gt;0,"VENCIDA",IF(AP441&gt;=-5,"POR VENCER","AL DÍA"))))</f>
        <v>PAGA</v>
      </c>
      <c r="AT441" t="str">
        <v>TRANSFERENCIA</v>
      </c>
      <c r="AU441">
        <f>IF(N($H441)&lt;7,"",IF(AO441="","",AO441+31))</f>
        <v>46122</v>
      </c>
      <c r="AV441">
        <f>IF(AU441="","",TODAY()-AU441)</f>
        <v>196</v>
      </c>
      <c r="AW441">
        <v>45954</v>
      </c>
      <c r="AY441" t="str">
        <f>IF(AU441="","SIN ESTADO",IF(AW441&lt;&gt;"","PAGA",IF(AV441&gt;0,"VENCIDA",IF(AV441&gt;=-5,"POR VENCER","AL DÍA"))))</f>
        <v>PAGA</v>
      </c>
      <c r="BA441">
        <f>IF(N($H441)&lt;8,"",IF(AU441="","",AU441+31))</f>
        <v>46153</v>
      </c>
      <c r="BB441">
        <f>IF(BA441="","",TODAY()-BA441)</f>
        <v>165</v>
      </c>
      <c r="BC441">
        <v>45954</v>
      </c>
      <c r="BE441" t="str">
        <f>IF(BA441="","SIN ESTADO",IF(BC441&lt;&gt;"","PAGA",IF(BB441&gt;0,"VENCIDA",IF(BB441&gt;=-5,"POR VENCER","AL DÍA"))))</f>
        <v>PAGA</v>
      </c>
      <c r="BG441">
        <f>IF(N($H441)&lt;9,"",IF(BA441="","",BA441+31))</f>
        <v>46184</v>
      </c>
      <c r="BH441">
        <f>IF(BG441="","",TODAY()-BG441)</f>
        <v>134</v>
      </c>
      <c r="BI441">
        <v>45954</v>
      </c>
      <c r="BK441" t="str">
        <f>IF(BG441="","SIN ESTADO",IF(BI441&lt;&gt;"","PAGA",IF(BH441&gt;0,"VENCIDA",IF(BH441&gt;=-5,"POR VENCER","AL DÍA"))))</f>
        <v>PAGA</v>
      </c>
      <c r="BM441">
        <f>IF(N($H441)&lt;10,"",IF(BG441="","",BG441+31))</f>
        <v>46215</v>
      </c>
      <c r="BN441">
        <f>IF(BM441="","",TODAY()-BM441)</f>
        <v>103</v>
      </c>
      <c r="BQ441" t="str">
        <f>IF(BM441="","SIN ESTADO",IF(BO441&lt;&gt;"","PAGA",IF(BN441&gt;0,"VENCIDA",IF(BN441&gt;=-5,"POR VENCER","AL DÍA"))))</f>
        <v>VENCIDA</v>
      </c>
      <c r="BS441">
        <f>IF(N($H441)&lt;11,"",IF(BM441="","",BM441+31))</f>
        <v>46246</v>
      </c>
      <c r="BT441">
        <f>IF(BS441="","",TODAY()-BS441)</f>
        <v>72</v>
      </c>
      <c r="BW441" t="str">
        <f>IF(BS441="","SIN ESTADO",IF(BU441&lt;&gt;"","PAGA",IF(BT441&gt;0,"VENCIDA",IF(BT441&gt;=-5,"POR VENCER","AL DÍA"))))</f>
        <v>VENCIDA</v>
      </c>
      <c r="BY441">
        <f>IF(N($H441)&lt;12,"",IF(BS441="","",BS441+31))</f>
        <v>46277</v>
      </c>
      <c r="BZ441">
        <f>IF(BY441="","",TODAY()-BY441)</f>
        <v>41</v>
      </c>
      <c r="CC441" t="str">
        <f>IF(BY441="","SIN ESTADO",IF(CA441&lt;&gt;"","PAGA",IF(BZ441&gt;0,"VENCIDA",IF(BZ441&gt;=-5,"POR VENCER","AL DÍA"))))</f>
        <v>VENCIDA</v>
      </c>
      <c r="CE441">
        <f>IF(N($H441)&lt;13,"",IF(BY441="","",BY441+31))</f>
        <v>46308</v>
      </c>
      <c r="CF441">
        <f>IF(CE441="","",TODAY()-CE441)</f>
        <v>10</v>
      </c>
      <c r="CI441" t="str">
        <f>IF(CE441="","SIN ESTADO",IF(CG441&lt;&gt;"","PAGA",IF(CF441&gt;0,"VENCIDA",IF(CF441&gt;=-5,"POR VENCER","AL DÍA"))))</f>
        <v>VENCIDA</v>
      </c>
      <c r="CK441">
        <f>IF(N($H441)&lt;14,"",IF(CE441="","",CE441+31))</f>
        <v>46339</v>
      </c>
      <c r="CL441">
        <f>IF(CK441="","",TODAY()-CK441)</f>
        <v>-21</v>
      </c>
      <c r="CO441" t="str">
        <f>IF(CK441="","SIN ESTADO",IF(CM441&lt;&gt;"","PAGA",IF(CL441&gt;0,"VENCIDA",IF(CL441&gt;=-5,"POR VENCER","AL DÍA"))))</f>
        <v>AL DÍA</v>
      </c>
      <c r="CQ441">
        <f>IF(N($H441)&lt;15,"",IF(CK441="","",CK441+31))</f>
        <v>46370</v>
      </c>
      <c r="CR441">
        <f>IF(CQ441="","",TODAY()-CQ441)</f>
        <v>-52</v>
      </c>
      <c r="CU441" t="str">
        <f>IF(CQ441="","SIN ESTADO",IF(CS441&lt;&gt;"","PAGA",IF(CR441&gt;0,"VENCIDA",IF(CR441&gt;=-5,"POR VENCER","AL DÍA"))))</f>
        <v>AL DÍA</v>
      </c>
      <c r="CW441">
        <f>IF(N($H441)&lt;16,"",IF(CQ441="","",CQ441+31))</f>
        <v>46401</v>
      </c>
      <c r="CX441">
        <f>IF(CW441="","",TODAY()-CW441)</f>
        <v>-83</v>
      </c>
      <c r="DA441" t="str">
        <f>IF(CW441="","SIN ESTADO",IF(CY441&lt;&gt;"","PAGA",IF(CX441&gt;0,"VENCIDA",IF(CX441&gt;=-5,"POR VENCER","AL DÍA"))))</f>
        <v>AL DÍA</v>
      </c>
      <c r="DC441">
        <f>IF(N($H441)&lt;17,"",IF(CW441="","",CW441+31))</f>
        <v>46432</v>
      </c>
      <c r="DD441">
        <f>IF(DC441="","",TODAY()-DC441)</f>
        <v>-114</v>
      </c>
      <c r="DG441" t="str">
        <f>IF(DC441="","SIN ESTADO",IF(DE441&lt;&gt;"","PAGA",IF(DD441&gt;0,"VENCIDA",IF(DD441&gt;=-5,"POR VENCER","AL DÍA"))))</f>
        <v>AL DÍA</v>
      </c>
      <c r="DI441">
        <f>IF(N($H441)&lt;18,"",IF(DC441="","",DC441+31))</f>
        <v>46463</v>
      </c>
      <c r="DJ441">
        <f>IF(DI441="","",TODAY()-DI441)</f>
        <v>-145</v>
      </c>
      <c r="DM441" t="str">
        <f>IF(DI441="","SIN ESTADO",IF(DK441&lt;&gt;"","PAGA",IF(DJ441&gt;0,"VENCIDA",IF(DJ441&gt;=-5,"POR VENCER","AL DÍA"))))</f>
        <v>AL DÍA</v>
      </c>
      <c r="DO441">
        <f>IF(N($H441)&lt;19,"",IF(DI441="","",DI441+31))</f>
        <v>46494</v>
      </c>
      <c r="DP441">
        <f>IF(DO441="","",TODAY()-DO441)</f>
        <v>-176</v>
      </c>
      <c r="DS441" t="str">
        <f>IF(DO441="","SIN ESTADO",IF(DQ441&lt;&gt;"","PAGA",IF(DP441&gt;0,"VENCIDA",IF(DP441&gt;=-5,"POR VENCER","AL DÍA"))))</f>
        <v>AL DÍA</v>
      </c>
      <c r="DU441">
        <f>IF(N($H441)&lt;20,"",IF(DO441="","",DO441+31))</f>
        <v>46525</v>
      </c>
      <c r="DV441">
        <f>IF(DU441="","",TODAY()-DU441)</f>
        <v>-207</v>
      </c>
      <c r="DY441" t="str">
        <f>IF(DU441="","SIN ESTADO",IF(DW441&lt;&gt;"","PAGA",IF(DV441&gt;0,"VENCIDA",IF(DV441&gt;=-5,"POR VENCER","AL DÍA"))))</f>
        <v>AL DÍA</v>
      </c>
      <c r="EA441">
        <f>IF(N($H441)&lt;21,"",IF(DU441="","",DU441+31))</f>
        <v>46556</v>
      </c>
      <c r="EB441">
        <f>IF(EA441="","",TODAY()-EA441)</f>
        <v>-238</v>
      </c>
      <c r="EE441" t="str">
        <f>IF(EA441="","SIN ESTADO",IF(EC441&lt;&gt;"","PAGA",IF(EB441&gt;0,"VENCIDA",IF(EB441&gt;=-5,"POR VENCER","AL DÍA"))))</f>
        <v>AL DÍA</v>
      </c>
      <c r="EG441">
        <f>IF(N($H441)&lt;22,"",IF(EA441="","",EA441+31))</f>
        <v>46587</v>
      </c>
      <c r="EH441">
        <f>IF(EG441="","",TODAY()-EG441)</f>
        <v>-269</v>
      </c>
      <c r="EK441" t="str">
        <f>IF(EG441="","SIN ESTADO",IF(EI441&lt;&gt;"","PAGA",IF(EH441&gt;0,"VENCIDA",IF(EH441&gt;=-5,"POR VENCER","AL DÍA"))))</f>
        <v>AL DÍA</v>
      </c>
      <c r="EM441">
        <f>IF(N($H441)&lt;23,"",IF(EG441="","",EG441+31))</f>
        <v>46618</v>
      </c>
      <c r="EN441">
        <f>IF(EM441="","",TODAY()-EM441)</f>
        <v>-300</v>
      </c>
      <c r="EQ441" t="str">
        <f>IF(EM441="","SIN ESTADO",IF(EO441&lt;&gt;"","PAGA",IF(EN441&gt;0,"VENCIDA",IF(EN441&gt;=-5,"POR VENCER","AL DÍA"))))</f>
        <v>AL DÍA</v>
      </c>
      <c r="ES441">
        <f>IF(N($H441)&lt;24,"",IF(EM441="","",EM441+31))</f>
        <v>46649</v>
      </c>
      <c r="ET441">
        <f>IF(ES441="","",TODAY()-ES441)</f>
        <v>-331</v>
      </c>
      <c r="EW441" t="str">
        <f>IF(ES441="","SIN ESTADO",IF(EU441&lt;&gt;"","PAGA",IF(ET441&gt;0,"VENCIDA",IF(ET441&gt;=-5,"POR VENCER","AL DÍA"))))</f>
        <v>AL DÍA</v>
      </c>
      <c r="EY441" t="str">
        <f>IF(N($H441)&lt;25,"",IF(ES441="","",ES441+31))</f>
        <v/>
      </c>
      <c r="EZ441" t="str">
        <f>IF(EY441="","",TODAY()-EY441)</f>
        <v/>
      </c>
      <c r="FC441" t="str">
        <f>IF(EY441="","SIN ESTADO",IF(FA441&lt;&gt;"","PAGA",IF(EZ441&gt;0,"VENCIDA",IF(EZ441&gt;=-5,"POR VENCER","AL DÍA"))))</f>
        <v>SIN ESTADO</v>
      </c>
      <c r="FE441" t="str">
        <f>IF(N($H441)&lt;26,"",IF(EY441="","",EY441+31))</f>
        <v/>
      </c>
      <c r="FF441" t="str">
        <f>IF(FE441="","",TODAY()-FE441)</f>
        <v/>
      </c>
      <c r="FI441" t="str">
        <f>IF(FE441="","SIN ESTADO",IF(FG441&lt;&gt;"","PAGA",IF(FF441&gt;0,"VENCIDA",IF(FF441&gt;=-5,"POR VENCER","AL DÍA"))))</f>
        <v>SIN ESTADO</v>
      </c>
      <c r="FK441" t="str">
        <f>IF(N($H441)&lt;27,"",IF(FE441="","",FE441+31))</f>
        <v/>
      </c>
      <c r="FL441" t="str">
        <f>IF(FK441="","",TODAY()-FK441)</f>
        <v/>
      </c>
      <c r="FO441" t="str">
        <f>IF(FK441="","SIN ESTADO",IF(FM441&lt;&gt;"","PAGA",IF(FL441&gt;0,"VENCIDA",IF(FL441&gt;=-5,"POR VENCER","AL DÍA"))))</f>
        <v>SIN ESTADO</v>
      </c>
      <c r="FQ441" t="str">
        <f>IF(N($H441)&lt;28,"",IF(FK441="","",FK441+31))</f>
        <v/>
      </c>
      <c r="FR441" t="str">
        <f>IF(FQ441="","",TODAY()-FQ441)</f>
        <v/>
      </c>
      <c r="FU441" t="str">
        <f>IF(FQ441="","SIN ESTADO",IF(FS441&lt;&gt;"","PAGA",IF(FR441&gt;0,"VENCIDA",IF(FR441&gt;=-5,"POR VENCER","AL DÍA"))))</f>
        <v>SIN ESTADO</v>
      </c>
      <c r="FW441" t="str">
        <f>IF(N($H441)&lt;29,"",IF(FQ441="","",FQ441+31))</f>
        <v/>
      </c>
      <c r="FX441" t="str">
        <f>IF(FW441="","",TODAY()-FW441)</f>
        <v/>
      </c>
      <c r="GA441" t="str">
        <f>IF(FW441="","SIN ESTADO",IF(FY441&lt;&gt;"","PAGA",IF(FX441&gt;0,"VENCIDA",IF(FX441&gt;=-5,"POR VENCER","AL DÍA"))))</f>
        <v>SIN ESTADO</v>
      </c>
      <c r="GC441" t="str">
        <f>IF(N($H441)&lt;30,"",IF(FW441="","",FW441+31))</f>
        <v/>
      </c>
      <c r="GD441" t="str">
        <f>IF(GC441="","",TODAY()-GC441)</f>
        <v/>
      </c>
      <c r="GG441" t="str">
        <f>IF(GC441="","SIN ESTADO",IF(GE441&lt;&gt;"","PAGA",IF(GD441&gt;0,"VENCIDA",IF(GD441&gt;=-5,"POR VENCER","AL DÍA"))))</f>
        <v>SIN ESTADO</v>
      </c>
      <c r="GI441" t="str">
        <f>IF(N($H441)&lt;31,"",IF(GC441="","",GC441+31))</f>
        <v/>
      </c>
      <c r="GJ441" t="str">
        <f>IF(GI441="","",TODAY()-GI441)</f>
        <v/>
      </c>
      <c r="GM441" t="str">
        <f>IF(GI441="","SIN ESTADO",IF(GK441&lt;&gt;"","PAGA",IF(GJ441&gt;0,"VENCIDA",IF(GJ441&gt;=-5,"POR VENCER","AL DÍA"))))</f>
        <v>SIN ESTADO</v>
      </c>
      <c r="GO441" t="str">
        <f>IF(N($H441)&lt;32,"",IF(GI441="","",GI441+31))</f>
        <v/>
      </c>
      <c r="GP441" t="str">
        <f>IF(GO441="","",TODAY()-GO441)</f>
        <v/>
      </c>
      <c r="GS441" t="str">
        <f>IF(GO441="","SIN ESTADO",IF(GQ441&lt;&gt;"","PAGA",IF(GP441&gt;0,"VENCIDA",IF(GP441&gt;=-5,"POR VENCER","AL DÍA"))))</f>
        <v>SIN ESTADO</v>
      </c>
      <c r="GU441" t="str">
        <f>IF(N($H441)&lt;33,"",IF(GO441="","",GO441+31))</f>
        <v/>
      </c>
      <c r="GV441" t="str">
        <f>IF(GU441="","",TODAY()-GU441)</f>
        <v/>
      </c>
      <c r="GY441" t="str">
        <f>IF(GU441="","SIN ESTADO",IF(GW441&lt;&gt;"","PAGA",IF(GV441&gt;0,"VENCIDA",IF(GV441&gt;=-5,"POR VENCER","AL DÍA"))))</f>
        <v>SIN ESTADO</v>
      </c>
      <c r="HA441" t="str">
        <f>IF(N($H441)&lt;34,"",IF(GU441="","",GU441+31))</f>
        <v/>
      </c>
      <c r="HB441" t="str">
        <f>IF(HA441="","",TODAY()-HA441)</f>
        <v/>
      </c>
      <c r="HE441" t="str">
        <f>IF(HA441="","SIN ESTADO",IF(HC441&lt;&gt;"","PAGA",IF(HB441&gt;0,"VENCIDA",IF(HB441&gt;=-5,"POR VENCER","AL DÍA"))))</f>
        <v>SIN ESTADO</v>
      </c>
      <c r="HG441" t="str">
        <f>IF(N($H441)&lt;35,"",IF(HA441="","",HA441+31))</f>
        <v/>
      </c>
      <c r="HH441" t="str">
        <f>IF(HG441="","",TODAY()-HG441)</f>
        <v/>
      </c>
      <c r="HK441" t="str">
        <f>IF(HG441="","SIN ESTADO",IF(HI441&lt;&gt;"","PAGA",IF(HH441&gt;0,"VENCIDA",IF(HH441&gt;=-5,"POR VENCER","AL DÍA"))))</f>
        <v>SIN ESTADO</v>
      </c>
      <c r="HM441" t="str">
        <f>IF(N($H441)&lt;36,"",IF(HG441="","",HG441+31))</f>
        <v/>
      </c>
      <c r="HN441" t="str">
        <f>IF(HM441="","",TODAY()-HM441)</f>
        <v/>
      </c>
      <c r="HQ441" t="str">
        <f>IF(HM441="","SIN ESTADO",IF(HO441&lt;&gt;"","PAGA",IF(HN441&gt;0,"VENCIDA",IF(HN441&gt;=-5,"POR VENCER","AL DÍA"))))</f>
        <v>SIN ESTADO</v>
      </c>
      <c r="HS441">
        <f>N441+T441+Z441+AF441+AL441+AR441+AX441+BD441+BJ441+BP441+BV441+CB441+CH441+CN441+CT441+CZ441+DF441+DL441+DR441+DX441+ED441+EJ441+EP441+EV441+FB441+FH441+FN441+FT441+FZ441+GF441+GL441+GR441+GX441+HD441+HJ441+HP441</f>
        <v>13208000</v>
      </c>
      <c r="HU441">
        <f>IFERROR(N($J441),0)</f>
        <v>1208333.3333333333</v>
      </c>
      <c r="HW441">
        <f>SUMPRODUCT((MOD(COLUMN($M441:$HR441)-COLUMN($M441),6)=0)*ISNUMBER($M441:$HR441)*($M441:$HR441&gt;=RESUMEN!$C$26)*($M441:$HR441&lt;=RESUMEN!$C$27)*IFERROR(N($N441:$HS441),0))</f>
        <v>0</v>
      </c>
      <c r="HX441">
        <f>SUMPRODUCT((MOD(COLUMN($M441:$HR441)-COLUMN($M441),6)=0)*ISNUMBER($M441:$HR441)*($M441:$HR441&gt;=RESUMEN!$C$26)*($M441:$HR441&lt;=RESUMEN!$C$27))</f>
        <v>0</v>
      </c>
    </row>
    <row r="442">
      <c r="B442">
        <f>VENTAS!A441</f>
        <v>439</v>
      </c>
      <c r="C442" t="str">
        <f>VENTAS!B441</f>
        <v xml:space="preserve">LC2 - 41 - 12 </v>
      </c>
      <c r="D442" t="str">
        <f>VENTAS!C441</f>
        <v>VENDIDO</v>
      </c>
      <c r="E442">
        <f>VENTAS!D441</f>
        <v>27000000</v>
      </c>
      <c r="F442">
        <f>VENTAS!J441</f>
        <v>23000000</v>
      </c>
      <c r="G442">
        <f>VENTAS!F441</f>
        <v>46088</v>
      </c>
      <c r="H442">
        <f>VENTAS!K441</f>
        <v>24</v>
      </c>
      <c r="I442" t="str">
        <f>VENTAS!M441</f>
        <v xml:space="preserve">07 DE CADA MES </v>
      </c>
      <c r="J442">
        <f>VENTAS!L441</f>
        <v>958333.3333333334</v>
      </c>
      <c r="K442">
        <f>IF(N($H442)&lt;1,"",$G442+31)</f>
        <v>46119</v>
      </c>
      <c r="L442">
        <f>IF(K442="","",TODAY()-K442)</f>
        <v>199</v>
      </c>
      <c r="M442">
        <v>46109</v>
      </c>
      <c r="N442">
        <v>1342600</v>
      </c>
      <c r="O442" t="str">
        <f>IF(K442="","SIN ESTADO",IF(M442&lt;&gt;"","PAGA",IF(L442&gt;0,"VENCIDA",IF(L442&gt;=-5,"POR VENCER","AL DÍA"))))</f>
        <v>PAGA</v>
      </c>
      <c r="P442" t="str">
        <v>TRANSFERENCIA</v>
      </c>
      <c r="Q442">
        <f>IF(N($H442)&lt;2,"",IF(K442="","",K442+31))</f>
        <v>46150</v>
      </c>
      <c r="R442">
        <f>IF(Q442="","",TODAY()-Q442)</f>
        <v>168</v>
      </c>
      <c r="S442">
        <v>46150</v>
      </c>
      <c r="T442">
        <v>1154750</v>
      </c>
      <c r="U442" t="str">
        <f>IF(Q442="","SIN ESTADO",IF(S442&lt;&gt;"","PAGA",IF(R442&gt;0,"VENCIDA",IF(R442&gt;=-5,"POR VENCER","AL DÍA"))))</f>
        <v>PAGA</v>
      </c>
      <c r="V442" t="str">
        <v>TRANSFERENCIA</v>
      </c>
      <c r="W442">
        <f>IF(N($H442)&lt;3,"",IF(Q442="","",Q442+31))</f>
        <v>46181</v>
      </c>
      <c r="X442">
        <f>IF(W442="","",TODAY()-W442)</f>
        <v>137</v>
      </c>
      <c r="AA442" t="str">
        <f>IF(W442="","SIN ESTADO",IF(Y442&lt;&gt;"","PAGA",IF(X442&gt;0,"VENCIDA",IF(X442&gt;=-5,"POR VENCER","AL DÍA"))))</f>
        <v>VENCIDA</v>
      </c>
      <c r="AC442">
        <f>IF(N($H442)&lt;4,"",IF(W442="","",W442+31))</f>
        <v>46212</v>
      </c>
      <c r="AD442">
        <f>IF(AC442="","",TODAY()-AC442)</f>
        <v>106</v>
      </c>
      <c r="AG442" t="str">
        <f>IF(AC442="","SIN ESTADO",IF(AE442&lt;&gt;"","PAGA",IF(AD442&gt;0,"VENCIDA",IF(AD442&gt;=-5,"POR VENCER","AL DÍA"))))</f>
        <v>VENCIDA</v>
      </c>
      <c r="AI442">
        <f>IF(N($H442)&lt;5,"",IF(AC442="","",AC442+31))</f>
        <v>46243</v>
      </c>
      <c r="AJ442">
        <f>IF(AI442="","",TODAY()-AI442)</f>
        <v>75</v>
      </c>
      <c r="AM442" t="str">
        <f>IF(AI442="","SIN ESTADO",IF(AK442&lt;&gt;"","PAGA",IF(AJ442&gt;0,"VENCIDA",IF(AJ442&gt;=-5,"POR VENCER","AL DÍA"))))</f>
        <v>VENCIDA</v>
      </c>
      <c r="AO442">
        <f>IF(N($H442)&lt;6,"",IF(AI442="","",AI442+31))</f>
        <v>46274</v>
      </c>
      <c r="AP442">
        <f>IF(AO442="","",TODAY()-AO442)</f>
        <v>44</v>
      </c>
      <c r="AS442" t="str">
        <f>IF(AO442="","SIN ESTADO",IF(AQ442&lt;&gt;"","PAGA",IF(AP442&gt;0,"VENCIDA",IF(AP442&gt;=-5,"POR VENCER","AL DÍA"))))</f>
        <v>VENCIDA</v>
      </c>
      <c r="AU442">
        <f>IF(N($H442)&lt;7,"",IF(AO442="","",AO442+31))</f>
        <v>46305</v>
      </c>
      <c r="AV442">
        <f>IF(AU442="","",TODAY()-AU442)</f>
        <v>13</v>
      </c>
      <c r="AY442" t="str">
        <f>IF(AU442="","SIN ESTADO",IF(AW442&lt;&gt;"","PAGA",IF(AV442&gt;0,"VENCIDA",IF(AV442&gt;=-5,"POR VENCER","AL DÍA"))))</f>
        <v>VENCIDA</v>
      </c>
      <c r="BA442">
        <f>IF(N($H442)&lt;8,"",IF(AU442="","",AU442+31))</f>
        <v>46336</v>
      </c>
      <c r="BB442">
        <f>IF(BA442="","",TODAY()-BA442)</f>
        <v>-18</v>
      </c>
      <c r="BE442" t="str">
        <f>IF(BA442="","SIN ESTADO",IF(BC442&lt;&gt;"","PAGA",IF(BB442&gt;0,"VENCIDA",IF(BB442&gt;=-5,"POR VENCER","AL DÍA"))))</f>
        <v>AL DÍA</v>
      </c>
      <c r="BG442">
        <f>IF(N($H442)&lt;9,"",IF(BA442="","",BA442+31))</f>
        <v>46367</v>
      </c>
      <c r="BH442">
        <f>IF(BG442="","",TODAY()-BG442)</f>
        <v>-49</v>
      </c>
      <c r="BK442" t="str">
        <f>IF(BG442="","SIN ESTADO",IF(BI442&lt;&gt;"","PAGA",IF(BH442&gt;0,"VENCIDA",IF(BH442&gt;=-5,"POR VENCER","AL DÍA"))))</f>
        <v>AL DÍA</v>
      </c>
      <c r="BM442">
        <f>IF(N($H442)&lt;10,"",IF(BG442="","",BG442+31))</f>
        <v>46398</v>
      </c>
      <c r="BN442">
        <f>IF(BM442="","",TODAY()-BM442)</f>
        <v>-80</v>
      </c>
      <c r="BQ442" t="str">
        <f>IF(BM442="","SIN ESTADO",IF(BO442&lt;&gt;"","PAGA",IF(BN442&gt;0,"VENCIDA",IF(BN442&gt;=-5,"POR VENCER","AL DÍA"))))</f>
        <v>AL DÍA</v>
      </c>
      <c r="BS442">
        <f>IF(N($H442)&lt;11,"",IF(BM442="","",BM442+31))</f>
        <v>46429</v>
      </c>
      <c r="BT442">
        <f>IF(BS442="","",TODAY()-BS442)</f>
        <v>-111</v>
      </c>
      <c r="BW442" t="str">
        <f>IF(BS442="","SIN ESTADO",IF(BU442&lt;&gt;"","PAGA",IF(BT442&gt;0,"VENCIDA",IF(BT442&gt;=-5,"POR VENCER","AL DÍA"))))</f>
        <v>AL DÍA</v>
      </c>
      <c r="BY442">
        <f>IF(N($H442)&lt;12,"",IF(BS442="","",BS442+31))</f>
        <v>46460</v>
      </c>
      <c r="BZ442">
        <f>IF(BY442="","",TODAY()-BY442)</f>
        <v>-142</v>
      </c>
      <c r="CC442" t="str">
        <f>IF(BY442="","SIN ESTADO",IF(CA442&lt;&gt;"","PAGA",IF(BZ442&gt;0,"VENCIDA",IF(BZ442&gt;=-5,"POR VENCER","AL DÍA"))))</f>
        <v>AL DÍA</v>
      </c>
      <c r="CE442">
        <f>IF(N($H442)&lt;13,"",IF(BY442="","",BY442+31))</f>
        <v>46491</v>
      </c>
      <c r="CF442">
        <f>IF(CE442="","",TODAY()-CE442)</f>
        <v>-173</v>
      </c>
      <c r="CI442" t="str">
        <f>IF(CE442="","SIN ESTADO",IF(CG442&lt;&gt;"","PAGA",IF(CF442&gt;0,"VENCIDA",IF(CF442&gt;=-5,"POR VENCER","AL DÍA"))))</f>
        <v>AL DÍA</v>
      </c>
      <c r="CK442">
        <f>IF(N($H442)&lt;14,"",IF(CE442="","",CE442+31))</f>
        <v>46522</v>
      </c>
      <c r="CL442">
        <f>IF(CK442="","",TODAY()-CK442)</f>
        <v>-204</v>
      </c>
      <c r="CO442" t="str">
        <f>IF(CK442="","SIN ESTADO",IF(CM442&lt;&gt;"","PAGA",IF(CL442&gt;0,"VENCIDA",IF(CL442&gt;=-5,"POR VENCER","AL DÍA"))))</f>
        <v>AL DÍA</v>
      </c>
      <c r="CQ442">
        <f>IF(N($H442)&lt;15,"",IF(CK442="","",CK442+31))</f>
        <v>46553</v>
      </c>
      <c r="CR442">
        <f>IF(CQ442="","",TODAY()-CQ442)</f>
        <v>-235</v>
      </c>
      <c r="CU442" t="str">
        <f>IF(CQ442="","SIN ESTADO",IF(CS442&lt;&gt;"","PAGA",IF(CR442&gt;0,"VENCIDA",IF(CR442&gt;=-5,"POR VENCER","AL DÍA"))))</f>
        <v>AL DÍA</v>
      </c>
      <c r="CW442">
        <f>IF(N($H442)&lt;16,"",IF(CQ442="","",CQ442+31))</f>
        <v>46584</v>
      </c>
      <c r="CX442">
        <f>IF(CW442="","",TODAY()-CW442)</f>
        <v>-266</v>
      </c>
      <c r="DA442" t="str">
        <f>IF(CW442="","SIN ESTADO",IF(CY442&lt;&gt;"","PAGA",IF(CX442&gt;0,"VENCIDA",IF(CX442&gt;=-5,"POR VENCER","AL DÍA"))))</f>
        <v>AL DÍA</v>
      </c>
      <c r="DC442">
        <f>IF(N($H442)&lt;17,"",IF(CW442="","",CW442+31))</f>
        <v>46615</v>
      </c>
      <c r="DD442">
        <f>IF(DC442="","",TODAY()-DC442)</f>
        <v>-297</v>
      </c>
      <c r="DG442" t="str">
        <f>IF(DC442="","SIN ESTADO",IF(DE442&lt;&gt;"","PAGA",IF(DD442&gt;0,"VENCIDA",IF(DD442&gt;=-5,"POR VENCER","AL DÍA"))))</f>
        <v>AL DÍA</v>
      </c>
      <c r="DI442">
        <f>IF(N($H442)&lt;18,"",IF(DC442="","",DC442+31))</f>
        <v>46646</v>
      </c>
      <c r="DJ442">
        <f>IF(DI442="","",TODAY()-DI442)</f>
        <v>-328</v>
      </c>
      <c r="DM442" t="str">
        <f>IF(DI442="","SIN ESTADO",IF(DK442&lt;&gt;"","PAGA",IF(DJ442&gt;0,"VENCIDA",IF(DJ442&gt;=-5,"POR VENCER","AL DÍA"))))</f>
        <v>AL DÍA</v>
      </c>
      <c r="DO442">
        <f>IF(N($H442)&lt;19,"",IF(DI442="","",DI442+31))</f>
        <v>46677</v>
      </c>
      <c r="DP442">
        <f>IF(DO442="","",TODAY()-DO442)</f>
        <v>-359</v>
      </c>
      <c r="DS442" t="str">
        <f>IF(DO442="","SIN ESTADO",IF(DQ442&lt;&gt;"","PAGA",IF(DP442&gt;0,"VENCIDA",IF(DP442&gt;=-5,"POR VENCER","AL DÍA"))))</f>
        <v>AL DÍA</v>
      </c>
      <c r="DU442">
        <f>IF(N($H442)&lt;20,"",IF(DO442="","",DO442+31))</f>
        <v>46708</v>
      </c>
      <c r="DV442">
        <f>IF(DU442="","",TODAY()-DU442)</f>
        <v>-390</v>
      </c>
      <c r="DY442" t="str">
        <f>IF(DU442="","SIN ESTADO",IF(DW442&lt;&gt;"","PAGA",IF(DV442&gt;0,"VENCIDA",IF(DV442&gt;=-5,"POR VENCER","AL DÍA"))))</f>
        <v>AL DÍA</v>
      </c>
      <c r="EA442">
        <f>IF(N($H442)&lt;21,"",IF(DU442="","",DU442+31))</f>
        <v>46739</v>
      </c>
      <c r="EB442">
        <f>IF(EA442="","",TODAY()-EA442)</f>
        <v>-421</v>
      </c>
      <c r="EE442" t="str">
        <f>IF(EA442="","SIN ESTADO",IF(EC442&lt;&gt;"","PAGA",IF(EB442&gt;0,"VENCIDA",IF(EB442&gt;=-5,"POR VENCER","AL DÍA"))))</f>
        <v>AL DÍA</v>
      </c>
      <c r="EG442">
        <f>IF(N($H442)&lt;22,"",IF(EA442="","",EA442+31))</f>
        <v>46770</v>
      </c>
      <c r="EH442">
        <f>IF(EG442="","",TODAY()-EG442)</f>
        <v>-452</v>
      </c>
      <c r="EK442" t="str">
        <f>IF(EG442="","SIN ESTADO",IF(EI442&lt;&gt;"","PAGA",IF(EH442&gt;0,"VENCIDA",IF(EH442&gt;=-5,"POR VENCER","AL DÍA"))))</f>
        <v>AL DÍA</v>
      </c>
      <c r="EM442">
        <f>IF(N($H442)&lt;23,"",IF(EG442="","",EG442+31))</f>
        <v>46801</v>
      </c>
      <c r="EN442">
        <f>IF(EM442="","",TODAY()-EM442)</f>
        <v>-483</v>
      </c>
      <c r="EQ442" t="str">
        <f>IF(EM442="","SIN ESTADO",IF(EO442&lt;&gt;"","PAGA",IF(EN442&gt;0,"VENCIDA",IF(EN442&gt;=-5,"POR VENCER","AL DÍA"))))</f>
        <v>AL DÍA</v>
      </c>
      <c r="ES442">
        <f>IF(N($H442)&lt;24,"",IF(EM442="","",EM442+31))</f>
        <v>46832</v>
      </c>
      <c r="ET442">
        <f>IF(ES442="","",TODAY()-ES442)</f>
        <v>-514</v>
      </c>
      <c r="EW442" t="str">
        <f>IF(ES442="","SIN ESTADO",IF(EU442&lt;&gt;"","PAGA",IF(ET442&gt;0,"VENCIDA",IF(ET442&gt;=-5,"POR VENCER","AL DÍA"))))</f>
        <v>AL DÍA</v>
      </c>
      <c r="EY442" t="str">
        <f>IF(N($H442)&lt;25,"",IF(ES442="","",ES442+31))</f>
        <v/>
      </c>
      <c r="EZ442" t="str">
        <f>IF(EY442="","",TODAY()-EY442)</f>
        <v/>
      </c>
      <c r="FC442" t="str">
        <f>IF(EY442="","SIN ESTADO",IF(FA442&lt;&gt;"","PAGA",IF(EZ442&gt;0,"VENCIDA",IF(EZ442&gt;=-5,"POR VENCER","AL DÍA"))))</f>
        <v>SIN ESTADO</v>
      </c>
      <c r="FE442" t="str">
        <f>IF(N($H442)&lt;26,"",IF(EY442="","",EY442+31))</f>
        <v/>
      </c>
      <c r="FF442" t="str">
        <f>IF(FE442="","",TODAY()-FE442)</f>
        <v/>
      </c>
      <c r="FI442" t="str">
        <f>IF(FE442="","SIN ESTADO",IF(FG442&lt;&gt;"","PAGA",IF(FF442&gt;0,"VENCIDA",IF(FF442&gt;=-5,"POR VENCER","AL DÍA"))))</f>
        <v>SIN ESTADO</v>
      </c>
      <c r="FK442" t="str">
        <f>IF(N($H442)&lt;27,"",IF(FE442="","",FE442+31))</f>
        <v/>
      </c>
      <c r="FL442" t="str">
        <f>IF(FK442="","",TODAY()-FK442)</f>
        <v/>
      </c>
      <c r="FO442" t="str">
        <f>IF(FK442="","SIN ESTADO",IF(FM442&lt;&gt;"","PAGA",IF(FL442&gt;0,"VENCIDA",IF(FL442&gt;=-5,"POR VENCER","AL DÍA"))))</f>
        <v>SIN ESTADO</v>
      </c>
      <c r="FQ442" t="str">
        <f>IF(N($H442)&lt;28,"",IF(FK442="","",FK442+31))</f>
        <v/>
      </c>
      <c r="FR442" t="str">
        <f>IF(FQ442="","",TODAY()-FQ442)</f>
        <v/>
      </c>
      <c r="FU442" t="str">
        <f>IF(FQ442="","SIN ESTADO",IF(FS442&lt;&gt;"","PAGA",IF(FR442&gt;0,"VENCIDA",IF(FR442&gt;=-5,"POR VENCER","AL DÍA"))))</f>
        <v>SIN ESTADO</v>
      </c>
      <c r="FW442" t="str">
        <f>IF(N($H442)&lt;29,"",IF(FQ442="","",FQ442+31))</f>
        <v/>
      </c>
      <c r="FX442" t="str">
        <f>IF(FW442="","",TODAY()-FW442)</f>
        <v/>
      </c>
      <c r="GA442" t="str">
        <f>IF(FW442="","SIN ESTADO",IF(FY442&lt;&gt;"","PAGA",IF(FX442&gt;0,"VENCIDA",IF(FX442&gt;=-5,"POR VENCER","AL DÍA"))))</f>
        <v>SIN ESTADO</v>
      </c>
      <c r="GC442" t="str">
        <f>IF(N($H442)&lt;30,"",IF(FW442="","",FW442+31))</f>
        <v/>
      </c>
      <c r="GD442" t="str">
        <f>IF(GC442="","",TODAY()-GC442)</f>
        <v/>
      </c>
      <c r="GG442" t="str">
        <f>IF(GC442="","SIN ESTADO",IF(GE442&lt;&gt;"","PAGA",IF(GD442&gt;0,"VENCIDA",IF(GD442&gt;=-5,"POR VENCER","AL DÍA"))))</f>
        <v>SIN ESTADO</v>
      </c>
      <c r="GI442" t="str">
        <f>IF(N($H442)&lt;31,"",IF(GC442="","",GC442+31))</f>
        <v/>
      </c>
      <c r="GJ442" t="str">
        <f>IF(GI442="","",TODAY()-GI442)</f>
        <v/>
      </c>
      <c r="GM442" t="str">
        <f>IF(GI442="","SIN ESTADO",IF(GK442&lt;&gt;"","PAGA",IF(GJ442&gt;0,"VENCIDA",IF(GJ442&gt;=-5,"POR VENCER","AL DÍA"))))</f>
        <v>SIN ESTADO</v>
      </c>
      <c r="GO442" t="str">
        <f>IF(N($H442)&lt;32,"",IF(GI442="","",GI442+31))</f>
        <v/>
      </c>
      <c r="GP442" t="str">
        <f>IF(GO442="","",TODAY()-GO442)</f>
        <v/>
      </c>
      <c r="GS442" t="str">
        <f>IF(GO442="","SIN ESTADO",IF(GQ442&lt;&gt;"","PAGA",IF(GP442&gt;0,"VENCIDA",IF(GP442&gt;=-5,"POR VENCER","AL DÍA"))))</f>
        <v>SIN ESTADO</v>
      </c>
      <c r="GU442" t="str">
        <f>IF(N($H442)&lt;33,"",IF(GO442="","",GO442+31))</f>
        <v/>
      </c>
      <c r="GV442" t="str">
        <f>IF(GU442="","",TODAY()-GU442)</f>
        <v/>
      </c>
      <c r="GY442" t="str">
        <f>IF(GU442="","SIN ESTADO",IF(GW442&lt;&gt;"","PAGA",IF(GV442&gt;0,"VENCIDA",IF(GV442&gt;=-5,"POR VENCER","AL DÍA"))))</f>
        <v>SIN ESTADO</v>
      </c>
      <c r="HA442" t="str">
        <f>IF(N($H442)&lt;34,"",IF(GU442="","",GU442+31))</f>
        <v/>
      </c>
      <c r="HB442" t="str">
        <f>IF(HA442="","",TODAY()-HA442)</f>
        <v/>
      </c>
      <c r="HE442" t="str">
        <f>IF(HA442="","SIN ESTADO",IF(HC442&lt;&gt;"","PAGA",IF(HB442&gt;0,"VENCIDA",IF(HB442&gt;=-5,"POR VENCER","AL DÍA"))))</f>
        <v>SIN ESTADO</v>
      </c>
      <c r="HG442" t="str">
        <f>IF(N($H442)&lt;35,"",IF(HA442="","",HA442+31))</f>
        <v/>
      </c>
      <c r="HH442" t="str">
        <f>IF(HG442="","",TODAY()-HG442)</f>
        <v/>
      </c>
      <c r="HK442" t="str">
        <f>IF(HG442="","SIN ESTADO",IF(HI442&lt;&gt;"","PAGA",IF(HH442&gt;0,"VENCIDA",IF(HH442&gt;=-5,"POR VENCER","AL DÍA"))))</f>
        <v>SIN ESTADO</v>
      </c>
      <c r="HM442" t="str">
        <f>IF(N($H442)&lt;36,"",IF(HG442="","",HG442+31))</f>
        <v/>
      </c>
      <c r="HN442" t="str">
        <f>IF(HM442="","",TODAY()-HM442)</f>
        <v/>
      </c>
      <c r="HQ442" t="str">
        <f>IF(HM442="","SIN ESTADO",IF(HO442&lt;&gt;"","PAGA",IF(HN442&gt;0,"VENCIDA",IF(HN442&gt;=-5,"POR VENCER","AL DÍA"))))</f>
        <v>SIN ESTADO</v>
      </c>
      <c r="HS442">
        <f>N442+T442+Z442+AF442+AL442+AR442+AX442+BD442+BJ442+BP442+BV442+CB442+CH442+CN442+CT442+CZ442+DF442+DL442+DR442+DX442+ED442+EJ442+EP442+EV442+FB442+FH442+FN442+FT442+FZ442+GF442+GL442+GR442+GX442+HD442+HJ442+HP442</f>
        <v>2497350</v>
      </c>
      <c r="HU442">
        <f>IFERROR(N($J442),0)</f>
        <v>958333.3333333334</v>
      </c>
      <c r="HW442">
        <f>SUMPRODUCT((MOD(COLUMN($M442:$HR442)-COLUMN($M442),6)=0)*ISNUMBER($M442:$HR442)*($M442:$HR442&gt;=RESUMEN!$C$26)*($M442:$HR442&lt;=RESUMEN!$C$27)*IFERROR(N($N442:$HS442),0))</f>
        <v>0</v>
      </c>
      <c r="HX442">
        <f>SUMPRODUCT((MOD(COLUMN($M442:$HR442)-COLUMN($M442),6)=0)*ISNUMBER($M442:$HR442)*($M442:$HR442&gt;=RESUMEN!$C$26)*($M442:$HR442&lt;=RESUMEN!$C$27))</f>
        <v>0</v>
      </c>
    </row>
    <row r="443">
      <c r="B443">
        <f>VENTAS!A442</f>
        <v>440</v>
      </c>
      <c r="C443" t="str">
        <f>VENTAS!B442</f>
        <v xml:space="preserve">LC2 - 41 - 13 </v>
      </c>
      <c r="D443" t="str">
        <f>VENTAS!C442</f>
        <v>VENDIDO</v>
      </c>
      <c r="E443">
        <f>VENTAS!D442</f>
        <v>28000000</v>
      </c>
      <c r="F443">
        <f>VENTAS!J442</f>
        <v>24000000</v>
      </c>
      <c r="G443">
        <f>VENTAS!F442</f>
        <v>46119</v>
      </c>
      <c r="H443">
        <f>VENTAS!K442</f>
        <v>24</v>
      </c>
      <c r="I443" t="str">
        <f>VENTAS!M442</f>
        <v xml:space="preserve">07 DE CADA MES </v>
      </c>
      <c r="J443">
        <f>VENTAS!L442</f>
        <v>1000000</v>
      </c>
      <c r="K443">
        <f>IF(N($H443)&lt;1,"",$G443+31)</f>
        <v>46150</v>
      </c>
      <c r="L443">
        <f>IF(K443="","",TODAY()-K443)</f>
        <v>168</v>
      </c>
      <c r="M443">
        <v>46178</v>
      </c>
      <c r="N443">
        <v>1000000</v>
      </c>
      <c r="O443" t="str">
        <f>IF(K443="","SIN ESTADO",IF(M443&lt;&gt;"","PAGA",IF(L443&gt;0,"VENCIDA",IF(L443&gt;=-5,"POR VENCER","AL DÍA"))))</f>
        <v>PAGA</v>
      </c>
      <c r="P443" t="str">
        <v>TRANSFERENCIA</v>
      </c>
      <c r="Q443">
        <f>IF(N($H443)&lt;2,"",IF(K443="","",K443+31))</f>
        <v>46181</v>
      </c>
      <c r="R443">
        <f>IF(Q443="","",TODAY()-Q443)</f>
        <v>137</v>
      </c>
      <c r="S443">
        <v>46178</v>
      </c>
      <c r="T443">
        <v>1000000</v>
      </c>
      <c r="U443" t="str">
        <f>IF(Q443="","SIN ESTADO",IF(S443&lt;&gt;"","PAGA",IF(R443&gt;0,"VENCIDA",IF(R443&gt;=-5,"POR VENCER","AL DÍA"))))</f>
        <v>PAGA</v>
      </c>
      <c r="V443" t="str">
        <v>TRANSFERENCIA</v>
      </c>
      <c r="W443">
        <f>IF(N($H443)&lt;3,"",IF(Q443="","",Q443+31))</f>
        <v>46212</v>
      </c>
      <c r="X443">
        <f>IF(W443="","",TODAY()-W443)</f>
        <v>106</v>
      </c>
      <c r="Y443">
        <v>46205</v>
      </c>
      <c r="Z443">
        <v>1000000</v>
      </c>
      <c r="AA443" t="str">
        <f>IF(W443="","SIN ESTADO",IF(Y443&lt;&gt;"","PAGA",IF(X443&gt;0,"VENCIDA",IF(X443&gt;=-5,"POR VENCER","AL DÍA"))))</f>
        <v>PAGA</v>
      </c>
      <c r="AB443" t="str">
        <v>TRANSFERENCIA</v>
      </c>
      <c r="AC443">
        <f>IF(N($H443)&lt;4,"",IF(W443="","",W443+31))</f>
        <v>46243</v>
      </c>
      <c r="AD443">
        <f>IF(AC443="","",TODAY()-AC443)</f>
        <v>75</v>
      </c>
      <c r="AE443">
        <v>46238</v>
      </c>
      <c r="AF443">
        <v>1000000</v>
      </c>
      <c r="AG443" t="str">
        <f>IF(AC443="","SIN ESTADO",IF(AE443&lt;&gt;"","PAGA",IF(AD443&gt;0,"VENCIDA",IF(AD443&gt;=-5,"POR VENCER","AL DÍA"))))</f>
        <v>PAGA</v>
      </c>
      <c r="AH443" t="str">
        <v>TRANSFERENCIA</v>
      </c>
      <c r="AI443">
        <f>IF(N($H443)&lt;5,"",IF(AC443="","",AC443+31))</f>
        <v>46274</v>
      </c>
      <c r="AJ443">
        <f>IF(AI443="","",TODAY()-AI443)</f>
        <v>44</v>
      </c>
      <c r="AK443">
        <v>46265</v>
      </c>
      <c r="AL443">
        <v>100000</v>
      </c>
      <c r="AM443" t="str">
        <f>IF(AI443="","SIN ESTADO",IF(AK443&lt;&gt;"","PAGA",IF(AJ443&gt;0,"VENCIDA",IF(AJ443&gt;=-5,"POR VENCER","AL DÍA"))))</f>
        <v>PAGA</v>
      </c>
      <c r="AN443" t="str">
        <v>TRANSFERENCIA</v>
      </c>
      <c r="AO443">
        <f>IF(N($H443)&lt;6,"",IF(AI443="","",AI443+31))</f>
        <v>46305</v>
      </c>
      <c r="AP443">
        <f>IF(AO443="","",TODAY()-AO443)</f>
        <v>13</v>
      </c>
      <c r="AQ443">
        <v>46301</v>
      </c>
      <c r="AR443">
        <v>1000000</v>
      </c>
      <c r="AS443" t="str">
        <f>IF(AO443="","SIN ESTADO",IF(AQ443&lt;&gt;"","PAGA",IF(AP443&gt;0,"VENCIDA",IF(AP443&gt;=-5,"POR VENCER","AL DÍA"))))</f>
        <v>PAGA</v>
      </c>
      <c r="AT443" t="str">
        <v>TRANSFERENCIA</v>
      </c>
      <c r="AU443">
        <f>IF(N($H443)&lt;7,"",IF(AO443="","",AO443+31))</f>
        <v>46336</v>
      </c>
      <c r="AV443">
        <f>IF(AU443="","",TODAY()-AU443)</f>
        <v>-18</v>
      </c>
      <c r="AY443" t="str">
        <f>IF(AU443="","SIN ESTADO",IF(AW443&lt;&gt;"","PAGA",IF(AV443&gt;0,"VENCIDA",IF(AV443&gt;=-5,"POR VENCER","AL DÍA"))))</f>
        <v>AL DÍA</v>
      </c>
      <c r="BA443">
        <f>IF(N($H443)&lt;8,"",IF(AU443="","",AU443+31))</f>
        <v>46367</v>
      </c>
      <c r="BB443">
        <f>IF(BA443="","",TODAY()-BA443)</f>
        <v>-49</v>
      </c>
      <c r="BE443" t="str">
        <f>IF(BA443="","SIN ESTADO",IF(BC443&lt;&gt;"","PAGA",IF(BB443&gt;0,"VENCIDA",IF(BB443&gt;=-5,"POR VENCER","AL DÍA"))))</f>
        <v>AL DÍA</v>
      </c>
      <c r="BG443">
        <f>IF(N($H443)&lt;9,"",IF(BA443="","",BA443+31))</f>
        <v>46398</v>
      </c>
      <c r="BH443">
        <f>IF(BG443="","",TODAY()-BG443)</f>
        <v>-80</v>
      </c>
      <c r="BK443" t="str">
        <f>IF(BG443="","SIN ESTADO",IF(BI443&lt;&gt;"","PAGA",IF(BH443&gt;0,"VENCIDA",IF(BH443&gt;=-5,"POR VENCER","AL DÍA"))))</f>
        <v>AL DÍA</v>
      </c>
      <c r="BM443">
        <f>IF(N($H443)&lt;10,"",IF(BG443="","",BG443+31))</f>
        <v>46429</v>
      </c>
      <c r="BN443">
        <f>IF(BM443="","",TODAY()-BM443)</f>
        <v>-111</v>
      </c>
      <c r="BQ443" t="str">
        <f>IF(BM443="","SIN ESTADO",IF(BO443&lt;&gt;"","PAGA",IF(BN443&gt;0,"VENCIDA",IF(BN443&gt;=-5,"POR VENCER","AL DÍA"))))</f>
        <v>AL DÍA</v>
      </c>
      <c r="BS443">
        <f>IF(N($H443)&lt;11,"",IF(BM443="","",BM443+31))</f>
        <v>46460</v>
      </c>
      <c r="BT443">
        <f>IF(BS443="","",TODAY()-BS443)</f>
        <v>-142</v>
      </c>
      <c r="BW443" t="str">
        <f>IF(BS443="","SIN ESTADO",IF(BU443&lt;&gt;"","PAGA",IF(BT443&gt;0,"VENCIDA",IF(BT443&gt;=-5,"POR VENCER","AL DÍA"))))</f>
        <v>AL DÍA</v>
      </c>
      <c r="BY443">
        <f>IF(N($H443)&lt;12,"",IF(BS443="","",BS443+31))</f>
        <v>46491</v>
      </c>
      <c r="BZ443">
        <f>IF(BY443="","",TODAY()-BY443)</f>
        <v>-173</v>
      </c>
      <c r="CC443" t="str">
        <f>IF(BY443="","SIN ESTADO",IF(CA443&lt;&gt;"","PAGA",IF(BZ443&gt;0,"VENCIDA",IF(BZ443&gt;=-5,"POR VENCER","AL DÍA"))))</f>
        <v>AL DÍA</v>
      </c>
      <c r="CE443">
        <f>IF(N($H443)&lt;13,"",IF(BY443="","",BY443+31))</f>
        <v>46522</v>
      </c>
      <c r="CF443">
        <f>IF(CE443="","",TODAY()-CE443)</f>
        <v>-204</v>
      </c>
      <c r="CI443" t="str">
        <f>IF(CE443="","SIN ESTADO",IF(CG443&lt;&gt;"","PAGA",IF(CF443&gt;0,"VENCIDA",IF(CF443&gt;=-5,"POR VENCER","AL DÍA"))))</f>
        <v>AL DÍA</v>
      </c>
      <c r="CK443">
        <f>IF(N($H443)&lt;14,"",IF(CE443="","",CE443+31))</f>
        <v>46553</v>
      </c>
      <c r="CL443">
        <f>IF(CK443="","",TODAY()-CK443)</f>
        <v>-235</v>
      </c>
      <c r="CO443" t="str">
        <f>IF(CK443="","SIN ESTADO",IF(CM443&lt;&gt;"","PAGA",IF(CL443&gt;0,"VENCIDA",IF(CL443&gt;=-5,"POR VENCER","AL DÍA"))))</f>
        <v>AL DÍA</v>
      </c>
      <c r="CQ443">
        <f>IF(N($H443)&lt;15,"",IF(CK443="","",CK443+31))</f>
        <v>46584</v>
      </c>
      <c r="CR443">
        <f>IF(CQ443="","",TODAY()-CQ443)</f>
        <v>-266</v>
      </c>
      <c r="CU443" t="str">
        <f>IF(CQ443="","SIN ESTADO",IF(CS443&lt;&gt;"","PAGA",IF(CR443&gt;0,"VENCIDA",IF(CR443&gt;=-5,"POR VENCER","AL DÍA"))))</f>
        <v>AL DÍA</v>
      </c>
      <c r="CW443">
        <f>IF(N($H443)&lt;16,"",IF(CQ443="","",CQ443+31))</f>
        <v>46615</v>
      </c>
      <c r="CX443">
        <f>IF(CW443="","",TODAY()-CW443)</f>
        <v>-297</v>
      </c>
      <c r="DA443" t="str">
        <f>IF(CW443="","SIN ESTADO",IF(CY443&lt;&gt;"","PAGA",IF(CX443&gt;0,"VENCIDA",IF(CX443&gt;=-5,"POR VENCER","AL DÍA"))))</f>
        <v>AL DÍA</v>
      </c>
      <c r="DC443">
        <f>IF(N($H443)&lt;17,"",IF(CW443="","",CW443+31))</f>
        <v>46646</v>
      </c>
      <c r="DD443">
        <f>IF(DC443="","",TODAY()-DC443)</f>
        <v>-328</v>
      </c>
      <c r="DG443" t="str">
        <f>IF(DC443="","SIN ESTADO",IF(DE443&lt;&gt;"","PAGA",IF(DD443&gt;0,"VENCIDA",IF(DD443&gt;=-5,"POR VENCER","AL DÍA"))))</f>
        <v>AL DÍA</v>
      </c>
      <c r="DI443">
        <f>IF(N($H443)&lt;18,"",IF(DC443="","",DC443+31))</f>
        <v>46677</v>
      </c>
      <c r="DJ443">
        <f>IF(DI443="","",TODAY()-DI443)</f>
        <v>-359</v>
      </c>
      <c r="DM443" t="str">
        <f>IF(DI443="","SIN ESTADO",IF(DK443&lt;&gt;"","PAGA",IF(DJ443&gt;0,"VENCIDA",IF(DJ443&gt;=-5,"POR VENCER","AL DÍA"))))</f>
        <v>AL DÍA</v>
      </c>
      <c r="DO443">
        <f>IF(N($H443)&lt;19,"",IF(DI443="","",DI443+31))</f>
        <v>46708</v>
      </c>
      <c r="DP443">
        <f>IF(DO443="","",TODAY()-DO443)</f>
        <v>-390</v>
      </c>
      <c r="DS443" t="str">
        <f>IF(DO443="","SIN ESTADO",IF(DQ443&lt;&gt;"","PAGA",IF(DP443&gt;0,"VENCIDA",IF(DP443&gt;=-5,"POR VENCER","AL DÍA"))))</f>
        <v>AL DÍA</v>
      </c>
      <c r="DU443">
        <f>IF(N($H443)&lt;20,"",IF(DO443="","",DO443+31))</f>
        <v>46739</v>
      </c>
      <c r="DV443">
        <f>IF(DU443="","",TODAY()-DU443)</f>
        <v>-421</v>
      </c>
      <c r="DY443" t="str">
        <f>IF(DU443="","SIN ESTADO",IF(DW443&lt;&gt;"","PAGA",IF(DV443&gt;0,"VENCIDA",IF(DV443&gt;=-5,"POR VENCER","AL DÍA"))))</f>
        <v>AL DÍA</v>
      </c>
      <c r="EA443">
        <f>IF(N($H443)&lt;21,"",IF(DU443="","",DU443+31))</f>
        <v>46770</v>
      </c>
      <c r="EB443">
        <f>IF(EA443="","",TODAY()-EA443)</f>
        <v>-452</v>
      </c>
      <c r="EE443" t="str">
        <f>IF(EA443="","SIN ESTADO",IF(EC443&lt;&gt;"","PAGA",IF(EB443&gt;0,"VENCIDA",IF(EB443&gt;=-5,"POR VENCER","AL DÍA"))))</f>
        <v>AL DÍA</v>
      </c>
      <c r="EG443">
        <f>IF(N($H443)&lt;22,"",IF(EA443="","",EA443+31))</f>
        <v>46801</v>
      </c>
      <c r="EH443">
        <f>IF(EG443="","",TODAY()-EG443)</f>
        <v>-483</v>
      </c>
      <c r="EK443" t="str">
        <f>IF(EG443="","SIN ESTADO",IF(EI443&lt;&gt;"","PAGA",IF(EH443&gt;0,"VENCIDA",IF(EH443&gt;=-5,"POR VENCER","AL DÍA"))))</f>
        <v>AL DÍA</v>
      </c>
      <c r="EM443">
        <f>IF(N($H443)&lt;23,"",IF(EG443="","",EG443+31))</f>
        <v>46832</v>
      </c>
      <c r="EN443">
        <f>IF(EM443="","",TODAY()-EM443)</f>
        <v>-514</v>
      </c>
      <c r="EQ443" t="str">
        <f>IF(EM443="","SIN ESTADO",IF(EO443&lt;&gt;"","PAGA",IF(EN443&gt;0,"VENCIDA",IF(EN443&gt;=-5,"POR VENCER","AL DÍA"))))</f>
        <v>AL DÍA</v>
      </c>
      <c r="ES443">
        <f>IF(N($H443)&lt;24,"",IF(EM443="","",EM443+31))</f>
        <v>46863</v>
      </c>
      <c r="ET443">
        <f>IF(ES443="","",TODAY()-ES443)</f>
        <v>-545</v>
      </c>
      <c r="EW443" t="str">
        <f>IF(ES443="","SIN ESTADO",IF(EU443&lt;&gt;"","PAGA",IF(ET443&gt;0,"VENCIDA",IF(ET443&gt;=-5,"POR VENCER","AL DÍA"))))</f>
        <v>AL DÍA</v>
      </c>
      <c r="EY443" t="str">
        <f>IF(N($H443)&lt;25,"",IF(ES443="","",ES443+31))</f>
        <v/>
      </c>
      <c r="EZ443" t="str">
        <f>IF(EY443="","",TODAY()-EY443)</f>
        <v/>
      </c>
      <c r="FC443" t="str">
        <f>IF(EY443="","SIN ESTADO",IF(FA443&lt;&gt;"","PAGA",IF(EZ443&gt;0,"VENCIDA",IF(EZ443&gt;=-5,"POR VENCER","AL DÍA"))))</f>
        <v>SIN ESTADO</v>
      </c>
      <c r="FE443" t="str">
        <f>IF(N($H443)&lt;26,"",IF(EY443="","",EY443+31))</f>
        <v/>
      </c>
      <c r="FF443" t="str">
        <f>IF(FE443="","",TODAY()-FE443)</f>
        <v/>
      </c>
      <c r="FI443" t="str">
        <f>IF(FE443="","SIN ESTADO",IF(FG443&lt;&gt;"","PAGA",IF(FF443&gt;0,"VENCIDA",IF(FF443&gt;=-5,"POR VENCER","AL DÍA"))))</f>
        <v>SIN ESTADO</v>
      </c>
      <c r="FK443" t="str">
        <f>IF(N($H443)&lt;27,"",IF(FE443="","",FE443+31))</f>
        <v/>
      </c>
      <c r="FL443" t="str">
        <f>IF(FK443="","",TODAY()-FK443)</f>
        <v/>
      </c>
      <c r="FO443" t="str">
        <f>IF(FK443="","SIN ESTADO",IF(FM443&lt;&gt;"","PAGA",IF(FL443&gt;0,"VENCIDA",IF(FL443&gt;=-5,"POR VENCER","AL DÍA"))))</f>
        <v>SIN ESTADO</v>
      </c>
      <c r="FQ443" t="str">
        <f>IF(N($H443)&lt;28,"",IF(FK443="","",FK443+31))</f>
        <v/>
      </c>
      <c r="FR443" t="str">
        <f>IF(FQ443="","",TODAY()-FQ443)</f>
        <v/>
      </c>
      <c r="FU443" t="str">
        <f>IF(FQ443="","SIN ESTADO",IF(FS443&lt;&gt;"","PAGA",IF(FR443&gt;0,"VENCIDA",IF(FR443&gt;=-5,"POR VENCER","AL DÍA"))))</f>
        <v>SIN ESTADO</v>
      </c>
      <c r="FW443" t="str">
        <f>IF(N($H443)&lt;29,"",IF(FQ443="","",FQ443+31))</f>
        <v/>
      </c>
      <c r="FX443" t="str">
        <f>IF(FW443="","",TODAY()-FW443)</f>
        <v/>
      </c>
      <c r="GA443" t="str">
        <f>IF(FW443="","SIN ESTADO",IF(FY443&lt;&gt;"","PAGA",IF(FX443&gt;0,"VENCIDA",IF(FX443&gt;=-5,"POR VENCER","AL DÍA"))))</f>
        <v>SIN ESTADO</v>
      </c>
      <c r="GC443" t="str">
        <f>IF(N($H443)&lt;30,"",IF(FW443="","",FW443+31))</f>
        <v/>
      </c>
      <c r="GD443" t="str">
        <f>IF(GC443="","",TODAY()-GC443)</f>
        <v/>
      </c>
      <c r="GG443" t="str">
        <f>IF(GC443="","SIN ESTADO",IF(GE443&lt;&gt;"","PAGA",IF(GD443&gt;0,"VENCIDA",IF(GD443&gt;=-5,"POR VENCER","AL DÍA"))))</f>
        <v>SIN ESTADO</v>
      </c>
      <c r="GI443" t="str">
        <f>IF(N($H443)&lt;31,"",IF(GC443="","",GC443+31))</f>
        <v/>
      </c>
      <c r="GJ443" t="str">
        <f>IF(GI443="","",TODAY()-GI443)</f>
        <v/>
      </c>
      <c r="GM443" t="str">
        <f>IF(GI443="","SIN ESTADO",IF(GK443&lt;&gt;"","PAGA",IF(GJ443&gt;0,"VENCIDA",IF(GJ443&gt;=-5,"POR VENCER","AL DÍA"))))</f>
        <v>SIN ESTADO</v>
      </c>
      <c r="GO443" t="str">
        <f>IF(N($H443)&lt;32,"",IF(GI443="","",GI443+31))</f>
        <v/>
      </c>
      <c r="GP443" t="str">
        <f>IF(GO443="","",TODAY()-GO443)</f>
        <v/>
      </c>
      <c r="GS443" t="str">
        <f>IF(GO443="","SIN ESTADO",IF(GQ443&lt;&gt;"","PAGA",IF(GP443&gt;0,"VENCIDA",IF(GP443&gt;=-5,"POR VENCER","AL DÍA"))))</f>
        <v>SIN ESTADO</v>
      </c>
      <c r="GU443" t="str">
        <f>IF(N($H443)&lt;33,"",IF(GO443="","",GO443+31))</f>
        <v/>
      </c>
      <c r="GV443" t="str">
        <f>IF(GU443="","",TODAY()-GU443)</f>
        <v/>
      </c>
      <c r="GY443" t="str">
        <f>IF(GU443="","SIN ESTADO",IF(GW443&lt;&gt;"","PAGA",IF(GV443&gt;0,"VENCIDA",IF(GV443&gt;=-5,"POR VENCER","AL DÍA"))))</f>
        <v>SIN ESTADO</v>
      </c>
      <c r="HA443" t="str">
        <f>IF(N($H443)&lt;34,"",IF(GU443="","",GU443+31))</f>
        <v/>
      </c>
      <c r="HB443" t="str">
        <f>IF(HA443="","",TODAY()-HA443)</f>
        <v/>
      </c>
      <c r="HE443" t="str">
        <f>IF(HA443="","SIN ESTADO",IF(HC443&lt;&gt;"","PAGA",IF(HB443&gt;0,"VENCIDA",IF(HB443&gt;=-5,"POR VENCER","AL DÍA"))))</f>
        <v>SIN ESTADO</v>
      </c>
      <c r="HG443" t="str">
        <f>IF(N($H443)&lt;35,"",IF(HA443="","",HA443+31))</f>
        <v/>
      </c>
      <c r="HH443" t="str">
        <f>IF(HG443="","",TODAY()-HG443)</f>
        <v/>
      </c>
      <c r="HK443" t="str">
        <f>IF(HG443="","SIN ESTADO",IF(HI443&lt;&gt;"","PAGA",IF(HH443&gt;0,"VENCIDA",IF(HH443&gt;=-5,"POR VENCER","AL DÍA"))))</f>
        <v>SIN ESTADO</v>
      </c>
      <c r="HM443" t="str">
        <f>IF(N($H443)&lt;36,"",IF(HG443="","",HG443+31))</f>
        <v/>
      </c>
      <c r="HN443" t="str">
        <f>IF(HM443="","",TODAY()-HM443)</f>
        <v/>
      </c>
      <c r="HQ443" t="str">
        <f>IF(HM443="","SIN ESTADO",IF(HO443&lt;&gt;"","PAGA",IF(HN443&gt;0,"VENCIDA",IF(HN443&gt;=-5,"POR VENCER","AL DÍA"))))</f>
        <v>SIN ESTADO</v>
      </c>
      <c r="HS443">
        <f>N443+T443+Z443+AF443+AL443+AR443+AX443+BD443+BJ443+BP443+BV443+CB443+CH443+CN443+CT443+CZ443+DF443+DL443+DR443+DX443+ED443+EJ443+EP443+EV443+FB443+FH443+FN443+FT443+FZ443+GF443+GL443+GR443+GX443+HD443+HJ443+HP443</f>
        <v>5100000</v>
      </c>
      <c r="HU443">
        <f>IFERROR(N($J443),0)</f>
        <v>1000000</v>
      </c>
      <c r="HW443">
        <f>SUMPRODUCT((MOD(COLUMN($M443:$HR443)-COLUMN($M443),6)=0)*ISNUMBER($M443:$HR443)*($M443:$HR443&gt;=RESUMEN!$C$26)*($M443:$HR443&lt;=RESUMEN!$C$27)*IFERROR(N($N443:$HS443),0))</f>
        <v>2000000</v>
      </c>
      <c r="HX443">
        <f>SUMPRODUCT((MOD(COLUMN($M443:$HR443)-COLUMN($M443),6)=0)*ISNUMBER($M443:$HR443)*($M443:$HR443&gt;=RESUMEN!$C$26)*($M443:$HR443&lt;=RESUMEN!$C$27))</f>
        <v>2</v>
      </c>
    </row>
    <row r="444">
      <c r="B444">
        <f>VENTAS!A443</f>
        <v>441</v>
      </c>
      <c r="C444" t="str">
        <f>VENTAS!B443</f>
        <v xml:space="preserve">LC2 - 41 - 14 </v>
      </c>
      <c r="D444" t="str">
        <f>VENTAS!C443</f>
        <v>VENDIDO</v>
      </c>
      <c r="E444">
        <f>VENTAS!D443</f>
        <v>28000000</v>
      </c>
      <c r="F444">
        <f>VENTAS!J443</f>
        <v>24000000</v>
      </c>
      <c r="G444">
        <f>VENTAS!F443</f>
        <v>46119</v>
      </c>
      <c r="H444">
        <f>VENTAS!K443</f>
        <v>24</v>
      </c>
      <c r="I444" t="str">
        <f>VENTAS!M443</f>
        <v xml:space="preserve">07 DE CADA MES </v>
      </c>
      <c r="J444">
        <f>VENTAS!L443</f>
        <v>1000000</v>
      </c>
      <c r="K444">
        <f>IF(N($H444)&lt;1,"",$G444+31)</f>
        <v>46150</v>
      </c>
      <c r="L444">
        <f>IF(K444="","",TODAY()-K444)</f>
        <v>168</v>
      </c>
      <c r="M444">
        <v>46149</v>
      </c>
      <c r="N444">
        <v>1000000</v>
      </c>
      <c r="O444" t="str">
        <f>IF(K444="","SIN ESTADO",IF(M444&lt;&gt;"","PAGA",IF(L444&gt;0,"VENCIDA",IF(L444&gt;=-5,"POR VENCER","AL DÍA"))))</f>
        <v>PAGA</v>
      </c>
      <c r="P444" t="str">
        <v>TRANSFERENCIA</v>
      </c>
      <c r="Q444">
        <f>IF(N($H444)&lt;2,"",IF(K444="","",K444+31))</f>
        <v>46181</v>
      </c>
      <c r="R444">
        <f>IF(Q444="","",TODAY()-Q444)</f>
        <v>137</v>
      </c>
      <c r="S444">
        <v>46181</v>
      </c>
      <c r="T444">
        <v>1000000</v>
      </c>
      <c r="U444" t="str">
        <f>IF(Q444="","SIN ESTADO",IF(S444&lt;&gt;"","PAGA",IF(R444&gt;0,"VENCIDA",IF(R444&gt;=-5,"POR VENCER","AL DÍA"))))</f>
        <v>PAGA</v>
      </c>
      <c r="V444" t="str">
        <v>TRANSFERENCIA</v>
      </c>
      <c r="W444">
        <f>IF(N($H444)&lt;3,"",IF(Q444="","",Q444+31))</f>
        <v>46212</v>
      </c>
      <c r="X444">
        <f>IF(W444="","",TODAY()-W444)</f>
        <v>106</v>
      </c>
      <c r="Y444">
        <v>46214</v>
      </c>
      <c r="Z444">
        <v>1000000</v>
      </c>
      <c r="AA444" t="str">
        <f>IF(W444="","SIN ESTADO",IF(Y444&lt;&gt;"","PAGA",IF(X444&gt;0,"VENCIDA",IF(X444&gt;=-5,"POR VENCER","AL DÍA"))))</f>
        <v>PAGA</v>
      </c>
      <c r="AB444" t="str">
        <v>TRANSFERENCIA</v>
      </c>
      <c r="AC444">
        <f>IF(N($H444)&lt;4,"",IF(W444="","",W444+31))</f>
        <v>46243</v>
      </c>
      <c r="AD444">
        <f>IF(AC444="","",TODAY()-AC444)</f>
        <v>75</v>
      </c>
      <c r="AE444">
        <v>46241</v>
      </c>
      <c r="AF444">
        <v>1000000</v>
      </c>
      <c r="AG444" t="str">
        <f>IF(AC444="","SIN ESTADO",IF(AE444&lt;&gt;"","PAGA",IF(AD444&gt;0,"VENCIDA",IF(AD444&gt;=-5,"POR VENCER","AL DÍA"))))</f>
        <v>PAGA</v>
      </c>
      <c r="AH444" t="str">
        <v>TRANSFERENCIA</v>
      </c>
      <c r="AI444">
        <f>IF(N($H444)&lt;5,"",IF(AC444="","",AC444+31))</f>
        <v>46274</v>
      </c>
      <c r="AJ444">
        <f>IF(AI444="","",TODAY()-AI444)</f>
        <v>44</v>
      </c>
      <c r="AK444">
        <v>46272</v>
      </c>
      <c r="AL444">
        <v>1000000</v>
      </c>
      <c r="AM444" t="str">
        <f>IF(AI444="","SIN ESTADO",IF(AK444&lt;&gt;"","PAGA",IF(AJ444&gt;0,"VENCIDA",IF(AJ444&gt;=-5,"POR VENCER","AL DÍA"))))</f>
        <v>PAGA</v>
      </c>
      <c r="AN444" t="str">
        <v>TRANSFERENCIA</v>
      </c>
      <c r="AO444">
        <f>IF(N($H444)&lt;6,"",IF(AI444="","",AI444+31))</f>
        <v>46305</v>
      </c>
      <c r="AP444">
        <f>IF(AO444="","",TODAY()-AO444)</f>
        <v>13</v>
      </c>
      <c r="AQ444">
        <v>46301</v>
      </c>
      <c r="AR444">
        <v>1000000</v>
      </c>
      <c r="AS444" t="str">
        <f>IF(AO444="","SIN ESTADO",IF(AQ444&lt;&gt;"","PAGA",IF(AP444&gt;0,"VENCIDA",IF(AP444&gt;=-5,"POR VENCER","AL DÍA"))))</f>
        <v>PAGA</v>
      </c>
      <c r="AT444" t="str">
        <v>TRANSFERENCIA</v>
      </c>
      <c r="AU444">
        <f>IF(N($H444)&lt;7,"",IF(AO444="","",AO444+31))</f>
        <v>46336</v>
      </c>
      <c r="AV444">
        <f>IF(AU444="","",TODAY()-AU444)</f>
        <v>-18</v>
      </c>
      <c r="AY444" t="str">
        <f>IF(AU444="","SIN ESTADO",IF(AW444&lt;&gt;"","PAGA",IF(AV444&gt;0,"VENCIDA",IF(AV444&gt;=-5,"POR VENCER","AL DÍA"))))</f>
        <v>AL DÍA</v>
      </c>
      <c r="BA444">
        <f>IF(N($H444)&lt;8,"",IF(AU444="","",AU444+31))</f>
        <v>46367</v>
      </c>
      <c r="BB444">
        <f>IF(BA444="","",TODAY()-BA444)</f>
        <v>-49</v>
      </c>
      <c r="BE444" t="str">
        <f>IF(BA444="","SIN ESTADO",IF(BC444&lt;&gt;"","PAGA",IF(BB444&gt;0,"VENCIDA",IF(BB444&gt;=-5,"POR VENCER","AL DÍA"))))</f>
        <v>AL DÍA</v>
      </c>
      <c r="BG444">
        <f>IF(N($H444)&lt;9,"",IF(BA444="","",BA444+31))</f>
        <v>46398</v>
      </c>
      <c r="BH444">
        <f>IF(BG444="","",TODAY()-BG444)</f>
        <v>-80</v>
      </c>
      <c r="BK444" t="str">
        <f>IF(BG444="","SIN ESTADO",IF(BI444&lt;&gt;"","PAGA",IF(BH444&gt;0,"VENCIDA",IF(BH444&gt;=-5,"POR VENCER","AL DÍA"))))</f>
        <v>AL DÍA</v>
      </c>
      <c r="BM444">
        <f>IF(N($H444)&lt;10,"",IF(BG444="","",BG444+31))</f>
        <v>46429</v>
      </c>
      <c r="BN444">
        <f>IF(BM444="","",TODAY()-BM444)</f>
        <v>-111</v>
      </c>
      <c r="BQ444" t="str">
        <f>IF(BM444="","SIN ESTADO",IF(BO444&lt;&gt;"","PAGA",IF(BN444&gt;0,"VENCIDA",IF(BN444&gt;=-5,"POR VENCER","AL DÍA"))))</f>
        <v>AL DÍA</v>
      </c>
      <c r="BS444">
        <f>IF(N($H444)&lt;11,"",IF(BM444="","",BM444+31))</f>
        <v>46460</v>
      </c>
      <c r="BT444">
        <f>IF(BS444="","",TODAY()-BS444)</f>
        <v>-142</v>
      </c>
      <c r="BW444" t="str">
        <f>IF(BS444="","SIN ESTADO",IF(BU444&lt;&gt;"","PAGA",IF(BT444&gt;0,"VENCIDA",IF(BT444&gt;=-5,"POR VENCER","AL DÍA"))))</f>
        <v>AL DÍA</v>
      </c>
      <c r="BY444">
        <f>IF(N($H444)&lt;12,"",IF(BS444="","",BS444+31))</f>
        <v>46491</v>
      </c>
      <c r="BZ444">
        <f>IF(BY444="","",TODAY()-BY444)</f>
        <v>-173</v>
      </c>
      <c r="CC444" t="str">
        <f>IF(BY444="","SIN ESTADO",IF(CA444&lt;&gt;"","PAGA",IF(BZ444&gt;0,"VENCIDA",IF(BZ444&gt;=-5,"POR VENCER","AL DÍA"))))</f>
        <v>AL DÍA</v>
      </c>
      <c r="CE444">
        <f>IF(N($H444)&lt;13,"",IF(BY444="","",BY444+31))</f>
        <v>46522</v>
      </c>
      <c r="CF444">
        <f>IF(CE444="","",TODAY()-CE444)</f>
        <v>-204</v>
      </c>
      <c r="CI444" t="str">
        <f>IF(CE444="","SIN ESTADO",IF(CG444&lt;&gt;"","PAGA",IF(CF444&gt;0,"VENCIDA",IF(CF444&gt;=-5,"POR VENCER","AL DÍA"))))</f>
        <v>AL DÍA</v>
      </c>
      <c r="CK444">
        <f>IF(N($H444)&lt;14,"",IF(CE444="","",CE444+31))</f>
        <v>46553</v>
      </c>
      <c r="CL444">
        <f>IF(CK444="","",TODAY()-CK444)</f>
        <v>-235</v>
      </c>
      <c r="CO444" t="str">
        <f>IF(CK444="","SIN ESTADO",IF(CM444&lt;&gt;"","PAGA",IF(CL444&gt;0,"VENCIDA",IF(CL444&gt;=-5,"POR VENCER","AL DÍA"))))</f>
        <v>AL DÍA</v>
      </c>
      <c r="CQ444">
        <f>IF(N($H444)&lt;15,"",IF(CK444="","",CK444+31))</f>
        <v>46584</v>
      </c>
      <c r="CR444">
        <f>IF(CQ444="","",TODAY()-CQ444)</f>
        <v>-266</v>
      </c>
      <c r="CU444" t="str">
        <f>IF(CQ444="","SIN ESTADO",IF(CS444&lt;&gt;"","PAGA",IF(CR444&gt;0,"VENCIDA",IF(CR444&gt;=-5,"POR VENCER","AL DÍA"))))</f>
        <v>AL DÍA</v>
      </c>
      <c r="CW444">
        <f>IF(N($H444)&lt;16,"",IF(CQ444="","",CQ444+31))</f>
        <v>46615</v>
      </c>
      <c r="CX444">
        <f>IF(CW444="","",TODAY()-CW444)</f>
        <v>-297</v>
      </c>
      <c r="DA444" t="str">
        <f>IF(CW444="","SIN ESTADO",IF(CY444&lt;&gt;"","PAGA",IF(CX444&gt;0,"VENCIDA",IF(CX444&gt;=-5,"POR VENCER","AL DÍA"))))</f>
        <v>AL DÍA</v>
      </c>
      <c r="DC444">
        <f>IF(N($H444)&lt;17,"",IF(CW444="","",CW444+31))</f>
        <v>46646</v>
      </c>
      <c r="DD444">
        <f>IF(DC444="","",TODAY()-DC444)</f>
        <v>-328</v>
      </c>
      <c r="DG444" t="str">
        <f>IF(DC444="","SIN ESTADO",IF(DE444&lt;&gt;"","PAGA",IF(DD444&gt;0,"VENCIDA",IF(DD444&gt;=-5,"POR VENCER","AL DÍA"))))</f>
        <v>AL DÍA</v>
      </c>
      <c r="DI444">
        <f>IF(N($H444)&lt;18,"",IF(DC444="","",DC444+31))</f>
        <v>46677</v>
      </c>
      <c r="DJ444">
        <f>IF(DI444="","",TODAY()-DI444)</f>
        <v>-359</v>
      </c>
      <c r="DM444" t="str">
        <f>IF(DI444="","SIN ESTADO",IF(DK444&lt;&gt;"","PAGA",IF(DJ444&gt;0,"VENCIDA",IF(DJ444&gt;=-5,"POR VENCER","AL DÍA"))))</f>
        <v>AL DÍA</v>
      </c>
      <c r="DO444">
        <f>IF(N($H444)&lt;19,"",IF(DI444="","",DI444+31))</f>
        <v>46708</v>
      </c>
      <c r="DP444">
        <f>IF(DO444="","",TODAY()-DO444)</f>
        <v>-390</v>
      </c>
      <c r="DS444" t="str">
        <f>IF(DO444="","SIN ESTADO",IF(DQ444&lt;&gt;"","PAGA",IF(DP444&gt;0,"VENCIDA",IF(DP444&gt;=-5,"POR VENCER","AL DÍA"))))</f>
        <v>AL DÍA</v>
      </c>
      <c r="DU444">
        <f>IF(N($H444)&lt;20,"",IF(DO444="","",DO444+31))</f>
        <v>46739</v>
      </c>
      <c r="DV444">
        <f>IF(DU444="","",TODAY()-DU444)</f>
        <v>-421</v>
      </c>
      <c r="DY444" t="str">
        <f>IF(DU444="","SIN ESTADO",IF(DW444&lt;&gt;"","PAGA",IF(DV444&gt;0,"VENCIDA",IF(DV444&gt;=-5,"POR VENCER","AL DÍA"))))</f>
        <v>AL DÍA</v>
      </c>
      <c r="EA444">
        <f>IF(N($H444)&lt;21,"",IF(DU444="","",DU444+31))</f>
        <v>46770</v>
      </c>
      <c r="EB444">
        <f>IF(EA444="","",TODAY()-EA444)</f>
        <v>-452</v>
      </c>
      <c r="EE444" t="str">
        <f>IF(EA444="","SIN ESTADO",IF(EC444&lt;&gt;"","PAGA",IF(EB444&gt;0,"VENCIDA",IF(EB444&gt;=-5,"POR VENCER","AL DÍA"))))</f>
        <v>AL DÍA</v>
      </c>
      <c r="EG444">
        <f>IF(N($H444)&lt;22,"",IF(EA444="","",EA444+31))</f>
        <v>46801</v>
      </c>
      <c r="EH444">
        <f>IF(EG444="","",TODAY()-EG444)</f>
        <v>-483</v>
      </c>
      <c r="EK444" t="str">
        <f>IF(EG444="","SIN ESTADO",IF(EI444&lt;&gt;"","PAGA",IF(EH444&gt;0,"VENCIDA",IF(EH444&gt;=-5,"POR VENCER","AL DÍA"))))</f>
        <v>AL DÍA</v>
      </c>
      <c r="EM444">
        <f>IF(N($H444)&lt;23,"",IF(EG444="","",EG444+31))</f>
        <v>46832</v>
      </c>
      <c r="EN444">
        <f>IF(EM444="","",TODAY()-EM444)</f>
        <v>-514</v>
      </c>
      <c r="EQ444" t="str">
        <f>IF(EM444="","SIN ESTADO",IF(EO444&lt;&gt;"","PAGA",IF(EN444&gt;0,"VENCIDA",IF(EN444&gt;=-5,"POR VENCER","AL DÍA"))))</f>
        <v>AL DÍA</v>
      </c>
      <c r="ES444">
        <f>IF(N($H444)&lt;24,"",IF(EM444="","",EM444+31))</f>
        <v>46863</v>
      </c>
      <c r="ET444">
        <f>IF(ES444="","",TODAY()-ES444)</f>
        <v>-545</v>
      </c>
      <c r="EW444" t="str">
        <f>IF(ES444="","SIN ESTADO",IF(EU444&lt;&gt;"","PAGA",IF(ET444&gt;0,"VENCIDA",IF(ET444&gt;=-5,"POR VENCER","AL DÍA"))))</f>
        <v>AL DÍA</v>
      </c>
      <c r="EY444" t="str">
        <f>IF(N($H444)&lt;25,"",IF(ES444="","",ES444+31))</f>
        <v/>
      </c>
      <c r="EZ444" t="str">
        <f>IF(EY444="","",TODAY()-EY444)</f>
        <v/>
      </c>
      <c r="FC444" t="str">
        <f>IF(EY444="","SIN ESTADO",IF(FA444&lt;&gt;"","PAGA",IF(EZ444&gt;0,"VENCIDA",IF(EZ444&gt;=-5,"POR VENCER","AL DÍA"))))</f>
        <v>SIN ESTADO</v>
      </c>
      <c r="FE444" t="str">
        <f>IF(N($H444)&lt;26,"",IF(EY444="","",EY444+31))</f>
        <v/>
      </c>
      <c r="FF444" t="str">
        <f>IF(FE444="","",TODAY()-FE444)</f>
        <v/>
      </c>
      <c r="FI444" t="str">
        <f>IF(FE444="","SIN ESTADO",IF(FG444&lt;&gt;"","PAGA",IF(FF444&gt;0,"VENCIDA",IF(FF444&gt;=-5,"POR VENCER","AL DÍA"))))</f>
        <v>SIN ESTADO</v>
      </c>
      <c r="FK444" t="str">
        <f>IF(N($H444)&lt;27,"",IF(FE444="","",FE444+31))</f>
        <v/>
      </c>
      <c r="FL444" t="str">
        <f>IF(FK444="","",TODAY()-FK444)</f>
        <v/>
      </c>
      <c r="FO444" t="str">
        <f>IF(FK444="","SIN ESTADO",IF(FM444&lt;&gt;"","PAGA",IF(FL444&gt;0,"VENCIDA",IF(FL444&gt;=-5,"POR VENCER","AL DÍA"))))</f>
        <v>SIN ESTADO</v>
      </c>
      <c r="FQ444" t="str">
        <f>IF(N($H444)&lt;28,"",IF(FK444="","",FK444+31))</f>
        <v/>
      </c>
      <c r="FR444" t="str">
        <f>IF(FQ444="","",TODAY()-FQ444)</f>
        <v/>
      </c>
      <c r="FU444" t="str">
        <f>IF(FQ444="","SIN ESTADO",IF(FS444&lt;&gt;"","PAGA",IF(FR444&gt;0,"VENCIDA",IF(FR444&gt;=-5,"POR VENCER","AL DÍA"))))</f>
        <v>SIN ESTADO</v>
      </c>
      <c r="FW444" t="str">
        <f>IF(N($H444)&lt;29,"",IF(FQ444="","",FQ444+31))</f>
        <v/>
      </c>
      <c r="FX444" t="str">
        <f>IF(FW444="","",TODAY()-FW444)</f>
        <v/>
      </c>
      <c r="GA444" t="str">
        <f>IF(FW444="","SIN ESTADO",IF(FY444&lt;&gt;"","PAGA",IF(FX444&gt;0,"VENCIDA",IF(FX444&gt;=-5,"POR VENCER","AL DÍA"))))</f>
        <v>SIN ESTADO</v>
      </c>
      <c r="GC444" t="str">
        <f>IF(N($H444)&lt;30,"",IF(FW444="","",FW444+31))</f>
        <v/>
      </c>
      <c r="GD444" t="str">
        <f>IF(GC444="","",TODAY()-GC444)</f>
        <v/>
      </c>
      <c r="GG444" t="str">
        <f>IF(GC444="","SIN ESTADO",IF(GE444&lt;&gt;"","PAGA",IF(GD444&gt;0,"VENCIDA",IF(GD444&gt;=-5,"POR VENCER","AL DÍA"))))</f>
        <v>SIN ESTADO</v>
      </c>
      <c r="GI444" t="str">
        <f>IF(N($H444)&lt;31,"",IF(GC444="","",GC444+31))</f>
        <v/>
      </c>
      <c r="GJ444" t="str">
        <f>IF(GI444="","",TODAY()-GI444)</f>
        <v/>
      </c>
      <c r="GM444" t="str">
        <f>IF(GI444="","SIN ESTADO",IF(GK444&lt;&gt;"","PAGA",IF(GJ444&gt;0,"VENCIDA",IF(GJ444&gt;=-5,"POR VENCER","AL DÍA"))))</f>
        <v>SIN ESTADO</v>
      </c>
      <c r="GO444" t="str">
        <f>IF(N($H444)&lt;32,"",IF(GI444="","",GI444+31))</f>
        <v/>
      </c>
      <c r="GP444" t="str">
        <f>IF(GO444="","",TODAY()-GO444)</f>
        <v/>
      </c>
      <c r="GS444" t="str">
        <f>IF(GO444="","SIN ESTADO",IF(GQ444&lt;&gt;"","PAGA",IF(GP444&gt;0,"VENCIDA",IF(GP444&gt;=-5,"POR VENCER","AL DÍA"))))</f>
        <v>SIN ESTADO</v>
      </c>
      <c r="GU444" t="str">
        <f>IF(N($H444)&lt;33,"",IF(GO444="","",GO444+31))</f>
        <v/>
      </c>
      <c r="GV444" t="str">
        <f>IF(GU444="","",TODAY()-GU444)</f>
        <v/>
      </c>
      <c r="GY444" t="str">
        <f>IF(GU444="","SIN ESTADO",IF(GW444&lt;&gt;"","PAGA",IF(GV444&gt;0,"VENCIDA",IF(GV444&gt;=-5,"POR VENCER","AL DÍA"))))</f>
        <v>SIN ESTADO</v>
      </c>
      <c r="HA444" t="str">
        <f>IF(N($H444)&lt;34,"",IF(GU444="","",GU444+31))</f>
        <v/>
      </c>
      <c r="HB444" t="str">
        <f>IF(HA444="","",TODAY()-HA444)</f>
        <v/>
      </c>
      <c r="HE444" t="str">
        <f>IF(HA444="","SIN ESTADO",IF(HC444&lt;&gt;"","PAGA",IF(HB444&gt;0,"VENCIDA",IF(HB444&gt;=-5,"POR VENCER","AL DÍA"))))</f>
        <v>SIN ESTADO</v>
      </c>
      <c r="HG444" t="str">
        <f>IF(N($H444)&lt;35,"",IF(HA444="","",HA444+31))</f>
        <v/>
      </c>
      <c r="HH444" t="str">
        <f>IF(HG444="","",TODAY()-HG444)</f>
        <v/>
      </c>
      <c r="HK444" t="str">
        <f>IF(HG444="","SIN ESTADO",IF(HI444&lt;&gt;"","PAGA",IF(HH444&gt;0,"VENCIDA",IF(HH444&gt;=-5,"POR VENCER","AL DÍA"))))</f>
        <v>SIN ESTADO</v>
      </c>
      <c r="HM444" t="str">
        <f>IF(N($H444)&lt;36,"",IF(HG444="","",HG444+31))</f>
        <v/>
      </c>
      <c r="HN444" t="str">
        <f>IF(HM444="","",TODAY()-HM444)</f>
        <v/>
      </c>
      <c r="HQ444" t="str">
        <f>IF(HM444="","SIN ESTADO",IF(HO444&lt;&gt;"","PAGA",IF(HN444&gt;0,"VENCIDA",IF(HN444&gt;=-5,"POR VENCER","AL DÍA"))))</f>
        <v>SIN ESTADO</v>
      </c>
      <c r="HS444">
        <f>N444+T444+Z444+AF444+AL444+AR444+AX444+BD444+BJ444+BP444+BV444+CB444+CH444+CN444+CT444+CZ444+DF444+DL444+DR444+DX444+ED444+EJ444+EP444+EV444+FB444+FH444+FN444+FT444+FZ444+GF444+GL444+GR444+GX444+HD444+HJ444+HP444</f>
        <v>6000000</v>
      </c>
      <c r="HU444">
        <f>IFERROR(N($J444),0)</f>
        <v>1000000</v>
      </c>
      <c r="HW444">
        <f>SUMPRODUCT((MOD(COLUMN($M444:$HR444)-COLUMN($M444),6)=0)*ISNUMBER($M444:$HR444)*($M444:$HR444&gt;=RESUMEN!$C$26)*($M444:$HR444&lt;=RESUMEN!$C$27)*IFERROR(N($N444:$HS444),0))</f>
        <v>1000000</v>
      </c>
      <c r="HX444">
        <f>SUMPRODUCT((MOD(COLUMN($M444:$HR444)-COLUMN($M444),6)=0)*ISNUMBER($M444:$HR444)*($M444:$HR444&gt;=RESUMEN!$C$26)*($M444:$HR444&lt;=RESUMEN!$C$27))</f>
        <v>1</v>
      </c>
    </row>
    <row r="445">
      <c r="B445">
        <f>VENTAS!A444</f>
        <v>442</v>
      </c>
      <c r="C445" t="str">
        <f>VENTAS!B444</f>
        <v xml:space="preserve">LC2 - 41 - 15 </v>
      </c>
      <c r="D445" t="str">
        <f>VENTAS!C444</f>
        <v>VENDIDO</v>
      </c>
      <c r="E445">
        <f>VENTAS!D444</f>
        <v>28000000</v>
      </c>
      <c r="F445">
        <f>VENTAS!J444</f>
        <v>24000000</v>
      </c>
      <c r="G445">
        <f>VENTAS!F444</f>
        <v>46119</v>
      </c>
      <c r="H445">
        <f>VENTAS!K444</f>
        <v>24</v>
      </c>
      <c r="I445" t="str">
        <f>VENTAS!M444</f>
        <v xml:space="preserve">07 DE CADA MES </v>
      </c>
      <c r="J445">
        <f>VENTAS!L444</f>
        <v>1000000</v>
      </c>
      <c r="K445">
        <f>IF(N($H445)&lt;1,"",$G445+31)</f>
        <v>46150</v>
      </c>
      <c r="L445">
        <f>IF(K445="","",TODAY()-K445)</f>
        <v>168</v>
      </c>
      <c r="M445">
        <v>46149</v>
      </c>
      <c r="N445">
        <v>1000000</v>
      </c>
      <c r="O445" t="str">
        <f>IF(K445="","SIN ESTADO",IF(M445&lt;&gt;"","PAGA",IF(L445&gt;0,"VENCIDA",IF(L445&gt;=-5,"POR VENCER","AL DÍA"))))</f>
        <v>PAGA</v>
      </c>
      <c r="P445" t="str">
        <v>TRANSFERENCIA</v>
      </c>
      <c r="Q445">
        <f>IF(N($H445)&lt;2,"",IF(K445="","",K445+31))</f>
        <v>46181</v>
      </c>
      <c r="R445">
        <f>IF(Q445="","",TODAY()-Q445)</f>
        <v>137</v>
      </c>
      <c r="S445">
        <v>46181</v>
      </c>
      <c r="T445">
        <v>1000000</v>
      </c>
      <c r="U445" t="str">
        <f>IF(Q445="","SIN ESTADO",IF(S445&lt;&gt;"","PAGA",IF(R445&gt;0,"VENCIDA",IF(R445&gt;=-5,"POR VENCER","AL DÍA"))))</f>
        <v>PAGA</v>
      </c>
      <c r="V445" t="str">
        <v>TRANSFERENCIA</v>
      </c>
      <c r="W445">
        <f>IF(N($H445)&lt;3,"",IF(Q445="","",Q445+31))</f>
        <v>46212</v>
      </c>
      <c r="X445">
        <f>IF(W445="","",TODAY()-W445)</f>
        <v>106</v>
      </c>
      <c r="Y445">
        <v>46214</v>
      </c>
      <c r="Z445">
        <v>1000000</v>
      </c>
      <c r="AA445" t="str">
        <f>IF(W445="","SIN ESTADO",IF(Y445&lt;&gt;"","PAGA",IF(X445&gt;0,"VENCIDA",IF(X445&gt;=-5,"POR VENCER","AL DÍA"))))</f>
        <v>PAGA</v>
      </c>
      <c r="AB445" t="str">
        <v>TRANSFERENCIA</v>
      </c>
      <c r="AC445">
        <f>IF(N($H445)&lt;4,"",IF(W445="","",W445+31))</f>
        <v>46243</v>
      </c>
      <c r="AD445">
        <f>IF(AC445="","",TODAY()-AC445)</f>
        <v>75</v>
      </c>
      <c r="AE445">
        <v>46241</v>
      </c>
      <c r="AF445">
        <v>1000000</v>
      </c>
      <c r="AG445" t="str">
        <f>IF(AC445="","SIN ESTADO",IF(AE445&lt;&gt;"","PAGA",IF(AD445&gt;0,"VENCIDA",IF(AD445&gt;=-5,"POR VENCER","AL DÍA"))))</f>
        <v>PAGA</v>
      </c>
      <c r="AH445" t="str">
        <v>TRANSFERENCIA</v>
      </c>
      <c r="AI445">
        <f>IF(N($H445)&lt;5,"",IF(AC445="","",AC445+31))</f>
        <v>46274</v>
      </c>
      <c r="AJ445">
        <f>IF(AI445="","",TODAY()-AI445)</f>
        <v>44</v>
      </c>
      <c r="AK445">
        <v>46272</v>
      </c>
      <c r="AL445">
        <v>1000000</v>
      </c>
      <c r="AM445" t="str">
        <f>IF(AI445="","SIN ESTADO",IF(AK445&lt;&gt;"","PAGA",IF(AJ445&gt;0,"VENCIDA",IF(AJ445&gt;=-5,"POR VENCER","AL DÍA"))))</f>
        <v>PAGA</v>
      </c>
      <c r="AN445" t="str">
        <v>TRANSFERENCIA</v>
      </c>
      <c r="AO445">
        <f>IF(N($H445)&lt;6,"",IF(AI445="","",AI445+31))</f>
        <v>46305</v>
      </c>
      <c r="AP445">
        <f>IF(AO445="","",TODAY()-AO445)</f>
        <v>13</v>
      </c>
      <c r="AQ445">
        <v>46301</v>
      </c>
      <c r="AR445">
        <v>1000000</v>
      </c>
      <c r="AS445" t="str">
        <f>IF(AO445="","SIN ESTADO",IF(AQ445&lt;&gt;"","PAGA",IF(AP445&gt;0,"VENCIDA",IF(AP445&gt;=-5,"POR VENCER","AL DÍA"))))</f>
        <v>PAGA</v>
      </c>
      <c r="AT445" t="str">
        <v>TRANSFERENCIA</v>
      </c>
      <c r="AU445">
        <f>IF(N($H445)&lt;7,"",IF(AO445="","",AO445+31))</f>
        <v>46336</v>
      </c>
      <c r="AV445">
        <f>IF(AU445="","",TODAY()-AU445)</f>
        <v>-18</v>
      </c>
      <c r="AY445" t="str">
        <f>IF(AU445="","SIN ESTADO",IF(AW445&lt;&gt;"","PAGA",IF(AV445&gt;0,"VENCIDA",IF(AV445&gt;=-5,"POR VENCER","AL DÍA"))))</f>
        <v>AL DÍA</v>
      </c>
      <c r="BA445">
        <f>IF(N($H445)&lt;8,"",IF(AU445="","",AU445+31))</f>
        <v>46367</v>
      </c>
      <c r="BB445">
        <f>IF(BA445="","",TODAY()-BA445)</f>
        <v>-49</v>
      </c>
      <c r="BE445" t="str">
        <f>IF(BA445="","SIN ESTADO",IF(BC445&lt;&gt;"","PAGA",IF(BB445&gt;0,"VENCIDA",IF(BB445&gt;=-5,"POR VENCER","AL DÍA"))))</f>
        <v>AL DÍA</v>
      </c>
      <c r="BG445">
        <f>IF(N($H445)&lt;9,"",IF(BA445="","",BA445+31))</f>
        <v>46398</v>
      </c>
      <c r="BH445">
        <f>IF(BG445="","",TODAY()-BG445)</f>
        <v>-80</v>
      </c>
      <c r="BK445" t="str">
        <f>IF(BG445="","SIN ESTADO",IF(BI445&lt;&gt;"","PAGA",IF(BH445&gt;0,"VENCIDA",IF(BH445&gt;=-5,"POR VENCER","AL DÍA"))))</f>
        <v>AL DÍA</v>
      </c>
      <c r="BM445">
        <f>IF(N($H445)&lt;10,"",IF(BG445="","",BG445+31))</f>
        <v>46429</v>
      </c>
      <c r="BN445">
        <f>IF(BM445="","",TODAY()-BM445)</f>
        <v>-111</v>
      </c>
      <c r="BQ445" t="str">
        <f>IF(BM445="","SIN ESTADO",IF(BO445&lt;&gt;"","PAGA",IF(BN445&gt;0,"VENCIDA",IF(BN445&gt;=-5,"POR VENCER","AL DÍA"))))</f>
        <v>AL DÍA</v>
      </c>
      <c r="BS445">
        <f>IF(N($H445)&lt;11,"",IF(BM445="","",BM445+31))</f>
        <v>46460</v>
      </c>
      <c r="BT445">
        <f>IF(BS445="","",TODAY()-BS445)</f>
        <v>-142</v>
      </c>
      <c r="BW445" t="str">
        <f>IF(BS445="","SIN ESTADO",IF(BU445&lt;&gt;"","PAGA",IF(BT445&gt;0,"VENCIDA",IF(BT445&gt;=-5,"POR VENCER","AL DÍA"))))</f>
        <v>AL DÍA</v>
      </c>
      <c r="BY445">
        <f>IF(N($H445)&lt;12,"",IF(BS445="","",BS445+31))</f>
        <v>46491</v>
      </c>
      <c r="BZ445">
        <f>IF(BY445="","",TODAY()-BY445)</f>
        <v>-173</v>
      </c>
      <c r="CC445" t="str">
        <f>IF(BY445="","SIN ESTADO",IF(CA445&lt;&gt;"","PAGA",IF(BZ445&gt;0,"VENCIDA",IF(BZ445&gt;=-5,"POR VENCER","AL DÍA"))))</f>
        <v>AL DÍA</v>
      </c>
      <c r="CE445">
        <f>IF(N($H445)&lt;13,"",IF(BY445="","",BY445+31))</f>
        <v>46522</v>
      </c>
      <c r="CF445">
        <f>IF(CE445="","",TODAY()-CE445)</f>
        <v>-204</v>
      </c>
      <c r="CI445" t="str">
        <f>IF(CE445="","SIN ESTADO",IF(CG445&lt;&gt;"","PAGA",IF(CF445&gt;0,"VENCIDA",IF(CF445&gt;=-5,"POR VENCER","AL DÍA"))))</f>
        <v>AL DÍA</v>
      </c>
      <c r="CK445">
        <f>IF(N($H445)&lt;14,"",IF(CE445="","",CE445+31))</f>
        <v>46553</v>
      </c>
      <c r="CL445">
        <f>IF(CK445="","",TODAY()-CK445)</f>
        <v>-235</v>
      </c>
      <c r="CO445" t="str">
        <f>IF(CK445="","SIN ESTADO",IF(CM445&lt;&gt;"","PAGA",IF(CL445&gt;0,"VENCIDA",IF(CL445&gt;=-5,"POR VENCER","AL DÍA"))))</f>
        <v>AL DÍA</v>
      </c>
      <c r="CQ445">
        <f>IF(N($H445)&lt;15,"",IF(CK445="","",CK445+31))</f>
        <v>46584</v>
      </c>
      <c r="CR445">
        <f>IF(CQ445="","",TODAY()-CQ445)</f>
        <v>-266</v>
      </c>
      <c r="CU445" t="str">
        <f>IF(CQ445="","SIN ESTADO",IF(CS445&lt;&gt;"","PAGA",IF(CR445&gt;0,"VENCIDA",IF(CR445&gt;=-5,"POR VENCER","AL DÍA"))))</f>
        <v>AL DÍA</v>
      </c>
      <c r="CW445">
        <f>IF(N($H445)&lt;16,"",IF(CQ445="","",CQ445+31))</f>
        <v>46615</v>
      </c>
      <c r="CX445">
        <f>IF(CW445="","",TODAY()-CW445)</f>
        <v>-297</v>
      </c>
      <c r="DA445" t="str">
        <f>IF(CW445="","SIN ESTADO",IF(CY445&lt;&gt;"","PAGA",IF(CX445&gt;0,"VENCIDA",IF(CX445&gt;=-5,"POR VENCER","AL DÍA"))))</f>
        <v>AL DÍA</v>
      </c>
      <c r="DC445">
        <f>IF(N($H445)&lt;17,"",IF(CW445="","",CW445+31))</f>
        <v>46646</v>
      </c>
      <c r="DD445">
        <f>IF(DC445="","",TODAY()-DC445)</f>
        <v>-328</v>
      </c>
      <c r="DG445" t="str">
        <f>IF(DC445="","SIN ESTADO",IF(DE445&lt;&gt;"","PAGA",IF(DD445&gt;0,"VENCIDA",IF(DD445&gt;=-5,"POR VENCER","AL DÍA"))))</f>
        <v>AL DÍA</v>
      </c>
      <c r="DI445">
        <f>IF(N($H445)&lt;18,"",IF(DC445="","",DC445+31))</f>
        <v>46677</v>
      </c>
      <c r="DJ445">
        <f>IF(DI445="","",TODAY()-DI445)</f>
        <v>-359</v>
      </c>
      <c r="DM445" t="str">
        <f>IF(DI445="","SIN ESTADO",IF(DK445&lt;&gt;"","PAGA",IF(DJ445&gt;0,"VENCIDA",IF(DJ445&gt;=-5,"POR VENCER","AL DÍA"))))</f>
        <v>AL DÍA</v>
      </c>
      <c r="DO445">
        <f>IF(N($H445)&lt;19,"",IF(DI445="","",DI445+31))</f>
        <v>46708</v>
      </c>
      <c r="DP445">
        <f>IF(DO445="","",TODAY()-DO445)</f>
        <v>-390</v>
      </c>
      <c r="DS445" t="str">
        <f>IF(DO445="","SIN ESTADO",IF(DQ445&lt;&gt;"","PAGA",IF(DP445&gt;0,"VENCIDA",IF(DP445&gt;=-5,"POR VENCER","AL DÍA"))))</f>
        <v>AL DÍA</v>
      </c>
      <c r="DU445">
        <f>IF(N($H445)&lt;20,"",IF(DO445="","",DO445+31))</f>
        <v>46739</v>
      </c>
      <c r="DV445">
        <f>IF(DU445="","",TODAY()-DU445)</f>
        <v>-421</v>
      </c>
      <c r="DY445" t="str">
        <f>IF(DU445="","SIN ESTADO",IF(DW445&lt;&gt;"","PAGA",IF(DV445&gt;0,"VENCIDA",IF(DV445&gt;=-5,"POR VENCER","AL DÍA"))))</f>
        <v>AL DÍA</v>
      </c>
      <c r="EA445">
        <f>IF(N($H445)&lt;21,"",IF(DU445="","",DU445+31))</f>
        <v>46770</v>
      </c>
      <c r="EB445">
        <f>IF(EA445="","",TODAY()-EA445)</f>
        <v>-452</v>
      </c>
      <c r="EE445" t="str">
        <f>IF(EA445="","SIN ESTADO",IF(EC445&lt;&gt;"","PAGA",IF(EB445&gt;0,"VENCIDA",IF(EB445&gt;=-5,"POR VENCER","AL DÍA"))))</f>
        <v>AL DÍA</v>
      </c>
      <c r="EG445">
        <f>IF(N($H445)&lt;22,"",IF(EA445="","",EA445+31))</f>
        <v>46801</v>
      </c>
      <c r="EH445">
        <f>IF(EG445="","",TODAY()-EG445)</f>
        <v>-483</v>
      </c>
      <c r="EK445" t="str">
        <f>IF(EG445="","SIN ESTADO",IF(EI445&lt;&gt;"","PAGA",IF(EH445&gt;0,"VENCIDA",IF(EH445&gt;=-5,"POR VENCER","AL DÍA"))))</f>
        <v>AL DÍA</v>
      </c>
      <c r="EM445">
        <f>IF(N($H445)&lt;23,"",IF(EG445="","",EG445+31))</f>
        <v>46832</v>
      </c>
      <c r="EN445">
        <f>IF(EM445="","",TODAY()-EM445)</f>
        <v>-514</v>
      </c>
      <c r="EQ445" t="str">
        <f>IF(EM445="","SIN ESTADO",IF(EO445&lt;&gt;"","PAGA",IF(EN445&gt;0,"VENCIDA",IF(EN445&gt;=-5,"POR VENCER","AL DÍA"))))</f>
        <v>AL DÍA</v>
      </c>
      <c r="ES445">
        <f>IF(N($H445)&lt;24,"",IF(EM445="","",EM445+31))</f>
        <v>46863</v>
      </c>
      <c r="ET445">
        <f>IF(ES445="","",TODAY()-ES445)</f>
        <v>-545</v>
      </c>
      <c r="EW445" t="str">
        <f>IF(ES445="","SIN ESTADO",IF(EU445&lt;&gt;"","PAGA",IF(ET445&gt;0,"VENCIDA",IF(ET445&gt;=-5,"POR VENCER","AL DÍA"))))</f>
        <v>AL DÍA</v>
      </c>
      <c r="EY445" t="str">
        <f>IF(N($H445)&lt;25,"",IF(ES445="","",ES445+31))</f>
        <v/>
      </c>
      <c r="EZ445" t="str">
        <f>IF(EY445="","",TODAY()-EY445)</f>
        <v/>
      </c>
      <c r="FC445" t="str">
        <f>IF(EY445="","SIN ESTADO",IF(FA445&lt;&gt;"","PAGA",IF(EZ445&gt;0,"VENCIDA",IF(EZ445&gt;=-5,"POR VENCER","AL DÍA"))))</f>
        <v>SIN ESTADO</v>
      </c>
      <c r="FE445" t="str">
        <f>IF(N($H445)&lt;26,"",IF(EY445="","",EY445+31))</f>
        <v/>
      </c>
      <c r="FF445" t="str">
        <f>IF(FE445="","",TODAY()-FE445)</f>
        <v/>
      </c>
      <c r="FI445" t="str">
        <f>IF(FE445="","SIN ESTADO",IF(FG445&lt;&gt;"","PAGA",IF(FF445&gt;0,"VENCIDA",IF(FF445&gt;=-5,"POR VENCER","AL DÍA"))))</f>
        <v>SIN ESTADO</v>
      </c>
      <c r="FK445" t="str">
        <f>IF(N($H445)&lt;27,"",IF(FE445="","",FE445+31))</f>
        <v/>
      </c>
      <c r="FL445" t="str">
        <f>IF(FK445="","",TODAY()-FK445)</f>
        <v/>
      </c>
      <c r="FO445" t="str">
        <f>IF(FK445="","SIN ESTADO",IF(FM445&lt;&gt;"","PAGA",IF(FL445&gt;0,"VENCIDA",IF(FL445&gt;=-5,"POR VENCER","AL DÍA"))))</f>
        <v>SIN ESTADO</v>
      </c>
      <c r="FQ445" t="str">
        <f>IF(N($H445)&lt;28,"",IF(FK445="","",FK445+31))</f>
        <v/>
      </c>
      <c r="FR445" t="str">
        <f>IF(FQ445="","",TODAY()-FQ445)</f>
        <v/>
      </c>
      <c r="FU445" t="str">
        <f>IF(FQ445="","SIN ESTADO",IF(FS445&lt;&gt;"","PAGA",IF(FR445&gt;0,"VENCIDA",IF(FR445&gt;=-5,"POR VENCER","AL DÍA"))))</f>
        <v>SIN ESTADO</v>
      </c>
      <c r="FW445" t="str">
        <f>IF(N($H445)&lt;29,"",IF(FQ445="","",FQ445+31))</f>
        <v/>
      </c>
      <c r="FX445" t="str">
        <f>IF(FW445="","",TODAY()-FW445)</f>
        <v/>
      </c>
      <c r="GA445" t="str">
        <f>IF(FW445="","SIN ESTADO",IF(FY445&lt;&gt;"","PAGA",IF(FX445&gt;0,"VENCIDA",IF(FX445&gt;=-5,"POR VENCER","AL DÍA"))))</f>
        <v>SIN ESTADO</v>
      </c>
      <c r="GC445" t="str">
        <f>IF(N($H445)&lt;30,"",IF(FW445="","",FW445+31))</f>
        <v/>
      </c>
      <c r="GD445" t="str">
        <f>IF(GC445="","",TODAY()-GC445)</f>
        <v/>
      </c>
      <c r="GG445" t="str">
        <f>IF(GC445="","SIN ESTADO",IF(GE445&lt;&gt;"","PAGA",IF(GD445&gt;0,"VENCIDA",IF(GD445&gt;=-5,"POR VENCER","AL DÍA"))))</f>
        <v>SIN ESTADO</v>
      </c>
      <c r="GI445" t="str">
        <f>IF(N($H445)&lt;31,"",IF(GC445="","",GC445+31))</f>
        <v/>
      </c>
      <c r="GJ445" t="str">
        <f>IF(GI445="","",TODAY()-GI445)</f>
        <v/>
      </c>
      <c r="GM445" t="str">
        <f>IF(GI445="","SIN ESTADO",IF(GK445&lt;&gt;"","PAGA",IF(GJ445&gt;0,"VENCIDA",IF(GJ445&gt;=-5,"POR VENCER","AL DÍA"))))</f>
        <v>SIN ESTADO</v>
      </c>
      <c r="GO445" t="str">
        <f>IF(N($H445)&lt;32,"",IF(GI445="","",GI445+31))</f>
        <v/>
      </c>
      <c r="GP445" t="str">
        <f>IF(GO445="","",TODAY()-GO445)</f>
        <v/>
      </c>
      <c r="GS445" t="str">
        <f>IF(GO445="","SIN ESTADO",IF(GQ445&lt;&gt;"","PAGA",IF(GP445&gt;0,"VENCIDA",IF(GP445&gt;=-5,"POR VENCER","AL DÍA"))))</f>
        <v>SIN ESTADO</v>
      </c>
      <c r="GU445" t="str">
        <f>IF(N($H445)&lt;33,"",IF(GO445="","",GO445+31))</f>
        <v/>
      </c>
      <c r="GV445" t="str">
        <f>IF(GU445="","",TODAY()-GU445)</f>
        <v/>
      </c>
      <c r="GY445" t="str">
        <f>IF(GU445="","SIN ESTADO",IF(GW445&lt;&gt;"","PAGA",IF(GV445&gt;0,"VENCIDA",IF(GV445&gt;=-5,"POR VENCER","AL DÍA"))))</f>
        <v>SIN ESTADO</v>
      </c>
      <c r="HA445" t="str">
        <f>IF(N($H445)&lt;34,"",IF(GU445="","",GU445+31))</f>
        <v/>
      </c>
      <c r="HB445" t="str">
        <f>IF(HA445="","",TODAY()-HA445)</f>
        <v/>
      </c>
      <c r="HE445" t="str">
        <f>IF(HA445="","SIN ESTADO",IF(HC445&lt;&gt;"","PAGA",IF(HB445&gt;0,"VENCIDA",IF(HB445&gt;=-5,"POR VENCER","AL DÍA"))))</f>
        <v>SIN ESTADO</v>
      </c>
      <c r="HG445" t="str">
        <f>IF(N($H445)&lt;35,"",IF(HA445="","",HA445+31))</f>
        <v/>
      </c>
      <c r="HH445" t="str">
        <f>IF(HG445="","",TODAY()-HG445)</f>
        <v/>
      </c>
      <c r="HK445" t="str">
        <f>IF(HG445="","SIN ESTADO",IF(HI445&lt;&gt;"","PAGA",IF(HH445&gt;0,"VENCIDA",IF(HH445&gt;=-5,"POR VENCER","AL DÍA"))))</f>
        <v>SIN ESTADO</v>
      </c>
      <c r="HM445" t="str">
        <f>IF(N($H445)&lt;36,"",IF(HG445="","",HG445+31))</f>
        <v/>
      </c>
      <c r="HN445" t="str">
        <f>IF(HM445="","",TODAY()-HM445)</f>
        <v/>
      </c>
      <c r="HQ445" t="str">
        <f>IF(HM445="","SIN ESTADO",IF(HO445&lt;&gt;"","PAGA",IF(HN445&gt;0,"VENCIDA",IF(HN445&gt;=-5,"POR VENCER","AL DÍA"))))</f>
        <v>SIN ESTADO</v>
      </c>
      <c r="HS445">
        <f>N445+T445+Z445+AF445+AL445+AR445+AX445+BD445+BJ445+BP445+BV445+CB445+CH445+CN445+CT445+CZ445+DF445+DL445+DR445+DX445+ED445+EJ445+EP445+EV445+FB445+FH445+FN445+FT445+FZ445+GF445+GL445+GR445+GX445+HD445+HJ445+HP445</f>
        <v>6000000</v>
      </c>
      <c r="HU445">
        <f>IFERROR(N($J445),0)</f>
        <v>1000000</v>
      </c>
      <c r="HW445">
        <f>SUMPRODUCT((MOD(COLUMN($M445:$HR445)-COLUMN($M445),6)=0)*ISNUMBER($M445:$HR445)*($M445:$HR445&gt;=RESUMEN!$C$26)*($M445:$HR445&lt;=RESUMEN!$C$27)*IFERROR(N($N445:$HS445),0))</f>
        <v>1000000</v>
      </c>
      <c r="HX445">
        <f>SUMPRODUCT((MOD(COLUMN($M445:$HR445)-COLUMN($M445),6)=0)*ISNUMBER($M445:$HR445)*($M445:$HR445&gt;=RESUMEN!$C$26)*($M445:$HR445&lt;=RESUMEN!$C$27))</f>
        <v>1</v>
      </c>
    </row>
    <row r="446">
      <c r="B446">
        <f>VENTAS!A445</f>
        <v>443</v>
      </c>
      <c r="C446" t="str">
        <f>VENTAS!B445</f>
        <v xml:space="preserve">LC2 - 41 - 16 </v>
      </c>
      <c r="D446" t="str">
        <f>VENTAS!C445</f>
        <v>VENDIDO</v>
      </c>
      <c r="E446">
        <f>VENTAS!D445</f>
        <v>28000000</v>
      </c>
      <c r="F446">
        <f>VENTAS!J445</f>
        <v>24000000</v>
      </c>
      <c r="G446">
        <f>VENTAS!F445</f>
        <v>46119</v>
      </c>
      <c r="H446">
        <f>VENTAS!K445</f>
        <v>24</v>
      </c>
      <c r="I446" t="str">
        <f>VENTAS!M445</f>
        <v>07 DE CADA MES</v>
      </c>
      <c r="J446">
        <f>VENTAS!L445</f>
        <v>1000000</v>
      </c>
      <c r="K446">
        <f>IF(N($H446)&lt;1,"",$G446+31)</f>
        <v>46150</v>
      </c>
      <c r="L446">
        <f>IF(K446="","",TODAY()-K446)</f>
        <v>168</v>
      </c>
      <c r="M446">
        <v>46147</v>
      </c>
      <c r="N446">
        <v>1000000</v>
      </c>
      <c r="O446" t="str">
        <f>IF(K446="","SIN ESTADO",IF(M446&lt;&gt;"","PAGA",IF(L446&gt;0,"VENCIDA",IF(L446&gt;=-5,"POR VENCER","AL DÍA"))))</f>
        <v>PAGA</v>
      </c>
      <c r="P446" t="str">
        <v>TRANSFERENCIA</v>
      </c>
      <c r="Q446">
        <f>IF(N($H446)&lt;2,"",IF(K446="","",K446+31))</f>
        <v>46181</v>
      </c>
      <c r="R446">
        <f>IF(Q446="","",TODAY()-Q446)</f>
        <v>137</v>
      </c>
      <c r="S446">
        <v>46175</v>
      </c>
      <c r="T446">
        <v>1000000</v>
      </c>
      <c r="U446" t="str">
        <f>IF(Q446="","SIN ESTADO",IF(S446&lt;&gt;"","PAGA",IF(R446&gt;0,"VENCIDA",IF(R446&gt;=-5,"POR VENCER","AL DÍA"))))</f>
        <v>PAGA</v>
      </c>
      <c r="V446" t="str">
        <v>TRANSFERENCIA</v>
      </c>
      <c r="W446">
        <f>IF(N($H446)&lt;3,"",IF(Q446="","",Q446+31))</f>
        <v>46212</v>
      </c>
      <c r="X446">
        <f>IF(W446="","",TODAY()-W446)</f>
        <v>106</v>
      </c>
      <c r="Y446">
        <v>46209</v>
      </c>
      <c r="Z446">
        <v>1000000</v>
      </c>
      <c r="AA446" t="str">
        <f>IF(W446="","SIN ESTADO",IF(Y446&lt;&gt;"","PAGA",IF(X446&gt;0,"VENCIDA",IF(X446&gt;=-5,"POR VENCER","AL DÍA"))))</f>
        <v>PAGA</v>
      </c>
      <c r="AB446" t="str">
        <v>TRANSFERENCIA</v>
      </c>
      <c r="AC446">
        <f>IF(N($H446)&lt;4,"",IF(W446="","",W446+31))</f>
        <v>46243</v>
      </c>
      <c r="AD446">
        <f>IF(AC446="","",TODAY()-AC446)</f>
        <v>75</v>
      </c>
      <c r="AE446">
        <v>46238</v>
      </c>
      <c r="AF446">
        <v>1000000</v>
      </c>
      <c r="AG446" t="str">
        <f>IF(AC446="","SIN ESTADO",IF(AE446&lt;&gt;"","PAGA",IF(AD446&gt;0,"VENCIDA",IF(AD446&gt;=-5,"POR VENCER","AL DÍA"))))</f>
        <v>PAGA</v>
      </c>
      <c r="AH446" t="str">
        <v>TRANSFERENCIA</v>
      </c>
      <c r="AI446">
        <f>IF(N($H446)&lt;5,"",IF(AC446="","",AC446+31))</f>
        <v>46274</v>
      </c>
      <c r="AJ446">
        <f>IF(AI446="","",TODAY()-AI446)</f>
        <v>44</v>
      </c>
      <c r="AK446">
        <v>46262</v>
      </c>
      <c r="AL446">
        <v>1000000</v>
      </c>
      <c r="AM446" t="str">
        <f>IF(AI446="","SIN ESTADO",IF(AK446&lt;&gt;"","PAGA",IF(AJ446&gt;0,"VENCIDA",IF(AJ446&gt;=-5,"POR VENCER","AL DÍA"))))</f>
        <v>PAGA</v>
      </c>
      <c r="AN446" t="str">
        <v>TRANSFERENCIA</v>
      </c>
      <c r="AO446">
        <f>IF(N($H446)&lt;6,"",IF(AI446="","",AI446+31))</f>
        <v>46305</v>
      </c>
      <c r="AP446">
        <f>IF(AO446="","",TODAY()-AO446)</f>
        <v>13</v>
      </c>
      <c r="AQ446">
        <v>46297</v>
      </c>
      <c r="AR446">
        <v>1000000</v>
      </c>
      <c r="AS446" t="str">
        <f>IF(AO446="","SIN ESTADO",IF(AQ446&lt;&gt;"","PAGA",IF(AP446&gt;0,"VENCIDA",IF(AP446&gt;=-5,"POR VENCER","AL DÍA"))))</f>
        <v>PAGA</v>
      </c>
      <c r="AT446" t="str">
        <v>TRANSFERENCIA</v>
      </c>
      <c r="AU446">
        <f>IF(N($H446)&lt;7,"",IF(AO446="","",AO446+31))</f>
        <v>46336</v>
      </c>
      <c r="AV446">
        <f>IF(AU446="","",TODAY()-AU446)</f>
        <v>-18</v>
      </c>
      <c r="AY446" t="str">
        <f>IF(AU446="","SIN ESTADO",IF(AW446&lt;&gt;"","PAGA",IF(AV446&gt;0,"VENCIDA",IF(AV446&gt;=-5,"POR VENCER","AL DÍA"))))</f>
        <v>AL DÍA</v>
      </c>
      <c r="BA446">
        <f>IF(N($H446)&lt;8,"",IF(AU446="","",AU446+31))</f>
        <v>46367</v>
      </c>
      <c r="BB446">
        <f>IF(BA446="","",TODAY()-BA446)</f>
        <v>-49</v>
      </c>
      <c r="BE446" t="str">
        <f>IF(BA446="","SIN ESTADO",IF(BC446&lt;&gt;"","PAGA",IF(BB446&gt;0,"VENCIDA",IF(BB446&gt;=-5,"POR VENCER","AL DÍA"))))</f>
        <v>AL DÍA</v>
      </c>
      <c r="BG446">
        <f>IF(N($H446)&lt;9,"",IF(BA446="","",BA446+31))</f>
        <v>46398</v>
      </c>
      <c r="BH446">
        <f>IF(BG446="","",TODAY()-BG446)</f>
        <v>-80</v>
      </c>
      <c r="BK446" t="str">
        <f>IF(BG446="","SIN ESTADO",IF(BI446&lt;&gt;"","PAGA",IF(BH446&gt;0,"VENCIDA",IF(BH446&gt;=-5,"POR VENCER","AL DÍA"))))</f>
        <v>AL DÍA</v>
      </c>
      <c r="BM446">
        <f>IF(N($H446)&lt;10,"",IF(BG446="","",BG446+31))</f>
        <v>46429</v>
      </c>
      <c r="BN446">
        <f>IF(BM446="","",TODAY()-BM446)</f>
        <v>-111</v>
      </c>
      <c r="BQ446" t="str">
        <f>IF(BM446="","SIN ESTADO",IF(BO446&lt;&gt;"","PAGA",IF(BN446&gt;0,"VENCIDA",IF(BN446&gt;=-5,"POR VENCER","AL DÍA"))))</f>
        <v>AL DÍA</v>
      </c>
      <c r="BS446">
        <f>IF(N($H446)&lt;11,"",IF(BM446="","",BM446+31))</f>
        <v>46460</v>
      </c>
      <c r="BT446">
        <f>IF(BS446="","",TODAY()-BS446)</f>
        <v>-142</v>
      </c>
      <c r="BW446" t="str">
        <f>IF(BS446="","SIN ESTADO",IF(BU446&lt;&gt;"","PAGA",IF(BT446&gt;0,"VENCIDA",IF(BT446&gt;=-5,"POR VENCER","AL DÍA"))))</f>
        <v>AL DÍA</v>
      </c>
      <c r="BY446">
        <f>IF(N($H446)&lt;12,"",IF(BS446="","",BS446+31))</f>
        <v>46491</v>
      </c>
      <c r="BZ446">
        <f>IF(BY446="","",TODAY()-BY446)</f>
        <v>-173</v>
      </c>
      <c r="CC446" t="str">
        <f>IF(BY446="","SIN ESTADO",IF(CA446&lt;&gt;"","PAGA",IF(BZ446&gt;0,"VENCIDA",IF(BZ446&gt;=-5,"POR VENCER","AL DÍA"))))</f>
        <v>AL DÍA</v>
      </c>
      <c r="CE446">
        <f>IF(N($H446)&lt;13,"",IF(BY446="","",BY446+31))</f>
        <v>46522</v>
      </c>
      <c r="CF446">
        <f>IF(CE446="","",TODAY()-CE446)</f>
        <v>-204</v>
      </c>
      <c r="CI446" t="str">
        <f>IF(CE446="","SIN ESTADO",IF(CG446&lt;&gt;"","PAGA",IF(CF446&gt;0,"VENCIDA",IF(CF446&gt;=-5,"POR VENCER","AL DÍA"))))</f>
        <v>AL DÍA</v>
      </c>
      <c r="CK446">
        <f>IF(N($H446)&lt;14,"",IF(CE446="","",CE446+31))</f>
        <v>46553</v>
      </c>
      <c r="CL446">
        <f>IF(CK446="","",TODAY()-CK446)</f>
        <v>-235</v>
      </c>
      <c r="CO446" t="str">
        <f>IF(CK446="","SIN ESTADO",IF(CM446&lt;&gt;"","PAGA",IF(CL446&gt;0,"VENCIDA",IF(CL446&gt;=-5,"POR VENCER","AL DÍA"))))</f>
        <v>AL DÍA</v>
      </c>
      <c r="CQ446">
        <f>IF(N($H446)&lt;15,"",IF(CK446="","",CK446+31))</f>
        <v>46584</v>
      </c>
      <c r="CR446">
        <f>IF(CQ446="","",TODAY()-CQ446)</f>
        <v>-266</v>
      </c>
      <c r="CU446" t="str">
        <f>IF(CQ446="","SIN ESTADO",IF(CS446&lt;&gt;"","PAGA",IF(CR446&gt;0,"VENCIDA",IF(CR446&gt;=-5,"POR VENCER","AL DÍA"))))</f>
        <v>AL DÍA</v>
      </c>
      <c r="CW446">
        <f>IF(N($H446)&lt;16,"",IF(CQ446="","",CQ446+31))</f>
        <v>46615</v>
      </c>
      <c r="CX446">
        <f>IF(CW446="","",TODAY()-CW446)</f>
        <v>-297</v>
      </c>
      <c r="DA446" t="str">
        <f>IF(CW446="","SIN ESTADO",IF(CY446&lt;&gt;"","PAGA",IF(CX446&gt;0,"VENCIDA",IF(CX446&gt;=-5,"POR VENCER","AL DÍA"))))</f>
        <v>AL DÍA</v>
      </c>
      <c r="DC446">
        <f>IF(N($H446)&lt;17,"",IF(CW446="","",CW446+31))</f>
        <v>46646</v>
      </c>
      <c r="DD446">
        <f>IF(DC446="","",TODAY()-DC446)</f>
        <v>-328</v>
      </c>
      <c r="DG446" t="str">
        <f>IF(DC446="","SIN ESTADO",IF(DE446&lt;&gt;"","PAGA",IF(DD446&gt;0,"VENCIDA",IF(DD446&gt;=-5,"POR VENCER","AL DÍA"))))</f>
        <v>AL DÍA</v>
      </c>
      <c r="DI446">
        <f>IF(N($H446)&lt;18,"",IF(DC446="","",DC446+31))</f>
        <v>46677</v>
      </c>
      <c r="DJ446">
        <f>IF(DI446="","",TODAY()-DI446)</f>
        <v>-359</v>
      </c>
      <c r="DM446" t="str">
        <f>IF(DI446="","SIN ESTADO",IF(DK446&lt;&gt;"","PAGA",IF(DJ446&gt;0,"VENCIDA",IF(DJ446&gt;=-5,"POR VENCER","AL DÍA"))))</f>
        <v>AL DÍA</v>
      </c>
      <c r="DO446">
        <f>IF(N($H446)&lt;19,"",IF(DI446="","",DI446+31))</f>
        <v>46708</v>
      </c>
      <c r="DP446">
        <f>IF(DO446="","",TODAY()-DO446)</f>
        <v>-390</v>
      </c>
      <c r="DS446" t="str">
        <f>IF(DO446="","SIN ESTADO",IF(DQ446&lt;&gt;"","PAGA",IF(DP446&gt;0,"VENCIDA",IF(DP446&gt;=-5,"POR VENCER","AL DÍA"))))</f>
        <v>AL DÍA</v>
      </c>
      <c r="DU446">
        <f>IF(N($H446)&lt;20,"",IF(DO446="","",DO446+31))</f>
        <v>46739</v>
      </c>
      <c r="DV446">
        <f>IF(DU446="","",TODAY()-DU446)</f>
        <v>-421</v>
      </c>
      <c r="DY446" t="str">
        <f>IF(DU446="","SIN ESTADO",IF(DW446&lt;&gt;"","PAGA",IF(DV446&gt;0,"VENCIDA",IF(DV446&gt;=-5,"POR VENCER","AL DÍA"))))</f>
        <v>AL DÍA</v>
      </c>
      <c r="EA446">
        <f>IF(N($H446)&lt;21,"",IF(DU446="","",DU446+31))</f>
        <v>46770</v>
      </c>
      <c r="EB446">
        <f>IF(EA446="","",TODAY()-EA446)</f>
        <v>-452</v>
      </c>
      <c r="EE446" t="str">
        <f>IF(EA446="","SIN ESTADO",IF(EC446&lt;&gt;"","PAGA",IF(EB446&gt;0,"VENCIDA",IF(EB446&gt;=-5,"POR VENCER","AL DÍA"))))</f>
        <v>AL DÍA</v>
      </c>
      <c r="EG446">
        <f>IF(N($H446)&lt;22,"",IF(EA446="","",EA446+31))</f>
        <v>46801</v>
      </c>
      <c r="EH446">
        <f>IF(EG446="","",TODAY()-EG446)</f>
        <v>-483</v>
      </c>
      <c r="EK446" t="str">
        <f>IF(EG446="","SIN ESTADO",IF(EI446&lt;&gt;"","PAGA",IF(EH446&gt;0,"VENCIDA",IF(EH446&gt;=-5,"POR VENCER","AL DÍA"))))</f>
        <v>AL DÍA</v>
      </c>
      <c r="EM446">
        <f>IF(N($H446)&lt;23,"",IF(EG446="","",EG446+31))</f>
        <v>46832</v>
      </c>
      <c r="EN446">
        <f>IF(EM446="","",TODAY()-EM446)</f>
        <v>-514</v>
      </c>
      <c r="EQ446" t="str">
        <f>IF(EM446="","SIN ESTADO",IF(EO446&lt;&gt;"","PAGA",IF(EN446&gt;0,"VENCIDA",IF(EN446&gt;=-5,"POR VENCER","AL DÍA"))))</f>
        <v>AL DÍA</v>
      </c>
      <c r="ES446">
        <f>IF(N($H446)&lt;24,"",IF(EM446="","",EM446+31))</f>
        <v>46863</v>
      </c>
      <c r="ET446">
        <f>IF(ES446="","",TODAY()-ES446)</f>
        <v>-545</v>
      </c>
      <c r="EW446" t="str">
        <f>IF(ES446="","SIN ESTADO",IF(EU446&lt;&gt;"","PAGA",IF(ET446&gt;0,"VENCIDA",IF(ET446&gt;=-5,"POR VENCER","AL DÍA"))))</f>
        <v>AL DÍA</v>
      </c>
      <c r="EY446" t="str">
        <f>IF(N($H446)&lt;25,"",IF(ES446="","",ES446+31))</f>
        <v/>
      </c>
      <c r="EZ446" t="str">
        <f>IF(EY446="","",TODAY()-EY446)</f>
        <v/>
      </c>
      <c r="FC446" t="str">
        <f>IF(EY446="","SIN ESTADO",IF(FA446&lt;&gt;"","PAGA",IF(EZ446&gt;0,"VENCIDA",IF(EZ446&gt;=-5,"POR VENCER","AL DÍA"))))</f>
        <v>SIN ESTADO</v>
      </c>
      <c r="FE446" t="str">
        <f>IF(N($H446)&lt;26,"",IF(EY446="","",EY446+31))</f>
        <v/>
      </c>
      <c r="FF446" t="str">
        <f>IF(FE446="","",TODAY()-FE446)</f>
        <v/>
      </c>
      <c r="FI446" t="str">
        <f>IF(FE446="","SIN ESTADO",IF(FG446&lt;&gt;"","PAGA",IF(FF446&gt;0,"VENCIDA",IF(FF446&gt;=-5,"POR VENCER","AL DÍA"))))</f>
        <v>SIN ESTADO</v>
      </c>
      <c r="FK446" t="str">
        <f>IF(N($H446)&lt;27,"",IF(FE446="","",FE446+31))</f>
        <v/>
      </c>
      <c r="FL446" t="str">
        <f>IF(FK446="","",TODAY()-FK446)</f>
        <v/>
      </c>
      <c r="FO446" t="str">
        <f>IF(FK446="","SIN ESTADO",IF(FM446&lt;&gt;"","PAGA",IF(FL446&gt;0,"VENCIDA",IF(FL446&gt;=-5,"POR VENCER","AL DÍA"))))</f>
        <v>SIN ESTADO</v>
      </c>
      <c r="FQ446" t="str">
        <f>IF(N($H446)&lt;28,"",IF(FK446="","",FK446+31))</f>
        <v/>
      </c>
      <c r="FR446" t="str">
        <f>IF(FQ446="","",TODAY()-FQ446)</f>
        <v/>
      </c>
      <c r="FU446" t="str">
        <f>IF(FQ446="","SIN ESTADO",IF(FS446&lt;&gt;"","PAGA",IF(FR446&gt;0,"VENCIDA",IF(FR446&gt;=-5,"POR VENCER","AL DÍA"))))</f>
        <v>SIN ESTADO</v>
      </c>
      <c r="FW446" t="str">
        <f>IF(N($H446)&lt;29,"",IF(FQ446="","",FQ446+31))</f>
        <v/>
      </c>
      <c r="FX446" t="str">
        <f>IF(FW446="","",TODAY()-FW446)</f>
        <v/>
      </c>
      <c r="GA446" t="str">
        <f>IF(FW446="","SIN ESTADO",IF(FY446&lt;&gt;"","PAGA",IF(FX446&gt;0,"VENCIDA",IF(FX446&gt;=-5,"POR VENCER","AL DÍA"))))</f>
        <v>SIN ESTADO</v>
      </c>
      <c r="GC446" t="str">
        <f>IF(N($H446)&lt;30,"",IF(FW446="","",FW446+31))</f>
        <v/>
      </c>
      <c r="GD446" t="str">
        <f>IF(GC446="","",TODAY()-GC446)</f>
        <v/>
      </c>
      <c r="GG446" t="str">
        <f>IF(GC446="","SIN ESTADO",IF(GE446&lt;&gt;"","PAGA",IF(GD446&gt;0,"VENCIDA",IF(GD446&gt;=-5,"POR VENCER","AL DÍA"))))</f>
        <v>SIN ESTADO</v>
      </c>
      <c r="GI446" t="str">
        <f>IF(N($H446)&lt;31,"",IF(GC446="","",GC446+31))</f>
        <v/>
      </c>
      <c r="GJ446" t="str">
        <f>IF(GI446="","",TODAY()-GI446)</f>
        <v/>
      </c>
      <c r="GM446" t="str">
        <f>IF(GI446="","SIN ESTADO",IF(GK446&lt;&gt;"","PAGA",IF(GJ446&gt;0,"VENCIDA",IF(GJ446&gt;=-5,"POR VENCER","AL DÍA"))))</f>
        <v>SIN ESTADO</v>
      </c>
      <c r="GO446" t="str">
        <f>IF(N($H446)&lt;32,"",IF(GI446="","",GI446+31))</f>
        <v/>
      </c>
      <c r="GP446" t="str">
        <f>IF(GO446="","",TODAY()-GO446)</f>
        <v/>
      </c>
      <c r="GS446" t="str">
        <f>IF(GO446="","SIN ESTADO",IF(GQ446&lt;&gt;"","PAGA",IF(GP446&gt;0,"VENCIDA",IF(GP446&gt;=-5,"POR VENCER","AL DÍA"))))</f>
        <v>SIN ESTADO</v>
      </c>
      <c r="GU446" t="str">
        <f>IF(N($H446)&lt;33,"",IF(GO446="","",GO446+31))</f>
        <v/>
      </c>
      <c r="GV446" t="str">
        <f>IF(GU446="","",TODAY()-GU446)</f>
        <v/>
      </c>
      <c r="GY446" t="str">
        <f>IF(GU446="","SIN ESTADO",IF(GW446&lt;&gt;"","PAGA",IF(GV446&gt;0,"VENCIDA",IF(GV446&gt;=-5,"POR VENCER","AL DÍA"))))</f>
        <v>SIN ESTADO</v>
      </c>
      <c r="HA446" t="str">
        <f>IF(N($H446)&lt;34,"",IF(GU446="","",GU446+31))</f>
        <v/>
      </c>
      <c r="HB446" t="str">
        <f>IF(HA446="","",TODAY()-HA446)</f>
        <v/>
      </c>
      <c r="HE446" t="str">
        <f>IF(HA446="","SIN ESTADO",IF(HC446&lt;&gt;"","PAGA",IF(HB446&gt;0,"VENCIDA",IF(HB446&gt;=-5,"POR VENCER","AL DÍA"))))</f>
        <v>SIN ESTADO</v>
      </c>
      <c r="HG446" t="str">
        <f>IF(N($H446)&lt;35,"",IF(HA446="","",HA446+31))</f>
        <v/>
      </c>
      <c r="HH446" t="str">
        <f>IF(HG446="","",TODAY()-HG446)</f>
        <v/>
      </c>
      <c r="HK446" t="str">
        <f>IF(HG446="","SIN ESTADO",IF(HI446&lt;&gt;"","PAGA",IF(HH446&gt;0,"VENCIDA",IF(HH446&gt;=-5,"POR VENCER","AL DÍA"))))</f>
        <v>SIN ESTADO</v>
      </c>
      <c r="HM446" t="str">
        <f>IF(N($H446)&lt;36,"",IF(HG446="","",HG446+31))</f>
        <v/>
      </c>
      <c r="HN446" t="str">
        <f>IF(HM446="","",TODAY()-HM446)</f>
        <v/>
      </c>
      <c r="HQ446" t="str">
        <f>IF(HM446="","SIN ESTADO",IF(HO446&lt;&gt;"","PAGA",IF(HN446&gt;0,"VENCIDA",IF(HN446&gt;=-5,"POR VENCER","AL DÍA"))))</f>
        <v>SIN ESTADO</v>
      </c>
      <c r="HS446">
        <f>N446+T446+Z446+AF446+AL446+AR446+AX446+BD446+BJ446+BP446+BV446+CB446+CH446+CN446+CT446+CZ446+DF446+DL446+DR446+DX446+ED446+EJ446+EP446+EV446+FB446+FH446+FN446+FT446+FZ446+GF446+GL446+GR446+GX446+HD446+HJ446+HP446</f>
        <v>6000000</v>
      </c>
      <c r="HU446">
        <f>IFERROR(N($J446),0)</f>
        <v>1000000</v>
      </c>
      <c r="HW446">
        <f>SUMPRODUCT((MOD(COLUMN($M446:$HR446)-COLUMN($M446),6)=0)*ISNUMBER($M446:$HR446)*($M446:$HR446&gt;=RESUMEN!$C$26)*($M446:$HR446&lt;=RESUMEN!$C$27)*IFERROR(N($N446:$HS446),0))</f>
        <v>2000000</v>
      </c>
      <c r="HX446">
        <f>SUMPRODUCT((MOD(COLUMN($M446:$HR446)-COLUMN($M446),6)=0)*ISNUMBER($M446:$HR446)*($M446:$HR446&gt;=RESUMEN!$C$26)*($M446:$HR446&lt;=RESUMEN!$C$27))</f>
        <v>2</v>
      </c>
    </row>
    <row r="447">
      <c r="B447">
        <f>VENTAS!A446</f>
        <v>444</v>
      </c>
      <c r="C447" t="str">
        <f>VENTAS!B446</f>
        <v xml:space="preserve">LC2 - 41 - 17 </v>
      </c>
      <c r="D447" t="str">
        <f>VENTAS!C446</f>
        <v>VENDIDO</v>
      </c>
      <c r="E447">
        <f>VENTAS!D446</f>
        <v>28000000</v>
      </c>
      <c r="F447">
        <f>VENTAS!J446</f>
        <v>24000000</v>
      </c>
      <c r="G447">
        <f>VENTAS!F446</f>
        <v>46112</v>
      </c>
      <c r="H447">
        <f>VENTAS!K446</f>
        <v>24</v>
      </c>
      <c r="I447" t="str">
        <f>VENTAS!M446</f>
        <v>5 DE MAYO</v>
      </c>
      <c r="J447">
        <f>VENTAS!L446</f>
        <v>1000000</v>
      </c>
      <c r="K447">
        <f>IF(N($H447)&lt;1,"",$G447+31)</f>
        <v>46143</v>
      </c>
      <c r="L447">
        <f>IF(K447="","",TODAY()-K447)</f>
        <v>175</v>
      </c>
      <c r="M447">
        <v>46178</v>
      </c>
      <c r="N447">
        <v>1000000</v>
      </c>
      <c r="O447" t="str">
        <f>IF(K447="","SIN ESTADO",IF(M447&lt;&gt;"","PAGA",IF(L447&gt;0,"VENCIDA",IF(L447&gt;=-5,"POR VENCER","AL DÍA"))))</f>
        <v>PAGA</v>
      </c>
      <c r="P447" t="str">
        <v>TRANSFERENCIA</v>
      </c>
      <c r="Q447">
        <f>IF(N($H447)&lt;2,"",IF(K447="","",K447+31))</f>
        <v>46174</v>
      </c>
      <c r="R447">
        <f>IF(Q447="","",TODAY()-Q447)</f>
        <v>144</v>
      </c>
      <c r="S447">
        <v>46179</v>
      </c>
      <c r="T447">
        <v>1000000</v>
      </c>
      <c r="U447" t="str">
        <f>IF(Q447="","SIN ESTADO",IF(S447&lt;&gt;"","PAGA",IF(R447&gt;0,"VENCIDA",IF(R447&gt;=-5,"POR VENCER","AL DÍA"))))</f>
        <v>PAGA</v>
      </c>
      <c r="V447" t="str">
        <v>TRANSFERENCIA</v>
      </c>
      <c r="W447">
        <f>IF(N($H447)&lt;3,"",IF(Q447="","",Q447+31))</f>
        <v>46205</v>
      </c>
      <c r="X447">
        <f>IF(W447="","",TODAY()-W447)</f>
        <v>113</v>
      </c>
      <c r="Y447">
        <v>46209</v>
      </c>
      <c r="Z447">
        <v>1000000</v>
      </c>
      <c r="AA447" t="str">
        <f>IF(W447="","SIN ESTADO",IF(Y447&lt;&gt;"","PAGA",IF(X447&gt;0,"VENCIDA",IF(X447&gt;=-5,"POR VENCER","AL DÍA"))))</f>
        <v>PAGA</v>
      </c>
      <c r="AB447" t="str">
        <v>TRANSFERENCIA</v>
      </c>
      <c r="AC447">
        <f>IF(N($H447)&lt;4,"",IF(W447="","",W447+31))</f>
        <v>46236</v>
      </c>
      <c r="AD447">
        <f>IF(AC447="","",TODAY()-AC447)</f>
        <v>82</v>
      </c>
      <c r="AE447">
        <v>46240</v>
      </c>
      <c r="AF447">
        <v>1000000</v>
      </c>
      <c r="AG447" t="str">
        <f>IF(AC447="","SIN ESTADO",IF(AE447&lt;&gt;"","PAGA",IF(AD447&gt;0,"VENCIDA",IF(AD447&gt;=-5,"POR VENCER","AL DÍA"))))</f>
        <v>PAGA</v>
      </c>
      <c r="AH447" t="str">
        <v>TRANSFERENCIA</v>
      </c>
      <c r="AI447">
        <f>IF(N($H447)&lt;5,"",IF(AC447="","",AC447+31))</f>
        <v>46267</v>
      </c>
      <c r="AJ447">
        <f>IF(AI447="","",TODAY()-AI447)</f>
        <v>51</v>
      </c>
      <c r="AK447">
        <v>46272</v>
      </c>
      <c r="AL447">
        <v>1000000</v>
      </c>
      <c r="AM447" t="str">
        <f>IF(AI447="","SIN ESTADO",IF(AK447&lt;&gt;"","PAGA",IF(AJ447&gt;0,"VENCIDA",IF(AJ447&gt;=-5,"POR VENCER","AL DÍA"))))</f>
        <v>PAGA</v>
      </c>
      <c r="AN447" t="str">
        <v>TRANSFERENCIA</v>
      </c>
      <c r="AO447">
        <f>IF(N($H447)&lt;6,"",IF(AI447="","",AI447+31))</f>
        <v>46298</v>
      </c>
      <c r="AP447">
        <f>IF(AO447="","",TODAY()-AO447)</f>
        <v>20</v>
      </c>
      <c r="AQ447">
        <v>46301</v>
      </c>
      <c r="AR447">
        <v>1000000</v>
      </c>
      <c r="AS447" t="str">
        <f>IF(AO447="","SIN ESTADO",IF(AQ447&lt;&gt;"","PAGA",IF(AP447&gt;0,"VENCIDA",IF(AP447&gt;=-5,"POR VENCER","AL DÍA"))))</f>
        <v>PAGA</v>
      </c>
      <c r="AT447" t="str">
        <v>TRANSFERENCIA</v>
      </c>
      <c r="AU447">
        <f>IF(N($H447)&lt;7,"",IF(AO447="","",AO447+31))</f>
        <v>46329</v>
      </c>
      <c r="AV447">
        <f>IF(AU447="","",TODAY()-AU447)</f>
        <v>-11</v>
      </c>
      <c r="AY447" t="str">
        <f>IF(AU447="","SIN ESTADO",IF(AW447&lt;&gt;"","PAGA",IF(AV447&gt;0,"VENCIDA",IF(AV447&gt;=-5,"POR VENCER","AL DÍA"))))</f>
        <v>AL DÍA</v>
      </c>
      <c r="BA447">
        <f>IF(N($H447)&lt;8,"",IF(AU447="","",AU447+31))</f>
        <v>46360</v>
      </c>
      <c r="BB447">
        <f>IF(BA447="","",TODAY()-BA447)</f>
        <v>-42</v>
      </c>
      <c r="BE447" t="str">
        <f>IF(BA447="","SIN ESTADO",IF(BC447&lt;&gt;"","PAGA",IF(BB447&gt;0,"VENCIDA",IF(BB447&gt;=-5,"POR VENCER","AL DÍA"))))</f>
        <v>AL DÍA</v>
      </c>
      <c r="BG447">
        <f>IF(N($H447)&lt;9,"",IF(BA447="","",BA447+31))</f>
        <v>46391</v>
      </c>
      <c r="BH447">
        <f>IF(BG447="","",TODAY()-BG447)</f>
        <v>-73</v>
      </c>
      <c r="BK447" t="str">
        <f>IF(BG447="","SIN ESTADO",IF(BI447&lt;&gt;"","PAGA",IF(BH447&gt;0,"VENCIDA",IF(BH447&gt;=-5,"POR VENCER","AL DÍA"))))</f>
        <v>AL DÍA</v>
      </c>
      <c r="BM447">
        <f>IF(N($H447)&lt;10,"",IF(BG447="","",BG447+31))</f>
        <v>46422</v>
      </c>
      <c r="BN447">
        <f>IF(BM447="","",TODAY()-BM447)</f>
        <v>-104</v>
      </c>
      <c r="BQ447" t="str">
        <f>IF(BM447="","SIN ESTADO",IF(BO447&lt;&gt;"","PAGA",IF(BN447&gt;0,"VENCIDA",IF(BN447&gt;=-5,"POR VENCER","AL DÍA"))))</f>
        <v>AL DÍA</v>
      </c>
      <c r="BS447">
        <f>IF(N($H447)&lt;11,"",IF(BM447="","",BM447+31))</f>
        <v>46453</v>
      </c>
      <c r="BT447">
        <f>IF(BS447="","",TODAY()-BS447)</f>
        <v>-135</v>
      </c>
      <c r="BW447" t="str">
        <f>IF(BS447="","SIN ESTADO",IF(BU447&lt;&gt;"","PAGA",IF(BT447&gt;0,"VENCIDA",IF(BT447&gt;=-5,"POR VENCER","AL DÍA"))))</f>
        <v>AL DÍA</v>
      </c>
      <c r="BY447">
        <f>IF(N($H447)&lt;12,"",IF(BS447="","",BS447+31))</f>
        <v>46484</v>
      </c>
      <c r="BZ447">
        <f>IF(BY447="","",TODAY()-BY447)</f>
        <v>-166</v>
      </c>
      <c r="CC447" t="str">
        <f>IF(BY447="","SIN ESTADO",IF(CA447&lt;&gt;"","PAGA",IF(BZ447&gt;0,"VENCIDA",IF(BZ447&gt;=-5,"POR VENCER","AL DÍA"))))</f>
        <v>AL DÍA</v>
      </c>
      <c r="CE447">
        <f>IF(N($H447)&lt;13,"",IF(BY447="","",BY447+31))</f>
        <v>46515</v>
      </c>
      <c r="CF447">
        <f>IF(CE447="","",TODAY()-CE447)</f>
        <v>-197</v>
      </c>
      <c r="CI447" t="str">
        <f>IF(CE447="","SIN ESTADO",IF(CG447&lt;&gt;"","PAGA",IF(CF447&gt;0,"VENCIDA",IF(CF447&gt;=-5,"POR VENCER","AL DÍA"))))</f>
        <v>AL DÍA</v>
      </c>
      <c r="CK447">
        <f>IF(N($H447)&lt;14,"",IF(CE447="","",CE447+31))</f>
        <v>46546</v>
      </c>
      <c r="CL447">
        <f>IF(CK447="","",TODAY()-CK447)</f>
        <v>-228</v>
      </c>
      <c r="CO447" t="str">
        <f>IF(CK447="","SIN ESTADO",IF(CM447&lt;&gt;"","PAGA",IF(CL447&gt;0,"VENCIDA",IF(CL447&gt;=-5,"POR VENCER","AL DÍA"))))</f>
        <v>AL DÍA</v>
      </c>
      <c r="CQ447">
        <f>IF(N($H447)&lt;15,"",IF(CK447="","",CK447+31))</f>
        <v>46577</v>
      </c>
      <c r="CR447">
        <f>IF(CQ447="","",TODAY()-CQ447)</f>
        <v>-259</v>
      </c>
      <c r="CU447" t="str">
        <f>IF(CQ447="","SIN ESTADO",IF(CS447&lt;&gt;"","PAGA",IF(CR447&gt;0,"VENCIDA",IF(CR447&gt;=-5,"POR VENCER","AL DÍA"))))</f>
        <v>AL DÍA</v>
      </c>
      <c r="CW447">
        <f>IF(N($H447)&lt;16,"",IF(CQ447="","",CQ447+31))</f>
        <v>46608</v>
      </c>
      <c r="CX447">
        <f>IF(CW447="","",TODAY()-CW447)</f>
        <v>-290</v>
      </c>
      <c r="DA447" t="str">
        <f>IF(CW447="","SIN ESTADO",IF(CY447&lt;&gt;"","PAGA",IF(CX447&gt;0,"VENCIDA",IF(CX447&gt;=-5,"POR VENCER","AL DÍA"))))</f>
        <v>AL DÍA</v>
      </c>
      <c r="DC447">
        <f>IF(N($H447)&lt;17,"",IF(CW447="","",CW447+31))</f>
        <v>46639</v>
      </c>
      <c r="DD447">
        <f>IF(DC447="","",TODAY()-DC447)</f>
        <v>-321</v>
      </c>
      <c r="DG447" t="str">
        <f>IF(DC447="","SIN ESTADO",IF(DE447&lt;&gt;"","PAGA",IF(DD447&gt;0,"VENCIDA",IF(DD447&gt;=-5,"POR VENCER","AL DÍA"))))</f>
        <v>AL DÍA</v>
      </c>
      <c r="DI447">
        <f>IF(N($H447)&lt;18,"",IF(DC447="","",DC447+31))</f>
        <v>46670</v>
      </c>
      <c r="DJ447">
        <f>IF(DI447="","",TODAY()-DI447)</f>
        <v>-352</v>
      </c>
      <c r="DM447" t="str">
        <f>IF(DI447="","SIN ESTADO",IF(DK447&lt;&gt;"","PAGA",IF(DJ447&gt;0,"VENCIDA",IF(DJ447&gt;=-5,"POR VENCER","AL DÍA"))))</f>
        <v>AL DÍA</v>
      </c>
      <c r="DO447">
        <f>IF(N($H447)&lt;19,"",IF(DI447="","",DI447+31))</f>
        <v>46701</v>
      </c>
      <c r="DP447">
        <f>IF(DO447="","",TODAY()-DO447)</f>
        <v>-383</v>
      </c>
      <c r="DS447" t="str">
        <f>IF(DO447="","SIN ESTADO",IF(DQ447&lt;&gt;"","PAGA",IF(DP447&gt;0,"VENCIDA",IF(DP447&gt;=-5,"POR VENCER","AL DÍA"))))</f>
        <v>AL DÍA</v>
      </c>
      <c r="DU447">
        <f>IF(N($H447)&lt;20,"",IF(DO447="","",DO447+31))</f>
        <v>46732</v>
      </c>
      <c r="DV447">
        <f>IF(DU447="","",TODAY()-DU447)</f>
        <v>-414</v>
      </c>
      <c r="DY447" t="str">
        <f>IF(DU447="","SIN ESTADO",IF(DW447&lt;&gt;"","PAGA",IF(DV447&gt;0,"VENCIDA",IF(DV447&gt;=-5,"POR VENCER","AL DÍA"))))</f>
        <v>AL DÍA</v>
      </c>
      <c r="EA447">
        <f>IF(N($H447)&lt;21,"",IF(DU447="","",DU447+31))</f>
        <v>46763</v>
      </c>
      <c r="EB447">
        <f>IF(EA447="","",TODAY()-EA447)</f>
        <v>-445</v>
      </c>
      <c r="EE447" t="str">
        <f>IF(EA447="","SIN ESTADO",IF(EC447&lt;&gt;"","PAGA",IF(EB447&gt;0,"VENCIDA",IF(EB447&gt;=-5,"POR VENCER","AL DÍA"))))</f>
        <v>AL DÍA</v>
      </c>
      <c r="EG447">
        <f>IF(N($H447)&lt;22,"",IF(EA447="","",EA447+31))</f>
        <v>46794</v>
      </c>
      <c r="EH447">
        <f>IF(EG447="","",TODAY()-EG447)</f>
        <v>-476</v>
      </c>
      <c r="EK447" t="str">
        <f>IF(EG447="","SIN ESTADO",IF(EI447&lt;&gt;"","PAGA",IF(EH447&gt;0,"VENCIDA",IF(EH447&gt;=-5,"POR VENCER","AL DÍA"))))</f>
        <v>AL DÍA</v>
      </c>
      <c r="EM447">
        <f>IF(N($H447)&lt;23,"",IF(EG447="","",EG447+31))</f>
        <v>46825</v>
      </c>
      <c r="EN447">
        <f>IF(EM447="","",TODAY()-EM447)</f>
        <v>-507</v>
      </c>
      <c r="EQ447" t="str">
        <f>IF(EM447="","SIN ESTADO",IF(EO447&lt;&gt;"","PAGA",IF(EN447&gt;0,"VENCIDA",IF(EN447&gt;=-5,"POR VENCER","AL DÍA"))))</f>
        <v>AL DÍA</v>
      </c>
      <c r="ES447">
        <f>IF(N($H447)&lt;24,"",IF(EM447="","",EM447+31))</f>
        <v>46856</v>
      </c>
      <c r="ET447">
        <f>IF(ES447="","",TODAY()-ES447)</f>
        <v>-538</v>
      </c>
      <c r="EW447" t="str">
        <f>IF(ES447="","SIN ESTADO",IF(EU447&lt;&gt;"","PAGA",IF(ET447&gt;0,"VENCIDA",IF(ET447&gt;=-5,"POR VENCER","AL DÍA"))))</f>
        <v>AL DÍA</v>
      </c>
      <c r="EY447" t="str">
        <f>IF(N($H447)&lt;25,"",IF(ES447="","",ES447+31))</f>
        <v/>
      </c>
      <c r="EZ447" t="str">
        <f>IF(EY447="","",TODAY()-EY447)</f>
        <v/>
      </c>
      <c r="FC447" t="str">
        <f>IF(EY447="","SIN ESTADO",IF(FA447&lt;&gt;"","PAGA",IF(EZ447&gt;0,"VENCIDA",IF(EZ447&gt;=-5,"POR VENCER","AL DÍA"))))</f>
        <v>SIN ESTADO</v>
      </c>
      <c r="FE447" t="str">
        <f>IF(N($H447)&lt;26,"",IF(EY447="","",EY447+31))</f>
        <v/>
      </c>
      <c r="FF447" t="str">
        <f>IF(FE447="","",TODAY()-FE447)</f>
        <v/>
      </c>
      <c r="FI447" t="str">
        <f>IF(FE447="","SIN ESTADO",IF(FG447&lt;&gt;"","PAGA",IF(FF447&gt;0,"VENCIDA",IF(FF447&gt;=-5,"POR VENCER","AL DÍA"))))</f>
        <v>SIN ESTADO</v>
      </c>
      <c r="FK447" t="str">
        <f>IF(N($H447)&lt;27,"",IF(FE447="","",FE447+31))</f>
        <v/>
      </c>
      <c r="FL447" t="str">
        <f>IF(FK447="","",TODAY()-FK447)</f>
        <v/>
      </c>
      <c r="FO447" t="str">
        <f>IF(FK447="","SIN ESTADO",IF(FM447&lt;&gt;"","PAGA",IF(FL447&gt;0,"VENCIDA",IF(FL447&gt;=-5,"POR VENCER","AL DÍA"))))</f>
        <v>SIN ESTADO</v>
      </c>
      <c r="FQ447" t="str">
        <f>IF(N($H447)&lt;28,"",IF(FK447="","",FK447+31))</f>
        <v/>
      </c>
      <c r="FR447" t="str">
        <f>IF(FQ447="","",TODAY()-FQ447)</f>
        <v/>
      </c>
      <c r="FU447" t="str">
        <f>IF(FQ447="","SIN ESTADO",IF(FS447&lt;&gt;"","PAGA",IF(FR447&gt;0,"VENCIDA",IF(FR447&gt;=-5,"POR VENCER","AL DÍA"))))</f>
        <v>SIN ESTADO</v>
      </c>
      <c r="FW447" t="str">
        <f>IF(N($H447)&lt;29,"",IF(FQ447="","",FQ447+31))</f>
        <v/>
      </c>
      <c r="FX447" t="str">
        <f>IF(FW447="","",TODAY()-FW447)</f>
        <v/>
      </c>
      <c r="GA447" t="str">
        <f>IF(FW447="","SIN ESTADO",IF(FY447&lt;&gt;"","PAGA",IF(FX447&gt;0,"VENCIDA",IF(FX447&gt;=-5,"POR VENCER","AL DÍA"))))</f>
        <v>SIN ESTADO</v>
      </c>
      <c r="GC447" t="str">
        <f>IF(N($H447)&lt;30,"",IF(FW447="","",FW447+31))</f>
        <v/>
      </c>
      <c r="GD447" t="str">
        <f>IF(GC447="","",TODAY()-GC447)</f>
        <v/>
      </c>
      <c r="GG447" t="str">
        <f>IF(GC447="","SIN ESTADO",IF(GE447&lt;&gt;"","PAGA",IF(GD447&gt;0,"VENCIDA",IF(GD447&gt;=-5,"POR VENCER","AL DÍA"))))</f>
        <v>SIN ESTADO</v>
      </c>
      <c r="GI447" t="str">
        <f>IF(N($H447)&lt;31,"",IF(GC447="","",GC447+31))</f>
        <v/>
      </c>
      <c r="GJ447" t="str">
        <f>IF(GI447="","",TODAY()-GI447)</f>
        <v/>
      </c>
      <c r="GM447" t="str">
        <f>IF(GI447="","SIN ESTADO",IF(GK447&lt;&gt;"","PAGA",IF(GJ447&gt;0,"VENCIDA",IF(GJ447&gt;=-5,"POR VENCER","AL DÍA"))))</f>
        <v>SIN ESTADO</v>
      </c>
      <c r="GO447" t="str">
        <f>IF(N($H447)&lt;32,"",IF(GI447="","",GI447+31))</f>
        <v/>
      </c>
      <c r="GP447" t="str">
        <f>IF(GO447="","",TODAY()-GO447)</f>
        <v/>
      </c>
      <c r="GS447" t="str">
        <f>IF(GO447="","SIN ESTADO",IF(GQ447&lt;&gt;"","PAGA",IF(GP447&gt;0,"VENCIDA",IF(GP447&gt;=-5,"POR VENCER","AL DÍA"))))</f>
        <v>SIN ESTADO</v>
      </c>
      <c r="GU447" t="str">
        <f>IF(N($H447)&lt;33,"",IF(GO447="","",GO447+31))</f>
        <v/>
      </c>
      <c r="GV447" t="str">
        <f>IF(GU447="","",TODAY()-GU447)</f>
        <v/>
      </c>
      <c r="GY447" t="str">
        <f>IF(GU447="","SIN ESTADO",IF(GW447&lt;&gt;"","PAGA",IF(GV447&gt;0,"VENCIDA",IF(GV447&gt;=-5,"POR VENCER","AL DÍA"))))</f>
        <v>SIN ESTADO</v>
      </c>
      <c r="HA447" t="str">
        <f>IF(N($H447)&lt;34,"",IF(GU447="","",GU447+31))</f>
        <v/>
      </c>
      <c r="HB447" t="str">
        <f>IF(HA447="","",TODAY()-HA447)</f>
        <v/>
      </c>
      <c r="HE447" t="str">
        <f>IF(HA447="","SIN ESTADO",IF(HC447&lt;&gt;"","PAGA",IF(HB447&gt;0,"VENCIDA",IF(HB447&gt;=-5,"POR VENCER","AL DÍA"))))</f>
        <v>SIN ESTADO</v>
      </c>
      <c r="HG447" t="str">
        <f>IF(N($H447)&lt;35,"",IF(HA447="","",HA447+31))</f>
        <v/>
      </c>
      <c r="HH447" t="str">
        <f>IF(HG447="","",TODAY()-HG447)</f>
        <v/>
      </c>
      <c r="HK447" t="str">
        <f>IF(HG447="","SIN ESTADO",IF(HI447&lt;&gt;"","PAGA",IF(HH447&gt;0,"VENCIDA",IF(HH447&gt;=-5,"POR VENCER","AL DÍA"))))</f>
        <v>SIN ESTADO</v>
      </c>
      <c r="HM447" t="str">
        <f>IF(N($H447)&lt;36,"",IF(HG447="","",HG447+31))</f>
        <v/>
      </c>
      <c r="HN447" t="str">
        <f>IF(HM447="","",TODAY()-HM447)</f>
        <v/>
      </c>
      <c r="HQ447" t="str">
        <f>IF(HM447="","SIN ESTADO",IF(HO447&lt;&gt;"","PAGA",IF(HN447&gt;0,"VENCIDA",IF(HN447&gt;=-5,"POR VENCER","AL DÍA"))))</f>
        <v>SIN ESTADO</v>
      </c>
      <c r="HS447">
        <f>N447+T447+Z447+AF447+AL447+AR447+AX447+BD447+BJ447+BP447+BV447+CB447+CH447+CN447+CT447+CZ447+DF447+DL447+DR447+DX447+ED447+EJ447+EP447+EV447+FB447+FH447+FN447+FT447+FZ447+GF447+GL447+GR447+GX447+HD447+HJ447+HP447</f>
        <v>6000000</v>
      </c>
      <c r="HU447">
        <f>IFERROR(N($J447),0)</f>
        <v>1000000</v>
      </c>
      <c r="HW447">
        <f>SUMPRODUCT((MOD(COLUMN($M447:$HR447)-COLUMN($M447),6)=0)*ISNUMBER($M447:$HR447)*($M447:$HR447&gt;=RESUMEN!$C$26)*($M447:$HR447&lt;=RESUMEN!$C$27)*IFERROR(N($N447:$HS447),0))</f>
        <v>1000000</v>
      </c>
      <c r="HX447">
        <f>SUMPRODUCT((MOD(COLUMN($M447:$HR447)-COLUMN($M447),6)=0)*ISNUMBER($M447:$HR447)*($M447:$HR447&gt;=RESUMEN!$C$26)*($M447:$HR447&lt;=RESUMEN!$C$27))</f>
        <v>1</v>
      </c>
    </row>
    <row r="448">
      <c r="B448">
        <f>VENTAS!A447</f>
        <v>445</v>
      </c>
      <c r="C448" t="str">
        <f>VENTAS!B447</f>
        <v xml:space="preserve">LC2 - 41 - 18 </v>
      </c>
      <c r="D448" t="str">
        <f>VENTAS!C447</f>
        <v>VENDIDO</v>
      </c>
      <c r="E448">
        <f>VENTAS!D447</f>
        <v>28000000</v>
      </c>
      <c r="F448">
        <f>VENTAS!J447</f>
        <v>0</v>
      </c>
      <c r="G448">
        <f>VENTAS!F447</f>
        <v>46142</v>
      </c>
      <c r="H448">
        <f>VENTAS!K447</f>
        <v>1</v>
      </c>
      <c r="I448" t="str">
        <f>VENTAS!M447</f>
        <v>-</v>
      </c>
      <c r="J448">
        <f>VENTAS!L447</f>
        <v>0</v>
      </c>
      <c r="K448">
        <f>IF(N($H448)&lt;1,"",$G448+31)</f>
        <v>46173</v>
      </c>
      <c r="L448">
        <f>IF(K448="","",TODAY()-K448)</f>
        <v>145</v>
      </c>
      <c r="M448">
        <v>46142</v>
      </c>
      <c r="N448">
        <v>0</v>
      </c>
      <c r="O448" t="str">
        <f>IF(K448="","SIN ESTADO",IF(M448&lt;&gt;"","PAGA",IF(L448&gt;0,"VENCIDA",IF(L448&gt;=-5,"POR VENCER","AL DÍA"))))</f>
        <v>PAGA</v>
      </c>
      <c r="P448" t="str">
        <v>EFECTIVO</v>
      </c>
      <c r="Q448" t="str">
        <f>IF(N($H448)&lt;2,"",IF(K448="","",K448+31))</f>
        <v/>
      </c>
      <c r="R448" t="str">
        <f>IF(Q448="","",TODAY()-Q448)</f>
        <v/>
      </c>
      <c r="U448" t="str">
        <f>IF(Q448="","SIN ESTADO",IF(S448&lt;&gt;"","PAGA",IF(R448&gt;0,"VENCIDA",IF(R448&gt;=-5,"POR VENCER","AL DÍA"))))</f>
        <v>SIN ESTADO</v>
      </c>
      <c r="W448" t="str">
        <f>IF(N($H448)&lt;3,"",IF(Q448="","",Q448+31))</f>
        <v/>
      </c>
      <c r="X448" t="str">
        <f>IF(W448="","",TODAY()-W448)</f>
        <v/>
      </c>
      <c r="AA448" t="str">
        <f>IF(W448="","SIN ESTADO",IF(Y448&lt;&gt;"","PAGA",IF(X448&gt;0,"VENCIDA",IF(X448&gt;=-5,"POR VENCER","AL DÍA"))))</f>
        <v>SIN ESTADO</v>
      </c>
      <c r="AC448" t="str">
        <f>IF(N($H448)&lt;4,"",IF(W448="","",W448+31))</f>
        <v/>
      </c>
      <c r="AD448" t="str">
        <f>IF(AC448="","",TODAY()-AC448)</f>
        <v/>
      </c>
      <c r="AG448" t="str">
        <f>IF(AC448="","SIN ESTADO",IF(AE448&lt;&gt;"","PAGA",IF(AD448&gt;0,"VENCIDA",IF(AD448&gt;=-5,"POR VENCER","AL DÍA"))))</f>
        <v>SIN ESTADO</v>
      </c>
      <c r="AI448" t="str">
        <f>IF(N($H448)&lt;5,"",IF(AC448="","",AC448+31))</f>
        <v/>
      </c>
      <c r="AJ448" t="str">
        <f>IF(AI448="","",TODAY()-AI448)</f>
        <v/>
      </c>
      <c r="AM448" t="str">
        <f>IF(AI448="","SIN ESTADO",IF(AK448&lt;&gt;"","PAGA",IF(AJ448&gt;0,"VENCIDA",IF(AJ448&gt;=-5,"POR VENCER","AL DÍA"))))</f>
        <v>SIN ESTADO</v>
      </c>
      <c r="AO448" t="str">
        <f>IF(N($H448)&lt;6,"",IF(AI448="","",AI448+31))</f>
        <v/>
      </c>
      <c r="AP448" t="str">
        <f>IF(AO448="","",TODAY()-AO448)</f>
        <v/>
      </c>
      <c r="AS448" t="str">
        <f>IF(AO448="","SIN ESTADO",IF(AQ448&lt;&gt;"","PAGA",IF(AP448&gt;0,"VENCIDA",IF(AP448&gt;=-5,"POR VENCER","AL DÍA"))))</f>
        <v>SIN ESTADO</v>
      </c>
      <c r="AU448" t="str">
        <f>IF(N($H448)&lt;7,"",IF(AO448="","",AO448+31))</f>
        <v/>
      </c>
      <c r="AV448" t="str">
        <f>IF(AU448="","",TODAY()-AU448)</f>
        <v/>
      </c>
      <c r="AY448" t="str">
        <f>IF(AU448="","SIN ESTADO",IF(AW448&lt;&gt;"","PAGA",IF(AV448&gt;0,"VENCIDA",IF(AV448&gt;=-5,"POR VENCER","AL DÍA"))))</f>
        <v>SIN ESTADO</v>
      </c>
      <c r="BA448" t="str">
        <f>IF(N($H448)&lt;8,"",IF(AU448="","",AU448+31))</f>
        <v/>
      </c>
      <c r="BB448" t="str">
        <f>IF(BA448="","",TODAY()-BA448)</f>
        <v/>
      </c>
      <c r="BE448" t="str">
        <f>IF(BA448="","SIN ESTADO",IF(BC448&lt;&gt;"","PAGA",IF(BB448&gt;0,"VENCIDA",IF(BB448&gt;=-5,"POR VENCER","AL DÍA"))))</f>
        <v>SIN ESTADO</v>
      </c>
      <c r="BG448" t="str">
        <f>IF(N($H448)&lt;9,"",IF(BA448="","",BA448+31))</f>
        <v/>
      </c>
      <c r="BH448" t="str">
        <f>IF(BG448="","",TODAY()-BG448)</f>
        <v/>
      </c>
      <c r="BK448" t="str">
        <f>IF(BG448="","SIN ESTADO",IF(BI448&lt;&gt;"","PAGA",IF(BH448&gt;0,"VENCIDA",IF(BH448&gt;=-5,"POR VENCER","AL DÍA"))))</f>
        <v>SIN ESTADO</v>
      </c>
      <c r="BM448" t="str">
        <f>IF(N($H448)&lt;10,"",IF(BG448="","",BG448+31))</f>
        <v/>
      </c>
      <c r="BN448" t="str">
        <f>IF(BM448="","",TODAY()-BM448)</f>
        <v/>
      </c>
      <c r="BQ448" t="str">
        <f>IF(BM448="","SIN ESTADO",IF(BO448&lt;&gt;"","PAGA",IF(BN448&gt;0,"VENCIDA",IF(BN448&gt;=-5,"POR VENCER","AL DÍA"))))</f>
        <v>SIN ESTADO</v>
      </c>
      <c r="BS448" t="str">
        <f>IF(N($H448)&lt;11,"",IF(BM448="","",BM448+31))</f>
        <v/>
      </c>
      <c r="BT448" t="str">
        <f>IF(BS448="","",TODAY()-BS448)</f>
        <v/>
      </c>
      <c r="BW448" t="str">
        <f>IF(BS448="","SIN ESTADO",IF(BU448&lt;&gt;"","PAGA",IF(BT448&gt;0,"VENCIDA",IF(BT448&gt;=-5,"POR VENCER","AL DÍA"))))</f>
        <v>SIN ESTADO</v>
      </c>
      <c r="BY448" t="str">
        <f>IF(N($H448)&lt;12,"",IF(BS448="","",BS448+31))</f>
        <v/>
      </c>
      <c r="BZ448" t="str">
        <f>IF(BY448="","",TODAY()-BY448)</f>
        <v/>
      </c>
      <c r="CC448" t="str">
        <f>IF(BY448="","SIN ESTADO",IF(CA448&lt;&gt;"","PAGA",IF(BZ448&gt;0,"VENCIDA",IF(BZ448&gt;=-5,"POR VENCER","AL DÍA"))))</f>
        <v>SIN ESTADO</v>
      </c>
      <c r="CE448" t="str">
        <f>IF(N($H448)&lt;13,"",IF(BY448="","",BY448+31))</f>
        <v/>
      </c>
      <c r="CF448" t="str">
        <f>IF(CE448="","",TODAY()-CE448)</f>
        <v/>
      </c>
      <c r="CI448" t="str">
        <f>IF(CE448="","SIN ESTADO",IF(CG448&lt;&gt;"","PAGA",IF(CF448&gt;0,"VENCIDA",IF(CF448&gt;=-5,"POR VENCER","AL DÍA"))))</f>
        <v>SIN ESTADO</v>
      </c>
      <c r="CK448" t="str">
        <f>IF(N($H448)&lt;14,"",IF(CE448="","",CE448+31))</f>
        <v/>
      </c>
      <c r="CL448" t="str">
        <f>IF(CK448="","",TODAY()-CK448)</f>
        <v/>
      </c>
      <c r="CO448" t="str">
        <f>IF(CK448="","SIN ESTADO",IF(CM448&lt;&gt;"","PAGA",IF(CL448&gt;0,"VENCIDA",IF(CL448&gt;=-5,"POR VENCER","AL DÍA"))))</f>
        <v>SIN ESTADO</v>
      </c>
      <c r="CQ448" t="str">
        <f>IF(N($H448)&lt;15,"",IF(CK448="","",CK448+31))</f>
        <v/>
      </c>
      <c r="CR448" t="str">
        <f>IF(CQ448="","",TODAY()-CQ448)</f>
        <v/>
      </c>
      <c r="CU448" t="str">
        <f>IF(CQ448="","SIN ESTADO",IF(CS448&lt;&gt;"","PAGA",IF(CR448&gt;0,"VENCIDA",IF(CR448&gt;=-5,"POR VENCER","AL DÍA"))))</f>
        <v>SIN ESTADO</v>
      </c>
      <c r="CW448" t="str">
        <f>IF(N($H448)&lt;16,"",IF(CQ448="","",CQ448+31))</f>
        <v/>
      </c>
      <c r="CX448" t="str">
        <f>IF(CW448="","",TODAY()-CW448)</f>
        <v/>
      </c>
      <c r="DA448" t="str">
        <f>IF(CW448="","SIN ESTADO",IF(CY448&lt;&gt;"","PAGA",IF(CX448&gt;0,"VENCIDA",IF(CX448&gt;=-5,"POR VENCER","AL DÍA"))))</f>
        <v>SIN ESTADO</v>
      </c>
      <c r="DC448" t="str">
        <f>IF(N($H448)&lt;17,"",IF(CW448="","",CW448+31))</f>
        <v/>
      </c>
      <c r="DD448" t="str">
        <f>IF(DC448="","",TODAY()-DC448)</f>
        <v/>
      </c>
      <c r="DG448" t="str">
        <f>IF(DC448="","SIN ESTADO",IF(DE448&lt;&gt;"","PAGA",IF(DD448&gt;0,"VENCIDA",IF(DD448&gt;=-5,"POR VENCER","AL DÍA"))))</f>
        <v>SIN ESTADO</v>
      </c>
      <c r="DI448" t="str">
        <f>IF(N($H448)&lt;18,"",IF(DC448="","",DC448+31))</f>
        <v/>
      </c>
      <c r="DJ448" t="str">
        <f>IF(DI448="","",TODAY()-DI448)</f>
        <v/>
      </c>
      <c r="DM448" t="str">
        <f>IF(DI448="","SIN ESTADO",IF(DK448&lt;&gt;"","PAGA",IF(DJ448&gt;0,"VENCIDA",IF(DJ448&gt;=-5,"POR VENCER","AL DÍA"))))</f>
        <v>SIN ESTADO</v>
      </c>
      <c r="DO448" t="str">
        <f>IF(N($H448)&lt;19,"",IF(DI448="","",DI448+31))</f>
        <v/>
      </c>
      <c r="DP448" t="str">
        <f>IF(DO448="","",TODAY()-DO448)</f>
        <v/>
      </c>
      <c r="DS448" t="str">
        <f>IF(DO448="","SIN ESTADO",IF(DQ448&lt;&gt;"","PAGA",IF(DP448&gt;0,"VENCIDA",IF(DP448&gt;=-5,"POR VENCER","AL DÍA"))))</f>
        <v>SIN ESTADO</v>
      </c>
      <c r="DU448" t="str">
        <f>IF(N($H448)&lt;20,"",IF(DO448="","",DO448+31))</f>
        <v/>
      </c>
      <c r="DV448" t="str">
        <f>IF(DU448="","",TODAY()-DU448)</f>
        <v/>
      </c>
      <c r="DY448" t="str">
        <f>IF(DU448="","SIN ESTADO",IF(DW448&lt;&gt;"","PAGA",IF(DV448&gt;0,"VENCIDA",IF(DV448&gt;=-5,"POR VENCER","AL DÍA"))))</f>
        <v>SIN ESTADO</v>
      </c>
      <c r="EA448" t="str">
        <f>IF(N($H448)&lt;21,"",IF(DU448="","",DU448+31))</f>
        <v/>
      </c>
      <c r="EB448" t="str">
        <f>IF(EA448="","",TODAY()-EA448)</f>
        <v/>
      </c>
      <c r="EE448" t="str">
        <f>IF(EA448="","SIN ESTADO",IF(EC448&lt;&gt;"","PAGA",IF(EB448&gt;0,"VENCIDA",IF(EB448&gt;=-5,"POR VENCER","AL DÍA"))))</f>
        <v>SIN ESTADO</v>
      </c>
      <c r="EG448" t="str">
        <f>IF(N($H448)&lt;22,"",IF(EA448="","",EA448+31))</f>
        <v/>
      </c>
      <c r="EH448" t="str">
        <f>IF(EG448="","",TODAY()-EG448)</f>
        <v/>
      </c>
      <c r="EK448" t="str">
        <f>IF(EG448="","SIN ESTADO",IF(EI448&lt;&gt;"","PAGA",IF(EH448&gt;0,"VENCIDA",IF(EH448&gt;=-5,"POR VENCER","AL DÍA"))))</f>
        <v>SIN ESTADO</v>
      </c>
      <c r="EM448" t="str">
        <f>IF(N($H448)&lt;23,"",IF(EG448="","",EG448+31))</f>
        <v/>
      </c>
      <c r="EN448" t="str">
        <f>IF(EM448="","",TODAY()-EM448)</f>
        <v/>
      </c>
      <c r="EQ448" t="str">
        <f>IF(EM448="","SIN ESTADO",IF(EO448&lt;&gt;"","PAGA",IF(EN448&gt;0,"VENCIDA",IF(EN448&gt;=-5,"POR VENCER","AL DÍA"))))</f>
        <v>SIN ESTADO</v>
      </c>
      <c r="ES448" t="str">
        <f>IF(N($H448)&lt;24,"",IF(EM448="","",EM448+31))</f>
        <v/>
      </c>
      <c r="ET448" t="str">
        <f>IF(ES448="","",TODAY()-ES448)</f>
        <v/>
      </c>
      <c r="EW448" t="str">
        <f>IF(ES448="","SIN ESTADO",IF(EU448&lt;&gt;"","PAGA",IF(ET448&gt;0,"VENCIDA",IF(ET448&gt;=-5,"POR VENCER","AL DÍA"))))</f>
        <v>SIN ESTADO</v>
      </c>
      <c r="EY448" t="str">
        <f>IF(N($H448)&lt;25,"",IF(ES448="","",ES448+31))</f>
        <v/>
      </c>
      <c r="EZ448" t="str">
        <f>IF(EY448="","",TODAY()-EY448)</f>
        <v/>
      </c>
      <c r="FC448" t="str">
        <f>IF(EY448="","SIN ESTADO",IF(FA448&lt;&gt;"","PAGA",IF(EZ448&gt;0,"VENCIDA",IF(EZ448&gt;=-5,"POR VENCER","AL DÍA"))))</f>
        <v>SIN ESTADO</v>
      </c>
      <c r="FE448" t="str">
        <f>IF(N($H448)&lt;26,"",IF(EY448="","",EY448+31))</f>
        <v/>
      </c>
      <c r="FF448" t="str">
        <f>IF(FE448="","",TODAY()-FE448)</f>
        <v/>
      </c>
      <c r="FI448" t="str">
        <f>IF(FE448="","SIN ESTADO",IF(FG448&lt;&gt;"","PAGA",IF(FF448&gt;0,"VENCIDA",IF(FF448&gt;=-5,"POR VENCER","AL DÍA"))))</f>
        <v>SIN ESTADO</v>
      </c>
      <c r="FK448" t="str">
        <f>IF(N($H448)&lt;27,"",IF(FE448="","",FE448+31))</f>
        <v/>
      </c>
      <c r="FL448" t="str">
        <f>IF(FK448="","",TODAY()-FK448)</f>
        <v/>
      </c>
      <c r="FO448" t="str">
        <f>IF(FK448="","SIN ESTADO",IF(FM448&lt;&gt;"","PAGA",IF(FL448&gt;0,"VENCIDA",IF(FL448&gt;=-5,"POR VENCER","AL DÍA"))))</f>
        <v>SIN ESTADO</v>
      </c>
      <c r="FQ448" t="str">
        <f>IF(N($H448)&lt;28,"",IF(FK448="","",FK448+31))</f>
        <v/>
      </c>
      <c r="FR448" t="str">
        <f>IF(FQ448="","",TODAY()-FQ448)</f>
        <v/>
      </c>
      <c r="FU448" t="str">
        <f>IF(FQ448="","SIN ESTADO",IF(FS448&lt;&gt;"","PAGA",IF(FR448&gt;0,"VENCIDA",IF(FR448&gt;=-5,"POR VENCER","AL DÍA"))))</f>
        <v>SIN ESTADO</v>
      </c>
      <c r="FW448" t="str">
        <f>IF(N($H448)&lt;29,"",IF(FQ448="","",FQ448+31))</f>
        <v/>
      </c>
      <c r="FX448" t="str">
        <f>IF(FW448="","",TODAY()-FW448)</f>
        <v/>
      </c>
      <c r="GA448" t="str">
        <f>IF(FW448="","SIN ESTADO",IF(FY448&lt;&gt;"","PAGA",IF(FX448&gt;0,"VENCIDA",IF(FX448&gt;=-5,"POR VENCER","AL DÍA"))))</f>
        <v>SIN ESTADO</v>
      </c>
      <c r="GC448" t="str">
        <f>IF(N($H448)&lt;30,"",IF(FW448="","",FW448+31))</f>
        <v/>
      </c>
      <c r="GD448" t="str">
        <f>IF(GC448="","",TODAY()-GC448)</f>
        <v/>
      </c>
      <c r="GG448" t="str">
        <f>IF(GC448="","SIN ESTADO",IF(GE448&lt;&gt;"","PAGA",IF(GD448&gt;0,"VENCIDA",IF(GD448&gt;=-5,"POR VENCER","AL DÍA"))))</f>
        <v>SIN ESTADO</v>
      </c>
      <c r="GI448" t="str">
        <f>IF(N($H448)&lt;31,"",IF(GC448="","",GC448+31))</f>
        <v/>
      </c>
      <c r="GJ448" t="str">
        <f>IF(GI448="","",TODAY()-GI448)</f>
        <v/>
      </c>
      <c r="GM448" t="str">
        <f>IF(GI448="","SIN ESTADO",IF(GK448&lt;&gt;"","PAGA",IF(GJ448&gt;0,"VENCIDA",IF(GJ448&gt;=-5,"POR VENCER","AL DÍA"))))</f>
        <v>SIN ESTADO</v>
      </c>
      <c r="GO448" t="str">
        <f>IF(N($H448)&lt;32,"",IF(GI448="","",GI448+31))</f>
        <v/>
      </c>
      <c r="GP448" t="str">
        <f>IF(GO448="","",TODAY()-GO448)</f>
        <v/>
      </c>
      <c r="GS448" t="str">
        <f>IF(GO448="","SIN ESTADO",IF(GQ448&lt;&gt;"","PAGA",IF(GP448&gt;0,"VENCIDA",IF(GP448&gt;=-5,"POR VENCER","AL DÍA"))))</f>
        <v>SIN ESTADO</v>
      </c>
      <c r="GU448" t="str">
        <f>IF(N($H448)&lt;33,"",IF(GO448="","",GO448+31))</f>
        <v/>
      </c>
      <c r="GV448" t="str">
        <f>IF(GU448="","",TODAY()-GU448)</f>
        <v/>
      </c>
      <c r="GY448" t="str">
        <f>IF(GU448="","SIN ESTADO",IF(GW448&lt;&gt;"","PAGA",IF(GV448&gt;0,"VENCIDA",IF(GV448&gt;=-5,"POR VENCER","AL DÍA"))))</f>
        <v>SIN ESTADO</v>
      </c>
      <c r="HA448" t="str">
        <f>IF(N($H448)&lt;34,"",IF(GU448="","",GU448+31))</f>
        <v/>
      </c>
      <c r="HB448" t="str">
        <f>IF(HA448="","",TODAY()-HA448)</f>
        <v/>
      </c>
      <c r="HE448" t="str">
        <f>IF(HA448="","SIN ESTADO",IF(HC448&lt;&gt;"","PAGA",IF(HB448&gt;0,"VENCIDA",IF(HB448&gt;=-5,"POR VENCER","AL DÍA"))))</f>
        <v>SIN ESTADO</v>
      </c>
      <c r="HG448" t="str">
        <f>IF(N($H448)&lt;35,"",IF(HA448="","",HA448+31))</f>
        <v/>
      </c>
      <c r="HH448" t="str">
        <f>IF(HG448="","",TODAY()-HG448)</f>
        <v/>
      </c>
      <c r="HK448" t="str">
        <f>IF(HG448="","SIN ESTADO",IF(HI448&lt;&gt;"","PAGA",IF(HH448&gt;0,"VENCIDA",IF(HH448&gt;=-5,"POR VENCER","AL DÍA"))))</f>
        <v>SIN ESTADO</v>
      </c>
      <c r="HM448" t="str">
        <f>IF(N($H448)&lt;36,"",IF(HG448="","",HG448+31))</f>
        <v/>
      </c>
      <c r="HN448" t="str">
        <f>IF(HM448="","",TODAY()-HM448)</f>
        <v/>
      </c>
      <c r="HQ448" t="str">
        <f>IF(HM448="","SIN ESTADO",IF(HO448&lt;&gt;"","PAGA",IF(HN448&gt;0,"VENCIDA",IF(HN448&gt;=-5,"POR VENCER","AL DÍA"))))</f>
        <v>SIN ESTADO</v>
      </c>
      <c r="HS448">
        <f>N448+T448+Z448+AF448+AL448+AR448+AX448+BD448+BJ448+BP448+BV448+CB448+CH448+CN448+CT448+CZ448+DF448+DL448+DR448+DX448+ED448+EJ448+EP448+EV448+FB448+FH448+FN448+FT448+FZ448+GF448+GL448+GR448+GX448+HD448+HJ448+HP448</f>
        <v>0</v>
      </c>
      <c r="HU448">
        <f>IFERROR(N($J448),0)</f>
        <v>0</v>
      </c>
      <c r="HW448">
        <f>SUMPRODUCT((MOD(COLUMN($M448:$HR448)-COLUMN($M448),6)=0)*ISNUMBER($M448:$HR448)*($M448:$HR448&gt;=RESUMEN!$C$26)*($M448:$HR448&lt;=RESUMEN!$C$27)*IFERROR(N($N448:$HS448),0))</f>
        <v>0</v>
      </c>
      <c r="HX448">
        <f>SUMPRODUCT((MOD(COLUMN($M448:$HR448)-COLUMN($M448),6)=0)*ISNUMBER($M448:$HR448)*($M448:$HR448&gt;=RESUMEN!$C$26)*($M448:$HR448&lt;=RESUMEN!$C$27))</f>
        <v>0</v>
      </c>
    </row>
    <row r="449">
      <c r="B449">
        <f>VENTAS!A448</f>
        <v>446</v>
      </c>
      <c r="C449" t="str">
        <f>VENTAS!B448</f>
        <v>LC2 - 41 - 19</v>
      </c>
      <c r="D449" t="str">
        <f>VENTAS!C448</f>
        <v>VENDIDO</v>
      </c>
      <c r="E449">
        <f>VENTAS!D448</f>
        <v>27000000</v>
      </c>
      <c r="F449">
        <f>VENTAS!J448</f>
        <v>23000000</v>
      </c>
      <c r="G449">
        <f>VENTAS!F448</f>
        <v>45855</v>
      </c>
      <c r="H449">
        <f>VENTAS!K448</f>
        <v>24</v>
      </c>
      <c r="I449" t="str">
        <f>VENTAS!M448</f>
        <v xml:space="preserve">17 DE CADA MES </v>
      </c>
      <c r="J449">
        <f>VENTAS!L448</f>
        <v>958333.3333333334</v>
      </c>
      <c r="K449">
        <f>IF(N($H449)&lt;1,"",$G449+31)</f>
        <v>45886</v>
      </c>
      <c r="L449">
        <f>IF(K449="","",TODAY()-K449)</f>
        <v>432</v>
      </c>
      <c r="M449">
        <v>45917</v>
      </c>
      <c r="N449">
        <v>958400</v>
      </c>
      <c r="O449" t="str">
        <f>IF(K449="","SIN ESTADO",IF(M449&lt;&gt;"","PAGA",IF(L449&gt;0,"VENCIDA",IF(L449&gt;=-5,"POR VENCER","AL DÍA"))))</f>
        <v>PAGA</v>
      </c>
      <c r="P449" t="str">
        <v>CHEQUE</v>
      </c>
      <c r="Q449">
        <f>IF(N($H449)&lt;2,"",IF(K449="","",K449+31))</f>
        <v>45917</v>
      </c>
      <c r="R449">
        <f>IF(Q449="","",TODAY()-Q449)</f>
        <v>401</v>
      </c>
      <c r="S449">
        <v>46232</v>
      </c>
      <c r="T449">
        <v>958400</v>
      </c>
      <c r="U449" t="str">
        <f>IF(Q449="","SIN ESTADO",IF(S449&lt;&gt;"","PAGA",IF(R449&gt;0,"VENCIDA",IF(R449&gt;=-5,"POR VENCER","AL DÍA"))))</f>
        <v>PAGA</v>
      </c>
      <c r="V449" t="str">
        <v>TRANSFERENCIA</v>
      </c>
      <c r="W449">
        <f>IF(N($H449)&lt;3,"",IF(Q449="","",Q449+31))</f>
        <v>45948</v>
      </c>
      <c r="X449">
        <f>IF(W449="","",TODAY()-W449)</f>
        <v>370</v>
      </c>
      <c r="Y449">
        <v>46236</v>
      </c>
      <c r="Z449">
        <v>958400</v>
      </c>
      <c r="AA449" t="str">
        <f>IF(W449="","SIN ESTADO",IF(Y449&lt;&gt;"","PAGA",IF(X449&gt;0,"VENCIDA",IF(X449&gt;=-5,"POR VENCER","AL DÍA"))))</f>
        <v>PAGA</v>
      </c>
      <c r="AB449" t="str">
        <v>TRANSFERENCIA</v>
      </c>
      <c r="AC449">
        <f>IF(N($H449)&lt;4,"",IF(W449="","",W449+31))</f>
        <v>45979</v>
      </c>
      <c r="AD449">
        <f>IF(AC449="","",TODAY()-AC449)</f>
        <v>339</v>
      </c>
      <c r="AG449" t="str">
        <f>IF(AC449="","SIN ESTADO",IF(AE449&lt;&gt;"","PAGA",IF(AD449&gt;0,"VENCIDA",IF(AD449&gt;=-5,"POR VENCER","AL DÍA"))))</f>
        <v>VENCIDA</v>
      </c>
      <c r="AI449">
        <f>IF(N($H449)&lt;5,"",IF(AC449="","",AC449+31))</f>
        <v>46010</v>
      </c>
      <c r="AJ449">
        <f>IF(AI449="","",TODAY()-AI449)</f>
        <v>308</v>
      </c>
      <c r="AM449" t="str">
        <f>IF(AI449="","SIN ESTADO",IF(AK449&lt;&gt;"","PAGA",IF(AJ449&gt;0,"VENCIDA",IF(AJ449&gt;=-5,"POR VENCER","AL DÍA"))))</f>
        <v>VENCIDA</v>
      </c>
      <c r="AO449">
        <f>IF(N($H449)&lt;6,"",IF(AI449="","",AI449+31))</f>
        <v>46041</v>
      </c>
      <c r="AP449">
        <f>IF(AO449="","",TODAY()-AO449)</f>
        <v>277</v>
      </c>
      <c r="AS449" t="str">
        <f>IF(AO449="","SIN ESTADO",IF(AQ449&lt;&gt;"","PAGA",IF(AP449&gt;0,"VENCIDA",IF(AP449&gt;=-5,"POR VENCER","AL DÍA"))))</f>
        <v>VENCIDA</v>
      </c>
      <c r="AU449">
        <f>IF(N($H449)&lt;7,"",IF(AO449="","",AO449+31))</f>
        <v>46072</v>
      </c>
      <c r="AV449">
        <f>IF(AU449="","",TODAY()-AU449)</f>
        <v>246</v>
      </c>
      <c r="AY449" t="str">
        <f>IF(AU449="","SIN ESTADO",IF(AW449&lt;&gt;"","PAGA",IF(AV449&gt;0,"VENCIDA",IF(AV449&gt;=-5,"POR VENCER","AL DÍA"))))</f>
        <v>VENCIDA</v>
      </c>
      <c r="BA449">
        <f>IF(N($H449)&lt;8,"",IF(AU449="","",AU449+31))</f>
        <v>46103</v>
      </c>
      <c r="BB449">
        <f>IF(BA449="","",TODAY()-BA449)</f>
        <v>215</v>
      </c>
      <c r="BE449" t="str">
        <f>IF(BA449="","SIN ESTADO",IF(BC449&lt;&gt;"","PAGA",IF(BB449&gt;0,"VENCIDA",IF(BB449&gt;=-5,"POR VENCER","AL DÍA"))))</f>
        <v>VENCIDA</v>
      </c>
      <c r="BG449">
        <f>IF(N($H449)&lt;9,"",IF(BA449="","",BA449+31))</f>
        <v>46134</v>
      </c>
      <c r="BH449">
        <f>IF(BG449="","",TODAY()-BG449)</f>
        <v>184</v>
      </c>
      <c r="BK449" t="str">
        <f>IF(BG449="","SIN ESTADO",IF(BI449&lt;&gt;"","PAGA",IF(BH449&gt;0,"VENCIDA",IF(BH449&gt;=-5,"POR VENCER","AL DÍA"))))</f>
        <v>VENCIDA</v>
      </c>
      <c r="BM449">
        <f>IF(N($H449)&lt;10,"",IF(BG449="","",BG449+31))</f>
        <v>46165</v>
      </c>
      <c r="BN449">
        <f>IF(BM449="","",TODAY()-BM449)</f>
        <v>153</v>
      </c>
      <c r="BQ449" t="str">
        <f>IF(BM449="","SIN ESTADO",IF(BO449&lt;&gt;"","PAGA",IF(BN449&gt;0,"VENCIDA",IF(BN449&gt;=-5,"POR VENCER","AL DÍA"))))</f>
        <v>VENCIDA</v>
      </c>
      <c r="BS449">
        <f>IF(N($H449)&lt;11,"",IF(BM449="","",BM449+31))</f>
        <v>46196</v>
      </c>
      <c r="BT449">
        <f>IF(BS449="","",TODAY()-BS449)</f>
        <v>122</v>
      </c>
      <c r="BW449" t="str">
        <f>IF(BS449="","SIN ESTADO",IF(BU449&lt;&gt;"","PAGA",IF(BT449&gt;0,"VENCIDA",IF(BT449&gt;=-5,"POR VENCER","AL DÍA"))))</f>
        <v>VENCIDA</v>
      </c>
      <c r="BY449">
        <f>IF(N($H449)&lt;12,"",IF(BS449="","",BS449+31))</f>
        <v>46227</v>
      </c>
      <c r="BZ449">
        <f>IF(BY449="","",TODAY()-BY449)</f>
        <v>91</v>
      </c>
      <c r="CC449" t="str">
        <f>IF(BY449="","SIN ESTADO",IF(CA449&lt;&gt;"","PAGA",IF(BZ449&gt;0,"VENCIDA",IF(BZ449&gt;=-5,"POR VENCER","AL DÍA"))))</f>
        <v>VENCIDA</v>
      </c>
      <c r="CE449">
        <f>IF(N($H449)&lt;13,"",IF(BY449="","",BY449+31))</f>
        <v>46258</v>
      </c>
      <c r="CF449">
        <f>IF(CE449="","",TODAY()-CE449)</f>
        <v>60</v>
      </c>
      <c r="CI449" t="str">
        <f>IF(CE449="","SIN ESTADO",IF(CG449&lt;&gt;"","PAGA",IF(CF449&gt;0,"VENCIDA",IF(CF449&gt;=-5,"POR VENCER","AL DÍA"))))</f>
        <v>VENCIDA</v>
      </c>
      <c r="CK449">
        <f>IF(N($H449)&lt;14,"",IF(CE449="","",CE449+31))</f>
        <v>46289</v>
      </c>
      <c r="CL449">
        <f>IF(CK449="","",TODAY()-CK449)</f>
        <v>29</v>
      </c>
      <c r="CO449" t="str">
        <f>IF(CK449="","SIN ESTADO",IF(CM449&lt;&gt;"","PAGA",IF(CL449&gt;0,"VENCIDA",IF(CL449&gt;=-5,"POR VENCER","AL DÍA"))))</f>
        <v>VENCIDA</v>
      </c>
      <c r="CQ449">
        <f>IF(N($H449)&lt;15,"",IF(CK449="","",CK449+31))</f>
        <v>46320</v>
      </c>
      <c r="CR449">
        <f>IF(CQ449="","",TODAY()-CQ449)</f>
        <v>-2</v>
      </c>
      <c r="CU449" t="str">
        <f>IF(CQ449="","SIN ESTADO",IF(CS449&lt;&gt;"","PAGA",IF(CR449&gt;0,"VENCIDA",IF(CR449&gt;=-5,"POR VENCER","AL DÍA"))))</f>
        <v>POR VENCER</v>
      </c>
      <c r="CW449">
        <f>IF(N($H449)&lt;16,"",IF(CQ449="","",CQ449+31))</f>
        <v>46351</v>
      </c>
      <c r="CX449">
        <f>IF(CW449="","",TODAY()-CW449)</f>
        <v>-33</v>
      </c>
      <c r="DA449" t="str">
        <f>IF(CW449="","SIN ESTADO",IF(CY449&lt;&gt;"","PAGA",IF(CX449&gt;0,"VENCIDA",IF(CX449&gt;=-5,"POR VENCER","AL DÍA"))))</f>
        <v>AL DÍA</v>
      </c>
      <c r="DC449">
        <f>IF(N($H449)&lt;17,"",IF(CW449="","",CW449+31))</f>
        <v>46382</v>
      </c>
      <c r="DD449">
        <f>IF(DC449="","",TODAY()-DC449)</f>
        <v>-64</v>
      </c>
      <c r="DG449" t="str">
        <f>IF(DC449="","SIN ESTADO",IF(DE449&lt;&gt;"","PAGA",IF(DD449&gt;0,"VENCIDA",IF(DD449&gt;=-5,"POR VENCER","AL DÍA"))))</f>
        <v>AL DÍA</v>
      </c>
      <c r="DI449">
        <f>IF(N($H449)&lt;18,"",IF(DC449="","",DC449+31))</f>
        <v>46413</v>
      </c>
      <c r="DJ449">
        <f>IF(DI449="","",TODAY()-DI449)</f>
        <v>-95</v>
      </c>
      <c r="DM449" t="str">
        <f>IF(DI449="","SIN ESTADO",IF(DK449&lt;&gt;"","PAGA",IF(DJ449&gt;0,"VENCIDA",IF(DJ449&gt;=-5,"POR VENCER","AL DÍA"))))</f>
        <v>AL DÍA</v>
      </c>
      <c r="DO449">
        <f>IF(N($H449)&lt;19,"",IF(DI449="","",DI449+31))</f>
        <v>46444</v>
      </c>
      <c r="DP449">
        <f>IF(DO449="","",TODAY()-DO449)</f>
        <v>-126</v>
      </c>
      <c r="DS449" t="str">
        <f>IF(DO449="","SIN ESTADO",IF(DQ449&lt;&gt;"","PAGA",IF(DP449&gt;0,"VENCIDA",IF(DP449&gt;=-5,"POR VENCER","AL DÍA"))))</f>
        <v>AL DÍA</v>
      </c>
      <c r="DU449">
        <f>IF(N($H449)&lt;20,"",IF(DO449="","",DO449+31))</f>
        <v>46475</v>
      </c>
      <c r="DV449">
        <f>IF(DU449="","",TODAY()-DU449)</f>
        <v>-157</v>
      </c>
      <c r="DY449" t="str">
        <f>IF(DU449="","SIN ESTADO",IF(DW449&lt;&gt;"","PAGA",IF(DV449&gt;0,"VENCIDA",IF(DV449&gt;=-5,"POR VENCER","AL DÍA"))))</f>
        <v>AL DÍA</v>
      </c>
      <c r="EA449">
        <f>IF(N($H449)&lt;21,"",IF(DU449="","",DU449+31))</f>
        <v>46506</v>
      </c>
      <c r="EB449">
        <f>IF(EA449="","",TODAY()-EA449)</f>
        <v>-188</v>
      </c>
      <c r="EE449" t="str">
        <f>IF(EA449="","SIN ESTADO",IF(EC449&lt;&gt;"","PAGA",IF(EB449&gt;0,"VENCIDA",IF(EB449&gt;=-5,"POR VENCER","AL DÍA"))))</f>
        <v>AL DÍA</v>
      </c>
      <c r="EG449">
        <f>IF(N($H449)&lt;22,"",IF(EA449="","",EA449+31))</f>
        <v>46537</v>
      </c>
      <c r="EH449">
        <f>IF(EG449="","",TODAY()-EG449)</f>
        <v>-219</v>
      </c>
      <c r="EK449" t="str">
        <f>IF(EG449="","SIN ESTADO",IF(EI449&lt;&gt;"","PAGA",IF(EH449&gt;0,"VENCIDA",IF(EH449&gt;=-5,"POR VENCER","AL DÍA"))))</f>
        <v>AL DÍA</v>
      </c>
      <c r="EM449">
        <f>IF(N($H449)&lt;23,"",IF(EG449="","",EG449+31))</f>
        <v>46568</v>
      </c>
      <c r="EN449">
        <f>IF(EM449="","",TODAY()-EM449)</f>
        <v>-250</v>
      </c>
      <c r="EQ449" t="str">
        <f>IF(EM449="","SIN ESTADO",IF(EO449&lt;&gt;"","PAGA",IF(EN449&gt;0,"VENCIDA",IF(EN449&gt;=-5,"POR VENCER","AL DÍA"))))</f>
        <v>AL DÍA</v>
      </c>
      <c r="ES449">
        <f>IF(N($H449)&lt;24,"",IF(EM449="","",EM449+31))</f>
        <v>46599</v>
      </c>
      <c r="ET449">
        <f>IF(ES449="","",TODAY()-ES449)</f>
        <v>-281</v>
      </c>
      <c r="EW449" t="str">
        <f>IF(ES449="","SIN ESTADO",IF(EU449&lt;&gt;"","PAGA",IF(ET449&gt;0,"VENCIDA",IF(ET449&gt;=-5,"POR VENCER","AL DÍA"))))</f>
        <v>AL DÍA</v>
      </c>
      <c r="EY449" t="str">
        <f>IF(N($H449)&lt;25,"",IF(ES449="","",ES449+31))</f>
        <v/>
      </c>
      <c r="EZ449" t="str">
        <f>IF(EY449="","",TODAY()-EY449)</f>
        <v/>
      </c>
      <c r="FC449" t="str">
        <f>IF(EY449="","SIN ESTADO",IF(FA449&lt;&gt;"","PAGA",IF(EZ449&gt;0,"VENCIDA",IF(EZ449&gt;=-5,"POR VENCER","AL DÍA"))))</f>
        <v>SIN ESTADO</v>
      </c>
      <c r="FE449" t="str">
        <f>IF(N($H449)&lt;26,"",IF(EY449="","",EY449+31))</f>
        <v/>
      </c>
      <c r="FF449" t="str">
        <f>IF(FE449="","",TODAY()-FE449)</f>
        <v/>
      </c>
      <c r="FI449" t="str">
        <f>IF(FE449="","SIN ESTADO",IF(FG449&lt;&gt;"","PAGA",IF(FF449&gt;0,"VENCIDA",IF(FF449&gt;=-5,"POR VENCER","AL DÍA"))))</f>
        <v>SIN ESTADO</v>
      </c>
      <c r="FK449" t="str">
        <f>IF(N($H449)&lt;27,"",IF(FE449="","",FE449+31))</f>
        <v/>
      </c>
      <c r="FL449" t="str">
        <f>IF(FK449="","",TODAY()-FK449)</f>
        <v/>
      </c>
      <c r="FO449" t="str">
        <f>IF(FK449="","SIN ESTADO",IF(FM449&lt;&gt;"","PAGA",IF(FL449&gt;0,"VENCIDA",IF(FL449&gt;=-5,"POR VENCER","AL DÍA"))))</f>
        <v>SIN ESTADO</v>
      </c>
      <c r="FQ449" t="str">
        <f>IF(N($H449)&lt;28,"",IF(FK449="","",FK449+31))</f>
        <v/>
      </c>
      <c r="FR449" t="str">
        <f>IF(FQ449="","",TODAY()-FQ449)</f>
        <v/>
      </c>
      <c r="FU449" t="str">
        <f>IF(FQ449="","SIN ESTADO",IF(FS449&lt;&gt;"","PAGA",IF(FR449&gt;0,"VENCIDA",IF(FR449&gt;=-5,"POR VENCER","AL DÍA"))))</f>
        <v>SIN ESTADO</v>
      </c>
      <c r="FW449" t="str">
        <f>IF(N($H449)&lt;29,"",IF(FQ449="","",FQ449+31))</f>
        <v/>
      </c>
      <c r="FX449" t="str">
        <f>IF(FW449="","",TODAY()-FW449)</f>
        <v/>
      </c>
      <c r="GA449" t="str">
        <f>IF(FW449="","SIN ESTADO",IF(FY449&lt;&gt;"","PAGA",IF(FX449&gt;0,"VENCIDA",IF(FX449&gt;=-5,"POR VENCER","AL DÍA"))))</f>
        <v>SIN ESTADO</v>
      </c>
      <c r="GC449" t="str">
        <f>IF(N($H449)&lt;30,"",IF(FW449="","",FW449+31))</f>
        <v/>
      </c>
      <c r="GD449" t="str">
        <f>IF(GC449="","",TODAY()-GC449)</f>
        <v/>
      </c>
      <c r="GG449" t="str">
        <f>IF(GC449="","SIN ESTADO",IF(GE449&lt;&gt;"","PAGA",IF(GD449&gt;0,"VENCIDA",IF(GD449&gt;=-5,"POR VENCER","AL DÍA"))))</f>
        <v>SIN ESTADO</v>
      </c>
      <c r="GI449" t="str">
        <f>IF(N($H449)&lt;31,"",IF(GC449="","",GC449+31))</f>
        <v/>
      </c>
      <c r="GJ449" t="str">
        <f>IF(GI449="","",TODAY()-GI449)</f>
        <v/>
      </c>
      <c r="GM449" t="str">
        <f>IF(GI449="","SIN ESTADO",IF(GK449&lt;&gt;"","PAGA",IF(GJ449&gt;0,"VENCIDA",IF(GJ449&gt;=-5,"POR VENCER","AL DÍA"))))</f>
        <v>SIN ESTADO</v>
      </c>
      <c r="GO449" t="str">
        <f>IF(N($H449)&lt;32,"",IF(GI449="","",GI449+31))</f>
        <v/>
      </c>
      <c r="GP449" t="str">
        <f>IF(GO449="","",TODAY()-GO449)</f>
        <v/>
      </c>
      <c r="GS449" t="str">
        <f>IF(GO449="","SIN ESTADO",IF(GQ449&lt;&gt;"","PAGA",IF(GP449&gt;0,"VENCIDA",IF(GP449&gt;=-5,"POR VENCER","AL DÍA"))))</f>
        <v>SIN ESTADO</v>
      </c>
      <c r="GU449" t="str">
        <f>IF(N($H449)&lt;33,"",IF(GO449="","",GO449+31))</f>
        <v/>
      </c>
      <c r="GV449" t="str">
        <f>IF(GU449="","",TODAY()-GU449)</f>
        <v/>
      </c>
      <c r="GY449" t="str">
        <f>IF(GU449="","SIN ESTADO",IF(GW449&lt;&gt;"","PAGA",IF(GV449&gt;0,"VENCIDA",IF(GV449&gt;=-5,"POR VENCER","AL DÍA"))))</f>
        <v>SIN ESTADO</v>
      </c>
      <c r="HA449" t="str">
        <f>IF(N($H449)&lt;34,"",IF(GU449="","",GU449+31))</f>
        <v/>
      </c>
      <c r="HB449" t="str">
        <f>IF(HA449="","",TODAY()-HA449)</f>
        <v/>
      </c>
      <c r="HE449" t="str">
        <f>IF(HA449="","SIN ESTADO",IF(HC449&lt;&gt;"","PAGA",IF(HB449&gt;0,"VENCIDA",IF(HB449&gt;=-5,"POR VENCER","AL DÍA"))))</f>
        <v>SIN ESTADO</v>
      </c>
      <c r="HG449" t="str">
        <f>IF(N($H449)&lt;35,"",IF(HA449="","",HA449+31))</f>
        <v/>
      </c>
      <c r="HH449" t="str">
        <f>IF(HG449="","",TODAY()-HG449)</f>
        <v/>
      </c>
      <c r="HK449" t="str">
        <f>IF(HG449="","SIN ESTADO",IF(HI449&lt;&gt;"","PAGA",IF(HH449&gt;0,"VENCIDA",IF(HH449&gt;=-5,"POR VENCER","AL DÍA"))))</f>
        <v>SIN ESTADO</v>
      </c>
      <c r="HM449" t="str">
        <f>IF(N($H449)&lt;36,"",IF(HG449="","",HG449+31))</f>
        <v/>
      </c>
      <c r="HN449" t="str">
        <f>IF(HM449="","",TODAY()-HM449)</f>
        <v/>
      </c>
      <c r="HQ449" t="str">
        <f>IF(HM449="","SIN ESTADO",IF(HO449&lt;&gt;"","PAGA",IF(HN449&gt;0,"VENCIDA",IF(HN449&gt;=-5,"POR VENCER","AL DÍA"))))</f>
        <v>SIN ESTADO</v>
      </c>
      <c r="HS449">
        <f>N449+T449+Z449+AF449+AL449+AR449+AX449+BD449+BJ449+BP449+BV449+CB449+CH449+CN449+CT449+CZ449+DF449+DL449+DR449+DX449+ED449+EJ449+EP449+EV449+FB449+FH449+FN449+FT449+FZ449+GF449+GL449+GR449+GX449+HD449+HJ449+HP449</f>
        <v>2875200</v>
      </c>
      <c r="HU449">
        <f>IFERROR(N($J449),0)</f>
        <v>958333.3333333334</v>
      </c>
      <c r="HW449">
        <f>SUMPRODUCT((MOD(COLUMN($M449:$HR449)-COLUMN($M449),6)=0)*ISNUMBER($M449:$HR449)*($M449:$HR449&gt;=RESUMEN!$C$26)*($M449:$HR449&lt;=RESUMEN!$C$27)*IFERROR(N($N449:$HS449),0))</f>
        <v>958400</v>
      </c>
      <c r="HX449">
        <f>SUMPRODUCT((MOD(COLUMN($M449:$HR449)-COLUMN($M449),6)=0)*ISNUMBER($M449:$HR449)*($M449:$HR449&gt;=RESUMEN!$C$26)*($M449:$HR449&lt;=RESUMEN!$C$27))</f>
        <v>1</v>
      </c>
    </row>
    <row r="450">
      <c r="B450">
        <f>VENTAS!A449</f>
        <v>447</v>
      </c>
      <c r="C450" t="str">
        <f>VENTAS!B449</f>
        <v xml:space="preserve">LC2 - 41 - 20 </v>
      </c>
      <c r="D450" t="str">
        <f>VENTAS!C449</f>
        <v>VENDIDO</v>
      </c>
      <c r="E450">
        <f>VENTAS!D449</f>
        <v>37209000</v>
      </c>
      <c r="F450">
        <f>VENTAS!J449</f>
        <v>33209000</v>
      </c>
      <c r="G450">
        <f>VENTAS!F449</f>
        <v>46073</v>
      </c>
      <c r="H450">
        <f>VENTAS!K449</f>
        <v>24</v>
      </c>
      <c r="I450" t="str">
        <f>VENTAS!M449</f>
        <v xml:space="preserve">20 DE CADA MES </v>
      </c>
      <c r="J450">
        <f>VENTAS!L449</f>
        <v>1383708.3333333333</v>
      </c>
      <c r="K450">
        <f>IF(N($H450)&lt;1,"",$G450+31)</f>
        <v>46104</v>
      </c>
      <c r="L450">
        <f>IF(K450="","",TODAY()-K450)</f>
        <v>214</v>
      </c>
      <c r="M450">
        <v>46108</v>
      </c>
      <c r="N450">
        <v>1384000</v>
      </c>
      <c r="O450" t="str">
        <f>IF(K450="","SIN ESTADO",IF(M450&lt;&gt;"","PAGA",IF(L450&gt;0,"VENCIDA",IF(L450&gt;=-5,"POR VENCER","AL DÍA"))))</f>
        <v>PAGA</v>
      </c>
      <c r="P450" t="str">
        <v>TRANSFERENCIA</v>
      </c>
      <c r="Q450">
        <f>IF(N($H450)&lt;2,"",IF(K450="","",K450+31))</f>
        <v>46135</v>
      </c>
      <c r="R450">
        <f>IF(Q450="","",TODAY()-Q450)</f>
        <v>183</v>
      </c>
      <c r="S450">
        <v>46141</v>
      </c>
      <c r="T450">
        <v>1384000</v>
      </c>
      <c r="U450" t="str">
        <f>IF(Q450="","SIN ESTADO",IF(S450&lt;&gt;"","PAGA",IF(R450&gt;0,"VENCIDA",IF(R450&gt;=-5,"POR VENCER","AL DÍA"))))</f>
        <v>PAGA</v>
      </c>
      <c r="V450" t="str">
        <v>TRANSFERENCIA</v>
      </c>
      <c r="W450">
        <f>IF(N($H450)&lt;3,"",IF(Q450="","",Q450+31))</f>
        <v>46166</v>
      </c>
      <c r="X450">
        <f>IF(W450="","",TODAY()-W450)</f>
        <v>152</v>
      </c>
      <c r="Y450">
        <v>46174</v>
      </c>
      <c r="Z450">
        <v>1384000</v>
      </c>
      <c r="AA450" t="str">
        <f>IF(W450="","SIN ESTADO",IF(Y450&lt;&gt;"","PAGA",IF(X450&gt;0,"VENCIDA",IF(X450&gt;=-5,"POR VENCER","AL DÍA"))))</f>
        <v>PAGA</v>
      </c>
      <c r="AB450" t="str">
        <v>TRANSFERENCIA</v>
      </c>
      <c r="AC450">
        <f>IF(N($H450)&lt;4,"",IF(W450="","",W450+31))</f>
        <v>46197</v>
      </c>
      <c r="AD450">
        <f>IF(AC450="","",TODAY()-AC450)</f>
        <v>121</v>
      </c>
      <c r="AE450">
        <v>46184</v>
      </c>
      <c r="AF450">
        <v>1384000</v>
      </c>
      <c r="AG450" t="str">
        <f>IF(AC450="","SIN ESTADO",IF(AE450&lt;&gt;"","PAGA",IF(AD450&gt;0,"VENCIDA",IF(AD450&gt;=-5,"POR VENCER","AL DÍA"))))</f>
        <v>PAGA</v>
      </c>
      <c r="AH450" t="str">
        <v>TRANSFERENCIA</v>
      </c>
      <c r="AI450">
        <f>IF(N($H450)&lt;5,"",IF(AC450="","",AC450+31))</f>
        <v>46228</v>
      </c>
      <c r="AJ450">
        <f>IF(AI450="","",TODAY()-AI450)</f>
        <v>90</v>
      </c>
      <c r="AK450">
        <v>46244</v>
      </c>
      <c r="AL450">
        <v>1384000</v>
      </c>
      <c r="AM450" t="str">
        <f>IF(AI450="","SIN ESTADO",IF(AK450&lt;&gt;"","PAGA",IF(AJ450&gt;0,"VENCIDA",IF(AJ450&gt;=-5,"POR VENCER","AL DÍA"))))</f>
        <v>PAGA</v>
      </c>
      <c r="AN450" t="str">
        <v>TRANSFERENCIA</v>
      </c>
      <c r="AO450">
        <f>IF(N($H450)&lt;6,"",IF(AI450="","",AI450+31))</f>
        <v>46259</v>
      </c>
      <c r="AP450">
        <f>IF(AO450="","",TODAY()-AO450)</f>
        <v>59</v>
      </c>
      <c r="AS450" t="str">
        <f>IF(AO450="","SIN ESTADO",IF(AQ450&lt;&gt;"","PAGA",IF(AP450&gt;0,"VENCIDA",IF(AP450&gt;=-5,"POR VENCER","AL DÍA"))))</f>
        <v>VENCIDA</v>
      </c>
      <c r="AU450">
        <f>IF(N($H450)&lt;7,"",IF(AO450="","",AO450+31))</f>
        <v>46290</v>
      </c>
      <c r="AV450">
        <f>IF(AU450="","",TODAY()-AU450)</f>
        <v>28</v>
      </c>
      <c r="AY450" t="str">
        <f>IF(AU450="","SIN ESTADO",IF(AW450&lt;&gt;"","PAGA",IF(AV450&gt;0,"VENCIDA",IF(AV450&gt;=-5,"POR VENCER","AL DÍA"))))</f>
        <v>VENCIDA</v>
      </c>
      <c r="BA450">
        <f>IF(N($H450)&lt;8,"",IF(AU450="","",AU450+31))</f>
        <v>46321</v>
      </c>
      <c r="BB450">
        <f>IF(BA450="","",TODAY()-BA450)</f>
        <v>-3</v>
      </c>
      <c r="BE450" t="str">
        <f>IF(BA450="","SIN ESTADO",IF(BC450&lt;&gt;"","PAGA",IF(BB450&gt;0,"VENCIDA",IF(BB450&gt;=-5,"POR VENCER","AL DÍA"))))</f>
        <v>POR VENCER</v>
      </c>
      <c r="BG450">
        <f>IF(N($H450)&lt;9,"",IF(BA450="","",BA450+31))</f>
        <v>46352</v>
      </c>
      <c r="BH450">
        <f>IF(BG450="","",TODAY()-BG450)</f>
        <v>-34</v>
      </c>
      <c r="BK450" t="str">
        <f>IF(BG450="","SIN ESTADO",IF(BI450&lt;&gt;"","PAGA",IF(BH450&gt;0,"VENCIDA",IF(BH450&gt;=-5,"POR VENCER","AL DÍA"))))</f>
        <v>AL DÍA</v>
      </c>
      <c r="BM450">
        <f>IF(N($H450)&lt;10,"",IF(BG450="","",BG450+31))</f>
        <v>46383</v>
      </c>
      <c r="BN450">
        <f>IF(BM450="","",TODAY()-BM450)</f>
        <v>-65</v>
      </c>
      <c r="BQ450" t="str">
        <f>IF(BM450="","SIN ESTADO",IF(BO450&lt;&gt;"","PAGA",IF(BN450&gt;0,"VENCIDA",IF(BN450&gt;=-5,"POR VENCER","AL DÍA"))))</f>
        <v>AL DÍA</v>
      </c>
      <c r="BS450">
        <f>IF(N($H450)&lt;11,"",IF(BM450="","",BM450+31))</f>
        <v>46414</v>
      </c>
      <c r="BT450">
        <f>IF(BS450="","",TODAY()-BS450)</f>
        <v>-96</v>
      </c>
      <c r="BW450" t="str">
        <f>IF(BS450="","SIN ESTADO",IF(BU450&lt;&gt;"","PAGA",IF(BT450&gt;0,"VENCIDA",IF(BT450&gt;=-5,"POR VENCER","AL DÍA"))))</f>
        <v>AL DÍA</v>
      </c>
      <c r="BY450">
        <f>IF(N($H450)&lt;12,"",IF(BS450="","",BS450+31))</f>
        <v>46445</v>
      </c>
      <c r="BZ450">
        <f>IF(BY450="","",TODAY()-BY450)</f>
        <v>-127</v>
      </c>
      <c r="CC450" t="str">
        <f>IF(BY450="","SIN ESTADO",IF(CA450&lt;&gt;"","PAGA",IF(BZ450&gt;0,"VENCIDA",IF(BZ450&gt;=-5,"POR VENCER","AL DÍA"))))</f>
        <v>AL DÍA</v>
      </c>
      <c r="CE450">
        <f>IF(N($H450)&lt;13,"",IF(BY450="","",BY450+31))</f>
        <v>46476</v>
      </c>
      <c r="CF450">
        <f>IF(CE450="","",TODAY()-CE450)</f>
        <v>-158</v>
      </c>
      <c r="CI450" t="str">
        <f>IF(CE450="","SIN ESTADO",IF(CG450&lt;&gt;"","PAGA",IF(CF450&gt;0,"VENCIDA",IF(CF450&gt;=-5,"POR VENCER","AL DÍA"))))</f>
        <v>AL DÍA</v>
      </c>
      <c r="CK450">
        <f>IF(N($H450)&lt;14,"",IF(CE450="","",CE450+31))</f>
        <v>46507</v>
      </c>
      <c r="CL450">
        <f>IF(CK450="","",TODAY()-CK450)</f>
        <v>-189</v>
      </c>
      <c r="CO450" t="str">
        <f>IF(CK450="","SIN ESTADO",IF(CM450&lt;&gt;"","PAGA",IF(CL450&gt;0,"VENCIDA",IF(CL450&gt;=-5,"POR VENCER","AL DÍA"))))</f>
        <v>AL DÍA</v>
      </c>
      <c r="CQ450">
        <f>IF(N($H450)&lt;15,"",IF(CK450="","",CK450+31))</f>
        <v>46538</v>
      </c>
      <c r="CR450">
        <f>IF(CQ450="","",TODAY()-CQ450)</f>
        <v>-220</v>
      </c>
      <c r="CU450" t="str">
        <f>IF(CQ450="","SIN ESTADO",IF(CS450&lt;&gt;"","PAGA",IF(CR450&gt;0,"VENCIDA",IF(CR450&gt;=-5,"POR VENCER","AL DÍA"))))</f>
        <v>AL DÍA</v>
      </c>
      <c r="CW450">
        <f>IF(N($H450)&lt;16,"",IF(CQ450="","",CQ450+31))</f>
        <v>46569</v>
      </c>
      <c r="CX450">
        <f>IF(CW450="","",TODAY()-CW450)</f>
        <v>-251</v>
      </c>
      <c r="DA450" t="str">
        <f>IF(CW450="","SIN ESTADO",IF(CY450&lt;&gt;"","PAGA",IF(CX450&gt;0,"VENCIDA",IF(CX450&gt;=-5,"POR VENCER","AL DÍA"))))</f>
        <v>AL DÍA</v>
      </c>
      <c r="DC450">
        <f>IF(N($H450)&lt;17,"",IF(CW450="","",CW450+31))</f>
        <v>46600</v>
      </c>
      <c r="DD450">
        <f>IF(DC450="","",TODAY()-DC450)</f>
        <v>-282</v>
      </c>
      <c r="DG450" t="str">
        <f>IF(DC450="","SIN ESTADO",IF(DE450&lt;&gt;"","PAGA",IF(DD450&gt;0,"VENCIDA",IF(DD450&gt;=-5,"POR VENCER","AL DÍA"))))</f>
        <v>AL DÍA</v>
      </c>
      <c r="DI450">
        <f>IF(N($H450)&lt;18,"",IF(DC450="","",DC450+31))</f>
        <v>46631</v>
      </c>
      <c r="DJ450">
        <f>IF(DI450="","",TODAY()-DI450)</f>
        <v>-313</v>
      </c>
      <c r="DM450" t="str">
        <f>IF(DI450="","SIN ESTADO",IF(DK450&lt;&gt;"","PAGA",IF(DJ450&gt;0,"VENCIDA",IF(DJ450&gt;=-5,"POR VENCER","AL DÍA"))))</f>
        <v>AL DÍA</v>
      </c>
      <c r="DO450">
        <f>IF(N($H450)&lt;19,"",IF(DI450="","",DI450+31))</f>
        <v>46662</v>
      </c>
      <c r="DP450">
        <f>IF(DO450="","",TODAY()-DO450)</f>
        <v>-344</v>
      </c>
      <c r="DS450" t="str">
        <f>IF(DO450="","SIN ESTADO",IF(DQ450&lt;&gt;"","PAGA",IF(DP450&gt;0,"VENCIDA",IF(DP450&gt;=-5,"POR VENCER","AL DÍA"))))</f>
        <v>AL DÍA</v>
      </c>
      <c r="DU450">
        <f>IF(N($H450)&lt;20,"",IF(DO450="","",DO450+31))</f>
        <v>46693</v>
      </c>
      <c r="DV450">
        <f>IF(DU450="","",TODAY()-DU450)</f>
        <v>-375</v>
      </c>
      <c r="DY450" t="str">
        <f>IF(DU450="","SIN ESTADO",IF(DW450&lt;&gt;"","PAGA",IF(DV450&gt;0,"VENCIDA",IF(DV450&gt;=-5,"POR VENCER","AL DÍA"))))</f>
        <v>AL DÍA</v>
      </c>
      <c r="EA450">
        <f>IF(N($H450)&lt;21,"",IF(DU450="","",DU450+31))</f>
        <v>46724</v>
      </c>
      <c r="EB450">
        <f>IF(EA450="","",TODAY()-EA450)</f>
        <v>-406</v>
      </c>
      <c r="EE450" t="str">
        <f>IF(EA450="","SIN ESTADO",IF(EC450&lt;&gt;"","PAGA",IF(EB450&gt;0,"VENCIDA",IF(EB450&gt;=-5,"POR VENCER","AL DÍA"))))</f>
        <v>AL DÍA</v>
      </c>
      <c r="EG450">
        <f>IF(N($H450)&lt;22,"",IF(EA450="","",EA450+31))</f>
        <v>46755</v>
      </c>
      <c r="EH450">
        <f>IF(EG450="","",TODAY()-EG450)</f>
        <v>-437</v>
      </c>
      <c r="EK450" t="str">
        <f>IF(EG450="","SIN ESTADO",IF(EI450&lt;&gt;"","PAGA",IF(EH450&gt;0,"VENCIDA",IF(EH450&gt;=-5,"POR VENCER","AL DÍA"))))</f>
        <v>AL DÍA</v>
      </c>
      <c r="EM450">
        <f>IF(N($H450)&lt;23,"",IF(EG450="","",EG450+31))</f>
        <v>46786</v>
      </c>
      <c r="EN450">
        <f>IF(EM450="","",TODAY()-EM450)</f>
        <v>-468</v>
      </c>
      <c r="EQ450" t="str">
        <f>IF(EM450="","SIN ESTADO",IF(EO450&lt;&gt;"","PAGA",IF(EN450&gt;0,"VENCIDA",IF(EN450&gt;=-5,"POR VENCER","AL DÍA"))))</f>
        <v>AL DÍA</v>
      </c>
      <c r="ES450">
        <f>IF(N($H450)&lt;24,"",IF(EM450="","",EM450+31))</f>
        <v>46817</v>
      </c>
      <c r="ET450">
        <f>IF(ES450="","",TODAY()-ES450)</f>
        <v>-499</v>
      </c>
      <c r="EW450" t="str">
        <f>IF(ES450="","SIN ESTADO",IF(EU450&lt;&gt;"","PAGA",IF(ET450&gt;0,"VENCIDA",IF(ET450&gt;=-5,"POR VENCER","AL DÍA"))))</f>
        <v>AL DÍA</v>
      </c>
      <c r="EY450" t="str">
        <f>IF(N($H450)&lt;25,"",IF(ES450="","",ES450+31))</f>
        <v/>
      </c>
      <c r="EZ450" t="str">
        <f>IF(EY450="","",TODAY()-EY450)</f>
        <v/>
      </c>
      <c r="FC450" t="str">
        <f>IF(EY450="","SIN ESTADO",IF(FA450&lt;&gt;"","PAGA",IF(EZ450&gt;0,"VENCIDA",IF(EZ450&gt;=-5,"POR VENCER","AL DÍA"))))</f>
        <v>SIN ESTADO</v>
      </c>
      <c r="FE450" t="str">
        <f>IF(N($H450)&lt;26,"",IF(EY450="","",EY450+31))</f>
        <v/>
      </c>
      <c r="FF450" t="str">
        <f>IF(FE450="","",TODAY()-FE450)</f>
        <v/>
      </c>
      <c r="FI450" t="str">
        <f>IF(FE450="","SIN ESTADO",IF(FG450&lt;&gt;"","PAGA",IF(FF450&gt;0,"VENCIDA",IF(FF450&gt;=-5,"POR VENCER","AL DÍA"))))</f>
        <v>SIN ESTADO</v>
      </c>
      <c r="FK450" t="str">
        <f>IF(N($H450)&lt;27,"",IF(FE450="","",FE450+31))</f>
        <v/>
      </c>
      <c r="FL450" t="str">
        <f>IF(FK450="","",TODAY()-FK450)</f>
        <v/>
      </c>
      <c r="FO450" t="str">
        <f>IF(FK450="","SIN ESTADO",IF(FM450&lt;&gt;"","PAGA",IF(FL450&gt;0,"VENCIDA",IF(FL450&gt;=-5,"POR VENCER","AL DÍA"))))</f>
        <v>SIN ESTADO</v>
      </c>
      <c r="FQ450" t="str">
        <f>IF(N($H450)&lt;28,"",IF(FK450="","",FK450+31))</f>
        <v/>
      </c>
      <c r="FR450" t="str">
        <f>IF(FQ450="","",TODAY()-FQ450)</f>
        <v/>
      </c>
      <c r="FU450" t="str">
        <f>IF(FQ450="","SIN ESTADO",IF(FS450&lt;&gt;"","PAGA",IF(FR450&gt;0,"VENCIDA",IF(FR450&gt;=-5,"POR VENCER","AL DÍA"))))</f>
        <v>SIN ESTADO</v>
      </c>
      <c r="FW450" t="str">
        <f>IF(N($H450)&lt;29,"",IF(FQ450="","",FQ450+31))</f>
        <v/>
      </c>
      <c r="FX450" t="str">
        <f>IF(FW450="","",TODAY()-FW450)</f>
        <v/>
      </c>
      <c r="GA450" t="str">
        <f>IF(FW450="","SIN ESTADO",IF(FY450&lt;&gt;"","PAGA",IF(FX450&gt;0,"VENCIDA",IF(FX450&gt;=-5,"POR VENCER","AL DÍA"))))</f>
        <v>SIN ESTADO</v>
      </c>
      <c r="GC450" t="str">
        <f>IF(N($H450)&lt;30,"",IF(FW450="","",FW450+31))</f>
        <v/>
      </c>
      <c r="GD450" t="str">
        <f>IF(GC450="","",TODAY()-GC450)</f>
        <v/>
      </c>
      <c r="GG450" t="str">
        <f>IF(GC450="","SIN ESTADO",IF(GE450&lt;&gt;"","PAGA",IF(GD450&gt;0,"VENCIDA",IF(GD450&gt;=-5,"POR VENCER","AL DÍA"))))</f>
        <v>SIN ESTADO</v>
      </c>
      <c r="GI450" t="str">
        <f>IF(N($H450)&lt;31,"",IF(GC450="","",GC450+31))</f>
        <v/>
      </c>
      <c r="GJ450" t="str">
        <f>IF(GI450="","",TODAY()-GI450)</f>
        <v/>
      </c>
      <c r="GM450" t="str">
        <f>IF(GI450="","SIN ESTADO",IF(GK450&lt;&gt;"","PAGA",IF(GJ450&gt;0,"VENCIDA",IF(GJ450&gt;=-5,"POR VENCER","AL DÍA"))))</f>
        <v>SIN ESTADO</v>
      </c>
      <c r="GO450" t="str">
        <f>IF(N($H450)&lt;32,"",IF(GI450="","",GI450+31))</f>
        <v/>
      </c>
      <c r="GP450" t="str">
        <f>IF(GO450="","",TODAY()-GO450)</f>
        <v/>
      </c>
      <c r="GS450" t="str">
        <f>IF(GO450="","SIN ESTADO",IF(GQ450&lt;&gt;"","PAGA",IF(GP450&gt;0,"VENCIDA",IF(GP450&gt;=-5,"POR VENCER","AL DÍA"))))</f>
        <v>SIN ESTADO</v>
      </c>
      <c r="GU450" t="str">
        <f>IF(N($H450)&lt;33,"",IF(GO450="","",GO450+31))</f>
        <v/>
      </c>
      <c r="GV450" t="str">
        <f>IF(GU450="","",TODAY()-GU450)</f>
        <v/>
      </c>
      <c r="GY450" t="str">
        <f>IF(GU450="","SIN ESTADO",IF(GW450&lt;&gt;"","PAGA",IF(GV450&gt;0,"VENCIDA",IF(GV450&gt;=-5,"POR VENCER","AL DÍA"))))</f>
        <v>SIN ESTADO</v>
      </c>
      <c r="HA450" t="str">
        <f>IF(N($H450)&lt;34,"",IF(GU450="","",GU450+31))</f>
        <v/>
      </c>
      <c r="HB450" t="str">
        <f>IF(HA450="","",TODAY()-HA450)</f>
        <v/>
      </c>
      <c r="HE450" t="str">
        <f>IF(HA450="","SIN ESTADO",IF(HC450&lt;&gt;"","PAGA",IF(HB450&gt;0,"VENCIDA",IF(HB450&gt;=-5,"POR VENCER","AL DÍA"))))</f>
        <v>SIN ESTADO</v>
      </c>
      <c r="HG450" t="str">
        <f>IF(N($H450)&lt;35,"",IF(HA450="","",HA450+31))</f>
        <v/>
      </c>
      <c r="HH450" t="str">
        <f>IF(HG450="","",TODAY()-HG450)</f>
        <v/>
      </c>
      <c r="HK450" t="str">
        <f>IF(HG450="","SIN ESTADO",IF(HI450&lt;&gt;"","PAGA",IF(HH450&gt;0,"VENCIDA",IF(HH450&gt;=-5,"POR VENCER","AL DÍA"))))</f>
        <v>SIN ESTADO</v>
      </c>
      <c r="HM450" t="str">
        <f>IF(N($H450)&lt;36,"",IF(HG450="","",HG450+31))</f>
        <v/>
      </c>
      <c r="HN450" t="str">
        <f>IF(HM450="","",TODAY()-HM450)</f>
        <v/>
      </c>
      <c r="HQ450" t="str">
        <f>IF(HM450="","SIN ESTADO",IF(HO450&lt;&gt;"","PAGA",IF(HN450&gt;0,"VENCIDA",IF(HN450&gt;=-5,"POR VENCER","AL DÍA"))))</f>
        <v>SIN ESTADO</v>
      </c>
      <c r="HS450">
        <f>N450+T450+Z450+AF450+AL450+AR450+AX450+BD450+BJ450+BP450+BV450+CB450+CH450+CN450+CT450+CZ450+DF450+DL450+DR450+DX450+ED450+EJ450+EP450+EV450+FB450+FH450+FN450+FT450+FZ450+GF450+GL450+GR450+GX450+HD450+HJ450+HP450</f>
        <v>6920000</v>
      </c>
      <c r="HU450">
        <f>IFERROR(N($J450),0)</f>
        <v>1383708.3333333333</v>
      </c>
      <c r="HW450">
        <f>SUMPRODUCT((MOD(COLUMN($M450:$HR450)-COLUMN($M450),6)=0)*ISNUMBER($M450:$HR450)*($M450:$HR450&gt;=RESUMEN!$C$26)*($M450:$HR450&lt;=RESUMEN!$C$27)*IFERROR(N($N450:$HS450),0))</f>
        <v>1384000</v>
      </c>
      <c r="HX450">
        <f>SUMPRODUCT((MOD(COLUMN($M450:$HR450)-COLUMN($M450),6)=0)*ISNUMBER($M450:$HR450)*($M450:$HR450&gt;=RESUMEN!$C$26)*($M450:$HR450&lt;=RESUMEN!$C$27))</f>
        <v>1</v>
      </c>
    </row>
    <row r="451">
      <c r="B451">
        <f>VENTAS!A450</f>
        <v>448</v>
      </c>
      <c r="C451" t="str">
        <f>VENTAS!B450</f>
        <v xml:space="preserve">LC2 - 42 - 1 </v>
      </c>
      <c r="D451" t="str">
        <f>VENTAS!C450</f>
        <v>VENDIDO</v>
      </c>
      <c r="E451">
        <f>VENTAS!D450</f>
        <v>33000000</v>
      </c>
      <c r="F451">
        <f>VENTAS!J450</f>
        <v>29000000</v>
      </c>
      <c r="G451">
        <f>VENTAS!F450</f>
        <v>46058</v>
      </c>
      <c r="H451">
        <f>VENTAS!K450</f>
        <v>24</v>
      </c>
      <c r="I451" t="str">
        <f>VENTAS!M450</f>
        <v xml:space="preserve">05 DE CADA MES </v>
      </c>
      <c r="J451">
        <f>VENTAS!L450</f>
        <v>1208333.3333333333</v>
      </c>
      <c r="K451">
        <f>IF(N($H451)&lt;1,"",$G451+31)</f>
        <v>46089</v>
      </c>
      <c r="L451">
        <f>IF(K451="","",TODAY()-K451)</f>
        <v>229</v>
      </c>
      <c r="M451">
        <v>46086</v>
      </c>
      <c r="N451">
        <v>1208000</v>
      </c>
      <c r="O451" t="str">
        <f>IF(K451="","SIN ESTADO",IF(M451&lt;&gt;"","PAGA",IF(L451&gt;0,"VENCIDA",IF(L451&gt;=-5,"POR VENCER","AL DÍA"))))</f>
        <v>PAGA</v>
      </c>
      <c r="P451" t="str">
        <v>TRANSFERENCIA</v>
      </c>
      <c r="Q451">
        <f>IF(N($H451)&lt;2,"",IF(K451="","",K451+31))</f>
        <v>46120</v>
      </c>
      <c r="R451">
        <f>IF(Q451="","",TODAY()-Q451)</f>
        <v>198</v>
      </c>
      <c r="S451">
        <v>46118</v>
      </c>
      <c r="T451">
        <v>1208000</v>
      </c>
      <c r="U451" t="str">
        <f>IF(Q451="","SIN ESTADO",IF(S451&lt;&gt;"","PAGA",IF(R451&gt;0,"VENCIDA",IF(R451&gt;=-5,"POR VENCER","AL DÍA"))))</f>
        <v>PAGA</v>
      </c>
      <c r="V451" t="str">
        <v>TRANSFERENCIA</v>
      </c>
      <c r="W451">
        <f>IF(N($H451)&lt;3,"",IF(Q451="","",Q451+31))</f>
        <v>46151</v>
      </c>
      <c r="X451">
        <f>IF(W451="","",TODAY()-W451)</f>
        <v>167</v>
      </c>
      <c r="Y451">
        <v>46148</v>
      </c>
      <c r="Z451">
        <v>1208000</v>
      </c>
      <c r="AA451" t="str">
        <f>IF(W451="","SIN ESTADO",IF(Y451&lt;&gt;"","PAGA",IF(X451&gt;0,"VENCIDA",IF(X451&gt;=-5,"POR VENCER","AL DÍA"))))</f>
        <v>PAGA</v>
      </c>
      <c r="AB451" t="str">
        <v>TRANSFERENCIA</v>
      </c>
      <c r="AC451">
        <f>IF(N($H451)&lt;4,"",IF(W451="","",W451+31))</f>
        <v>46182</v>
      </c>
      <c r="AD451">
        <f>IF(AC451="","",TODAY()-AC451)</f>
        <v>136</v>
      </c>
      <c r="AE451">
        <v>46182</v>
      </c>
      <c r="AF451">
        <v>1208000</v>
      </c>
      <c r="AG451" t="str">
        <f>IF(AC451="","SIN ESTADO",IF(AE451&lt;&gt;"","PAGA",IF(AD451&gt;0,"VENCIDA",IF(AD451&gt;=-5,"POR VENCER","AL DÍA"))))</f>
        <v>PAGA</v>
      </c>
      <c r="AH451" t="str">
        <v>TRANSFERENCIA</v>
      </c>
      <c r="AI451">
        <f>IF(N($H451)&lt;5,"",IF(AC451="","",AC451+31))</f>
        <v>46213</v>
      </c>
      <c r="AJ451">
        <f>IF(AI451="","",TODAY()-AI451)</f>
        <v>105</v>
      </c>
      <c r="AK451">
        <v>46210</v>
      </c>
      <c r="AL451">
        <v>1208000</v>
      </c>
      <c r="AM451" t="str">
        <f>IF(AI451="","SIN ESTADO",IF(AK451&lt;&gt;"","PAGA",IF(AJ451&gt;0,"VENCIDA",IF(AJ451&gt;=-5,"POR VENCER","AL DÍA"))))</f>
        <v>PAGA</v>
      </c>
      <c r="AN451" t="str">
        <v>TRANSFERENCIA</v>
      </c>
      <c r="AO451">
        <f>IF(N($H451)&lt;6,"",IF(AI451="","",AI451+31))</f>
        <v>46244</v>
      </c>
      <c r="AP451">
        <f>IF(AO451="","",TODAY()-AO451)</f>
        <v>74</v>
      </c>
      <c r="AQ451">
        <v>46240</v>
      </c>
      <c r="AR451">
        <v>1208000</v>
      </c>
      <c r="AS451" t="str">
        <f>IF(AO451="","SIN ESTADO",IF(AQ451&lt;&gt;"","PAGA",IF(AP451&gt;0,"VENCIDA",IF(AP451&gt;=-5,"POR VENCER","AL DÍA"))))</f>
        <v>PAGA</v>
      </c>
      <c r="AT451" t="str">
        <v>TRANSFERENCIA</v>
      </c>
      <c r="AU451">
        <f>IF(N($H451)&lt;7,"",IF(AO451="","",AO451+31))</f>
        <v>46275</v>
      </c>
      <c r="AV451">
        <f>IF(AU451="","",TODAY()-AU451)</f>
        <v>43</v>
      </c>
      <c r="AW451">
        <v>46272</v>
      </c>
      <c r="AX451">
        <v>1208000</v>
      </c>
      <c r="AY451" t="str">
        <f>IF(AU451="","SIN ESTADO",IF(AW451&lt;&gt;"","PAGA",IF(AV451&gt;0,"VENCIDA",IF(AV451&gt;=-5,"POR VENCER","AL DÍA"))))</f>
        <v>PAGA</v>
      </c>
      <c r="AZ451" t="str">
        <v>TRANSFERENCIA</v>
      </c>
      <c r="BA451">
        <f>IF(N($H451)&lt;8,"",IF(AU451="","",AU451+31))</f>
        <v>46306</v>
      </c>
      <c r="BB451">
        <f>IF(BA451="","",TODAY()-BA451)</f>
        <v>12</v>
      </c>
      <c r="BC451">
        <v>46303</v>
      </c>
      <c r="BD451">
        <v>1208000</v>
      </c>
      <c r="BE451" t="str">
        <f>IF(BA451="","SIN ESTADO",IF(BC451&lt;&gt;"","PAGA",IF(BB451&gt;0,"VENCIDA",IF(BB451&gt;=-5,"POR VENCER","AL DÍA"))))</f>
        <v>PAGA</v>
      </c>
      <c r="BF451" t="str">
        <v>TRANSFERENCIA</v>
      </c>
      <c r="BG451">
        <f>IF(N($H451)&lt;9,"",IF(BA451="","",BA451+31))</f>
        <v>46337</v>
      </c>
      <c r="BH451">
        <f>IF(BG451="","",TODAY()-BG451)</f>
        <v>-19</v>
      </c>
      <c r="BK451" t="str">
        <f>IF(BG451="","SIN ESTADO",IF(BI451&lt;&gt;"","PAGA",IF(BH451&gt;0,"VENCIDA",IF(BH451&gt;=-5,"POR VENCER","AL DÍA"))))</f>
        <v>AL DÍA</v>
      </c>
      <c r="BM451">
        <f>IF(N($H451)&lt;10,"",IF(BG451="","",BG451+31))</f>
        <v>46368</v>
      </c>
      <c r="BN451">
        <f>IF(BM451="","",TODAY()-BM451)</f>
        <v>-50</v>
      </c>
      <c r="BQ451" t="str">
        <f>IF(BM451="","SIN ESTADO",IF(BO451&lt;&gt;"","PAGA",IF(BN451&gt;0,"VENCIDA",IF(BN451&gt;=-5,"POR VENCER","AL DÍA"))))</f>
        <v>AL DÍA</v>
      </c>
      <c r="BS451">
        <f>IF(N($H451)&lt;11,"",IF(BM451="","",BM451+31))</f>
        <v>46399</v>
      </c>
      <c r="BT451">
        <f>IF(BS451="","",TODAY()-BS451)</f>
        <v>-81</v>
      </c>
      <c r="BW451" t="str">
        <f>IF(BS451="","SIN ESTADO",IF(BU451&lt;&gt;"","PAGA",IF(BT451&gt;0,"VENCIDA",IF(BT451&gt;=-5,"POR VENCER","AL DÍA"))))</f>
        <v>AL DÍA</v>
      </c>
      <c r="BY451">
        <f>IF(N($H451)&lt;12,"",IF(BS451="","",BS451+31))</f>
        <v>46430</v>
      </c>
      <c r="BZ451">
        <f>IF(BY451="","",TODAY()-BY451)</f>
        <v>-112</v>
      </c>
      <c r="CC451" t="str">
        <f>IF(BY451="","SIN ESTADO",IF(CA451&lt;&gt;"","PAGA",IF(BZ451&gt;0,"VENCIDA",IF(BZ451&gt;=-5,"POR VENCER","AL DÍA"))))</f>
        <v>AL DÍA</v>
      </c>
      <c r="CE451">
        <f>IF(N($H451)&lt;13,"",IF(BY451="","",BY451+31))</f>
        <v>46461</v>
      </c>
      <c r="CF451">
        <f>IF(CE451="","",TODAY()-CE451)</f>
        <v>-143</v>
      </c>
      <c r="CI451" t="str">
        <f>IF(CE451="","SIN ESTADO",IF(CG451&lt;&gt;"","PAGA",IF(CF451&gt;0,"VENCIDA",IF(CF451&gt;=-5,"POR VENCER","AL DÍA"))))</f>
        <v>AL DÍA</v>
      </c>
      <c r="CK451">
        <f>IF(N($H451)&lt;14,"",IF(CE451="","",CE451+31))</f>
        <v>46492</v>
      </c>
      <c r="CL451">
        <f>IF(CK451="","",TODAY()-CK451)</f>
        <v>-174</v>
      </c>
      <c r="CO451" t="str">
        <f>IF(CK451="","SIN ESTADO",IF(CM451&lt;&gt;"","PAGA",IF(CL451&gt;0,"VENCIDA",IF(CL451&gt;=-5,"POR VENCER","AL DÍA"))))</f>
        <v>AL DÍA</v>
      </c>
      <c r="CQ451">
        <f>IF(N($H451)&lt;15,"",IF(CK451="","",CK451+31))</f>
        <v>46523</v>
      </c>
      <c r="CR451">
        <f>IF(CQ451="","",TODAY()-CQ451)</f>
        <v>-205</v>
      </c>
      <c r="CU451" t="str">
        <f>IF(CQ451="","SIN ESTADO",IF(CS451&lt;&gt;"","PAGA",IF(CR451&gt;0,"VENCIDA",IF(CR451&gt;=-5,"POR VENCER","AL DÍA"))))</f>
        <v>AL DÍA</v>
      </c>
      <c r="CW451">
        <f>IF(N($H451)&lt;16,"",IF(CQ451="","",CQ451+31))</f>
        <v>46554</v>
      </c>
      <c r="CX451">
        <f>IF(CW451="","",TODAY()-CW451)</f>
        <v>-236</v>
      </c>
      <c r="DA451" t="str">
        <f>IF(CW451="","SIN ESTADO",IF(CY451&lt;&gt;"","PAGA",IF(CX451&gt;0,"VENCIDA",IF(CX451&gt;=-5,"POR VENCER","AL DÍA"))))</f>
        <v>AL DÍA</v>
      </c>
      <c r="DC451">
        <f>IF(N($H451)&lt;17,"",IF(CW451="","",CW451+31))</f>
        <v>46585</v>
      </c>
      <c r="DD451">
        <f>IF(DC451="","",TODAY()-DC451)</f>
        <v>-267</v>
      </c>
      <c r="DG451" t="str">
        <f>IF(DC451="","SIN ESTADO",IF(DE451&lt;&gt;"","PAGA",IF(DD451&gt;0,"VENCIDA",IF(DD451&gt;=-5,"POR VENCER","AL DÍA"))))</f>
        <v>AL DÍA</v>
      </c>
      <c r="DI451">
        <f>IF(N($H451)&lt;18,"",IF(DC451="","",DC451+31))</f>
        <v>46616</v>
      </c>
      <c r="DJ451">
        <f>IF(DI451="","",TODAY()-DI451)</f>
        <v>-298</v>
      </c>
      <c r="DM451" t="str">
        <f>IF(DI451="","SIN ESTADO",IF(DK451&lt;&gt;"","PAGA",IF(DJ451&gt;0,"VENCIDA",IF(DJ451&gt;=-5,"POR VENCER","AL DÍA"))))</f>
        <v>AL DÍA</v>
      </c>
      <c r="DO451">
        <f>IF(N($H451)&lt;19,"",IF(DI451="","",DI451+31))</f>
        <v>46647</v>
      </c>
      <c r="DP451">
        <f>IF(DO451="","",TODAY()-DO451)</f>
        <v>-329</v>
      </c>
      <c r="DS451" t="str">
        <f>IF(DO451="","SIN ESTADO",IF(DQ451&lt;&gt;"","PAGA",IF(DP451&gt;0,"VENCIDA",IF(DP451&gt;=-5,"POR VENCER","AL DÍA"))))</f>
        <v>AL DÍA</v>
      </c>
      <c r="DU451">
        <f>IF(N($H451)&lt;20,"",IF(DO451="","",DO451+31))</f>
        <v>46678</v>
      </c>
      <c r="DV451">
        <f>IF(DU451="","",TODAY()-DU451)</f>
        <v>-360</v>
      </c>
      <c r="DY451" t="str">
        <f>IF(DU451="","SIN ESTADO",IF(DW451&lt;&gt;"","PAGA",IF(DV451&gt;0,"VENCIDA",IF(DV451&gt;=-5,"POR VENCER","AL DÍA"))))</f>
        <v>AL DÍA</v>
      </c>
      <c r="EA451">
        <f>IF(N($H451)&lt;21,"",IF(DU451="","",DU451+31))</f>
        <v>46709</v>
      </c>
      <c r="EB451">
        <f>IF(EA451="","",TODAY()-EA451)</f>
        <v>-391</v>
      </c>
      <c r="EE451" t="str">
        <f>IF(EA451="","SIN ESTADO",IF(EC451&lt;&gt;"","PAGA",IF(EB451&gt;0,"VENCIDA",IF(EB451&gt;=-5,"POR VENCER","AL DÍA"))))</f>
        <v>AL DÍA</v>
      </c>
      <c r="EG451">
        <f>IF(N($H451)&lt;22,"",IF(EA451="","",EA451+31))</f>
        <v>46740</v>
      </c>
      <c r="EH451">
        <f>IF(EG451="","",TODAY()-EG451)</f>
        <v>-422</v>
      </c>
      <c r="EK451" t="str">
        <f>IF(EG451="","SIN ESTADO",IF(EI451&lt;&gt;"","PAGA",IF(EH451&gt;0,"VENCIDA",IF(EH451&gt;=-5,"POR VENCER","AL DÍA"))))</f>
        <v>AL DÍA</v>
      </c>
      <c r="EM451">
        <f>IF(N($H451)&lt;23,"",IF(EG451="","",EG451+31))</f>
        <v>46771</v>
      </c>
      <c r="EN451">
        <f>IF(EM451="","",TODAY()-EM451)</f>
        <v>-453</v>
      </c>
      <c r="EQ451" t="str">
        <f>IF(EM451="","SIN ESTADO",IF(EO451&lt;&gt;"","PAGA",IF(EN451&gt;0,"VENCIDA",IF(EN451&gt;=-5,"POR VENCER","AL DÍA"))))</f>
        <v>AL DÍA</v>
      </c>
      <c r="ES451">
        <f>IF(N($H451)&lt;24,"",IF(EM451="","",EM451+31))</f>
        <v>46802</v>
      </c>
      <c r="ET451">
        <f>IF(ES451="","",TODAY()-ES451)</f>
        <v>-484</v>
      </c>
      <c r="EW451" t="str">
        <f>IF(ES451="","SIN ESTADO",IF(EU451&lt;&gt;"","PAGA",IF(ET451&gt;0,"VENCIDA",IF(ET451&gt;=-5,"POR VENCER","AL DÍA"))))</f>
        <v>AL DÍA</v>
      </c>
      <c r="EY451" t="str">
        <f>IF(N($H451)&lt;25,"",IF(ES451="","",ES451+31))</f>
        <v/>
      </c>
      <c r="EZ451" t="str">
        <f>IF(EY451="","",TODAY()-EY451)</f>
        <v/>
      </c>
      <c r="FC451" t="str">
        <f>IF(EY451="","SIN ESTADO",IF(FA451&lt;&gt;"","PAGA",IF(EZ451&gt;0,"VENCIDA",IF(EZ451&gt;=-5,"POR VENCER","AL DÍA"))))</f>
        <v>SIN ESTADO</v>
      </c>
      <c r="FE451" t="str">
        <f>IF(N($H451)&lt;26,"",IF(EY451="","",EY451+31))</f>
        <v/>
      </c>
      <c r="FF451" t="str">
        <f>IF(FE451="","",TODAY()-FE451)</f>
        <v/>
      </c>
      <c r="FI451" t="str">
        <f>IF(FE451="","SIN ESTADO",IF(FG451&lt;&gt;"","PAGA",IF(FF451&gt;0,"VENCIDA",IF(FF451&gt;=-5,"POR VENCER","AL DÍA"))))</f>
        <v>SIN ESTADO</v>
      </c>
      <c r="FK451" t="str">
        <f>IF(N($H451)&lt;27,"",IF(FE451="","",FE451+31))</f>
        <v/>
      </c>
      <c r="FL451" t="str">
        <f>IF(FK451="","",TODAY()-FK451)</f>
        <v/>
      </c>
      <c r="FO451" t="str">
        <f>IF(FK451="","SIN ESTADO",IF(FM451&lt;&gt;"","PAGA",IF(FL451&gt;0,"VENCIDA",IF(FL451&gt;=-5,"POR VENCER","AL DÍA"))))</f>
        <v>SIN ESTADO</v>
      </c>
      <c r="FQ451" t="str">
        <f>IF(N($H451)&lt;28,"",IF(FK451="","",FK451+31))</f>
        <v/>
      </c>
      <c r="FR451" t="str">
        <f>IF(FQ451="","",TODAY()-FQ451)</f>
        <v/>
      </c>
      <c r="FU451" t="str">
        <f>IF(FQ451="","SIN ESTADO",IF(FS451&lt;&gt;"","PAGA",IF(FR451&gt;0,"VENCIDA",IF(FR451&gt;=-5,"POR VENCER","AL DÍA"))))</f>
        <v>SIN ESTADO</v>
      </c>
      <c r="FW451" t="str">
        <f>IF(N($H451)&lt;29,"",IF(FQ451="","",FQ451+31))</f>
        <v/>
      </c>
      <c r="FX451" t="str">
        <f>IF(FW451="","",TODAY()-FW451)</f>
        <v/>
      </c>
      <c r="GA451" t="str">
        <f>IF(FW451="","SIN ESTADO",IF(FY451&lt;&gt;"","PAGA",IF(FX451&gt;0,"VENCIDA",IF(FX451&gt;=-5,"POR VENCER","AL DÍA"))))</f>
        <v>SIN ESTADO</v>
      </c>
      <c r="GC451" t="str">
        <f>IF(N($H451)&lt;30,"",IF(FW451="","",FW451+31))</f>
        <v/>
      </c>
      <c r="GD451" t="str">
        <f>IF(GC451="","",TODAY()-GC451)</f>
        <v/>
      </c>
      <c r="GG451" t="str">
        <f>IF(GC451="","SIN ESTADO",IF(GE451&lt;&gt;"","PAGA",IF(GD451&gt;0,"VENCIDA",IF(GD451&gt;=-5,"POR VENCER","AL DÍA"))))</f>
        <v>SIN ESTADO</v>
      </c>
      <c r="GI451" t="str">
        <f>IF(N($H451)&lt;31,"",IF(GC451="","",GC451+31))</f>
        <v/>
      </c>
      <c r="GJ451" t="str">
        <f>IF(GI451="","",TODAY()-GI451)</f>
        <v/>
      </c>
      <c r="GM451" t="str">
        <f>IF(GI451="","SIN ESTADO",IF(GK451&lt;&gt;"","PAGA",IF(GJ451&gt;0,"VENCIDA",IF(GJ451&gt;=-5,"POR VENCER","AL DÍA"))))</f>
        <v>SIN ESTADO</v>
      </c>
      <c r="GO451" t="str">
        <f>IF(N($H451)&lt;32,"",IF(GI451="","",GI451+31))</f>
        <v/>
      </c>
      <c r="GP451" t="str">
        <f>IF(GO451="","",TODAY()-GO451)</f>
        <v/>
      </c>
      <c r="GS451" t="str">
        <f>IF(GO451="","SIN ESTADO",IF(GQ451&lt;&gt;"","PAGA",IF(GP451&gt;0,"VENCIDA",IF(GP451&gt;=-5,"POR VENCER","AL DÍA"))))</f>
        <v>SIN ESTADO</v>
      </c>
      <c r="GU451" t="str">
        <f>IF(N($H451)&lt;33,"",IF(GO451="","",GO451+31))</f>
        <v/>
      </c>
      <c r="GV451" t="str">
        <f>IF(GU451="","",TODAY()-GU451)</f>
        <v/>
      </c>
      <c r="GY451" t="str">
        <f>IF(GU451="","SIN ESTADO",IF(GW451&lt;&gt;"","PAGA",IF(GV451&gt;0,"VENCIDA",IF(GV451&gt;=-5,"POR VENCER","AL DÍA"))))</f>
        <v>SIN ESTADO</v>
      </c>
      <c r="HA451" t="str">
        <f>IF(N($H451)&lt;34,"",IF(GU451="","",GU451+31))</f>
        <v/>
      </c>
      <c r="HB451" t="str">
        <f>IF(HA451="","",TODAY()-HA451)</f>
        <v/>
      </c>
      <c r="HE451" t="str">
        <f>IF(HA451="","SIN ESTADO",IF(HC451&lt;&gt;"","PAGA",IF(HB451&gt;0,"VENCIDA",IF(HB451&gt;=-5,"POR VENCER","AL DÍA"))))</f>
        <v>SIN ESTADO</v>
      </c>
      <c r="HG451" t="str">
        <f>IF(N($H451)&lt;35,"",IF(HA451="","",HA451+31))</f>
        <v/>
      </c>
      <c r="HH451" t="str">
        <f>IF(HG451="","",TODAY()-HG451)</f>
        <v/>
      </c>
      <c r="HK451" t="str">
        <f>IF(HG451="","SIN ESTADO",IF(HI451&lt;&gt;"","PAGA",IF(HH451&gt;0,"VENCIDA",IF(HH451&gt;=-5,"POR VENCER","AL DÍA"))))</f>
        <v>SIN ESTADO</v>
      </c>
      <c r="HM451" t="str">
        <f>IF(N($H451)&lt;36,"",IF(HG451="","",HG451+31))</f>
        <v/>
      </c>
      <c r="HN451" t="str">
        <f>IF(HM451="","",TODAY()-HM451)</f>
        <v/>
      </c>
      <c r="HQ451" t="str">
        <f>IF(HM451="","SIN ESTADO",IF(HO451&lt;&gt;"","PAGA",IF(HN451&gt;0,"VENCIDA",IF(HN451&gt;=-5,"POR VENCER","AL DÍA"))))</f>
        <v>SIN ESTADO</v>
      </c>
      <c r="HS451">
        <f>N451+T451+Z451+AF451+AL451+AR451+AX451+BD451+BJ451+BP451+BV451+CB451+CH451+CN451+CT451+CZ451+DF451+DL451+DR451+DX451+ED451+EJ451+EP451+EV451+FB451+FH451+FN451+FT451+FZ451+GF451+GL451+GR451+GX451+HD451+HJ451+HP451</f>
        <v>9664000</v>
      </c>
      <c r="HU451">
        <f>IFERROR(N($J451),0)</f>
        <v>1208333.3333333333</v>
      </c>
      <c r="HW451">
        <f>SUMPRODUCT((MOD(COLUMN($M451:$HR451)-COLUMN($M451),6)=0)*ISNUMBER($M451:$HR451)*($M451:$HR451&gt;=RESUMEN!$C$26)*($M451:$HR451&lt;=RESUMEN!$C$27)*IFERROR(N($N451:$HS451),0))</f>
        <v>1208000</v>
      </c>
      <c r="HX451">
        <f>SUMPRODUCT((MOD(COLUMN($M451:$HR451)-COLUMN($M451),6)=0)*ISNUMBER($M451:$HR451)*($M451:$HR451&gt;=RESUMEN!$C$26)*($M451:$HR451&lt;=RESUMEN!$C$27))</f>
        <v>1</v>
      </c>
    </row>
    <row r="452">
      <c r="B452">
        <f>VENTAS!A451</f>
        <v>449</v>
      </c>
      <c r="C452" t="str">
        <f>VENTAS!B451</f>
        <v xml:space="preserve">LC2 - 42 - 2 </v>
      </c>
      <c r="D452" t="str">
        <f>VENTAS!C451</f>
        <v>VENDIDO</v>
      </c>
      <c r="E452">
        <f>VENTAS!D451</f>
        <v>28000000</v>
      </c>
      <c r="F452">
        <f>VENTAS!J451</f>
        <v>24000000</v>
      </c>
      <c r="G452">
        <f>VENTAS!F451</f>
        <v>46247</v>
      </c>
      <c r="H452">
        <f>VENTAS!K451</f>
        <v>24</v>
      </c>
      <c r="I452" t="str">
        <f>VENTAS!M451</f>
        <v>13 DE CADA MES</v>
      </c>
      <c r="J452">
        <f>VENTAS!L451</f>
        <v>1000000</v>
      </c>
      <c r="K452">
        <f>IF(N($H452)&lt;1,"",$G452+31)</f>
        <v>46278</v>
      </c>
      <c r="L452">
        <f>IF(K452="","",TODAY()-K452)</f>
        <v>40</v>
      </c>
      <c r="M452">
        <v>46279</v>
      </c>
      <c r="N452">
        <v>1000000</v>
      </c>
      <c r="O452" t="str">
        <f>IF(K452="","SIN ESTADO",IF(M452&lt;&gt;"","PAGA",IF(L452&gt;0,"VENCIDA",IF(L452&gt;=-5,"POR VENCER","AL DÍA"))))</f>
        <v>PAGA</v>
      </c>
      <c r="P452" t="str">
        <v>TRANSFERENCIA</v>
      </c>
      <c r="Q452">
        <f>IF(N($H452)&lt;2,"",IF(K452="","",K452+31))</f>
        <v>46309</v>
      </c>
      <c r="R452">
        <f>IF(Q452="","",TODAY()-Q452)</f>
        <v>9</v>
      </c>
      <c r="U452" t="str">
        <f>IF(Q452="","SIN ESTADO",IF(S452&lt;&gt;"","PAGA",IF(R452&gt;0,"VENCIDA",IF(R452&gt;=-5,"POR VENCER","AL DÍA"))))</f>
        <v>VENCIDA</v>
      </c>
      <c r="W452">
        <f>IF(N($H452)&lt;3,"",IF(Q452="","",Q452+31))</f>
        <v>46340</v>
      </c>
      <c r="X452">
        <f>IF(W452="","",TODAY()-W452)</f>
        <v>-22</v>
      </c>
      <c r="AA452" t="str">
        <f>IF(W452="","SIN ESTADO",IF(Y452&lt;&gt;"","PAGA",IF(X452&gt;0,"VENCIDA",IF(X452&gt;=-5,"POR VENCER","AL DÍA"))))</f>
        <v>AL DÍA</v>
      </c>
      <c r="AC452">
        <f>IF(N($H452)&lt;4,"",IF(W452="","",W452+31))</f>
        <v>46371</v>
      </c>
      <c r="AD452">
        <f>IF(AC452="","",TODAY()-AC452)</f>
        <v>-53</v>
      </c>
      <c r="AG452" t="str">
        <f>IF(AC452="","SIN ESTADO",IF(AE452&lt;&gt;"","PAGA",IF(AD452&gt;0,"VENCIDA",IF(AD452&gt;=-5,"POR VENCER","AL DÍA"))))</f>
        <v>AL DÍA</v>
      </c>
      <c r="AI452">
        <f>IF(N($H452)&lt;5,"",IF(AC452="","",AC452+31))</f>
        <v>46402</v>
      </c>
      <c r="AJ452">
        <f>IF(AI452="","",TODAY()-AI452)</f>
        <v>-84</v>
      </c>
      <c r="AM452" t="str">
        <f>IF(AI452="","SIN ESTADO",IF(AK452&lt;&gt;"","PAGA",IF(AJ452&gt;0,"VENCIDA",IF(AJ452&gt;=-5,"POR VENCER","AL DÍA"))))</f>
        <v>AL DÍA</v>
      </c>
      <c r="AO452">
        <f>IF(N($H452)&lt;6,"",IF(AI452="","",AI452+31))</f>
        <v>46433</v>
      </c>
      <c r="AP452">
        <f>IF(AO452="","",TODAY()-AO452)</f>
        <v>-115</v>
      </c>
      <c r="AS452" t="str">
        <f>IF(AO452="","SIN ESTADO",IF(AQ452&lt;&gt;"","PAGA",IF(AP452&gt;0,"VENCIDA",IF(AP452&gt;=-5,"POR VENCER","AL DÍA"))))</f>
        <v>AL DÍA</v>
      </c>
      <c r="AU452">
        <f>IF(N($H452)&lt;7,"",IF(AO452="","",AO452+31))</f>
        <v>46464</v>
      </c>
      <c r="AV452">
        <f>IF(AU452="","",TODAY()-AU452)</f>
        <v>-146</v>
      </c>
      <c r="AY452" t="str">
        <f>IF(AU452="","SIN ESTADO",IF(AW452&lt;&gt;"","PAGA",IF(AV452&gt;0,"VENCIDA",IF(AV452&gt;=-5,"POR VENCER","AL DÍA"))))</f>
        <v>AL DÍA</v>
      </c>
      <c r="BA452">
        <f>IF(N($H452)&lt;8,"",IF(AU452="","",AU452+31))</f>
        <v>46495</v>
      </c>
      <c r="BB452">
        <f>IF(BA452="","",TODAY()-BA452)</f>
        <v>-177</v>
      </c>
      <c r="BE452" t="str">
        <f>IF(BA452="","SIN ESTADO",IF(BC452&lt;&gt;"","PAGA",IF(BB452&gt;0,"VENCIDA",IF(BB452&gt;=-5,"POR VENCER","AL DÍA"))))</f>
        <v>AL DÍA</v>
      </c>
      <c r="BG452">
        <f>IF(N($H452)&lt;9,"",IF(BA452="","",BA452+31))</f>
        <v>46526</v>
      </c>
      <c r="BH452">
        <f>IF(BG452="","",TODAY()-BG452)</f>
        <v>-208</v>
      </c>
      <c r="BK452" t="str">
        <f>IF(BG452="","SIN ESTADO",IF(BI452&lt;&gt;"","PAGA",IF(BH452&gt;0,"VENCIDA",IF(BH452&gt;=-5,"POR VENCER","AL DÍA"))))</f>
        <v>AL DÍA</v>
      </c>
      <c r="BM452">
        <f>IF(N($H452)&lt;10,"",IF(BG452="","",BG452+31))</f>
        <v>46557</v>
      </c>
      <c r="BN452">
        <f>IF(BM452="","",TODAY()-BM452)</f>
        <v>-239</v>
      </c>
      <c r="BQ452" t="str">
        <f>IF(BM452="","SIN ESTADO",IF(BO452&lt;&gt;"","PAGA",IF(BN452&gt;0,"VENCIDA",IF(BN452&gt;=-5,"POR VENCER","AL DÍA"))))</f>
        <v>AL DÍA</v>
      </c>
      <c r="BS452">
        <f>IF(N($H452)&lt;11,"",IF(BM452="","",BM452+31))</f>
        <v>46588</v>
      </c>
      <c r="BT452">
        <f>IF(BS452="","",TODAY()-BS452)</f>
        <v>-270</v>
      </c>
      <c r="BW452" t="str">
        <f>IF(BS452="","SIN ESTADO",IF(BU452&lt;&gt;"","PAGA",IF(BT452&gt;0,"VENCIDA",IF(BT452&gt;=-5,"POR VENCER","AL DÍA"))))</f>
        <v>AL DÍA</v>
      </c>
      <c r="BY452">
        <f>IF(N($H452)&lt;12,"",IF(BS452="","",BS452+31))</f>
        <v>46619</v>
      </c>
      <c r="BZ452">
        <f>IF(BY452="","",TODAY()-BY452)</f>
        <v>-301</v>
      </c>
      <c r="CC452" t="str">
        <f>IF(BY452="","SIN ESTADO",IF(CA452&lt;&gt;"","PAGA",IF(BZ452&gt;0,"VENCIDA",IF(BZ452&gt;=-5,"POR VENCER","AL DÍA"))))</f>
        <v>AL DÍA</v>
      </c>
      <c r="CE452">
        <f>IF(N($H452)&lt;13,"",IF(BY452="","",BY452+31))</f>
        <v>46650</v>
      </c>
      <c r="CF452">
        <f>IF(CE452="","",TODAY()-CE452)</f>
        <v>-332</v>
      </c>
      <c r="CI452" t="str">
        <f>IF(CE452="","SIN ESTADO",IF(CG452&lt;&gt;"","PAGA",IF(CF452&gt;0,"VENCIDA",IF(CF452&gt;=-5,"POR VENCER","AL DÍA"))))</f>
        <v>AL DÍA</v>
      </c>
      <c r="CK452">
        <f>IF(N($H452)&lt;14,"",IF(CE452="","",CE452+31))</f>
        <v>46681</v>
      </c>
      <c r="CL452">
        <f>IF(CK452="","",TODAY()-CK452)</f>
        <v>-363</v>
      </c>
      <c r="CO452" t="str">
        <f>IF(CK452="","SIN ESTADO",IF(CM452&lt;&gt;"","PAGA",IF(CL452&gt;0,"VENCIDA",IF(CL452&gt;=-5,"POR VENCER","AL DÍA"))))</f>
        <v>AL DÍA</v>
      </c>
      <c r="CQ452">
        <f>IF(N($H452)&lt;15,"",IF(CK452="","",CK452+31))</f>
        <v>46712</v>
      </c>
      <c r="CR452">
        <f>IF(CQ452="","",TODAY()-CQ452)</f>
        <v>-394</v>
      </c>
      <c r="CU452" t="str">
        <f>IF(CQ452="","SIN ESTADO",IF(CS452&lt;&gt;"","PAGA",IF(CR452&gt;0,"VENCIDA",IF(CR452&gt;=-5,"POR VENCER","AL DÍA"))))</f>
        <v>AL DÍA</v>
      </c>
      <c r="CW452">
        <f>IF(N($H452)&lt;16,"",IF(CQ452="","",CQ452+31))</f>
        <v>46743</v>
      </c>
      <c r="CX452">
        <f>IF(CW452="","",TODAY()-CW452)</f>
        <v>-425</v>
      </c>
      <c r="DA452" t="str">
        <f>IF(CW452="","SIN ESTADO",IF(CY452&lt;&gt;"","PAGA",IF(CX452&gt;0,"VENCIDA",IF(CX452&gt;=-5,"POR VENCER","AL DÍA"))))</f>
        <v>AL DÍA</v>
      </c>
      <c r="DC452">
        <f>IF(N($H452)&lt;17,"",IF(CW452="","",CW452+31))</f>
        <v>46774</v>
      </c>
      <c r="DD452">
        <f>IF(DC452="","",TODAY()-DC452)</f>
        <v>-456</v>
      </c>
      <c r="DG452" t="str">
        <f>IF(DC452="","SIN ESTADO",IF(DE452&lt;&gt;"","PAGA",IF(DD452&gt;0,"VENCIDA",IF(DD452&gt;=-5,"POR VENCER","AL DÍA"))))</f>
        <v>AL DÍA</v>
      </c>
      <c r="DI452">
        <f>IF(N($H452)&lt;18,"",IF(DC452="","",DC452+31))</f>
        <v>46805</v>
      </c>
      <c r="DJ452">
        <f>IF(DI452="","",TODAY()-DI452)</f>
        <v>-487</v>
      </c>
      <c r="DM452" t="str">
        <f>IF(DI452="","SIN ESTADO",IF(DK452&lt;&gt;"","PAGA",IF(DJ452&gt;0,"VENCIDA",IF(DJ452&gt;=-5,"POR VENCER","AL DÍA"))))</f>
        <v>AL DÍA</v>
      </c>
      <c r="DO452">
        <f>IF(N($H452)&lt;19,"",IF(DI452="","",DI452+31))</f>
        <v>46836</v>
      </c>
      <c r="DP452">
        <f>IF(DO452="","",TODAY()-DO452)</f>
        <v>-518</v>
      </c>
      <c r="DS452" t="str">
        <f>IF(DO452="","SIN ESTADO",IF(DQ452&lt;&gt;"","PAGA",IF(DP452&gt;0,"VENCIDA",IF(DP452&gt;=-5,"POR VENCER","AL DÍA"))))</f>
        <v>AL DÍA</v>
      </c>
      <c r="DU452">
        <f>IF(N($H452)&lt;20,"",IF(DO452="","",DO452+31))</f>
        <v>46867</v>
      </c>
      <c r="DV452">
        <f>IF(DU452="","",TODAY()-DU452)</f>
        <v>-549</v>
      </c>
      <c r="DY452" t="str">
        <f>IF(DU452="","SIN ESTADO",IF(DW452&lt;&gt;"","PAGA",IF(DV452&gt;0,"VENCIDA",IF(DV452&gt;=-5,"POR VENCER","AL DÍA"))))</f>
        <v>AL DÍA</v>
      </c>
      <c r="EA452">
        <f>IF(N($H452)&lt;21,"",IF(DU452="","",DU452+31))</f>
        <v>46898</v>
      </c>
      <c r="EB452">
        <f>IF(EA452="","",TODAY()-EA452)</f>
        <v>-580</v>
      </c>
      <c r="EE452" t="str">
        <f>IF(EA452="","SIN ESTADO",IF(EC452&lt;&gt;"","PAGA",IF(EB452&gt;0,"VENCIDA",IF(EB452&gt;=-5,"POR VENCER","AL DÍA"))))</f>
        <v>AL DÍA</v>
      </c>
      <c r="EG452">
        <f>IF(N($H452)&lt;22,"",IF(EA452="","",EA452+31))</f>
        <v>46929</v>
      </c>
      <c r="EH452">
        <f>IF(EG452="","",TODAY()-EG452)</f>
        <v>-611</v>
      </c>
      <c r="EK452" t="str">
        <f>IF(EG452="","SIN ESTADO",IF(EI452&lt;&gt;"","PAGA",IF(EH452&gt;0,"VENCIDA",IF(EH452&gt;=-5,"POR VENCER","AL DÍA"))))</f>
        <v>AL DÍA</v>
      </c>
      <c r="EM452">
        <f>IF(N($H452)&lt;23,"",IF(EG452="","",EG452+31))</f>
        <v>46960</v>
      </c>
      <c r="EN452">
        <f>IF(EM452="","",TODAY()-EM452)</f>
        <v>-642</v>
      </c>
      <c r="EQ452" t="str">
        <f>IF(EM452="","SIN ESTADO",IF(EO452&lt;&gt;"","PAGA",IF(EN452&gt;0,"VENCIDA",IF(EN452&gt;=-5,"POR VENCER","AL DÍA"))))</f>
        <v>AL DÍA</v>
      </c>
      <c r="ES452">
        <f>IF(N($H452)&lt;24,"",IF(EM452="","",EM452+31))</f>
        <v>46991</v>
      </c>
      <c r="ET452">
        <f>IF(ES452="","",TODAY()-ES452)</f>
        <v>-673</v>
      </c>
      <c r="EW452" t="str">
        <f>IF(ES452="","SIN ESTADO",IF(EU452&lt;&gt;"","PAGA",IF(ET452&gt;0,"VENCIDA",IF(ET452&gt;=-5,"POR VENCER","AL DÍA"))))</f>
        <v>AL DÍA</v>
      </c>
      <c r="EY452" t="str">
        <f>IF(N($H452)&lt;25,"",IF(ES452="","",ES452+31))</f>
        <v/>
      </c>
      <c r="EZ452" t="str">
        <f>IF(EY452="","",TODAY()-EY452)</f>
        <v/>
      </c>
      <c r="FC452" t="str">
        <f>IF(EY452="","SIN ESTADO",IF(FA452&lt;&gt;"","PAGA",IF(EZ452&gt;0,"VENCIDA",IF(EZ452&gt;=-5,"POR VENCER","AL DÍA"))))</f>
        <v>SIN ESTADO</v>
      </c>
      <c r="FE452" t="str">
        <f>IF(N($H452)&lt;26,"",IF(EY452="","",EY452+31))</f>
        <v/>
      </c>
      <c r="FF452" t="str">
        <f>IF(FE452="","",TODAY()-FE452)</f>
        <v/>
      </c>
      <c r="FI452" t="str">
        <f>IF(FE452="","SIN ESTADO",IF(FG452&lt;&gt;"","PAGA",IF(FF452&gt;0,"VENCIDA",IF(FF452&gt;=-5,"POR VENCER","AL DÍA"))))</f>
        <v>SIN ESTADO</v>
      </c>
      <c r="FK452" t="str">
        <f>IF(N($H452)&lt;27,"",IF(FE452="","",FE452+31))</f>
        <v/>
      </c>
      <c r="FL452" t="str">
        <f>IF(FK452="","",TODAY()-FK452)</f>
        <v/>
      </c>
      <c r="FO452" t="str">
        <f>IF(FK452="","SIN ESTADO",IF(FM452&lt;&gt;"","PAGA",IF(FL452&gt;0,"VENCIDA",IF(FL452&gt;=-5,"POR VENCER","AL DÍA"))))</f>
        <v>SIN ESTADO</v>
      </c>
      <c r="FQ452" t="str">
        <f>IF(N($H452)&lt;28,"",IF(FK452="","",FK452+31))</f>
        <v/>
      </c>
      <c r="FR452" t="str">
        <f>IF(FQ452="","",TODAY()-FQ452)</f>
        <v/>
      </c>
      <c r="FU452" t="str">
        <f>IF(FQ452="","SIN ESTADO",IF(FS452&lt;&gt;"","PAGA",IF(FR452&gt;0,"VENCIDA",IF(FR452&gt;=-5,"POR VENCER","AL DÍA"))))</f>
        <v>SIN ESTADO</v>
      </c>
      <c r="FW452" t="str">
        <f>IF(N($H452)&lt;29,"",IF(FQ452="","",FQ452+31))</f>
        <v/>
      </c>
      <c r="FX452" t="str">
        <f>IF(FW452="","",TODAY()-FW452)</f>
        <v/>
      </c>
      <c r="GA452" t="str">
        <f>IF(FW452="","SIN ESTADO",IF(FY452&lt;&gt;"","PAGA",IF(FX452&gt;0,"VENCIDA",IF(FX452&gt;=-5,"POR VENCER","AL DÍA"))))</f>
        <v>SIN ESTADO</v>
      </c>
      <c r="GC452" t="str">
        <f>IF(N($H452)&lt;30,"",IF(FW452="","",FW452+31))</f>
        <v/>
      </c>
      <c r="GD452" t="str">
        <f>IF(GC452="","",TODAY()-GC452)</f>
        <v/>
      </c>
      <c r="GG452" t="str">
        <f>IF(GC452="","SIN ESTADO",IF(GE452&lt;&gt;"","PAGA",IF(GD452&gt;0,"VENCIDA",IF(GD452&gt;=-5,"POR VENCER","AL DÍA"))))</f>
        <v>SIN ESTADO</v>
      </c>
      <c r="GI452" t="str">
        <f>IF(N($H452)&lt;31,"",IF(GC452="","",GC452+31))</f>
        <v/>
      </c>
      <c r="GJ452" t="str">
        <f>IF(GI452="","",TODAY()-GI452)</f>
        <v/>
      </c>
      <c r="GM452" t="str">
        <f>IF(GI452="","SIN ESTADO",IF(GK452&lt;&gt;"","PAGA",IF(GJ452&gt;0,"VENCIDA",IF(GJ452&gt;=-5,"POR VENCER","AL DÍA"))))</f>
        <v>SIN ESTADO</v>
      </c>
      <c r="GO452" t="str">
        <f>IF(N($H452)&lt;32,"",IF(GI452="","",GI452+31))</f>
        <v/>
      </c>
      <c r="GP452" t="str">
        <f>IF(GO452="","",TODAY()-GO452)</f>
        <v/>
      </c>
      <c r="GS452" t="str">
        <f>IF(GO452="","SIN ESTADO",IF(GQ452&lt;&gt;"","PAGA",IF(GP452&gt;0,"VENCIDA",IF(GP452&gt;=-5,"POR VENCER","AL DÍA"))))</f>
        <v>SIN ESTADO</v>
      </c>
      <c r="GU452" t="str">
        <f>IF(N($H452)&lt;33,"",IF(GO452="","",GO452+31))</f>
        <v/>
      </c>
      <c r="GV452" t="str">
        <f>IF(GU452="","",TODAY()-GU452)</f>
        <v/>
      </c>
      <c r="GY452" t="str">
        <f>IF(GU452="","SIN ESTADO",IF(GW452&lt;&gt;"","PAGA",IF(GV452&gt;0,"VENCIDA",IF(GV452&gt;=-5,"POR VENCER","AL DÍA"))))</f>
        <v>SIN ESTADO</v>
      </c>
      <c r="HA452" t="str">
        <f>IF(N($H452)&lt;34,"",IF(GU452="","",GU452+31))</f>
        <v/>
      </c>
      <c r="HB452" t="str">
        <f>IF(HA452="","",TODAY()-HA452)</f>
        <v/>
      </c>
      <c r="HE452" t="str">
        <f>IF(HA452="","SIN ESTADO",IF(HC452&lt;&gt;"","PAGA",IF(HB452&gt;0,"VENCIDA",IF(HB452&gt;=-5,"POR VENCER","AL DÍA"))))</f>
        <v>SIN ESTADO</v>
      </c>
      <c r="HG452" t="str">
        <f>IF(N($H452)&lt;35,"",IF(HA452="","",HA452+31))</f>
        <v/>
      </c>
      <c r="HH452" t="str">
        <f>IF(HG452="","",TODAY()-HG452)</f>
        <v/>
      </c>
      <c r="HK452" t="str">
        <f>IF(HG452="","SIN ESTADO",IF(HI452&lt;&gt;"","PAGA",IF(HH452&gt;0,"VENCIDA",IF(HH452&gt;=-5,"POR VENCER","AL DÍA"))))</f>
        <v>SIN ESTADO</v>
      </c>
      <c r="HM452" t="str">
        <f>IF(N($H452)&lt;36,"",IF(HG452="","",HG452+31))</f>
        <v/>
      </c>
      <c r="HN452" t="str">
        <f>IF(HM452="","",TODAY()-HM452)</f>
        <v/>
      </c>
      <c r="HQ452" t="str">
        <f>IF(HM452="","SIN ESTADO",IF(HO452&lt;&gt;"","PAGA",IF(HN452&gt;0,"VENCIDA",IF(HN452&gt;=-5,"POR VENCER","AL DÍA"))))</f>
        <v>SIN ESTADO</v>
      </c>
      <c r="HS452">
        <f>N452+T452+Z452+AF452+AL452+AR452+AX452+BD452+BJ452+BP452+BV452+CB452+CH452+CN452+CT452+CZ452+DF452+DL452+DR452+DX452+ED452+EJ452+EP452+EV452+FB452+FH452+FN452+FT452+FZ452+GF452+GL452+GR452+GX452+HD452+HJ452+HP452</f>
        <v>1000000</v>
      </c>
      <c r="HU452">
        <f>IFERROR(N($J452),0)</f>
        <v>1000000</v>
      </c>
      <c r="HW452">
        <f>SUMPRODUCT((MOD(COLUMN($M452:$HR452)-COLUMN($M452),6)=0)*ISNUMBER($M452:$HR452)*($M452:$HR452&gt;=RESUMEN!$C$26)*($M452:$HR452&lt;=RESUMEN!$C$27)*IFERROR(N($N452:$HS452),0))</f>
        <v>0</v>
      </c>
      <c r="HX452">
        <f>SUMPRODUCT((MOD(COLUMN($M452:$HR452)-COLUMN($M452),6)=0)*ISNUMBER($M452:$HR452)*($M452:$HR452&gt;=RESUMEN!$C$26)*($M452:$HR452&lt;=RESUMEN!$C$27))</f>
        <v>0</v>
      </c>
    </row>
    <row r="453">
      <c r="B453">
        <f>VENTAS!A452</f>
        <v>450</v>
      </c>
      <c r="C453" t="str">
        <f>VENTAS!B452</f>
        <v xml:space="preserve">LC2 - 42 - 3 </v>
      </c>
      <c r="D453" t="str">
        <f>VENTAS!C452</f>
        <v>VENDIDO</v>
      </c>
      <c r="E453">
        <f>VENTAS!D452</f>
        <v>28000000</v>
      </c>
      <c r="F453">
        <f>VENTAS!J452</f>
        <v>22000000</v>
      </c>
      <c r="G453">
        <f>VENTAS!F452</f>
        <v>46129</v>
      </c>
      <c r="H453">
        <f>VENTAS!K452</f>
        <v>24</v>
      </c>
      <c r="I453" t="str">
        <f>VENTAS!M452</f>
        <v>28  de cada mes</v>
      </c>
      <c r="J453">
        <f>VENTAS!L452</f>
        <v>916000</v>
      </c>
      <c r="K453">
        <f>IF(N($H453)&lt;1,"",$G453+31)</f>
        <v>46160</v>
      </c>
      <c r="L453">
        <f>IF(K453="","",TODAY()-K453)</f>
        <v>158</v>
      </c>
      <c r="O453" t="str">
        <f>IF(K453="","SIN ESTADO",IF(M453&lt;&gt;"","PAGA",IF(L453&gt;0,"VENCIDA",IF(L453&gt;=-5,"POR VENCER","AL DÍA"))))</f>
        <v>VENCIDA</v>
      </c>
      <c r="Q453">
        <f>IF(N($H453)&lt;2,"",IF(K453="","",K453+31))</f>
        <v>46191</v>
      </c>
      <c r="R453">
        <f>IF(Q453="","",TODAY()-Q453)</f>
        <v>127</v>
      </c>
      <c r="U453" t="str">
        <f>IF(Q453="","SIN ESTADO",IF(S453&lt;&gt;"","PAGA",IF(R453&gt;0,"VENCIDA",IF(R453&gt;=-5,"POR VENCER","AL DÍA"))))</f>
        <v>VENCIDA</v>
      </c>
      <c r="W453">
        <f>IF(N($H453)&lt;3,"",IF(Q453="","",Q453+31))</f>
        <v>46222</v>
      </c>
      <c r="X453">
        <f>IF(W453="","",TODAY()-W453)</f>
        <v>96</v>
      </c>
      <c r="AA453" t="str">
        <f>IF(W453="","SIN ESTADO",IF(Y453&lt;&gt;"","PAGA",IF(X453&gt;0,"VENCIDA",IF(X453&gt;=-5,"POR VENCER","AL DÍA"))))</f>
        <v>VENCIDA</v>
      </c>
      <c r="AC453">
        <f>IF(N($H453)&lt;4,"",IF(W453="","",W453+31))</f>
        <v>46253</v>
      </c>
      <c r="AD453">
        <f>IF(AC453="","",TODAY()-AC453)</f>
        <v>65</v>
      </c>
      <c r="AG453" t="str">
        <f>IF(AC453="","SIN ESTADO",IF(AE453&lt;&gt;"","PAGA",IF(AD453&gt;0,"VENCIDA",IF(AD453&gt;=-5,"POR VENCER","AL DÍA"))))</f>
        <v>VENCIDA</v>
      </c>
      <c r="AI453">
        <f>IF(N($H453)&lt;5,"",IF(AC453="","",AC453+31))</f>
        <v>46284</v>
      </c>
      <c r="AJ453">
        <f>IF(AI453="","",TODAY()-AI453)</f>
        <v>34</v>
      </c>
      <c r="AM453" t="str">
        <f>IF(AI453="","SIN ESTADO",IF(AK453&lt;&gt;"","PAGA",IF(AJ453&gt;0,"VENCIDA",IF(AJ453&gt;=-5,"POR VENCER","AL DÍA"))))</f>
        <v>VENCIDA</v>
      </c>
      <c r="AO453">
        <f>IF(N($H453)&lt;6,"",IF(AI453="","",AI453+31))</f>
        <v>46315</v>
      </c>
      <c r="AP453">
        <f>IF(AO453="","",TODAY()-AO453)</f>
        <v>3</v>
      </c>
      <c r="AS453" t="str">
        <f>IF(AO453="","SIN ESTADO",IF(AQ453&lt;&gt;"","PAGA",IF(AP453&gt;0,"VENCIDA",IF(AP453&gt;=-5,"POR VENCER","AL DÍA"))))</f>
        <v>VENCIDA</v>
      </c>
      <c r="AU453">
        <f>IF(N($H453)&lt;7,"",IF(AO453="","",AO453+31))</f>
        <v>46346</v>
      </c>
      <c r="AV453">
        <f>IF(AU453="","",TODAY()-AU453)</f>
        <v>-28</v>
      </c>
      <c r="AY453" t="str">
        <f>IF(AU453="","SIN ESTADO",IF(AW453&lt;&gt;"","PAGA",IF(AV453&gt;0,"VENCIDA",IF(AV453&gt;=-5,"POR VENCER","AL DÍA"))))</f>
        <v>AL DÍA</v>
      </c>
      <c r="BA453">
        <f>IF(N($H453)&lt;8,"",IF(AU453="","",AU453+31))</f>
        <v>46377</v>
      </c>
      <c r="BB453">
        <f>IF(BA453="","",TODAY()-BA453)</f>
        <v>-59</v>
      </c>
      <c r="BE453" t="str">
        <f>IF(BA453="","SIN ESTADO",IF(BC453&lt;&gt;"","PAGA",IF(BB453&gt;0,"VENCIDA",IF(BB453&gt;=-5,"POR VENCER","AL DÍA"))))</f>
        <v>AL DÍA</v>
      </c>
      <c r="BG453">
        <f>IF(N($H453)&lt;9,"",IF(BA453="","",BA453+31))</f>
        <v>46408</v>
      </c>
      <c r="BH453">
        <f>IF(BG453="","",TODAY()-BG453)</f>
        <v>-90</v>
      </c>
      <c r="BK453" t="str">
        <f>IF(BG453="","SIN ESTADO",IF(BI453&lt;&gt;"","PAGA",IF(BH453&gt;0,"VENCIDA",IF(BH453&gt;=-5,"POR VENCER","AL DÍA"))))</f>
        <v>AL DÍA</v>
      </c>
      <c r="BM453">
        <f>IF(N($H453)&lt;10,"",IF(BG453="","",BG453+31))</f>
        <v>46439</v>
      </c>
      <c r="BN453">
        <f>IF(BM453="","",TODAY()-BM453)</f>
        <v>-121</v>
      </c>
      <c r="BQ453" t="str">
        <f>IF(BM453="","SIN ESTADO",IF(BO453&lt;&gt;"","PAGA",IF(BN453&gt;0,"VENCIDA",IF(BN453&gt;=-5,"POR VENCER","AL DÍA"))))</f>
        <v>AL DÍA</v>
      </c>
      <c r="BS453">
        <f>IF(N($H453)&lt;11,"",IF(BM453="","",BM453+31))</f>
        <v>46470</v>
      </c>
      <c r="BT453">
        <f>IF(BS453="","",TODAY()-BS453)</f>
        <v>-152</v>
      </c>
      <c r="BW453" t="str">
        <f>IF(BS453="","SIN ESTADO",IF(BU453&lt;&gt;"","PAGA",IF(BT453&gt;0,"VENCIDA",IF(BT453&gt;=-5,"POR VENCER","AL DÍA"))))</f>
        <v>AL DÍA</v>
      </c>
      <c r="BY453">
        <f>IF(N($H453)&lt;12,"",IF(BS453="","",BS453+31))</f>
        <v>46501</v>
      </c>
      <c r="BZ453">
        <f>IF(BY453="","",TODAY()-BY453)</f>
        <v>-183</v>
      </c>
      <c r="CC453" t="str">
        <f>IF(BY453="","SIN ESTADO",IF(CA453&lt;&gt;"","PAGA",IF(BZ453&gt;0,"VENCIDA",IF(BZ453&gt;=-5,"POR VENCER","AL DÍA"))))</f>
        <v>AL DÍA</v>
      </c>
      <c r="CE453">
        <f>IF(N($H453)&lt;13,"",IF(BY453="","",BY453+31))</f>
        <v>46532</v>
      </c>
      <c r="CF453">
        <f>IF(CE453="","",TODAY()-CE453)</f>
        <v>-214</v>
      </c>
      <c r="CI453" t="str">
        <f>IF(CE453="","SIN ESTADO",IF(CG453&lt;&gt;"","PAGA",IF(CF453&gt;0,"VENCIDA",IF(CF453&gt;=-5,"POR VENCER","AL DÍA"))))</f>
        <v>AL DÍA</v>
      </c>
      <c r="CK453">
        <f>IF(N($H453)&lt;14,"",IF(CE453="","",CE453+31))</f>
        <v>46563</v>
      </c>
      <c r="CL453">
        <f>IF(CK453="","",TODAY()-CK453)</f>
        <v>-245</v>
      </c>
      <c r="CO453" t="str">
        <f>IF(CK453="","SIN ESTADO",IF(CM453&lt;&gt;"","PAGA",IF(CL453&gt;0,"VENCIDA",IF(CL453&gt;=-5,"POR VENCER","AL DÍA"))))</f>
        <v>AL DÍA</v>
      </c>
      <c r="CQ453">
        <f>IF(N($H453)&lt;15,"",IF(CK453="","",CK453+31))</f>
        <v>46594</v>
      </c>
      <c r="CR453">
        <f>IF(CQ453="","",TODAY()-CQ453)</f>
        <v>-276</v>
      </c>
      <c r="CU453" t="str">
        <f>IF(CQ453="","SIN ESTADO",IF(CS453&lt;&gt;"","PAGA",IF(CR453&gt;0,"VENCIDA",IF(CR453&gt;=-5,"POR VENCER","AL DÍA"))))</f>
        <v>AL DÍA</v>
      </c>
      <c r="CW453">
        <f>IF(N($H453)&lt;16,"",IF(CQ453="","",CQ453+31))</f>
        <v>46625</v>
      </c>
      <c r="CX453">
        <f>IF(CW453="","",TODAY()-CW453)</f>
        <v>-307</v>
      </c>
      <c r="DA453" t="str">
        <f>IF(CW453="","SIN ESTADO",IF(CY453&lt;&gt;"","PAGA",IF(CX453&gt;0,"VENCIDA",IF(CX453&gt;=-5,"POR VENCER","AL DÍA"))))</f>
        <v>AL DÍA</v>
      </c>
      <c r="DC453">
        <f>IF(N($H453)&lt;17,"",IF(CW453="","",CW453+31))</f>
        <v>46656</v>
      </c>
      <c r="DD453">
        <f>IF(DC453="","",TODAY()-DC453)</f>
        <v>-338</v>
      </c>
      <c r="DG453" t="str">
        <f>IF(DC453="","SIN ESTADO",IF(DE453&lt;&gt;"","PAGA",IF(DD453&gt;0,"VENCIDA",IF(DD453&gt;=-5,"POR VENCER","AL DÍA"))))</f>
        <v>AL DÍA</v>
      </c>
      <c r="DI453">
        <f>IF(N($H453)&lt;18,"",IF(DC453="","",DC453+31))</f>
        <v>46687</v>
      </c>
      <c r="DJ453">
        <f>IF(DI453="","",TODAY()-DI453)</f>
        <v>-369</v>
      </c>
      <c r="DM453" t="str">
        <f>IF(DI453="","SIN ESTADO",IF(DK453&lt;&gt;"","PAGA",IF(DJ453&gt;0,"VENCIDA",IF(DJ453&gt;=-5,"POR VENCER","AL DÍA"))))</f>
        <v>AL DÍA</v>
      </c>
      <c r="DO453">
        <f>IF(N($H453)&lt;19,"",IF(DI453="","",DI453+31))</f>
        <v>46718</v>
      </c>
      <c r="DP453">
        <f>IF(DO453="","",TODAY()-DO453)</f>
        <v>-400</v>
      </c>
      <c r="DS453" t="str">
        <f>IF(DO453="","SIN ESTADO",IF(DQ453&lt;&gt;"","PAGA",IF(DP453&gt;0,"VENCIDA",IF(DP453&gt;=-5,"POR VENCER","AL DÍA"))))</f>
        <v>AL DÍA</v>
      </c>
      <c r="DU453">
        <f>IF(N($H453)&lt;20,"",IF(DO453="","",DO453+31))</f>
        <v>46749</v>
      </c>
      <c r="DV453">
        <f>IF(DU453="","",TODAY()-DU453)</f>
        <v>-431</v>
      </c>
      <c r="DY453" t="str">
        <f>IF(DU453="","SIN ESTADO",IF(DW453&lt;&gt;"","PAGA",IF(DV453&gt;0,"VENCIDA",IF(DV453&gt;=-5,"POR VENCER","AL DÍA"))))</f>
        <v>AL DÍA</v>
      </c>
      <c r="EA453">
        <f>IF(N($H453)&lt;21,"",IF(DU453="","",DU453+31))</f>
        <v>46780</v>
      </c>
      <c r="EB453">
        <f>IF(EA453="","",TODAY()-EA453)</f>
        <v>-462</v>
      </c>
      <c r="EE453" t="str">
        <f>IF(EA453="","SIN ESTADO",IF(EC453&lt;&gt;"","PAGA",IF(EB453&gt;0,"VENCIDA",IF(EB453&gt;=-5,"POR VENCER","AL DÍA"))))</f>
        <v>AL DÍA</v>
      </c>
      <c r="EG453">
        <f>IF(N($H453)&lt;22,"",IF(EA453="","",EA453+31))</f>
        <v>46811</v>
      </c>
      <c r="EH453">
        <f>IF(EG453="","",TODAY()-EG453)</f>
        <v>-493</v>
      </c>
      <c r="EK453" t="str">
        <f>IF(EG453="","SIN ESTADO",IF(EI453&lt;&gt;"","PAGA",IF(EH453&gt;0,"VENCIDA",IF(EH453&gt;=-5,"POR VENCER","AL DÍA"))))</f>
        <v>AL DÍA</v>
      </c>
      <c r="EM453">
        <f>IF(N($H453)&lt;23,"",IF(EG453="","",EG453+31))</f>
        <v>46842</v>
      </c>
      <c r="EN453">
        <f>IF(EM453="","",TODAY()-EM453)</f>
        <v>-524</v>
      </c>
      <c r="EQ453" t="str">
        <f>IF(EM453="","SIN ESTADO",IF(EO453&lt;&gt;"","PAGA",IF(EN453&gt;0,"VENCIDA",IF(EN453&gt;=-5,"POR VENCER","AL DÍA"))))</f>
        <v>AL DÍA</v>
      </c>
      <c r="ES453">
        <f>IF(N($H453)&lt;24,"",IF(EM453="","",EM453+31))</f>
        <v>46873</v>
      </c>
      <c r="ET453">
        <f>IF(ES453="","",TODAY()-ES453)</f>
        <v>-555</v>
      </c>
      <c r="EW453" t="str">
        <f>IF(ES453="","SIN ESTADO",IF(EU453&lt;&gt;"","PAGA",IF(ET453&gt;0,"VENCIDA",IF(ET453&gt;=-5,"POR VENCER","AL DÍA"))))</f>
        <v>AL DÍA</v>
      </c>
      <c r="EY453" t="str">
        <f>IF(N($H453)&lt;25,"",IF(ES453="","",ES453+31))</f>
        <v/>
      </c>
      <c r="EZ453" t="str">
        <f>IF(EY453="","",TODAY()-EY453)</f>
        <v/>
      </c>
      <c r="FC453" t="str">
        <f>IF(EY453="","SIN ESTADO",IF(FA453&lt;&gt;"","PAGA",IF(EZ453&gt;0,"VENCIDA",IF(EZ453&gt;=-5,"POR VENCER","AL DÍA"))))</f>
        <v>SIN ESTADO</v>
      </c>
      <c r="FE453" t="str">
        <f>IF(N($H453)&lt;26,"",IF(EY453="","",EY453+31))</f>
        <v/>
      </c>
      <c r="FF453" t="str">
        <f>IF(FE453="","",TODAY()-FE453)</f>
        <v/>
      </c>
      <c r="FI453" t="str">
        <f>IF(FE453="","SIN ESTADO",IF(FG453&lt;&gt;"","PAGA",IF(FF453&gt;0,"VENCIDA",IF(FF453&gt;=-5,"POR VENCER","AL DÍA"))))</f>
        <v>SIN ESTADO</v>
      </c>
      <c r="FK453" t="str">
        <f>IF(N($H453)&lt;27,"",IF(FE453="","",FE453+31))</f>
        <v/>
      </c>
      <c r="FL453" t="str">
        <f>IF(FK453="","",TODAY()-FK453)</f>
        <v/>
      </c>
      <c r="FO453" t="str">
        <f>IF(FK453="","SIN ESTADO",IF(FM453&lt;&gt;"","PAGA",IF(FL453&gt;0,"VENCIDA",IF(FL453&gt;=-5,"POR VENCER","AL DÍA"))))</f>
        <v>SIN ESTADO</v>
      </c>
      <c r="FQ453" t="str">
        <f>IF(N($H453)&lt;28,"",IF(FK453="","",FK453+31))</f>
        <v/>
      </c>
      <c r="FR453" t="str">
        <f>IF(FQ453="","",TODAY()-FQ453)</f>
        <v/>
      </c>
      <c r="FU453" t="str">
        <f>IF(FQ453="","SIN ESTADO",IF(FS453&lt;&gt;"","PAGA",IF(FR453&gt;0,"VENCIDA",IF(FR453&gt;=-5,"POR VENCER","AL DÍA"))))</f>
        <v>SIN ESTADO</v>
      </c>
      <c r="FW453" t="str">
        <f>IF(N($H453)&lt;29,"",IF(FQ453="","",FQ453+31))</f>
        <v/>
      </c>
      <c r="FX453" t="str">
        <f>IF(FW453="","",TODAY()-FW453)</f>
        <v/>
      </c>
      <c r="GA453" t="str">
        <f>IF(FW453="","SIN ESTADO",IF(FY453&lt;&gt;"","PAGA",IF(FX453&gt;0,"VENCIDA",IF(FX453&gt;=-5,"POR VENCER","AL DÍA"))))</f>
        <v>SIN ESTADO</v>
      </c>
      <c r="GC453" t="str">
        <f>IF(N($H453)&lt;30,"",IF(FW453="","",FW453+31))</f>
        <v/>
      </c>
      <c r="GD453" t="str">
        <f>IF(GC453="","",TODAY()-GC453)</f>
        <v/>
      </c>
      <c r="GG453" t="str">
        <f>IF(GC453="","SIN ESTADO",IF(GE453&lt;&gt;"","PAGA",IF(GD453&gt;0,"VENCIDA",IF(GD453&gt;=-5,"POR VENCER","AL DÍA"))))</f>
        <v>SIN ESTADO</v>
      </c>
      <c r="GI453" t="str">
        <f>IF(N($H453)&lt;31,"",IF(GC453="","",GC453+31))</f>
        <v/>
      </c>
      <c r="GJ453" t="str">
        <f>IF(GI453="","",TODAY()-GI453)</f>
        <v/>
      </c>
      <c r="GM453" t="str">
        <f>IF(GI453="","SIN ESTADO",IF(GK453&lt;&gt;"","PAGA",IF(GJ453&gt;0,"VENCIDA",IF(GJ453&gt;=-5,"POR VENCER","AL DÍA"))))</f>
        <v>SIN ESTADO</v>
      </c>
      <c r="GO453" t="str">
        <f>IF(N($H453)&lt;32,"",IF(GI453="","",GI453+31))</f>
        <v/>
      </c>
      <c r="GP453" t="str">
        <f>IF(GO453="","",TODAY()-GO453)</f>
        <v/>
      </c>
      <c r="GS453" t="str">
        <f>IF(GO453="","SIN ESTADO",IF(GQ453&lt;&gt;"","PAGA",IF(GP453&gt;0,"VENCIDA",IF(GP453&gt;=-5,"POR VENCER","AL DÍA"))))</f>
        <v>SIN ESTADO</v>
      </c>
      <c r="GU453" t="str">
        <f>IF(N($H453)&lt;33,"",IF(GO453="","",GO453+31))</f>
        <v/>
      </c>
      <c r="GV453" t="str">
        <f>IF(GU453="","",TODAY()-GU453)</f>
        <v/>
      </c>
      <c r="GY453" t="str">
        <f>IF(GU453="","SIN ESTADO",IF(GW453&lt;&gt;"","PAGA",IF(GV453&gt;0,"VENCIDA",IF(GV453&gt;=-5,"POR VENCER","AL DÍA"))))</f>
        <v>SIN ESTADO</v>
      </c>
      <c r="HA453" t="str">
        <f>IF(N($H453)&lt;34,"",IF(GU453="","",GU453+31))</f>
        <v/>
      </c>
      <c r="HB453" t="str">
        <f>IF(HA453="","",TODAY()-HA453)</f>
        <v/>
      </c>
      <c r="HE453" t="str">
        <f>IF(HA453="","SIN ESTADO",IF(HC453&lt;&gt;"","PAGA",IF(HB453&gt;0,"VENCIDA",IF(HB453&gt;=-5,"POR VENCER","AL DÍA"))))</f>
        <v>SIN ESTADO</v>
      </c>
      <c r="HG453" t="str">
        <f>IF(N($H453)&lt;35,"",IF(HA453="","",HA453+31))</f>
        <v/>
      </c>
      <c r="HH453" t="str">
        <f>IF(HG453="","",TODAY()-HG453)</f>
        <v/>
      </c>
      <c r="HK453" t="str">
        <f>IF(HG453="","SIN ESTADO",IF(HI453&lt;&gt;"","PAGA",IF(HH453&gt;0,"VENCIDA",IF(HH453&gt;=-5,"POR VENCER","AL DÍA"))))</f>
        <v>SIN ESTADO</v>
      </c>
      <c r="HM453" t="str">
        <f>IF(N($H453)&lt;36,"",IF(HG453="","",HG453+31))</f>
        <v/>
      </c>
      <c r="HN453" t="str">
        <f>IF(HM453="","",TODAY()-HM453)</f>
        <v/>
      </c>
      <c r="HQ453" t="str">
        <f>IF(HM453="","SIN ESTADO",IF(HO453&lt;&gt;"","PAGA",IF(HN453&gt;0,"VENCIDA",IF(HN453&gt;=-5,"POR VENCER","AL DÍA"))))</f>
        <v>SIN ESTADO</v>
      </c>
      <c r="HS453">
        <f>N453+T453+Z453+AF453+AL453+AR453+AX453+BD453+BJ453+BP453+BV453+CB453+CH453+CN453+CT453+CZ453+DF453+DL453+DR453+DX453+ED453+EJ453+EP453+EV453+FB453+FH453+FN453+FT453+FZ453+GF453+GL453+GR453+GX453+HD453+HJ453+HP453</f>
        <v>0</v>
      </c>
      <c r="HU453">
        <f>IFERROR(N($J453),0)</f>
        <v>916000</v>
      </c>
      <c r="HW453">
        <f>SUMPRODUCT((MOD(COLUMN($M453:$HR453)-COLUMN($M453),6)=0)*ISNUMBER($M453:$HR453)*($M453:$HR453&gt;=RESUMEN!$C$26)*($M453:$HR453&lt;=RESUMEN!$C$27)*IFERROR(N($N453:$HS453),0))</f>
        <v>0</v>
      </c>
      <c r="HX453">
        <f>SUMPRODUCT((MOD(COLUMN($M453:$HR453)-COLUMN($M453),6)=0)*ISNUMBER($M453:$HR453)*($M453:$HR453&gt;=RESUMEN!$C$26)*($M453:$HR453&lt;=RESUMEN!$C$27))</f>
        <v>0</v>
      </c>
    </row>
    <row r="454">
      <c r="B454">
        <f>VENTAS!A453</f>
        <v>451</v>
      </c>
      <c r="C454" t="str">
        <f>VENTAS!B453</f>
        <v xml:space="preserve">LC2 - 42 - 4 </v>
      </c>
      <c r="D454" t="str">
        <f>VENTAS!C453</f>
        <v>VENDIDO</v>
      </c>
      <c r="E454">
        <f>VENTAS!D453</f>
        <v>28000000</v>
      </c>
      <c r="F454">
        <f>VENTAS!J453</f>
        <v>24000000</v>
      </c>
      <c r="G454">
        <f>VENTAS!F453</f>
        <v>46161</v>
      </c>
      <c r="H454">
        <f>VENTAS!K453</f>
        <v>24</v>
      </c>
      <c r="I454" t="str">
        <f>VENTAS!M453</f>
        <v>20 DE CADA MES</v>
      </c>
      <c r="J454">
        <f>VENTAS!L453</f>
        <v>1000000</v>
      </c>
      <c r="K454">
        <f>IF(N($H454)&lt;1,"",$G454+31)</f>
        <v>46192</v>
      </c>
      <c r="L454">
        <f>IF(K454="","",TODAY()-K454)</f>
        <v>126</v>
      </c>
      <c r="M454">
        <v>46187</v>
      </c>
      <c r="N454">
        <v>1000000</v>
      </c>
      <c r="O454" t="str">
        <f>IF(K454="","SIN ESTADO",IF(M454&lt;&gt;"","PAGA",IF(L454&gt;0,"VENCIDA",IF(L454&gt;=-5,"POR VENCER","AL DÍA"))))</f>
        <v>PAGA</v>
      </c>
      <c r="P454" t="str">
        <v>TRANSFERENCIA</v>
      </c>
      <c r="Q454">
        <f>IF(N($H454)&lt;2,"",IF(K454="","",K454+31))</f>
        <v>46223</v>
      </c>
      <c r="R454">
        <f>IF(Q454="","",TODAY()-Q454)</f>
        <v>95</v>
      </c>
      <c r="S454">
        <v>46221</v>
      </c>
      <c r="T454">
        <v>1000000</v>
      </c>
      <c r="U454" t="str">
        <f>IF(Q454="","SIN ESTADO",IF(S454&lt;&gt;"","PAGA",IF(R454&gt;0,"VENCIDA",IF(R454&gt;=-5,"POR VENCER","AL DÍA"))))</f>
        <v>PAGA</v>
      </c>
      <c r="V454" t="str">
        <v>TRANSFERENCIA</v>
      </c>
      <c r="W454">
        <f>IF(N($H454)&lt;3,"",IF(Q454="","",Q454+31))</f>
        <v>46254</v>
      </c>
      <c r="X454">
        <f>IF(W454="","",TODAY()-W454)</f>
        <v>64</v>
      </c>
      <c r="Y454">
        <v>46254</v>
      </c>
      <c r="Z454">
        <v>1000000</v>
      </c>
      <c r="AA454" t="str">
        <f>IF(W454="","SIN ESTADO",IF(Y454&lt;&gt;"","PAGA",IF(X454&gt;0,"VENCIDA",IF(X454&gt;=-5,"POR VENCER","AL DÍA"))))</f>
        <v>PAGA</v>
      </c>
      <c r="AB454" t="str">
        <v>TRANSFERENCIA</v>
      </c>
      <c r="AC454">
        <f>IF(N($H454)&lt;4,"",IF(W454="","",W454+31))</f>
        <v>46285</v>
      </c>
      <c r="AD454">
        <f>IF(AC454="","",TODAY()-AC454)</f>
        <v>33</v>
      </c>
      <c r="AE454">
        <v>46287</v>
      </c>
      <c r="AF454">
        <v>1000000</v>
      </c>
      <c r="AG454" t="str">
        <f>IF(AC454="","SIN ESTADO",IF(AE454&lt;&gt;"","PAGA",IF(AD454&gt;0,"VENCIDA",IF(AD454&gt;=-5,"POR VENCER","AL DÍA"))))</f>
        <v>PAGA</v>
      </c>
      <c r="AH454" t="str">
        <v>TRANSFERENCIA</v>
      </c>
      <c r="AI454">
        <f>IF(N($H454)&lt;5,"",IF(AC454="","",AC454+31))</f>
        <v>46316</v>
      </c>
      <c r="AJ454">
        <f>IF(AI454="","",TODAY()-AI454)</f>
        <v>2</v>
      </c>
      <c r="AM454" t="str">
        <f>IF(AI454="","SIN ESTADO",IF(AK454&lt;&gt;"","PAGA",IF(AJ454&gt;0,"VENCIDA",IF(AJ454&gt;=-5,"POR VENCER","AL DÍA"))))</f>
        <v>VENCIDA</v>
      </c>
      <c r="AO454">
        <f>IF(N($H454)&lt;6,"",IF(AI454="","",AI454+31))</f>
        <v>46347</v>
      </c>
      <c r="AP454">
        <f>IF(AO454="","",TODAY()-AO454)</f>
        <v>-29</v>
      </c>
      <c r="AS454" t="str">
        <f>IF(AO454="","SIN ESTADO",IF(AQ454&lt;&gt;"","PAGA",IF(AP454&gt;0,"VENCIDA",IF(AP454&gt;=-5,"POR VENCER","AL DÍA"))))</f>
        <v>AL DÍA</v>
      </c>
      <c r="AU454">
        <f>IF(N($H454)&lt;7,"",IF(AO454="","",AO454+31))</f>
        <v>46378</v>
      </c>
      <c r="AV454">
        <f>IF(AU454="","",TODAY()-AU454)</f>
        <v>-60</v>
      </c>
      <c r="AY454" t="str">
        <f>IF(AU454="","SIN ESTADO",IF(AW454&lt;&gt;"","PAGA",IF(AV454&gt;0,"VENCIDA",IF(AV454&gt;=-5,"POR VENCER","AL DÍA"))))</f>
        <v>AL DÍA</v>
      </c>
      <c r="BA454">
        <f>IF(N($H454)&lt;8,"",IF(AU454="","",AU454+31))</f>
        <v>46409</v>
      </c>
      <c r="BB454">
        <f>IF(BA454="","",TODAY()-BA454)</f>
        <v>-91</v>
      </c>
      <c r="BE454" t="str">
        <f>IF(BA454="","SIN ESTADO",IF(BC454&lt;&gt;"","PAGA",IF(BB454&gt;0,"VENCIDA",IF(BB454&gt;=-5,"POR VENCER","AL DÍA"))))</f>
        <v>AL DÍA</v>
      </c>
      <c r="BG454">
        <f>IF(N($H454)&lt;9,"",IF(BA454="","",BA454+31))</f>
        <v>46440</v>
      </c>
      <c r="BH454">
        <f>IF(BG454="","",TODAY()-BG454)</f>
        <v>-122</v>
      </c>
      <c r="BK454" t="str">
        <f>IF(BG454="","SIN ESTADO",IF(BI454&lt;&gt;"","PAGA",IF(BH454&gt;0,"VENCIDA",IF(BH454&gt;=-5,"POR VENCER","AL DÍA"))))</f>
        <v>AL DÍA</v>
      </c>
      <c r="BM454">
        <f>IF(N($H454)&lt;10,"",IF(BG454="","",BG454+31))</f>
        <v>46471</v>
      </c>
      <c r="BN454">
        <f>IF(BM454="","",TODAY()-BM454)</f>
        <v>-153</v>
      </c>
      <c r="BQ454" t="str">
        <f>IF(BM454="","SIN ESTADO",IF(BO454&lt;&gt;"","PAGA",IF(BN454&gt;0,"VENCIDA",IF(BN454&gt;=-5,"POR VENCER","AL DÍA"))))</f>
        <v>AL DÍA</v>
      </c>
      <c r="BS454">
        <f>IF(N($H454)&lt;11,"",IF(BM454="","",BM454+31))</f>
        <v>46502</v>
      </c>
      <c r="BT454">
        <f>IF(BS454="","",TODAY()-BS454)</f>
        <v>-184</v>
      </c>
      <c r="BW454" t="str">
        <f>IF(BS454="","SIN ESTADO",IF(BU454&lt;&gt;"","PAGA",IF(BT454&gt;0,"VENCIDA",IF(BT454&gt;=-5,"POR VENCER","AL DÍA"))))</f>
        <v>AL DÍA</v>
      </c>
      <c r="BY454">
        <f>IF(N($H454)&lt;12,"",IF(BS454="","",BS454+31))</f>
        <v>46533</v>
      </c>
      <c r="BZ454">
        <f>IF(BY454="","",TODAY()-BY454)</f>
        <v>-215</v>
      </c>
      <c r="CC454" t="str">
        <f>IF(BY454="","SIN ESTADO",IF(CA454&lt;&gt;"","PAGA",IF(BZ454&gt;0,"VENCIDA",IF(BZ454&gt;=-5,"POR VENCER","AL DÍA"))))</f>
        <v>AL DÍA</v>
      </c>
      <c r="CE454">
        <f>IF(N($H454)&lt;13,"",IF(BY454="","",BY454+31))</f>
        <v>46564</v>
      </c>
      <c r="CF454">
        <f>IF(CE454="","",TODAY()-CE454)</f>
        <v>-246</v>
      </c>
      <c r="CI454" t="str">
        <f>IF(CE454="","SIN ESTADO",IF(CG454&lt;&gt;"","PAGA",IF(CF454&gt;0,"VENCIDA",IF(CF454&gt;=-5,"POR VENCER","AL DÍA"))))</f>
        <v>AL DÍA</v>
      </c>
      <c r="CK454">
        <f>IF(N($H454)&lt;14,"",IF(CE454="","",CE454+31))</f>
        <v>46595</v>
      </c>
      <c r="CL454">
        <f>IF(CK454="","",TODAY()-CK454)</f>
        <v>-277</v>
      </c>
      <c r="CO454" t="str">
        <f>IF(CK454="","SIN ESTADO",IF(CM454&lt;&gt;"","PAGA",IF(CL454&gt;0,"VENCIDA",IF(CL454&gt;=-5,"POR VENCER","AL DÍA"))))</f>
        <v>AL DÍA</v>
      </c>
      <c r="CQ454">
        <f>IF(N($H454)&lt;15,"",IF(CK454="","",CK454+31))</f>
        <v>46626</v>
      </c>
      <c r="CR454">
        <f>IF(CQ454="","",TODAY()-CQ454)</f>
        <v>-308</v>
      </c>
      <c r="CU454" t="str">
        <f>IF(CQ454="","SIN ESTADO",IF(CS454&lt;&gt;"","PAGA",IF(CR454&gt;0,"VENCIDA",IF(CR454&gt;=-5,"POR VENCER","AL DÍA"))))</f>
        <v>AL DÍA</v>
      </c>
      <c r="CW454">
        <f>IF(N($H454)&lt;16,"",IF(CQ454="","",CQ454+31))</f>
        <v>46657</v>
      </c>
      <c r="CX454">
        <f>IF(CW454="","",TODAY()-CW454)</f>
        <v>-339</v>
      </c>
      <c r="DA454" t="str">
        <f>IF(CW454="","SIN ESTADO",IF(CY454&lt;&gt;"","PAGA",IF(CX454&gt;0,"VENCIDA",IF(CX454&gt;=-5,"POR VENCER","AL DÍA"))))</f>
        <v>AL DÍA</v>
      </c>
      <c r="DC454">
        <f>IF(N($H454)&lt;17,"",IF(CW454="","",CW454+31))</f>
        <v>46688</v>
      </c>
      <c r="DD454">
        <f>IF(DC454="","",TODAY()-DC454)</f>
        <v>-370</v>
      </c>
      <c r="DG454" t="str">
        <f>IF(DC454="","SIN ESTADO",IF(DE454&lt;&gt;"","PAGA",IF(DD454&gt;0,"VENCIDA",IF(DD454&gt;=-5,"POR VENCER","AL DÍA"))))</f>
        <v>AL DÍA</v>
      </c>
      <c r="DI454">
        <f>IF(N($H454)&lt;18,"",IF(DC454="","",DC454+31))</f>
        <v>46719</v>
      </c>
      <c r="DJ454">
        <f>IF(DI454="","",TODAY()-DI454)</f>
        <v>-401</v>
      </c>
      <c r="DM454" t="str">
        <f>IF(DI454="","SIN ESTADO",IF(DK454&lt;&gt;"","PAGA",IF(DJ454&gt;0,"VENCIDA",IF(DJ454&gt;=-5,"POR VENCER","AL DÍA"))))</f>
        <v>AL DÍA</v>
      </c>
      <c r="DO454">
        <f>IF(N($H454)&lt;19,"",IF(DI454="","",DI454+31))</f>
        <v>46750</v>
      </c>
      <c r="DP454">
        <f>IF(DO454="","",TODAY()-DO454)</f>
        <v>-432</v>
      </c>
      <c r="DS454" t="str">
        <f>IF(DO454="","SIN ESTADO",IF(DQ454&lt;&gt;"","PAGA",IF(DP454&gt;0,"VENCIDA",IF(DP454&gt;=-5,"POR VENCER","AL DÍA"))))</f>
        <v>AL DÍA</v>
      </c>
      <c r="DU454">
        <f>IF(N($H454)&lt;20,"",IF(DO454="","",DO454+31))</f>
        <v>46781</v>
      </c>
      <c r="DV454">
        <f>IF(DU454="","",TODAY()-DU454)</f>
        <v>-463</v>
      </c>
      <c r="DY454" t="str">
        <f>IF(DU454="","SIN ESTADO",IF(DW454&lt;&gt;"","PAGA",IF(DV454&gt;0,"VENCIDA",IF(DV454&gt;=-5,"POR VENCER","AL DÍA"))))</f>
        <v>AL DÍA</v>
      </c>
      <c r="EA454">
        <f>IF(N($H454)&lt;21,"",IF(DU454="","",DU454+31))</f>
        <v>46812</v>
      </c>
      <c r="EB454">
        <f>IF(EA454="","",TODAY()-EA454)</f>
        <v>-494</v>
      </c>
      <c r="EE454" t="str">
        <f>IF(EA454="","SIN ESTADO",IF(EC454&lt;&gt;"","PAGA",IF(EB454&gt;0,"VENCIDA",IF(EB454&gt;=-5,"POR VENCER","AL DÍA"))))</f>
        <v>AL DÍA</v>
      </c>
      <c r="EG454">
        <f>IF(N($H454)&lt;22,"",IF(EA454="","",EA454+31))</f>
        <v>46843</v>
      </c>
      <c r="EH454">
        <f>IF(EG454="","",TODAY()-EG454)</f>
        <v>-525</v>
      </c>
      <c r="EK454" t="str">
        <f>IF(EG454="","SIN ESTADO",IF(EI454&lt;&gt;"","PAGA",IF(EH454&gt;0,"VENCIDA",IF(EH454&gt;=-5,"POR VENCER","AL DÍA"))))</f>
        <v>AL DÍA</v>
      </c>
      <c r="EM454">
        <f>IF(N($H454)&lt;23,"",IF(EG454="","",EG454+31))</f>
        <v>46874</v>
      </c>
      <c r="EN454">
        <f>IF(EM454="","",TODAY()-EM454)</f>
        <v>-556</v>
      </c>
      <c r="EQ454" t="str">
        <f>IF(EM454="","SIN ESTADO",IF(EO454&lt;&gt;"","PAGA",IF(EN454&gt;0,"VENCIDA",IF(EN454&gt;=-5,"POR VENCER","AL DÍA"))))</f>
        <v>AL DÍA</v>
      </c>
      <c r="ES454">
        <f>IF(N($H454)&lt;24,"",IF(EM454="","",EM454+31))</f>
        <v>46905</v>
      </c>
      <c r="ET454">
        <f>IF(ES454="","",TODAY()-ES454)</f>
        <v>-587</v>
      </c>
      <c r="EW454" t="str">
        <f>IF(ES454="","SIN ESTADO",IF(EU454&lt;&gt;"","PAGA",IF(ET454&gt;0,"VENCIDA",IF(ET454&gt;=-5,"POR VENCER","AL DÍA"))))</f>
        <v>AL DÍA</v>
      </c>
      <c r="EY454" t="str">
        <f>IF(N($H454)&lt;25,"",IF(ES454="","",ES454+31))</f>
        <v/>
      </c>
      <c r="EZ454" t="str">
        <f>IF(EY454="","",TODAY()-EY454)</f>
        <v/>
      </c>
      <c r="FC454" t="str">
        <f>IF(EY454="","SIN ESTADO",IF(FA454&lt;&gt;"","PAGA",IF(EZ454&gt;0,"VENCIDA",IF(EZ454&gt;=-5,"POR VENCER","AL DÍA"))))</f>
        <v>SIN ESTADO</v>
      </c>
      <c r="FE454" t="str">
        <f>IF(N($H454)&lt;26,"",IF(EY454="","",EY454+31))</f>
        <v/>
      </c>
      <c r="FF454" t="str">
        <f>IF(FE454="","",TODAY()-FE454)</f>
        <v/>
      </c>
      <c r="FI454" t="str">
        <f>IF(FE454="","SIN ESTADO",IF(FG454&lt;&gt;"","PAGA",IF(FF454&gt;0,"VENCIDA",IF(FF454&gt;=-5,"POR VENCER","AL DÍA"))))</f>
        <v>SIN ESTADO</v>
      </c>
      <c r="FK454" t="str">
        <f>IF(N($H454)&lt;27,"",IF(FE454="","",FE454+31))</f>
        <v/>
      </c>
      <c r="FL454" t="str">
        <f>IF(FK454="","",TODAY()-FK454)</f>
        <v/>
      </c>
      <c r="FO454" t="str">
        <f>IF(FK454="","SIN ESTADO",IF(FM454&lt;&gt;"","PAGA",IF(FL454&gt;0,"VENCIDA",IF(FL454&gt;=-5,"POR VENCER","AL DÍA"))))</f>
        <v>SIN ESTADO</v>
      </c>
      <c r="FQ454" t="str">
        <f>IF(N($H454)&lt;28,"",IF(FK454="","",FK454+31))</f>
        <v/>
      </c>
      <c r="FR454" t="str">
        <f>IF(FQ454="","",TODAY()-FQ454)</f>
        <v/>
      </c>
      <c r="FU454" t="str">
        <f>IF(FQ454="","SIN ESTADO",IF(FS454&lt;&gt;"","PAGA",IF(FR454&gt;0,"VENCIDA",IF(FR454&gt;=-5,"POR VENCER","AL DÍA"))))</f>
        <v>SIN ESTADO</v>
      </c>
      <c r="FW454" t="str">
        <f>IF(N($H454)&lt;29,"",IF(FQ454="","",FQ454+31))</f>
        <v/>
      </c>
      <c r="FX454" t="str">
        <f>IF(FW454="","",TODAY()-FW454)</f>
        <v/>
      </c>
      <c r="GA454" t="str">
        <f>IF(FW454="","SIN ESTADO",IF(FY454&lt;&gt;"","PAGA",IF(FX454&gt;0,"VENCIDA",IF(FX454&gt;=-5,"POR VENCER","AL DÍA"))))</f>
        <v>SIN ESTADO</v>
      </c>
      <c r="GC454" t="str">
        <f>IF(N($H454)&lt;30,"",IF(FW454="","",FW454+31))</f>
        <v/>
      </c>
      <c r="GD454" t="str">
        <f>IF(GC454="","",TODAY()-GC454)</f>
        <v/>
      </c>
      <c r="GG454" t="str">
        <f>IF(GC454="","SIN ESTADO",IF(GE454&lt;&gt;"","PAGA",IF(GD454&gt;0,"VENCIDA",IF(GD454&gt;=-5,"POR VENCER","AL DÍA"))))</f>
        <v>SIN ESTADO</v>
      </c>
      <c r="GI454" t="str">
        <f>IF(N($H454)&lt;31,"",IF(GC454="","",GC454+31))</f>
        <v/>
      </c>
      <c r="GJ454" t="str">
        <f>IF(GI454="","",TODAY()-GI454)</f>
        <v/>
      </c>
      <c r="GM454" t="str">
        <f>IF(GI454="","SIN ESTADO",IF(GK454&lt;&gt;"","PAGA",IF(GJ454&gt;0,"VENCIDA",IF(GJ454&gt;=-5,"POR VENCER","AL DÍA"))))</f>
        <v>SIN ESTADO</v>
      </c>
      <c r="GO454" t="str">
        <f>IF(N($H454)&lt;32,"",IF(GI454="","",GI454+31))</f>
        <v/>
      </c>
      <c r="GP454" t="str">
        <f>IF(GO454="","",TODAY()-GO454)</f>
        <v/>
      </c>
      <c r="GS454" t="str">
        <f>IF(GO454="","SIN ESTADO",IF(GQ454&lt;&gt;"","PAGA",IF(GP454&gt;0,"VENCIDA",IF(GP454&gt;=-5,"POR VENCER","AL DÍA"))))</f>
        <v>SIN ESTADO</v>
      </c>
      <c r="GU454" t="str">
        <f>IF(N($H454)&lt;33,"",IF(GO454="","",GO454+31))</f>
        <v/>
      </c>
      <c r="GV454" t="str">
        <f>IF(GU454="","",TODAY()-GU454)</f>
        <v/>
      </c>
      <c r="GY454" t="str">
        <f>IF(GU454="","SIN ESTADO",IF(GW454&lt;&gt;"","PAGA",IF(GV454&gt;0,"VENCIDA",IF(GV454&gt;=-5,"POR VENCER","AL DÍA"))))</f>
        <v>SIN ESTADO</v>
      </c>
      <c r="HA454" t="str">
        <f>IF(N($H454)&lt;34,"",IF(GU454="","",GU454+31))</f>
        <v/>
      </c>
      <c r="HB454" t="str">
        <f>IF(HA454="","",TODAY()-HA454)</f>
        <v/>
      </c>
      <c r="HE454" t="str">
        <f>IF(HA454="","SIN ESTADO",IF(HC454&lt;&gt;"","PAGA",IF(HB454&gt;0,"VENCIDA",IF(HB454&gt;=-5,"POR VENCER","AL DÍA"))))</f>
        <v>SIN ESTADO</v>
      </c>
      <c r="HG454" t="str">
        <f>IF(N($H454)&lt;35,"",IF(HA454="","",HA454+31))</f>
        <v/>
      </c>
      <c r="HH454" t="str">
        <f>IF(HG454="","",TODAY()-HG454)</f>
        <v/>
      </c>
      <c r="HK454" t="str">
        <f>IF(HG454="","SIN ESTADO",IF(HI454&lt;&gt;"","PAGA",IF(HH454&gt;0,"VENCIDA",IF(HH454&gt;=-5,"POR VENCER","AL DÍA"))))</f>
        <v>SIN ESTADO</v>
      </c>
      <c r="HM454" t="str">
        <f>IF(N($H454)&lt;36,"",IF(HG454="","",HG454+31))</f>
        <v/>
      </c>
      <c r="HN454" t="str">
        <f>IF(HM454="","",TODAY()-HM454)</f>
        <v/>
      </c>
      <c r="HQ454" t="str">
        <f>IF(HM454="","SIN ESTADO",IF(HO454&lt;&gt;"","PAGA",IF(HN454&gt;0,"VENCIDA",IF(HN454&gt;=-5,"POR VENCER","AL DÍA"))))</f>
        <v>SIN ESTADO</v>
      </c>
      <c r="HS454">
        <f>N454+T454+Z454+AF454+AL454+AR454+AX454+BD454+BJ454+BP454+BV454+CB454+CH454+CN454+CT454+CZ454+DF454+DL454+DR454+DX454+ED454+EJ454+EP454+EV454+FB454+FH454+FN454+FT454+FZ454+GF454+GL454+GR454+GX454+HD454+HJ454+HP454</f>
        <v>4000000</v>
      </c>
      <c r="HU454">
        <f>IFERROR(N($J454),0)</f>
        <v>1000000</v>
      </c>
      <c r="HW454">
        <f>SUMPRODUCT((MOD(COLUMN($M454:$HR454)-COLUMN($M454),6)=0)*ISNUMBER($M454:$HR454)*($M454:$HR454&gt;=RESUMEN!$C$26)*($M454:$HR454&lt;=RESUMEN!$C$27)*IFERROR(N($N454:$HS454),0))</f>
        <v>1000000</v>
      </c>
      <c r="HX454">
        <f>SUMPRODUCT((MOD(COLUMN($M454:$HR454)-COLUMN($M454),6)=0)*ISNUMBER($M454:$HR454)*($M454:$HR454&gt;=RESUMEN!$C$26)*($M454:$HR454&lt;=RESUMEN!$C$27))</f>
        <v>1</v>
      </c>
    </row>
    <row r="455">
      <c r="B455">
        <f>VENTAS!A454</f>
        <v>452</v>
      </c>
      <c r="C455" t="str">
        <f>VENTAS!B454</f>
        <v xml:space="preserve">LC2 - 42 - 5 </v>
      </c>
      <c r="D455" t="str">
        <f>VENTAS!C454</f>
        <v>VENDIDO</v>
      </c>
      <c r="E455">
        <f>VENTAS!D454</f>
        <v>28000000</v>
      </c>
      <c r="F455">
        <f>VENTAS!J454</f>
        <v>24000000</v>
      </c>
      <c r="G455">
        <f>VENTAS!F454</f>
        <v>46162</v>
      </c>
      <c r="H455">
        <f>VENTAS!K454</f>
        <v>24</v>
      </c>
      <c r="I455" t="str">
        <f>VENTAS!M454</f>
        <v>20 DE CADA MES</v>
      </c>
      <c r="J455">
        <f>VENTAS!L454</f>
        <v>1000000</v>
      </c>
      <c r="K455">
        <f>IF(N($H455)&lt;1,"",$G455+31)</f>
        <v>46193</v>
      </c>
      <c r="L455">
        <f>IF(K455="","",TODAY()-K455)</f>
        <v>125</v>
      </c>
      <c r="M455">
        <v>46186</v>
      </c>
      <c r="N455">
        <v>1000000</v>
      </c>
      <c r="O455" t="str">
        <f>IF(K455="","SIN ESTADO",IF(M455&lt;&gt;"","PAGA",IF(L455&gt;0,"VENCIDA",IF(L455&gt;=-5,"POR VENCER","AL DÍA"))))</f>
        <v>PAGA</v>
      </c>
      <c r="P455" t="str">
        <v>TRANSFERENCIA</v>
      </c>
      <c r="Q455">
        <f>IF(N($H455)&lt;2,"",IF(K455="","",K455+31))</f>
        <v>46224</v>
      </c>
      <c r="R455">
        <f>IF(Q455="","",TODAY()-Q455)</f>
        <v>94</v>
      </c>
      <c r="S455">
        <v>46219</v>
      </c>
      <c r="T455">
        <v>1000000</v>
      </c>
      <c r="U455" t="str">
        <f>IF(Q455="","SIN ESTADO",IF(S455&lt;&gt;"","PAGA",IF(R455&gt;0,"VENCIDA",IF(R455&gt;=-5,"POR VENCER","AL DÍA"))))</f>
        <v>PAGA</v>
      </c>
      <c r="V455" t="str">
        <v>TRANSFERENCIA</v>
      </c>
      <c r="W455">
        <f>IF(N($H455)&lt;3,"",IF(Q455="","",Q455+31))</f>
        <v>46255</v>
      </c>
      <c r="X455">
        <f>IF(W455="","",TODAY()-W455)</f>
        <v>63</v>
      </c>
      <c r="Y455">
        <v>46286</v>
      </c>
      <c r="Z455">
        <v>1000000</v>
      </c>
      <c r="AA455" t="str">
        <f>IF(W455="","SIN ESTADO",IF(Y455&lt;&gt;"","PAGA",IF(X455&gt;0,"VENCIDA",IF(X455&gt;=-5,"POR VENCER","AL DÍA"))))</f>
        <v>PAGA</v>
      </c>
      <c r="AB455" t="str">
        <v>TRANSFERENCIA</v>
      </c>
      <c r="AC455">
        <f>IF(N($H455)&lt;4,"",IF(W455="","",W455+31))</f>
        <v>46286</v>
      </c>
      <c r="AD455">
        <f>IF(AC455="","",TODAY()-AC455)</f>
        <v>32</v>
      </c>
      <c r="AE455">
        <v>46316</v>
      </c>
      <c r="AF455">
        <v>1000000</v>
      </c>
      <c r="AG455" t="str">
        <f>IF(AC455="","SIN ESTADO",IF(AE455&lt;&gt;"","PAGA",IF(AD455&gt;0,"VENCIDA",IF(AD455&gt;=-5,"POR VENCER","AL DÍA"))))</f>
        <v>PAGA</v>
      </c>
      <c r="AH455" t="str">
        <v>TRANSFERENCIA</v>
      </c>
      <c r="AI455">
        <f>IF(N($H455)&lt;5,"",IF(AC455="","",AC455+31))</f>
        <v>46317</v>
      </c>
      <c r="AJ455">
        <f>IF(AI455="","",TODAY()-AI455)</f>
        <v>1</v>
      </c>
      <c r="AM455" t="str">
        <f>IF(AI455="","SIN ESTADO",IF(AK455&lt;&gt;"","PAGA",IF(AJ455&gt;0,"VENCIDA",IF(AJ455&gt;=-5,"POR VENCER","AL DÍA"))))</f>
        <v>VENCIDA</v>
      </c>
      <c r="AO455">
        <f>IF(N($H455)&lt;6,"",IF(AI455="","",AI455+31))</f>
        <v>46348</v>
      </c>
      <c r="AP455">
        <f>IF(AO455="","",TODAY()-AO455)</f>
        <v>-30</v>
      </c>
      <c r="AS455" t="str">
        <f>IF(AO455="","SIN ESTADO",IF(AQ455&lt;&gt;"","PAGA",IF(AP455&gt;0,"VENCIDA",IF(AP455&gt;=-5,"POR VENCER","AL DÍA"))))</f>
        <v>AL DÍA</v>
      </c>
      <c r="AU455">
        <f>IF(N($H455)&lt;7,"",IF(AO455="","",AO455+31))</f>
        <v>46379</v>
      </c>
      <c r="AV455">
        <f>IF(AU455="","",TODAY()-AU455)</f>
        <v>-61</v>
      </c>
      <c r="AY455" t="str">
        <f>IF(AU455="","SIN ESTADO",IF(AW455&lt;&gt;"","PAGA",IF(AV455&gt;0,"VENCIDA",IF(AV455&gt;=-5,"POR VENCER","AL DÍA"))))</f>
        <v>AL DÍA</v>
      </c>
      <c r="BA455">
        <f>IF(N($H455)&lt;8,"",IF(AU455="","",AU455+31))</f>
        <v>46410</v>
      </c>
      <c r="BB455">
        <f>IF(BA455="","",TODAY()-BA455)</f>
        <v>-92</v>
      </c>
      <c r="BE455" t="str">
        <f>IF(BA455="","SIN ESTADO",IF(BC455&lt;&gt;"","PAGA",IF(BB455&gt;0,"VENCIDA",IF(BB455&gt;=-5,"POR VENCER","AL DÍA"))))</f>
        <v>AL DÍA</v>
      </c>
      <c r="BG455">
        <f>IF(N($H455)&lt;9,"",IF(BA455="","",BA455+31))</f>
        <v>46441</v>
      </c>
      <c r="BH455">
        <f>IF(BG455="","",TODAY()-BG455)</f>
        <v>-123</v>
      </c>
      <c r="BK455" t="str">
        <f>IF(BG455="","SIN ESTADO",IF(BI455&lt;&gt;"","PAGA",IF(BH455&gt;0,"VENCIDA",IF(BH455&gt;=-5,"POR VENCER","AL DÍA"))))</f>
        <v>AL DÍA</v>
      </c>
      <c r="BM455">
        <f>IF(N($H455)&lt;10,"",IF(BG455="","",BG455+31))</f>
        <v>46472</v>
      </c>
      <c r="BN455">
        <f>IF(BM455="","",TODAY()-BM455)</f>
        <v>-154</v>
      </c>
      <c r="BQ455" t="str">
        <f>IF(BM455="","SIN ESTADO",IF(BO455&lt;&gt;"","PAGA",IF(BN455&gt;0,"VENCIDA",IF(BN455&gt;=-5,"POR VENCER","AL DÍA"))))</f>
        <v>AL DÍA</v>
      </c>
      <c r="BS455">
        <f>IF(N($H455)&lt;11,"",IF(BM455="","",BM455+31))</f>
        <v>46503</v>
      </c>
      <c r="BT455">
        <f>IF(BS455="","",TODAY()-BS455)</f>
        <v>-185</v>
      </c>
      <c r="BW455" t="str">
        <f>IF(BS455="","SIN ESTADO",IF(BU455&lt;&gt;"","PAGA",IF(BT455&gt;0,"VENCIDA",IF(BT455&gt;=-5,"POR VENCER","AL DÍA"))))</f>
        <v>AL DÍA</v>
      </c>
      <c r="BY455">
        <f>IF(N($H455)&lt;12,"",IF(BS455="","",BS455+31))</f>
        <v>46534</v>
      </c>
      <c r="BZ455">
        <f>IF(BY455="","",TODAY()-BY455)</f>
        <v>-216</v>
      </c>
      <c r="CC455" t="str">
        <f>IF(BY455="","SIN ESTADO",IF(CA455&lt;&gt;"","PAGA",IF(BZ455&gt;0,"VENCIDA",IF(BZ455&gt;=-5,"POR VENCER","AL DÍA"))))</f>
        <v>AL DÍA</v>
      </c>
      <c r="CE455">
        <f>IF(N($H455)&lt;13,"",IF(BY455="","",BY455+31))</f>
        <v>46565</v>
      </c>
      <c r="CF455">
        <f>IF(CE455="","",TODAY()-CE455)</f>
        <v>-247</v>
      </c>
      <c r="CI455" t="str">
        <f>IF(CE455="","SIN ESTADO",IF(CG455&lt;&gt;"","PAGA",IF(CF455&gt;0,"VENCIDA",IF(CF455&gt;=-5,"POR VENCER","AL DÍA"))))</f>
        <v>AL DÍA</v>
      </c>
      <c r="CK455">
        <f>IF(N($H455)&lt;14,"",IF(CE455="","",CE455+31))</f>
        <v>46596</v>
      </c>
      <c r="CL455">
        <f>IF(CK455="","",TODAY()-CK455)</f>
        <v>-278</v>
      </c>
      <c r="CO455" t="str">
        <f>IF(CK455="","SIN ESTADO",IF(CM455&lt;&gt;"","PAGA",IF(CL455&gt;0,"VENCIDA",IF(CL455&gt;=-5,"POR VENCER","AL DÍA"))))</f>
        <v>AL DÍA</v>
      </c>
      <c r="CQ455">
        <f>IF(N($H455)&lt;15,"",IF(CK455="","",CK455+31))</f>
        <v>46627</v>
      </c>
      <c r="CR455">
        <f>IF(CQ455="","",TODAY()-CQ455)</f>
        <v>-309</v>
      </c>
      <c r="CU455" t="str">
        <f>IF(CQ455="","SIN ESTADO",IF(CS455&lt;&gt;"","PAGA",IF(CR455&gt;0,"VENCIDA",IF(CR455&gt;=-5,"POR VENCER","AL DÍA"))))</f>
        <v>AL DÍA</v>
      </c>
      <c r="CW455">
        <f>IF(N($H455)&lt;16,"",IF(CQ455="","",CQ455+31))</f>
        <v>46658</v>
      </c>
      <c r="CX455">
        <f>IF(CW455="","",TODAY()-CW455)</f>
        <v>-340</v>
      </c>
      <c r="DA455" t="str">
        <f>IF(CW455="","SIN ESTADO",IF(CY455&lt;&gt;"","PAGA",IF(CX455&gt;0,"VENCIDA",IF(CX455&gt;=-5,"POR VENCER","AL DÍA"))))</f>
        <v>AL DÍA</v>
      </c>
      <c r="DC455">
        <f>IF(N($H455)&lt;17,"",IF(CW455="","",CW455+31))</f>
        <v>46689</v>
      </c>
      <c r="DD455">
        <f>IF(DC455="","",TODAY()-DC455)</f>
        <v>-371</v>
      </c>
      <c r="DG455" t="str">
        <f>IF(DC455="","SIN ESTADO",IF(DE455&lt;&gt;"","PAGA",IF(DD455&gt;0,"VENCIDA",IF(DD455&gt;=-5,"POR VENCER","AL DÍA"))))</f>
        <v>AL DÍA</v>
      </c>
      <c r="DI455">
        <f>IF(N($H455)&lt;18,"",IF(DC455="","",DC455+31))</f>
        <v>46720</v>
      </c>
      <c r="DJ455">
        <f>IF(DI455="","",TODAY()-DI455)</f>
        <v>-402</v>
      </c>
      <c r="DM455" t="str">
        <f>IF(DI455="","SIN ESTADO",IF(DK455&lt;&gt;"","PAGA",IF(DJ455&gt;0,"VENCIDA",IF(DJ455&gt;=-5,"POR VENCER","AL DÍA"))))</f>
        <v>AL DÍA</v>
      </c>
      <c r="DO455">
        <f>IF(N($H455)&lt;19,"",IF(DI455="","",DI455+31))</f>
        <v>46751</v>
      </c>
      <c r="DP455">
        <f>IF(DO455="","",TODAY()-DO455)</f>
        <v>-433</v>
      </c>
      <c r="DS455" t="str">
        <f>IF(DO455="","SIN ESTADO",IF(DQ455&lt;&gt;"","PAGA",IF(DP455&gt;0,"VENCIDA",IF(DP455&gt;=-5,"POR VENCER","AL DÍA"))))</f>
        <v>AL DÍA</v>
      </c>
      <c r="DU455">
        <f>IF(N($H455)&lt;20,"",IF(DO455="","",DO455+31))</f>
        <v>46782</v>
      </c>
      <c r="DV455">
        <f>IF(DU455="","",TODAY()-DU455)</f>
        <v>-464</v>
      </c>
      <c r="DY455" t="str">
        <f>IF(DU455="","SIN ESTADO",IF(DW455&lt;&gt;"","PAGA",IF(DV455&gt;0,"VENCIDA",IF(DV455&gt;=-5,"POR VENCER","AL DÍA"))))</f>
        <v>AL DÍA</v>
      </c>
      <c r="EA455">
        <f>IF(N($H455)&lt;21,"",IF(DU455="","",DU455+31))</f>
        <v>46813</v>
      </c>
      <c r="EB455">
        <f>IF(EA455="","",TODAY()-EA455)</f>
        <v>-495</v>
      </c>
      <c r="EE455" t="str">
        <f>IF(EA455="","SIN ESTADO",IF(EC455&lt;&gt;"","PAGA",IF(EB455&gt;0,"VENCIDA",IF(EB455&gt;=-5,"POR VENCER","AL DÍA"))))</f>
        <v>AL DÍA</v>
      </c>
      <c r="EG455">
        <f>IF(N($H455)&lt;22,"",IF(EA455="","",EA455+31))</f>
        <v>46844</v>
      </c>
      <c r="EH455">
        <f>IF(EG455="","",TODAY()-EG455)</f>
        <v>-526</v>
      </c>
      <c r="EK455" t="str">
        <f>IF(EG455="","SIN ESTADO",IF(EI455&lt;&gt;"","PAGA",IF(EH455&gt;0,"VENCIDA",IF(EH455&gt;=-5,"POR VENCER","AL DÍA"))))</f>
        <v>AL DÍA</v>
      </c>
      <c r="EM455">
        <f>IF(N($H455)&lt;23,"",IF(EG455="","",EG455+31))</f>
        <v>46875</v>
      </c>
      <c r="EN455">
        <f>IF(EM455="","",TODAY()-EM455)</f>
        <v>-557</v>
      </c>
      <c r="EQ455" t="str">
        <f>IF(EM455="","SIN ESTADO",IF(EO455&lt;&gt;"","PAGA",IF(EN455&gt;0,"VENCIDA",IF(EN455&gt;=-5,"POR VENCER","AL DÍA"))))</f>
        <v>AL DÍA</v>
      </c>
      <c r="ES455">
        <f>IF(N($H455)&lt;24,"",IF(EM455="","",EM455+31))</f>
        <v>46906</v>
      </c>
      <c r="ET455">
        <f>IF(ES455="","",TODAY()-ES455)</f>
        <v>-588</v>
      </c>
      <c r="EW455" t="str">
        <f>IF(ES455="","SIN ESTADO",IF(EU455&lt;&gt;"","PAGA",IF(ET455&gt;0,"VENCIDA",IF(ET455&gt;=-5,"POR VENCER","AL DÍA"))))</f>
        <v>AL DÍA</v>
      </c>
      <c r="EY455" t="str">
        <f>IF(N($H455)&lt;25,"",IF(ES455="","",ES455+31))</f>
        <v/>
      </c>
      <c r="EZ455" t="str">
        <f>IF(EY455="","",TODAY()-EY455)</f>
        <v/>
      </c>
      <c r="FC455" t="str">
        <f>IF(EY455="","SIN ESTADO",IF(FA455&lt;&gt;"","PAGA",IF(EZ455&gt;0,"VENCIDA",IF(EZ455&gt;=-5,"POR VENCER","AL DÍA"))))</f>
        <v>SIN ESTADO</v>
      </c>
      <c r="FE455" t="str">
        <f>IF(N($H455)&lt;26,"",IF(EY455="","",EY455+31))</f>
        <v/>
      </c>
      <c r="FF455" t="str">
        <f>IF(FE455="","",TODAY()-FE455)</f>
        <v/>
      </c>
      <c r="FI455" t="str">
        <f>IF(FE455="","SIN ESTADO",IF(FG455&lt;&gt;"","PAGA",IF(FF455&gt;0,"VENCIDA",IF(FF455&gt;=-5,"POR VENCER","AL DÍA"))))</f>
        <v>SIN ESTADO</v>
      </c>
      <c r="FK455" t="str">
        <f>IF(N($H455)&lt;27,"",IF(FE455="","",FE455+31))</f>
        <v/>
      </c>
      <c r="FL455" t="str">
        <f>IF(FK455="","",TODAY()-FK455)</f>
        <v/>
      </c>
      <c r="FO455" t="str">
        <f>IF(FK455="","SIN ESTADO",IF(FM455&lt;&gt;"","PAGA",IF(FL455&gt;0,"VENCIDA",IF(FL455&gt;=-5,"POR VENCER","AL DÍA"))))</f>
        <v>SIN ESTADO</v>
      </c>
      <c r="FQ455" t="str">
        <f>IF(N($H455)&lt;28,"",IF(FK455="","",FK455+31))</f>
        <v/>
      </c>
      <c r="FR455" t="str">
        <f>IF(FQ455="","",TODAY()-FQ455)</f>
        <v/>
      </c>
      <c r="FU455" t="str">
        <f>IF(FQ455="","SIN ESTADO",IF(FS455&lt;&gt;"","PAGA",IF(FR455&gt;0,"VENCIDA",IF(FR455&gt;=-5,"POR VENCER","AL DÍA"))))</f>
        <v>SIN ESTADO</v>
      </c>
      <c r="FW455" t="str">
        <f>IF(N($H455)&lt;29,"",IF(FQ455="","",FQ455+31))</f>
        <v/>
      </c>
      <c r="FX455" t="str">
        <f>IF(FW455="","",TODAY()-FW455)</f>
        <v/>
      </c>
      <c r="GA455" t="str">
        <f>IF(FW455="","SIN ESTADO",IF(FY455&lt;&gt;"","PAGA",IF(FX455&gt;0,"VENCIDA",IF(FX455&gt;=-5,"POR VENCER","AL DÍA"))))</f>
        <v>SIN ESTADO</v>
      </c>
      <c r="GC455" t="str">
        <f>IF(N($H455)&lt;30,"",IF(FW455="","",FW455+31))</f>
        <v/>
      </c>
      <c r="GD455" t="str">
        <f>IF(GC455="","",TODAY()-GC455)</f>
        <v/>
      </c>
      <c r="GG455" t="str">
        <f>IF(GC455="","SIN ESTADO",IF(GE455&lt;&gt;"","PAGA",IF(GD455&gt;0,"VENCIDA",IF(GD455&gt;=-5,"POR VENCER","AL DÍA"))))</f>
        <v>SIN ESTADO</v>
      </c>
      <c r="GI455" t="str">
        <f>IF(N($H455)&lt;31,"",IF(GC455="","",GC455+31))</f>
        <v/>
      </c>
      <c r="GJ455" t="str">
        <f>IF(GI455="","",TODAY()-GI455)</f>
        <v/>
      </c>
      <c r="GM455" t="str">
        <f>IF(GI455="","SIN ESTADO",IF(GK455&lt;&gt;"","PAGA",IF(GJ455&gt;0,"VENCIDA",IF(GJ455&gt;=-5,"POR VENCER","AL DÍA"))))</f>
        <v>SIN ESTADO</v>
      </c>
      <c r="GO455" t="str">
        <f>IF(N($H455)&lt;32,"",IF(GI455="","",GI455+31))</f>
        <v/>
      </c>
      <c r="GP455" t="str">
        <f>IF(GO455="","",TODAY()-GO455)</f>
        <v/>
      </c>
      <c r="GS455" t="str">
        <f>IF(GO455="","SIN ESTADO",IF(GQ455&lt;&gt;"","PAGA",IF(GP455&gt;0,"VENCIDA",IF(GP455&gt;=-5,"POR VENCER","AL DÍA"))))</f>
        <v>SIN ESTADO</v>
      </c>
      <c r="GU455" t="str">
        <f>IF(N($H455)&lt;33,"",IF(GO455="","",GO455+31))</f>
        <v/>
      </c>
      <c r="GV455" t="str">
        <f>IF(GU455="","",TODAY()-GU455)</f>
        <v/>
      </c>
      <c r="GY455" t="str">
        <f>IF(GU455="","SIN ESTADO",IF(GW455&lt;&gt;"","PAGA",IF(GV455&gt;0,"VENCIDA",IF(GV455&gt;=-5,"POR VENCER","AL DÍA"))))</f>
        <v>SIN ESTADO</v>
      </c>
      <c r="HA455" t="str">
        <f>IF(N($H455)&lt;34,"",IF(GU455="","",GU455+31))</f>
        <v/>
      </c>
      <c r="HB455" t="str">
        <f>IF(HA455="","",TODAY()-HA455)</f>
        <v/>
      </c>
      <c r="HE455" t="str">
        <f>IF(HA455="","SIN ESTADO",IF(HC455&lt;&gt;"","PAGA",IF(HB455&gt;0,"VENCIDA",IF(HB455&gt;=-5,"POR VENCER","AL DÍA"))))</f>
        <v>SIN ESTADO</v>
      </c>
      <c r="HG455" t="str">
        <f>IF(N($H455)&lt;35,"",IF(HA455="","",HA455+31))</f>
        <v/>
      </c>
      <c r="HH455" t="str">
        <f>IF(HG455="","",TODAY()-HG455)</f>
        <v/>
      </c>
      <c r="HK455" t="str">
        <f>IF(HG455="","SIN ESTADO",IF(HI455&lt;&gt;"","PAGA",IF(HH455&gt;0,"VENCIDA",IF(HH455&gt;=-5,"POR VENCER","AL DÍA"))))</f>
        <v>SIN ESTADO</v>
      </c>
      <c r="HM455" t="str">
        <f>IF(N($H455)&lt;36,"",IF(HG455="","",HG455+31))</f>
        <v/>
      </c>
      <c r="HN455" t="str">
        <f>IF(HM455="","",TODAY()-HM455)</f>
        <v/>
      </c>
      <c r="HQ455" t="str">
        <f>IF(HM455="","SIN ESTADO",IF(HO455&lt;&gt;"","PAGA",IF(HN455&gt;0,"VENCIDA",IF(HN455&gt;=-5,"POR VENCER","AL DÍA"))))</f>
        <v>SIN ESTADO</v>
      </c>
      <c r="HS455">
        <f>N455+T455+Z455+AF455+AL455+AR455+AX455+BD455+BJ455+BP455+BV455+CB455+CH455+CN455+CT455+CZ455+DF455+DL455+DR455+DX455+ED455+EJ455+EP455+EV455+FB455+FH455+FN455+FT455+FZ455+GF455+GL455+GR455+GX455+HD455+HJ455+HP455</f>
        <v>4000000</v>
      </c>
      <c r="HU455">
        <f>IFERROR(N($J455),0)</f>
        <v>1000000</v>
      </c>
      <c r="HW455">
        <f>SUMPRODUCT((MOD(COLUMN($M455:$HR455)-COLUMN($M455),6)=0)*ISNUMBER($M455:$HR455)*($M455:$HR455&gt;=RESUMEN!$C$26)*($M455:$HR455&lt;=RESUMEN!$C$27)*IFERROR(N($N455:$HS455),0))</f>
        <v>0</v>
      </c>
      <c r="HX455">
        <f>SUMPRODUCT((MOD(COLUMN($M455:$HR455)-COLUMN($M455),6)=0)*ISNUMBER($M455:$HR455)*($M455:$HR455&gt;=RESUMEN!$C$26)*($M455:$HR455&lt;=RESUMEN!$C$27))</f>
        <v>0</v>
      </c>
    </row>
    <row r="456">
      <c r="B456">
        <f>VENTAS!A455</f>
        <v>453</v>
      </c>
      <c r="C456" t="str">
        <f>VENTAS!B455</f>
        <v xml:space="preserve">LC2 - 42 - 6 </v>
      </c>
      <c r="D456" t="str">
        <f>VENTAS!C455</f>
        <v>VENDIDO</v>
      </c>
      <c r="E456">
        <f>VENTAS!D455</f>
        <v>28000000</v>
      </c>
      <c r="F456">
        <f>VENTAS!J455</f>
        <v>24000000</v>
      </c>
      <c r="G456">
        <f>VENTAS!F455</f>
        <v>46226</v>
      </c>
      <c r="H456">
        <f>VENTAS!K455</f>
        <v>24</v>
      </c>
      <c r="I456" t="str">
        <f>VENTAS!M455</f>
        <v>23 DE CADA MES</v>
      </c>
      <c r="J456">
        <f>VENTAS!L455</f>
        <v>1000000</v>
      </c>
      <c r="K456">
        <f>IF(N($H456)&lt;1,"",$G456+31)</f>
        <v>46257</v>
      </c>
      <c r="L456">
        <f>IF(K456="","",TODAY()-K456)</f>
        <v>61</v>
      </c>
      <c r="M456">
        <v>46233</v>
      </c>
      <c r="N456">
        <v>1000000</v>
      </c>
      <c r="O456" t="str">
        <f>IF(K456="","SIN ESTADO",IF(M456&lt;&gt;"","PAGA",IF(L456&gt;0,"VENCIDA",IF(L456&gt;=-5,"POR VENCER","AL DÍA"))))</f>
        <v>PAGA</v>
      </c>
      <c r="P456" t="str">
        <v>TRANSFERENCIA</v>
      </c>
      <c r="Q456">
        <f>IF(N($H456)&lt;2,"",IF(K456="","",K456+31))</f>
        <v>46288</v>
      </c>
      <c r="R456">
        <f>IF(Q456="","",TODAY()-Q456)</f>
        <v>30</v>
      </c>
      <c r="S456">
        <v>46281</v>
      </c>
      <c r="T456">
        <v>1000000</v>
      </c>
      <c r="U456" t="str">
        <f>IF(Q456="","SIN ESTADO",IF(S456&lt;&gt;"","PAGA",IF(R456&gt;0,"VENCIDA",IF(R456&gt;=-5,"POR VENCER","AL DÍA"))))</f>
        <v>PAGA</v>
      </c>
      <c r="V456" t="str">
        <v>TRANSFERENCIA</v>
      </c>
      <c r="W456">
        <f>IF(N($H456)&lt;3,"",IF(Q456="","",Q456+31))</f>
        <v>46319</v>
      </c>
      <c r="X456">
        <f>IF(W456="","",TODAY()-W456)</f>
        <v>-1</v>
      </c>
      <c r="AA456" t="str">
        <f>IF(W456="","SIN ESTADO",IF(Y456&lt;&gt;"","PAGA",IF(X456&gt;0,"VENCIDA",IF(X456&gt;=-5,"POR VENCER","AL DÍA"))))</f>
        <v>POR VENCER</v>
      </c>
      <c r="AC456">
        <f>IF(N($H456)&lt;4,"",IF(W456="","",W456+31))</f>
        <v>46350</v>
      </c>
      <c r="AD456">
        <f>IF(AC456="","",TODAY()-AC456)</f>
        <v>-32</v>
      </c>
      <c r="AG456" t="str">
        <f>IF(AC456="","SIN ESTADO",IF(AE456&lt;&gt;"","PAGA",IF(AD456&gt;0,"VENCIDA",IF(AD456&gt;=-5,"POR VENCER","AL DÍA"))))</f>
        <v>AL DÍA</v>
      </c>
      <c r="AI456">
        <f>IF(N($H456)&lt;5,"",IF(AC456="","",AC456+31))</f>
        <v>46381</v>
      </c>
      <c r="AJ456">
        <f>IF(AI456="","",TODAY()-AI456)</f>
        <v>-63</v>
      </c>
      <c r="AM456" t="str">
        <f>IF(AI456="","SIN ESTADO",IF(AK456&lt;&gt;"","PAGA",IF(AJ456&gt;0,"VENCIDA",IF(AJ456&gt;=-5,"POR VENCER","AL DÍA"))))</f>
        <v>AL DÍA</v>
      </c>
      <c r="AO456">
        <f>IF(N($H456)&lt;6,"",IF(AI456="","",AI456+31))</f>
        <v>46412</v>
      </c>
      <c r="AP456">
        <f>IF(AO456="","",TODAY()-AO456)</f>
        <v>-94</v>
      </c>
      <c r="AS456" t="str">
        <f>IF(AO456="","SIN ESTADO",IF(AQ456&lt;&gt;"","PAGA",IF(AP456&gt;0,"VENCIDA",IF(AP456&gt;=-5,"POR VENCER","AL DÍA"))))</f>
        <v>AL DÍA</v>
      </c>
      <c r="AU456">
        <f>IF(N($H456)&lt;7,"",IF(AO456="","",AO456+31))</f>
        <v>46443</v>
      </c>
      <c r="AV456">
        <f>IF(AU456="","",TODAY()-AU456)</f>
        <v>-125</v>
      </c>
      <c r="AY456" t="str">
        <f>IF(AU456="","SIN ESTADO",IF(AW456&lt;&gt;"","PAGA",IF(AV456&gt;0,"VENCIDA",IF(AV456&gt;=-5,"POR VENCER","AL DÍA"))))</f>
        <v>AL DÍA</v>
      </c>
      <c r="BA456">
        <f>IF(N($H456)&lt;8,"",IF(AU456="","",AU456+31))</f>
        <v>46474</v>
      </c>
      <c r="BB456">
        <f>IF(BA456="","",TODAY()-BA456)</f>
        <v>-156</v>
      </c>
      <c r="BE456" t="str">
        <f>IF(BA456="","SIN ESTADO",IF(BC456&lt;&gt;"","PAGA",IF(BB456&gt;0,"VENCIDA",IF(BB456&gt;=-5,"POR VENCER","AL DÍA"))))</f>
        <v>AL DÍA</v>
      </c>
      <c r="BG456">
        <f>IF(N($H456)&lt;9,"",IF(BA456="","",BA456+31))</f>
        <v>46505</v>
      </c>
      <c r="BH456">
        <f>IF(BG456="","",TODAY()-BG456)</f>
        <v>-187</v>
      </c>
      <c r="BK456" t="str">
        <f>IF(BG456="","SIN ESTADO",IF(BI456&lt;&gt;"","PAGA",IF(BH456&gt;0,"VENCIDA",IF(BH456&gt;=-5,"POR VENCER","AL DÍA"))))</f>
        <v>AL DÍA</v>
      </c>
      <c r="BM456">
        <f>IF(N($H456)&lt;10,"",IF(BG456="","",BG456+31))</f>
        <v>46536</v>
      </c>
      <c r="BN456">
        <f>IF(BM456="","",TODAY()-BM456)</f>
        <v>-218</v>
      </c>
      <c r="BQ456" t="str">
        <f>IF(BM456="","SIN ESTADO",IF(BO456&lt;&gt;"","PAGA",IF(BN456&gt;0,"VENCIDA",IF(BN456&gt;=-5,"POR VENCER","AL DÍA"))))</f>
        <v>AL DÍA</v>
      </c>
      <c r="BS456">
        <f>IF(N($H456)&lt;11,"",IF(BM456="","",BM456+31))</f>
        <v>46567</v>
      </c>
      <c r="BT456">
        <f>IF(BS456="","",TODAY()-BS456)</f>
        <v>-249</v>
      </c>
      <c r="BW456" t="str">
        <f>IF(BS456="","SIN ESTADO",IF(BU456&lt;&gt;"","PAGA",IF(BT456&gt;0,"VENCIDA",IF(BT456&gt;=-5,"POR VENCER","AL DÍA"))))</f>
        <v>AL DÍA</v>
      </c>
      <c r="BY456">
        <f>IF(N($H456)&lt;12,"",IF(BS456="","",BS456+31))</f>
        <v>46598</v>
      </c>
      <c r="BZ456">
        <f>IF(BY456="","",TODAY()-BY456)</f>
        <v>-280</v>
      </c>
      <c r="CC456" t="str">
        <f>IF(BY456="","SIN ESTADO",IF(CA456&lt;&gt;"","PAGA",IF(BZ456&gt;0,"VENCIDA",IF(BZ456&gt;=-5,"POR VENCER","AL DÍA"))))</f>
        <v>AL DÍA</v>
      </c>
      <c r="CE456">
        <f>IF(N($H456)&lt;13,"",IF(BY456="","",BY456+31))</f>
        <v>46629</v>
      </c>
      <c r="CF456">
        <f>IF(CE456="","",TODAY()-CE456)</f>
        <v>-311</v>
      </c>
      <c r="CI456" t="str">
        <f>IF(CE456="","SIN ESTADO",IF(CG456&lt;&gt;"","PAGA",IF(CF456&gt;0,"VENCIDA",IF(CF456&gt;=-5,"POR VENCER","AL DÍA"))))</f>
        <v>AL DÍA</v>
      </c>
      <c r="CK456">
        <f>IF(N($H456)&lt;14,"",IF(CE456="","",CE456+31))</f>
        <v>46660</v>
      </c>
      <c r="CL456">
        <f>IF(CK456="","",TODAY()-CK456)</f>
        <v>-342</v>
      </c>
      <c r="CO456" t="str">
        <f>IF(CK456="","SIN ESTADO",IF(CM456&lt;&gt;"","PAGA",IF(CL456&gt;0,"VENCIDA",IF(CL456&gt;=-5,"POR VENCER","AL DÍA"))))</f>
        <v>AL DÍA</v>
      </c>
      <c r="CQ456">
        <f>IF(N($H456)&lt;15,"",IF(CK456="","",CK456+31))</f>
        <v>46691</v>
      </c>
      <c r="CR456">
        <f>IF(CQ456="","",TODAY()-CQ456)</f>
        <v>-373</v>
      </c>
      <c r="CU456" t="str">
        <f>IF(CQ456="","SIN ESTADO",IF(CS456&lt;&gt;"","PAGA",IF(CR456&gt;0,"VENCIDA",IF(CR456&gt;=-5,"POR VENCER","AL DÍA"))))</f>
        <v>AL DÍA</v>
      </c>
      <c r="CW456">
        <f>IF(N($H456)&lt;16,"",IF(CQ456="","",CQ456+31))</f>
        <v>46722</v>
      </c>
      <c r="CX456">
        <f>IF(CW456="","",TODAY()-CW456)</f>
        <v>-404</v>
      </c>
      <c r="DA456" t="str">
        <f>IF(CW456="","SIN ESTADO",IF(CY456&lt;&gt;"","PAGA",IF(CX456&gt;0,"VENCIDA",IF(CX456&gt;=-5,"POR VENCER","AL DÍA"))))</f>
        <v>AL DÍA</v>
      </c>
      <c r="DC456">
        <f>IF(N($H456)&lt;17,"",IF(CW456="","",CW456+31))</f>
        <v>46753</v>
      </c>
      <c r="DD456">
        <f>IF(DC456="","",TODAY()-DC456)</f>
        <v>-435</v>
      </c>
      <c r="DG456" t="str">
        <f>IF(DC456="","SIN ESTADO",IF(DE456&lt;&gt;"","PAGA",IF(DD456&gt;0,"VENCIDA",IF(DD456&gt;=-5,"POR VENCER","AL DÍA"))))</f>
        <v>AL DÍA</v>
      </c>
      <c r="DI456">
        <f>IF(N($H456)&lt;18,"",IF(DC456="","",DC456+31))</f>
        <v>46784</v>
      </c>
      <c r="DJ456">
        <f>IF(DI456="","",TODAY()-DI456)</f>
        <v>-466</v>
      </c>
      <c r="DM456" t="str">
        <f>IF(DI456="","SIN ESTADO",IF(DK456&lt;&gt;"","PAGA",IF(DJ456&gt;0,"VENCIDA",IF(DJ456&gt;=-5,"POR VENCER","AL DÍA"))))</f>
        <v>AL DÍA</v>
      </c>
      <c r="DO456">
        <f>IF(N($H456)&lt;19,"",IF(DI456="","",DI456+31))</f>
        <v>46815</v>
      </c>
      <c r="DP456">
        <f>IF(DO456="","",TODAY()-DO456)</f>
        <v>-497</v>
      </c>
      <c r="DS456" t="str">
        <f>IF(DO456="","SIN ESTADO",IF(DQ456&lt;&gt;"","PAGA",IF(DP456&gt;0,"VENCIDA",IF(DP456&gt;=-5,"POR VENCER","AL DÍA"))))</f>
        <v>AL DÍA</v>
      </c>
      <c r="DU456">
        <f>IF(N($H456)&lt;20,"",IF(DO456="","",DO456+31))</f>
        <v>46846</v>
      </c>
      <c r="DV456">
        <f>IF(DU456="","",TODAY()-DU456)</f>
        <v>-528</v>
      </c>
      <c r="DY456" t="str">
        <f>IF(DU456="","SIN ESTADO",IF(DW456&lt;&gt;"","PAGA",IF(DV456&gt;0,"VENCIDA",IF(DV456&gt;=-5,"POR VENCER","AL DÍA"))))</f>
        <v>AL DÍA</v>
      </c>
      <c r="EA456">
        <f>IF(N($H456)&lt;21,"",IF(DU456="","",DU456+31))</f>
        <v>46877</v>
      </c>
      <c r="EB456">
        <f>IF(EA456="","",TODAY()-EA456)</f>
        <v>-559</v>
      </c>
      <c r="EE456" t="str">
        <f>IF(EA456="","SIN ESTADO",IF(EC456&lt;&gt;"","PAGA",IF(EB456&gt;0,"VENCIDA",IF(EB456&gt;=-5,"POR VENCER","AL DÍA"))))</f>
        <v>AL DÍA</v>
      </c>
      <c r="EG456">
        <f>IF(N($H456)&lt;22,"",IF(EA456="","",EA456+31))</f>
        <v>46908</v>
      </c>
      <c r="EH456">
        <f>IF(EG456="","",TODAY()-EG456)</f>
        <v>-590</v>
      </c>
      <c r="EK456" t="str">
        <f>IF(EG456="","SIN ESTADO",IF(EI456&lt;&gt;"","PAGA",IF(EH456&gt;0,"VENCIDA",IF(EH456&gt;=-5,"POR VENCER","AL DÍA"))))</f>
        <v>AL DÍA</v>
      </c>
      <c r="EM456">
        <f>IF(N($H456)&lt;23,"",IF(EG456="","",EG456+31))</f>
        <v>46939</v>
      </c>
      <c r="EN456">
        <f>IF(EM456="","",TODAY()-EM456)</f>
        <v>-621</v>
      </c>
      <c r="EQ456" t="str">
        <f>IF(EM456="","SIN ESTADO",IF(EO456&lt;&gt;"","PAGA",IF(EN456&gt;0,"VENCIDA",IF(EN456&gt;=-5,"POR VENCER","AL DÍA"))))</f>
        <v>AL DÍA</v>
      </c>
      <c r="ES456">
        <f>IF(N($H456)&lt;24,"",IF(EM456="","",EM456+31))</f>
        <v>46970</v>
      </c>
      <c r="ET456">
        <f>IF(ES456="","",TODAY()-ES456)</f>
        <v>-652</v>
      </c>
      <c r="EW456" t="str">
        <f>IF(ES456="","SIN ESTADO",IF(EU456&lt;&gt;"","PAGA",IF(ET456&gt;0,"VENCIDA",IF(ET456&gt;=-5,"POR VENCER","AL DÍA"))))</f>
        <v>AL DÍA</v>
      </c>
      <c r="EY456" t="str">
        <f>IF(N($H456)&lt;25,"",IF(ES456="","",ES456+31))</f>
        <v/>
      </c>
      <c r="EZ456" t="str">
        <f>IF(EY456="","",TODAY()-EY456)</f>
        <v/>
      </c>
      <c r="FC456" t="str">
        <f>IF(EY456="","SIN ESTADO",IF(FA456&lt;&gt;"","PAGA",IF(EZ456&gt;0,"VENCIDA",IF(EZ456&gt;=-5,"POR VENCER","AL DÍA"))))</f>
        <v>SIN ESTADO</v>
      </c>
      <c r="FE456" t="str">
        <f>IF(N($H456)&lt;26,"",IF(EY456="","",EY456+31))</f>
        <v/>
      </c>
      <c r="FF456" t="str">
        <f>IF(FE456="","",TODAY()-FE456)</f>
        <v/>
      </c>
      <c r="FI456" t="str">
        <f>IF(FE456="","SIN ESTADO",IF(FG456&lt;&gt;"","PAGA",IF(FF456&gt;0,"VENCIDA",IF(FF456&gt;=-5,"POR VENCER","AL DÍA"))))</f>
        <v>SIN ESTADO</v>
      </c>
      <c r="FK456" t="str">
        <f>IF(N($H456)&lt;27,"",IF(FE456="","",FE456+31))</f>
        <v/>
      </c>
      <c r="FL456" t="str">
        <f>IF(FK456="","",TODAY()-FK456)</f>
        <v/>
      </c>
      <c r="FO456" t="str">
        <f>IF(FK456="","SIN ESTADO",IF(FM456&lt;&gt;"","PAGA",IF(FL456&gt;0,"VENCIDA",IF(FL456&gt;=-5,"POR VENCER","AL DÍA"))))</f>
        <v>SIN ESTADO</v>
      </c>
      <c r="FQ456" t="str">
        <f>IF(N($H456)&lt;28,"",IF(FK456="","",FK456+31))</f>
        <v/>
      </c>
      <c r="FR456" t="str">
        <f>IF(FQ456="","",TODAY()-FQ456)</f>
        <v/>
      </c>
      <c r="FU456" t="str">
        <f>IF(FQ456="","SIN ESTADO",IF(FS456&lt;&gt;"","PAGA",IF(FR456&gt;0,"VENCIDA",IF(FR456&gt;=-5,"POR VENCER","AL DÍA"))))</f>
        <v>SIN ESTADO</v>
      </c>
      <c r="FW456" t="str">
        <f>IF(N($H456)&lt;29,"",IF(FQ456="","",FQ456+31))</f>
        <v/>
      </c>
      <c r="FX456" t="str">
        <f>IF(FW456="","",TODAY()-FW456)</f>
        <v/>
      </c>
      <c r="GA456" t="str">
        <f>IF(FW456="","SIN ESTADO",IF(FY456&lt;&gt;"","PAGA",IF(FX456&gt;0,"VENCIDA",IF(FX456&gt;=-5,"POR VENCER","AL DÍA"))))</f>
        <v>SIN ESTADO</v>
      </c>
      <c r="GC456" t="str">
        <f>IF(N($H456)&lt;30,"",IF(FW456="","",FW456+31))</f>
        <v/>
      </c>
      <c r="GD456" t="str">
        <f>IF(GC456="","",TODAY()-GC456)</f>
        <v/>
      </c>
      <c r="GG456" t="str">
        <f>IF(GC456="","SIN ESTADO",IF(GE456&lt;&gt;"","PAGA",IF(GD456&gt;0,"VENCIDA",IF(GD456&gt;=-5,"POR VENCER","AL DÍA"))))</f>
        <v>SIN ESTADO</v>
      </c>
      <c r="GI456" t="str">
        <f>IF(N($H456)&lt;31,"",IF(GC456="","",GC456+31))</f>
        <v/>
      </c>
      <c r="GJ456" t="str">
        <f>IF(GI456="","",TODAY()-GI456)</f>
        <v/>
      </c>
      <c r="GM456" t="str">
        <f>IF(GI456="","SIN ESTADO",IF(GK456&lt;&gt;"","PAGA",IF(GJ456&gt;0,"VENCIDA",IF(GJ456&gt;=-5,"POR VENCER","AL DÍA"))))</f>
        <v>SIN ESTADO</v>
      </c>
      <c r="GO456" t="str">
        <f>IF(N($H456)&lt;32,"",IF(GI456="","",GI456+31))</f>
        <v/>
      </c>
      <c r="GP456" t="str">
        <f>IF(GO456="","",TODAY()-GO456)</f>
        <v/>
      </c>
      <c r="GS456" t="str">
        <f>IF(GO456="","SIN ESTADO",IF(GQ456&lt;&gt;"","PAGA",IF(GP456&gt;0,"VENCIDA",IF(GP456&gt;=-5,"POR VENCER","AL DÍA"))))</f>
        <v>SIN ESTADO</v>
      </c>
      <c r="GU456" t="str">
        <f>IF(N($H456)&lt;33,"",IF(GO456="","",GO456+31))</f>
        <v/>
      </c>
      <c r="GV456" t="str">
        <f>IF(GU456="","",TODAY()-GU456)</f>
        <v/>
      </c>
      <c r="GY456" t="str">
        <f>IF(GU456="","SIN ESTADO",IF(GW456&lt;&gt;"","PAGA",IF(GV456&gt;0,"VENCIDA",IF(GV456&gt;=-5,"POR VENCER","AL DÍA"))))</f>
        <v>SIN ESTADO</v>
      </c>
      <c r="HA456" t="str">
        <f>IF(N($H456)&lt;34,"",IF(GU456="","",GU456+31))</f>
        <v/>
      </c>
      <c r="HB456" t="str">
        <f>IF(HA456="","",TODAY()-HA456)</f>
        <v/>
      </c>
      <c r="HE456" t="str">
        <f>IF(HA456="","SIN ESTADO",IF(HC456&lt;&gt;"","PAGA",IF(HB456&gt;0,"VENCIDA",IF(HB456&gt;=-5,"POR VENCER","AL DÍA"))))</f>
        <v>SIN ESTADO</v>
      </c>
      <c r="HG456" t="str">
        <f>IF(N($H456)&lt;35,"",IF(HA456="","",HA456+31))</f>
        <v/>
      </c>
      <c r="HH456" t="str">
        <f>IF(HG456="","",TODAY()-HG456)</f>
        <v/>
      </c>
      <c r="HK456" t="str">
        <f>IF(HG456="","SIN ESTADO",IF(HI456&lt;&gt;"","PAGA",IF(HH456&gt;0,"VENCIDA",IF(HH456&gt;=-5,"POR VENCER","AL DÍA"))))</f>
        <v>SIN ESTADO</v>
      </c>
      <c r="HM456" t="str">
        <f>IF(N($H456)&lt;36,"",IF(HG456="","",HG456+31))</f>
        <v/>
      </c>
      <c r="HN456" t="str">
        <f>IF(HM456="","",TODAY()-HM456)</f>
        <v/>
      </c>
      <c r="HQ456" t="str">
        <f>IF(HM456="","SIN ESTADO",IF(HO456&lt;&gt;"","PAGA",IF(HN456&gt;0,"VENCIDA",IF(HN456&gt;=-5,"POR VENCER","AL DÍA"))))</f>
        <v>SIN ESTADO</v>
      </c>
      <c r="HS456">
        <f>N456+T456+Z456+AF456+AL456+AR456+AX456+BD456+BJ456+BP456+BV456+CB456+CH456+CN456+CT456+CZ456+DF456+DL456+DR456+DX456+ED456+EJ456+EP456+EV456+FB456+FH456+FN456+FT456+FZ456+GF456+GL456+GR456+GX456+HD456+HJ456+HP456</f>
        <v>2000000</v>
      </c>
      <c r="HU456">
        <f>IFERROR(N($J456),0)</f>
        <v>1000000</v>
      </c>
      <c r="HW456">
        <f>SUMPRODUCT((MOD(COLUMN($M456:$HR456)-COLUMN($M456),6)=0)*ISNUMBER($M456:$HR456)*($M456:$HR456&gt;=RESUMEN!$C$26)*($M456:$HR456&lt;=RESUMEN!$C$27)*IFERROR(N($N456:$HS456),0))</f>
        <v>0</v>
      </c>
      <c r="HX456">
        <f>SUMPRODUCT((MOD(COLUMN($M456:$HR456)-COLUMN($M456),6)=0)*ISNUMBER($M456:$HR456)*($M456:$HR456&gt;=RESUMEN!$C$26)*($M456:$HR456&lt;=RESUMEN!$C$27))</f>
        <v>0</v>
      </c>
    </row>
    <row r="457">
      <c r="B457">
        <f>VENTAS!A456</f>
        <v>454</v>
      </c>
      <c r="C457" t="str">
        <f>VENTAS!B456</f>
        <v xml:space="preserve">LC2 - 42 - 7 </v>
      </c>
      <c r="D457" t="str">
        <f>VENTAS!C456</f>
        <v>VENDIDO</v>
      </c>
      <c r="E457">
        <f>VENTAS!D456</f>
        <v>28110000</v>
      </c>
      <c r="F457">
        <f>VENTAS!J456</f>
        <v>24110000</v>
      </c>
      <c r="G457">
        <f>VENTAS!F456</f>
        <v>46113</v>
      </c>
      <c r="H457">
        <f>VENTAS!K456</f>
        <v>24</v>
      </c>
      <c r="I457" t="str">
        <f>VENTAS!M456</f>
        <v xml:space="preserve">01 DE CADA MES </v>
      </c>
      <c r="J457">
        <f>VENTAS!L456</f>
        <v>1004583.3333333334</v>
      </c>
      <c r="K457">
        <f>IF(N($H457)&lt;1,"",$G457+31)</f>
        <v>46144</v>
      </c>
      <c r="L457">
        <f>IF(K457="","",TODAY()-K457)</f>
        <v>174</v>
      </c>
      <c r="M457">
        <v>46302</v>
      </c>
      <c r="N457">
        <v>6000000</v>
      </c>
      <c r="O457" t="str">
        <f>IF(K457="","SIN ESTADO",IF(M457&lt;&gt;"","PAGA",IF(L457&gt;0,"VENCIDA",IF(L457&gt;=-5,"POR VENCER","AL DÍA"))))</f>
        <v>PAGA</v>
      </c>
      <c r="P457" t="str">
        <v>TRANSFERENCIA</v>
      </c>
      <c r="Q457">
        <f>IF(N($H457)&lt;2,"",IF(K457="","",K457+31))</f>
        <v>46175</v>
      </c>
      <c r="R457">
        <f>IF(Q457="","",TODAY()-Q457)</f>
        <v>143</v>
      </c>
      <c r="S457">
        <v>46302</v>
      </c>
      <c r="U457" t="str">
        <f>IF(Q457="","SIN ESTADO",IF(S457&lt;&gt;"","PAGA",IF(R457&gt;0,"VENCIDA",IF(R457&gt;=-5,"POR VENCER","AL DÍA"))))</f>
        <v>PAGA</v>
      </c>
      <c r="W457">
        <f>IF(N($H457)&lt;3,"",IF(Q457="","",Q457+31))</f>
        <v>46206</v>
      </c>
      <c r="X457">
        <f>IF(W457="","",TODAY()-W457)</f>
        <v>112</v>
      </c>
      <c r="Y457">
        <v>46302</v>
      </c>
      <c r="AA457" t="str">
        <f>IF(W457="","SIN ESTADO",IF(Y457&lt;&gt;"","PAGA",IF(X457&gt;0,"VENCIDA",IF(X457&gt;=-5,"POR VENCER","AL DÍA"))))</f>
        <v>PAGA</v>
      </c>
      <c r="AC457">
        <f>IF(N($H457)&lt;4,"",IF(W457="","",W457+31))</f>
        <v>46237</v>
      </c>
      <c r="AD457">
        <f>IF(AC457="","",TODAY()-AC457)</f>
        <v>81</v>
      </c>
      <c r="AE457">
        <v>46302</v>
      </c>
      <c r="AG457" t="str">
        <f>IF(AC457="","SIN ESTADO",IF(AE457&lt;&gt;"","PAGA",IF(AD457&gt;0,"VENCIDA",IF(AD457&gt;=-5,"POR VENCER","AL DÍA"))))</f>
        <v>PAGA</v>
      </c>
      <c r="AI457">
        <f>IF(N($H457)&lt;5,"",IF(AC457="","",AC457+31))</f>
        <v>46268</v>
      </c>
      <c r="AJ457">
        <f>IF(AI457="","",TODAY()-AI457)</f>
        <v>50</v>
      </c>
      <c r="AK457">
        <v>46302</v>
      </c>
      <c r="AM457" t="str">
        <f>IF(AI457="","SIN ESTADO",IF(AK457&lt;&gt;"","PAGA",IF(AJ457&gt;0,"VENCIDA",IF(AJ457&gt;=-5,"POR VENCER","AL DÍA"))))</f>
        <v>PAGA</v>
      </c>
      <c r="AO457">
        <f>IF(N($H457)&lt;6,"",IF(AI457="","",AI457+31))</f>
        <v>46299</v>
      </c>
      <c r="AP457">
        <f>IF(AO457="","",TODAY()-AO457)</f>
        <v>19</v>
      </c>
      <c r="AQ457">
        <v>46302</v>
      </c>
      <c r="AS457" t="str">
        <f>IF(AO457="","SIN ESTADO",IF(AQ457&lt;&gt;"","PAGA",IF(AP457&gt;0,"VENCIDA",IF(AP457&gt;=-5,"POR VENCER","AL DÍA"))))</f>
        <v>PAGA</v>
      </c>
      <c r="AU457">
        <f>IF(N($H457)&lt;7,"",IF(AO457="","",AO457+31))</f>
        <v>46330</v>
      </c>
      <c r="AV457">
        <f>IF(AU457="","",TODAY()-AU457)</f>
        <v>-12</v>
      </c>
      <c r="AY457" t="str">
        <f>IF(AU457="","SIN ESTADO",IF(AW457&lt;&gt;"","PAGA",IF(AV457&gt;0,"VENCIDA",IF(AV457&gt;=-5,"POR VENCER","AL DÍA"))))</f>
        <v>AL DÍA</v>
      </c>
      <c r="BA457">
        <f>IF(N($H457)&lt;8,"",IF(AU457="","",AU457+31))</f>
        <v>46361</v>
      </c>
      <c r="BB457">
        <f>IF(BA457="","",TODAY()-BA457)</f>
        <v>-43</v>
      </c>
      <c r="BE457" t="str">
        <f>IF(BA457="","SIN ESTADO",IF(BC457&lt;&gt;"","PAGA",IF(BB457&gt;0,"VENCIDA",IF(BB457&gt;=-5,"POR VENCER","AL DÍA"))))</f>
        <v>AL DÍA</v>
      </c>
      <c r="BG457">
        <f>IF(N($H457)&lt;9,"",IF(BA457="","",BA457+31))</f>
        <v>46392</v>
      </c>
      <c r="BH457">
        <f>IF(BG457="","",TODAY()-BG457)</f>
        <v>-74</v>
      </c>
      <c r="BK457" t="str">
        <f>IF(BG457="","SIN ESTADO",IF(BI457&lt;&gt;"","PAGA",IF(BH457&gt;0,"VENCIDA",IF(BH457&gt;=-5,"POR VENCER","AL DÍA"))))</f>
        <v>AL DÍA</v>
      </c>
      <c r="BM457">
        <f>IF(N($H457)&lt;10,"",IF(BG457="","",BG457+31))</f>
        <v>46423</v>
      </c>
      <c r="BN457">
        <f>IF(BM457="","",TODAY()-BM457)</f>
        <v>-105</v>
      </c>
      <c r="BQ457" t="str">
        <f>IF(BM457="","SIN ESTADO",IF(BO457&lt;&gt;"","PAGA",IF(BN457&gt;0,"VENCIDA",IF(BN457&gt;=-5,"POR VENCER","AL DÍA"))))</f>
        <v>AL DÍA</v>
      </c>
      <c r="BS457">
        <f>IF(N($H457)&lt;11,"",IF(BM457="","",BM457+31))</f>
        <v>46454</v>
      </c>
      <c r="BT457">
        <f>IF(BS457="","",TODAY()-BS457)</f>
        <v>-136</v>
      </c>
      <c r="BW457" t="str">
        <f>IF(BS457="","SIN ESTADO",IF(BU457&lt;&gt;"","PAGA",IF(BT457&gt;0,"VENCIDA",IF(BT457&gt;=-5,"POR VENCER","AL DÍA"))))</f>
        <v>AL DÍA</v>
      </c>
      <c r="BY457">
        <f>IF(N($H457)&lt;12,"",IF(BS457="","",BS457+31))</f>
        <v>46485</v>
      </c>
      <c r="BZ457">
        <f>IF(BY457="","",TODAY()-BY457)</f>
        <v>-167</v>
      </c>
      <c r="CC457" t="str">
        <f>IF(BY457="","SIN ESTADO",IF(CA457&lt;&gt;"","PAGA",IF(BZ457&gt;0,"VENCIDA",IF(BZ457&gt;=-5,"POR VENCER","AL DÍA"))))</f>
        <v>AL DÍA</v>
      </c>
      <c r="CE457">
        <f>IF(N($H457)&lt;13,"",IF(BY457="","",BY457+31))</f>
        <v>46516</v>
      </c>
      <c r="CF457">
        <f>IF(CE457="","",TODAY()-CE457)</f>
        <v>-198</v>
      </c>
      <c r="CI457" t="str">
        <f>IF(CE457="","SIN ESTADO",IF(CG457&lt;&gt;"","PAGA",IF(CF457&gt;0,"VENCIDA",IF(CF457&gt;=-5,"POR VENCER","AL DÍA"))))</f>
        <v>AL DÍA</v>
      </c>
      <c r="CK457">
        <f>IF(N($H457)&lt;14,"",IF(CE457="","",CE457+31))</f>
        <v>46547</v>
      </c>
      <c r="CL457">
        <f>IF(CK457="","",TODAY()-CK457)</f>
        <v>-229</v>
      </c>
      <c r="CO457" t="str">
        <f>IF(CK457="","SIN ESTADO",IF(CM457&lt;&gt;"","PAGA",IF(CL457&gt;0,"VENCIDA",IF(CL457&gt;=-5,"POR VENCER","AL DÍA"))))</f>
        <v>AL DÍA</v>
      </c>
      <c r="CQ457">
        <f>IF(N($H457)&lt;15,"",IF(CK457="","",CK457+31))</f>
        <v>46578</v>
      </c>
      <c r="CR457">
        <f>IF(CQ457="","",TODAY()-CQ457)</f>
        <v>-260</v>
      </c>
      <c r="CU457" t="str">
        <f>IF(CQ457="","SIN ESTADO",IF(CS457&lt;&gt;"","PAGA",IF(CR457&gt;0,"VENCIDA",IF(CR457&gt;=-5,"POR VENCER","AL DÍA"))))</f>
        <v>AL DÍA</v>
      </c>
      <c r="CW457">
        <f>IF(N($H457)&lt;16,"",IF(CQ457="","",CQ457+31))</f>
        <v>46609</v>
      </c>
      <c r="CX457">
        <f>IF(CW457="","",TODAY()-CW457)</f>
        <v>-291</v>
      </c>
      <c r="DA457" t="str">
        <f>IF(CW457="","SIN ESTADO",IF(CY457&lt;&gt;"","PAGA",IF(CX457&gt;0,"VENCIDA",IF(CX457&gt;=-5,"POR VENCER","AL DÍA"))))</f>
        <v>AL DÍA</v>
      </c>
      <c r="DC457">
        <f>IF(N($H457)&lt;17,"",IF(CW457="","",CW457+31))</f>
        <v>46640</v>
      </c>
      <c r="DD457">
        <f>IF(DC457="","",TODAY()-DC457)</f>
        <v>-322</v>
      </c>
      <c r="DG457" t="str">
        <f>IF(DC457="","SIN ESTADO",IF(DE457&lt;&gt;"","PAGA",IF(DD457&gt;0,"VENCIDA",IF(DD457&gt;=-5,"POR VENCER","AL DÍA"))))</f>
        <v>AL DÍA</v>
      </c>
      <c r="DI457">
        <f>IF(N($H457)&lt;18,"",IF(DC457="","",DC457+31))</f>
        <v>46671</v>
      </c>
      <c r="DJ457">
        <f>IF(DI457="","",TODAY()-DI457)</f>
        <v>-353</v>
      </c>
      <c r="DM457" t="str">
        <f>IF(DI457="","SIN ESTADO",IF(DK457&lt;&gt;"","PAGA",IF(DJ457&gt;0,"VENCIDA",IF(DJ457&gt;=-5,"POR VENCER","AL DÍA"))))</f>
        <v>AL DÍA</v>
      </c>
      <c r="DO457">
        <f>IF(N($H457)&lt;19,"",IF(DI457="","",DI457+31))</f>
        <v>46702</v>
      </c>
      <c r="DP457">
        <f>IF(DO457="","",TODAY()-DO457)</f>
        <v>-384</v>
      </c>
      <c r="DS457" t="str">
        <f>IF(DO457="","SIN ESTADO",IF(DQ457&lt;&gt;"","PAGA",IF(DP457&gt;0,"VENCIDA",IF(DP457&gt;=-5,"POR VENCER","AL DÍA"))))</f>
        <v>AL DÍA</v>
      </c>
      <c r="DU457">
        <f>IF(N($H457)&lt;20,"",IF(DO457="","",DO457+31))</f>
        <v>46733</v>
      </c>
      <c r="DV457">
        <f>IF(DU457="","",TODAY()-DU457)</f>
        <v>-415</v>
      </c>
      <c r="DY457" t="str">
        <f>IF(DU457="","SIN ESTADO",IF(DW457&lt;&gt;"","PAGA",IF(DV457&gt;0,"VENCIDA",IF(DV457&gt;=-5,"POR VENCER","AL DÍA"))))</f>
        <v>AL DÍA</v>
      </c>
      <c r="EA457">
        <f>IF(N($H457)&lt;21,"",IF(DU457="","",DU457+31))</f>
        <v>46764</v>
      </c>
      <c r="EB457">
        <f>IF(EA457="","",TODAY()-EA457)</f>
        <v>-446</v>
      </c>
      <c r="EE457" t="str">
        <f>IF(EA457="","SIN ESTADO",IF(EC457&lt;&gt;"","PAGA",IF(EB457&gt;0,"VENCIDA",IF(EB457&gt;=-5,"POR VENCER","AL DÍA"))))</f>
        <v>AL DÍA</v>
      </c>
      <c r="EG457">
        <f>IF(N($H457)&lt;22,"",IF(EA457="","",EA457+31))</f>
        <v>46795</v>
      </c>
      <c r="EH457">
        <f>IF(EG457="","",TODAY()-EG457)</f>
        <v>-477</v>
      </c>
      <c r="EK457" t="str">
        <f>IF(EG457="","SIN ESTADO",IF(EI457&lt;&gt;"","PAGA",IF(EH457&gt;0,"VENCIDA",IF(EH457&gt;=-5,"POR VENCER","AL DÍA"))))</f>
        <v>AL DÍA</v>
      </c>
      <c r="EM457">
        <f>IF(N($H457)&lt;23,"",IF(EG457="","",EG457+31))</f>
        <v>46826</v>
      </c>
      <c r="EN457">
        <f>IF(EM457="","",TODAY()-EM457)</f>
        <v>-508</v>
      </c>
      <c r="EQ457" t="str">
        <f>IF(EM457="","SIN ESTADO",IF(EO457&lt;&gt;"","PAGA",IF(EN457&gt;0,"VENCIDA",IF(EN457&gt;=-5,"POR VENCER","AL DÍA"))))</f>
        <v>AL DÍA</v>
      </c>
      <c r="ES457">
        <f>IF(N($H457)&lt;24,"",IF(EM457="","",EM457+31))</f>
        <v>46857</v>
      </c>
      <c r="ET457">
        <f>IF(ES457="","",TODAY()-ES457)</f>
        <v>-539</v>
      </c>
      <c r="EW457" t="str">
        <f>IF(ES457="","SIN ESTADO",IF(EU457&lt;&gt;"","PAGA",IF(ET457&gt;0,"VENCIDA",IF(ET457&gt;=-5,"POR VENCER","AL DÍA"))))</f>
        <v>AL DÍA</v>
      </c>
      <c r="EY457" t="str">
        <f>IF(N($H457)&lt;25,"",IF(ES457="","",ES457+31))</f>
        <v/>
      </c>
      <c r="EZ457" t="str">
        <f>IF(EY457="","",TODAY()-EY457)</f>
        <v/>
      </c>
      <c r="FC457" t="str">
        <f>IF(EY457="","SIN ESTADO",IF(FA457&lt;&gt;"","PAGA",IF(EZ457&gt;0,"VENCIDA",IF(EZ457&gt;=-5,"POR VENCER","AL DÍA"))))</f>
        <v>SIN ESTADO</v>
      </c>
      <c r="FE457" t="str">
        <f>IF(N($H457)&lt;26,"",IF(EY457="","",EY457+31))</f>
        <v/>
      </c>
      <c r="FF457" t="str">
        <f>IF(FE457="","",TODAY()-FE457)</f>
        <v/>
      </c>
      <c r="FI457" t="str">
        <f>IF(FE457="","SIN ESTADO",IF(FG457&lt;&gt;"","PAGA",IF(FF457&gt;0,"VENCIDA",IF(FF457&gt;=-5,"POR VENCER","AL DÍA"))))</f>
        <v>SIN ESTADO</v>
      </c>
      <c r="FK457" t="str">
        <f>IF(N($H457)&lt;27,"",IF(FE457="","",FE457+31))</f>
        <v/>
      </c>
      <c r="FL457" t="str">
        <f>IF(FK457="","",TODAY()-FK457)</f>
        <v/>
      </c>
      <c r="FO457" t="str">
        <f>IF(FK457="","SIN ESTADO",IF(FM457&lt;&gt;"","PAGA",IF(FL457&gt;0,"VENCIDA",IF(FL457&gt;=-5,"POR VENCER","AL DÍA"))))</f>
        <v>SIN ESTADO</v>
      </c>
      <c r="FQ457" t="str">
        <f>IF(N($H457)&lt;28,"",IF(FK457="","",FK457+31))</f>
        <v/>
      </c>
      <c r="FR457" t="str">
        <f>IF(FQ457="","",TODAY()-FQ457)</f>
        <v/>
      </c>
      <c r="FU457" t="str">
        <f>IF(FQ457="","SIN ESTADO",IF(FS457&lt;&gt;"","PAGA",IF(FR457&gt;0,"VENCIDA",IF(FR457&gt;=-5,"POR VENCER","AL DÍA"))))</f>
        <v>SIN ESTADO</v>
      </c>
      <c r="FW457" t="str">
        <f>IF(N($H457)&lt;29,"",IF(FQ457="","",FQ457+31))</f>
        <v/>
      </c>
      <c r="FX457" t="str">
        <f>IF(FW457="","",TODAY()-FW457)</f>
        <v/>
      </c>
      <c r="GA457" t="str">
        <f>IF(FW457="","SIN ESTADO",IF(FY457&lt;&gt;"","PAGA",IF(FX457&gt;0,"VENCIDA",IF(FX457&gt;=-5,"POR VENCER","AL DÍA"))))</f>
        <v>SIN ESTADO</v>
      </c>
      <c r="GC457" t="str">
        <f>IF(N($H457)&lt;30,"",IF(FW457="","",FW457+31))</f>
        <v/>
      </c>
      <c r="GD457" t="str">
        <f>IF(GC457="","",TODAY()-GC457)</f>
        <v/>
      </c>
      <c r="GG457" t="str">
        <f>IF(GC457="","SIN ESTADO",IF(GE457&lt;&gt;"","PAGA",IF(GD457&gt;0,"VENCIDA",IF(GD457&gt;=-5,"POR VENCER","AL DÍA"))))</f>
        <v>SIN ESTADO</v>
      </c>
      <c r="GI457" t="str">
        <f>IF(N($H457)&lt;31,"",IF(GC457="","",GC457+31))</f>
        <v/>
      </c>
      <c r="GJ457" t="str">
        <f>IF(GI457="","",TODAY()-GI457)</f>
        <v/>
      </c>
      <c r="GM457" t="str">
        <f>IF(GI457="","SIN ESTADO",IF(GK457&lt;&gt;"","PAGA",IF(GJ457&gt;0,"VENCIDA",IF(GJ457&gt;=-5,"POR VENCER","AL DÍA"))))</f>
        <v>SIN ESTADO</v>
      </c>
      <c r="GO457" t="str">
        <f>IF(N($H457)&lt;32,"",IF(GI457="","",GI457+31))</f>
        <v/>
      </c>
      <c r="GP457" t="str">
        <f>IF(GO457="","",TODAY()-GO457)</f>
        <v/>
      </c>
      <c r="GS457" t="str">
        <f>IF(GO457="","SIN ESTADO",IF(GQ457&lt;&gt;"","PAGA",IF(GP457&gt;0,"VENCIDA",IF(GP457&gt;=-5,"POR VENCER","AL DÍA"))))</f>
        <v>SIN ESTADO</v>
      </c>
      <c r="GU457" t="str">
        <f>IF(N($H457)&lt;33,"",IF(GO457="","",GO457+31))</f>
        <v/>
      </c>
      <c r="GV457" t="str">
        <f>IF(GU457="","",TODAY()-GU457)</f>
        <v/>
      </c>
      <c r="GY457" t="str">
        <f>IF(GU457="","SIN ESTADO",IF(GW457&lt;&gt;"","PAGA",IF(GV457&gt;0,"VENCIDA",IF(GV457&gt;=-5,"POR VENCER","AL DÍA"))))</f>
        <v>SIN ESTADO</v>
      </c>
      <c r="HA457" t="str">
        <f>IF(N($H457)&lt;34,"",IF(GU457="","",GU457+31))</f>
        <v/>
      </c>
      <c r="HB457" t="str">
        <f>IF(HA457="","",TODAY()-HA457)</f>
        <v/>
      </c>
      <c r="HE457" t="str">
        <f>IF(HA457="","SIN ESTADO",IF(HC457&lt;&gt;"","PAGA",IF(HB457&gt;0,"VENCIDA",IF(HB457&gt;=-5,"POR VENCER","AL DÍA"))))</f>
        <v>SIN ESTADO</v>
      </c>
      <c r="HG457" t="str">
        <f>IF(N($H457)&lt;35,"",IF(HA457="","",HA457+31))</f>
        <v/>
      </c>
      <c r="HH457" t="str">
        <f>IF(HG457="","",TODAY()-HG457)</f>
        <v/>
      </c>
      <c r="HK457" t="str">
        <f>IF(HG457="","SIN ESTADO",IF(HI457&lt;&gt;"","PAGA",IF(HH457&gt;0,"VENCIDA",IF(HH457&gt;=-5,"POR VENCER","AL DÍA"))))</f>
        <v>SIN ESTADO</v>
      </c>
      <c r="HM457" t="str">
        <f>IF(N($H457)&lt;36,"",IF(HG457="","",HG457+31))</f>
        <v/>
      </c>
      <c r="HN457" t="str">
        <f>IF(HM457="","",TODAY()-HM457)</f>
        <v/>
      </c>
      <c r="HQ457" t="str">
        <f>IF(HM457="","SIN ESTADO",IF(HO457&lt;&gt;"","PAGA",IF(HN457&gt;0,"VENCIDA",IF(HN457&gt;=-5,"POR VENCER","AL DÍA"))))</f>
        <v>SIN ESTADO</v>
      </c>
      <c r="HS457">
        <f>N457+T457+Z457+AF457+AL457+AR457+AX457+BD457+BJ457+BP457+BV457+CB457+CH457+CN457+CT457+CZ457+DF457+DL457+DR457+DX457+ED457+EJ457+EP457+EV457+FB457+FH457+FN457+FT457+FZ457+GF457+GL457+GR457+GX457+HD457+HJ457+HP457</f>
        <v>6000000</v>
      </c>
      <c r="HU457">
        <f>IFERROR(N($J457),0)</f>
        <v>1004583.3333333334</v>
      </c>
      <c r="HW457">
        <f>SUMPRODUCT((MOD(COLUMN($M457:$HR457)-COLUMN($M457),6)=0)*ISNUMBER($M457:$HR457)*($M457:$HR457&gt;=RESUMEN!$C$26)*($M457:$HR457&lt;=RESUMEN!$C$27)*IFERROR(N($N457:$HS457),0))</f>
        <v>0</v>
      </c>
      <c r="HX457">
        <f>SUMPRODUCT((MOD(COLUMN($M457:$HR457)-COLUMN($M457),6)=0)*ISNUMBER($M457:$HR457)*($M457:$HR457&gt;=RESUMEN!$C$26)*($M457:$HR457&lt;=RESUMEN!$C$27))</f>
        <v>0</v>
      </c>
    </row>
    <row r="458">
      <c r="B458">
        <f>VENTAS!A457</f>
        <v>455</v>
      </c>
      <c r="C458" t="str">
        <f>VENTAS!B457</f>
        <v xml:space="preserve">LC2 - 42 - 8 </v>
      </c>
      <c r="D458" t="str">
        <f>VENTAS!C457</f>
        <v>EN NEGOCIACIÓN</v>
      </c>
      <c r="E458">
        <f>VENTAS!D457</f>
        <v>28000000</v>
      </c>
      <c r="F458">
        <f>VENTAS!J457</f>
        <v>28000000</v>
      </c>
      <c r="G458">
        <f>VENTAS!F457</f>
        <v>0</v>
      </c>
      <c r="H458">
        <f>VENTAS!K457</f>
        <v>0</v>
      </c>
      <c r="I458">
        <f>VENTAS!M457</f>
        <v>0</v>
      </c>
      <c r="J458">
        <f>VENTAS!L457</f>
        <v>0</v>
      </c>
      <c r="K458" t="str">
        <f>IF(N($H458)&lt;1,"",$G458+31)</f>
        <v/>
      </c>
      <c r="L458" t="str">
        <f>IF(K458="","",TODAY()-K458)</f>
        <v/>
      </c>
      <c r="O458" t="str">
        <f>IF(K458="","SIN ESTADO",IF(M458&lt;&gt;"","PAGA",IF(L458&gt;0,"VENCIDA",IF(L458&gt;=-5,"POR VENCER","AL DÍA"))))</f>
        <v>SIN ESTADO</v>
      </c>
      <c r="Q458" t="str">
        <f>IF(N($H458)&lt;2,"",IF(K458="","",K458+31))</f>
        <v/>
      </c>
      <c r="R458" t="str">
        <f>IF(Q458="","",TODAY()-Q458)</f>
        <v/>
      </c>
      <c r="U458" t="str">
        <f>IF(Q458="","SIN ESTADO",IF(S458&lt;&gt;"","PAGA",IF(R458&gt;0,"VENCIDA",IF(R458&gt;=-5,"POR VENCER","AL DÍA"))))</f>
        <v>SIN ESTADO</v>
      </c>
      <c r="W458" t="str">
        <f>IF(N($H458)&lt;3,"",IF(Q458="","",Q458+31))</f>
        <v/>
      </c>
      <c r="X458" t="str">
        <f>IF(W458="","",TODAY()-W458)</f>
        <v/>
      </c>
      <c r="AA458" t="str">
        <f>IF(W458="","SIN ESTADO",IF(Y458&lt;&gt;"","PAGA",IF(X458&gt;0,"VENCIDA",IF(X458&gt;=-5,"POR VENCER","AL DÍA"))))</f>
        <v>SIN ESTADO</v>
      </c>
      <c r="AC458" t="str">
        <f>IF(N($H458)&lt;4,"",IF(W458="","",W458+31))</f>
        <v/>
      </c>
      <c r="AD458" t="str">
        <f>IF(AC458="","",TODAY()-AC458)</f>
        <v/>
      </c>
      <c r="AG458" t="str">
        <f>IF(AC458="","SIN ESTADO",IF(AE458&lt;&gt;"","PAGA",IF(AD458&gt;0,"VENCIDA",IF(AD458&gt;=-5,"POR VENCER","AL DÍA"))))</f>
        <v>SIN ESTADO</v>
      </c>
      <c r="AI458" t="str">
        <f>IF(N($H458)&lt;5,"",IF(AC458="","",AC458+31))</f>
        <v/>
      </c>
      <c r="AJ458" t="str">
        <f>IF(AI458="","",TODAY()-AI458)</f>
        <v/>
      </c>
      <c r="AM458" t="str">
        <f>IF(AI458="","SIN ESTADO",IF(AK458&lt;&gt;"","PAGA",IF(AJ458&gt;0,"VENCIDA",IF(AJ458&gt;=-5,"POR VENCER","AL DÍA"))))</f>
        <v>SIN ESTADO</v>
      </c>
      <c r="AO458" t="str">
        <f>IF(N($H458)&lt;6,"",IF(AI458="","",AI458+31))</f>
        <v/>
      </c>
      <c r="AP458" t="str">
        <f>IF(AO458="","",TODAY()-AO458)</f>
        <v/>
      </c>
      <c r="AS458" t="str">
        <f>IF(AO458="","SIN ESTADO",IF(AQ458&lt;&gt;"","PAGA",IF(AP458&gt;0,"VENCIDA",IF(AP458&gt;=-5,"POR VENCER","AL DÍA"))))</f>
        <v>SIN ESTADO</v>
      </c>
      <c r="AU458" t="str">
        <f>IF(N($H458)&lt;7,"",IF(AO458="","",AO458+31))</f>
        <v/>
      </c>
      <c r="AV458" t="str">
        <f>IF(AU458="","",TODAY()-AU458)</f>
        <v/>
      </c>
      <c r="AY458" t="str">
        <f>IF(AU458="","SIN ESTADO",IF(AW458&lt;&gt;"","PAGA",IF(AV458&gt;0,"VENCIDA",IF(AV458&gt;=-5,"POR VENCER","AL DÍA"))))</f>
        <v>SIN ESTADO</v>
      </c>
      <c r="BA458" t="str">
        <f>IF(N($H458)&lt;8,"",IF(AU458="","",AU458+31))</f>
        <v/>
      </c>
      <c r="BB458" t="str">
        <f>IF(BA458="","",TODAY()-BA458)</f>
        <v/>
      </c>
      <c r="BE458" t="str">
        <f>IF(BA458="","SIN ESTADO",IF(BC458&lt;&gt;"","PAGA",IF(BB458&gt;0,"VENCIDA",IF(BB458&gt;=-5,"POR VENCER","AL DÍA"))))</f>
        <v>SIN ESTADO</v>
      </c>
      <c r="BG458" t="str">
        <f>IF(N($H458)&lt;9,"",IF(BA458="","",BA458+31))</f>
        <v/>
      </c>
      <c r="BH458" t="str">
        <f>IF(BG458="","",TODAY()-BG458)</f>
        <v/>
      </c>
      <c r="BK458" t="str">
        <f>IF(BG458="","SIN ESTADO",IF(BI458&lt;&gt;"","PAGA",IF(BH458&gt;0,"VENCIDA",IF(BH458&gt;=-5,"POR VENCER","AL DÍA"))))</f>
        <v>SIN ESTADO</v>
      </c>
      <c r="BM458" t="str">
        <f>IF(N($H458)&lt;10,"",IF(BG458="","",BG458+31))</f>
        <v/>
      </c>
      <c r="BN458" t="str">
        <f>IF(BM458="","",TODAY()-BM458)</f>
        <v/>
      </c>
      <c r="BQ458" t="str">
        <f>IF(BM458="","SIN ESTADO",IF(BO458&lt;&gt;"","PAGA",IF(BN458&gt;0,"VENCIDA",IF(BN458&gt;=-5,"POR VENCER","AL DÍA"))))</f>
        <v>SIN ESTADO</v>
      </c>
      <c r="BS458" t="str">
        <f>IF(N($H458)&lt;11,"",IF(BM458="","",BM458+31))</f>
        <v/>
      </c>
      <c r="BT458" t="str">
        <f>IF(BS458="","",TODAY()-BS458)</f>
        <v/>
      </c>
      <c r="BW458" t="str">
        <f>IF(BS458="","SIN ESTADO",IF(BU458&lt;&gt;"","PAGA",IF(BT458&gt;0,"VENCIDA",IF(BT458&gt;=-5,"POR VENCER","AL DÍA"))))</f>
        <v>SIN ESTADO</v>
      </c>
      <c r="BY458" t="str">
        <f>IF(N($H458)&lt;12,"",IF(BS458="","",BS458+31))</f>
        <v/>
      </c>
      <c r="BZ458" t="str">
        <f>IF(BY458="","",TODAY()-BY458)</f>
        <v/>
      </c>
      <c r="CC458" t="str">
        <f>IF(BY458="","SIN ESTADO",IF(CA458&lt;&gt;"","PAGA",IF(BZ458&gt;0,"VENCIDA",IF(BZ458&gt;=-5,"POR VENCER","AL DÍA"))))</f>
        <v>SIN ESTADO</v>
      </c>
      <c r="CE458" t="str">
        <f>IF(N($H458)&lt;13,"",IF(BY458="","",BY458+31))</f>
        <v/>
      </c>
      <c r="CF458" t="str">
        <f>IF(CE458="","",TODAY()-CE458)</f>
        <v/>
      </c>
      <c r="CI458" t="str">
        <f>IF(CE458="","SIN ESTADO",IF(CG458&lt;&gt;"","PAGA",IF(CF458&gt;0,"VENCIDA",IF(CF458&gt;=-5,"POR VENCER","AL DÍA"))))</f>
        <v>SIN ESTADO</v>
      </c>
      <c r="CK458" t="str">
        <f>IF(N($H458)&lt;14,"",IF(CE458="","",CE458+31))</f>
        <v/>
      </c>
      <c r="CL458" t="str">
        <f>IF(CK458="","",TODAY()-CK458)</f>
        <v/>
      </c>
      <c r="CO458" t="str">
        <f>IF(CK458="","SIN ESTADO",IF(CM458&lt;&gt;"","PAGA",IF(CL458&gt;0,"VENCIDA",IF(CL458&gt;=-5,"POR VENCER","AL DÍA"))))</f>
        <v>SIN ESTADO</v>
      </c>
      <c r="CQ458" t="str">
        <f>IF(N($H458)&lt;15,"",IF(CK458="","",CK458+31))</f>
        <v/>
      </c>
      <c r="CR458" t="str">
        <f>IF(CQ458="","",TODAY()-CQ458)</f>
        <v/>
      </c>
      <c r="CU458" t="str">
        <f>IF(CQ458="","SIN ESTADO",IF(CS458&lt;&gt;"","PAGA",IF(CR458&gt;0,"VENCIDA",IF(CR458&gt;=-5,"POR VENCER","AL DÍA"))))</f>
        <v>SIN ESTADO</v>
      </c>
      <c r="CW458" t="str">
        <f>IF(N($H458)&lt;16,"",IF(CQ458="","",CQ458+31))</f>
        <v/>
      </c>
      <c r="CX458" t="str">
        <f>IF(CW458="","",TODAY()-CW458)</f>
        <v/>
      </c>
      <c r="DA458" t="str">
        <f>IF(CW458="","SIN ESTADO",IF(CY458&lt;&gt;"","PAGA",IF(CX458&gt;0,"VENCIDA",IF(CX458&gt;=-5,"POR VENCER","AL DÍA"))))</f>
        <v>SIN ESTADO</v>
      </c>
      <c r="DC458" t="str">
        <f>IF(N($H458)&lt;17,"",IF(CW458="","",CW458+31))</f>
        <v/>
      </c>
      <c r="DD458" t="str">
        <f>IF(DC458="","",TODAY()-DC458)</f>
        <v/>
      </c>
      <c r="DG458" t="str">
        <f>IF(DC458="","SIN ESTADO",IF(DE458&lt;&gt;"","PAGA",IF(DD458&gt;0,"VENCIDA",IF(DD458&gt;=-5,"POR VENCER","AL DÍA"))))</f>
        <v>SIN ESTADO</v>
      </c>
      <c r="DI458" t="str">
        <f>IF(N($H458)&lt;18,"",IF(DC458="","",DC458+31))</f>
        <v/>
      </c>
      <c r="DJ458" t="str">
        <f>IF(DI458="","",TODAY()-DI458)</f>
        <v/>
      </c>
      <c r="DM458" t="str">
        <f>IF(DI458="","SIN ESTADO",IF(DK458&lt;&gt;"","PAGA",IF(DJ458&gt;0,"VENCIDA",IF(DJ458&gt;=-5,"POR VENCER","AL DÍA"))))</f>
        <v>SIN ESTADO</v>
      </c>
      <c r="DO458" t="str">
        <f>IF(N($H458)&lt;19,"",IF(DI458="","",DI458+31))</f>
        <v/>
      </c>
      <c r="DP458" t="str">
        <f>IF(DO458="","",TODAY()-DO458)</f>
        <v/>
      </c>
      <c r="DS458" t="str">
        <f>IF(DO458="","SIN ESTADO",IF(DQ458&lt;&gt;"","PAGA",IF(DP458&gt;0,"VENCIDA",IF(DP458&gt;=-5,"POR VENCER","AL DÍA"))))</f>
        <v>SIN ESTADO</v>
      </c>
      <c r="DU458" t="str">
        <f>IF(N($H458)&lt;20,"",IF(DO458="","",DO458+31))</f>
        <v/>
      </c>
      <c r="DV458" t="str">
        <f>IF(DU458="","",TODAY()-DU458)</f>
        <v/>
      </c>
      <c r="DY458" t="str">
        <f>IF(DU458="","SIN ESTADO",IF(DW458&lt;&gt;"","PAGA",IF(DV458&gt;0,"VENCIDA",IF(DV458&gt;=-5,"POR VENCER","AL DÍA"))))</f>
        <v>SIN ESTADO</v>
      </c>
      <c r="EA458" t="str">
        <f>IF(N($H458)&lt;21,"",IF(DU458="","",DU458+31))</f>
        <v/>
      </c>
      <c r="EB458" t="str">
        <f>IF(EA458="","",TODAY()-EA458)</f>
        <v/>
      </c>
      <c r="EE458" t="str">
        <f>IF(EA458="","SIN ESTADO",IF(EC458&lt;&gt;"","PAGA",IF(EB458&gt;0,"VENCIDA",IF(EB458&gt;=-5,"POR VENCER","AL DÍA"))))</f>
        <v>SIN ESTADO</v>
      </c>
      <c r="EG458" t="str">
        <f>IF(N($H458)&lt;22,"",IF(EA458="","",EA458+31))</f>
        <v/>
      </c>
      <c r="EH458" t="str">
        <f>IF(EG458="","",TODAY()-EG458)</f>
        <v/>
      </c>
      <c r="EK458" t="str">
        <f>IF(EG458="","SIN ESTADO",IF(EI458&lt;&gt;"","PAGA",IF(EH458&gt;0,"VENCIDA",IF(EH458&gt;=-5,"POR VENCER","AL DÍA"))))</f>
        <v>SIN ESTADO</v>
      </c>
      <c r="EM458" t="str">
        <f>IF(N($H458)&lt;23,"",IF(EG458="","",EG458+31))</f>
        <v/>
      </c>
      <c r="EN458" t="str">
        <f>IF(EM458="","",TODAY()-EM458)</f>
        <v/>
      </c>
      <c r="EQ458" t="str">
        <f>IF(EM458="","SIN ESTADO",IF(EO458&lt;&gt;"","PAGA",IF(EN458&gt;0,"VENCIDA",IF(EN458&gt;=-5,"POR VENCER","AL DÍA"))))</f>
        <v>SIN ESTADO</v>
      </c>
      <c r="ES458" t="str">
        <f>IF(N($H458)&lt;24,"",IF(EM458="","",EM458+31))</f>
        <v/>
      </c>
      <c r="ET458" t="str">
        <f>IF(ES458="","",TODAY()-ES458)</f>
        <v/>
      </c>
      <c r="EW458" t="str">
        <f>IF(ES458="","SIN ESTADO",IF(EU458&lt;&gt;"","PAGA",IF(ET458&gt;0,"VENCIDA",IF(ET458&gt;=-5,"POR VENCER","AL DÍA"))))</f>
        <v>SIN ESTADO</v>
      </c>
      <c r="EY458" t="str">
        <f>IF(N($H458)&lt;25,"",IF(ES458="","",ES458+31))</f>
        <v/>
      </c>
      <c r="EZ458" t="str">
        <f>IF(EY458="","",TODAY()-EY458)</f>
        <v/>
      </c>
      <c r="FC458" t="str">
        <f>IF(EY458="","SIN ESTADO",IF(FA458&lt;&gt;"","PAGA",IF(EZ458&gt;0,"VENCIDA",IF(EZ458&gt;=-5,"POR VENCER","AL DÍA"))))</f>
        <v>SIN ESTADO</v>
      </c>
      <c r="FE458" t="str">
        <f>IF(N($H458)&lt;26,"",IF(EY458="","",EY458+31))</f>
        <v/>
      </c>
      <c r="FF458" t="str">
        <f>IF(FE458="","",TODAY()-FE458)</f>
        <v/>
      </c>
      <c r="FI458" t="str">
        <f>IF(FE458="","SIN ESTADO",IF(FG458&lt;&gt;"","PAGA",IF(FF458&gt;0,"VENCIDA",IF(FF458&gt;=-5,"POR VENCER","AL DÍA"))))</f>
        <v>SIN ESTADO</v>
      </c>
      <c r="FK458" t="str">
        <f>IF(N($H458)&lt;27,"",IF(FE458="","",FE458+31))</f>
        <v/>
      </c>
      <c r="FL458" t="str">
        <f>IF(FK458="","",TODAY()-FK458)</f>
        <v/>
      </c>
      <c r="FO458" t="str">
        <f>IF(FK458="","SIN ESTADO",IF(FM458&lt;&gt;"","PAGA",IF(FL458&gt;0,"VENCIDA",IF(FL458&gt;=-5,"POR VENCER","AL DÍA"))))</f>
        <v>SIN ESTADO</v>
      </c>
      <c r="FQ458" t="str">
        <f>IF(N($H458)&lt;28,"",IF(FK458="","",FK458+31))</f>
        <v/>
      </c>
      <c r="FR458" t="str">
        <f>IF(FQ458="","",TODAY()-FQ458)</f>
        <v/>
      </c>
      <c r="FU458" t="str">
        <f>IF(FQ458="","SIN ESTADO",IF(FS458&lt;&gt;"","PAGA",IF(FR458&gt;0,"VENCIDA",IF(FR458&gt;=-5,"POR VENCER","AL DÍA"))))</f>
        <v>SIN ESTADO</v>
      </c>
      <c r="FW458" t="str">
        <f>IF(N($H458)&lt;29,"",IF(FQ458="","",FQ458+31))</f>
        <v/>
      </c>
      <c r="FX458" t="str">
        <f>IF(FW458="","",TODAY()-FW458)</f>
        <v/>
      </c>
      <c r="GA458" t="str">
        <f>IF(FW458="","SIN ESTADO",IF(FY458&lt;&gt;"","PAGA",IF(FX458&gt;0,"VENCIDA",IF(FX458&gt;=-5,"POR VENCER","AL DÍA"))))</f>
        <v>SIN ESTADO</v>
      </c>
      <c r="GC458" t="str">
        <f>IF(N($H458)&lt;30,"",IF(FW458="","",FW458+31))</f>
        <v/>
      </c>
      <c r="GD458" t="str">
        <f>IF(GC458="","",TODAY()-GC458)</f>
        <v/>
      </c>
      <c r="GG458" t="str">
        <f>IF(GC458="","SIN ESTADO",IF(GE458&lt;&gt;"","PAGA",IF(GD458&gt;0,"VENCIDA",IF(GD458&gt;=-5,"POR VENCER","AL DÍA"))))</f>
        <v>SIN ESTADO</v>
      </c>
      <c r="GI458" t="str">
        <f>IF(N($H458)&lt;31,"",IF(GC458="","",GC458+31))</f>
        <v/>
      </c>
      <c r="GJ458" t="str">
        <f>IF(GI458="","",TODAY()-GI458)</f>
        <v/>
      </c>
      <c r="GM458" t="str">
        <f>IF(GI458="","SIN ESTADO",IF(GK458&lt;&gt;"","PAGA",IF(GJ458&gt;0,"VENCIDA",IF(GJ458&gt;=-5,"POR VENCER","AL DÍA"))))</f>
        <v>SIN ESTADO</v>
      </c>
      <c r="GO458" t="str">
        <f>IF(N($H458)&lt;32,"",IF(GI458="","",GI458+31))</f>
        <v/>
      </c>
      <c r="GP458" t="str">
        <f>IF(GO458="","",TODAY()-GO458)</f>
        <v/>
      </c>
      <c r="GS458" t="str">
        <f>IF(GO458="","SIN ESTADO",IF(GQ458&lt;&gt;"","PAGA",IF(GP458&gt;0,"VENCIDA",IF(GP458&gt;=-5,"POR VENCER","AL DÍA"))))</f>
        <v>SIN ESTADO</v>
      </c>
      <c r="GU458" t="str">
        <f>IF(N($H458)&lt;33,"",IF(GO458="","",GO458+31))</f>
        <v/>
      </c>
      <c r="GV458" t="str">
        <f>IF(GU458="","",TODAY()-GU458)</f>
        <v/>
      </c>
      <c r="GY458" t="str">
        <f>IF(GU458="","SIN ESTADO",IF(GW458&lt;&gt;"","PAGA",IF(GV458&gt;0,"VENCIDA",IF(GV458&gt;=-5,"POR VENCER","AL DÍA"))))</f>
        <v>SIN ESTADO</v>
      </c>
      <c r="HA458" t="str">
        <f>IF(N($H458)&lt;34,"",IF(GU458="","",GU458+31))</f>
        <v/>
      </c>
      <c r="HB458" t="str">
        <f>IF(HA458="","",TODAY()-HA458)</f>
        <v/>
      </c>
      <c r="HE458" t="str">
        <f>IF(HA458="","SIN ESTADO",IF(HC458&lt;&gt;"","PAGA",IF(HB458&gt;0,"VENCIDA",IF(HB458&gt;=-5,"POR VENCER","AL DÍA"))))</f>
        <v>SIN ESTADO</v>
      </c>
      <c r="HG458" t="str">
        <f>IF(N($H458)&lt;35,"",IF(HA458="","",HA458+31))</f>
        <v/>
      </c>
      <c r="HH458" t="str">
        <f>IF(HG458="","",TODAY()-HG458)</f>
        <v/>
      </c>
      <c r="HK458" t="str">
        <f>IF(HG458="","SIN ESTADO",IF(HI458&lt;&gt;"","PAGA",IF(HH458&gt;0,"VENCIDA",IF(HH458&gt;=-5,"POR VENCER","AL DÍA"))))</f>
        <v>SIN ESTADO</v>
      </c>
      <c r="HM458" t="str">
        <f>IF(N($H458)&lt;36,"",IF(HG458="","",HG458+31))</f>
        <v/>
      </c>
      <c r="HN458" t="str">
        <f>IF(HM458="","",TODAY()-HM458)</f>
        <v/>
      </c>
      <c r="HQ458" t="str">
        <f>IF(HM458="","SIN ESTADO",IF(HO458&lt;&gt;"","PAGA",IF(HN458&gt;0,"VENCIDA",IF(HN458&gt;=-5,"POR VENCER","AL DÍA"))))</f>
        <v>SIN ESTADO</v>
      </c>
      <c r="HS458">
        <f>N458+T458+Z458+AF458+AL458+AR458+AX458+BD458+BJ458+BP458+BV458+CB458+CH458+CN458+CT458+CZ458+DF458+DL458+DR458+DX458+ED458+EJ458+EP458+EV458+FB458+FH458+FN458+FT458+FZ458+GF458+GL458+GR458+GX458+HD458+HJ458+HP458</f>
        <v>0</v>
      </c>
      <c r="HU458">
        <f>IFERROR(N($J458),0)</f>
        <v>0</v>
      </c>
      <c r="HW458">
        <f>SUMPRODUCT((MOD(COLUMN($M458:$HR458)-COLUMN($M458),6)=0)*ISNUMBER($M458:$HR458)*($M458:$HR458&gt;=RESUMEN!$C$26)*($M458:$HR458&lt;=RESUMEN!$C$27)*IFERROR(N($N458:$HS458),0))</f>
        <v>0</v>
      </c>
      <c r="HX458">
        <f>SUMPRODUCT((MOD(COLUMN($M458:$HR458)-COLUMN($M458),6)=0)*ISNUMBER($M458:$HR458)*($M458:$HR458&gt;=RESUMEN!$C$26)*($M458:$HR458&lt;=RESUMEN!$C$27))</f>
        <v>0</v>
      </c>
    </row>
    <row r="459">
      <c r="B459">
        <f>VENTAS!A458</f>
        <v>456</v>
      </c>
      <c r="C459" t="str">
        <f>VENTAS!B458</f>
        <v xml:space="preserve">LC2 - 42 - 9 </v>
      </c>
      <c r="D459" t="str">
        <f>VENTAS!C458</f>
        <v>VENDIDO</v>
      </c>
      <c r="E459">
        <f>VENTAS!D458</f>
        <v>28000000</v>
      </c>
      <c r="F459">
        <f>VENTAS!J458</f>
        <v>24000000</v>
      </c>
      <c r="G459">
        <f>VENTAS!F458</f>
        <v>46214</v>
      </c>
      <c r="H459">
        <f>VENTAS!K458</f>
        <v>24</v>
      </c>
      <c r="I459" t="str">
        <f>VENTAS!M458</f>
        <v>11 DE CADA MES</v>
      </c>
      <c r="J459">
        <f>VENTAS!L458</f>
        <v>1000000</v>
      </c>
      <c r="K459">
        <f>IF(N($H459)&lt;1,"",$G459+31)</f>
        <v>46245</v>
      </c>
      <c r="L459">
        <f>IF(K459="","",TODAY()-K459)</f>
        <v>73</v>
      </c>
      <c r="O459" t="str">
        <f>IF(K459="","SIN ESTADO",IF(M459&lt;&gt;"","PAGA",IF(L459&gt;0,"VENCIDA",IF(L459&gt;=-5,"POR VENCER","AL DÍA"))))</f>
        <v>VENCIDA</v>
      </c>
      <c r="Q459">
        <f>IF(N($H459)&lt;2,"",IF(K459="","",K459+31))</f>
        <v>46276</v>
      </c>
      <c r="R459">
        <f>IF(Q459="","",TODAY()-Q459)</f>
        <v>42</v>
      </c>
      <c r="U459" t="str">
        <f>IF(Q459="","SIN ESTADO",IF(S459&lt;&gt;"","PAGA",IF(R459&gt;0,"VENCIDA",IF(R459&gt;=-5,"POR VENCER","AL DÍA"))))</f>
        <v>VENCIDA</v>
      </c>
      <c r="W459">
        <f>IF(N($H459)&lt;3,"",IF(Q459="","",Q459+31))</f>
        <v>46307</v>
      </c>
      <c r="X459">
        <f>IF(W459="","",TODAY()-W459)</f>
        <v>11</v>
      </c>
      <c r="AA459" t="str">
        <f>IF(W459="","SIN ESTADO",IF(Y459&lt;&gt;"","PAGA",IF(X459&gt;0,"VENCIDA",IF(X459&gt;=-5,"POR VENCER","AL DÍA"))))</f>
        <v>VENCIDA</v>
      </c>
      <c r="AC459">
        <f>IF(N($H459)&lt;4,"",IF(W459="","",W459+31))</f>
        <v>46338</v>
      </c>
      <c r="AD459">
        <f>IF(AC459="","",TODAY()-AC459)</f>
        <v>-20</v>
      </c>
      <c r="AG459" t="str">
        <f>IF(AC459="","SIN ESTADO",IF(AE459&lt;&gt;"","PAGA",IF(AD459&gt;0,"VENCIDA",IF(AD459&gt;=-5,"POR VENCER","AL DÍA"))))</f>
        <v>AL DÍA</v>
      </c>
      <c r="AI459">
        <f>IF(N($H459)&lt;5,"",IF(AC459="","",AC459+31))</f>
        <v>46369</v>
      </c>
      <c r="AJ459">
        <f>IF(AI459="","",TODAY()-AI459)</f>
        <v>-51</v>
      </c>
      <c r="AM459" t="str">
        <f>IF(AI459="","SIN ESTADO",IF(AK459&lt;&gt;"","PAGA",IF(AJ459&gt;0,"VENCIDA",IF(AJ459&gt;=-5,"POR VENCER","AL DÍA"))))</f>
        <v>AL DÍA</v>
      </c>
      <c r="AO459">
        <f>IF(N($H459)&lt;6,"",IF(AI459="","",AI459+31))</f>
        <v>46400</v>
      </c>
      <c r="AP459">
        <f>IF(AO459="","",TODAY()-AO459)</f>
        <v>-82</v>
      </c>
      <c r="AS459" t="str">
        <f>IF(AO459="","SIN ESTADO",IF(AQ459&lt;&gt;"","PAGA",IF(AP459&gt;0,"VENCIDA",IF(AP459&gt;=-5,"POR VENCER","AL DÍA"))))</f>
        <v>AL DÍA</v>
      </c>
      <c r="AU459">
        <f>IF(N($H459)&lt;7,"",IF(AO459="","",AO459+31))</f>
        <v>46431</v>
      </c>
      <c r="AV459">
        <f>IF(AU459="","",TODAY()-AU459)</f>
        <v>-113</v>
      </c>
      <c r="AY459" t="str">
        <f>IF(AU459="","SIN ESTADO",IF(AW459&lt;&gt;"","PAGA",IF(AV459&gt;0,"VENCIDA",IF(AV459&gt;=-5,"POR VENCER","AL DÍA"))))</f>
        <v>AL DÍA</v>
      </c>
      <c r="BA459">
        <f>IF(N($H459)&lt;8,"",IF(AU459="","",AU459+31))</f>
        <v>46462</v>
      </c>
      <c r="BB459">
        <f>IF(BA459="","",TODAY()-BA459)</f>
        <v>-144</v>
      </c>
      <c r="BE459" t="str">
        <f>IF(BA459="","SIN ESTADO",IF(BC459&lt;&gt;"","PAGA",IF(BB459&gt;0,"VENCIDA",IF(BB459&gt;=-5,"POR VENCER","AL DÍA"))))</f>
        <v>AL DÍA</v>
      </c>
      <c r="BG459">
        <f>IF(N($H459)&lt;9,"",IF(BA459="","",BA459+31))</f>
        <v>46493</v>
      </c>
      <c r="BH459">
        <f>IF(BG459="","",TODAY()-BG459)</f>
        <v>-175</v>
      </c>
      <c r="BK459" t="str">
        <f>IF(BG459="","SIN ESTADO",IF(BI459&lt;&gt;"","PAGA",IF(BH459&gt;0,"VENCIDA",IF(BH459&gt;=-5,"POR VENCER","AL DÍA"))))</f>
        <v>AL DÍA</v>
      </c>
      <c r="BM459">
        <f>IF(N($H459)&lt;10,"",IF(BG459="","",BG459+31))</f>
        <v>46524</v>
      </c>
      <c r="BN459">
        <f>IF(BM459="","",TODAY()-BM459)</f>
        <v>-206</v>
      </c>
      <c r="BQ459" t="str">
        <f>IF(BM459="","SIN ESTADO",IF(BO459&lt;&gt;"","PAGA",IF(BN459&gt;0,"VENCIDA",IF(BN459&gt;=-5,"POR VENCER","AL DÍA"))))</f>
        <v>AL DÍA</v>
      </c>
      <c r="BS459">
        <f>IF(N($H459)&lt;11,"",IF(BM459="","",BM459+31))</f>
        <v>46555</v>
      </c>
      <c r="BT459">
        <f>IF(BS459="","",TODAY()-BS459)</f>
        <v>-237</v>
      </c>
      <c r="BW459" t="str">
        <f>IF(BS459="","SIN ESTADO",IF(BU459&lt;&gt;"","PAGA",IF(BT459&gt;0,"VENCIDA",IF(BT459&gt;=-5,"POR VENCER","AL DÍA"))))</f>
        <v>AL DÍA</v>
      </c>
      <c r="BY459">
        <f>IF(N($H459)&lt;12,"",IF(BS459="","",BS459+31))</f>
        <v>46586</v>
      </c>
      <c r="BZ459">
        <f>IF(BY459="","",TODAY()-BY459)</f>
        <v>-268</v>
      </c>
      <c r="CC459" t="str">
        <f>IF(BY459="","SIN ESTADO",IF(CA459&lt;&gt;"","PAGA",IF(BZ459&gt;0,"VENCIDA",IF(BZ459&gt;=-5,"POR VENCER","AL DÍA"))))</f>
        <v>AL DÍA</v>
      </c>
      <c r="CE459">
        <f>IF(N($H459)&lt;13,"",IF(BY459="","",BY459+31))</f>
        <v>46617</v>
      </c>
      <c r="CF459">
        <f>IF(CE459="","",TODAY()-CE459)</f>
        <v>-299</v>
      </c>
      <c r="CI459" t="str">
        <f>IF(CE459="","SIN ESTADO",IF(CG459&lt;&gt;"","PAGA",IF(CF459&gt;0,"VENCIDA",IF(CF459&gt;=-5,"POR VENCER","AL DÍA"))))</f>
        <v>AL DÍA</v>
      </c>
      <c r="CK459">
        <f>IF(N($H459)&lt;14,"",IF(CE459="","",CE459+31))</f>
        <v>46648</v>
      </c>
      <c r="CL459">
        <f>IF(CK459="","",TODAY()-CK459)</f>
        <v>-330</v>
      </c>
      <c r="CO459" t="str">
        <f>IF(CK459="","SIN ESTADO",IF(CM459&lt;&gt;"","PAGA",IF(CL459&gt;0,"VENCIDA",IF(CL459&gt;=-5,"POR VENCER","AL DÍA"))))</f>
        <v>AL DÍA</v>
      </c>
      <c r="CQ459">
        <f>IF(N($H459)&lt;15,"",IF(CK459="","",CK459+31))</f>
        <v>46679</v>
      </c>
      <c r="CR459">
        <f>IF(CQ459="","",TODAY()-CQ459)</f>
        <v>-361</v>
      </c>
      <c r="CU459" t="str">
        <f>IF(CQ459="","SIN ESTADO",IF(CS459&lt;&gt;"","PAGA",IF(CR459&gt;0,"VENCIDA",IF(CR459&gt;=-5,"POR VENCER","AL DÍA"))))</f>
        <v>AL DÍA</v>
      </c>
      <c r="CW459">
        <f>IF(N($H459)&lt;16,"",IF(CQ459="","",CQ459+31))</f>
        <v>46710</v>
      </c>
      <c r="CX459">
        <f>IF(CW459="","",TODAY()-CW459)</f>
        <v>-392</v>
      </c>
      <c r="DA459" t="str">
        <f>IF(CW459="","SIN ESTADO",IF(CY459&lt;&gt;"","PAGA",IF(CX459&gt;0,"VENCIDA",IF(CX459&gt;=-5,"POR VENCER","AL DÍA"))))</f>
        <v>AL DÍA</v>
      </c>
      <c r="DC459">
        <f>IF(N($H459)&lt;17,"",IF(CW459="","",CW459+31))</f>
        <v>46741</v>
      </c>
      <c r="DD459">
        <f>IF(DC459="","",TODAY()-DC459)</f>
        <v>-423</v>
      </c>
      <c r="DG459" t="str">
        <f>IF(DC459="","SIN ESTADO",IF(DE459&lt;&gt;"","PAGA",IF(DD459&gt;0,"VENCIDA",IF(DD459&gt;=-5,"POR VENCER","AL DÍA"))))</f>
        <v>AL DÍA</v>
      </c>
      <c r="DI459">
        <f>IF(N($H459)&lt;18,"",IF(DC459="","",DC459+31))</f>
        <v>46772</v>
      </c>
      <c r="DJ459">
        <f>IF(DI459="","",TODAY()-DI459)</f>
        <v>-454</v>
      </c>
      <c r="DM459" t="str">
        <f>IF(DI459="","SIN ESTADO",IF(DK459&lt;&gt;"","PAGA",IF(DJ459&gt;0,"VENCIDA",IF(DJ459&gt;=-5,"POR VENCER","AL DÍA"))))</f>
        <v>AL DÍA</v>
      </c>
      <c r="DO459">
        <f>IF(N($H459)&lt;19,"",IF(DI459="","",DI459+31))</f>
        <v>46803</v>
      </c>
      <c r="DP459">
        <f>IF(DO459="","",TODAY()-DO459)</f>
        <v>-485</v>
      </c>
      <c r="DS459" t="str">
        <f>IF(DO459="","SIN ESTADO",IF(DQ459&lt;&gt;"","PAGA",IF(DP459&gt;0,"VENCIDA",IF(DP459&gt;=-5,"POR VENCER","AL DÍA"))))</f>
        <v>AL DÍA</v>
      </c>
      <c r="DU459">
        <f>IF(N($H459)&lt;20,"",IF(DO459="","",DO459+31))</f>
        <v>46834</v>
      </c>
      <c r="DV459">
        <f>IF(DU459="","",TODAY()-DU459)</f>
        <v>-516</v>
      </c>
      <c r="DY459" t="str">
        <f>IF(DU459="","SIN ESTADO",IF(DW459&lt;&gt;"","PAGA",IF(DV459&gt;0,"VENCIDA",IF(DV459&gt;=-5,"POR VENCER","AL DÍA"))))</f>
        <v>AL DÍA</v>
      </c>
      <c r="EA459">
        <f>IF(N($H459)&lt;21,"",IF(DU459="","",DU459+31))</f>
        <v>46865</v>
      </c>
      <c r="EB459">
        <f>IF(EA459="","",TODAY()-EA459)</f>
        <v>-547</v>
      </c>
      <c r="EE459" t="str">
        <f>IF(EA459="","SIN ESTADO",IF(EC459&lt;&gt;"","PAGA",IF(EB459&gt;0,"VENCIDA",IF(EB459&gt;=-5,"POR VENCER","AL DÍA"))))</f>
        <v>AL DÍA</v>
      </c>
      <c r="EG459">
        <f>IF(N($H459)&lt;22,"",IF(EA459="","",EA459+31))</f>
        <v>46896</v>
      </c>
      <c r="EH459">
        <f>IF(EG459="","",TODAY()-EG459)</f>
        <v>-578</v>
      </c>
      <c r="EK459" t="str">
        <f>IF(EG459="","SIN ESTADO",IF(EI459&lt;&gt;"","PAGA",IF(EH459&gt;0,"VENCIDA",IF(EH459&gt;=-5,"POR VENCER","AL DÍA"))))</f>
        <v>AL DÍA</v>
      </c>
      <c r="EM459">
        <f>IF(N($H459)&lt;23,"",IF(EG459="","",EG459+31))</f>
        <v>46927</v>
      </c>
      <c r="EN459">
        <f>IF(EM459="","",TODAY()-EM459)</f>
        <v>-609</v>
      </c>
      <c r="EQ459" t="str">
        <f>IF(EM459="","SIN ESTADO",IF(EO459&lt;&gt;"","PAGA",IF(EN459&gt;0,"VENCIDA",IF(EN459&gt;=-5,"POR VENCER","AL DÍA"))))</f>
        <v>AL DÍA</v>
      </c>
      <c r="ES459">
        <f>IF(N($H459)&lt;24,"",IF(EM459="","",EM459+31))</f>
        <v>46958</v>
      </c>
      <c r="ET459">
        <f>IF(ES459="","",TODAY()-ES459)</f>
        <v>-640</v>
      </c>
      <c r="EW459" t="str">
        <f>IF(ES459="","SIN ESTADO",IF(EU459&lt;&gt;"","PAGA",IF(ET459&gt;0,"VENCIDA",IF(ET459&gt;=-5,"POR VENCER","AL DÍA"))))</f>
        <v>AL DÍA</v>
      </c>
      <c r="EY459" t="str">
        <f>IF(N($H459)&lt;25,"",IF(ES459="","",ES459+31))</f>
        <v/>
      </c>
      <c r="EZ459" t="str">
        <f>IF(EY459="","",TODAY()-EY459)</f>
        <v/>
      </c>
      <c r="FC459" t="str">
        <f>IF(EY459="","SIN ESTADO",IF(FA459&lt;&gt;"","PAGA",IF(EZ459&gt;0,"VENCIDA",IF(EZ459&gt;=-5,"POR VENCER","AL DÍA"))))</f>
        <v>SIN ESTADO</v>
      </c>
      <c r="FE459" t="str">
        <f>IF(N($H459)&lt;26,"",IF(EY459="","",EY459+31))</f>
        <v/>
      </c>
      <c r="FF459" t="str">
        <f>IF(FE459="","",TODAY()-FE459)</f>
        <v/>
      </c>
      <c r="FI459" t="str">
        <f>IF(FE459="","SIN ESTADO",IF(FG459&lt;&gt;"","PAGA",IF(FF459&gt;0,"VENCIDA",IF(FF459&gt;=-5,"POR VENCER","AL DÍA"))))</f>
        <v>SIN ESTADO</v>
      </c>
      <c r="FK459" t="str">
        <f>IF(N($H459)&lt;27,"",IF(FE459="","",FE459+31))</f>
        <v/>
      </c>
      <c r="FL459" t="str">
        <f>IF(FK459="","",TODAY()-FK459)</f>
        <v/>
      </c>
      <c r="FO459" t="str">
        <f>IF(FK459="","SIN ESTADO",IF(FM459&lt;&gt;"","PAGA",IF(FL459&gt;0,"VENCIDA",IF(FL459&gt;=-5,"POR VENCER","AL DÍA"))))</f>
        <v>SIN ESTADO</v>
      </c>
      <c r="FQ459" t="str">
        <f>IF(N($H459)&lt;28,"",IF(FK459="","",FK459+31))</f>
        <v/>
      </c>
      <c r="FR459" t="str">
        <f>IF(FQ459="","",TODAY()-FQ459)</f>
        <v/>
      </c>
      <c r="FU459" t="str">
        <f>IF(FQ459="","SIN ESTADO",IF(FS459&lt;&gt;"","PAGA",IF(FR459&gt;0,"VENCIDA",IF(FR459&gt;=-5,"POR VENCER","AL DÍA"))))</f>
        <v>SIN ESTADO</v>
      </c>
      <c r="FW459" t="str">
        <f>IF(N($H459)&lt;29,"",IF(FQ459="","",FQ459+31))</f>
        <v/>
      </c>
      <c r="FX459" t="str">
        <f>IF(FW459="","",TODAY()-FW459)</f>
        <v/>
      </c>
      <c r="GA459" t="str">
        <f>IF(FW459="","SIN ESTADO",IF(FY459&lt;&gt;"","PAGA",IF(FX459&gt;0,"VENCIDA",IF(FX459&gt;=-5,"POR VENCER","AL DÍA"))))</f>
        <v>SIN ESTADO</v>
      </c>
      <c r="GC459" t="str">
        <f>IF(N($H459)&lt;30,"",IF(FW459="","",FW459+31))</f>
        <v/>
      </c>
      <c r="GD459" t="str">
        <f>IF(GC459="","",TODAY()-GC459)</f>
        <v/>
      </c>
      <c r="GG459" t="str">
        <f>IF(GC459="","SIN ESTADO",IF(GE459&lt;&gt;"","PAGA",IF(GD459&gt;0,"VENCIDA",IF(GD459&gt;=-5,"POR VENCER","AL DÍA"))))</f>
        <v>SIN ESTADO</v>
      </c>
      <c r="GI459" t="str">
        <f>IF(N($H459)&lt;31,"",IF(GC459="","",GC459+31))</f>
        <v/>
      </c>
      <c r="GJ459" t="str">
        <f>IF(GI459="","",TODAY()-GI459)</f>
        <v/>
      </c>
      <c r="GM459" t="str">
        <f>IF(GI459="","SIN ESTADO",IF(GK459&lt;&gt;"","PAGA",IF(GJ459&gt;0,"VENCIDA",IF(GJ459&gt;=-5,"POR VENCER","AL DÍA"))))</f>
        <v>SIN ESTADO</v>
      </c>
      <c r="GO459" t="str">
        <f>IF(N($H459)&lt;32,"",IF(GI459="","",GI459+31))</f>
        <v/>
      </c>
      <c r="GP459" t="str">
        <f>IF(GO459="","",TODAY()-GO459)</f>
        <v/>
      </c>
      <c r="GS459" t="str">
        <f>IF(GO459="","SIN ESTADO",IF(GQ459&lt;&gt;"","PAGA",IF(GP459&gt;0,"VENCIDA",IF(GP459&gt;=-5,"POR VENCER","AL DÍA"))))</f>
        <v>SIN ESTADO</v>
      </c>
      <c r="GU459" t="str">
        <f>IF(N($H459)&lt;33,"",IF(GO459="","",GO459+31))</f>
        <v/>
      </c>
      <c r="GV459" t="str">
        <f>IF(GU459="","",TODAY()-GU459)</f>
        <v/>
      </c>
      <c r="GY459" t="str">
        <f>IF(GU459="","SIN ESTADO",IF(GW459&lt;&gt;"","PAGA",IF(GV459&gt;0,"VENCIDA",IF(GV459&gt;=-5,"POR VENCER","AL DÍA"))))</f>
        <v>SIN ESTADO</v>
      </c>
      <c r="HA459" t="str">
        <f>IF(N($H459)&lt;34,"",IF(GU459="","",GU459+31))</f>
        <v/>
      </c>
      <c r="HB459" t="str">
        <f>IF(HA459="","",TODAY()-HA459)</f>
        <v/>
      </c>
      <c r="HE459" t="str">
        <f>IF(HA459="","SIN ESTADO",IF(HC459&lt;&gt;"","PAGA",IF(HB459&gt;0,"VENCIDA",IF(HB459&gt;=-5,"POR VENCER","AL DÍA"))))</f>
        <v>SIN ESTADO</v>
      </c>
      <c r="HG459" t="str">
        <f>IF(N($H459)&lt;35,"",IF(HA459="","",HA459+31))</f>
        <v/>
      </c>
      <c r="HH459" t="str">
        <f>IF(HG459="","",TODAY()-HG459)</f>
        <v/>
      </c>
      <c r="HK459" t="str">
        <f>IF(HG459="","SIN ESTADO",IF(HI459&lt;&gt;"","PAGA",IF(HH459&gt;0,"VENCIDA",IF(HH459&gt;=-5,"POR VENCER","AL DÍA"))))</f>
        <v>SIN ESTADO</v>
      </c>
      <c r="HM459" t="str">
        <f>IF(N($H459)&lt;36,"",IF(HG459="","",HG459+31))</f>
        <v/>
      </c>
      <c r="HN459" t="str">
        <f>IF(HM459="","",TODAY()-HM459)</f>
        <v/>
      </c>
      <c r="HQ459" t="str">
        <f>IF(HM459="","SIN ESTADO",IF(HO459&lt;&gt;"","PAGA",IF(HN459&gt;0,"VENCIDA",IF(HN459&gt;=-5,"POR VENCER","AL DÍA"))))</f>
        <v>SIN ESTADO</v>
      </c>
      <c r="HS459">
        <f>N459+T459+Z459+AF459+AL459+AR459+AX459+BD459+BJ459+BP459+BV459+CB459+CH459+CN459+CT459+CZ459+DF459+DL459+DR459+DX459+ED459+EJ459+EP459+EV459+FB459+FH459+FN459+FT459+FZ459+GF459+GL459+GR459+GX459+HD459+HJ459+HP459</f>
        <v>0</v>
      </c>
      <c r="HU459">
        <f>IFERROR(N($J459),0)</f>
        <v>1000000</v>
      </c>
      <c r="HW459">
        <f>SUMPRODUCT((MOD(COLUMN($M459:$HR459)-COLUMN($M459),6)=0)*ISNUMBER($M459:$HR459)*($M459:$HR459&gt;=RESUMEN!$C$26)*($M459:$HR459&lt;=RESUMEN!$C$27)*IFERROR(N($N459:$HS459),0))</f>
        <v>0</v>
      </c>
      <c r="HX459">
        <f>SUMPRODUCT((MOD(COLUMN($M459:$HR459)-COLUMN($M459),6)=0)*ISNUMBER($M459:$HR459)*($M459:$HR459&gt;=RESUMEN!$C$26)*($M459:$HR459&lt;=RESUMEN!$C$27))</f>
        <v>0</v>
      </c>
    </row>
    <row r="460">
      <c r="B460">
        <f>VENTAS!A459</f>
        <v>457</v>
      </c>
      <c r="C460" t="str">
        <v xml:space="preserve">LC2 - 42 - 10 </v>
      </c>
      <c r="D460" t="str">
        <f>VENTAS!C459</f>
        <v>VENDIDO</v>
      </c>
      <c r="E460">
        <v>28000000</v>
      </c>
      <c r="F460">
        <f>E460</f>
        <v>28000000</v>
      </c>
      <c r="G460">
        <v>46207</v>
      </c>
      <c r="H460">
        <v>24</v>
      </c>
      <c r="I460" t="str">
        <v>4 DE CADA MES</v>
      </c>
      <c r="J460">
        <v>1000000</v>
      </c>
      <c r="K460">
        <f>IF(N($H460)&lt;1,"",$G460+31)</f>
        <v>46238</v>
      </c>
      <c r="L460">
        <f>IF(K460="","",TODAY()-K460)</f>
        <v>80</v>
      </c>
      <c r="M460">
        <v>46239</v>
      </c>
      <c r="N460">
        <v>1000000</v>
      </c>
      <c r="O460" t="str">
        <f>IF(K460="","SIN ESTADO",IF(M460&lt;&gt;"","PAGA",IF(L460&gt;0,"VENCIDA",IF(L460&gt;=-5,"POR VENCER","AL DÍA"))))</f>
        <v>PAGA</v>
      </c>
      <c r="P460" t="str">
        <v>TRANSFERENCIA</v>
      </c>
      <c r="Q460">
        <f>IF(N($H460)&lt;2,"",IF(K460="","",K460+31))</f>
        <v>46269</v>
      </c>
      <c r="R460">
        <f>IF(Q460="","",TODAY()-Q460)</f>
        <v>49</v>
      </c>
      <c r="S460">
        <v>46274</v>
      </c>
      <c r="T460">
        <v>1000000</v>
      </c>
      <c r="U460" t="str">
        <f>IF(Q460="","SIN ESTADO",IF(S460&lt;&gt;"","PAGA",IF(R460&gt;0,"VENCIDA",IF(R460&gt;=-5,"POR VENCER","AL DÍA"))))</f>
        <v>PAGA</v>
      </c>
      <c r="V460" t="str">
        <v>TRANSFERENCIA</v>
      </c>
      <c r="W460">
        <f>IF(N($H460)&lt;3,"",IF(Q460="","",Q460+31))</f>
        <v>46300</v>
      </c>
      <c r="X460">
        <f>IF(W460="","",TODAY()-W460)</f>
        <v>18</v>
      </c>
      <c r="AA460" t="str">
        <f>IF(W460="","SIN ESTADO",IF(Y460&lt;&gt;"","PAGA",IF(X460&gt;0,"VENCIDA",IF(X460&gt;=-5,"POR VENCER","AL DÍA"))))</f>
        <v>VENCIDA</v>
      </c>
      <c r="AC460">
        <f>IF(N($H460)&lt;4,"",IF(W460="","",W460+31))</f>
        <v>46331</v>
      </c>
      <c r="AD460">
        <f>IF(AC460="","",TODAY()-AC460)</f>
        <v>-13</v>
      </c>
      <c r="AG460" t="str">
        <f>IF(AC460="","SIN ESTADO",IF(AE460&lt;&gt;"","PAGA",IF(AD460&gt;0,"VENCIDA",IF(AD460&gt;=-5,"POR VENCER","AL DÍA"))))</f>
        <v>AL DÍA</v>
      </c>
      <c r="AI460">
        <f>IF(N($H460)&lt;5,"",IF(AC460="","",AC460+31))</f>
        <v>46362</v>
      </c>
      <c r="AJ460">
        <f>IF(AI460="","",TODAY()-AI460)</f>
        <v>-44</v>
      </c>
      <c r="AM460" t="str">
        <f>IF(AI460="","SIN ESTADO",IF(AK460&lt;&gt;"","PAGA",IF(AJ460&gt;0,"VENCIDA",IF(AJ460&gt;=-5,"POR VENCER","AL DÍA"))))</f>
        <v>AL DÍA</v>
      </c>
      <c r="AO460">
        <f>IF(N($H460)&lt;6,"",IF(AI460="","",AI460+31))</f>
        <v>46393</v>
      </c>
      <c r="AP460">
        <f>IF(AO460="","",TODAY()-AO460)</f>
        <v>-75</v>
      </c>
      <c r="AS460" t="str">
        <f>IF(AO460="","SIN ESTADO",IF(AQ460&lt;&gt;"","PAGA",IF(AP460&gt;0,"VENCIDA",IF(AP460&gt;=-5,"POR VENCER","AL DÍA"))))</f>
        <v>AL DÍA</v>
      </c>
      <c r="AU460">
        <f>IF(N($H460)&lt;7,"",IF(AO460="","",AO460+31))</f>
        <v>46424</v>
      </c>
      <c r="AV460">
        <f>IF(AU460="","",TODAY()-AU460)</f>
        <v>-106</v>
      </c>
      <c r="AY460" t="str">
        <f>IF(AU460="","SIN ESTADO",IF(AW460&lt;&gt;"","PAGA",IF(AV460&gt;0,"VENCIDA",IF(AV460&gt;=-5,"POR VENCER","AL DÍA"))))</f>
        <v>AL DÍA</v>
      </c>
      <c r="BA460">
        <f>IF(N($H460)&lt;8,"",IF(AU460="","",AU460+31))</f>
        <v>46455</v>
      </c>
      <c r="BB460">
        <f>IF(BA460="","",TODAY()-BA460)</f>
        <v>-137</v>
      </c>
      <c r="BE460" t="str">
        <f>IF(BA460="","SIN ESTADO",IF(BC460&lt;&gt;"","PAGA",IF(BB460&gt;0,"VENCIDA",IF(BB460&gt;=-5,"POR VENCER","AL DÍA"))))</f>
        <v>AL DÍA</v>
      </c>
      <c r="BG460">
        <f>IF(N($H460)&lt;9,"",IF(BA460="","",BA460+31))</f>
        <v>46486</v>
      </c>
      <c r="BH460">
        <f>IF(BG460="","",TODAY()-BG460)</f>
        <v>-168</v>
      </c>
      <c r="BK460" t="str">
        <f>IF(BG460="","SIN ESTADO",IF(BI460&lt;&gt;"","PAGA",IF(BH460&gt;0,"VENCIDA",IF(BH460&gt;=-5,"POR VENCER","AL DÍA"))))</f>
        <v>AL DÍA</v>
      </c>
      <c r="BM460">
        <f>IF(N($H460)&lt;10,"",IF(BG460="","",BG460+31))</f>
        <v>46517</v>
      </c>
      <c r="BN460">
        <f>IF(BM460="","",TODAY()-BM460)</f>
        <v>-199</v>
      </c>
      <c r="BQ460" t="str">
        <f>IF(BM460="","SIN ESTADO",IF(BO460&lt;&gt;"","PAGA",IF(BN460&gt;0,"VENCIDA",IF(BN460&gt;=-5,"POR VENCER","AL DÍA"))))</f>
        <v>AL DÍA</v>
      </c>
      <c r="BS460">
        <f>IF(N($H460)&lt;11,"",IF(BM460="","",BM460+31))</f>
        <v>46548</v>
      </c>
      <c r="BT460">
        <f>IF(BS460="","",TODAY()-BS460)</f>
        <v>-230</v>
      </c>
      <c r="BW460" t="str">
        <f>IF(BS460="","SIN ESTADO",IF(BU460&lt;&gt;"","PAGA",IF(BT460&gt;0,"VENCIDA",IF(BT460&gt;=-5,"POR VENCER","AL DÍA"))))</f>
        <v>AL DÍA</v>
      </c>
      <c r="BY460">
        <f>IF(N($H460)&lt;12,"",IF(BS460="","",BS460+31))</f>
        <v>46579</v>
      </c>
      <c r="BZ460">
        <f>IF(BY460="","",TODAY()-BY460)</f>
        <v>-261</v>
      </c>
      <c r="CC460" t="str">
        <f>IF(BY460="","SIN ESTADO",IF(CA460&lt;&gt;"","PAGA",IF(BZ460&gt;0,"VENCIDA",IF(BZ460&gt;=-5,"POR VENCER","AL DÍA"))))</f>
        <v>AL DÍA</v>
      </c>
      <c r="CE460">
        <f>IF(N($H460)&lt;13,"",IF(BY460="","",BY460+31))</f>
        <v>46610</v>
      </c>
      <c r="CF460">
        <f>IF(CE460="","",TODAY()-CE460)</f>
        <v>-292</v>
      </c>
      <c r="CI460" t="str">
        <f>IF(CE460="","SIN ESTADO",IF(CG460&lt;&gt;"","PAGA",IF(CF460&gt;0,"VENCIDA",IF(CF460&gt;=-5,"POR VENCER","AL DÍA"))))</f>
        <v>AL DÍA</v>
      </c>
      <c r="CK460">
        <f>IF(N($H460)&lt;14,"",IF(CE460="","",CE460+31))</f>
        <v>46641</v>
      </c>
      <c r="CL460">
        <f>IF(CK460="","",TODAY()-CK460)</f>
        <v>-323</v>
      </c>
      <c r="CO460" t="str">
        <f>IF(CK460="","SIN ESTADO",IF(CM460&lt;&gt;"","PAGA",IF(CL460&gt;0,"VENCIDA",IF(CL460&gt;=-5,"POR VENCER","AL DÍA"))))</f>
        <v>AL DÍA</v>
      </c>
      <c r="CQ460">
        <f>IF(N($H460)&lt;15,"",IF(CK460="","",CK460+31))</f>
        <v>46672</v>
      </c>
      <c r="CR460">
        <f>IF(CQ460="","",TODAY()-CQ460)</f>
        <v>-354</v>
      </c>
      <c r="CU460" t="str">
        <f>IF(CQ460="","SIN ESTADO",IF(CS460&lt;&gt;"","PAGA",IF(CR460&gt;0,"VENCIDA",IF(CR460&gt;=-5,"POR VENCER","AL DÍA"))))</f>
        <v>AL DÍA</v>
      </c>
      <c r="CW460">
        <f>IF(N($H460)&lt;16,"",IF(CQ460="","",CQ460+31))</f>
        <v>46703</v>
      </c>
      <c r="CX460">
        <f>IF(CW460="","",TODAY()-CW460)</f>
        <v>-385</v>
      </c>
      <c r="DA460" t="str">
        <f>IF(CW460="","SIN ESTADO",IF(CY460&lt;&gt;"","PAGA",IF(CX460&gt;0,"VENCIDA",IF(CX460&gt;=-5,"POR VENCER","AL DÍA"))))</f>
        <v>AL DÍA</v>
      </c>
      <c r="DC460">
        <f>IF(N($H460)&lt;17,"",IF(CW460="","",CW460+31))</f>
        <v>46734</v>
      </c>
      <c r="DD460">
        <f>IF(DC460="","",TODAY()-DC460)</f>
        <v>-416</v>
      </c>
      <c r="DG460" t="str">
        <f>IF(DC460="","SIN ESTADO",IF(DE460&lt;&gt;"","PAGA",IF(DD460&gt;0,"VENCIDA",IF(DD460&gt;=-5,"POR VENCER","AL DÍA"))))</f>
        <v>AL DÍA</v>
      </c>
      <c r="DI460">
        <f>IF(N($H460)&lt;18,"",IF(DC460="","",DC460+31))</f>
        <v>46765</v>
      </c>
      <c r="DJ460">
        <f>IF(DI460="","",TODAY()-DI460)</f>
        <v>-447</v>
      </c>
      <c r="DM460" t="str">
        <f>IF(DI460="","SIN ESTADO",IF(DK460&lt;&gt;"","PAGA",IF(DJ460&gt;0,"VENCIDA",IF(DJ460&gt;=-5,"POR VENCER","AL DÍA"))))</f>
        <v>AL DÍA</v>
      </c>
      <c r="DO460">
        <f>IF(N($H460)&lt;19,"",IF(DI460="","",DI460+31))</f>
        <v>46796</v>
      </c>
      <c r="DP460">
        <f>IF(DO460="","",TODAY()-DO460)</f>
        <v>-478</v>
      </c>
      <c r="DS460" t="str">
        <f>IF(DO460="","SIN ESTADO",IF(DQ460&lt;&gt;"","PAGA",IF(DP460&gt;0,"VENCIDA",IF(DP460&gt;=-5,"POR VENCER","AL DÍA"))))</f>
        <v>AL DÍA</v>
      </c>
      <c r="DU460">
        <f>IF(N($H460)&lt;20,"",IF(DO460="","",DO460+31))</f>
        <v>46827</v>
      </c>
      <c r="DV460">
        <f>IF(DU460="","",TODAY()-DU460)</f>
        <v>-509</v>
      </c>
      <c r="DY460" t="str">
        <f>IF(DU460="","SIN ESTADO",IF(DW460&lt;&gt;"","PAGA",IF(DV460&gt;0,"VENCIDA",IF(DV460&gt;=-5,"POR VENCER","AL DÍA"))))</f>
        <v>AL DÍA</v>
      </c>
      <c r="EA460">
        <f>IF(N($H460)&lt;21,"",IF(DU460="","",DU460+31))</f>
        <v>46858</v>
      </c>
      <c r="EB460">
        <f>IF(EA460="","",TODAY()-EA460)</f>
        <v>-540</v>
      </c>
      <c r="EE460" t="str">
        <f>IF(EA460="","SIN ESTADO",IF(EC460&lt;&gt;"","PAGA",IF(EB460&gt;0,"VENCIDA",IF(EB460&gt;=-5,"POR VENCER","AL DÍA"))))</f>
        <v>AL DÍA</v>
      </c>
      <c r="EG460">
        <f>IF(N($H460)&lt;22,"",IF(EA460="","",EA460+31))</f>
        <v>46889</v>
      </c>
      <c r="EH460">
        <f>IF(EG460="","",TODAY()-EG460)</f>
        <v>-571</v>
      </c>
      <c r="EK460" t="str">
        <f>IF(EG460="","SIN ESTADO",IF(EI460&lt;&gt;"","PAGA",IF(EH460&gt;0,"VENCIDA",IF(EH460&gt;=-5,"POR VENCER","AL DÍA"))))</f>
        <v>AL DÍA</v>
      </c>
      <c r="EM460">
        <f>IF(N($H460)&lt;23,"",IF(EG460="","",EG460+31))</f>
        <v>46920</v>
      </c>
      <c r="EN460">
        <f>IF(EM460="","",TODAY()-EM460)</f>
        <v>-602</v>
      </c>
      <c r="EQ460" t="str">
        <f>IF(EM460="","SIN ESTADO",IF(EO460&lt;&gt;"","PAGA",IF(EN460&gt;0,"VENCIDA",IF(EN460&gt;=-5,"POR VENCER","AL DÍA"))))</f>
        <v>AL DÍA</v>
      </c>
      <c r="ES460">
        <f>IF(N($H460)&lt;24,"",IF(EM460="","",EM460+31))</f>
        <v>46951</v>
      </c>
      <c r="ET460">
        <f>IF(ES460="","",TODAY()-ES460)</f>
        <v>-633</v>
      </c>
      <c r="EW460" t="str">
        <f>IF(ES460="","SIN ESTADO",IF(EU460&lt;&gt;"","PAGA",IF(ET460&gt;0,"VENCIDA",IF(ET460&gt;=-5,"POR VENCER","AL DÍA"))))</f>
        <v>AL DÍA</v>
      </c>
      <c r="EY460" t="str">
        <f>IF(N($H460)&lt;25,"",IF(ES460="","",ES460+31))</f>
        <v/>
      </c>
      <c r="EZ460" t="str">
        <f>IF(EY460="","",TODAY()-EY460)</f>
        <v/>
      </c>
      <c r="FC460" t="str">
        <f>IF(EY460="","SIN ESTADO",IF(FA460&lt;&gt;"","PAGA",IF(EZ460&gt;0,"VENCIDA",IF(EZ460&gt;=-5,"POR VENCER","AL DÍA"))))</f>
        <v>SIN ESTADO</v>
      </c>
      <c r="FE460" t="str">
        <f>IF(N($H460)&lt;26,"",IF(EY460="","",EY460+31))</f>
        <v/>
      </c>
      <c r="FF460" t="str">
        <f>IF(FE460="","",TODAY()-FE460)</f>
        <v/>
      </c>
      <c r="FI460" t="str">
        <f>IF(FE460="","SIN ESTADO",IF(FG460&lt;&gt;"","PAGA",IF(FF460&gt;0,"VENCIDA",IF(FF460&gt;=-5,"POR VENCER","AL DÍA"))))</f>
        <v>SIN ESTADO</v>
      </c>
      <c r="FK460" t="str">
        <f>IF(N($H460)&lt;27,"",IF(FE460="","",FE460+31))</f>
        <v/>
      </c>
      <c r="FL460" t="str">
        <f>IF(FK460="","",TODAY()-FK460)</f>
        <v/>
      </c>
      <c r="FO460" t="str">
        <f>IF(FK460="","SIN ESTADO",IF(FM460&lt;&gt;"","PAGA",IF(FL460&gt;0,"VENCIDA",IF(FL460&gt;=-5,"POR VENCER","AL DÍA"))))</f>
        <v>SIN ESTADO</v>
      </c>
      <c r="FQ460" t="str">
        <f>IF(N($H460)&lt;28,"",IF(FK460="","",FK460+31))</f>
        <v/>
      </c>
      <c r="FR460" t="str">
        <f>IF(FQ460="","",TODAY()-FQ460)</f>
        <v/>
      </c>
      <c r="FU460" t="str">
        <f>IF(FQ460="","SIN ESTADO",IF(FS460&lt;&gt;"","PAGA",IF(FR460&gt;0,"VENCIDA",IF(FR460&gt;=-5,"POR VENCER","AL DÍA"))))</f>
        <v>SIN ESTADO</v>
      </c>
      <c r="FW460" t="str">
        <f>IF(N($H460)&lt;29,"",IF(FQ460="","",FQ460+31))</f>
        <v/>
      </c>
      <c r="FX460" t="str">
        <f>IF(FW460="","",TODAY()-FW460)</f>
        <v/>
      </c>
      <c r="GA460" t="str">
        <f>IF(FW460="","SIN ESTADO",IF(FY460&lt;&gt;"","PAGA",IF(FX460&gt;0,"VENCIDA",IF(FX460&gt;=-5,"POR VENCER","AL DÍA"))))</f>
        <v>SIN ESTADO</v>
      </c>
      <c r="GC460" t="str">
        <f>IF(N($H460)&lt;30,"",IF(FW460="","",FW460+31))</f>
        <v/>
      </c>
      <c r="GD460" t="str">
        <f>IF(GC460="","",TODAY()-GC460)</f>
        <v/>
      </c>
      <c r="GG460" t="str">
        <f>IF(GC460="","SIN ESTADO",IF(GE460&lt;&gt;"","PAGA",IF(GD460&gt;0,"VENCIDA",IF(GD460&gt;=-5,"POR VENCER","AL DÍA"))))</f>
        <v>SIN ESTADO</v>
      </c>
      <c r="GI460" t="str">
        <f>IF(N($H460)&lt;31,"",IF(GC460="","",GC460+31))</f>
        <v/>
      </c>
      <c r="GJ460" t="str">
        <f>IF(GI460="","",TODAY()-GI460)</f>
        <v/>
      </c>
      <c r="GM460" t="str">
        <f>IF(GI460="","SIN ESTADO",IF(GK460&lt;&gt;"","PAGA",IF(GJ460&gt;0,"VENCIDA",IF(GJ460&gt;=-5,"POR VENCER","AL DÍA"))))</f>
        <v>SIN ESTADO</v>
      </c>
      <c r="GO460" t="str">
        <f>IF(N($H460)&lt;32,"",IF(GI460="","",GI460+31))</f>
        <v/>
      </c>
      <c r="GP460" t="str">
        <f>IF(GO460="","",TODAY()-GO460)</f>
        <v/>
      </c>
      <c r="GS460" t="str">
        <f>IF(GO460="","SIN ESTADO",IF(GQ460&lt;&gt;"","PAGA",IF(GP460&gt;0,"VENCIDA",IF(GP460&gt;=-5,"POR VENCER","AL DÍA"))))</f>
        <v>SIN ESTADO</v>
      </c>
      <c r="GU460" t="str">
        <f>IF(N($H460)&lt;33,"",IF(GO460="","",GO460+31))</f>
        <v/>
      </c>
      <c r="GV460" t="str">
        <f>IF(GU460="","",TODAY()-GU460)</f>
        <v/>
      </c>
      <c r="GY460" t="str">
        <f>IF(GU460="","SIN ESTADO",IF(GW460&lt;&gt;"","PAGA",IF(GV460&gt;0,"VENCIDA",IF(GV460&gt;=-5,"POR VENCER","AL DÍA"))))</f>
        <v>SIN ESTADO</v>
      </c>
      <c r="HA460" t="str">
        <f>IF(N($H460)&lt;34,"",IF(GU460="","",GU460+31))</f>
        <v/>
      </c>
      <c r="HB460" t="str">
        <f>IF(HA460="","",TODAY()-HA460)</f>
        <v/>
      </c>
      <c r="HE460" t="str">
        <f>IF(HA460="","SIN ESTADO",IF(HC460&lt;&gt;"","PAGA",IF(HB460&gt;0,"VENCIDA",IF(HB460&gt;=-5,"POR VENCER","AL DÍA"))))</f>
        <v>SIN ESTADO</v>
      </c>
      <c r="HG460" t="str">
        <f>IF(N($H460)&lt;35,"",IF(HA460="","",HA460+31))</f>
        <v/>
      </c>
      <c r="HH460" t="str">
        <f>IF(HG460="","",TODAY()-HG460)</f>
        <v/>
      </c>
      <c r="HK460" t="str">
        <f>IF(HG460="","SIN ESTADO",IF(HI460&lt;&gt;"","PAGA",IF(HH460&gt;0,"VENCIDA",IF(HH460&gt;=-5,"POR VENCER","AL DÍA"))))</f>
        <v>SIN ESTADO</v>
      </c>
      <c r="HM460" t="str">
        <f>IF(N($H460)&lt;36,"",IF(HG460="","",HG460+31))</f>
        <v/>
      </c>
      <c r="HN460" t="str">
        <f>IF(HM460="","",TODAY()-HM460)</f>
        <v/>
      </c>
      <c r="HQ460" t="str">
        <f>IF(HM460="","SIN ESTADO",IF(HO460&lt;&gt;"","PAGA",IF(HN460&gt;0,"VENCIDA",IF(HN460&gt;=-5,"POR VENCER","AL DÍA"))))</f>
        <v>SIN ESTADO</v>
      </c>
      <c r="HS460">
        <f>N460+T460+Z460+AF460+AL460+AR460+AX460+BD460+BJ460+BP460+BV460+CB460+CH460+CN460+CT460+CZ460+DF460+DL460+DR460+DX460+ED460+EJ460+EP460+EV460+FB460+FH460+FN460+FT460+FZ460+GF460+GL460+GR460+GX460+HD460+HJ460+HP460</f>
        <v>2000000</v>
      </c>
      <c r="HU460">
        <f>IFERROR(N($J460),0)</f>
        <v>1000000</v>
      </c>
      <c r="HW460">
        <f>SUMPRODUCT((MOD(COLUMN($M460:$HR460)-COLUMN($M460),6)=0)*ISNUMBER($M460:$HR460)*($M460:$HR460&gt;=RESUMEN!$C$26)*($M460:$HR460&lt;=RESUMEN!$C$27)*IFERROR(N($N460:$HS460),0))</f>
        <v>1000000</v>
      </c>
      <c r="HX460">
        <f>SUMPRODUCT((MOD(COLUMN($M460:$HR460)-COLUMN($M460),6)=0)*ISNUMBER($M460:$HR460)*($M460:$HR460&gt;=RESUMEN!$C$26)*($M460:$HR460&lt;=RESUMEN!$C$27))</f>
        <v>1</v>
      </c>
    </row>
    <row r="461">
      <c r="B461">
        <f>VENTAS!A460</f>
        <v>458</v>
      </c>
      <c r="C461" t="str">
        <v xml:space="preserve">LC2 - 42 - 11 </v>
      </c>
      <c r="D461" t="str">
        <f>VENTAS!C460</f>
        <v>VENDIDO</v>
      </c>
      <c r="E461">
        <v>28000000</v>
      </c>
      <c r="F461">
        <f>E461</f>
        <v>28000000</v>
      </c>
      <c r="G461">
        <v>46165</v>
      </c>
      <c r="H461">
        <v>24</v>
      </c>
      <c r="I461" t="str">
        <v>15 DE CADA MES</v>
      </c>
      <c r="J461">
        <v>1000000</v>
      </c>
      <c r="K461">
        <v>46195</v>
      </c>
      <c r="L461">
        <f>IF(K461="","",TODAY()-K461)</f>
        <v>123</v>
      </c>
      <c r="M461">
        <v>46221</v>
      </c>
      <c r="N461">
        <v>1000000</v>
      </c>
      <c r="O461" t="str">
        <f>IF(K461="","SIN ESTADO",IF(M461&lt;&gt;"","PAGA",IF(L461&gt;0,"VENCIDA",IF(L461&gt;=-5,"POR VENCER","AL DÍA"))))</f>
        <v>PAGA</v>
      </c>
      <c r="P461" t="str">
        <v>TRANSFERENCIA</v>
      </c>
      <c r="Q461">
        <f>IF(N($H461)&lt;2,"",IF(K461="","",K461+31))</f>
        <v>46226</v>
      </c>
      <c r="R461">
        <f>IF(Q461="","",TODAY()-Q461)</f>
        <v>92</v>
      </c>
      <c r="S461">
        <v>46266</v>
      </c>
      <c r="T461">
        <v>1000000</v>
      </c>
      <c r="U461" t="str">
        <f>IF(Q461="","SIN ESTADO",IF(S461&lt;&gt;"","PAGA",IF(R461&gt;0,"VENCIDA",IF(R461&gt;=-5,"POR VENCER","AL DÍA"))))</f>
        <v>PAGA</v>
      </c>
      <c r="V461" t="str">
        <v>TRANSFERENCIA</v>
      </c>
      <c r="W461">
        <f>IF(N($H461)&lt;3,"",IF(Q461="","",Q461+31))</f>
        <v>46257</v>
      </c>
      <c r="X461">
        <f>IF(W461="","",TODAY()-W461)</f>
        <v>61</v>
      </c>
      <c r="AA461" t="str">
        <f>IF(W461="","SIN ESTADO",IF(Y461&lt;&gt;"","PAGA",IF(X461&gt;0,"VENCIDA",IF(X461&gt;=-5,"POR VENCER","AL DÍA"))))</f>
        <v>VENCIDA</v>
      </c>
      <c r="AC461">
        <f>IF(N($H461)&lt;4,"",IF(W461="","",W461+31))</f>
        <v>46288</v>
      </c>
      <c r="AD461">
        <f>IF(AC461="","",TODAY()-AC461)</f>
        <v>30</v>
      </c>
      <c r="AG461" t="str">
        <f>IF(AC461="","SIN ESTADO",IF(AE461&lt;&gt;"","PAGA",IF(AD461&gt;0,"VENCIDA",IF(AD461&gt;=-5,"POR VENCER","AL DÍA"))))</f>
        <v>VENCIDA</v>
      </c>
      <c r="AI461">
        <f>IF(N($H461)&lt;5,"",IF(AC461="","",AC461+31))</f>
        <v>46319</v>
      </c>
      <c r="AJ461">
        <f>IF(AI461="","",TODAY()-AI461)</f>
        <v>-1</v>
      </c>
      <c r="AM461" t="str">
        <f>IF(AI461="","SIN ESTADO",IF(AK461&lt;&gt;"","PAGA",IF(AJ461&gt;0,"VENCIDA",IF(AJ461&gt;=-5,"POR VENCER","AL DÍA"))))</f>
        <v>POR VENCER</v>
      </c>
      <c r="AO461">
        <f>IF(N($H461)&lt;6,"",IF(AI461="","",AI461+31))</f>
        <v>46350</v>
      </c>
      <c r="AP461">
        <f>IF(AO461="","",TODAY()-AO461)</f>
        <v>-32</v>
      </c>
      <c r="AS461" t="str">
        <f>IF(AO461="","SIN ESTADO",IF(AQ461&lt;&gt;"","PAGA",IF(AP461&gt;0,"VENCIDA",IF(AP461&gt;=-5,"POR VENCER","AL DÍA"))))</f>
        <v>AL DÍA</v>
      </c>
      <c r="AU461">
        <f>IF(N($H461)&lt;7,"",IF(AO461="","",AO461+31))</f>
        <v>46381</v>
      </c>
      <c r="AV461">
        <f>IF(AU461="","",TODAY()-AU461)</f>
        <v>-63</v>
      </c>
      <c r="AY461" t="str">
        <f>IF(AU461="","SIN ESTADO",IF(AW461&lt;&gt;"","PAGA",IF(AV461&gt;0,"VENCIDA",IF(AV461&gt;=-5,"POR VENCER","AL DÍA"))))</f>
        <v>AL DÍA</v>
      </c>
      <c r="BA461">
        <f>IF(N($H461)&lt;8,"",IF(AU461="","",AU461+31))</f>
        <v>46412</v>
      </c>
      <c r="BB461">
        <f>IF(BA461="","",TODAY()-BA461)</f>
        <v>-94</v>
      </c>
      <c r="BE461" t="str">
        <f>IF(BA461="","SIN ESTADO",IF(BC461&lt;&gt;"","PAGA",IF(BB461&gt;0,"VENCIDA",IF(BB461&gt;=-5,"POR VENCER","AL DÍA"))))</f>
        <v>AL DÍA</v>
      </c>
      <c r="BG461">
        <f>IF(N($H461)&lt;9,"",IF(BA461="","",BA461+31))</f>
        <v>46443</v>
      </c>
      <c r="BH461">
        <f>IF(BG461="","",TODAY()-BG461)</f>
        <v>-125</v>
      </c>
      <c r="BK461" t="str">
        <f>IF(BG461="","SIN ESTADO",IF(BI461&lt;&gt;"","PAGA",IF(BH461&gt;0,"VENCIDA",IF(BH461&gt;=-5,"POR VENCER","AL DÍA"))))</f>
        <v>AL DÍA</v>
      </c>
      <c r="BM461">
        <f>IF(N($H461)&lt;10,"",IF(BG461="","",BG461+31))</f>
        <v>46474</v>
      </c>
      <c r="BN461">
        <f>IF(BM461="","",TODAY()-BM461)</f>
        <v>-156</v>
      </c>
      <c r="BQ461" t="str">
        <f>IF(BM461="","SIN ESTADO",IF(BO461&lt;&gt;"","PAGA",IF(BN461&gt;0,"VENCIDA",IF(BN461&gt;=-5,"POR VENCER","AL DÍA"))))</f>
        <v>AL DÍA</v>
      </c>
      <c r="BS461">
        <f>IF(N($H461)&lt;11,"",IF(BM461="","",BM461+31))</f>
        <v>46505</v>
      </c>
      <c r="BT461">
        <f>IF(BS461="","",TODAY()-BS461)</f>
        <v>-187</v>
      </c>
      <c r="BW461" t="str">
        <f>IF(BS461="","SIN ESTADO",IF(BU461&lt;&gt;"","PAGA",IF(BT461&gt;0,"VENCIDA",IF(BT461&gt;=-5,"POR VENCER","AL DÍA"))))</f>
        <v>AL DÍA</v>
      </c>
      <c r="BY461">
        <f>IF(N($H461)&lt;12,"",IF(BS461="","",BS461+31))</f>
        <v>46536</v>
      </c>
      <c r="BZ461">
        <f>IF(BY461="","",TODAY()-BY461)</f>
        <v>-218</v>
      </c>
      <c r="CC461" t="str">
        <f>IF(BY461="","SIN ESTADO",IF(CA461&lt;&gt;"","PAGA",IF(BZ461&gt;0,"VENCIDA",IF(BZ461&gt;=-5,"POR VENCER","AL DÍA"))))</f>
        <v>AL DÍA</v>
      </c>
      <c r="CE461">
        <f>IF(N($H461)&lt;13,"",IF(BY461="","",BY461+31))</f>
        <v>46567</v>
      </c>
      <c r="CF461">
        <f>IF(CE461="","",TODAY()-CE461)</f>
        <v>-249</v>
      </c>
      <c r="CI461" t="str">
        <f>IF(CE461="","SIN ESTADO",IF(CG461&lt;&gt;"","PAGA",IF(CF461&gt;0,"VENCIDA",IF(CF461&gt;=-5,"POR VENCER","AL DÍA"))))</f>
        <v>AL DÍA</v>
      </c>
      <c r="CK461">
        <f>IF(N($H461)&lt;14,"",IF(CE461="","",CE461+31))</f>
        <v>46598</v>
      </c>
      <c r="CL461">
        <f>IF(CK461="","",TODAY()-CK461)</f>
        <v>-280</v>
      </c>
      <c r="CO461" t="str">
        <f>IF(CK461="","SIN ESTADO",IF(CM461&lt;&gt;"","PAGA",IF(CL461&gt;0,"VENCIDA",IF(CL461&gt;=-5,"POR VENCER","AL DÍA"))))</f>
        <v>AL DÍA</v>
      </c>
      <c r="CQ461">
        <f>IF(N($H461)&lt;15,"",IF(CK461="","",CK461+31))</f>
        <v>46629</v>
      </c>
      <c r="CR461">
        <f>IF(CQ461="","",TODAY()-CQ461)</f>
        <v>-311</v>
      </c>
      <c r="CU461" t="str">
        <f>IF(CQ461="","SIN ESTADO",IF(CS461&lt;&gt;"","PAGA",IF(CR461&gt;0,"VENCIDA",IF(CR461&gt;=-5,"POR VENCER","AL DÍA"))))</f>
        <v>AL DÍA</v>
      </c>
      <c r="CW461">
        <f>IF(N($H461)&lt;16,"",IF(CQ461="","",CQ461+31))</f>
        <v>46660</v>
      </c>
      <c r="CX461">
        <f>IF(CW461="","",TODAY()-CW461)</f>
        <v>-342</v>
      </c>
      <c r="DA461" t="str">
        <f>IF(CW461="","SIN ESTADO",IF(CY461&lt;&gt;"","PAGA",IF(CX461&gt;0,"VENCIDA",IF(CX461&gt;=-5,"POR VENCER","AL DÍA"))))</f>
        <v>AL DÍA</v>
      </c>
      <c r="DC461">
        <f>IF(N($H461)&lt;17,"",IF(CW461="","",CW461+31))</f>
        <v>46691</v>
      </c>
      <c r="DD461">
        <f>IF(DC461="","",TODAY()-DC461)</f>
        <v>-373</v>
      </c>
      <c r="DG461" t="str">
        <f>IF(DC461="","SIN ESTADO",IF(DE461&lt;&gt;"","PAGA",IF(DD461&gt;0,"VENCIDA",IF(DD461&gt;=-5,"POR VENCER","AL DÍA"))))</f>
        <v>AL DÍA</v>
      </c>
      <c r="DI461">
        <f>IF(N($H461)&lt;18,"",IF(DC461="","",DC461+31))</f>
        <v>46722</v>
      </c>
      <c r="DJ461">
        <f>IF(DI461="","",TODAY()-DI461)</f>
        <v>-404</v>
      </c>
      <c r="DM461" t="str">
        <f>IF(DI461="","SIN ESTADO",IF(DK461&lt;&gt;"","PAGA",IF(DJ461&gt;0,"VENCIDA",IF(DJ461&gt;=-5,"POR VENCER","AL DÍA"))))</f>
        <v>AL DÍA</v>
      </c>
      <c r="DO461">
        <f>IF(N($H461)&lt;19,"",IF(DI461="","",DI461+31))</f>
        <v>46753</v>
      </c>
      <c r="DP461">
        <f>IF(DO461="","",TODAY()-DO461)</f>
        <v>-435</v>
      </c>
      <c r="DS461" t="str">
        <f>IF(DO461="","SIN ESTADO",IF(DQ461&lt;&gt;"","PAGA",IF(DP461&gt;0,"VENCIDA",IF(DP461&gt;=-5,"POR VENCER","AL DÍA"))))</f>
        <v>AL DÍA</v>
      </c>
      <c r="DU461">
        <f>IF(N($H461)&lt;20,"",IF(DO461="","",DO461+31))</f>
        <v>46784</v>
      </c>
      <c r="DV461">
        <f>IF(DU461="","",TODAY()-DU461)</f>
        <v>-466</v>
      </c>
      <c r="DY461" t="str">
        <f>IF(DU461="","SIN ESTADO",IF(DW461&lt;&gt;"","PAGA",IF(DV461&gt;0,"VENCIDA",IF(DV461&gt;=-5,"POR VENCER","AL DÍA"))))</f>
        <v>AL DÍA</v>
      </c>
      <c r="EA461">
        <f>IF(N($H461)&lt;21,"",IF(DU461="","",DU461+31))</f>
        <v>46815</v>
      </c>
      <c r="EB461">
        <f>IF(EA461="","",TODAY()-EA461)</f>
        <v>-497</v>
      </c>
      <c r="EE461" t="str">
        <f>IF(EA461="","SIN ESTADO",IF(EC461&lt;&gt;"","PAGA",IF(EB461&gt;0,"VENCIDA",IF(EB461&gt;=-5,"POR VENCER","AL DÍA"))))</f>
        <v>AL DÍA</v>
      </c>
      <c r="EG461">
        <f>IF(N($H461)&lt;22,"",IF(EA461="","",EA461+31))</f>
        <v>46846</v>
      </c>
      <c r="EH461">
        <f>IF(EG461="","",TODAY()-EG461)</f>
        <v>-528</v>
      </c>
      <c r="EK461" t="str">
        <f>IF(EG461="","SIN ESTADO",IF(EI461&lt;&gt;"","PAGA",IF(EH461&gt;0,"VENCIDA",IF(EH461&gt;=-5,"POR VENCER","AL DÍA"))))</f>
        <v>AL DÍA</v>
      </c>
      <c r="EM461">
        <f>IF(N($H461)&lt;23,"",IF(EG461="","",EG461+31))</f>
        <v>46877</v>
      </c>
      <c r="EN461">
        <f>IF(EM461="","",TODAY()-EM461)</f>
        <v>-559</v>
      </c>
      <c r="EQ461" t="str">
        <f>IF(EM461="","SIN ESTADO",IF(EO461&lt;&gt;"","PAGA",IF(EN461&gt;0,"VENCIDA",IF(EN461&gt;=-5,"POR VENCER","AL DÍA"))))</f>
        <v>AL DÍA</v>
      </c>
      <c r="ES461">
        <f>IF(N($H461)&lt;24,"",IF(EM461="","",EM461+31))</f>
        <v>46908</v>
      </c>
      <c r="ET461">
        <f>IF(ES461="","",TODAY()-ES461)</f>
        <v>-590</v>
      </c>
      <c r="EW461" t="str">
        <f>IF(ES461="","SIN ESTADO",IF(EU461&lt;&gt;"","PAGA",IF(ET461&gt;0,"VENCIDA",IF(ET461&gt;=-5,"POR VENCER","AL DÍA"))))</f>
        <v>AL DÍA</v>
      </c>
      <c r="EY461" t="str">
        <f>IF(N($H461)&lt;25,"",IF(ES461="","",ES461+31))</f>
        <v/>
      </c>
      <c r="EZ461" t="str">
        <f>IF(EY461="","",TODAY()-EY461)</f>
        <v/>
      </c>
      <c r="FC461" t="str">
        <f>IF(EY461="","SIN ESTADO",IF(FA461&lt;&gt;"","PAGA",IF(EZ461&gt;0,"VENCIDA",IF(EZ461&gt;=-5,"POR VENCER","AL DÍA"))))</f>
        <v>SIN ESTADO</v>
      </c>
      <c r="FE461" t="str">
        <f>IF(N($H461)&lt;26,"",IF(EY461="","",EY461+31))</f>
        <v/>
      </c>
      <c r="FF461" t="str">
        <f>IF(FE461="","",TODAY()-FE461)</f>
        <v/>
      </c>
      <c r="FI461" t="str">
        <f>IF(FE461="","SIN ESTADO",IF(FG461&lt;&gt;"","PAGA",IF(FF461&gt;0,"VENCIDA",IF(FF461&gt;=-5,"POR VENCER","AL DÍA"))))</f>
        <v>SIN ESTADO</v>
      </c>
      <c r="FK461" t="str">
        <f>IF(N($H461)&lt;27,"",IF(FE461="","",FE461+31))</f>
        <v/>
      </c>
      <c r="FL461" t="str">
        <f>IF(FK461="","",TODAY()-FK461)</f>
        <v/>
      </c>
      <c r="FO461" t="str">
        <f>IF(FK461="","SIN ESTADO",IF(FM461&lt;&gt;"","PAGA",IF(FL461&gt;0,"VENCIDA",IF(FL461&gt;=-5,"POR VENCER","AL DÍA"))))</f>
        <v>SIN ESTADO</v>
      </c>
      <c r="FQ461" t="str">
        <f>IF(N($H461)&lt;28,"",IF(FK461="","",FK461+31))</f>
        <v/>
      </c>
      <c r="FR461" t="str">
        <f>IF(FQ461="","",TODAY()-FQ461)</f>
        <v/>
      </c>
      <c r="FU461" t="str">
        <f>IF(FQ461="","SIN ESTADO",IF(FS461&lt;&gt;"","PAGA",IF(FR461&gt;0,"VENCIDA",IF(FR461&gt;=-5,"POR VENCER","AL DÍA"))))</f>
        <v>SIN ESTADO</v>
      </c>
      <c r="FW461" t="str">
        <f>IF(N($H461)&lt;29,"",IF(FQ461="","",FQ461+31))</f>
        <v/>
      </c>
      <c r="FX461" t="str">
        <f>IF(FW461="","",TODAY()-FW461)</f>
        <v/>
      </c>
      <c r="GA461" t="str">
        <f>IF(FW461="","SIN ESTADO",IF(FY461&lt;&gt;"","PAGA",IF(FX461&gt;0,"VENCIDA",IF(FX461&gt;=-5,"POR VENCER","AL DÍA"))))</f>
        <v>SIN ESTADO</v>
      </c>
      <c r="GC461" t="str">
        <f>IF(N($H461)&lt;30,"",IF(FW461="","",FW461+31))</f>
        <v/>
      </c>
      <c r="GD461" t="str">
        <f>IF(GC461="","",TODAY()-GC461)</f>
        <v/>
      </c>
      <c r="GG461" t="str">
        <f>IF(GC461="","SIN ESTADO",IF(GE461&lt;&gt;"","PAGA",IF(GD461&gt;0,"VENCIDA",IF(GD461&gt;=-5,"POR VENCER","AL DÍA"))))</f>
        <v>SIN ESTADO</v>
      </c>
      <c r="GI461" t="str">
        <f>IF(N($H461)&lt;31,"",IF(GC461="","",GC461+31))</f>
        <v/>
      </c>
      <c r="GJ461" t="str">
        <f>IF(GI461="","",TODAY()-GI461)</f>
        <v/>
      </c>
      <c r="GM461" t="str">
        <f>IF(GI461="","SIN ESTADO",IF(GK461&lt;&gt;"","PAGA",IF(GJ461&gt;0,"VENCIDA",IF(GJ461&gt;=-5,"POR VENCER","AL DÍA"))))</f>
        <v>SIN ESTADO</v>
      </c>
      <c r="GO461" t="str">
        <f>IF(N($H461)&lt;32,"",IF(GI461="","",GI461+31))</f>
        <v/>
      </c>
      <c r="GP461" t="str">
        <f>IF(GO461="","",TODAY()-GO461)</f>
        <v/>
      </c>
      <c r="GS461" t="str">
        <f>IF(GO461="","SIN ESTADO",IF(GQ461&lt;&gt;"","PAGA",IF(GP461&gt;0,"VENCIDA",IF(GP461&gt;=-5,"POR VENCER","AL DÍA"))))</f>
        <v>SIN ESTADO</v>
      </c>
      <c r="GU461" t="str">
        <f>IF(N($H461)&lt;33,"",IF(GO461="","",GO461+31))</f>
        <v/>
      </c>
      <c r="GV461" t="str">
        <f>IF(GU461="","",TODAY()-GU461)</f>
        <v/>
      </c>
      <c r="GY461" t="str">
        <f>IF(GU461="","SIN ESTADO",IF(GW461&lt;&gt;"","PAGA",IF(GV461&gt;0,"VENCIDA",IF(GV461&gt;=-5,"POR VENCER","AL DÍA"))))</f>
        <v>SIN ESTADO</v>
      </c>
      <c r="HA461" t="str">
        <f>IF(N($H461)&lt;34,"",IF(GU461="","",GU461+31))</f>
        <v/>
      </c>
      <c r="HB461" t="str">
        <f>IF(HA461="","",TODAY()-HA461)</f>
        <v/>
      </c>
      <c r="HE461" t="str">
        <f>IF(HA461="","SIN ESTADO",IF(HC461&lt;&gt;"","PAGA",IF(HB461&gt;0,"VENCIDA",IF(HB461&gt;=-5,"POR VENCER","AL DÍA"))))</f>
        <v>SIN ESTADO</v>
      </c>
      <c r="HG461" t="str">
        <f>IF(N($H461)&lt;35,"",IF(HA461="","",HA461+31))</f>
        <v/>
      </c>
      <c r="HH461" t="str">
        <f>IF(HG461="","",TODAY()-HG461)</f>
        <v/>
      </c>
      <c r="HK461" t="str">
        <f>IF(HG461="","SIN ESTADO",IF(HI461&lt;&gt;"","PAGA",IF(HH461&gt;0,"VENCIDA",IF(HH461&gt;=-5,"POR VENCER","AL DÍA"))))</f>
        <v>SIN ESTADO</v>
      </c>
      <c r="HM461" t="str">
        <f>IF(N($H461)&lt;36,"",IF(HG461="","",HG461+31))</f>
        <v/>
      </c>
      <c r="HN461" t="str">
        <f>IF(HM461="","",TODAY()-HM461)</f>
        <v/>
      </c>
      <c r="HQ461" t="str">
        <f>IF(HM461="","SIN ESTADO",IF(HO461&lt;&gt;"","PAGA",IF(HN461&gt;0,"VENCIDA",IF(HN461&gt;=-5,"POR VENCER","AL DÍA"))))</f>
        <v>SIN ESTADO</v>
      </c>
      <c r="HS461">
        <f>N461+T461+Z461+AF461+AL461+AR461+AX461+BD461+BJ461+BP461+BV461+CB461+CH461+CN461+CT461+CZ461+DF461+DL461+DR461+DX461+ED461+EJ461+EP461+EV461+FB461+FH461+FN461+FT461+FZ461+GF461+GL461+GR461+GX461+HD461+HJ461+HP461</f>
        <v>2000000</v>
      </c>
      <c r="HU461">
        <f>IFERROR(N($J461),0)</f>
        <v>1000000</v>
      </c>
      <c r="HW461">
        <f>SUMPRODUCT((MOD(COLUMN($M461:$HR461)-COLUMN($M461),6)=0)*ISNUMBER($M461:$HR461)*($M461:$HR461&gt;=RESUMEN!$C$26)*($M461:$HR461&lt;=RESUMEN!$C$27)*IFERROR(N($N461:$HS461),0))</f>
        <v>0</v>
      </c>
      <c r="HX461">
        <f>SUMPRODUCT((MOD(COLUMN($M461:$HR461)-COLUMN($M461),6)=0)*ISNUMBER($M461:$HR461)*($M461:$HR461&gt;=RESUMEN!$C$26)*($M461:$HR461&lt;=RESUMEN!$C$27))</f>
        <v>0</v>
      </c>
    </row>
    <row r="462">
      <c r="B462">
        <f>VENTAS!A461</f>
        <v>459</v>
      </c>
      <c r="C462" t="str">
        <v xml:space="preserve">LC2 - 42 - 12 </v>
      </c>
      <c r="D462" t="str">
        <f>VENTAS!C461</f>
        <v>VENDIDO</v>
      </c>
      <c r="E462">
        <v>33000000</v>
      </c>
      <c r="F462">
        <f>E462</f>
        <v>33000000</v>
      </c>
      <c r="G462">
        <v>46166</v>
      </c>
      <c r="H462">
        <v>24</v>
      </c>
      <c r="I462" t="str">
        <v>16 DE CADA MES</v>
      </c>
      <c r="J462">
        <v>1208300</v>
      </c>
      <c r="K462">
        <v>46196</v>
      </c>
      <c r="L462">
        <f>IF(K462="","",TODAY()-K462)</f>
        <v>122</v>
      </c>
      <c r="M462">
        <v>46154</v>
      </c>
      <c r="N462">
        <v>1000000</v>
      </c>
      <c r="O462" t="str">
        <f>IF(K462="","SIN ESTADO",IF(M462&lt;&gt;"","PAGA",IF(L462&gt;0,"VENCIDA",IF(L462&gt;=-5,"POR VENCER","AL DÍA"))))</f>
        <v>PAGA</v>
      </c>
      <c r="P462" t="str">
        <v>TRANSFERENCIA</v>
      </c>
      <c r="Q462">
        <f>IF(N($H462)&lt;2,"",IF(K462="","",K462+31))</f>
        <v>46227</v>
      </c>
      <c r="R462">
        <f>IF(Q462="","",TODAY()-Q462)</f>
        <v>91</v>
      </c>
      <c r="S462">
        <v>46190</v>
      </c>
      <c r="T462">
        <v>1416000</v>
      </c>
      <c r="U462" t="str">
        <f>IF(Q462="","SIN ESTADO",IF(S462&lt;&gt;"","PAGA",IF(R462&gt;0,"VENCIDA",IF(R462&gt;=-5,"POR VENCER","AL DÍA"))))</f>
        <v>PAGA</v>
      </c>
      <c r="V462" t="str">
        <v>TRANSFERENCIA</v>
      </c>
      <c r="W462">
        <f>IF(N($H462)&lt;3,"",IF(Q462="","",Q462+31))</f>
        <v>46258</v>
      </c>
      <c r="X462">
        <f>IF(W462="","",TODAY()-W462)</f>
        <v>60</v>
      </c>
      <c r="Y462">
        <v>46251</v>
      </c>
      <c r="Z462">
        <v>1208300</v>
      </c>
      <c r="AA462" t="str">
        <f>IF(W462="","SIN ESTADO",IF(Y462&lt;&gt;"","PAGA",IF(X462&gt;0,"VENCIDA",IF(X462&gt;=-5,"POR VENCER","AL DÍA"))))</f>
        <v>PAGA</v>
      </c>
      <c r="AB462" t="str">
        <v>TRANSFERENCIA</v>
      </c>
      <c r="AC462">
        <f>IF(N($H462)&lt;4,"",IF(W462="","",W462+31))</f>
        <v>46289</v>
      </c>
      <c r="AD462">
        <f>IF(AC462="","",TODAY()-AC462)</f>
        <v>29</v>
      </c>
      <c r="AE462">
        <v>46280</v>
      </c>
      <c r="AF462">
        <v>1208300</v>
      </c>
      <c r="AG462" t="str">
        <f>IF(AC462="","SIN ESTADO",IF(AE462&lt;&gt;"","PAGA",IF(AD462&gt;0,"VENCIDA",IF(AD462&gt;=-5,"POR VENCER","AL DÍA"))))</f>
        <v>PAGA</v>
      </c>
      <c r="AH462" t="str">
        <v>TRANSFERENCIA</v>
      </c>
      <c r="AI462">
        <f>IF(N($H462)&lt;5,"",IF(AC462="","",AC462+31))</f>
        <v>46320</v>
      </c>
      <c r="AJ462">
        <f>IF(AI462="","",TODAY()-AI462)</f>
        <v>-2</v>
      </c>
      <c r="AM462" t="str">
        <f>IF(AI462="","SIN ESTADO",IF(AK462&lt;&gt;"","PAGA",IF(AJ462&gt;0,"VENCIDA",IF(AJ462&gt;=-5,"POR VENCER","AL DÍA"))))</f>
        <v>POR VENCER</v>
      </c>
      <c r="AO462">
        <f>IF(N($H462)&lt;6,"",IF(AI462="","",AI462+31))</f>
        <v>46351</v>
      </c>
      <c r="AP462">
        <f>IF(AO462="","",TODAY()-AO462)</f>
        <v>-33</v>
      </c>
      <c r="AS462" t="str">
        <f>IF(AO462="","SIN ESTADO",IF(AQ462&lt;&gt;"","PAGA",IF(AP462&gt;0,"VENCIDA",IF(AP462&gt;=-5,"POR VENCER","AL DÍA"))))</f>
        <v>AL DÍA</v>
      </c>
      <c r="AU462">
        <f>IF(N($H462)&lt;7,"",IF(AO462="","",AO462+31))</f>
        <v>46382</v>
      </c>
      <c r="AV462">
        <f>IF(AU462="","",TODAY()-AU462)</f>
        <v>-64</v>
      </c>
      <c r="AY462" t="str">
        <f>IF(AU462="","SIN ESTADO",IF(AW462&lt;&gt;"","PAGA",IF(AV462&gt;0,"VENCIDA",IF(AV462&gt;=-5,"POR VENCER","AL DÍA"))))</f>
        <v>AL DÍA</v>
      </c>
      <c r="BA462">
        <f>IF(N($H462)&lt;8,"",IF(AU462="","",AU462+31))</f>
        <v>46413</v>
      </c>
      <c r="BB462">
        <f>IF(BA462="","",TODAY()-BA462)</f>
        <v>-95</v>
      </c>
      <c r="BE462" t="str">
        <f>IF(BA462="","SIN ESTADO",IF(BC462&lt;&gt;"","PAGA",IF(BB462&gt;0,"VENCIDA",IF(BB462&gt;=-5,"POR VENCER","AL DÍA"))))</f>
        <v>AL DÍA</v>
      </c>
      <c r="BG462">
        <f>IF(N($H462)&lt;9,"",IF(BA462="","",BA462+31))</f>
        <v>46444</v>
      </c>
      <c r="BH462">
        <f>IF(BG462="","",TODAY()-BG462)</f>
        <v>-126</v>
      </c>
      <c r="BK462" t="str">
        <f>IF(BG462="","SIN ESTADO",IF(BI462&lt;&gt;"","PAGA",IF(BH462&gt;0,"VENCIDA",IF(BH462&gt;=-5,"POR VENCER","AL DÍA"))))</f>
        <v>AL DÍA</v>
      </c>
      <c r="BM462">
        <f>IF(N($H462)&lt;10,"",IF(BG462="","",BG462+31))</f>
        <v>46475</v>
      </c>
      <c r="BN462">
        <f>IF(BM462="","",TODAY()-BM462)</f>
        <v>-157</v>
      </c>
      <c r="BQ462" t="str">
        <f>IF(BM462="","SIN ESTADO",IF(BO462&lt;&gt;"","PAGA",IF(BN462&gt;0,"VENCIDA",IF(BN462&gt;=-5,"POR VENCER","AL DÍA"))))</f>
        <v>AL DÍA</v>
      </c>
      <c r="BS462">
        <f>IF(N($H462)&lt;11,"",IF(BM462="","",BM462+31))</f>
        <v>46506</v>
      </c>
      <c r="BT462">
        <f>IF(BS462="","",TODAY()-BS462)</f>
        <v>-188</v>
      </c>
      <c r="BW462" t="str">
        <f>IF(BS462="","SIN ESTADO",IF(BU462&lt;&gt;"","PAGA",IF(BT462&gt;0,"VENCIDA",IF(BT462&gt;=-5,"POR VENCER","AL DÍA"))))</f>
        <v>AL DÍA</v>
      </c>
      <c r="BY462">
        <f>IF(N($H462)&lt;12,"",IF(BS462="","",BS462+31))</f>
        <v>46537</v>
      </c>
      <c r="BZ462">
        <f>IF(BY462="","",TODAY()-BY462)</f>
        <v>-219</v>
      </c>
      <c r="CC462" t="str">
        <f>IF(BY462="","SIN ESTADO",IF(CA462&lt;&gt;"","PAGA",IF(BZ462&gt;0,"VENCIDA",IF(BZ462&gt;=-5,"POR VENCER","AL DÍA"))))</f>
        <v>AL DÍA</v>
      </c>
      <c r="CE462">
        <f>IF(N($H462)&lt;13,"",IF(BY462="","",BY462+31))</f>
        <v>46568</v>
      </c>
      <c r="CF462">
        <f>IF(CE462="","",TODAY()-CE462)</f>
        <v>-250</v>
      </c>
      <c r="CI462" t="str">
        <f>IF(CE462="","SIN ESTADO",IF(CG462&lt;&gt;"","PAGA",IF(CF462&gt;0,"VENCIDA",IF(CF462&gt;=-5,"POR VENCER","AL DÍA"))))</f>
        <v>AL DÍA</v>
      </c>
      <c r="CK462">
        <f>IF(N($H462)&lt;14,"",IF(CE462="","",CE462+31))</f>
        <v>46599</v>
      </c>
      <c r="CL462">
        <f>IF(CK462="","",TODAY()-CK462)</f>
        <v>-281</v>
      </c>
      <c r="CO462" t="str">
        <f>IF(CK462="","SIN ESTADO",IF(CM462&lt;&gt;"","PAGA",IF(CL462&gt;0,"VENCIDA",IF(CL462&gt;=-5,"POR VENCER","AL DÍA"))))</f>
        <v>AL DÍA</v>
      </c>
      <c r="CQ462">
        <f>IF(N($H462)&lt;15,"",IF(CK462="","",CK462+31))</f>
        <v>46630</v>
      </c>
      <c r="CR462">
        <f>IF(CQ462="","",TODAY()-CQ462)</f>
        <v>-312</v>
      </c>
      <c r="CU462" t="str">
        <f>IF(CQ462="","SIN ESTADO",IF(CS462&lt;&gt;"","PAGA",IF(CR462&gt;0,"VENCIDA",IF(CR462&gt;=-5,"POR VENCER","AL DÍA"))))</f>
        <v>AL DÍA</v>
      </c>
      <c r="CW462">
        <f>IF(N($H462)&lt;16,"",IF(CQ462="","",CQ462+31))</f>
        <v>46661</v>
      </c>
      <c r="CX462">
        <f>IF(CW462="","",TODAY()-CW462)</f>
        <v>-343</v>
      </c>
      <c r="DA462" t="str">
        <f>IF(CW462="","SIN ESTADO",IF(CY462&lt;&gt;"","PAGA",IF(CX462&gt;0,"VENCIDA",IF(CX462&gt;=-5,"POR VENCER","AL DÍA"))))</f>
        <v>AL DÍA</v>
      </c>
      <c r="DC462">
        <f>IF(N($H462)&lt;17,"",IF(CW462="","",CW462+31))</f>
        <v>46692</v>
      </c>
      <c r="DD462">
        <f>IF(DC462="","",TODAY()-DC462)</f>
        <v>-374</v>
      </c>
      <c r="DG462" t="str">
        <f>IF(DC462="","SIN ESTADO",IF(DE462&lt;&gt;"","PAGA",IF(DD462&gt;0,"VENCIDA",IF(DD462&gt;=-5,"POR VENCER","AL DÍA"))))</f>
        <v>AL DÍA</v>
      </c>
      <c r="DI462">
        <f>IF(N($H462)&lt;18,"",IF(DC462="","",DC462+31))</f>
        <v>46723</v>
      </c>
      <c r="DJ462">
        <f>IF(DI462="","",TODAY()-DI462)</f>
        <v>-405</v>
      </c>
      <c r="DM462" t="str">
        <f>IF(DI462="","SIN ESTADO",IF(DK462&lt;&gt;"","PAGA",IF(DJ462&gt;0,"VENCIDA",IF(DJ462&gt;=-5,"POR VENCER","AL DÍA"))))</f>
        <v>AL DÍA</v>
      </c>
      <c r="DO462">
        <f>IF(N($H462)&lt;19,"",IF(DI462="","",DI462+31))</f>
        <v>46754</v>
      </c>
      <c r="DP462">
        <f>IF(DO462="","",TODAY()-DO462)</f>
        <v>-436</v>
      </c>
      <c r="DS462" t="str">
        <f>IF(DO462="","SIN ESTADO",IF(DQ462&lt;&gt;"","PAGA",IF(DP462&gt;0,"VENCIDA",IF(DP462&gt;=-5,"POR VENCER","AL DÍA"))))</f>
        <v>AL DÍA</v>
      </c>
      <c r="DU462">
        <f>IF(N($H462)&lt;20,"",IF(DO462="","",DO462+31))</f>
        <v>46785</v>
      </c>
      <c r="DV462">
        <f>IF(DU462="","",TODAY()-DU462)</f>
        <v>-467</v>
      </c>
      <c r="DY462" t="str">
        <f>IF(DU462="","SIN ESTADO",IF(DW462&lt;&gt;"","PAGA",IF(DV462&gt;0,"VENCIDA",IF(DV462&gt;=-5,"POR VENCER","AL DÍA"))))</f>
        <v>AL DÍA</v>
      </c>
      <c r="EA462">
        <f>IF(N($H462)&lt;21,"",IF(DU462="","",DU462+31))</f>
        <v>46816</v>
      </c>
      <c r="EB462">
        <f>IF(EA462="","",TODAY()-EA462)</f>
        <v>-498</v>
      </c>
      <c r="EE462" t="str">
        <f>IF(EA462="","SIN ESTADO",IF(EC462&lt;&gt;"","PAGA",IF(EB462&gt;0,"VENCIDA",IF(EB462&gt;=-5,"POR VENCER","AL DÍA"))))</f>
        <v>AL DÍA</v>
      </c>
      <c r="EG462">
        <f>IF(N($H462)&lt;22,"",IF(EA462="","",EA462+31))</f>
        <v>46847</v>
      </c>
      <c r="EH462">
        <f>IF(EG462="","",TODAY()-EG462)</f>
        <v>-529</v>
      </c>
      <c r="EK462" t="str">
        <f>IF(EG462="","SIN ESTADO",IF(EI462&lt;&gt;"","PAGA",IF(EH462&gt;0,"VENCIDA",IF(EH462&gt;=-5,"POR VENCER","AL DÍA"))))</f>
        <v>AL DÍA</v>
      </c>
      <c r="EM462">
        <f>IF(N($H462)&lt;23,"",IF(EG462="","",EG462+31))</f>
        <v>46878</v>
      </c>
      <c r="EN462">
        <f>IF(EM462="","",TODAY()-EM462)</f>
        <v>-560</v>
      </c>
      <c r="EQ462" t="str">
        <f>IF(EM462="","SIN ESTADO",IF(EO462&lt;&gt;"","PAGA",IF(EN462&gt;0,"VENCIDA",IF(EN462&gt;=-5,"POR VENCER","AL DÍA"))))</f>
        <v>AL DÍA</v>
      </c>
      <c r="ES462">
        <f>IF(N($H462)&lt;24,"",IF(EM462="","",EM462+31))</f>
        <v>46909</v>
      </c>
      <c r="ET462">
        <f>IF(ES462="","",TODAY()-ES462)</f>
        <v>-591</v>
      </c>
      <c r="EW462" t="str">
        <f>IF(ES462="","SIN ESTADO",IF(EU462&lt;&gt;"","PAGA",IF(ET462&gt;0,"VENCIDA",IF(ET462&gt;=-5,"POR VENCER","AL DÍA"))))</f>
        <v>AL DÍA</v>
      </c>
      <c r="EY462" t="str">
        <f>IF(N($H462)&lt;25,"",IF(ES462="","",ES462+31))</f>
        <v/>
      </c>
      <c r="EZ462" t="str">
        <f>IF(EY462="","",TODAY()-EY462)</f>
        <v/>
      </c>
      <c r="FC462" t="str">
        <f>IF(EY462="","SIN ESTADO",IF(FA462&lt;&gt;"","PAGA",IF(EZ462&gt;0,"VENCIDA",IF(EZ462&gt;=-5,"POR VENCER","AL DÍA"))))</f>
        <v>SIN ESTADO</v>
      </c>
      <c r="FE462" t="str">
        <f>IF(N($H462)&lt;26,"",IF(EY462="","",EY462+31))</f>
        <v/>
      </c>
      <c r="FF462" t="str">
        <f>IF(FE462="","",TODAY()-FE462)</f>
        <v/>
      </c>
      <c r="FI462" t="str">
        <f>IF(FE462="","SIN ESTADO",IF(FG462&lt;&gt;"","PAGA",IF(FF462&gt;0,"VENCIDA",IF(FF462&gt;=-5,"POR VENCER","AL DÍA"))))</f>
        <v>SIN ESTADO</v>
      </c>
      <c r="FK462" t="str">
        <f>IF(N($H462)&lt;27,"",IF(FE462="","",FE462+31))</f>
        <v/>
      </c>
      <c r="FL462" t="str">
        <f>IF(FK462="","",TODAY()-FK462)</f>
        <v/>
      </c>
      <c r="FO462" t="str">
        <f>IF(FK462="","SIN ESTADO",IF(FM462&lt;&gt;"","PAGA",IF(FL462&gt;0,"VENCIDA",IF(FL462&gt;=-5,"POR VENCER","AL DÍA"))))</f>
        <v>SIN ESTADO</v>
      </c>
      <c r="FQ462" t="str">
        <f>IF(N($H462)&lt;28,"",IF(FK462="","",FK462+31))</f>
        <v/>
      </c>
      <c r="FR462" t="str">
        <f>IF(FQ462="","",TODAY()-FQ462)</f>
        <v/>
      </c>
      <c r="FU462" t="str">
        <f>IF(FQ462="","SIN ESTADO",IF(FS462&lt;&gt;"","PAGA",IF(FR462&gt;0,"VENCIDA",IF(FR462&gt;=-5,"POR VENCER","AL DÍA"))))</f>
        <v>SIN ESTADO</v>
      </c>
      <c r="FW462" t="str">
        <f>IF(N($H462)&lt;29,"",IF(FQ462="","",FQ462+31))</f>
        <v/>
      </c>
      <c r="FX462" t="str">
        <f>IF(FW462="","",TODAY()-FW462)</f>
        <v/>
      </c>
      <c r="GA462" t="str">
        <f>IF(FW462="","SIN ESTADO",IF(FY462&lt;&gt;"","PAGA",IF(FX462&gt;0,"VENCIDA",IF(FX462&gt;=-5,"POR VENCER","AL DÍA"))))</f>
        <v>SIN ESTADO</v>
      </c>
      <c r="GC462" t="str">
        <f>IF(N($H462)&lt;30,"",IF(FW462="","",FW462+31))</f>
        <v/>
      </c>
      <c r="GD462" t="str">
        <f>IF(GC462="","",TODAY()-GC462)</f>
        <v/>
      </c>
      <c r="GG462" t="str">
        <f>IF(GC462="","SIN ESTADO",IF(GE462&lt;&gt;"","PAGA",IF(GD462&gt;0,"VENCIDA",IF(GD462&gt;=-5,"POR VENCER","AL DÍA"))))</f>
        <v>SIN ESTADO</v>
      </c>
      <c r="GI462" t="str">
        <f>IF(N($H462)&lt;31,"",IF(GC462="","",GC462+31))</f>
        <v/>
      </c>
      <c r="GJ462" t="str">
        <f>IF(GI462="","",TODAY()-GI462)</f>
        <v/>
      </c>
      <c r="GM462" t="str">
        <f>IF(GI462="","SIN ESTADO",IF(GK462&lt;&gt;"","PAGA",IF(GJ462&gt;0,"VENCIDA",IF(GJ462&gt;=-5,"POR VENCER","AL DÍA"))))</f>
        <v>SIN ESTADO</v>
      </c>
      <c r="GO462" t="str">
        <f>IF(N($H462)&lt;32,"",IF(GI462="","",GI462+31))</f>
        <v/>
      </c>
      <c r="GP462" t="str">
        <f>IF(GO462="","",TODAY()-GO462)</f>
        <v/>
      </c>
      <c r="GS462" t="str">
        <f>IF(GO462="","SIN ESTADO",IF(GQ462&lt;&gt;"","PAGA",IF(GP462&gt;0,"VENCIDA",IF(GP462&gt;=-5,"POR VENCER","AL DÍA"))))</f>
        <v>SIN ESTADO</v>
      </c>
      <c r="GU462" t="str">
        <f>IF(N($H462)&lt;33,"",IF(GO462="","",GO462+31))</f>
        <v/>
      </c>
      <c r="GV462" t="str">
        <f>IF(GU462="","",TODAY()-GU462)</f>
        <v/>
      </c>
      <c r="GY462" t="str">
        <f>IF(GU462="","SIN ESTADO",IF(GW462&lt;&gt;"","PAGA",IF(GV462&gt;0,"VENCIDA",IF(GV462&gt;=-5,"POR VENCER","AL DÍA"))))</f>
        <v>SIN ESTADO</v>
      </c>
      <c r="HA462" t="str">
        <f>IF(N($H462)&lt;34,"",IF(GU462="","",GU462+31))</f>
        <v/>
      </c>
      <c r="HB462" t="str">
        <f>IF(HA462="","",TODAY()-HA462)</f>
        <v/>
      </c>
      <c r="HE462" t="str">
        <f>IF(HA462="","SIN ESTADO",IF(HC462&lt;&gt;"","PAGA",IF(HB462&gt;0,"VENCIDA",IF(HB462&gt;=-5,"POR VENCER","AL DÍA"))))</f>
        <v>SIN ESTADO</v>
      </c>
      <c r="HG462" t="str">
        <f>IF(N($H462)&lt;35,"",IF(HA462="","",HA462+31))</f>
        <v/>
      </c>
      <c r="HH462" t="str">
        <f>IF(HG462="","",TODAY()-HG462)</f>
        <v/>
      </c>
      <c r="HK462" t="str">
        <f>IF(HG462="","SIN ESTADO",IF(HI462&lt;&gt;"","PAGA",IF(HH462&gt;0,"VENCIDA",IF(HH462&gt;=-5,"POR VENCER","AL DÍA"))))</f>
        <v>SIN ESTADO</v>
      </c>
      <c r="HM462" t="str">
        <f>IF(N($H462)&lt;36,"",IF(HG462="","",HG462+31))</f>
        <v/>
      </c>
      <c r="HN462" t="str">
        <f>IF(HM462="","",TODAY()-HM462)</f>
        <v/>
      </c>
      <c r="HQ462" t="str">
        <f>IF(HM462="","SIN ESTADO",IF(HO462&lt;&gt;"","PAGA",IF(HN462&gt;0,"VENCIDA",IF(HN462&gt;=-5,"POR VENCER","AL DÍA"))))</f>
        <v>SIN ESTADO</v>
      </c>
      <c r="HS462">
        <f>N462+T462+Z462+AF462+AL462+AR462+AX462+BD462+BJ462+BP462+BV462+CB462+CH462+CN462+CT462+CZ462+DF462+DL462+DR462+DX462+ED462+EJ462+EP462+EV462+FB462+FH462+FN462+FT462+FZ462+GF462+GL462+GR462+GX462+HD462+HJ462+HP462</f>
        <v>4832600</v>
      </c>
      <c r="HU462">
        <f>IFERROR(N($J462),0)</f>
        <v>1208300</v>
      </c>
      <c r="HW462">
        <f>SUMPRODUCT((MOD(COLUMN($M462:$HR462)-COLUMN($M462),6)=0)*ISNUMBER($M462:$HR462)*($M462:$HR462&gt;=RESUMEN!$C$26)*($M462:$HR462&lt;=RESUMEN!$C$27)*IFERROR(N($N462:$HS462),0))</f>
        <v>1000000</v>
      </c>
      <c r="HX462">
        <f>SUMPRODUCT((MOD(COLUMN($M462:$HR462)-COLUMN($M462),6)=0)*ISNUMBER($M462:$HR462)*($M462:$HR462&gt;=RESUMEN!$C$26)*($M462:$HR462&lt;=RESUMEN!$C$27))</f>
        <v>1</v>
      </c>
    </row>
    <row r="463">
      <c r="B463">
        <f>VENTAS!A462</f>
        <v>460</v>
      </c>
      <c r="C463" t="str">
        <v>LC2 - 43 - 1</v>
      </c>
      <c r="D463" t="str">
        <f>VENTAS!C462</f>
        <v>EN NEGOCIACIÓN</v>
      </c>
      <c r="E463">
        <v>33000000</v>
      </c>
      <c r="F463">
        <f>E463</f>
        <v>33000000</v>
      </c>
      <c r="K463" t="str">
        <f>IF(N($H463)&lt;1,"",$G463+31)</f>
        <v/>
      </c>
      <c r="L463" t="str">
        <f>IF(K463="","",TODAY()-K463)</f>
        <v/>
      </c>
      <c r="O463" t="str">
        <f>IF(K463="","SIN ESTADO",IF(M463&lt;&gt;"","PAGA",IF(L463&gt;0,"VENCIDA",IF(L463&gt;=-5,"POR VENCER","AL DÍA"))))</f>
        <v>SIN ESTADO</v>
      </c>
      <c r="Q463" t="str">
        <f>IF(N($H463)&lt;2,"",IF(K463="","",K463+31))</f>
        <v/>
      </c>
      <c r="R463" t="str">
        <f>IF(Q463="","",TODAY()-Q463)</f>
        <v/>
      </c>
      <c r="U463" t="str">
        <f>IF(Q463="","SIN ESTADO",IF(S463&lt;&gt;"","PAGA",IF(R463&gt;0,"VENCIDA",IF(R463&gt;=-5,"POR VENCER","AL DÍA"))))</f>
        <v>SIN ESTADO</v>
      </c>
      <c r="W463" t="str">
        <f>IF(N($H463)&lt;3,"",IF(Q463="","",Q463+31))</f>
        <v/>
      </c>
      <c r="X463" t="str">
        <f>IF(W463="","",TODAY()-W463)</f>
        <v/>
      </c>
      <c r="AA463" t="str">
        <f>IF(W463="","SIN ESTADO",IF(Y463&lt;&gt;"","PAGA",IF(X463&gt;0,"VENCIDA",IF(X463&gt;=-5,"POR VENCER","AL DÍA"))))</f>
        <v>SIN ESTADO</v>
      </c>
      <c r="AC463" t="str">
        <f>IF(N($H463)&lt;4,"",IF(W463="","",W463+31))</f>
        <v/>
      </c>
      <c r="AD463" t="str">
        <f>IF(AC463="","",TODAY()-AC463)</f>
        <v/>
      </c>
      <c r="AG463" t="str">
        <f>IF(AC463="","SIN ESTADO",IF(AE463&lt;&gt;"","PAGA",IF(AD463&gt;0,"VENCIDA",IF(AD463&gt;=-5,"POR VENCER","AL DÍA"))))</f>
        <v>SIN ESTADO</v>
      </c>
      <c r="AI463" t="str">
        <f>IF(N($H463)&lt;5,"",IF(AC463="","",AC463+31))</f>
        <v/>
      </c>
      <c r="AJ463" t="str">
        <f>IF(AI463="","",TODAY()-AI463)</f>
        <v/>
      </c>
      <c r="AM463" t="str">
        <f>IF(AI463="","SIN ESTADO",IF(AK463&lt;&gt;"","PAGA",IF(AJ463&gt;0,"VENCIDA",IF(AJ463&gt;=-5,"POR VENCER","AL DÍA"))))</f>
        <v>SIN ESTADO</v>
      </c>
      <c r="AO463" t="str">
        <f>IF(N($H463)&lt;6,"",IF(AI463="","",AI463+31))</f>
        <v/>
      </c>
      <c r="AP463" t="str">
        <f>IF(AO463="","",TODAY()-AO463)</f>
        <v/>
      </c>
      <c r="AS463" t="str">
        <f>IF(AO463="","SIN ESTADO",IF(AQ463&lt;&gt;"","PAGA",IF(AP463&gt;0,"VENCIDA",IF(AP463&gt;=-5,"POR VENCER","AL DÍA"))))</f>
        <v>SIN ESTADO</v>
      </c>
      <c r="AU463" t="str">
        <f>IF(N($H463)&lt;7,"",IF(AO463="","",AO463+31))</f>
        <v/>
      </c>
      <c r="AV463" t="str">
        <f>IF(AU463="","",TODAY()-AU463)</f>
        <v/>
      </c>
      <c r="AY463" t="str">
        <f>IF(AU463="","SIN ESTADO",IF(AW463&lt;&gt;"","PAGA",IF(AV463&gt;0,"VENCIDA",IF(AV463&gt;=-5,"POR VENCER","AL DÍA"))))</f>
        <v>SIN ESTADO</v>
      </c>
      <c r="BA463" t="str">
        <f>IF(N($H463)&lt;8,"",IF(AU463="","",AU463+31))</f>
        <v/>
      </c>
      <c r="BB463" t="str">
        <f>IF(BA463="","",TODAY()-BA463)</f>
        <v/>
      </c>
      <c r="BE463" t="str">
        <f>IF(BA463="","SIN ESTADO",IF(BC463&lt;&gt;"","PAGA",IF(BB463&gt;0,"VENCIDA",IF(BB463&gt;=-5,"POR VENCER","AL DÍA"))))</f>
        <v>SIN ESTADO</v>
      </c>
      <c r="BG463" t="str">
        <f>IF(N($H463)&lt;9,"",IF(BA463="","",BA463+31))</f>
        <v/>
      </c>
      <c r="BH463" t="str">
        <f>IF(BG463="","",TODAY()-BG463)</f>
        <v/>
      </c>
      <c r="BK463" t="str">
        <f>IF(BG463="","SIN ESTADO",IF(BI463&lt;&gt;"","PAGA",IF(BH463&gt;0,"VENCIDA",IF(BH463&gt;=-5,"POR VENCER","AL DÍA"))))</f>
        <v>SIN ESTADO</v>
      </c>
      <c r="BM463" t="str">
        <f>IF(N($H463)&lt;10,"",IF(BG463="","",BG463+31))</f>
        <v/>
      </c>
      <c r="BN463" t="str">
        <f>IF(BM463="","",TODAY()-BM463)</f>
        <v/>
      </c>
      <c r="BQ463" t="str">
        <f>IF(BM463="","SIN ESTADO",IF(BO463&lt;&gt;"","PAGA",IF(BN463&gt;0,"VENCIDA",IF(BN463&gt;=-5,"POR VENCER","AL DÍA"))))</f>
        <v>SIN ESTADO</v>
      </c>
      <c r="BS463" t="str">
        <f>IF(N($H463)&lt;11,"",IF(BM463="","",BM463+31))</f>
        <v/>
      </c>
      <c r="BT463" t="str">
        <f>IF(BS463="","",TODAY()-BS463)</f>
        <v/>
      </c>
      <c r="BW463" t="str">
        <f>IF(BS463="","SIN ESTADO",IF(BU463&lt;&gt;"","PAGA",IF(BT463&gt;0,"VENCIDA",IF(BT463&gt;=-5,"POR VENCER","AL DÍA"))))</f>
        <v>SIN ESTADO</v>
      </c>
      <c r="BY463" t="str">
        <f>IF(N($H463)&lt;12,"",IF(BS463="","",BS463+31))</f>
        <v/>
      </c>
      <c r="BZ463" t="str">
        <f>IF(BY463="","",TODAY()-BY463)</f>
        <v/>
      </c>
      <c r="CC463" t="str">
        <f>IF(BY463="","SIN ESTADO",IF(CA463&lt;&gt;"","PAGA",IF(BZ463&gt;0,"VENCIDA",IF(BZ463&gt;=-5,"POR VENCER","AL DÍA"))))</f>
        <v>SIN ESTADO</v>
      </c>
      <c r="CE463" t="str">
        <f>IF(N($H463)&lt;13,"",IF(BY463="","",BY463+31))</f>
        <v/>
      </c>
      <c r="CF463" t="str">
        <f>IF(CE463="","",TODAY()-CE463)</f>
        <v/>
      </c>
      <c r="CI463" t="str">
        <f>IF(CE463="","SIN ESTADO",IF(CG463&lt;&gt;"","PAGA",IF(CF463&gt;0,"VENCIDA",IF(CF463&gt;=-5,"POR VENCER","AL DÍA"))))</f>
        <v>SIN ESTADO</v>
      </c>
      <c r="CK463" t="str">
        <f>IF(N($H463)&lt;14,"",IF(CE463="","",CE463+31))</f>
        <v/>
      </c>
      <c r="CL463" t="str">
        <f>IF(CK463="","",TODAY()-CK463)</f>
        <v/>
      </c>
      <c r="CO463" t="str">
        <f>IF(CK463="","SIN ESTADO",IF(CM463&lt;&gt;"","PAGA",IF(CL463&gt;0,"VENCIDA",IF(CL463&gt;=-5,"POR VENCER","AL DÍA"))))</f>
        <v>SIN ESTADO</v>
      </c>
      <c r="CQ463" t="str">
        <f>IF(N($H463)&lt;15,"",IF(CK463="","",CK463+31))</f>
        <v/>
      </c>
      <c r="CR463" t="str">
        <f>IF(CQ463="","",TODAY()-CQ463)</f>
        <v/>
      </c>
      <c r="CU463" t="str">
        <f>IF(CQ463="","SIN ESTADO",IF(CS463&lt;&gt;"","PAGA",IF(CR463&gt;0,"VENCIDA",IF(CR463&gt;=-5,"POR VENCER","AL DÍA"))))</f>
        <v>SIN ESTADO</v>
      </c>
      <c r="CW463" t="str">
        <f>IF(N($H463)&lt;16,"",IF(CQ463="","",CQ463+31))</f>
        <v/>
      </c>
      <c r="CX463" t="str">
        <f>IF(CW463="","",TODAY()-CW463)</f>
        <v/>
      </c>
      <c r="DA463" t="str">
        <f>IF(CW463="","SIN ESTADO",IF(CY463&lt;&gt;"","PAGA",IF(CX463&gt;0,"VENCIDA",IF(CX463&gt;=-5,"POR VENCER","AL DÍA"))))</f>
        <v>SIN ESTADO</v>
      </c>
      <c r="DC463" t="str">
        <f>IF(N($H463)&lt;17,"",IF(CW463="","",CW463+31))</f>
        <v/>
      </c>
      <c r="DD463" t="str">
        <f>IF(DC463="","",TODAY()-DC463)</f>
        <v/>
      </c>
      <c r="DG463" t="str">
        <f>IF(DC463="","SIN ESTADO",IF(DE463&lt;&gt;"","PAGA",IF(DD463&gt;0,"VENCIDA",IF(DD463&gt;=-5,"POR VENCER","AL DÍA"))))</f>
        <v>SIN ESTADO</v>
      </c>
      <c r="DI463" t="str">
        <f>IF(N($H463)&lt;18,"",IF(DC463="","",DC463+31))</f>
        <v/>
      </c>
      <c r="DJ463" t="str">
        <f>IF(DI463="","",TODAY()-DI463)</f>
        <v/>
      </c>
      <c r="DM463" t="str">
        <f>IF(DI463="","SIN ESTADO",IF(DK463&lt;&gt;"","PAGA",IF(DJ463&gt;0,"VENCIDA",IF(DJ463&gt;=-5,"POR VENCER","AL DÍA"))))</f>
        <v>SIN ESTADO</v>
      </c>
      <c r="DO463" t="str">
        <f>IF(N($H463)&lt;19,"",IF(DI463="","",DI463+31))</f>
        <v/>
      </c>
      <c r="DP463" t="str">
        <f>IF(DO463="","",TODAY()-DO463)</f>
        <v/>
      </c>
      <c r="DS463" t="str">
        <f>IF(DO463="","SIN ESTADO",IF(DQ463&lt;&gt;"","PAGA",IF(DP463&gt;0,"VENCIDA",IF(DP463&gt;=-5,"POR VENCER","AL DÍA"))))</f>
        <v>SIN ESTADO</v>
      </c>
      <c r="DU463" t="str">
        <f>IF(N($H463)&lt;20,"",IF(DO463="","",DO463+31))</f>
        <v/>
      </c>
      <c r="DV463" t="str">
        <f>IF(DU463="","",TODAY()-DU463)</f>
        <v/>
      </c>
      <c r="DY463" t="str">
        <f>IF(DU463="","SIN ESTADO",IF(DW463&lt;&gt;"","PAGA",IF(DV463&gt;0,"VENCIDA",IF(DV463&gt;=-5,"POR VENCER","AL DÍA"))))</f>
        <v>SIN ESTADO</v>
      </c>
      <c r="EA463" t="str">
        <f>IF(N($H463)&lt;21,"",IF(DU463="","",DU463+31))</f>
        <v/>
      </c>
      <c r="EB463" t="str">
        <f>IF(EA463="","",TODAY()-EA463)</f>
        <v/>
      </c>
      <c r="EE463" t="str">
        <f>IF(EA463="","SIN ESTADO",IF(EC463&lt;&gt;"","PAGA",IF(EB463&gt;0,"VENCIDA",IF(EB463&gt;=-5,"POR VENCER","AL DÍA"))))</f>
        <v>SIN ESTADO</v>
      </c>
      <c r="EG463" t="str">
        <f>IF(N($H463)&lt;22,"",IF(EA463="","",EA463+31))</f>
        <v/>
      </c>
      <c r="EH463" t="str">
        <f>IF(EG463="","",TODAY()-EG463)</f>
        <v/>
      </c>
      <c r="EK463" t="str">
        <f>IF(EG463="","SIN ESTADO",IF(EI463&lt;&gt;"","PAGA",IF(EH463&gt;0,"VENCIDA",IF(EH463&gt;=-5,"POR VENCER","AL DÍA"))))</f>
        <v>SIN ESTADO</v>
      </c>
      <c r="EM463" t="str">
        <f>IF(N($H463)&lt;23,"",IF(EG463="","",EG463+31))</f>
        <v/>
      </c>
      <c r="EN463" t="str">
        <f>IF(EM463="","",TODAY()-EM463)</f>
        <v/>
      </c>
      <c r="EQ463" t="str">
        <f>IF(EM463="","SIN ESTADO",IF(EO463&lt;&gt;"","PAGA",IF(EN463&gt;0,"VENCIDA",IF(EN463&gt;=-5,"POR VENCER","AL DÍA"))))</f>
        <v>SIN ESTADO</v>
      </c>
      <c r="ES463" t="str">
        <f>IF(N($H463)&lt;24,"",IF(EM463="","",EM463+31))</f>
        <v/>
      </c>
      <c r="ET463" t="str">
        <f>IF(ES463="","",TODAY()-ES463)</f>
        <v/>
      </c>
      <c r="EW463" t="str">
        <f>IF(ES463="","SIN ESTADO",IF(EU463&lt;&gt;"","PAGA",IF(ET463&gt;0,"VENCIDA",IF(ET463&gt;=-5,"POR VENCER","AL DÍA"))))</f>
        <v>SIN ESTADO</v>
      </c>
      <c r="EY463" t="str">
        <f>IF(N($H463)&lt;25,"",IF(ES463="","",ES463+31))</f>
        <v/>
      </c>
      <c r="EZ463" t="str">
        <f>IF(EY463="","",TODAY()-EY463)</f>
        <v/>
      </c>
      <c r="FC463" t="str">
        <f>IF(EY463="","SIN ESTADO",IF(FA463&lt;&gt;"","PAGA",IF(EZ463&gt;0,"VENCIDA",IF(EZ463&gt;=-5,"POR VENCER","AL DÍA"))))</f>
        <v>SIN ESTADO</v>
      </c>
      <c r="FE463" t="str">
        <f>IF(N($H463)&lt;26,"",IF(EY463="","",EY463+31))</f>
        <v/>
      </c>
      <c r="FF463" t="str">
        <f>IF(FE463="","",TODAY()-FE463)</f>
        <v/>
      </c>
      <c r="FI463" t="str">
        <f>IF(FE463="","SIN ESTADO",IF(FG463&lt;&gt;"","PAGA",IF(FF463&gt;0,"VENCIDA",IF(FF463&gt;=-5,"POR VENCER","AL DÍA"))))</f>
        <v>SIN ESTADO</v>
      </c>
      <c r="FK463" t="str">
        <f>IF(N($H463)&lt;27,"",IF(FE463="","",FE463+31))</f>
        <v/>
      </c>
      <c r="FL463" t="str">
        <f>IF(FK463="","",TODAY()-FK463)</f>
        <v/>
      </c>
      <c r="FO463" t="str">
        <f>IF(FK463="","SIN ESTADO",IF(FM463&lt;&gt;"","PAGA",IF(FL463&gt;0,"VENCIDA",IF(FL463&gt;=-5,"POR VENCER","AL DÍA"))))</f>
        <v>SIN ESTADO</v>
      </c>
      <c r="FQ463" t="str">
        <f>IF(N($H463)&lt;28,"",IF(FK463="","",FK463+31))</f>
        <v/>
      </c>
      <c r="FR463" t="str">
        <f>IF(FQ463="","",TODAY()-FQ463)</f>
        <v/>
      </c>
      <c r="FU463" t="str">
        <f>IF(FQ463="","SIN ESTADO",IF(FS463&lt;&gt;"","PAGA",IF(FR463&gt;0,"VENCIDA",IF(FR463&gt;=-5,"POR VENCER","AL DÍA"))))</f>
        <v>SIN ESTADO</v>
      </c>
      <c r="FW463" t="str">
        <f>IF(N($H463)&lt;29,"",IF(FQ463="","",FQ463+31))</f>
        <v/>
      </c>
      <c r="FX463" t="str">
        <f>IF(FW463="","",TODAY()-FW463)</f>
        <v/>
      </c>
      <c r="GA463" t="str">
        <f>IF(FW463="","SIN ESTADO",IF(FY463&lt;&gt;"","PAGA",IF(FX463&gt;0,"VENCIDA",IF(FX463&gt;=-5,"POR VENCER","AL DÍA"))))</f>
        <v>SIN ESTADO</v>
      </c>
      <c r="GC463" t="str">
        <f>IF(N($H463)&lt;30,"",IF(FW463="","",FW463+31))</f>
        <v/>
      </c>
      <c r="GD463" t="str">
        <f>IF(GC463="","",TODAY()-GC463)</f>
        <v/>
      </c>
      <c r="GG463" t="str">
        <f>IF(GC463="","SIN ESTADO",IF(GE463&lt;&gt;"","PAGA",IF(GD463&gt;0,"VENCIDA",IF(GD463&gt;=-5,"POR VENCER","AL DÍA"))))</f>
        <v>SIN ESTADO</v>
      </c>
      <c r="GI463" t="str">
        <f>IF(N($H463)&lt;31,"",IF(GC463="","",GC463+31))</f>
        <v/>
      </c>
      <c r="GJ463" t="str">
        <f>IF(GI463="","",TODAY()-GI463)</f>
        <v/>
      </c>
      <c r="GM463" t="str">
        <f>IF(GI463="","SIN ESTADO",IF(GK463&lt;&gt;"","PAGA",IF(GJ463&gt;0,"VENCIDA",IF(GJ463&gt;=-5,"POR VENCER","AL DÍA"))))</f>
        <v>SIN ESTADO</v>
      </c>
      <c r="GO463" t="str">
        <f>IF(N($H463)&lt;32,"",IF(GI463="","",GI463+31))</f>
        <v/>
      </c>
      <c r="GP463" t="str">
        <f>IF(GO463="","",TODAY()-GO463)</f>
        <v/>
      </c>
      <c r="GS463" t="str">
        <f>IF(GO463="","SIN ESTADO",IF(GQ463&lt;&gt;"","PAGA",IF(GP463&gt;0,"VENCIDA",IF(GP463&gt;=-5,"POR VENCER","AL DÍA"))))</f>
        <v>SIN ESTADO</v>
      </c>
      <c r="GU463" t="str">
        <f>IF(N($H463)&lt;33,"",IF(GO463="","",GO463+31))</f>
        <v/>
      </c>
      <c r="GV463" t="str">
        <f>IF(GU463="","",TODAY()-GU463)</f>
        <v/>
      </c>
      <c r="GY463" t="str">
        <f>IF(GU463="","SIN ESTADO",IF(GW463&lt;&gt;"","PAGA",IF(GV463&gt;0,"VENCIDA",IF(GV463&gt;=-5,"POR VENCER","AL DÍA"))))</f>
        <v>SIN ESTADO</v>
      </c>
      <c r="HA463" t="str">
        <f>IF(N($H463)&lt;34,"",IF(GU463="","",GU463+31))</f>
        <v/>
      </c>
      <c r="HB463" t="str">
        <f>IF(HA463="","",TODAY()-HA463)</f>
        <v/>
      </c>
      <c r="HE463" t="str">
        <f>IF(HA463="","SIN ESTADO",IF(HC463&lt;&gt;"","PAGA",IF(HB463&gt;0,"VENCIDA",IF(HB463&gt;=-5,"POR VENCER","AL DÍA"))))</f>
        <v>SIN ESTADO</v>
      </c>
      <c r="HG463" t="str">
        <f>IF(N($H463)&lt;35,"",IF(HA463="","",HA463+31))</f>
        <v/>
      </c>
      <c r="HH463" t="str">
        <f>IF(HG463="","",TODAY()-HG463)</f>
        <v/>
      </c>
      <c r="HK463" t="str">
        <f>IF(HG463="","SIN ESTADO",IF(HI463&lt;&gt;"","PAGA",IF(HH463&gt;0,"VENCIDA",IF(HH463&gt;=-5,"POR VENCER","AL DÍA"))))</f>
        <v>SIN ESTADO</v>
      </c>
      <c r="HM463" t="str">
        <f>IF(N($H463)&lt;36,"",IF(HG463="","",HG463+31))</f>
        <v/>
      </c>
      <c r="HN463" t="str">
        <f>IF(HM463="","",TODAY()-HM463)</f>
        <v/>
      </c>
      <c r="HQ463" t="str">
        <f>IF(HM463="","SIN ESTADO",IF(HO463&lt;&gt;"","PAGA",IF(HN463&gt;0,"VENCIDA",IF(HN463&gt;=-5,"POR VENCER","AL DÍA"))))</f>
        <v>SIN ESTADO</v>
      </c>
      <c r="HS463">
        <f>N463+T463+Z463+AF463+AL463+AR463+AX463+BD463+BJ463+BP463+BV463+CB463+CH463+CN463+CT463+CZ463+DF463+DL463+DR463+DX463+ED463+EJ463+EP463+EV463+FB463+FH463+FN463+FT463+FZ463+GF463+GL463+GR463+GX463+HD463+HJ463+HP463</f>
        <v>0</v>
      </c>
      <c r="HU463">
        <f>IFERROR(N($J463),0)</f>
        <v>0</v>
      </c>
      <c r="HW463">
        <f>SUMPRODUCT((MOD(COLUMN($M463:$HR463)-COLUMN($M463),6)=0)*ISNUMBER($M463:$HR463)*($M463:$HR463&gt;=RESUMEN!$C$26)*($M463:$HR463&lt;=RESUMEN!$C$27)*IFERROR(N($N463:$HS463),0))</f>
        <v>0</v>
      </c>
      <c r="HX463">
        <f>SUMPRODUCT((MOD(COLUMN($M463:$HR463)-COLUMN($M463),6)=0)*ISNUMBER($M463:$HR463)*($M463:$HR463&gt;=RESUMEN!$C$26)*($M463:$HR463&lt;=RESUMEN!$C$27))</f>
        <v>0</v>
      </c>
    </row>
    <row r="464">
      <c r="B464">
        <f>VENTAS!A463</f>
        <v>461</v>
      </c>
      <c r="C464" t="str">
        <f>VENTAS!B463</f>
        <v xml:space="preserve">LC2 - 43 - 2 </v>
      </c>
      <c r="D464" t="e">
        <f>#REF!</f>
        <v>#REF!</v>
      </c>
      <c r="E464">
        <f>VENTAS!D463</f>
        <v>54000000</v>
      </c>
      <c r="F464">
        <f>VENTAS!J463</f>
        <v>54000000</v>
      </c>
      <c r="G464">
        <f>VENTAS!F463</f>
        <v>0</v>
      </c>
      <c r="H464">
        <f>VENTAS!K463</f>
        <v>0</v>
      </c>
      <c r="I464">
        <f>VENTAS!M463</f>
        <v>0</v>
      </c>
      <c r="J464">
        <f>VENTAS!L463</f>
        <v>0</v>
      </c>
      <c r="K464" t="str">
        <f>IF(N($H464)&lt;1,"",$G464+31)</f>
        <v/>
      </c>
      <c r="L464" t="str">
        <f>IF(K464="","",TODAY()-K464)</f>
        <v/>
      </c>
      <c r="O464" t="str">
        <f>IF(K464="","SIN ESTADO",IF(M464&lt;&gt;"","PAGA",IF(L464&gt;0,"VENCIDA",IF(L464&gt;=-5,"POR VENCER","AL DÍA"))))</f>
        <v>SIN ESTADO</v>
      </c>
      <c r="Q464" t="str">
        <f>IF(N($H464)&lt;2,"",IF(K464="","",K464+31))</f>
        <v/>
      </c>
      <c r="R464" t="str">
        <f>IF(Q464="","",TODAY()-Q464)</f>
        <v/>
      </c>
      <c r="U464" t="str">
        <f>IF(Q464="","SIN ESTADO",IF(S464&lt;&gt;"","PAGA",IF(R464&gt;0,"VENCIDA",IF(R464&gt;=-5,"POR VENCER","AL DÍA"))))</f>
        <v>SIN ESTADO</v>
      </c>
      <c r="W464" t="str">
        <f>IF(N($H464)&lt;3,"",IF(Q464="","",Q464+31))</f>
        <v/>
      </c>
      <c r="X464" t="str">
        <f>IF(W464="","",TODAY()-W464)</f>
        <v/>
      </c>
      <c r="AA464" t="str">
        <f>IF(W464="","SIN ESTADO",IF(Y464&lt;&gt;"","PAGA",IF(X464&gt;0,"VENCIDA",IF(X464&gt;=-5,"POR VENCER","AL DÍA"))))</f>
        <v>SIN ESTADO</v>
      </c>
      <c r="AC464" t="str">
        <f>IF(N($H464)&lt;4,"",IF(W464="","",W464+31))</f>
        <v/>
      </c>
      <c r="AD464" t="str">
        <f>IF(AC464="","",TODAY()-AC464)</f>
        <v/>
      </c>
      <c r="AG464" t="str">
        <f>IF(AC464="","SIN ESTADO",IF(AE464&lt;&gt;"","PAGA",IF(AD464&gt;0,"VENCIDA",IF(AD464&gt;=-5,"POR VENCER","AL DÍA"))))</f>
        <v>SIN ESTADO</v>
      </c>
      <c r="AI464" t="str">
        <f>IF(N($H464)&lt;5,"",IF(AC464="","",AC464+31))</f>
        <v/>
      </c>
      <c r="AJ464" t="str">
        <f>IF(AI464="","",TODAY()-AI464)</f>
        <v/>
      </c>
      <c r="AM464" t="str">
        <f>IF(AI464="","SIN ESTADO",IF(AK464&lt;&gt;"","PAGA",IF(AJ464&gt;0,"VENCIDA",IF(AJ464&gt;=-5,"POR VENCER","AL DÍA"))))</f>
        <v>SIN ESTADO</v>
      </c>
      <c r="AO464" t="str">
        <f>IF(N($H464)&lt;6,"",IF(AI464="","",AI464+31))</f>
        <v/>
      </c>
      <c r="AP464" t="str">
        <f>IF(AO464="","",TODAY()-AO464)</f>
        <v/>
      </c>
      <c r="AS464" t="str">
        <f>IF(AO464="","SIN ESTADO",IF(AQ464&lt;&gt;"","PAGA",IF(AP464&gt;0,"VENCIDA",IF(AP464&gt;=-5,"POR VENCER","AL DÍA"))))</f>
        <v>SIN ESTADO</v>
      </c>
      <c r="AU464" t="str">
        <f>IF(N($H464)&lt;7,"",IF(AO464="","",AO464+31))</f>
        <v/>
      </c>
      <c r="AV464" t="str">
        <f>IF(AU464="","",TODAY()-AU464)</f>
        <v/>
      </c>
      <c r="AY464" t="str">
        <f>IF(AU464="","SIN ESTADO",IF(AW464&lt;&gt;"","PAGA",IF(AV464&gt;0,"VENCIDA",IF(AV464&gt;=-5,"POR VENCER","AL DÍA"))))</f>
        <v>SIN ESTADO</v>
      </c>
      <c r="BA464" t="str">
        <f>IF(N($H464)&lt;8,"",IF(AU464="","",AU464+31))</f>
        <v/>
      </c>
      <c r="BB464" t="str">
        <f>IF(BA464="","",TODAY()-BA464)</f>
        <v/>
      </c>
      <c r="BE464" t="str">
        <f>IF(BA464="","SIN ESTADO",IF(BC464&lt;&gt;"","PAGA",IF(BB464&gt;0,"VENCIDA",IF(BB464&gt;=-5,"POR VENCER","AL DÍA"))))</f>
        <v>SIN ESTADO</v>
      </c>
      <c r="BG464" t="str">
        <f>IF(N($H464)&lt;9,"",IF(BA464="","",BA464+31))</f>
        <v/>
      </c>
      <c r="BH464" t="str">
        <f>IF(BG464="","",TODAY()-BG464)</f>
        <v/>
      </c>
      <c r="BK464" t="str">
        <f>IF(BG464="","SIN ESTADO",IF(BI464&lt;&gt;"","PAGA",IF(BH464&gt;0,"VENCIDA",IF(BH464&gt;=-5,"POR VENCER","AL DÍA"))))</f>
        <v>SIN ESTADO</v>
      </c>
      <c r="BM464" t="str">
        <f>IF(N($H464)&lt;10,"",IF(BG464="","",BG464+31))</f>
        <v/>
      </c>
      <c r="BN464" t="str">
        <f>IF(BM464="","",TODAY()-BM464)</f>
        <v/>
      </c>
      <c r="BQ464" t="str">
        <f>IF(BM464="","SIN ESTADO",IF(BO464&lt;&gt;"","PAGA",IF(BN464&gt;0,"VENCIDA",IF(BN464&gt;=-5,"POR VENCER","AL DÍA"))))</f>
        <v>SIN ESTADO</v>
      </c>
      <c r="BS464" t="str">
        <f>IF(N($H464)&lt;11,"",IF(BM464="","",BM464+31))</f>
        <v/>
      </c>
      <c r="BT464" t="str">
        <f>IF(BS464="","",TODAY()-BS464)</f>
        <v/>
      </c>
      <c r="BW464" t="str">
        <f>IF(BS464="","SIN ESTADO",IF(BU464&lt;&gt;"","PAGA",IF(BT464&gt;0,"VENCIDA",IF(BT464&gt;=-5,"POR VENCER","AL DÍA"))))</f>
        <v>SIN ESTADO</v>
      </c>
      <c r="BY464" t="str">
        <f>IF(N($H464)&lt;12,"",IF(BS464="","",BS464+31))</f>
        <v/>
      </c>
      <c r="BZ464" t="str">
        <f>IF(BY464="","",TODAY()-BY464)</f>
        <v/>
      </c>
      <c r="CC464" t="str">
        <f>IF(BY464="","SIN ESTADO",IF(CA464&lt;&gt;"","PAGA",IF(BZ464&gt;0,"VENCIDA",IF(BZ464&gt;=-5,"POR VENCER","AL DÍA"))))</f>
        <v>SIN ESTADO</v>
      </c>
      <c r="CE464" t="str">
        <f>IF(N($H464)&lt;13,"",IF(BY464="","",BY464+31))</f>
        <v/>
      </c>
      <c r="CF464" t="str">
        <f>IF(CE464="","",TODAY()-CE464)</f>
        <v/>
      </c>
      <c r="CI464" t="str">
        <f>IF(CE464="","SIN ESTADO",IF(CG464&lt;&gt;"","PAGA",IF(CF464&gt;0,"VENCIDA",IF(CF464&gt;=-5,"POR VENCER","AL DÍA"))))</f>
        <v>SIN ESTADO</v>
      </c>
      <c r="CK464" t="str">
        <f>IF(N($H464)&lt;14,"",IF(CE464="","",CE464+31))</f>
        <v/>
      </c>
      <c r="CL464" t="str">
        <f>IF(CK464="","",TODAY()-CK464)</f>
        <v/>
      </c>
      <c r="CO464" t="str">
        <f>IF(CK464="","SIN ESTADO",IF(CM464&lt;&gt;"","PAGA",IF(CL464&gt;0,"VENCIDA",IF(CL464&gt;=-5,"POR VENCER","AL DÍA"))))</f>
        <v>SIN ESTADO</v>
      </c>
      <c r="CQ464" t="str">
        <f>IF(N($H464)&lt;15,"",IF(CK464="","",CK464+31))</f>
        <v/>
      </c>
      <c r="CR464" t="str">
        <f>IF(CQ464="","",TODAY()-CQ464)</f>
        <v/>
      </c>
      <c r="CU464" t="str">
        <f>IF(CQ464="","SIN ESTADO",IF(CS464&lt;&gt;"","PAGA",IF(CR464&gt;0,"VENCIDA",IF(CR464&gt;=-5,"POR VENCER","AL DÍA"))))</f>
        <v>SIN ESTADO</v>
      </c>
      <c r="CW464" t="str">
        <f>IF(N($H464)&lt;16,"",IF(CQ464="","",CQ464+31))</f>
        <v/>
      </c>
      <c r="CX464" t="str">
        <f>IF(CW464="","",TODAY()-CW464)</f>
        <v/>
      </c>
      <c r="DA464" t="str">
        <f>IF(CW464="","SIN ESTADO",IF(CY464&lt;&gt;"","PAGA",IF(CX464&gt;0,"VENCIDA",IF(CX464&gt;=-5,"POR VENCER","AL DÍA"))))</f>
        <v>SIN ESTADO</v>
      </c>
      <c r="DC464" t="str">
        <f>IF(N($H464)&lt;17,"",IF(CW464="","",CW464+31))</f>
        <v/>
      </c>
      <c r="DD464" t="str">
        <f>IF(DC464="","",TODAY()-DC464)</f>
        <v/>
      </c>
      <c r="DG464" t="str">
        <f>IF(DC464="","SIN ESTADO",IF(DE464&lt;&gt;"","PAGA",IF(DD464&gt;0,"VENCIDA",IF(DD464&gt;=-5,"POR VENCER","AL DÍA"))))</f>
        <v>SIN ESTADO</v>
      </c>
      <c r="DI464" t="str">
        <f>IF(N($H464)&lt;18,"",IF(DC464="","",DC464+31))</f>
        <v/>
      </c>
      <c r="DJ464" t="str">
        <f>IF(DI464="","",TODAY()-DI464)</f>
        <v/>
      </c>
      <c r="DM464" t="str">
        <f>IF(DI464="","SIN ESTADO",IF(DK464&lt;&gt;"","PAGA",IF(DJ464&gt;0,"VENCIDA",IF(DJ464&gt;=-5,"POR VENCER","AL DÍA"))))</f>
        <v>SIN ESTADO</v>
      </c>
      <c r="DO464" t="str">
        <f>IF(N($H464)&lt;19,"",IF(DI464="","",DI464+31))</f>
        <v/>
      </c>
      <c r="DP464" t="str">
        <f>IF(DO464="","",TODAY()-DO464)</f>
        <v/>
      </c>
      <c r="DS464" t="str">
        <f>IF(DO464="","SIN ESTADO",IF(DQ464&lt;&gt;"","PAGA",IF(DP464&gt;0,"VENCIDA",IF(DP464&gt;=-5,"POR VENCER","AL DÍA"))))</f>
        <v>SIN ESTADO</v>
      </c>
      <c r="DU464" t="str">
        <f>IF(N($H464)&lt;20,"",IF(DO464="","",DO464+31))</f>
        <v/>
      </c>
      <c r="DV464" t="str">
        <f>IF(DU464="","",TODAY()-DU464)</f>
        <v/>
      </c>
      <c r="DY464" t="str">
        <f>IF(DU464="","SIN ESTADO",IF(DW464&lt;&gt;"","PAGA",IF(DV464&gt;0,"VENCIDA",IF(DV464&gt;=-5,"POR VENCER","AL DÍA"))))</f>
        <v>SIN ESTADO</v>
      </c>
      <c r="EA464" t="str">
        <f>IF(N($H464)&lt;21,"",IF(DU464="","",DU464+31))</f>
        <v/>
      </c>
      <c r="EB464" t="str">
        <f>IF(EA464="","",TODAY()-EA464)</f>
        <v/>
      </c>
      <c r="EE464" t="str">
        <f>IF(EA464="","SIN ESTADO",IF(EC464&lt;&gt;"","PAGA",IF(EB464&gt;0,"VENCIDA",IF(EB464&gt;=-5,"POR VENCER","AL DÍA"))))</f>
        <v>SIN ESTADO</v>
      </c>
      <c r="EG464" t="str">
        <f>IF(N($H464)&lt;22,"",IF(EA464="","",EA464+31))</f>
        <v/>
      </c>
      <c r="EH464" t="str">
        <f>IF(EG464="","",TODAY()-EG464)</f>
        <v/>
      </c>
      <c r="EK464" t="str">
        <f>IF(EG464="","SIN ESTADO",IF(EI464&lt;&gt;"","PAGA",IF(EH464&gt;0,"VENCIDA",IF(EH464&gt;=-5,"POR VENCER","AL DÍA"))))</f>
        <v>SIN ESTADO</v>
      </c>
      <c r="EM464" t="str">
        <f>IF(N($H464)&lt;23,"",IF(EG464="","",EG464+31))</f>
        <v/>
      </c>
      <c r="EN464" t="str">
        <f>IF(EM464="","",TODAY()-EM464)</f>
        <v/>
      </c>
      <c r="EQ464" t="str">
        <f>IF(EM464="","SIN ESTADO",IF(EO464&lt;&gt;"","PAGA",IF(EN464&gt;0,"VENCIDA",IF(EN464&gt;=-5,"POR VENCER","AL DÍA"))))</f>
        <v>SIN ESTADO</v>
      </c>
      <c r="ES464" t="str">
        <f>IF(N($H464)&lt;24,"",IF(EM464="","",EM464+31))</f>
        <v/>
      </c>
      <c r="ET464" t="str">
        <f>IF(ES464="","",TODAY()-ES464)</f>
        <v/>
      </c>
      <c r="EW464" t="str">
        <f>IF(ES464="","SIN ESTADO",IF(EU464&lt;&gt;"","PAGA",IF(ET464&gt;0,"VENCIDA",IF(ET464&gt;=-5,"POR VENCER","AL DÍA"))))</f>
        <v>SIN ESTADO</v>
      </c>
      <c r="EY464" t="str">
        <f>IF(N($H464)&lt;25,"",IF(ES464="","",ES464+31))</f>
        <v/>
      </c>
      <c r="EZ464" t="str">
        <f>IF(EY464="","",TODAY()-EY464)</f>
        <v/>
      </c>
      <c r="FC464" t="str">
        <f>IF(EY464="","SIN ESTADO",IF(FA464&lt;&gt;"","PAGA",IF(EZ464&gt;0,"VENCIDA",IF(EZ464&gt;=-5,"POR VENCER","AL DÍA"))))</f>
        <v>SIN ESTADO</v>
      </c>
      <c r="FE464" t="str">
        <f>IF(N($H464)&lt;26,"",IF(EY464="","",EY464+31))</f>
        <v/>
      </c>
      <c r="FF464" t="str">
        <f>IF(FE464="","",TODAY()-FE464)</f>
        <v/>
      </c>
      <c r="FI464" t="str">
        <f>IF(FE464="","SIN ESTADO",IF(FG464&lt;&gt;"","PAGA",IF(FF464&gt;0,"VENCIDA",IF(FF464&gt;=-5,"POR VENCER","AL DÍA"))))</f>
        <v>SIN ESTADO</v>
      </c>
      <c r="FK464" t="str">
        <f>IF(N($H464)&lt;27,"",IF(FE464="","",FE464+31))</f>
        <v/>
      </c>
      <c r="FL464" t="str">
        <f>IF(FK464="","",TODAY()-FK464)</f>
        <v/>
      </c>
      <c r="FO464" t="str">
        <f>IF(FK464="","SIN ESTADO",IF(FM464&lt;&gt;"","PAGA",IF(FL464&gt;0,"VENCIDA",IF(FL464&gt;=-5,"POR VENCER","AL DÍA"))))</f>
        <v>SIN ESTADO</v>
      </c>
      <c r="FQ464" t="str">
        <f>IF(N($H464)&lt;28,"",IF(FK464="","",FK464+31))</f>
        <v/>
      </c>
      <c r="FR464" t="str">
        <f>IF(FQ464="","",TODAY()-FQ464)</f>
        <v/>
      </c>
      <c r="FU464" t="str">
        <f>IF(FQ464="","SIN ESTADO",IF(FS464&lt;&gt;"","PAGA",IF(FR464&gt;0,"VENCIDA",IF(FR464&gt;=-5,"POR VENCER","AL DÍA"))))</f>
        <v>SIN ESTADO</v>
      </c>
      <c r="FW464" t="str">
        <f>IF(N($H464)&lt;29,"",IF(FQ464="","",FQ464+31))</f>
        <v/>
      </c>
      <c r="FX464" t="str">
        <f>IF(FW464="","",TODAY()-FW464)</f>
        <v/>
      </c>
      <c r="GA464" t="str">
        <f>IF(FW464="","SIN ESTADO",IF(FY464&lt;&gt;"","PAGA",IF(FX464&gt;0,"VENCIDA",IF(FX464&gt;=-5,"POR VENCER","AL DÍA"))))</f>
        <v>SIN ESTADO</v>
      </c>
      <c r="GC464" t="str">
        <f>IF(N($H464)&lt;30,"",IF(FW464="","",FW464+31))</f>
        <v/>
      </c>
      <c r="GD464" t="str">
        <f>IF(GC464="","",TODAY()-GC464)</f>
        <v/>
      </c>
      <c r="GG464" t="str">
        <f>IF(GC464="","SIN ESTADO",IF(GE464&lt;&gt;"","PAGA",IF(GD464&gt;0,"VENCIDA",IF(GD464&gt;=-5,"POR VENCER","AL DÍA"))))</f>
        <v>SIN ESTADO</v>
      </c>
      <c r="GI464" t="str">
        <f>IF(N($H464)&lt;31,"",IF(GC464="","",GC464+31))</f>
        <v/>
      </c>
      <c r="GJ464" t="str">
        <f>IF(GI464="","",TODAY()-GI464)</f>
        <v/>
      </c>
      <c r="GM464" t="str">
        <f>IF(GI464="","SIN ESTADO",IF(GK464&lt;&gt;"","PAGA",IF(GJ464&gt;0,"VENCIDA",IF(GJ464&gt;=-5,"POR VENCER","AL DÍA"))))</f>
        <v>SIN ESTADO</v>
      </c>
      <c r="GO464" t="str">
        <f>IF(N($H464)&lt;32,"",IF(GI464="","",GI464+31))</f>
        <v/>
      </c>
      <c r="GP464" t="str">
        <f>IF(GO464="","",TODAY()-GO464)</f>
        <v/>
      </c>
      <c r="GS464" t="str">
        <f>IF(GO464="","SIN ESTADO",IF(GQ464&lt;&gt;"","PAGA",IF(GP464&gt;0,"VENCIDA",IF(GP464&gt;=-5,"POR VENCER","AL DÍA"))))</f>
        <v>SIN ESTADO</v>
      </c>
      <c r="GU464" t="str">
        <f>IF(N($H464)&lt;33,"",IF(GO464="","",GO464+31))</f>
        <v/>
      </c>
      <c r="GV464" t="str">
        <f>IF(GU464="","",TODAY()-GU464)</f>
        <v/>
      </c>
      <c r="GY464" t="str">
        <f>IF(GU464="","SIN ESTADO",IF(GW464&lt;&gt;"","PAGA",IF(GV464&gt;0,"VENCIDA",IF(GV464&gt;=-5,"POR VENCER","AL DÍA"))))</f>
        <v>SIN ESTADO</v>
      </c>
      <c r="HA464" t="str">
        <f>IF(N($H464)&lt;34,"",IF(GU464="","",GU464+31))</f>
        <v/>
      </c>
      <c r="HB464" t="str">
        <f>IF(HA464="","",TODAY()-HA464)</f>
        <v/>
      </c>
      <c r="HE464" t="str">
        <f>IF(HA464="","SIN ESTADO",IF(HC464&lt;&gt;"","PAGA",IF(HB464&gt;0,"VENCIDA",IF(HB464&gt;=-5,"POR VENCER","AL DÍA"))))</f>
        <v>SIN ESTADO</v>
      </c>
      <c r="HG464" t="str">
        <f>IF(N($H464)&lt;35,"",IF(HA464="","",HA464+31))</f>
        <v/>
      </c>
      <c r="HH464" t="str">
        <f>IF(HG464="","",TODAY()-HG464)</f>
        <v/>
      </c>
      <c r="HK464" t="str">
        <f>IF(HG464="","SIN ESTADO",IF(HI464&lt;&gt;"","PAGA",IF(HH464&gt;0,"VENCIDA",IF(HH464&gt;=-5,"POR VENCER","AL DÍA"))))</f>
        <v>SIN ESTADO</v>
      </c>
      <c r="HM464" t="str">
        <f>IF(N($H464)&lt;36,"",IF(HG464="","",HG464+31))</f>
        <v/>
      </c>
      <c r="HN464" t="str">
        <f>IF(HM464="","",TODAY()-HM464)</f>
        <v/>
      </c>
      <c r="HQ464" t="str">
        <f>IF(HM464="","SIN ESTADO",IF(HO464&lt;&gt;"","PAGA",IF(HN464&gt;0,"VENCIDA",IF(HN464&gt;=-5,"POR VENCER","AL DÍA"))))</f>
        <v>SIN ESTADO</v>
      </c>
      <c r="HS464">
        <f>N464+T464+Z464+AF464+AL464+AR464+AX464+BD464+BJ464+BP464+BV464+CB464+CH464+CN464+CT464+CZ464+DF464+DL464+DR464+DX464+ED464+EJ464+EP464+EV464+FB464+FH464+FN464+FT464+FZ464+GF464+GL464+GR464+GX464+HD464+HJ464+HP464</f>
        <v>0</v>
      </c>
      <c r="HU464">
        <f>IFERROR(N($J464),0)</f>
        <v>0</v>
      </c>
      <c r="HW464">
        <f>SUMPRODUCT((MOD(COLUMN($M464:$HR464)-COLUMN($M464),6)=0)*ISNUMBER($M464:$HR464)*($M464:$HR464&gt;=RESUMEN!$C$26)*($M464:$HR464&lt;=RESUMEN!$C$27)*IFERROR(N($N464:$HS464),0))</f>
        <v>0</v>
      </c>
      <c r="HX464">
        <f>SUMPRODUCT((MOD(COLUMN($M464:$HR464)-COLUMN($M464),6)=0)*ISNUMBER($M464:$HR464)*($M464:$HR464&gt;=RESUMEN!$C$26)*($M464:$HR464&lt;=RESUMEN!$C$27))</f>
        <v>0</v>
      </c>
    </row>
    <row r="465">
      <c r="B465">
        <f>VENTAS!A464</f>
        <v>462</v>
      </c>
      <c r="C465" t="str">
        <f>VENTAS!B464</f>
        <v xml:space="preserve">LC2 - 43 - 3 </v>
      </c>
      <c r="D465" t="str">
        <f>VENTAS!C463</f>
        <v>EN NEGOCIACIÓN</v>
      </c>
      <c r="E465">
        <f>VENTAS!D464</f>
        <v>28000000</v>
      </c>
      <c r="F465">
        <f>VENTAS!J464</f>
        <v>28000000</v>
      </c>
      <c r="G465">
        <f>VENTAS!F464</f>
        <v>0</v>
      </c>
      <c r="H465">
        <f>VENTAS!K464</f>
        <v>0</v>
      </c>
      <c r="I465">
        <f>VENTAS!M464</f>
        <v>0</v>
      </c>
      <c r="J465">
        <f>VENTAS!L464</f>
        <v>0</v>
      </c>
      <c r="K465" t="str">
        <f>IF(N($H465)&lt;1,"",$G465+31)</f>
        <v/>
      </c>
      <c r="L465" t="str">
        <f>IF(K465="","",TODAY()-K465)</f>
        <v/>
      </c>
      <c r="O465" t="str">
        <f>IF(K465="","SIN ESTADO",IF(M465&lt;&gt;"","PAGA",IF(L465&gt;0,"VENCIDA",IF(L465&gt;=-5,"POR VENCER","AL DÍA"))))</f>
        <v>SIN ESTADO</v>
      </c>
      <c r="Q465" t="str">
        <f>IF(N($H465)&lt;2,"",IF(K465="","",K465+31))</f>
        <v/>
      </c>
      <c r="R465" t="str">
        <f>IF(Q465="","",TODAY()-Q465)</f>
        <v/>
      </c>
      <c r="U465" t="str">
        <f>IF(Q465="","SIN ESTADO",IF(S465&lt;&gt;"","PAGA",IF(R465&gt;0,"VENCIDA",IF(R465&gt;=-5,"POR VENCER","AL DÍA"))))</f>
        <v>SIN ESTADO</v>
      </c>
      <c r="W465" t="str">
        <f>IF(N($H465)&lt;3,"",IF(Q465="","",Q465+31))</f>
        <v/>
      </c>
      <c r="X465" t="str">
        <f>IF(W465="","",TODAY()-W465)</f>
        <v/>
      </c>
      <c r="AA465" t="str">
        <f>IF(W465="","SIN ESTADO",IF(Y465&lt;&gt;"","PAGA",IF(X465&gt;0,"VENCIDA",IF(X465&gt;=-5,"POR VENCER","AL DÍA"))))</f>
        <v>SIN ESTADO</v>
      </c>
      <c r="AC465" t="str">
        <f>IF(N($H465)&lt;4,"",IF(W465="","",W465+31))</f>
        <v/>
      </c>
      <c r="AD465" t="str">
        <f>IF(AC465="","",TODAY()-AC465)</f>
        <v/>
      </c>
      <c r="AG465" t="str">
        <f>IF(AC465="","SIN ESTADO",IF(AE465&lt;&gt;"","PAGA",IF(AD465&gt;0,"VENCIDA",IF(AD465&gt;=-5,"POR VENCER","AL DÍA"))))</f>
        <v>SIN ESTADO</v>
      </c>
      <c r="AI465" t="str">
        <f>IF(N($H465)&lt;5,"",IF(AC465="","",AC465+31))</f>
        <v/>
      </c>
      <c r="AJ465" t="str">
        <f>IF(AI465="","",TODAY()-AI465)</f>
        <v/>
      </c>
      <c r="AM465" t="str">
        <f>IF(AI465="","SIN ESTADO",IF(AK465&lt;&gt;"","PAGA",IF(AJ465&gt;0,"VENCIDA",IF(AJ465&gt;=-5,"POR VENCER","AL DÍA"))))</f>
        <v>SIN ESTADO</v>
      </c>
      <c r="AO465" t="str">
        <f>IF(N($H465)&lt;6,"",IF(AI465="","",AI465+31))</f>
        <v/>
      </c>
      <c r="AP465" t="str">
        <f>IF(AO465="","",TODAY()-AO465)</f>
        <v/>
      </c>
      <c r="AS465" t="str">
        <f>IF(AO465="","SIN ESTADO",IF(AQ465&lt;&gt;"","PAGA",IF(AP465&gt;0,"VENCIDA",IF(AP465&gt;=-5,"POR VENCER","AL DÍA"))))</f>
        <v>SIN ESTADO</v>
      </c>
      <c r="AU465" t="str">
        <f>IF(N($H465)&lt;7,"",IF(AO465="","",AO465+31))</f>
        <v/>
      </c>
      <c r="AV465" t="str">
        <f>IF(AU465="","",TODAY()-AU465)</f>
        <v/>
      </c>
      <c r="AY465" t="str">
        <f>IF(AU465="","SIN ESTADO",IF(AW465&lt;&gt;"","PAGA",IF(AV465&gt;0,"VENCIDA",IF(AV465&gt;=-5,"POR VENCER","AL DÍA"))))</f>
        <v>SIN ESTADO</v>
      </c>
      <c r="BA465" t="str">
        <f>IF(N($H465)&lt;8,"",IF(AU465="","",AU465+31))</f>
        <v/>
      </c>
      <c r="BB465" t="str">
        <f>IF(BA465="","",TODAY()-BA465)</f>
        <v/>
      </c>
      <c r="BE465" t="str">
        <f>IF(BA465="","SIN ESTADO",IF(BC465&lt;&gt;"","PAGA",IF(BB465&gt;0,"VENCIDA",IF(BB465&gt;=-5,"POR VENCER","AL DÍA"))))</f>
        <v>SIN ESTADO</v>
      </c>
      <c r="BG465" t="str">
        <f>IF(N($H465)&lt;9,"",IF(BA465="","",BA465+31))</f>
        <v/>
      </c>
      <c r="BH465" t="str">
        <f>IF(BG465="","",TODAY()-BG465)</f>
        <v/>
      </c>
      <c r="BK465" t="str">
        <f>IF(BG465="","SIN ESTADO",IF(BI465&lt;&gt;"","PAGA",IF(BH465&gt;0,"VENCIDA",IF(BH465&gt;=-5,"POR VENCER","AL DÍA"))))</f>
        <v>SIN ESTADO</v>
      </c>
      <c r="BM465" t="str">
        <f>IF(N($H465)&lt;10,"",IF(BG465="","",BG465+31))</f>
        <v/>
      </c>
      <c r="BN465" t="str">
        <f>IF(BM465="","",TODAY()-BM465)</f>
        <v/>
      </c>
      <c r="BQ465" t="str">
        <f>IF(BM465="","SIN ESTADO",IF(BO465&lt;&gt;"","PAGA",IF(BN465&gt;0,"VENCIDA",IF(BN465&gt;=-5,"POR VENCER","AL DÍA"))))</f>
        <v>SIN ESTADO</v>
      </c>
      <c r="BS465" t="str">
        <f>IF(N($H465)&lt;11,"",IF(BM465="","",BM465+31))</f>
        <v/>
      </c>
      <c r="BT465" t="str">
        <f>IF(BS465="","",TODAY()-BS465)</f>
        <v/>
      </c>
      <c r="BW465" t="str">
        <f>IF(BS465="","SIN ESTADO",IF(BU465&lt;&gt;"","PAGA",IF(BT465&gt;0,"VENCIDA",IF(BT465&gt;=-5,"POR VENCER","AL DÍA"))))</f>
        <v>SIN ESTADO</v>
      </c>
      <c r="BY465" t="str">
        <f>IF(N($H465)&lt;12,"",IF(BS465="","",BS465+31))</f>
        <v/>
      </c>
      <c r="BZ465" t="str">
        <f>IF(BY465="","",TODAY()-BY465)</f>
        <v/>
      </c>
      <c r="CC465" t="str">
        <f>IF(BY465="","SIN ESTADO",IF(CA465&lt;&gt;"","PAGA",IF(BZ465&gt;0,"VENCIDA",IF(BZ465&gt;=-5,"POR VENCER","AL DÍA"))))</f>
        <v>SIN ESTADO</v>
      </c>
      <c r="CE465" t="str">
        <f>IF(N($H465)&lt;13,"",IF(BY465="","",BY465+31))</f>
        <v/>
      </c>
      <c r="CF465" t="str">
        <f>IF(CE465="","",TODAY()-CE465)</f>
        <v/>
      </c>
      <c r="CI465" t="str">
        <f>IF(CE465="","SIN ESTADO",IF(CG465&lt;&gt;"","PAGA",IF(CF465&gt;0,"VENCIDA",IF(CF465&gt;=-5,"POR VENCER","AL DÍA"))))</f>
        <v>SIN ESTADO</v>
      </c>
      <c r="CK465" t="str">
        <f>IF(N($H465)&lt;14,"",IF(CE465="","",CE465+31))</f>
        <v/>
      </c>
      <c r="CL465" t="str">
        <f>IF(CK465="","",TODAY()-CK465)</f>
        <v/>
      </c>
      <c r="CO465" t="str">
        <f>IF(CK465="","SIN ESTADO",IF(CM465&lt;&gt;"","PAGA",IF(CL465&gt;0,"VENCIDA",IF(CL465&gt;=-5,"POR VENCER","AL DÍA"))))</f>
        <v>SIN ESTADO</v>
      </c>
      <c r="CQ465" t="str">
        <f>IF(N($H465)&lt;15,"",IF(CK465="","",CK465+31))</f>
        <v/>
      </c>
      <c r="CR465" t="str">
        <f>IF(CQ465="","",TODAY()-CQ465)</f>
        <v/>
      </c>
      <c r="CU465" t="str">
        <f>IF(CQ465="","SIN ESTADO",IF(CS465&lt;&gt;"","PAGA",IF(CR465&gt;0,"VENCIDA",IF(CR465&gt;=-5,"POR VENCER","AL DÍA"))))</f>
        <v>SIN ESTADO</v>
      </c>
      <c r="CW465" t="str">
        <f>IF(N($H465)&lt;16,"",IF(CQ465="","",CQ465+31))</f>
        <v/>
      </c>
      <c r="CX465" t="str">
        <f>IF(CW465="","",TODAY()-CW465)</f>
        <v/>
      </c>
      <c r="DA465" t="str">
        <f>IF(CW465="","SIN ESTADO",IF(CY465&lt;&gt;"","PAGA",IF(CX465&gt;0,"VENCIDA",IF(CX465&gt;=-5,"POR VENCER","AL DÍA"))))</f>
        <v>SIN ESTADO</v>
      </c>
      <c r="DC465" t="str">
        <f>IF(N($H465)&lt;17,"",IF(CW465="","",CW465+31))</f>
        <v/>
      </c>
      <c r="DD465" t="str">
        <f>IF(DC465="","",TODAY()-DC465)</f>
        <v/>
      </c>
      <c r="DG465" t="str">
        <f>IF(DC465="","SIN ESTADO",IF(DE465&lt;&gt;"","PAGA",IF(DD465&gt;0,"VENCIDA",IF(DD465&gt;=-5,"POR VENCER","AL DÍA"))))</f>
        <v>SIN ESTADO</v>
      </c>
      <c r="DI465" t="str">
        <f>IF(N($H465)&lt;18,"",IF(DC465="","",DC465+31))</f>
        <v/>
      </c>
      <c r="DJ465" t="str">
        <f>IF(DI465="","",TODAY()-DI465)</f>
        <v/>
      </c>
      <c r="DM465" t="str">
        <f>IF(DI465="","SIN ESTADO",IF(DK465&lt;&gt;"","PAGA",IF(DJ465&gt;0,"VENCIDA",IF(DJ465&gt;=-5,"POR VENCER","AL DÍA"))))</f>
        <v>SIN ESTADO</v>
      </c>
      <c r="DO465" t="str">
        <f>IF(N($H465)&lt;19,"",IF(DI465="","",DI465+31))</f>
        <v/>
      </c>
      <c r="DP465" t="str">
        <f>IF(DO465="","",TODAY()-DO465)</f>
        <v/>
      </c>
      <c r="DS465" t="str">
        <f>IF(DO465="","SIN ESTADO",IF(DQ465&lt;&gt;"","PAGA",IF(DP465&gt;0,"VENCIDA",IF(DP465&gt;=-5,"POR VENCER","AL DÍA"))))</f>
        <v>SIN ESTADO</v>
      </c>
      <c r="DU465" t="str">
        <f>IF(N($H465)&lt;20,"",IF(DO465="","",DO465+31))</f>
        <v/>
      </c>
      <c r="DV465" t="str">
        <f>IF(DU465="","",TODAY()-DU465)</f>
        <v/>
      </c>
      <c r="DY465" t="str">
        <f>IF(DU465="","SIN ESTADO",IF(DW465&lt;&gt;"","PAGA",IF(DV465&gt;0,"VENCIDA",IF(DV465&gt;=-5,"POR VENCER","AL DÍA"))))</f>
        <v>SIN ESTADO</v>
      </c>
      <c r="EA465" t="str">
        <f>IF(N($H465)&lt;21,"",IF(DU465="","",DU465+31))</f>
        <v/>
      </c>
      <c r="EB465" t="str">
        <f>IF(EA465="","",TODAY()-EA465)</f>
        <v/>
      </c>
      <c r="EE465" t="str">
        <f>IF(EA465="","SIN ESTADO",IF(EC465&lt;&gt;"","PAGA",IF(EB465&gt;0,"VENCIDA",IF(EB465&gt;=-5,"POR VENCER","AL DÍA"))))</f>
        <v>SIN ESTADO</v>
      </c>
      <c r="EG465" t="str">
        <f>IF(N($H465)&lt;22,"",IF(EA465="","",EA465+31))</f>
        <v/>
      </c>
      <c r="EH465" t="str">
        <f>IF(EG465="","",TODAY()-EG465)</f>
        <v/>
      </c>
      <c r="EK465" t="str">
        <f>IF(EG465="","SIN ESTADO",IF(EI465&lt;&gt;"","PAGA",IF(EH465&gt;0,"VENCIDA",IF(EH465&gt;=-5,"POR VENCER","AL DÍA"))))</f>
        <v>SIN ESTADO</v>
      </c>
      <c r="EM465" t="str">
        <f>IF(N($H465)&lt;23,"",IF(EG465="","",EG465+31))</f>
        <v/>
      </c>
      <c r="EN465" t="str">
        <f>IF(EM465="","",TODAY()-EM465)</f>
        <v/>
      </c>
      <c r="EQ465" t="str">
        <f>IF(EM465="","SIN ESTADO",IF(EO465&lt;&gt;"","PAGA",IF(EN465&gt;0,"VENCIDA",IF(EN465&gt;=-5,"POR VENCER","AL DÍA"))))</f>
        <v>SIN ESTADO</v>
      </c>
      <c r="ES465" t="str">
        <f>IF(N($H465)&lt;24,"",IF(EM465="","",EM465+31))</f>
        <v/>
      </c>
      <c r="ET465" t="str">
        <f>IF(ES465="","",TODAY()-ES465)</f>
        <v/>
      </c>
      <c r="EW465" t="str">
        <f>IF(ES465="","SIN ESTADO",IF(EU465&lt;&gt;"","PAGA",IF(ET465&gt;0,"VENCIDA",IF(ET465&gt;=-5,"POR VENCER","AL DÍA"))))</f>
        <v>SIN ESTADO</v>
      </c>
      <c r="EY465" t="str">
        <f>IF(N($H465)&lt;25,"",IF(ES465="","",ES465+31))</f>
        <v/>
      </c>
      <c r="EZ465" t="str">
        <f>IF(EY465="","",TODAY()-EY465)</f>
        <v/>
      </c>
      <c r="FC465" t="str">
        <f>IF(EY465="","SIN ESTADO",IF(FA465&lt;&gt;"","PAGA",IF(EZ465&gt;0,"VENCIDA",IF(EZ465&gt;=-5,"POR VENCER","AL DÍA"))))</f>
        <v>SIN ESTADO</v>
      </c>
      <c r="FE465" t="str">
        <f>IF(N($H465)&lt;26,"",IF(EY465="","",EY465+31))</f>
        <v/>
      </c>
      <c r="FF465" t="str">
        <f>IF(FE465="","",TODAY()-FE465)</f>
        <v/>
      </c>
      <c r="FI465" t="str">
        <f>IF(FE465="","SIN ESTADO",IF(FG465&lt;&gt;"","PAGA",IF(FF465&gt;0,"VENCIDA",IF(FF465&gt;=-5,"POR VENCER","AL DÍA"))))</f>
        <v>SIN ESTADO</v>
      </c>
      <c r="FK465" t="str">
        <f>IF(N($H465)&lt;27,"",IF(FE465="","",FE465+31))</f>
        <v/>
      </c>
      <c r="FL465" t="str">
        <f>IF(FK465="","",TODAY()-FK465)</f>
        <v/>
      </c>
      <c r="FO465" t="str">
        <f>IF(FK465="","SIN ESTADO",IF(FM465&lt;&gt;"","PAGA",IF(FL465&gt;0,"VENCIDA",IF(FL465&gt;=-5,"POR VENCER","AL DÍA"))))</f>
        <v>SIN ESTADO</v>
      </c>
      <c r="FQ465" t="str">
        <f>IF(N($H465)&lt;28,"",IF(FK465="","",FK465+31))</f>
        <v/>
      </c>
      <c r="FR465" t="str">
        <f>IF(FQ465="","",TODAY()-FQ465)</f>
        <v/>
      </c>
      <c r="FU465" t="str">
        <f>IF(FQ465="","SIN ESTADO",IF(FS465&lt;&gt;"","PAGA",IF(FR465&gt;0,"VENCIDA",IF(FR465&gt;=-5,"POR VENCER","AL DÍA"))))</f>
        <v>SIN ESTADO</v>
      </c>
      <c r="FW465" t="str">
        <f>IF(N($H465)&lt;29,"",IF(FQ465="","",FQ465+31))</f>
        <v/>
      </c>
      <c r="FX465" t="str">
        <f>IF(FW465="","",TODAY()-FW465)</f>
        <v/>
      </c>
      <c r="GA465" t="str">
        <f>IF(FW465="","SIN ESTADO",IF(FY465&lt;&gt;"","PAGA",IF(FX465&gt;0,"VENCIDA",IF(FX465&gt;=-5,"POR VENCER","AL DÍA"))))</f>
        <v>SIN ESTADO</v>
      </c>
      <c r="GC465" t="str">
        <f>IF(N($H465)&lt;30,"",IF(FW465="","",FW465+31))</f>
        <v/>
      </c>
      <c r="GD465" t="str">
        <f>IF(GC465="","",TODAY()-GC465)</f>
        <v/>
      </c>
      <c r="GG465" t="str">
        <f>IF(GC465="","SIN ESTADO",IF(GE465&lt;&gt;"","PAGA",IF(GD465&gt;0,"VENCIDA",IF(GD465&gt;=-5,"POR VENCER","AL DÍA"))))</f>
        <v>SIN ESTADO</v>
      </c>
      <c r="GI465" t="str">
        <f>IF(N($H465)&lt;31,"",IF(GC465="","",GC465+31))</f>
        <v/>
      </c>
      <c r="GJ465" t="str">
        <f>IF(GI465="","",TODAY()-GI465)</f>
        <v/>
      </c>
      <c r="GM465" t="str">
        <f>IF(GI465="","SIN ESTADO",IF(GK465&lt;&gt;"","PAGA",IF(GJ465&gt;0,"VENCIDA",IF(GJ465&gt;=-5,"POR VENCER","AL DÍA"))))</f>
        <v>SIN ESTADO</v>
      </c>
      <c r="GO465" t="str">
        <f>IF(N($H465)&lt;32,"",IF(GI465="","",GI465+31))</f>
        <v/>
      </c>
      <c r="GP465" t="str">
        <f>IF(GO465="","",TODAY()-GO465)</f>
        <v/>
      </c>
      <c r="GS465" t="str">
        <f>IF(GO465="","SIN ESTADO",IF(GQ465&lt;&gt;"","PAGA",IF(GP465&gt;0,"VENCIDA",IF(GP465&gt;=-5,"POR VENCER","AL DÍA"))))</f>
        <v>SIN ESTADO</v>
      </c>
      <c r="GU465" t="str">
        <f>IF(N($H465)&lt;33,"",IF(GO465="","",GO465+31))</f>
        <v/>
      </c>
      <c r="GV465" t="str">
        <f>IF(GU465="","",TODAY()-GU465)</f>
        <v/>
      </c>
      <c r="GY465" t="str">
        <f>IF(GU465="","SIN ESTADO",IF(GW465&lt;&gt;"","PAGA",IF(GV465&gt;0,"VENCIDA",IF(GV465&gt;=-5,"POR VENCER","AL DÍA"))))</f>
        <v>SIN ESTADO</v>
      </c>
      <c r="HA465" t="str">
        <f>IF(N($H465)&lt;34,"",IF(GU465="","",GU465+31))</f>
        <v/>
      </c>
      <c r="HB465" t="str">
        <f>IF(HA465="","",TODAY()-HA465)</f>
        <v/>
      </c>
      <c r="HE465" t="str">
        <f>IF(HA465="","SIN ESTADO",IF(HC465&lt;&gt;"","PAGA",IF(HB465&gt;0,"VENCIDA",IF(HB465&gt;=-5,"POR VENCER","AL DÍA"))))</f>
        <v>SIN ESTADO</v>
      </c>
      <c r="HG465" t="str">
        <f>IF(N($H465)&lt;35,"",IF(HA465="","",HA465+31))</f>
        <v/>
      </c>
      <c r="HH465" t="str">
        <f>IF(HG465="","",TODAY()-HG465)</f>
        <v/>
      </c>
      <c r="HK465" t="str">
        <f>IF(HG465="","SIN ESTADO",IF(HI465&lt;&gt;"","PAGA",IF(HH465&gt;0,"VENCIDA",IF(HH465&gt;=-5,"POR VENCER","AL DÍA"))))</f>
        <v>SIN ESTADO</v>
      </c>
      <c r="HM465" t="str">
        <f>IF(N($H465)&lt;36,"",IF(HG465="","",HG465+31))</f>
        <v/>
      </c>
      <c r="HN465" t="str">
        <f>IF(HM465="","",TODAY()-HM465)</f>
        <v/>
      </c>
      <c r="HQ465" t="str">
        <f>IF(HM465="","SIN ESTADO",IF(HO465&lt;&gt;"","PAGA",IF(HN465&gt;0,"VENCIDA",IF(HN465&gt;=-5,"POR VENCER","AL DÍA"))))</f>
        <v>SIN ESTADO</v>
      </c>
      <c r="HS465">
        <f>N465+T465+Z465+AF465+AL465+AR465+AX465+BD465+BJ465+BP465+BV465+CB465+CH465+CN465+CT465+CZ465+DF465+DL465+DR465+DX465+ED465+EJ465+EP465+EV465+FB465+FH465+FN465+FT465+FZ465+GF465+GL465+GR465+GX465+HD465+HJ465+HP465</f>
        <v>0</v>
      </c>
      <c r="HU465">
        <f>IFERROR(N($J465),0)</f>
        <v>0</v>
      </c>
      <c r="HW465">
        <f>SUMPRODUCT((MOD(COLUMN($M465:$HR465)-COLUMN($M465),6)=0)*ISNUMBER($M465:$HR465)*($M465:$HR465&gt;=RESUMEN!$C$26)*($M465:$HR465&lt;=RESUMEN!$C$27)*IFERROR(N($N465:$HS465),0))</f>
        <v>0</v>
      </c>
      <c r="HX465">
        <f>SUMPRODUCT((MOD(COLUMN($M465:$HR465)-COLUMN($M465),6)=0)*ISNUMBER($M465:$HR465)*($M465:$HR465&gt;=RESUMEN!$C$26)*($M465:$HR465&lt;=RESUMEN!$C$27))</f>
        <v>0</v>
      </c>
    </row>
    <row r="466">
      <c r="B466">
        <f>VENTAS!A465</f>
        <v>463</v>
      </c>
      <c r="C466" t="str">
        <f>VENTAS!B465</f>
        <v>LC2 - 43 - 4 Y 5</v>
      </c>
      <c r="D466" t="str">
        <f>VENTAS!C465</f>
        <v>VENDIDO</v>
      </c>
      <c r="E466">
        <f>VENTAS!D465</f>
        <v>54000000</v>
      </c>
      <c r="F466">
        <f>VENTAS!J465</f>
        <v>46000000</v>
      </c>
      <c r="G466">
        <f>VENTAS!F465</f>
        <v>46158</v>
      </c>
      <c r="H466">
        <f>VENTAS!K465</f>
        <v>0</v>
      </c>
      <c r="I466" t="str">
        <f>VENTAS!M465</f>
        <v xml:space="preserve">20 DE CADA MES </v>
      </c>
      <c r="J466">
        <f>VENTAS!L465</f>
        <v>1916000</v>
      </c>
      <c r="K466" t="str">
        <f>IF(N($H466)&lt;1,"",$G466+31)</f>
        <v/>
      </c>
      <c r="L466" t="str">
        <f>IF(K466="","",TODAY()-K466)</f>
        <v/>
      </c>
      <c r="O466" t="str">
        <f>IF(K466="","SIN ESTADO",IF(M466&lt;&gt;"","PAGA",IF(L466&gt;0,"VENCIDA",IF(L466&gt;=-5,"POR VENCER","AL DÍA"))))</f>
        <v>SIN ESTADO</v>
      </c>
      <c r="Q466" t="str">
        <f>IF(N($H466)&lt;2,"",IF(K466="","",K466+31))</f>
        <v/>
      </c>
      <c r="R466" t="str">
        <f>IF(Q466="","",TODAY()-Q466)</f>
        <v/>
      </c>
      <c r="U466" t="str">
        <f>IF(Q466="","SIN ESTADO",IF(S466&lt;&gt;"","PAGA",IF(R466&gt;0,"VENCIDA",IF(R466&gt;=-5,"POR VENCER","AL DÍA"))))</f>
        <v>SIN ESTADO</v>
      </c>
      <c r="W466" t="str">
        <f>IF(N($H466)&lt;3,"",IF(Q466="","",Q466+31))</f>
        <v/>
      </c>
      <c r="X466" t="str">
        <f>IF(W466="","",TODAY()-W466)</f>
        <v/>
      </c>
      <c r="AA466" t="str">
        <f>IF(W466="","SIN ESTADO",IF(Y466&lt;&gt;"","PAGA",IF(X466&gt;0,"VENCIDA",IF(X466&gt;=-5,"POR VENCER","AL DÍA"))))</f>
        <v>SIN ESTADO</v>
      </c>
      <c r="AC466" t="str">
        <f>IF(N($H466)&lt;4,"",IF(W466="","",W466+31))</f>
        <v/>
      </c>
      <c r="AD466" t="str">
        <f>IF(AC466="","",TODAY()-AC466)</f>
        <v/>
      </c>
      <c r="AG466" t="str">
        <f>IF(AC466="","SIN ESTADO",IF(AE466&lt;&gt;"","PAGA",IF(AD466&gt;0,"VENCIDA",IF(AD466&gt;=-5,"POR VENCER","AL DÍA"))))</f>
        <v>SIN ESTADO</v>
      </c>
      <c r="AI466" t="str">
        <f>IF(N($H466)&lt;5,"",IF(AC466="","",AC466+31))</f>
        <v/>
      </c>
      <c r="AJ466" t="str">
        <f>IF(AI466="","",TODAY()-AI466)</f>
        <v/>
      </c>
      <c r="AM466" t="str">
        <f>IF(AI466="","SIN ESTADO",IF(AK466&lt;&gt;"","PAGA",IF(AJ466&gt;0,"VENCIDA",IF(AJ466&gt;=-5,"POR VENCER","AL DÍA"))))</f>
        <v>SIN ESTADO</v>
      </c>
      <c r="AO466" t="str">
        <f>IF(N($H466)&lt;6,"",IF(AI466="","",AI466+31))</f>
        <v/>
      </c>
      <c r="AP466" t="str">
        <f>IF(AO466="","",TODAY()-AO466)</f>
        <v/>
      </c>
      <c r="AS466" t="str">
        <f>IF(AO466="","SIN ESTADO",IF(AQ466&lt;&gt;"","PAGA",IF(AP466&gt;0,"VENCIDA",IF(AP466&gt;=-5,"POR VENCER","AL DÍA"))))</f>
        <v>SIN ESTADO</v>
      </c>
      <c r="AU466" t="str">
        <f>IF(N($H466)&lt;7,"",IF(AO466="","",AO466+31))</f>
        <v/>
      </c>
      <c r="AV466" t="str">
        <f>IF(AU466="","",TODAY()-AU466)</f>
        <v/>
      </c>
      <c r="AY466" t="str">
        <f>IF(AU466="","SIN ESTADO",IF(AW466&lt;&gt;"","PAGA",IF(AV466&gt;0,"VENCIDA",IF(AV466&gt;=-5,"POR VENCER","AL DÍA"))))</f>
        <v>SIN ESTADO</v>
      </c>
      <c r="BA466" t="str">
        <f>IF(N($H466)&lt;8,"",IF(AU466="","",AU466+31))</f>
        <v/>
      </c>
      <c r="BB466" t="str">
        <f>IF(BA466="","",TODAY()-BA466)</f>
        <v/>
      </c>
      <c r="BE466" t="str">
        <f>IF(BA466="","SIN ESTADO",IF(BC466&lt;&gt;"","PAGA",IF(BB466&gt;0,"VENCIDA",IF(BB466&gt;=-5,"POR VENCER","AL DÍA"))))</f>
        <v>SIN ESTADO</v>
      </c>
      <c r="BG466" t="str">
        <f>IF(N($H466)&lt;9,"",IF(BA466="","",BA466+31))</f>
        <v/>
      </c>
      <c r="BH466" t="str">
        <f>IF(BG466="","",TODAY()-BG466)</f>
        <v/>
      </c>
      <c r="BK466" t="str">
        <f>IF(BG466="","SIN ESTADO",IF(BI466&lt;&gt;"","PAGA",IF(BH466&gt;0,"VENCIDA",IF(BH466&gt;=-5,"POR VENCER","AL DÍA"))))</f>
        <v>SIN ESTADO</v>
      </c>
      <c r="BM466" t="str">
        <f>IF(N($H466)&lt;10,"",IF(BG466="","",BG466+31))</f>
        <v/>
      </c>
      <c r="BN466" t="str">
        <f>IF(BM466="","",TODAY()-BM466)</f>
        <v/>
      </c>
      <c r="BQ466" t="str">
        <f>IF(BM466="","SIN ESTADO",IF(BO466&lt;&gt;"","PAGA",IF(BN466&gt;0,"VENCIDA",IF(BN466&gt;=-5,"POR VENCER","AL DÍA"))))</f>
        <v>SIN ESTADO</v>
      </c>
      <c r="BS466" t="str">
        <f>IF(N($H466)&lt;11,"",IF(BM466="","",BM466+31))</f>
        <v/>
      </c>
      <c r="BT466" t="str">
        <f>IF(BS466="","",TODAY()-BS466)</f>
        <v/>
      </c>
      <c r="BW466" t="str">
        <f>IF(BS466="","SIN ESTADO",IF(BU466&lt;&gt;"","PAGA",IF(BT466&gt;0,"VENCIDA",IF(BT466&gt;=-5,"POR VENCER","AL DÍA"))))</f>
        <v>SIN ESTADO</v>
      </c>
      <c r="BY466" t="str">
        <f>IF(N($H466)&lt;12,"",IF(BS466="","",BS466+31))</f>
        <v/>
      </c>
      <c r="BZ466" t="str">
        <f>IF(BY466="","",TODAY()-BY466)</f>
        <v/>
      </c>
      <c r="CC466" t="str">
        <f>IF(BY466="","SIN ESTADO",IF(CA466&lt;&gt;"","PAGA",IF(BZ466&gt;0,"VENCIDA",IF(BZ466&gt;=-5,"POR VENCER","AL DÍA"))))</f>
        <v>SIN ESTADO</v>
      </c>
      <c r="CE466" t="str">
        <f>IF(N($H466)&lt;13,"",IF(BY466="","",BY466+31))</f>
        <v/>
      </c>
      <c r="CF466" t="str">
        <f>IF(CE466="","",TODAY()-CE466)</f>
        <v/>
      </c>
      <c r="CI466" t="str">
        <f>IF(CE466="","SIN ESTADO",IF(CG466&lt;&gt;"","PAGA",IF(CF466&gt;0,"VENCIDA",IF(CF466&gt;=-5,"POR VENCER","AL DÍA"))))</f>
        <v>SIN ESTADO</v>
      </c>
      <c r="CK466" t="str">
        <f>IF(N($H466)&lt;14,"",IF(CE466="","",CE466+31))</f>
        <v/>
      </c>
      <c r="CL466" t="str">
        <f>IF(CK466="","",TODAY()-CK466)</f>
        <v/>
      </c>
      <c r="CO466" t="str">
        <f>IF(CK466="","SIN ESTADO",IF(CM466&lt;&gt;"","PAGA",IF(CL466&gt;0,"VENCIDA",IF(CL466&gt;=-5,"POR VENCER","AL DÍA"))))</f>
        <v>SIN ESTADO</v>
      </c>
      <c r="CQ466" t="str">
        <f>IF(N($H466)&lt;15,"",IF(CK466="","",CK466+31))</f>
        <v/>
      </c>
      <c r="CR466" t="str">
        <f>IF(CQ466="","",TODAY()-CQ466)</f>
        <v/>
      </c>
      <c r="CU466" t="str">
        <f>IF(CQ466="","SIN ESTADO",IF(CS466&lt;&gt;"","PAGA",IF(CR466&gt;0,"VENCIDA",IF(CR466&gt;=-5,"POR VENCER","AL DÍA"))))</f>
        <v>SIN ESTADO</v>
      </c>
      <c r="CW466" t="str">
        <f>IF(N($H466)&lt;16,"",IF(CQ466="","",CQ466+31))</f>
        <v/>
      </c>
      <c r="CX466" t="str">
        <f>IF(CW466="","",TODAY()-CW466)</f>
        <v/>
      </c>
      <c r="DA466" t="str">
        <f>IF(CW466="","SIN ESTADO",IF(CY466&lt;&gt;"","PAGA",IF(CX466&gt;0,"VENCIDA",IF(CX466&gt;=-5,"POR VENCER","AL DÍA"))))</f>
        <v>SIN ESTADO</v>
      </c>
      <c r="DC466" t="str">
        <f>IF(N($H466)&lt;17,"",IF(CW466="","",CW466+31))</f>
        <v/>
      </c>
      <c r="DD466" t="str">
        <f>IF(DC466="","",TODAY()-DC466)</f>
        <v/>
      </c>
      <c r="DG466" t="str">
        <f>IF(DC466="","SIN ESTADO",IF(DE466&lt;&gt;"","PAGA",IF(DD466&gt;0,"VENCIDA",IF(DD466&gt;=-5,"POR VENCER","AL DÍA"))))</f>
        <v>SIN ESTADO</v>
      </c>
      <c r="DI466" t="str">
        <f>IF(N($H466)&lt;18,"",IF(DC466="","",DC466+31))</f>
        <v/>
      </c>
      <c r="DJ466" t="str">
        <f>IF(DI466="","",TODAY()-DI466)</f>
        <v/>
      </c>
      <c r="DM466" t="str">
        <f>IF(DI466="","SIN ESTADO",IF(DK466&lt;&gt;"","PAGA",IF(DJ466&gt;0,"VENCIDA",IF(DJ466&gt;=-5,"POR VENCER","AL DÍA"))))</f>
        <v>SIN ESTADO</v>
      </c>
      <c r="DO466" t="str">
        <f>IF(N($H466)&lt;19,"",IF(DI466="","",DI466+31))</f>
        <v/>
      </c>
      <c r="DP466" t="str">
        <f>IF(DO466="","",TODAY()-DO466)</f>
        <v/>
      </c>
      <c r="DS466" t="str">
        <f>IF(DO466="","SIN ESTADO",IF(DQ466&lt;&gt;"","PAGA",IF(DP466&gt;0,"VENCIDA",IF(DP466&gt;=-5,"POR VENCER","AL DÍA"))))</f>
        <v>SIN ESTADO</v>
      </c>
      <c r="DU466" t="str">
        <f>IF(N($H466)&lt;20,"",IF(DO466="","",DO466+31))</f>
        <v/>
      </c>
      <c r="DV466" t="str">
        <f>IF(DU466="","",TODAY()-DU466)</f>
        <v/>
      </c>
      <c r="DY466" t="str">
        <f>IF(DU466="","SIN ESTADO",IF(DW466&lt;&gt;"","PAGA",IF(DV466&gt;0,"VENCIDA",IF(DV466&gt;=-5,"POR VENCER","AL DÍA"))))</f>
        <v>SIN ESTADO</v>
      </c>
      <c r="EA466" t="str">
        <f>IF(N($H466)&lt;21,"",IF(DU466="","",DU466+31))</f>
        <v/>
      </c>
      <c r="EB466" t="str">
        <f>IF(EA466="","",TODAY()-EA466)</f>
        <v/>
      </c>
      <c r="EE466" t="str">
        <f>IF(EA466="","SIN ESTADO",IF(EC466&lt;&gt;"","PAGA",IF(EB466&gt;0,"VENCIDA",IF(EB466&gt;=-5,"POR VENCER","AL DÍA"))))</f>
        <v>SIN ESTADO</v>
      </c>
      <c r="EG466" t="str">
        <f>IF(N($H466)&lt;22,"",IF(EA466="","",EA466+31))</f>
        <v/>
      </c>
      <c r="EH466" t="str">
        <f>IF(EG466="","",TODAY()-EG466)</f>
        <v/>
      </c>
      <c r="EK466" t="str">
        <f>IF(EG466="","SIN ESTADO",IF(EI466&lt;&gt;"","PAGA",IF(EH466&gt;0,"VENCIDA",IF(EH466&gt;=-5,"POR VENCER","AL DÍA"))))</f>
        <v>SIN ESTADO</v>
      </c>
      <c r="EM466" t="str">
        <f>IF(N($H466)&lt;23,"",IF(EG466="","",EG466+31))</f>
        <v/>
      </c>
      <c r="EN466" t="str">
        <f>IF(EM466="","",TODAY()-EM466)</f>
        <v/>
      </c>
      <c r="EQ466" t="str">
        <f>IF(EM466="","SIN ESTADO",IF(EO466&lt;&gt;"","PAGA",IF(EN466&gt;0,"VENCIDA",IF(EN466&gt;=-5,"POR VENCER","AL DÍA"))))</f>
        <v>SIN ESTADO</v>
      </c>
      <c r="ES466" t="str">
        <f>IF(N($H466)&lt;24,"",IF(EM466="","",EM466+31))</f>
        <v/>
      </c>
      <c r="ET466" t="str">
        <f>IF(ES466="","",TODAY()-ES466)</f>
        <v/>
      </c>
      <c r="EW466" t="str">
        <f>IF(ES466="","SIN ESTADO",IF(EU466&lt;&gt;"","PAGA",IF(ET466&gt;0,"VENCIDA",IF(ET466&gt;=-5,"POR VENCER","AL DÍA"))))</f>
        <v>SIN ESTADO</v>
      </c>
      <c r="EY466" t="str">
        <f>IF(N($H466)&lt;25,"",IF(ES466="","",ES466+31))</f>
        <v/>
      </c>
      <c r="EZ466" t="str">
        <f>IF(EY466="","",TODAY()-EY466)</f>
        <v/>
      </c>
      <c r="FC466" t="str">
        <f>IF(EY466="","SIN ESTADO",IF(FA466&lt;&gt;"","PAGA",IF(EZ466&gt;0,"VENCIDA",IF(EZ466&gt;=-5,"POR VENCER","AL DÍA"))))</f>
        <v>SIN ESTADO</v>
      </c>
      <c r="FE466" t="str">
        <f>IF(N($H466)&lt;26,"",IF(EY466="","",EY466+31))</f>
        <v/>
      </c>
      <c r="FF466" t="str">
        <f>IF(FE466="","",TODAY()-FE466)</f>
        <v/>
      </c>
      <c r="FI466" t="str">
        <f>IF(FE466="","SIN ESTADO",IF(FG466&lt;&gt;"","PAGA",IF(FF466&gt;0,"VENCIDA",IF(FF466&gt;=-5,"POR VENCER","AL DÍA"))))</f>
        <v>SIN ESTADO</v>
      </c>
      <c r="FK466" t="str">
        <f>IF(N($H466)&lt;27,"",IF(FE466="","",FE466+31))</f>
        <v/>
      </c>
      <c r="FL466" t="str">
        <f>IF(FK466="","",TODAY()-FK466)</f>
        <v/>
      </c>
      <c r="FO466" t="str">
        <f>IF(FK466="","SIN ESTADO",IF(FM466&lt;&gt;"","PAGA",IF(FL466&gt;0,"VENCIDA",IF(FL466&gt;=-5,"POR VENCER","AL DÍA"))))</f>
        <v>SIN ESTADO</v>
      </c>
      <c r="FQ466" t="str">
        <f>IF(N($H466)&lt;28,"",IF(FK466="","",FK466+31))</f>
        <v/>
      </c>
      <c r="FR466" t="str">
        <f>IF(FQ466="","",TODAY()-FQ466)</f>
        <v/>
      </c>
      <c r="FU466" t="str">
        <f>IF(FQ466="","SIN ESTADO",IF(FS466&lt;&gt;"","PAGA",IF(FR466&gt;0,"VENCIDA",IF(FR466&gt;=-5,"POR VENCER","AL DÍA"))))</f>
        <v>SIN ESTADO</v>
      </c>
      <c r="FW466" t="str">
        <f>IF(N($H466)&lt;29,"",IF(FQ466="","",FQ466+31))</f>
        <v/>
      </c>
      <c r="FX466" t="str">
        <f>IF(FW466="","",TODAY()-FW466)</f>
        <v/>
      </c>
      <c r="GA466" t="str">
        <f>IF(FW466="","SIN ESTADO",IF(FY466&lt;&gt;"","PAGA",IF(FX466&gt;0,"VENCIDA",IF(FX466&gt;=-5,"POR VENCER","AL DÍA"))))</f>
        <v>SIN ESTADO</v>
      </c>
      <c r="GC466" t="str">
        <f>IF(N($H466)&lt;30,"",IF(FW466="","",FW466+31))</f>
        <v/>
      </c>
      <c r="GD466" t="str">
        <f>IF(GC466="","",TODAY()-GC466)</f>
        <v/>
      </c>
      <c r="GG466" t="str">
        <f>IF(GC466="","SIN ESTADO",IF(GE466&lt;&gt;"","PAGA",IF(GD466&gt;0,"VENCIDA",IF(GD466&gt;=-5,"POR VENCER","AL DÍA"))))</f>
        <v>SIN ESTADO</v>
      </c>
      <c r="GI466" t="str">
        <f>IF(N($H466)&lt;31,"",IF(GC466="","",GC466+31))</f>
        <v/>
      </c>
      <c r="GJ466" t="str">
        <f>IF(GI466="","",TODAY()-GI466)</f>
        <v/>
      </c>
      <c r="GM466" t="str">
        <f>IF(GI466="","SIN ESTADO",IF(GK466&lt;&gt;"","PAGA",IF(GJ466&gt;0,"VENCIDA",IF(GJ466&gt;=-5,"POR VENCER","AL DÍA"))))</f>
        <v>SIN ESTADO</v>
      </c>
      <c r="GO466" t="str">
        <f>IF(N($H466)&lt;32,"",IF(GI466="","",GI466+31))</f>
        <v/>
      </c>
      <c r="GP466" t="str">
        <f>IF(GO466="","",TODAY()-GO466)</f>
        <v/>
      </c>
      <c r="GS466" t="str">
        <f>IF(GO466="","SIN ESTADO",IF(GQ466&lt;&gt;"","PAGA",IF(GP466&gt;0,"VENCIDA",IF(GP466&gt;=-5,"POR VENCER","AL DÍA"))))</f>
        <v>SIN ESTADO</v>
      </c>
      <c r="GU466" t="str">
        <f>IF(N($H466)&lt;33,"",IF(GO466="","",GO466+31))</f>
        <v/>
      </c>
      <c r="GV466" t="str">
        <f>IF(GU466="","",TODAY()-GU466)</f>
        <v/>
      </c>
      <c r="GY466" t="str">
        <f>IF(GU466="","SIN ESTADO",IF(GW466&lt;&gt;"","PAGA",IF(GV466&gt;0,"VENCIDA",IF(GV466&gt;=-5,"POR VENCER","AL DÍA"))))</f>
        <v>SIN ESTADO</v>
      </c>
      <c r="HA466" t="str">
        <f>IF(N($H466)&lt;34,"",IF(GU466="","",GU466+31))</f>
        <v/>
      </c>
      <c r="HB466" t="str">
        <f>IF(HA466="","",TODAY()-HA466)</f>
        <v/>
      </c>
      <c r="HE466" t="str">
        <f>IF(HA466="","SIN ESTADO",IF(HC466&lt;&gt;"","PAGA",IF(HB466&gt;0,"VENCIDA",IF(HB466&gt;=-5,"POR VENCER","AL DÍA"))))</f>
        <v>SIN ESTADO</v>
      </c>
      <c r="HG466" t="str">
        <f>IF(N($H466)&lt;35,"",IF(HA466="","",HA466+31))</f>
        <v/>
      </c>
      <c r="HH466" t="str">
        <f>IF(HG466="","",TODAY()-HG466)</f>
        <v/>
      </c>
      <c r="HK466" t="str">
        <f>IF(HG466="","SIN ESTADO",IF(HI466&lt;&gt;"","PAGA",IF(HH466&gt;0,"VENCIDA",IF(HH466&gt;=-5,"POR VENCER","AL DÍA"))))</f>
        <v>SIN ESTADO</v>
      </c>
      <c r="HM466" t="str">
        <f>IF(N($H466)&lt;36,"",IF(HG466="","",HG466+31))</f>
        <v/>
      </c>
      <c r="HN466" t="str">
        <f>IF(HM466="","",TODAY()-HM466)</f>
        <v/>
      </c>
      <c r="HQ466" t="str">
        <f>IF(HM466="","SIN ESTADO",IF(HO466&lt;&gt;"","PAGA",IF(HN466&gt;0,"VENCIDA",IF(HN466&gt;=-5,"POR VENCER","AL DÍA"))))</f>
        <v>SIN ESTADO</v>
      </c>
      <c r="HS466">
        <f>N466+T466+Z466+AF466+AL466+AR466+AX466+BD466+BJ466+BP466+BV466+CB466+CH466+CN466+CT466+CZ466+DF466+DL466+DR466+DX466+ED466+EJ466+EP466+EV466+FB466+FH466+FN466+FT466+FZ466+GF466+GL466+GR466+GX466+HD466+HJ466+HP466</f>
        <v>0</v>
      </c>
      <c r="HU466">
        <f>IFERROR(N($J466),0)</f>
        <v>1916000</v>
      </c>
      <c r="HW466">
        <f>SUMPRODUCT((MOD(COLUMN($M466:$HR466)-COLUMN($M466),6)=0)*ISNUMBER($M466:$HR466)*($M466:$HR466&gt;=RESUMEN!$C$26)*($M466:$HR466&lt;=RESUMEN!$C$27)*IFERROR(N($N466:$HS466),0))</f>
        <v>0</v>
      </c>
      <c r="HX466">
        <f>SUMPRODUCT((MOD(COLUMN($M466:$HR466)-COLUMN($M466),6)=0)*ISNUMBER($M466:$HR466)*($M466:$HR466&gt;=RESUMEN!$C$26)*($M466:$HR466&lt;=RESUMEN!$C$27))</f>
        <v>0</v>
      </c>
    </row>
    <row r="467">
      <c r="B467">
        <f>VENTAS!A466</f>
        <v>464</v>
      </c>
      <c r="C467" t="str">
        <f>VENTAS!B466</f>
        <v xml:space="preserve">LC2 - 43 - 6 </v>
      </c>
      <c r="D467" t="str">
        <f>VENTAS!C466</f>
        <v>EN NEGOCIACIÓN</v>
      </c>
      <c r="E467">
        <f>VENTAS!D466</f>
        <v>55000000</v>
      </c>
      <c r="F467">
        <f>VENTAS!J466</f>
        <v>55000000</v>
      </c>
      <c r="J467">
        <f>VENTAS!L466</f>
        <v>0</v>
      </c>
      <c r="K467" t="str">
        <f>IF(N($H467)&lt;1,"",$G467+31)</f>
        <v/>
      </c>
      <c r="L467" t="str">
        <f>IF(K467="","",TODAY()-K467)</f>
        <v/>
      </c>
      <c r="O467" t="str">
        <f>IF(K467="","SIN ESTADO",IF(M467&lt;&gt;"","PAGA",IF(L467&gt;0,"VENCIDA",IF(L467&gt;=-5,"POR VENCER","AL DÍA"))))</f>
        <v>SIN ESTADO</v>
      </c>
      <c r="Q467" t="str">
        <f>IF(N($H467)&lt;2,"",IF(K467="","",K467+31))</f>
        <v/>
      </c>
      <c r="R467" t="str">
        <f>IF(Q467="","",TODAY()-Q467)</f>
        <v/>
      </c>
      <c r="U467" t="str">
        <f>IF(Q467="","SIN ESTADO",IF(S467&lt;&gt;"","PAGA",IF(R467&gt;0,"VENCIDA",IF(R467&gt;=-5,"POR VENCER","AL DÍA"))))</f>
        <v>SIN ESTADO</v>
      </c>
      <c r="W467" t="str">
        <f>IF(N($H467)&lt;3,"",IF(Q467="","",Q467+31))</f>
        <v/>
      </c>
      <c r="X467" t="str">
        <f>IF(W467="","",TODAY()-W467)</f>
        <v/>
      </c>
      <c r="AA467" t="str">
        <f>IF(W467="","SIN ESTADO",IF(Y467&lt;&gt;"","PAGA",IF(X467&gt;0,"VENCIDA",IF(X467&gt;=-5,"POR VENCER","AL DÍA"))))</f>
        <v>SIN ESTADO</v>
      </c>
      <c r="AC467" t="str">
        <f>IF(N($H467)&lt;4,"",IF(W467="","",W467+31))</f>
        <v/>
      </c>
      <c r="AD467" t="str">
        <f>IF(AC467="","",TODAY()-AC467)</f>
        <v/>
      </c>
      <c r="AG467" t="str">
        <f>IF(AC467="","SIN ESTADO",IF(AE467&lt;&gt;"","PAGA",IF(AD467&gt;0,"VENCIDA",IF(AD467&gt;=-5,"POR VENCER","AL DÍA"))))</f>
        <v>SIN ESTADO</v>
      </c>
      <c r="AI467" t="str">
        <f>IF(N($H467)&lt;5,"",IF(AC467="","",AC467+31))</f>
        <v/>
      </c>
      <c r="AJ467" t="str">
        <f>IF(AI467="","",TODAY()-AI467)</f>
        <v/>
      </c>
      <c r="AM467" t="str">
        <f>IF(AI467="","SIN ESTADO",IF(AK467&lt;&gt;"","PAGA",IF(AJ467&gt;0,"VENCIDA",IF(AJ467&gt;=-5,"POR VENCER","AL DÍA"))))</f>
        <v>SIN ESTADO</v>
      </c>
      <c r="AO467" t="str">
        <f>IF(N($H467)&lt;6,"",IF(AI467="","",AI467+31))</f>
        <v/>
      </c>
      <c r="AP467" t="str">
        <f>IF(AO467="","",TODAY()-AO467)</f>
        <v/>
      </c>
      <c r="AS467" t="str">
        <f>IF(AO467="","SIN ESTADO",IF(AQ467&lt;&gt;"","PAGA",IF(AP467&gt;0,"VENCIDA",IF(AP467&gt;=-5,"POR VENCER","AL DÍA"))))</f>
        <v>SIN ESTADO</v>
      </c>
      <c r="AU467" t="str">
        <f>IF(N($H467)&lt;7,"",IF(AO467="","",AO467+31))</f>
        <v/>
      </c>
      <c r="AV467" t="str">
        <f>IF(AU467="","",TODAY()-AU467)</f>
        <v/>
      </c>
      <c r="AY467" t="str">
        <f>IF(AU467="","SIN ESTADO",IF(AW467&lt;&gt;"","PAGA",IF(AV467&gt;0,"VENCIDA",IF(AV467&gt;=-5,"POR VENCER","AL DÍA"))))</f>
        <v>SIN ESTADO</v>
      </c>
      <c r="BA467" t="str">
        <f>IF(N($H467)&lt;8,"",IF(AU467="","",AU467+31))</f>
        <v/>
      </c>
      <c r="BB467" t="str">
        <f>IF(BA467="","",TODAY()-BA467)</f>
        <v/>
      </c>
      <c r="BE467" t="str">
        <f>IF(BA467="","SIN ESTADO",IF(BC467&lt;&gt;"","PAGA",IF(BB467&gt;0,"VENCIDA",IF(BB467&gt;=-5,"POR VENCER","AL DÍA"))))</f>
        <v>SIN ESTADO</v>
      </c>
      <c r="BG467" t="str">
        <f>IF(N($H467)&lt;9,"",IF(BA467="","",BA467+31))</f>
        <v/>
      </c>
      <c r="BH467" t="str">
        <f>IF(BG467="","",TODAY()-BG467)</f>
        <v/>
      </c>
      <c r="BK467" t="str">
        <f>IF(BG467="","SIN ESTADO",IF(BI467&lt;&gt;"","PAGA",IF(BH467&gt;0,"VENCIDA",IF(BH467&gt;=-5,"POR VENCER","AL DÍA"))))</f>
        <v>SIN ESTADO</v>
      </c>
      <c r="BM467" t="str">
        <f>IF(N($H467)&lt;10,"",IF(BG467="","",BG467+31))</f>
        <v/>
      </c>
      <c r="BN467" t="str">
        <f>IF(BM467="","",TODAY()-BM467)</f>
        <v/>
      </c>
      <c r="BQ467" t="str">
        <f>IF(BM467="","SIN ESTADO",IF(BO467&lt;&gt;"","PAGA",IF(BN467&gt;0,"VENCIDA",IF(BN467&gt;=-5,"POR VENCER","AL DÍA"))))</f>
        <v>SIN ESTADO</v>
      </c>
      <c r="BS467" t="str">
        <f>IF(N($H467)&lt;11,"",IF(BM467="","",BM467+31))</f>
        <v/>
      </c>
      <c r="BT467" t="str">
        <f>IF(BS467="","",TODAY()-BS467)</f>
        <v/>
      </c>
      <c r="BW467" t="str">
        <f>IF(BS467="","SIN ESTADO",IF(BU467&lt;&gt;"","PAGA",IF(BT467&gt;0,"VENCIDA",IF(BT467&gt;=-5,"POR VENCER","AL DÍA"))))</f>
        <v>SIN ESTADO</v>
      </c>
      <c r="BY467" t="str">
        <f>IF(N($H467)&lt;12,"",IF(BS467="","",BS467+31))</f>
        <v/>
      </c>
      <c r="BZ467" t="str">
        <f>IF(BY467="","",TODAY()-BY467)</f>
        <v/>
      </c>
      <c r="CC467" t="str">
        <f>IF(BY467="","SIN ESTADO",IF(CA467&lt;&gt;"","PAGA",IF(BZ467&gt;0,"VENCIDA",IF(BZ467&gt;=-5,"POR VENCER","AL DÍA"))))</f>
        <v>SIN ESTADO</v>
      </c>
      <c r="CE467" t="str">
        <f>IF(N($H467)&lt;13,"",IF(BY467="","",BY467+31))</f>
        <v/>
      </c>
      <c r="CF467" t="str">
        <f>IF(CE467="","",TODAY()-CE467)</f>
        <v/>
      </c>
      <c r="CI467" t="str">
        <f>IF(CE467="","SIN ESTADO",IF(CG467&lt;&gt;"","PAGA",IF(CF467&gt;0,"VENCIDA",IF(CF467&gt;=-5,"POR VENCER","AL DÍA"))))</f>
        <v>SIN ESTADO</v>
      </c>
      <c r="CK467" t="str">
        <f>IF(N($H467)&lt;14,"",IF(CE467="","",CE467+31))</f>
        <v/>
      </c>
      <c r="CL467" t="str">
        <f>IF(CK467="","",TODAY()-CK467)</f>
        <v/>
      </c>
      <c r="CO467" t="str">
        <f>IF(CK467="","SIN ESTADO",IF(CM467&lt;&gt;"","PAGA",IF(CL467&gt;0,"VENCIDA",IF(CL467&gt;=-5,"POR VENCER","AL DÍA"))))</f>
        <v>SIN ESTADO</v>
      </c>
      <c r="CQ467" t="str">
        <f>IF(N($H467)&lt;15,"",IF(CK467="","",CK467+31))</f>
        <v/>
      </c>
      <c r="CR467" t="str">
        <f>IF(CQ467="","",TODAY()-CQ467)</f>
        <v/>
      </c>
      <c r="CU467" t="str">
        <f>IF(CQ467="","SIN ESTADO",IF(CS467&lt;&gt;"","PAGA",IF(CR467&gt;0,"VENCIDA",IF(CR467&gt;=-5,"POR VENCER","AL DÍA"))))</f>
        <v>SIN ESTADO</v>
      </c>
      <c r="CW467" t="str">
        <f>IF(N($H467)&lt;16,"",IF(CQ467="","",CQ467+31))</f>
        <v/>
      </c>
      <c r="CX467" t="str">
        <f>IF(CW467="","",TODAY()-CW467)</f>
        <v/>
      </c>
      <c r="DA467" t="str">
        <f>IF(CW467="","SIN ESTADO",IF(CY467&lt;&gt;"","PAGA",IF(CX467&gt;0,"VENCIDA",IF(CX467&gt;=-5,"POR VENCER","AL DÍA"))))</f>
        <v>SIN ESTADO</v>
      </c>
      <c r="DC467" t="str">
        <f>IF(N($H467)&lt;17,"",IF(CW467="","",CW467+31))</f>
        <v/>
      </c>
      <c r="DD467" t="str">
        <f>IF(DC467="","",TODAY()-DC467)</f>
        <v/>
      </c>
      <c r="DG467" t="str">
        <f>IF(DC467="","SIN ESTADO",IF(DE467&lt;&gt;"","PAGA",IF(DD467&gt;0,"VENCIDA",IF(DD467&gt;=-5,"POR VENCER","AL DÍA"))))</f>
        <v>SIN ESTADO</v>
      </c>
      <c r="DI467" t="str">
        <f>IF(N($H467)&lt;18,"",IF(DC467="","",DC467+31))</f>
        <v/>
      </c>
      <c r="DJ467" t="str">
        <f>IF(DI467="","",TODAY()-DI467)</f>
        <v/>
      </c>
      <c r="DM467" t="str">
        <f>IF(DI467="","SIN ESTADO",IF(DK467&lt;&gt;"","PAGA",IF(DJ467&gt;0,"VENCIDA",IF(DJ467&gt;=-5,"POR VENCER","AL DÍA"))))</f>
        <v>SIN ESTADO</v>
      </c>
      <c r="DO467" t="str">
        <f>IF(N($H467)&lt;19,"",IF(DI467="","",DI467+31))</f>
        <v/>
      </c>
      <c r="DP467" t="str">
        <f>IF(DO467="","",TODAY()-DO467)</f>
        <v/>
      </c>
      <c r="DS467" t="str">
        <f>IF(DO467="","SIN ESTADO",IF(DQ467&lt;&gt;"","PAGA",IF(DP467&gt;0,"VENCIDA",IF(DP467&gt;=-5,"POR VENCER","AL DÍA"))))</f>
        <v>SIN ESTADO</v>
      </c>
      <c r="DU467" t="str">
        <f>IF(N($H467)&lt;20,"",IF(DO467="","",DO467+31))</f>
        <v/>
      </c>
      <c r="DV467" t="str">
        <f>IF(DU467="","",TODAY()-DU467)</f>
        <v/>
      </c>
      <c r="DY467" t="str">
        <f>IF(DU467="","SIN ESTADO",IF(DW467&lt;&gt;"","PAGA",IF(DV467&gt;0,"VENCIDA",IF(DV467&gt;=-5,"POR VENCER","AL DÍA"))))</f>
        <v>SIN ESTADO</v>
      </c>
      <c r="EA467" t="str">
        <f>IF(N($H467)&lt;21,"",IF(DU467="","",DU467+31))</f>
        <v/>
      </c>
      <c r="EB467" t="str">
        <f>IF(EA467="","",TODAY()-EA467)</f>
        <v/>
      </c>
      <c r="EE467" t="str">
        <f>IF(EA467="","SIN ESTADO",IF(EC467&lt;&gt;"","PAGA",IF(EB467&gt;0,"VENCIDA",IF(EB467&gt;=-5,"POR VENCER","AL DÍA"))))</f>
        <v>SIN ESTADO</v>
      </c>
      <c r="EG467" t="str">
        <f>IF(N($H467)&lt;22,"",IF(EA467="","",EA467+31))</f>
        <v/>
      </c>
      <c r="EH467" t="str">
        <f>IF(EG467="","",TODAY()-EG467)</f>
        <v/>
      </c>
      <c r="EK467" t="str">
        <f>IF(EG467="","SIN ESTADO",IF(EI467&lt;&gt;"","PAGA",IF(EH467&gt;0,"VENCIDA",IF(EH467&gt;=-5,"POR VENCER","AL DÍA"))))</f>
        <v>SIN ESTADO</v>
      </c>
      <c r="EM467" t="str">
        <f>IF(N($H467)&lt;23,"",IF(EG467="","",EG467+31))</f>
        <v/>
      </c>
      <c r="EN467" t="str">
        <f>IF(EM467="","",TODAY()-EM467)</f>
        <v/>
      </c>
      <c r="EQ467" t="str">
        <f>IF(EM467="","SIN ESTADO",IF(EO467&lt;&gt;"","PAGA",IF(EN467&gt;0,"VENCIDA",IF(EN467&gt;=-5,"POR VENCER","AL DÍA"))))</f>
        <v>SIN ESTADO</v>
      </c>
      <c r="ES467" t="str">
        <f>IF(N($H467)&lt;24,"",IF(EM467="","",EM467+31))</f>
        <v/>
      </c>
      <c r="ET467" t="str">
        <f>IF(ES467="","",TODAY()-ES467)</f>
        <v/>
      </c>
      <c r="EW467" t="str">
        <f>IF(ES467="","SIN ESTADO",IF(EU467&lt;&gt;"","PAGA",IF(ET467&gt;0,"VENCIDA",IF(ET467&gt;=-5,"POR VENCER","AL DÍA"))))</f>
        <v>SIN ESTADO</v>
      </c>
      <c r="EY467" t="str">
        <f>IF(N($H467)&lt;25,"",IF(ES467="","",ES467+31))</f>
        <v/>
      </c>
      <c r="EZ467" t="str">
        <f>IF(EY467="","",TODAY()-EY467)</f>
        <v/>
      </c>
      <c r="FC467" t="str">
        <f>IF(EY467="","SIN ESTADO",IF(FA467&lt;&gt;"","PAGA",IF(EZ467&gt;0,"VENCIDA",IF(EZ467&gt;=-5,"POR VENCER","AL DÍA"))))</f>
        <v>SIN ESTADO</v>
      </c>
      <c r="FE467" t="str">
        <f>IF(N($H467)&lt;26,"",IF(EY467="","",EY467+31))</f>
        <v/>
      </c>
      <c r="FF467" t="str">
        <f>IF(FE467="","",TODAY()-FE467)</f>
        <v/>
      </c>
      <c r="FI467" t="str">
        <f>IF(FE467="","SIN ESTADO",IF(FG467&lt;&gt;"","PAGA",IF(FF467&gt;0,"VENCIDA",IF(FF467&gt;=-5,"POR VENCER","AL DÍA"))))</f>
        <v>SIN ESTADO</v>
      </c>
      <c r="FK467" t="str">
        <f>IF(N($H467)&lt;27,"",IF(FE467="","",FE467+31))</f>
        <v/>
      </c>
      <c r="FL467" t="str">
        <f>IF(FK467="","",TODAY()-FK467)</f>
        <v/>
      </c>
      <c r="FO467" t="str">
        <f>IF(FK467="","SIN ESTADO",IF(FM467&lt;&gt;"","PAGA",IF(FL467&gt;0,"VENCIDA",IF(FL467&gt;=-5,"POR VENCER","AL DÍA"))))</f>
        <v>SIN ESTADO</v>
      </c>
      <c r="FQ467" t="str">
        <f>IF(N($H467)&lt;28,"",IF(FK467="","",FK467+31))</f>
        <v/>
      </c>
      <c r="FR467" t="str">
        <f>IF(FQ467="","",TODAY()-FQ467)</f>
        <v/>
      </c>
      <c r="FU467" t="str">
        <f>IF(FQ467="","SIN ESTADO",IF(FS467&lt;&gt;"","PAGA",IF(FR467&gt;0,"VENCIDA",IF(FR467&gt;=-5,"POR VENCER","AL DÍA"))))</f>
        <v>SIN ESTADO</v>
      </c>
      <c r="FW467" t="str">
        <f>IF(N($H467)&lt;29,"",IF(FQ467="","",FQ467+31))</f>
        <v/>
      </c>
      <c r="FX467" t="str">
        <f>IF(FW467="","",TODAY()-FW467)</f>
        <v/>
      </c>
      <c r="GA467" t="str">
        <f>IF(FW467="","SIN ESTADO",IF(FY467&lt;&gt;"","PAGA",IF(FX467&gt;0,"VENCIDA",IF(FX467&gt;=-5,"POR VENCER","AL DÍA"))))</f>
        <v>SIN ESTADO</v>
      </c>
      <c r="GC467" t="str">
        <f>IF(N($H467)&lt;30,"",IF(FW467="","",FW467+31))</f>
        <v/>
      </c>
      <c r="GD467" t="str">
        <f>IF(GC467="","",TODAY()-GC467)</f>
        <v/>
      </c>
      <c r="GG467" t="str">
        <f>IF(GC467="","SIN ESTADO",IF(GE467&lt;&gt;"","PAGA",IF(GD467&gt;0,"VENCIDA",IF(GD467&gt;=-5,"POR VENCER","AL DÍA"))))</f>
        <v>SIN ESTADO</v>
      </c>
      <c r="GI467" t="str">
        <f>IF(N($H467)&lt;31,"",IF(GC467="","",GC467+31))</f>
        <v/>
      </c>
      <c r="GJ467" t="str">
        <f>IF(GI467="","",TODAY()-GI467)</f>
        <v/>
      </c>
      <c r="GM467" t="str">
        <f>IF(GI467="","SIN ESTADO",IF(GK467&lt;&gt;"","PAGA",IF(GJ467&gt;0,"VENCIDA",IF(GJ467&gt;=-5,"POR VENCER","AL DÍA"))))</f>
        <v>SIN ESTADO</v>
      </c>
      <c r="GO467" t="str">
        <f>IF(N($H467)&lt;32,"",IF(GI467="","",GI467+31))</f>
        <v/>
      </c>
      <c r="GP467" t="str">
        <f>IF(GO467="","",TODAY()-GO467)</f>
        <v/>
      </c>
      <c r="GS467" t="str">
        <f>IF(GO467="","SIN ESTADO",IF(GQ467&lt;&gt;"","PAGA",IF(GP467&gt;0,"VENCIDA",IF(GP467&gt;=-5,"POR VENCER","AL DÍA"))))</f>
        <v>SIN ESTADO</v>
      </c>
      <c r="GU467" t="str">
        <f>IF(N($H467)&lt;33,"",IF(GO467="","",GO467+31))</f>
        <v/>
      </c>
      <c r="GV467" t="str">
        <f>IF(GU467="","",TODAY()-GU467)</f>
        <v/>
      </c>
      <c r="GY467" t="str">
        <f>IF(GU467="","SIN ESTADO",IF(GW467&lt;&gt;"","PAGA",IF(GV467&gt;0,"VENCIDA",IF(GV467&gt;=-5,"POR VENCER","AL DÍA"))))</f>
        <v>SIN ESTADO</v>
      </c>
      <c r="HA467" t="str">
        <f>IF(N($H467)&lt;34,"",IF(GU467="","",GU467+31))</f>
        <v/>
      </c>
      <c r="HB467" t="str">
        <f>IF(HA467="","",TODAY()-HA467)</f>
        <v/>
      </c>
      <c r="HE467" t="str">
        <f>IF(HA467="","SIN ESTADO",IF(HC467&lt;&gt;"","PAGA",IF(HB467&gt;0,"VENCIDA",IF(HB467&gt;=-5,"POR VENCER","AL DÍA"))))</f>
        <v>SIN ESTADO</v>
      </c>
      <c r="HG467" t="str">
        <f>IF(N($H467)&lt;35,"",IF(HA467="","",HA467+31))</f>
        <v/>
      </c>
      <c r="HH467" t="str">
        <f>IF(HG467="","",TODAY()-HG467)</f>
        <v/>
      </c>
      <c r="HK467" t="str">
        <f>IF(HG467="","SIN ESTADO",IF(HI467&lt;&gt;"","PAGA",IF(HH467&gt;0,"VENCIDA",IF(HH467&gt;=-5,"POR VENCER","AL DÍA"))))</f>
        <v>SIN ESTADO</v>
      </c>
      <c r="HM467" t="str">
        <f>IF(N($H467)&lt;36,"",IF(HG467="","",HG467+31))</f>
        <v/>
      </c>
      <c r="HN467" t="str">
        <f>IF(HM467="","",TODAY()-HM467)</f>
        <v/>
      </c>
      <c r="HQ467" t="str">
        <f>IF(HM467="","SIN ESTADO",IF(HO467&lt;&gt;"","PAGA",IF(HN467&gt;0,"VENCIDA",IF(HN467&gt;=-5,"POR VENCER","AL DÍA"))))</f>
        <v>SIN ESTADO</v>
      </c>
      <c r="HS467">
        <f>N467+T467+Z467+AF467+AL467+AR467+AX467+BD467+BJ467+BP467+BV467+CB467+CH467+CN467+CT467+CZ467+DF467+DL467+DR467+DX467+ED467+EJ467+EP467+EV467+FB467+FH467+FN467+FT467+FZ467+GF467+GL467+GR467+GX467+HD467+HJ467+HP467</f>
        <v>0</v>
      </c>
      <c r="HU467">
        <f>IFERROR(N($J467),0)</f>
        <v>0</v>
      </c>
      <c r="HW467">
        <f>SUMPRODUCT((MOD(COLUMN($M467:$HR467)-COLUMN($M467),6)=0)*ISNUMBER($M467:$HR467)*($M467:$HR467&gt;=RESUMEN!$C$26)*($M467:$HR467&lt;=RESUMEN!$C$27)*IFERROR(N($N467:$HS467),0))</f>
        <v>0</v>
      </c>
      <c r="HX467">
        <f>SUMPRODUCT((MOD(COLUMN($M467:$HR467)-COLUMN($M467),6)=0)*ISNUMBER($M467:$HR467)*($M467:$HR467&gt;=RESUMEN!$C$26)*($M467:$HR467&lt;=RESUMEN!$C$27))</f>
        <v>0</v>
      </c>
    </row>
    <row r="468">
      <c r="B468">
        <f>VENTAS!A467</f>
        <v>465</v>
      </c>
      <c r="C468" t="str">
        <f>VENTAS!B467</f>
        <v xml:space="preserve">LC2 - 43 - 7 </v>
      </c>
      <c r="D468" t="str">
        <f>VENTAS!C467</f>
        <v>VENDIDO</v>
      </c>
      <c r="E468">
        <f>VENTAS!D467</f>
        <v>28000000</v>
      </c>
      <c r="F468">
        <f>VENTAS!J467</f>
        <v>24000000</v>
      </c>
      <c r="G468">
        <f>VENTAS!F467</f>
        <v>46169</v>
      </c>
      <c r="H468">
        <f>VENTAS!K467</f>
        <v>24</v>
      </c>
      <c r="I468" t="str">
        <f>VENTAS!M467</f>
        <v>27 DE CADA MES</v>
      </c>
      <c r="J468">
        <f>VENTAS!L467</f>
        <v>1000000</v>
      </c>
      <c r="K468">
        <f>IF(N($H468)&lt;1,"",$G468+31)</f>
        <v>46200</v>
      </c>
      <c r="L468">
        <f>IF(K468="","",TODAY()-K468)</f>
        <v>118</v>
      </c>
      <c r="M468">
        <v>46177</v>
      </c>
      <c r="N468">
        <v>4000000</v>
      </c>
      <c r="O468" t="str">
        <f>IF(K468="","SIN ESTADO",IF(M468&lt;&gt;"","PAGA",IF(L468&gt;0,"VENCIDA",IF(L468&gt;=-5,"POR VENCER","AL DÍA"))))</f>
        <v>PAGA</v>
      </c>
      <c r="P468" t="str">
        <v>TRANSFERENCIA</v>
      </c>
      <c r="Q468">
        <f>IF(N($H468)&lt;2,"",IF(K468="","",K468+31))</f>
        <v>46231</v>
      </c>
      <c r="R468">
        <f>IF(Q468="","",TODAY()-Q468)</f>
        <v>87</v>
      </c>
      <c r="U468" t="str">
        <f>IF(Q468="","SIN ESTADO",IF(S468&lt;&gt;"","PAGA",IF(R468&gt;0,"VENCIDA",IF(R468&gt;=-5,"POR VENCER","AL DÍA"))))</f>
        <v>VENCIDA</v>
      </c>
      <c r="W468">
        <f>IF(N($H468)&lt;3,"",IF(Q468="","",Q468+31))</f>
        <v>46262</v>
      </c>
      <c r="X468">
        <f>IF(W468="","",TODAY()-W468)</f>
        <v>56</v>
      </c>
      <c r="AA468" t="str">
        <f>IF(W468="","SIN ESTADO",IF(Y468&lt;&gt;"","PAGA",IF(X468&gt;0,"VENCIDA",IF(X468&gt;=-5,"POR VENCER","AL DÍA"))))</f>
        <v>VENCIDA</v>
      </c>
      <c r="AC468">
        <f>IF(N($H468)&lt;4,"",IF(W468="","",W468+31))</f>
        <v>46293</v>
      </c>
      <c r="AD468">
        <f>IF(AC468="","",TODAY()-AC468)</f>
        <v>25</v>
      </c>
      <c r="AG468" t="str">
        <f>IF(AC468="","SIN ESTADO",IF(AE468&lt;&gt;"","PAGA",IF(AD468&gt;0,"VENCIDA",IF(AD468&gt;=-5,"POR VENCER","AL DÍA"))))</f>
        <v>VENCIDA</v>
      </c>
      <c r="AI468">
        <f>IF(N($H468)&lt;5,"",IF(AC468="","",AC468+31))</f>
        <v>46324</v>
      </c>
      <c r="AJ468">
        <f>IF(AI468="","",TODAY()-AI468)</f>
        <v>-6</v>
      </c>
      <c r="AM468" t="str">
        <f>IF(AI468="","SIN ESTADO",IF(AK468&lt;&gt;"","PAGA",IF(AJ468&gt;0,"VENCIDA",IF(AJ468&gt;=-5,"POR VENCER","AL DÍA"))))</f>
        <v>AL DÍA</v>
      </c>
      <c r="AO468">
        <f>IF(N($H468)&lt;6,"",IF(AI468="","",AI468+31))</f>
        <v>46355</v>
      </c>
      <c r="AP468">
        <f>IF(AO468="","",TODAY()-AO468)</f>
        <v>-37</v>
      </c>
      <c r="AS468" t="str">
        <f>IF(AO468="","SIN ESTADO",IF(AQ468&lt;&gt;"","PAGA",IF(AP468&gt;0,"VENCIDA",IF(AP468&gt;=-5,"POR VENCER","AL DÍA"))))</f>
        <v>AL DÍA</v>
      </c>
      <c r="AU468">
        <f>IF(N($H468)&lt;7,"",IF(AO468="","",AO468+31))</f>
        <v>46386</v>
      </c>
      <c r="AV468">
        <f>IF(AU468="","",TODAY()-AU468)</f>
        <v>-68</v>
      </c>
      <c r="AY468" t="str">
        <f>IF(AU468="","SIN ESTADO",IF(AW468&lt;&gt;"","PAGA",IF(AV468&gt;0,"VENCIDA",IF(AV468&gt;=-5,"POR VENCER","AL DÍA"))))</f>
        <v>AL DÍA</v>
      </c>
      <c r="BA468">
        <f>IF(N($H468)&lt;8,"",IF(AU468="","",AU468+31))</f>
        <v>46417</v>
      </c>
      <c r="BB468">
        <f>IF(BA468="","",TODAY()-BA468)</f>
        <v>-99</v>
      </c>
      <c r="BE468" t="str">
        <f>IF(BA468="","SIN ESTADO",IF(BC468&lt;&gt;"","PAGA",IF(BB468&gt;0,"VENCIDA",IF(BB468&gt;=-5,"POR VENCER","AL DÍA"))))</f>
        <v>AL DÍA</v>
      </c>
      <c r="BG468">
        <f>IF(N($H468)&lt;9,"",IF(BA468="","",BA468+31))</f>
        <v>46448</v>
      </c>
      <c r="BH468">
        <f>IF(BG468="","",TODAY()-BG468)</f>
        <v>-130</v>
      </c>
      <c r="BK468" t="str">
        <f>IF(BG468="","SIN ESTADO",IF(BI468&lt;&gt;"","PAGA",IF(BH468&gt;0,"VENCIDA",IF(BH468&gt;=-5,"POR VENCER","AL DÍA"))))</f>
        <v>AL DÍA</v>
      </c>
      <c r="BM468">
        <f>IF(N($H468)&lt;10,"",IF(BG468="","",BG468+31))</f>
        <v>46479</v>
      </c>
      <c r="BN468">
        <f>IF(BM468="","",TODAY()-BM468)</f>
        <v>-161</v>
      </c>
      <c r="BQ468" t="str">
        <f>IF(BM468="","SIN ESTADO",IF(BO468&lt;&gt;"","PAGA",IF(BN468&gt;0,"VENCIDA",IF(BN468&gt;=-5,"POR VENCER","AL DÍA"))))</f>
        <v>AL DÍA</v>
      </c>
      <c r="BS468">
        <f>IF(N($H468)&lt;11,"",IF(BM468="","",BM468+31))</f>
        <v>46510</v>
      </c>
      <c r="BT468">
        <f>IF(BS468="","",TODAY()-BS468)</f>
        <v>-192</v>
      </c>
      <c r="BW468" t="str">
        <f>IF(BS468="","SIN ESTADO",IF(BU468&lt;&gt;"","PAGA",IF(BT468&gt;0,"VENCIDA",IF(BT468&gt;=-5,"POR VENCER","AL DÍA"))))</f>
        <v>AL DÍA</v>
      </c>
      <c r="BY468">
        <f>IF(N($H468)&lt;12,"",IF(BS468="","",BS468+31))</f>
        <v>46541</v>
      </c>
      <c r="BZ468">
        <f>IF(BY468="","",TODAY()-BY468)</f>
        <v>-223</v>
      </c>
      <c r="CC468" t="str">
        <f>IF(BY468="","SIN ESTADO",IF(CA468&lt;&gt;"","PAGA",IF(BZ468&gt;0,"VENCIDA",IF(BZ468&gt;=-5,"POR VENCER","AL DÍA"))))</f>
        <v>AL DÍA</v>
      </c>
      <c r="CE468">
        <f>IF(N($H468)&lt;13,"",IF(BY468="","",BY468+31))</f>
        <v>46572</v>
      </c>
      <c r="CF468">
        <f>IF(CE468="","",TODAY()-CE468)</f>
        <v>-254</v>
      </c>
      <c r="CI468" t="str">
        <f>IF(CE468="","SIN ESTADO",IF(CG468&lt;&gt;"","PAGA",IF(CF468&gt;0,"VENCIDA",IF(CF468&gt;=-5,"POR VENCER","AL DÍA"))))</f>
        <v>AL DÍA</v>
      </c>
      <c r="CK468">
        <f>IF(N($H468)&lt;14,"",IF(CE468="","",CE468+31))</f>
        <v>46603</v>
      </c>
      <c r="CL468">
        <f>IF(CK468="","",TODAY()-CK468)</f>
        <v>-285</v>
      </c>
      <c r="CO468" t="str">
        <f>IF(CK468="","SIN ESTADO",IF(CM468&lt;&gt;"","PAGA",IF(CL468&gt;0,"VENCIDA",IF(CL468&gt;=-5,"POR VENCER","AL DÍA"))))</f>
        <v>AL DÍA</v>
      </c>
      <c r="CQ468">
        <f>IF(N($H468)&lt;15,"",IF(CK468="","",CK468+31))</f>
        <v>46634</v>
      </c>
      <c r="CR468">
        <f>IF(CQ468="","",TODAY()-CQ468)</f>
        <v>-316</v>
      </c>
      <c r="CU468" t="str">
        <f>IF(CQ468="","SIN ESTADO",IF(CS468&lt;&gt;"","PAGA",IF(CR468&gt;0,"VENCIDA",IF(CR468&gt;=-5,"POR VENCER","AL DÍA"))))</f>
        <v>AL DÍA</v>
      </c>
      <c r="CW468">
        <f>IF(N($H468)&lt;16,"",IF(CQ468="","",CQ468+31))</f>
        <v>46665</v>
      </c>
      <c r="CX468">
        <f>IF(CW468="","",TODAY()-CW468)</f>
        <v>-347</v>
      </c>
      <c r="DA468" t="str">
        <f>IF(CW468="","SIN ESTADO",IF(CY468&lt;&gt;"","PAGA",IF(CX468&gt;0,"VENCIDA",IF(CX468&gt;=-5,"POR VENCER","AL DÍA"))))</f>
        <v>AL DÍA</v>
      </c>
      <c r="DC468">
        <f>IF(N($H468)&lt;17,"",IF(CW468="","",CW468+31))</f>
        <v>46696</v>
      </c>
      <c r="DD468">
        <f>IF(DC468="","",TODAY()-DC468)</f>
        <v>-378</v>
      </c>
      <c r="DG468" t="str">
        <f>IF(DC468="","SIN ESTADO",IF(DE468&lt;&gt;"","PAGA",IF(DD468&gt;0,"VENCIDA",IF(DD468&gt;=-5,"POR VENCER","AL DÍA"))))</f>
        <v>AL DÍA</v>
      </c>
      <c r="DI468">
        <f>IF(N($H468)&lt;18,"",IF(DC468="","",DC468+31))</f>
        <v>46727</v>
      </c>
      <c r="DJ468">
        <f>IF(DI468="","",TODAY()-DI468)</f>
        <v>-409</v>
      </c>
      <c r="DM468" t="str">
        <f>IF(DI468="","SIN ESTADO",IF(DK468&lt;&gt;"","PAGA",IF(DJ468&gt;0,"VENCIDA",IF(DJ468&gt;=-5,"POR VENCER","AL DÍA"))))</f>
        <v>AL DÍA</v>
      </c>
      <c r="DO468">
        <f>IF(N($H468)&lt;19,"",IF(DI468="","",DI468+31))</f>
        <v>46758</v>
      </c>
      <c r="DP468">
        <f>IF(DO468="","",TODAY()-DO468)</f>
        <v>-440</v>
      </c>
      <c r="DS468" t="str">
        <f>IF(DO468="","SIN ESTADO",IF(DQ468&lt;&gt;"","PAGA",IF(DP468&gt;0,"VENCIDA",IF(DP468&gt;=-5,"POR VENCER","AL DÍA"))))</f>
        <v>AL DÍA</v>
      </c>
      <c r="DU468">
        <f>IF(N($H468)&lt;20,"",IF(DO468="","",DO468+31))</f>
        <v>46789</v>
      </c>
      <c r="DV468">
        <f>IF(DU468="","",TODAY()-DU468)</f>
        <v>-471</v>
      </c>
      <c r="DY468" t="str">
        <f>IF(DU468="","SIN ESTADO",IF(DW468&lt;&gt;"","PAGA",IF(DV468&gt;0,"VENCIDA",IF(DV468&gt;=-5,"POR VENCER","AL DÍA"))))</f>
        <v>AL DÍA</v>
      </c>
      <c r="EA468">
        <f>IF(N($H468)&lt;21,"",IF(DU468="","",DU468+31))</f>
        <v>46820</v>
      </c>
      <c r="EB468">
        <f>IF(EA468="","",TODAY()-EA468)</f>
        <v>-502</v>
      </c>
      <c r="EE468" t="str">
        <f>IF(EA468="","SIN ESTADO",IF(EC468&lt;&gt;"","PAGA",IF(EB468&gt;0,"VENCIDA",IF(EB468&gt;=-5,"POR VENCER","AL DÍA"))))</f>
        <v>AL DÍA</v>
      </c>
      <c r="EG468">
        <f>IF(N($H468)&lt;22,"",IF(EA468="","",EA468+31))</f>
        <v>46851</v>
      </c>
      <c r="EH468">
        <f>IF(EG468="","",TODAY()-EG468)</f>
        <v>-533</v>
      </c>
      <c r="EK468" t="str">
        <f>IF(EG468="","SIN ESTADO",IF(EI468&lt;&gt;"","PAGA",IF(EH468&gt;0,"VENCIDA",IF(EH468&gt;=-5,"POR VENCER","AL DÍA"))))</f>
        <v>AL DÍA</v>
      </c>
      <c r="EM468">
        <f>IF(N($H468)&lt;23,"",IF(EG468="","",EG468+31))</f>
        <v>46882</v>
      </c>
      <c r="EN468">
        <f>IF(EM468="","",TODAY()-EM468)</f>
        <v>-564</v>
      </c>
      <c r="EQ468" t="str">
        <f>IF(EM468="","SIN ESTADO",IF(EO468&lt;&gt;"","PAGA",IF(EN468&gt;0,"VENCIDA",IF(EN468&gt;=-5,"POR VENCER","AL DÍA"))))</f>
        <v>AL DÍA</v>
      </c>
      <c r="ES468">
        <f>IF(N($H468)&lt;24,"",IF(EM468="","",EM468+31))</f>
        <v>46913</v>
      </c>
      <c r="ET468">
        <f>IF(ES468="","",TODAY()-ES468)</f>
        <v>-595</v>
      </c>
      <c r="EW468" t="str">
        <f>IF(ES468="","SIN ESTADO",IF(EU468&lt;&gt;"","PAGA",IF(ET468&gt;0,"VENCIDA",IF(ET468&gt;=-5,"POR VENCER","AL DÍA"))))</f>
        <v>AL DÍA</v>
      </c>
      <c r="EY468" t="str">
        <f>IF(N($H468)&lt;25,"",IF(ES468="","",ES468+31))</f>
        <v/>
      </c>
      <c r="EZ468" t="str">
        <f>IF(EY468="","",TODAY()-EY468)</f>
        <v/>
      </c>
      <c r="FC468" t="str">
        <f>IF(EY468="","SIN ESTADO",IF(FA468&lt;&gt;"","PAGA",IF(EZ468&gt;0,"VENCIDA",IF(EZ468&gt;=-5,"POR VENCER","AL DÍA"))))</f>
        <v>SIN ESTADO</v>
      </c>
      <c r="FE468" t="str">
        <f>IF(N($H468)&lt;26,"",IF(EY468="","",EY468+31))</f>
        <v/>
      </c>
      <c r="FF468" t="str">
        <f>IF(FE468="","",TODAY()-FE468)</f>
        <v/>
      </c>
      <c r="FI468" t="str">
        <f>IF(FE468="","SIN ESTADO",IF(FG468&lt;&gt;"","PAGA",IF(FF468&gt;0,"VENCIDA",IF(FF468&gt;=-5,"POR VENCER","AL DÍA"))))</f>
        <v>SIN ESTADO</v>
      </c>
      <c r="FK468" t="str">
        <f>IF(N($H468)&lt;27,"",IF(FE468="","",FE468+31))</f>
        <v/>
      </c>
      <c r="FL468" t="str">
        <f>IF(FK468="","",TODAY()-FK468)</f>
        <v/>
      </c>
      <c r="FO468" t="str">
        <f>IF(FK468="","SIN ESTADO",IF(FM468&lt;&gt;"","PAGA",IF(FL468&gt;0,"VENCIDA",IF(FL468&gt;=-5,"POR VENCER","AL DÍA"))))</f>
        <v>SIN ESTADO</v>
      </c>
      <c r="FQ468" t="str">
        <f>IF(N($H468)&lt;28,"",IF(FK468="","",FK468+31))</f>
        <v/>
      </c>
      <c r="FR468" t="str">
        <f>IF(FQ468="","",TODAY()-FQ468)</f>
        <v/>
      </c>
      <c r="FU468" t="str">
        <f>IF(FQ468="","SIN ESTADO",IF(FS468&lt;&gt;"","PAGA",IF(FR468&gt;0,"VENCIDA",IF(FR468&gt;=-5,"POR VENCER","AL DÍA"))))</f>
        <v>SIN ESTADO</v>
      </c>
      <c r="FW468" t="str">
        <f>IF(N($H468)&lt;29,"",IF(FQ468="","",FQ468+31))</f>
        <v/>
      </c>
      <c r="FX468" t="str">
        <f>IF(FW468="","",TODAY()-FW468)</f>
        <v/>
      </c>
      <c r="GA468" t="str">
        <f>IF(FW468="","SIN ESTADO",IF(FY468&lt;&gt;"","PAGA",IF(FX468&gt;0,"VENCIDA",IF(FX468&gt;=-5,"POR VENCER","AL DÍA"))))</f>
        <v>SIN ESTADO</v>
      </c>
      <c r="GC468" t="str">
        <f>IF(N($H468)&lt;30,"",IF(FW468="","",FW468+31))</f>
        <v/>
      </c>
      <c r="GD468" t="str">
        <f>IF(GC468="","",TODAY()-GC468)</f>
        <v/>
      </c>
      <c r="GG468" t="str">
        <f>IF(GC468="","SIN ESTADO",IF(GE468&lt;&gt;"","PAGA",IF(GD468&gt;0,"VENCIDA",IF(GD468&gt;=-5,"POR VENCER","AL DÍA"))))</f>
        <v>SIN ESTADO</v>
      </c>
      <c r="GI468" t="str">
        <f>IF(N($H468)&lt;31,"",IF(GC468="","",GC468+31))</f>
        <v/>
      </c>
      <c r="GJ468" t="str">
        <f>IF(GI468="","",TODAY()-GI468)</f>
        <v/>
      </c>
      <c r="GM468" t="str">
        <f>IF(GI468="","SIN ESTADO",IF(GK468&lt;&gt;"","PAGA",IF(GJ468&gt;0,"VENCIDA",IF(GJ468&gt;=-5,"POR VENCER","AL DÍA"))))</f>
        <v>SIN ESTADO</v>
      </c>
      <c r="GO468" t="str">
        <f>IF(N($H468)&lt;32,"",IF(GI468="","",GI468+31))</f>
        <v/>
      </c>
      <c r="GP468" t="str">
        <f>IF(GO468="","",TODAY()-GO468)</f>
        <v/>
      </c>
      <c r="GS468" t="str">
        <f>IF(GO468="","SIN ESTADO",IF(GQ468&lt;&gt;"","PAGA",IF(GP468&gt;0,"VENCIDA",IF(GP468&gt;=-5,"POR VENCER","AL DÍA"))))</f>
        <v>SIN ESTADO</v>
      </c>
      <c r="GU468" t="str">
        <f>IF(N($H468)&lt;33,"",IF(GO468="","",GO468+31))</f>
        <v/>
      </c>
      <c r="GV468" t="str">
        <f>IF(GU468="","",TODAY()-GU468)</f>
        <v/>
      </c>
      <c r="GY468" t="str">
        <f>IF(GU468="","SIN ESTADO",IF(GW468&lt;&gt;"","PAGA",IF(GV468&gt;0,"VENCIDA",IF(GV468&gt;=-5,"POR VENCER","AL DÍA"))))</f>
        <v>SIN ESTADO</v>
      </c>
      <c r="HA468" t="str">
        <f>IF(N($H468)&lt;34,"",IF(GU468="","",GU468+31))</f>
        <v/>
      </c>
      <c r="HB468" t="str">
        <f>IF(HA468="","",TODAY()-HA468)</f>
        <v/>
      </c>
      <c r="HE468" t="str">
        <f>IF(HA468="","SIN ESTADO",IF(HC468&lt;&gt;"","PAGA",IF(HB468&gt;0,"VENCIDA",IF(HB468&gt;=-5,"POR VENCER","AL DÍA"))))</f>
        <v>SIN ESTADO</v>
      </c>
      <c r="HG468" t="str">
        <f>IF(N($H468)&lt;35,"",IF(HA468="","",HA468+31))</f>
        <v/>
      </c>
      <c r="HH468" t="str">
        <f>IF(HG468="","",TODAY()-HG468)</f>
        <v/>
      </c>
      <c r="HK468" t="str">
        <f>IF(HG468="","SIN ESTADO",IF(HI468&lt;&gt;"","PAGA",IF(HH468&gt;0,"VENCIDA",IF(HH468&gt;=-5,"POR VENCER","AL DÍA"))))</f>
        <v>SIN ESTADO</v>
      </c>
      <c r="HM468" t="str">
        <f>IF(N($H468)&lt;36,"",IF(HG468="","",HG468+31))</f>
        <v/>
      </c>
      <c r="HN468" t="str">
        <f>IF(HM468="","",TODAY()-HM468)</f>
        <v/>
      </c>
      <c r="HQ468" t="str">
        <f>IF(HM468="","SIN ESTADO",IF(HO468&lt;&gt;"","PAGA",IF(HN468&gt;0,"VENCIDA",IF(HN468&gt;=-5,"POR VENCER","AL DÍA"))))</f>
        <v>SIN ESTADO</v>
      </c>
      <c r="HS468">
        <f>N468+T468+Z468+AF468+AL468+AR468+AX468+BD468+BJ468+BP468+BV468+CB468+CH468+CN468+CT468+CZ468+DF468+DL468+DR468+DX468+ED468+EJ468+EP468+EV468+FB468+FH468+FN468+FT468+FZ468+GF468+GL468+GR468+GX468+HD468+HJ468+HP468</f>
        <v>4000000</v>
      </c>
      <c r="HU468">
        <f>IFERROR(N($J468),0)</f>
        <v>1000000</v>
      </c>
      <c r="HW468">
        <f>SUMPRODUCT((MOD(COLUMN($M468:$HR468)-COLUMN($M468),6)=0)*ISNUMBER($M468:$HR468)*($M468:$HR468&gt;=RESUMEN!$C$26)*($M468:$HR468&lt;=RESUMEN!$C$27)*IFERROR(N($N468:$HS468),0))</f>
        <v>0</v>
      </c>
      <c r="HX468">
        <f>SUMPRODUCT((MOD(COLUMN($M468:$HR468)-COLUMN($M468),6)=0)*ISNUMBER($M468:$HR468)*($M468:$HR468&gt;=RESUMEN!$C$26)*($M468:$HR468&lt;=RESUMEN!$C$27))</f>
        <v>0</v>
      </c>
    </row>
    <row r="469">
      <c r="B469">
        <f>VENTAS!A468</f>
        <v>466</v>
      </c>
      <c r="C469" t="str">
        <f>VENTAS!B468</f>
        <v>LC2 - 43 - 8 Y 9</v>
      </c>
      <c r="D469" t="str">
        <f>VENTAS!C468</f>
        <v>VENDIDO</v>
      </c>
      <c r="E469">
        <f>VENTAS!D468</f>
        <v>55000000</v>
      </c>
      <c r="F469">
        <f>VENTAS!J468</f>
        <v>47000000</v>
      </c>
      <c r="G469">
        <f>VENTAS!F468</f>
        <v>46158</v>
      </c>
      <c r="H469">
        <f>VENTAS!K468</f>
        <v>24</v>
      </c>
      <c r="I469" t="str">
        <f>VENTAS!M468</f>
        <v>20DE CADA MES</v>
      </c>
      <c r="J469">
        <f>VENTAS!L468</f>
        <v>1958300</v>
      </c>
      <c r="K469">
        <f>IF(N($H469)&lt;1,"",$G469+31)</f>
        <v>46189</v>
      </c>
      <c r="L469">
        <f>IF(K469="","",TODAY()-K469)</f>
        <v>129</v>
      </c>
      <c r="O469" t="str">
        <f>IF(K469="","SIN ESTADO",IF(M469&lt;&gt;"","PAGA",IF(L469&gt;0,"VENCIDA",IF(L469&gt;=-5,"POR VENCER","AL DÍA"))))</f>
        <v>VENCIDA</v>
      </c>
      <c r="Q469">
        <f>IF(N($H469)&lt;2,"",IF(K469="","",K469+31))</f>
        <v>46220</v>
      </c>
      <c r="R469">
        <f>IF(Q469="","",TODAY()-Q469)</f>
        <v>98</v>
      </c>
      <c r="U469" t="str">
        <f>IF(Q469="","SIN ESTADO",IF(S469&lt;&gt;"","PAGA",IF(R469&gt;0,"VENCIDA",IF(R469&gt;=-5,"POR VENCER","AL DÍA"))))</f>
        <v>VENCIDA</v>
      </c>
      <c r="W469">
        <f>IF(N($H469)&lt;3,"",IF(Q469="","",Q469+31))</f>
        <v>46251</v>
      </c>
      <c r="X469">
        <f>IF(W469="","",TODAY()-W469)</f>
        <v>67</v>
      </c>
      <c r="AA469" t="str">
        <f>IF(W469="","SIN ESTADO",IF(Y469&lt;&gt;"","PAGA",IF(X469&gt;0,"VENCIDA",IF(X469&gt;=-5,"POR VENCER","AL DÍA"))))</f>
        <v>VENCIDA</v>
      </c>
      <c r="AC469">
        <f>IF(N($H469)&lt;4,"",IF(W469="","",W469+31))</f>
        <v>46282</v>
      </c>
      <c r="AD469">
        <f>IF(AC469="","",TODAY()-AC469)</f>
        <v>36</v>
      </c>
      <c r="AG469" t="str">
        <f>IF(AC469="","SIN ESTADO",IF(AE469&lt;&gt;"","PAGA",IF(AD469&gt;0,"VENCIDA",IF(AD469&gt;=-5,"POR VENCER","AL DÍA"))))</f>
        <v>VENCIDA</v>
      </c>
      <c r="AI469">
        <f>IF(N($H469)&lt;5,"",IF(AC469="","",AC469+31))</f>
        <v>46313</v>
      </c>
      <c r="AJ469">
        <f>IF(AI469="","",TODAY()-AI469)</f>
        <v>5</v>
      </c>
      <c r="AM469" t="str">
        <f>IF(AI469="","SIN ESTADO",IF(AK469&lt;&gt;"","PAGA",IF(AJ469&gt;0,"VENCIDA",IF(AJ469&gt;=-5,"POR VENCER","AL DÍA"))))</f>
        <v>VENCIDA</v>
      </c>
      <c r="AO469">
        <f>IF(N($H469)&lt;6,"",IF(AI469="","",AI469+31))</f>
        <v>46344</v>
      </c>
      <c r="AP469">
        <f>IF(AO469="","",TODAY()-AO469)</f>
        <v>-26</v>
      </c>
      <c r="AS469" t="str">
        <f>IF(AO469="","SIN ESTADO",IF(AQ469&lt;&gt;"","PAGA",IF(AP469&gt;0,"VENCIDA",IF(AP469&gt;=-5,"POR VENCER","AL DÍA"))))</f>
        <v>AL DÍA</v>
      </c>
      <c r="AU469">
        <f>IF(N($H469)&lt;7,"",IF(AO469="","",AO469+31))</f>
        <v>46375</v>
      </c>
      <c r="AV469">
        <f>IF(AU469="","",TODAY()-AU469)</f>
        <v>-57</v>
      </c>
      <c r="AY469" t="str">
        <f>IF(AU469="","SIN ESTADO",IF(AW469&lt;&gt;"","PAGA",IF(AV469&gt;0,"VENCIDA",IF(AV469&gt;=-5,"POR VENCER","AL DÍA"))))</f>
        <v>AL DÍA</v>
      </c>
      <c r="BA469">
        <f>IF(N($H469)&lt;8,"",IF(AU469="","",AU469+31))</f>
        <v>46406</v>
      </c>
      <c r="BB469">
        <f>IF(BA469="","",TODAY()-BA469)</f>
        <v>-88</v>
      </c>
      <c r="BE469" t="str">
        <f>IF(BA469="","SIN ESTADO",IF(BC469&lt;&gt;"","PAGA",IF(BB469&gt;0,"VENCIDA",IF(BB469&gt;=-5,"POR VENCER","AL DÍA"))))</f>
        <v>AL DÍA</v>
      </c>
      <c r="BG469">
        <f>IF(N($H469)&lt;9,"",IF(BA469="","",BA469+31))</f>
        <v>46437</v>
      </c>
      <c r="BH469">
        <f>IF(BG469="","",TODAY()-BG469)</f>
        <v>-119</v>
      </c>
      <c r="BK469" t="str">
        <f>IF(BG469="","SIN ESTADO",IF(BI469&lt;&gt;"","PAGA",IF(BH469&gt;0,"VENCIDA",IF(BH469&gt;=-5,"POR VENCER","AL DÍA"))))</f>
        <v>AL DÍA</v>
      </c>
      <c r="BM469">
        <f>IF(N($H469)&lt;10,"",IF(BG469="","",BG469+31))</f>
        <v>46468</v>
      </c>
      <c r="BN469">
        <f>IF(BM469="","",TODAY()-BM469)</f>
        <v>-150</v>
      </c>
      <c r="BQ469" t="str">
        <f>IF(BM469="","SIN ESTADO",IF(BO469&lt;&gt;"","PAGA",IF(BN469&gt;0,"VENCIDA",IF(BN469&gt;=-5,"POR VENCER","AL DÍA"))))</f>
        <v>AL DÍA</v>
      </c>
      <c r="BS469">
        <f>IF(N($H469)&lt;11,"",IF(BM469="","",BM469+31))</f>
        <v>46499</v>
      </c>
      <c r="BT469">
        <f>IF(BS469="","",TODAY()-BS469)</f>
        <v>-181</v>
      </c>
      <c r="BW469" t="str">
        <f>IF(BS469="","SIN ESTADO",IF(BU469&lt;&gt;"","PAGA",IF(BT469&gt;0,"VENCIDA",IF(BT469&gt;=-5,"POR VENCER","AL DÍA"))))</f>
        <v>AL DÍA</v>
      </c>
      <c r="BY469">
        <f>IF(N($H469)&lt;12,"",IF(BS469="","",BS469+31))</f>
        <v>46530</v>
      </c>
      <c r="BZ469">
        <f>IF(BY469="","",TODAY()-BY469)</f>
        <v>-212</v>
      </c>
      <c r="CC469" t="str">
        <f>IF(BY469="","SIN ESTADO",IF(CA469&lt;&gt;"","PAGA",IF(BZ469&gt;0,"VENCIDA",IF(BZ469&gt;=-5,"POR VENCER","AL DÍA"))))</f>
        <v>AL DÍA</v>
      </c>
      <c r="CE469">
        <f>IF(N($H469)&lt;13,"",IF(BY469="","",BY469+31))</f>
        <v>46561</v>
      </c>
      <c r="CF469">
        <f>IF(CE469="","",TODAY()-CE469)</f>
        <v>-243</v>
      </c>
      <c r="CI469" t="str">
        <f>IF(CE469="","SIN ESTADO",IF(CG469&lt;&gt;"","PAGA",IF(CF469&gt;0,"VENCIDA",IF(CF469&gt;=-5,"POR VENCER","AL DÍA"))))</f>
        <v>AL DÍA</v>
      </c>
      <c r="CK469">
        <f>IF(N($H469)&lt;14,"",IF(CE469="","",CE469+31))</f>
        <v>46592</v>
      </c>
      <c r="CL469">
        <f>IF(CK469="","",TODAY()-CK469)</f>
        <v>-274</v>
      </c>
      <c r="CO469" t="str">
        <f>IF(CK469="","SIN ESTADO",IF(CM469&lt;&gt;"","PAGA",IF(CL469&gt;0,"VENCIDA",IF(CL469&gt;=-5,"POR VENCER","AL DÍA"))))</f>
        <v>AL DÍA</v>
      </c>
      <c r="CQ469">
        <f>IF(N($H469)&lt;15,"",IF(CK469="","",CK469+31))</f>
        <v>46623</v>
      </c>
      <c r="CR469">
        <f>IF(CQ469="","",TODAY()-CQ469)</f>
        <v>-305</v>
      </c>
      <c r="CU469" t="str">
        <f>IF(CQ469="","SIN ESTADO",IF(CS469&lt;&gt;"","PAGA",IF(CR469&gt;0,"VENCIDA",IF(CR469&gt;=-5,"POR VENCER","AL DÍA"))))</f>
        <v>AL DÍA</v>
      </c>
      <c r="CW469">
        <f>IF(N($H469)&lt;16,"",IF(CQ469="","",CQ469+31))</f>
        <v>46654</v>
      </c>
      <c r="CX469">
        <f>IF(CW469="","",TODAY()-CW469)</f>
        <v>-336</v>
      </c>
      <c r="DA469" t="str">
        <f>IF(CW469="","SIN ESTADO",IF(CY469&lt;&gt;"","PAGA",IF(CX469&gt;0,"VENCIDA",IF(CX469&gt;=-5,"POR VENCER","AL DÍA"))))</f>
        <v>AL DÍA</v>
      </c>
      <c r="DC469">
        <f>IF(N($H469)&lt;17,"",IF(CW469="","",CW469+31))</f>
        <v>46685</v>
      </c>
      <c r="DD469">
        <f>IF(DC469="","",TODAY()-DC469)</f>
        <v>-367</v>
      </c>
      <c r="DG469" t="str">
        <f>IF(DC469="","SIN ESTADO",IF(DE469&lt;&gt;"","PAGA",IF(DD469&gt;0,"VENCIDA",IF(DD469&gt;=-5,"POR VENCER","AL DÍA"))))</f>
        <v>AL DÍA</v>
      </c>
      <c r="DI469">
        <f>IF(N($H469)&lt;18,"",IF(DC469="","",DC469+31))</f>
        <v>46716</v>
      </c>
      <c r="DJ469">
        <f>IF(DI469="","",TODAY()-DI469)</f>
        <v>-398</v>
      </c>
      <c r="DM469" t="str">
        <f>IF(DI469="","SIN ESTADO",IF(DK469&lt;&gt;"","PAGA",IF(DJ469&gt;0,"VENCIDA",IF(DJ469&gt;=-5,"POR VENCER","AL DÍA"))))</f>
        <v>AL DÍA</v>
      </c>
      <c r="DO469">
        <f>IF(N($H469)&lt;19,"",IF(DI469="","",DI469+31))</f>
        <v>46747</v>
      </c>
      <c r="DP469">
        <f>IF(DO469="","",TODAY()-DO469)</f>
        <v>-429</v>
      </c>
      <c r="DS469" t="str">
        <f>IF(DO469="","SIN ESTADO",IF(DQ469&lt;&gt;"","PAGA",IF(DP469&gt;0,"VENCIDA",IF(DP469&gt;=-5,"POR VENCER","AL DÍA"))))</f>
        <v>AL DÍA</v>
      </c>
      <c r="DU469">
        <f>IF(N($H469)&lt;20,"",IF(DO469="","",DO469+31))</f>
        <v>46778</v>
      </c>
      <c r="DV469">
        <f>IF(DU469="","",TODAY()-DU469)</f>
        <v>-460</v>
      </c>
      <c r="DY469" t="str">
        <f>IF(DU469="","SIN ESTADO",IF(DW469&lt;&gt;"","PAGA",IF(DV469&gt;0,"VENCIDA",IF(DV469&gt;=-5,"POR VENCER","AL DÍA"))))</f>
        <v>AL DÍA</v>
      </c>
      <c r="EA469">
        <f>IF(N($H469)&lt;21,"",IF(DU469="","",DU469+31))</f>
        <v>46809</v>
      </c>
      <c r="EB469">
        <f>IF(EA469="","",TODAY()-EA469)</f>
        <v>-491</v>
      </c>
      <c r="EE469" t="str">
        <f>IF(EA469="","SIN ESTADO",IF(EC469&lt;&gt;"","PAGA",IF(EB469&gt;0,"VENCIDA",IF(EB469&gt;=-5,"POR VENCER","AL DÍA"))))</f>
        <v>AL DÍA</v>
      </c>
      <c r="EG469">
        <f>IF(N($H469)&lt;22,"",IF(EA469="","",EA469+31))</f>
        <v>46840</v>
      </c>
      <c r="EH469">
        <f>IF(EG469="","",TODAY()-EG469)</f>
        <v>-522</v>
      </c>
      <c r="EK469" t="str">
        <f>IF(EG469="","SIN ESTADO",IF(EI469&lt;&gt;"","PAGA",IF(EH469&gt;0,"VENCIDA",IF(EH469&gt;=-5,"POR VENCER","AL DÍA"))))</f>
        <v>AL DÍA</v>
      </c>
      <c r="EM469">
        <f>IF(N($H469)&lt;23,"",IF(EG469="","",EG469+31))</f>
        <v>46871</v>
      </c>
      <c r="EN469">
        <f>IF(EM469="","",TODAY()-EM469)</f>
        <v>-553</v>
      </c>
      <c r="EQ469" t="str">
        <f>IF(EM469="","SIN ESTADO",IF(EO469&lt;&gt;"","PAGA",IF(EN469&gt;0,"VENCIDA",IF(EN469&gt;=-5,"POR VENCER","AL DÍA"))))</f>
        <v>AL DÍA</v>
      </c>
      <c r="ES469">
        <f>IF(N($H469)&lt;24,"",IF(EM469="","",EM469+31))</f>
        <v>46902</v>
      </c>
      <c r="ET469">
        <f>IF(ES469="","",TODAY()-ES469)</f>
        <v>-584</v>
      </c>
      <c r="EW469" t="str">
        <f>IF(ES469="","SIN ESTADO",IF(EU469&lt;&gt;"","PAGA",IF(ET469&gt;0,"VENCIDA",IF(ET469&gt;=-5,"POR VENCER","AL DÍA"))))</f>
        <v>AL DÍA</v>
      </c>
      <c r="EY469" t="str">
        <f>IF(N($H469)&lt;25,"",IF(ES469="","",ES469+31))</f>
        <v/>
      </c>
      <c r="EZ469" t="str">
        <f>IF(EY469="","",TODAY()-EY469)</f>
        <v/>
      </c>
      <c r="FC469" t="str">
        <f>IF(EY469="","SIN ESTADO",IF(FA469&lt;&gt;"","PAGA",IF(EZ469&gt;0,"VENCIDA",IF(EZ469&gt;=-5,"POR VENCER","AL DÍA"))))</f>
        <v>SIN ESTADO</v>
      </c>
      <c r="FE469" t="str">
        <f>IF(N($H469)&lt;26,"",IF(EY469="","",EY469+31))</f>
        <v/>
      </c>
      <c r="FF469" t="str">
        <f>IF(FE469="","",TODAY()-FE469)</f>
        <v/>
      </c>
      <c r="FI469" t="str">
        <f>IF(FE469="","SIN ESTADO",IF(FG469&lt;&gt;"","PAGA",IF(FF469&gt;0,"VENCIDA",IF(FF469&gt;=-5,"POR VENCER","AL DÍA"))))</f>
        <v>SIN ESTADO</v>
      </c>
      <c r="FK469" t="str">
        <f>IF(N($H469)&lt;27,"",IF(FE469="","",FE469+31))</f>
        <v/>
      </c>
      <c r="FL469" t="str">
        <f>IF(FK469="","",TODAY()-FK469)</f>
        <v/>
      </c>
      <c r="FO469" t="str">
        <f>IF(FK469="","SIN ESTADO",IF(FM469&lt;&gt;"","PAGA",IF(FL469&gt;0,"VENCIDA",IF(FL469&gt;=-5,"POR VENCER","AL DÍA"))))</f>
        <v>SIN ESTADO</v>
      </c>
      <c r="FQ469" t="str">
        <f>IF(N($H469)&lt;28,"",IF(FK469="","",FK469+31))</f>
        <v/>
      </c>
      <c r="FR469" t="str">
        <f>IF(FQ469="","",TODAY()-FQ469)</f>
        <v/>
      </c>
      <c r="FU469" t="str">
        <f>IF(FQ469="","SIN ESTADO",IF(FS469&lt;&gt;"","PAGA",IF(FR469&gt;0,"VENCIDA",IF(FR469&gt;=-5,"POR VENCER","AL DÍA"))))</f>
        <v>SIN ESTADO</v>
      </c>
      <c r="FW469" t="str">
        <f>IF(N($H469)&lt;29,"",IF(FQ469="","",FQ469+31))</f>
        <v/>
      </c>
      <c r="FX469" t="str">
        <f>IF(FW469="","",TODAY()-FW469)</f>
        <v/>
      </c>
      <c r="GA469" t="str">
        <f>IF(FW469="","SIN ESTADO",IF(FY469&lt;&gt;"","PAGA",IF(FX469&gt;0,"VENCIDA",IF(FX469&gt;=-5,"POR VENCER","AL DÍA"))))</f>
        <v>SIN ESTADO</v>
      </c>
      <c r="GC469" t="str">
        <f>IF(N($H469)&lt;30,"",IF(FW469="","",FW469+31))</f>
        <v/>
      </c>
      <c r="GD469" t="str">
        <f>IF(GC469="","",TODAY()-GC469)</f>
        <v/>
      </c>
      <c r="GG469" t="str">
        <f>IF(GC469="","SIN ESTADO",IF(GE469&lt;&gt;"","PAGA",IF(GD469&gt;0,"VENCIDA",IF(GD469&gt;=-5,"POR VENCER","AL DÍA"))))</f>
        <v>SIN ESTADO</v>
      </c>
      <c r="GI469" t="str">
        <f>IF(N($H469)&lt;31,"",IF(GC469="","",GC469+31))</f>
        <v/>
      </c>
      <c r="GJ469" t="str">
        <f>IF(GI469="","",TODAY()-GI469)</f>
        <v/>
      </c>
      <c r="GM469" t="str">
        <f>IF(GI469="","SIN ESTADO",IF(GK469&lt;&gt;"","PAGA",IF(GJ469&gt;0,"VENCIDA",IF(GJ469&gt;=-5,"POR VENCER","AL DÍA"))))</f>
        <v>SIN ESTADO</v>
      </c>
      <c r="GO469" t="str">
        <f>IF(N($H469)&lt;32,"",IF(GI469="","",GI469+31))</f>
        <v/>
      </c>
      <c r="GP469" t="str">
        <f>IF(GO469="","",TODAY()-GO469)</f>
        <v/>
      </c>
      <c r="GS469" t="str">
        <f>IF(GO469="","SIN ESTADO",IF(GQ469&lt;&gt;"","PAGA",IF(GP469&gt;0,"VENCIDA",IF(GP469&gt;=-5,"POR VENCER","AL DÍA"))))</f>
        <v>SIN ESTADO</v>
      </c>
      <c r="GU469" t="str">
        <f>IF(N($H469)&lt;33,"",IF(GO469="","",GO469+31))</f>
        <v/>
      </c>
      <c r="GV469" t="str">
        <f>IF(GU469="","",TODAY()-GU469)</f>
        <v/>
      </c>
      <c r="GY469" t="str">
        <f>IF(GU469="","SIN ESTADO",IF(GW469&lt;&gt;"","PAGA",IF(GV469&gt;0,"VENCIDA",IF(GV469&gt;=-5,"POR VENCER","AL DÍA"))))</f>
        <v>SIN ESTADO</v>
      </c>
      <c r="HA469" t="str">
        <f>IF(N($H469)&lt;34,"",IF(GU469="","",GU469+31))</f>
        <v/>
      </c>
      <c r="HB469" t="str">
        <f>IF(HA469="","",TODAY()-HA469)</f>
        <v/>
      </c>
      <c r="HE469" t="str">
        <f>IF(HA469="","SIN ESTADO",IF(HC469&lt;&gt;"","PAGA",IF(HB469&gt;0,"VENCIDA",IF(HB469&gt;=-5,"POR VENCER","AL DÍA"))))</f>
        <v>SIN ESTADO</v>
      </c>
      <c r="HG469" t="str">
        <f>IF(N($H469)&lt;35,"",IF(HA469="","",HA469+31))</f>
        <v/>
      </c>
      <c r="HH469" t="str">
        <f>IF(HG469="","",TODAY()-HG469)</f>
        <v/>
      </c>
      <c r="HK469" t="str">
        <f>IF(HG469="","SIN ESTADO",IF(HI469&lt;&gt;"","PAGA",IF(HH469&gt;0,"VENCIDA",IF(HH469&gt;=-5,"POR VENCER","AL DÍA"))))</f>
        <v>SIN ESTADO</v>
      </c>
      <c r="HM469" t="str">
        <f>IF(N($H469)&lt;36,"",IF(HG469="","",HG469+31))</f>
        <v/>
      </c>
      <c r="HN469" t="str">
        <f>IF(HM469="","",TODAY()-HM469)</f>
        <v/>
      </c>
      <c r="HQ469" t="str">
        <f>IF(HM469="","SIN ESTADO",IF(HO469&lt;&gt;"","PAGA",IF(HN469&gt;0,"VENCIDA",IF(HN469&gt;=-5,"POR VENCER","AL DÍA"))))</f>
        <v>SIN ESTADO</v>
      </c>
      <c r="HS469">
        <f>N469+T469+Z469+AF469+AL469+AR469+AX469+BD469+BJ469+BP469+BV469+CB469+CH469+CN469+CT469+CZ469+DF469+DL469+DR469+DX469+ED469+EJ469+EP469+EV469+FB469+FH469+FN469+FT469+FZ469+GF469+GL469+GR469+GX469+HD469+HJ469+HP469</f>
        <v>0</v>
      </c>
      <c r="HU469">
        <f>IFERROR(N($J469),0)</f>
        <v>1958300</v>
      </c>
      <c r="HW469">
        <f>SUMPRODUCT((MOD(COLUMN($M469:$HR469)-COLUMN($M469),6)=0)*ISNUMBER($M469:$HR469)*($M469:$HR469&gt;=RESUMEN!$C$26)*($M469:$HR469&lt;=RESUMEN!$C$27)*IFERROR(N($N469:$HS469),0))</f>
        <v>0</v>
      </c>
      <c r="HX469">
        <f>SUMPRODUCT((MOD(COLUMN($M469:$HR469)-COLUMN($M469),6)=0)*ISNUMBER($M469:$HR469)*($M469:$HR469&gt;=RESUMEN!$C$26)*($M469:$HR469&lt;=RESUMEN!$C$27))</f>
        <v>0</v>
      </c>
    </row>
    <row r="470">
      <c r="B470">
        <f>VENTAS!A469</f>
        <v>467</v>
      </c>
      <c r="C470" t="str">
        <f>VENTAS!B469</f>
        <v xml:space="preserve">LC2 - 43 - 10 </v>
      </c>
      <c r="D470" t="str">
        <f>VENTAS!C469</f>
        <v>VENDIDO</v>
      </c>
      <c r="E470">
        <f>VENTAS!D469</f>
        <v>28000000</v>
      </c>
      <c r="F470">
        <f>VENTAS!J469</f>
        <v>24000000</v>
      </c>
      <c r="G470">
        <f>VENTAS!F469</f>
        <v>46132</v>
      </c>
      <c r="H470">
        <f>VENTAS!K469</f>
        <v>24</v>
      </c>
      <c r="I470" t="str">
        <f>VENTAS!M469</f>
        <v>20 DE. CADA MES</v>
      </c>
      <c r="J470">
        <f>VENTAS!L469</f>
        <v>1000000</v>
      </c>
      <c r="K470">
        <f>IF(N($H470)&lt;1,"",$G470+31)</f>
        <v>46163</v>
      </c>
      <c r="L470">
        <f>IF(K470="","",TODAY()-K470)</f>
        <v>155</v>
      </c>
      <c r="M470">
        <v>46160</v>
      </c>
      <c r="N470">
        <v>1000000</v>
      </c>
      <c r="O470" t="str">
        <f>IF(K470="","SIN ESTADO",IF(M470&lt;&gt;"","PAGA",IF(L470&gt;0,"VENCIDA",IF(L470&gt;=-5,"POR VENCER","AL DÍA"))))</f>
        <v>PAGA</v>
      </c>
      <c r="P470" t="str">
        <v>TRANSFERENCIA</v>
      </c>
      <c r="Q470">
        <f>IF(N($H470)&lt;2,"",IF(K470="","",K470+31))</f>
        <v>46194</v>
      </c>
      <c r="R470">
        <f>IF(Q470="","",TODAY()-Q470)</f>
        <v>124</v>
      </c>
      <c r="S470">
        <v>46192</v>
      </c>
      <c r="T470">
        <v>1000000</v>
      </c>
      <c r="U470" t="str">
        <f>IF(Q470="","SIN ESTADO",IF(S470&lt;&gt;"","PAGA",IF(R470&gt;0,"VENCIDA",IF(R470&gt;=-5,"POR VENCER","AL DÍA"))))</f>
        <v>PAGA</v>
      </c>
      <c r="V470" t="str">
        <v>TRANSFERENCIA</v>
      </c>
      <c r="W470">
        <f>IF(N($H470)&lt;3,"",IF(Q470="","",Q470+31))</f>
        <v>46225</v>
      </c>
      <c r="X470">
        <f>IF(W470="","",TODAY()-W470)</f>
        <v>93</v>
      </c>
      <c r="Y470">
        <v>46220</v>
      </c>
      <c r="Z470">
        <v>1000000</v>
      </c>
      <c r="AA470" t="str">
        <f>IF(W470="","SIN ESTADO",IF(Y470&lt;&gt;"","PAGA",IF(X470&gt;0,"VENCIDA",IF(X470&gt;=-5,"POR VENCER","AL DÍA"))))</f>
        <v>PAGA</v>
      </c>
      <c r="AB470" t="str">
        <v>TRANSFERENCIA</v>
      </c>
      <c r="AC470">
        <f>IF(N($H470)&lt;4,"",IF(W470="","",W470+31))</f>
        <v>46256</v>
      </c>
      <c r="AD470">
        <f>IF(AC470="","",TODAY()-AC470)</f>
        <v>62</v>
      </c>
      <c r="AE470">
        <v>46253</v>
      </c>
      <c r="AF470">
        <v>1000000</v>
      </c>
      <c r="AG470" t="str">
        <f>IF(AC470="","SIN ESTADO",IF(AE470&lt;&gt;"","PAGA",IF(AD470&gt;0,"VENCIDA",IF(AD470&gt;=-5,"POR VENCER","AL DÍA"))))</f>
        <v>PAGA</v>
      </c>
      <c r="AH470" t="str">
        <v>TRANSFERENCIA</v>
      </c>
      <c r="AI470">
        <f>IF(N($H470)&lt;5,"",IF(AC470="","",AC470+31))</f>
        <v>46287</v>
      </c>
      <c r="AJ470">
        <f>IF(AI470="","",TODAY()-AI470)</f>
        <v>31</v>
      </c>
      <c r="AK470">
        <v>46283</v>
      </c>
      <c r="AL470">
        <v>1000000</v>
      </c>
      <c r="AM470" t="str">
        <f>IF(AI470="","SIN ESTADO",IF(AK470&lt;&gt;"","PAGA",IF(AJ470&gt;0,"VENCIDA",IF(AJ470&gt;=-5,"POR VENCER","AL DÍA"))))</f>
        <v>PAGA</v>
      </c>
      <c r="AN470" t="str">
        <v>TRANSFERENCIA</v>
      </c>
      <c r="AO470">
        <f>IF(N($H470)&lt;6,"",IF(AI470="","",AI470+31))</f>
        <v>46318</v>
      </c>
      <c r="AP470">
        <f>IF(AO470="","",TODAY()-AO470)</f>
        <v>0</v>
      </c>
      <c r="AS470" t="str">
        <f>IF(AO470="","SIN ESTADO",IF(AQ470&lt;&gt;"","PAGA",IF(AP470&gt;0,"VENCIDA",IF(AP470&gt;=-5,"POR VENCER","AL DÍA"))))</f>
        <v>POR VENCER</v>
      </c>
      <c r="AU470">
        <f>IF(N($H470)&lt;7,"",IF(AO470="","",AO470+31))</f>
        <v>46349</v>
      </c>
      <c r="AV470">
        <f>IF(AU470="","",TODAY()-AU470)</f>
        <v>-31</v>
      </c>
      <c r="AY470" t="str">
        <f>IF(AU470="","SIN ESTADO",IF(AW470&lt;&gt;"","PAGA",IF(AV470&gt;0,"VENCIDA",IF(AV470&gt;=-5,"POR VENCER","AL DÍA"))))</f>
        <v>AL DÍA</v>
      </c>
      <c r="BA470">
        <f>IF(N($H470)&lt;8,"",IF(AU470="","",AU470+31))</f>
        <v>46380</v>
      </c>
      <c r="BB470">
        <f>IF(BA470="","",TODAY()-BA470)</f>
        <v>-62</v>
      </c>
      <c r="BE470" t="str">
        <f>IF(BA470="","SIN ESTADO",IF(BC470&lt;&gt;"","PAGA",IF(BB470&gt;0,"VENCIDA",IF(BB470&gt;=-5,"POR VENCER","AL DÍA"))))</f>
        <v>AL DÍA</v>
      </c>
      <c r="BG470">
        <f>IF(N($H470)&lt;9,"",IF(BA470="","",BA470+31))</f>
        <v>46411</v>
      </c>
      <c r="BH470">
        <f>IF(BG470="","",TODAY()-BG470)</f>
        <v>-93</v>
      </c>
      <c r="BK470" t="str">
        <f>IF(BG470="","SIN ESTADO",IF(BI470&lt;&gt;"","PAGA",IF(BH470&gt;0,"VENCIDA",IF(BH470&gt;=-5,"POR VENCER","AL DÍA"))))</f>
        <v>AL DÍA</v>
      </c>
      <c r="BM470">
        <f>IF(N($H470)&lt;10,"",IF(BG470="","",BG470+31))</f>
        <v>46442</v>
      </c>
      <c r="BN470">
        <f>IF(BM470="","",TODAY()-BM470)</f>
        <v>-124</v>
      </c>
      <c r="BQ470" t="str">
        <f>IF(BM470="","SIN ESTADO",IF(BO470&lt;&gt;"","PAGA",IF(BN470&gt;0,"VENCIDA",IF(BN470&gt;=-5,"POR VENCER","AL DÍA"))))</f>
        <v>AL DÍA</v>
      </c>
      <c r="BS470">
        <f>IF(N($H470)&lt;11,"",IF(BM470="","",BM470+31))</f>
        <v>46473</v>
      </c>
      <c r="BT470">
        <f>IF(BS470="","",TODAY()-BS470)</f>
        <v>-155</v>
      </c>
      <c r="BW470" t="str">
        <f>IF(BS470="","SIN ESTADO",IF(BU470&lt;&gt;"","PAGA",IF(BT470&gt;0,"VENCIDA",IF(BT470&gt;=-5,"POR VENCER","AL DÍA"))))</f>
        <v>AL DÍA</v>
      </c>
      <c r="BY470">
        <f>IF(N($H470)&lt;12,"",IF(BS470="","",BS470+31))</f>
        <v>46504</v>
      </c>
      <c r="BZ470">
        <f>IF(BY470="","",TODAY()-BY470)</f>
        <v>-186</v>
      </c>
      <c r="CC470" t="str">
        <f>IF(BY470="","SIN ESTADO",IF(CA470&lt;&gt;"","PAGA",IF(BZ470&gt;0,"VENCIDA",IF(BZ470&gt;=-5,"POR VENCER","AL DÍA"))))</f>
        <v>AL DÍA</v>
      </c>
      <c r="CE470">
        <f>IF(N($H470)&lt;13,"",IF(BY470="","",BY470+31))</f>
        <v>46535</v>
      </c>
      <c r="CF470">
        <f>IF(CE470="","",TODAY()-CE470)</f>
        <v>-217</v>
      </c>
      <c r="CI470" t="str">
        <f>IF(CE470="","SIN ESTADO",IF(CG470&lt;&gt;"","PAGA",IF(CF470&gt;0,"VENCIDA",IF(CF470&gt;=-5,"POR VENCER","AL DÍA"))))</f>
        <v>AL DÍA</v>
      </c>
      <c r="CK470">
        <f>IF(N($H470)&lt;14,"",IF(CE470="","",CE470+31))</f>
        <v>46566</v>
      </c>
      <c r="CL470">
        <f>IF(CK470="","",TODAY()-CK470)</f>
        <v>-248</v>
      </c>
      <c r="CO470" t="str">
        <f>IF(CK470="","SIN ESTADO",IF(CM470&lt;&gt;"","PAGA",IF(CL470&gt;0,"VENCIDA",IF(CL470&gt;=-5,"POR VENCER","AL DÍA"))))</f>
        <v>AL DÍA</v>
      </c>
      <c r="CQ470">
        <f>IF(N($H470)&lt;15,"",IF(CK470="","",CK470+31))</f>
        <v>46597</v>
      </c>
      <c r="CR470">
        <f>IF(CQ470="","",TODAY()-CQ470)</f>
        <v>-279</v>
      </c>
      <c r="CU470" t="str">
        <f>IF(CQ470="","SIN ESTADO",IF(CS470&lt;&gt;"","PAGA",IF(CR470&gt;0,"VENCIDA",IF(CR470&gt;=-5,"POR VENCER","AL DÍA"))))</f>
        <v>AL DÍA</v>
      </c>
      <c r="CW470">
        <f>IF(N($H470)&lt;16,"",IF(CQ470="","",CQ470+31))</f>
        <v>46628</v>
      </c>
      <c r="CX470">
        <f>IF(CW470="","",TODAY()-CW470)</f>
        <v>-310</v>
      </c>
      <c r="DA470" t="str">
        <f>IF(CW470="","SIN ESTADO",IF(CY470&lt;&gt;"","PAGA",IF(CX470&gt;0,"VENCIDA",IF(CX470&gt;=-5,"POR VENCER","AL DÍA"))))</f>
        <v>AL DÍA</v>
      </c>
      <c r="DC470">
        <f>IF(N($H470)&lt;17,"",IF(CW470="","",CW470+31))</f>
        <v>46659</v>
      </c>
      <c r="DD470">
        <f>IF(DC470="","",TODAY()-DC470)</f>
        <v>-341</v>
      </c>
      <c r="DG470" t="str">
        <f>IF(DC470="","SIN ESTADO",IF(DE470&lt;&gt;"","PAGA",IF(DD470&gt;0,"VENCIDA",IF(DD470&gt;=-5,"POR VENCER","AL DÍA"))))</f>
        <v>AL DÍA</v>
      </c>
      <c r="DI470">
        <f>IF(N($H470)&lt;18,"",IF(DC470="","",DC470+31))</f>
        <v>46690</v>
      </c>
      <c r="DJ470">
        <f>IF(DI470="","",TODAY()-DI470)</f>
        <v>-372</v>
      </c>
      <c r="DM470" t="str">
        <f>IF(DI470="","SIN ESTADO",IF(DK470&lt;&gt;"","PAGA",IF(DJ470&gt;0,"VENCIDA",IF(DJ470&gt;=-5,"POR VENCER","AL DÍA"))))</f>
        <v>AL DÍA</v>
      </c>
      <c r="DO470">
        <f>IF(N($H470)&lt;19,"",IF(DI470="","",DI470+31))</f>
        <v>46721</v>
      </c>
      <c r="DP470">
        <f>IF(DO470="","",TODAY()-DO470)</f>
        <v>-403</v>
      </c>
      <c r="DS470" t="str">
        <f>IF(DO470="","SIN ESTADO",IF(DQ470&lt;&gt;"","PAGA",IF(DP470&gt;0,"VENCIDA",IF(DP470&gt;=-5,"POR VENCER","AL DÍA"))))</f>
        <v>AL DÍA</v>
      </c>
      <c r="DU470">
        <f>IF(N($H470)&lt;20,"",IF(DO470="","",DO470+31))</f>
        <v>46752</v>
      </c>
      <c r="DV470">
        <f>IF(DU470="","",TODAY()-DU470)</f>
        <v>-434</v>
      </c>
      <c r="DY470" t="str">
        <f>IF(DU470="","SIN ESTADO",IF(DW470&lt;&gt;"","PAGA",IF(DV470&gt;0,"VENCIDA",IF(DV470&gt;=-5,"POR VENCER","AL DÍA"))))</f>
        <v>AL DÍA</v>
      </c>
      <c r="EA470">
        <f>IF(N($H470)&lt;21,"",IF(DU470="","",DU470+31))</f>
        <v>46783</v>
      </c>
      <c r="EB470">
        <f>IF(EA470="","",TODAY()-EA470)</f>
        <v>-465</v>
      </c>
      <c r="EE470" t="str">
        <f>IF(EA470="","SIN ESTADO",IF(EC470&lt;&gt;"","PAGA",IF(EB470&gt;0,"VENCIDA",IF(EB470&gt;=-5,"POR VENCER","AL DÍA"))))</f>
        <v>AL DÍA</v>
      </c>
      <c r="EG470">
        <f>IF(N($H470)&lt;22,"",IF(EA470="","",EA470+31))</f>
        <v>46814</v>
      </c>
      <c r="EH470">
        <f>IF(EG470="","",TODAY()-EG470)</f>
        <v>-496</v>
      </c>
      <c r="EK470" t="str">
        <f>IF(EG470="","SIN ESTADO",IF(EI470&lt;&gt;"","PAGA",IF(EH470&gt;0,"VENCIDA",IF(EH470&gt;=-5,"POR VENCER","AL DÍA"))))</f>
        <v>AL DÍA</v>
      </c>
      <c r="EM470">
        <f>IF(N($H470)&lt;23,"",IF(EG470="","",EG470+31))</f>
        <v>46845</v>
      </c>
      <c r="EN470">
        <f>IF(EM470="","",TODAY()-EM470)</f>
        <v>-527</v>
      </c>
      <c r="EQ470" t="str">
        <f>IF(EM470="","SIN ESTADO",IF(EO470&lt;&gt;"","PAGA",IF(EN470&gt;0,"VENCIDA",IF(EN470&gt;=-5,"POR VENCER","AL DÍA"))))</f>
        <v>AL DÍA</v>
      </c>
      <c r="ES470">
        <f>IF(N($H470)&lt;24,"",IF(EM470="","",EM470+31))</f>
        <v>46876</v>
      </c>
      <c r="ET470">
        <f>IF(ES470="","",TODAY()-ES470)</f>
        <v>-558</v>
      </c>
      <c r="EW470" t="str">
        <f>IF(ES470="","SIN ESTADO",IF(EU470&lt;&gt;"","PAGA",IF(ET470&gt;0,"VENCIDA",IF(ET470&gt;=-5,"POR VENCER","AL DÍA"))))</f>
        <v>AL DÍA</v>
      </c>
      <c r="EY470" t="str">
        <f>IF(N($H470)&lt;25,"",IF(ES470="","",ES470+31))</f>
        <v/>
      </c>
      <c r="EZ470" t="str">
        <f>IF(EY470="","",TODAY()-EY470)</f>
        <v/>
      </c>
      <c r="FC470" t="str">
        <f>IF(EY470="","SIN ESTADO",IF(FA470&lt;&gt;"","PAGA",IF(EZ470&gt;0,"VENCIDA",IF(EZ470&gt;=-5,"POR VENCER","AL DÍA"))))</f>
        <v>SIN ESTADO</v>
      </c>
      <c r="FE470" t="str">
        <f>IF(N($H470)&lt;26,"",IF(EY470="","",EY470+31))</f>
        <v/>
      </c>
      <c r="FF470" t="str">
        <f>IF(FE470="","",TODAY()-FE470)</f>
        <v/>
      </c>
      <c r="FI470" t="str">
        <f>IF(FE470="","SIN ESTADO",IF(FG470&lt;&gt;"","PAGA",IF(FF470&gt;0,"VENCIDA",IF(FF470&gt;=-5,"POR VENCER","AL DÍA"))))</f>
        <v>SIN ESTADO</v>
      </c>
      <c r="FK470" t="str">
        <f>IF(N($H470)&lt;27,"",IF(FE470="","",FE470+31))</f>
        <v/>
      </c>
      <c r="FL470" t="str">
        <f>IF(FK470="","",TODAY()-FK470)</f>
        <v/>
      </c>
      <c r="FO470" t="str">
        <f>IF(FK470="","SIN ESTADO",IF(FM470&lt;&gt;"","PAGA",IF(FL470&gt;0,"VENCIDA",IF(FL470&gt;=-5,"POR VENCER","AL DÍA"))))</f>
        <v>SIN ESTADO</v>
      </c>
      <c r="FQ470" t="str">
        <f>IF(N($H470)&lt;28,"",IF(FK470="","",FK470+31))</f>
        <v/>
      </c>
      <c r="FR470" t="str">
        <f>IF(FQ470="","",TODAY()-FQ470)</f>
        <v/>
      </c>
      <c r="FU470" t="str">
        <f>IF(FQ470="","SIN ESTADO",IF(FS470&lt;&gt;"","PAGA",IF(FR470&gt;0,"VENCIDA",IF(FR470&gt;=-5,"POR VENCER","AL DÍA"))))</f>
        <v>SIN ESTADO</v>
      </c>
      <c r="FW470" t="str">
        <f>IF(N($H470)&lt;29,"",IF(FQ470="","",FQ470+31))</f>
        <v/>
      </c>
      <c r="FX470" t="str">
        <f>IF(FW470="","",TODAY()-FW470)</f>
        <v/>
      </c>
      <c r="GA470" t="str">
        <f>IF(FW470="","SIN ESTADO",IF(FY470&lt;&gt;"","PAGA",IF(FX470&gt;0,"VENCIDA",IF(FX470&gt;=-5,"POR VENCER","AL DÍA"))))</f>
        <v>SIN ESTADO</v>
      </c>
      <c r="GC470" t="str">
        <f>IF(N($H470)&lt;30,"",IF(FW470="","",FW470+31))</f>
        <v/>
      </c>
      <c r="GD470" t="str">
        <f>IF(GC470="","",TODAY()-GC470)</f>
        <v/>
      </c>
      <c r="GG470" t="str">
        <f>IF(GC470="","SIN ESTADO",IF(GE470&lt;&gt;"","PAGA",IF(GD470&gt;0,"VENCIDA",IF(GD470&gt;=-5,"POR VENCER","AL DÍA"))))</f>
        <v>SIN ESTADO</v>
      </c>
      <c r="GI470" t="str">
        <f>IF(N($H470)&lt;31,"",IF(GC470="","",GC470+31))</f>
        <v/>
      </c>
      <c r="GJ470" t="str">
        <f>IF(GI470="","",TODAY()-GI470)</f>
        <v/>
      </c>
      <c r="GM470" t="str">
        <f>IF(GI470="","SIN ESTADO",IF(GK470&lt;&gt;"","PAGA",IF(GJ470&gt;0,"VENCIDA",IF(GJ470&gt;=-5,"POR VENCER","AL DÍA"))))</f>
        <v>SIN ESTADO</v>
      </c>
      <c r="GO470" t="str">
        <f>IF(N($H470)&lt;32,"",IF(GI470="","",GI470+31))</f>
        <v/>
      </c>
      <c r="GP470" t="str">
        <f>IF(GO470="","",TODAY()-GO470)</f>
        <v/>
      </c>
      <c r="GS470" t="str">
        <f>IF(GO470="","SIN ESTADO",IF(GQ470&lt;&gt;"","PAGA",IF(GP470&gt;0,"VENCIDA",IF(GP470&gt;=-5,"POR VENCER","AL DÍA"))))</f>
        <v>SIN ESTADO</v>
      </c>
      <c r="GU470" t="str">
        <f>IF(N($H470)&lt;33,"",IF(GO470="","",GO470+31))</f>
        <v/>
      </c>
      <c r="GV470" t="str">
        <f>IF(GU470="","",TODAY()-GU470)</f>
        <v/>
      </c>
      <c r="GY470" t="str">
        <f>IF(GU470="","SIN ESTADO",IF(GW470&lt;&gt;"","PAGA",IF(GV470&gt;0,"VENCIDA",IF(GV470&gt;=-5,"POR VENCER","AL DÍA"))))</f>
        <v>SIN ESTADO</v>
      </c>
      <c r="HA470" t="str">
        <f>IF(N($H470)&lt;34,"",IF(GU470="","",GU470+31))</f>
        <v/>
      </c>
      <c r="HB470" t="str">
        <f>IF(HA470="","",TODAY()-HA470)</f>
        <v/>
      </c>
      <c r="HE470" t="str">
        <f>IF(HA470="","SIN ESTADO",IF(HC470&lt;&gt;"","PAGA",IF(HB470&gt;0,"VENCIDA",IF(HB470&gt;=-5,"POR VENCER","AL DÍA"))))</f>
        <v>SIN ESTADO</v>
      </c>
      <c r="HG470" t="str">
        <f>IF(N($H470)&lt;35,"",IF(HA470="","",HA470+31))</f>
        <v/>
      </c>
      <c r="HH470" t="str">
        <f>IF(HG470="","",TODAY()-HG470)</f>
        <v/>
      </c>
      <c r="HK470" t="str">
        <f>IF(HG470="","SIN ESTADO",IF(HI470&lt;&gt;"","PAGA",IF(HH470&gt;0,"VENCIDA",IF(HH470&gt;=-5,"POR VENCER","AL DÍA"))))</f>
        <v>SIN ESTADO</v>
      </c>
      <c r="HM470" t="str">
        <f>IF(N($H470)&lt;36,"",IF(HG470="","",HG470+31))</f>
        <v/>
      </c>
      <c r="HN470" t="str">
        <f>IF(HM470="","",TODAY()-HM470)</f>
        <v/>
      </c>
      <c r="HQ470" t="str">
        <f>IF(HM470="","SIN ESTADO",IF(HO470&lt;&gt;"","PAGA",IF(HN470&gt;0,"VENCIDA",IF(HN470&gt;=-5,"POR VENCER","AL DÍA"))))</f>
        <v>SIN ESTADO</v>
      </c>
      <c r="HS470">
        <f>N470+T470+Z470+AF470+AL470+AR470+AX470+BD470+BJ470+BP470+BV470+CB470+CH470+CN470+CT470+CZ470+DF470+DL470+DR470+DX470+ED470+EJ470+EP470+EV470+FB470+FH470+FN470+FT470+FZ470+GF470+GL470+GR470+GX470+HD470+HJ470+HP470</f>
        <v>5000000</v>
      </c>
      <c r="HU470">
        <f>IFERROR(N($J470),0)</f>
        <v>1000000</v>
      </c>
      <c r="HW470">
        <f>SUMPRODUCT((MOD(COLUMN($M470:$HR470)-COLUMN($M470),6)=0)*ISNUMBER($M470:$HR470)*($M470:$HR470&gt;=RESUMEN!$C$26)*($M470:$HR470&lt;=RESUMEN!$C$27)*IFERROR(N($N470:$HS470),0))</f>
        <v>1000000</v>
      </c>
      <c r="HX470">
        <f>SUMPRODUCT((MOD(COLUMN($M470:$HR470)-COLUMN($M470),6)=0)*ISNUMBER($M470:$HR470)*($M470:$HR470&gt;=RESUMEN!$C$26)*($M470:$HR470&lt;=RESUMEN!$C$27))</f>
        <v>1</v>
      </c>
    </row>
    <row r="471">
      <c r="B471">
        <f>VENTAS!A470</f>
        <v>468</v>
      </c>
      <c r="C471" t="str">
        <f>VENTAS!B470</f>
        <v>LC2 - 43 - 11</v>
      </c>
      <c r="D471" t="str">
        <f>VENTAS!C470</f>
        <v>VENDIDO</v>
      </c>
      <c r="E471">
        <f>VENTAS!D470</f>
        <v>27000000</v>
      </c>
      <c r="F471">
        <f>VENTAS!J470</f>
        <v>23000000</v>
      </c>
      <c r="G471">
        <f>VENTAS!F470</f>
        <v>46132</v>
      </c>
      <c r="H471">
        <f>VENTAS!K470</f>
        <v>24</v>
      </c>
      <c r="I471" t="str">
        <f>VENTAS!M470</f>
        <v>20 DE CADA MES</v>
      </c>
      <c r="J471">
        <f>VENTAS!L470</f>
        <v>958400</v>
      </c>
      <c r="K471">
        <f>IF(N($H471)&lt;1,"",$G471+31)</f>
        <v>46163</v>
      </c>
      <c r="L471">
        <f>IF(K471="","",TODAY()-K471)</f>
        <v>155</v>
      </c>
      <c r="M471">
        <v>46160</v>
      </c>
      <c r="N471">
        <v>958400</v>
      </c>
      <c r="O471" t="str">
        <f>IF(K471="","SIN ESTADO",IF(M471&lt;&gt;"","PAGA",IF(L471&gt;0,"VENCIDA",IF(L471&gt;=-5,"POR VENCER","AL DÍA"))))</f>
        <v>PAGA</v>
      </c>
      <c r="P471" t="str">
        <v>TRANSFERENCIA</v>
      </c>
      <c r="Q471">
        <f>IF(N($H471)&lt;2,"",IF(K471="","",K471+31))</f>
        <v>46194</v>
      </c>
      <c r="R471">
        <f>IF(Q471="","",TODAY()-Q471)</f>
        <v>124</v>
      </c>
      <c r="S471">
        <v>46193</v>
      </c>
      <c r="T471">
        <v>958400</v>
      </c>
      <c r="U471" t="str">
        <f>IF(Q471="","SIN ESTADO",IF(S471&lt;&gt;"","PAGA",IF(R471&gt;0,"VENCIDA",IF(R471&gt;=-5,"POR VENCER","AL DÍA"))))</f>
        <v>PAGA</v>
      </c>
      <c r="V471" t="str">
        <v>TRANSFERENCIA</v>
      </c>
      <c r="W471">
        <f>IF(N($H471)&lt;3,"",IF(Q471="","",Q471+31))</f>
        <v>46225</v>
      </c>
      <c r="X471">
        <f>IF(W471="","",TODAY()-W471)</f>
        <v>93</v>
      </c>
      <c r="Y471">
        <v>46221</v>
      </c>
      <c r="Z471">
        <v>958400</v>
      </c>
      <c r="AA471" t="str">
        <f>IF(W471="","SIN ESTADO",IF(Y471&lt;&gt;"","PAGA",IF(X471&gt;0,"VENCIDA",IF(X471&gt;=-5,"POR VENCER","AL DÍA"))))</f>
        <v>PAGA</v>
      </c>
      <c r="AB471" t="str">
        <v>TRANSFERENCIA</v>
      </c>
      <c r="AC471">
        <f>IF(N($H471)&lt;4,"",IF(W471="","",W471+31))</f>
        <v>46256</v>
      </c>
      <c r="AD471">
        <f>IF(AC471="","",TODAY()-AC471)</f>
        <v>62</v>
      </c>
      <c r="AE471">
        <v>46253</v>
      </c>
      <c r="AF471">
        <v>958400</v>
      </c>
      <c r="AG471" t="str">
        <f>IF(AC471="","SIN ESTADO",IF(AE471&lt;&gt;"","PAGA",IF(AD471&gt;0,"VENCIDA",IF(AD471&gt;=-5,"POR VENCER","AL DÍA"))))</f>
        <v>PAGA</v>
      </c>
      <c r="AH471" t="str">
        <v>TRANSFERENCIA</v>
      </c>
      <c r="AI471">
        <f>IF(N($H471)&lt;5,"",IF(AC471="","",AC471+31))</f>
        <v>46287</v>
      </c>
      <c r="AJ471">
        <f>IF(AI471="","",TODAY()-AI471)</f>
        <v>31</v>
      </c>
      <c r="AK471">
        <v>46283</v>
      </c>
      <c r="AL471">
        <v>958400</v>
      </c>
      <c r="AM471" t="str">
        <f>IF(AI471="","SIN ESTADO",IF(AK471&lt;&gt;"","PAGA",IF(AJ471&gt;0,"VENCIDA",IF(AJ471&gt;=-5,"POR VENCER","AL DÍA"))))</f>
        <v>PAGA</v>
      </c>
      <c r="AN471" t="str">
        <v>TRANSFERENCIA</v>
      </c>
      <c r="AO471">
        <f>IF(N($H471)&lt;6,"",IF(AI471="","",AI471+31))</f>
        <v>46318</v>
      </c>
      <c r="AP471">
        <f>IF(AO471="","",TODAY()-AO471)</f>
        <v>0</v>
      </c>
      <c r="AS471" t="str">
        <f>IF(AO471="","SIN ESTADO",IF(AQ471&lt;&gt;"","PAGA",IF(AP471&gt;0,"VENCIDA",IF(AP471&gt;=-5,"POR VENCER","AL DÍA"))))</f>
        <v>POR VENCER</v>
      </c>
      <c r="AU471">
        <f>IF(N($H471)&lt;7,"",IF(AO471="","",AO471+31))</f>
        <v>46349</v>
      </c>
      <c r="AV471">
        <f>IF(AU471="","",TODAY()-AU471)</f>
        <v>-31</v>
      </c>
      <c r="AY471" t="str">
        <f>IF(AU471="","SIN ESTADO",IF(AW471&lt;&gt;"","PAGA",IF(AV471&gt;0,"VENCIDA",IF(AV471&gt;=-5,"POR VENCER","AL DÍA"))))</f>
        <v>AL DÍA</v>
      </c>
      <c r="BA471">
        <f>IF(N($H471)&lt;8,"",IF(AU471="","",AU471+31))</f>
        <v>46380</v>
      </c>
      <c r="BB471">
        <f>IF(BA471="","",TODAY()-BA471)</f>
        <v>-62</v>
      </c>
      <c r="BE471" t="str">
        <f>IF(BA471="","SIN ESTADO",IF(BC471&lt;&gt;"","PAGA",IF(BB471&gt;0,"VENCIDA",IF(BB471&gt;=-5,"POR VENCER","AL DÍA"))))</f>
        <v>AL DÍA</v>
      </c>
      <c r="BG471">
        <f>IF(N($H471)&lt;9,"",IF(BA471="","",BA471+31))</f>
        <v>46411</v>
      </c>
      <c r="BH471">
        <f>IF(BG471="","",TODAY()-BG471)</f>
        <v>-93</v>
      </c>
      <c r="BK471" t="str">
        <f>IF(BG471="","SIN ESTADO",IF(BI471&lt;&gt;"","PAGA",IF(BH471&gt;0,"VENCIDA",IF(BH471&gt;=-5,"POR VENCER","AL DÍA"))))</f>
        <v>AL DÍA</v>
      </c>
      <c r="BM471">
        <f>IF(N($H471)&lt;10,"",IF(BG471="","",BG471+31))</f>
        <v>46442</v>
      </c>
      <c r="BN471">
        <f>IF(BM471="","",TODAY()-BM471)</f>
        <v>-124</v>
      </c>
      <c r="BQ471" t="str">
        <f>IF(BM471="","SIN ESTADO",IF(BO471&lt;&gt;"","PAGA",IF(BN471&gt;0,"VENCIDA",IF(BN471&gt;=-5,"POR VENCER","AL DÍA"))))</f>
        <v>AL DÍA</v>
      </c>
      <c r="BS471">
        <f>IF(N($H471)&lt;11,"",IF(BM471="","",BM471+31))</f>
        <v>46473</v>
      </c>
      <c r="BT471">
        <f>IF(BS471="","",TODAY()-BS471)</f>
        <v>-155</v>
      </c>
      <c r="BW471" t="str">
        <f>IF(BS471="","SIN ESTADO",IF(BU471&lt;&gt;"","PAGA",IF(BT471&gt;0,"VENCIDA",IF(BT471&gt;=-5,"POR VENCER","AL DÍA"))))</f>
        <v>AL DÍA</v>
      </c>
      <c r="BY471">
        <f>IF(N($H471)&lt;12,"",IF(BS471="","",BS471+31))</f>
        <v>46504</v>
      </c>
      <c r="BZ471">
        <f>IF(BY471="","",TODAY()-BY471)</f>
        <v>-186</v>
      </c>
      <c r="CC471" t="str">
        <f>IF(BY471="","SIN ESTADO",IF(CA471&lt;&gt;"","PAGA",IF(BZ471&gt;0,"VENCIDA",IF(BZ471&gt;=-5,"POR VENCER","AL DÍA"))))</f>
        <v>AL DÍA</v>
      </c>
      <c r="CE471">
        <f>IF(N($H471)&lt;13,"",IF(BY471="","",BY471+31))</f>
        <v>46535</v>
      </c>
      <c r="CF471">
        <f>IF(CE471="","",TODAY()-CE471)</f>
        <v>-217</v>
      </c>
      <c r="CI471" t="str">
        <f>IF(CE471="","SIN ESTADO",IF(CG471&lt;&gt;"","PAGA",IF(CF471&gt;0,"VENCIDA",IF(CF471&gt;=-5,"POR VENCER","AL DÍA"))))</f>
        <v>AL DÍA</v>
      </c>
      <c r="CK471">
        <f>IF(N($H471)&lt;14,"",IF(CE471="","",CE471+31))</f>
        <v>46566</v>
      </c>
      <c r="CL471">
        <f>IF(CK471="","",TODAY()-CK471)</f>
        <v>-248</v>
      </c>
      <c r="CO471" t="str">
        <f>IF(CK471="","SIN ESTADO",IF(CM471&lt;&gt;"","PAGA",IF(CL471&gt;0,"VENCIDA",IF(CL471&gt;=-5,"POR VENCER","AL DÍA"))))</f>
        <v>AL DÍA</v>
      </c>
      <c r="CQ471">
        <f>IF(N($H471)&lt;15,"",IF(CK471="","",CK471+31))</f>
        <v>46597</v>
      </c>
      <c r="CR471">
        <f>IF(CQ471="","",TODAY()-CQ471)</f>
        <v>-279</v>
      </c>
      <c r="CU471" t="str">
        <f>IF(CQ471="","SIN ESTADO",IF(CS471&lt;&gt;"","PAGA",IF(CR471&gt;0,"VENCIDA",IF(CR471&gt;=-5,"POR VENCER","AL DÍA"))))</f>
        <v>AL DÍA</v>
      </c>
      <c r="CW471">
        <f>IF(N($H471)&lt;16,"",IF(CQ471="","",CQ471+31))</f>
        <v>46628</v>
      </c>
      <c r="CX471">
        <f>IF(CW471="","",TODAY()-CW471)</f>
        <v>-310</v>
      </c>
      <c r="DA471" t="str">
        <f>IF(CW471="","SIN ESTADO",IF(CY471&lt;&gt;"","PAGA",IF(CX471&gt;0,"VENCIDA",IF(CX471&gt;=-5,"POR VENCER","AL DÍA"))))</f>
        <v>AL DÍA</v>
      </c>
      <c r="DC471">
        <f>IF(N($H471)&lt;17,"",IF(CW471="","",CW471+31))</f>
        <v>46659</v>
      </c>
      <c r="DD471">
        <f>IF(DC471="","",TODAY()-DC471)</f>
        <v>-341</v>
      </c>
      <c r="DG471" t="str">
        <f>IF(DC471="","SIN ESTADO",IF(DE471&lt;&gt;"","PAGA",IF(DD471&gt;0,"VENCIDA",IF(DD471&gt;=-5,"POR VENCER","AL DÍA"))))</f>
        <v>AL DÍA</v>
      </c>
      <c r="DI471">
        <f>IF(N($H471)&lt;18,"",IF(DC471="","",DC471+31))</f>
        <v>46690</v>
      </c>
      <c r="DJ471">
        <f>IF(DI471="","",TODAY()-DI471)</f>
        <v>-372</v>
      </c>
      <c r="DM471" t="str">
        <f>IF(DI471="","SIN ESTADO",IF(DK471&lt;&gt;"","PAGA",IF(DJ471&gt;0,"VENCIDA",IF(DJ471&gt;=-5,"POR VENCER","AL DÍA"))))</f>
        <v>AL DÍA</v>
      </c>
      <c r="DO471">
        <f>IF(N($H471)&lt;19,"",IF(DI471="","",DI471+31))</f>
        <v>46721</v>
      </c>
      <c r="DP471">
        <f>IF(DO471="","",TODAY()-DO471)</f>
        <v>-403</v>
      </c>
      <c r="DS471" t="str">
        <f>IF(DO471="","SIN ESTADO",IF(DQ471&lt;&gt;"","PAGA",IF(DP471&gt;0,"VENCIDA",IF(DP471&gt;=-5,"POR VENCER","AL DÍA"))))</f>
        <v>AL DÍA</v>
      </c>
      <c r="DU471">
        <f>IF(N($H471)&lt;20,"",IF(DO471="","",DO471+31))</f>
        <v>46752</v>
      </c>
      <c r="DV471">
        <f>IF(DU471="","",TODAY()-DU471)</f>
        <v>-434</v>
      </c>
      <c r="DY471" t="str">
        <f>IF(DU471="","SIN ESTADO",IF(DW471&lt;&gt;"","PAGA",IF(DV471&gt;0,"VENCIDA",IF(DV471&gt;=-5,"POR VENCER","AL DÍA"))))</f>
        <v>AL DÍA</v>
      </c>
      <c r="EA471">
        <f>IF(N($H471)&lt;21,"",IF(DU471="","",DU471+31))</f>
        <v>46783</v>
      </c>
      <c r="EB471">
        <f>IF(EA471="","",TODAY()-EA471)</f>
        <v>-465</v>
      </c>
      <c r="EE471" t="str">
        <f>IF(EA471="","SIN ESTADO",IF(EC471&lt;&gt;"","PAGA",IF(EB471&gt;0,"VENCIDA",IF(EB471&gt;=-5,"POR VENCER","AL DÍA"))))</f>
        <v>AL DÍA</v>
      </c>
      <c r="EG471">
        <f>IF(N($H471)&lt;22,"",IF(EA471="","",EA471+31))</f>
        <v>46814</v>
      </c>
      <c r="EH471">
        <f>IF(EG471="","",TODAY()-EG471)</f>
        <v>-496</v>
      </c>
      <c r="EK471" t="str">
        <f>IF(EG471="","SIN ESTADO",IF(EI471&lt;&gt;"","PAGA",IF(EH471&gt;0,"VENCIDA",IF(EH471&gt;=-5,"POR VENCER","AL DÍA"))))</f>
        <v>AL DÍA</v>
      </c>
      <c r="EM471">
        <f>IF(N($H471)&lt;23,"",IF(EG471="","",EG471+31))</f>
        <v>46845</v>
      </c>
      <c r="EN471">
        <f>IF(EM471="","",TODAY()-EM471)</f>
        <v>-527</v>
      </c>
      <c r="EQ471" t="str">
        <f>IF(EM471="","SIN ESTADO",IF(EO471&lt;&gt;"","PAGA",IF(EN471&gt;0,"VENCIDA",IF(EN471&gt;=-5,"POR VENCER","AL DÍA"))))</f>
        <v>AL DÍA</v>
      </c>
      <c r="ES471">
        <f>IF(N($H471)&lt;24,"",IF(EM471="","",EM471+31))</f>
        <v>46876</v>
      </c>
      <c r="ET471">
        <f>IF(ES471="","",TODAY()-ES471)</f>
        <v>-558</v>
      </c>
      <c r="EW471" t="str">
        <f>IF(ES471="","SIN ESTADO",IF(EU471&lt;&gt;"","PAGA",IF(ET471&gt;0,"VENCIDA",IF(ET471&gt;=-5,"POR VENCER","AL DÍA"))))</f>
        <v>AL DÍA</v>
      </c>
      <c r="EY471" t="str">
        <f>IF(N($H471)&lt;25,"",IF(ES471="","",ES471+31))</f>
        <v/>
      </c>
      <c r="EZ471" t="str">
        <f>IF(EY471="","",TODAY()-EY471)</f>
        <v/>
      </c>
      <c r="FC471" t="str">
        <f>IF(EY471="","SIN ESTADO",IF(FA471&lt;&gt;"","PAGA",IF(EZ471&gt;0,"VENCIDA",IF(EZ471&gt;=-5,"POR VENCER","AL DÍA"))))</f>
        <v>SIN ESTADO</v>
      </c>
      <c r="FE471" t="str">
        <f>IF(N($H471)&lt;26,"",IF(EY471="","",EY471+31))</f>
        <v/>
      </c>
      <c r="FF471" t="str">
        <f>IF(FE471="","",TODAY()-FE471)</f>
        <v/>
      </c>
      <c r="FI471" t="str">
        <f>IF(FE471="","SIN ESTADO",IF(FG471&lt;&gt;"","PAGA",IF(FF471&gt;0,"VENCIDA",IF(FF471&gt;=-5,"POR VENCER","AL DÍA"))))</f>
        <v>SIN ESTADO</v>
      </c>
      <c r="FK471" t="str">
        <f>IF(N($H471)&lt;27,"",IF(FE471="","",FE471+31))</f>
        <v/>
      </c>
      <c r="FL471" t="str">
        <f>IF(FK471="","",TODAY()-FK471)</f>
        <v/>
      </c>
      <c r="FO471" t="str">
        <f>IF(FK471="","SIN ESTADO",IF(FM471&lt;&gt;"","PAGA",IF(FL471&gt;0,"VENCIDA",IF(FL471&gt;=-5,"POR VENCER","AL DÍA"))))</f>
        <v>SIN ESTADO</v>
      </c>
      <c r="FQ471" t="str">
        <f>IF(N($H471)&lt;28,"",IF(FK471="","",FK471+31))</f>
        <v/>
      </c>
      <c r="FR471" t="str">
        <f>IF(FQ471="","",TODAY()-FQ471)</f>
        <v/>
      </c>
      <c r="FU471" t="str">
        <f>IF(FQ471="","SIN ESTADO",IF(FS471&lt;&gt;"","PAGA",IF(FR471&gt;0,"VENCIDA",IF(FR471&gt;=-5,"POR VENCER","AL DÍA"))))</f>
        <v>SIN ESTADO</v>
      </c>
      <c r="FW471" t="str">
        <f>IF(N($H471)&lt;29,"",IF(FQ471="","",FQ471+31))</f>
        <v/>
      </c>
      <c r="FX471" t="str">
        <f>IF(FW471="","",TODAY()-FW471)</f>
        <v/>
      </c>
      <c r="GA471" t="str">
        <f>IF(FW471="","SIN ESTADO",IF(FY471&lt;&gt;"","PAGA",IF(FX471&gt;0,"VENCIDA",IF(FX471&gt;=-5,"POR VENCER","AL DÍA"))))</f>
        <v>SIN ESTADO</v>
      </c>
      <c r="GC471" t="str">
        <f>IF(N($H471)&lt;30,"",IF(FW471="","",FW471+31))</f>
        <v/>
      </c>
      <c r="GD471" t="str">
        <f>IF(GC471="","",TODAY()-GC471)</f>
        <v/>
      </c>
      <c r="GG471" t="str">
        <f>IF(GC471="","SIN ESTADO",IF(GE471&lt;&gt;"","PAGA",IF(GD471&gt;0,"VENCIDA",IF(GD471&gt;=-5,"POR VENCER","AL DÍA"))))</f>
        <v>SIN ESTADO</v>
      </c>
      <c r="GI471" t="str">
        <f>IF(N($H471)&lt;31,"",IF(GC471="","",GC471+31))</f>
        <v/>
      </c>
      <c r="GJ471" t="str">
        <f>IF(GI471="","",TODAY()-GI471)</f>
        <v/>
      </c>
      <c r="GM471" t="str">
        <f>IF(GI471="","SIN ESTADO",IF(GK471&lt;&gt;"","PAGA",IF(GJ471&gt;0,"VENCIDA",IF(GJ471&gt;=-5,"POR VENCER","AL DÍA"))))</f>
        <v>SIN ESTADO</v>
      </c>
      <c r="GO471" t="str">
        <f>IF(N($H471)&lt;32,"",IF(GI471="","",GI471+31))</f>
        <v/>
      </c>
      <c r="GP471" t="str">
        <f>IF(GO471="","",TODAY()-GO471)</f>
        <v/>
      </c>
      <c r="GS471" t="str">
        <f>IF(GO471="","SIN ESTADO",IF(GQ471&lt;&gt;"","PAGA",IF(GP471&gt;0,"VENCIDA",IF(GP471&gt;=-5,"POR VENCER","AL DÍA"))))</f>
        <v>SIN ESTADO</v>
      </c>
      <c r="GU471" t="str">
        <f>IF(N($H471)&lt;33,"",IF(GO471="","",GO471+31))</f>
        <v/>
      </c>
      <c r="GV471" t="str">
        <f>IF(GU471="","",TODAY()-GU471)</f>
        <v/>
      </c>
      <c r="GY471" t="str">
        <f>IF(GU471="","SIN ESTADO",IF(GW471&lt;&gt;"","PAGA",IF(GV471&gt;0,"VENCIDA",IF(GV471&gt;=-5,"POR VENCER","AL DÍA"))))</f>
        <v>SIN ESTADO</v>
      </c>
      <c r="HA471" t="str">
        <f>IF(N($H471)&lt;34,"",IF(GU471="","",GU471+31))</f>
        <v/>
      </c>
      <c r="HB471" t="str">
        <f>IF(HA471="","",TODAY()-HA471)</f>
        <v/>
      </c>
      <c r="HE471" t="str">
        <f>IF(HA471="","SIN ESTADO",IF(HC471&lt;&gt;"","PAGA",IF(HB471&gt;0,"VENCIDA",IF(HB471&gt;=-5,"POR VENCER","AL DÍA"))))</f>
        <v>SIN ESTADO</v>
      </c>
      <c r="HG471" t="str">
        <f>IF(N($H471)&lt;35,"",IF(HA471="","",HA471+31))</f>
        <v/>
      </c>
      <c r="HH471" t="str">
        <f>IF(HG471="","",TODAY()-HG471)</f>
        <v/>
      </c>
      <c r="HK471" t="str">
        <f>IF(HG471="","SIN ESTADO",IF(HI471&lt;&gt;"","PAGA",IF(HH471&gt;0,"VENCIDA",IF(HH471&gt;=-5,"POR VENCER","AL DÍA"))))</f>
        <v>SIN ESTADO</v>
      </c>
      <c r="HM471" t="str">
        <f>IF(N($H471)&lt;36,"",IF(HG471="","",HG471+31))</f>
        <v/>
      </c>
      <c r="HN471" t="str">
        <f>IF(HM471="","",TODAY()-HM471)</f>
        <v/>
      </c>
      <c r="HQ471" t="str">
        <f>IF(HM471="","SIN ESTADO",IF(HO471&lt;&gt;"","PAGA",IF(HN471&gt;0,"VENCIDA",IF(HN471&gt;=-5,"POR VENCER","AL DÍA"))))</f>
        <v>SIN ESTADO</v>
      </c>
      <c r="HS471">
        <f>N471+T471+Z471+AF471+AL471+AR471+AX471+BD471+BJ471+BP471+BV471+CB471+CH471+CN471+CT471+CZ471+DF471+DL471+DR471+DX471+ED471+EJ471+EP471+EV471+FB471+FH471+FN471+FT471+FZ471+GF471+GL471+GR471+GX471+HD471+HJ471+HP471</f>
        <v>4792000</v>
      </c>
      <c r="HU471">
        <f>IFERROR(N($J471),0)</f>
        <v>958400</v>
      </c>
      <c r="HW471">
        <f>SUMPRODUCT((MOD(COLUMN($M471:$HR471)-COLUMN($M471),6)=0)*ISNUMBER($M471:$HR471)*($M471:$HR471&gt;=RESUMEN!$C$26)*($M471:$HR471&lt;=RESUMEN!$C$27)*IFERROR(N($N471:$HS471),0))</f>
        <v>958400</v>
      </c>
      <c r="HX471">
        <f>SUMPRODUCT((MOD(COLUMN($M471:$HR471)-COLUMN($M471),6)=0)*ISNUMBER($M471:$HR471)*($M471:$HR471&gt;=RESUMEN!$C$26)*($M471:$HR471&lt;=RESUMEN!$C$27))</f>
        <v>1</v>
      </c>
    </row>
    <row r="472">
      <c r="B472">
        <f>VENTAS!A471</f>
        <v>469</v>
      </c>
      <c r="C472" t="str">
        <f>VENTAS!B471</f>
        <v xml:space="preserve">LC2 - 43 - 12 </v>
      </c>
      <c r="D472" t="str">
        <f>VENTAS!C471</f>
        <v>VENDIDO</v>
      </c>
      <c r="E472">
        <f>VENTAS!D471</f>
        <v>33000000</v>
      </c>
      <c r="F472">
        <f>VENTAS!J471</f>
        <v>29000000</v>
      </c>
      <c r="G472">
        <f>VENTAS!F471</f>
        <v>46088</v>
      </c>
      <c r="H472">
        <f>VENTAS!K471</f>
        <v>24</v>
      </c>
      <c r="I472" t="str">
        <f>VENTAS!M471</f>
        <v xml:space="preserve">07 DE CADA MES </v>
      </c>
      <c r="J472">
        <f>VENTAS!L471</f>
        <v>1208333.3333333333</v>
      </c>
      <c r="K472">
        <f>IF(N($H472)&lt;1,"",$G472+31)</f>
        <v>46119</v>
      </c>
      <c r="L472">
        <f>IF(K472="","",TODAY()-K472)</f>
        <v>199</v>
      </c>
      <c r="M472">
        <v>46127</v>
      </c>
      <c r="N472">
        <v>1250000</v>
      </c>
      <c r="O472" t="str">
        <f>IF(K472="","SIN ESTADO",IF(M472&lt;&gt;"","PAGA",IF(L472&gt;0,"VENCIDA",IF(L472&gt;=-5,"POR VENCER","AL DÍA"))))</f>
        <v>PAGA</v>
      </c>
      <c r="P472" t="str">
        <v>TRANSFERENCIA</v>
      </c>
      <c r="Q472">
        <f>IF(N($H472)&lt;2,"",IF(K472="","",K472+31))</f>
        <v>46150</v>
      </c>
      <c r="R472">
        <f>IF(Q472="","",TODAY()-Q472)</f>
        <v>168</v>
      </c>
      <c r="S472">
        <v>46155</v>
      </c>
      <c r="T472">
        <v>1250000</v>
      </c>
      <c r="U472" t="str">
        <f>IF(Q472="","SIN ESTADO",IF(S472&lt;&gt;"","PAGA",IF(R472&gt;0,"VENCIDA",IF(R472&gt;=-5,"POR VENCER","AL DÍA"))))</f>
        <v>PAGA</v>
      </c>
      <c r="V472" t="str">
        <v>TRANSFERENCIA</v>
      </c>
      <c r="W472">
        <f>IF(N($H472)&lt;3,"",IF(Q472="","",Q472+31))</f>
        <v>46181</v>
      </c>
      <c r="X472">
        <f>IF(W472="","",TODAY()-W472)</f>
        <v>137</v>
      </c>
      <c r="Y472">
        <v>46192</v>
      </c>
      <c r="Z472">
        <v>1250000</v>
      </c>
      <c r="AA472" t="str">
        <f>IF(W472="","SIN ESTADO",IF(Y472&lt;&gt;"","PAGA",IF(X472&gt;0,"VENCIDA",IF(X472&gt;=-5,"POR VENCER","AL DÍA"))))</f>
        <v>PAGA</v>
      </c>
      <c r="AB472" t="str">
        <v>TRANSFERENCIA</v>
      </c>
      <c r="AC472">
        <f>IF(N($H472)&lt;4,"",IF(W472="","",W472+31))</f>
        <v>46212</v>
      </c>
      <c r="AD472">
        <f>IF(AC472="","",TODAY()-AC472)</f>
        <v>106</v>
      </c>
      <c r="AE472">
        <v>46224</v>
      </c>
      <c r="AF472">
        <v>1250000</v>
      </c>
      <c r="AG472" t="str">
        <f>IF(AC472="","SIN ESTADO",IF(AE472&lt;&gt;"","PAGA",IF(AD472&gt;0,"VENCIDA",IF(AD472&gt;=-5,"POR VENCER","AL DÍA"))))</f>
        <v>PAGA</v>
      </c>
      <c r="AH472" t="str">
        <v>TRANSFERENCIA</v>
      </c>
      <c r="AI472">
        <f>IF(N($H472)&lt;5,"",IF(AC472="","",AC472+31))</f>
        <v>46243</v>
      </c>
      <c r="AJ472">
        <f>IF(AI472="","",TODAY()-AI472)</f>
        <v>75</v>
      </c>
      <c r="AK472">
        <v>46249</v>
      </c>
      <c r="AL472">
        <v>1250000</v>
      </c>
      <c r="AM472" t="str">
        <f>IF(AI472="","SIN ESTADO",IF(AK472&lt;&gt;"","PAGA",IF(AJ472&gt;0,"VENCIDA",IF(AJ472&gt;=-5,"POR VENCER","AL DÍA"))))</f>
        <v>PAGA</v>
      </c>
      <c r="AN472" t="str">
        <v>TRANSFERENCIA</v>
      </c>
      <c r="AO472">
        <f>IF(N($H472)&lt;6,"",IF(AI472="","",AI472+31))</f>
        <v>46274</v>
      </c>
      <c r="AP472">
        <f>IF(AO472="","",TODAY()-AO472)</f>
        <v>44</v>
      </c>
      <c r="AS472" t="str">
        <f>IF(AO472="","SIN ESTADO",IF(AQ472&lt;&gt;"","PAGA",IF(AP472&gt;0,"VENCIDA",IF(AP472&gt;=-5,"POR VENCER","AL DÍA"))))</f>
        <v>VENCIDA</v>
      </c>
      <c r="AU472">
        <f>IF(N($H472)&lt;7,"",IF(AO472="","",AO472+31))</f>
        <v>46305</v>
      </c>
      <c r="AV472">
        <f>IF(AU472="","",TODAY()-AU472)</f>
        <v>13</v>
      </c>
      <c r="AY472" t="str">
        <f>IF(AU472="","SIN ESTADO",IF(AW472&lt;&gt;"","PAGA",IF(AV472&gt;0,"VENCIDA",IF(AV472&gt;=-5,"POR VENCER","AL DÍA"))))</f>
        <v>VENCIDA</v>
      </c>
      <c r="BA472">
        <f>IF(N($H472)&lt;8,"",IF(AU472="","",AU472+31))</f>
        <v>46336</v>
      </c>
      <c r="BB472">
        <f>IF(BA472="","",TODAY()-BA472)</f>
        <v>-18</v>
      </c>
      <c r="BE472" t="str">
        <f>IF(BA472="","SIN ESTADO",IF(BC472&lt;&gt;"","PAGA",IF(BB472&gt;0,"VENCIDA",IF(BB472&gt;=-5,"POR VENCER","AL DÍA"))))</f>
        <v>AL DÍA</v>
      </c>
      <c r="BG472">
        <f>IF(N($H472)&lt;9,"",IF(BA472="","",BA472+31))</f>
        <v>46367</v>
      </c>
      <c r="BH472">
        <f>IF(BG472="","",TODAY()-BG472)</f>
        <v>-49</v>
      </c>
      <c r="BK472" t="str">
        <f>IF(BG472="","SIN ESTADO",IF(BI472&lt;&gt;"","PAGA",IF(BH472&gt;0,"VENCIDA",IF(BH472&gt;=-5,"POR VENCER","AL DÍA"))))</f>
        <v>AL DÍA</v>
      </c>
      <c r="BM472">
        <f>IF(N($H472)&lt;10,"",IF(BG472="","",BG472+31))</f>
        <v>46398</v>
      </c>
      <c r="BN472">
        <f>IF(BM472="","",TODAY()-BM472)</f>
        <v>-80</v>
      </c>
      <c r="BQ472" t="str">
        <f>IF(BM472="","SIN ESTADO",IF(BO472&lt;&gt;"","PAGA",IF(BN472&gt;0,"VENCIDA",IF(BN472&gt;=-5,"POR VENCER","AL DÍA"))))</f>
        <v>AL DÍA</v>
      </c>
      <c r="BS472">
        <f>IF(N($H472)&lt;11,"",IF(BM472="","",BM472+31))</f>
        <v>46429</v>
      </c>
      <c r="BT472">
        <f>IF(BS472="","",TODAY()-BS472)</f>
        <v>-111</v>
      </c>
      <c r="BW472" t="str">
        <f>IF(BS472="","SIN ESTADO",IF(BU472&lt;&gt;"","PAGA",IF(BT472&gt;0,"VENCIDA",IF(BT472&gt;=-5,"POR VENCER","AL DÍA"))))</f>
        <v>AL DÍA</v>
      </c>
      <c r="BY472">
        <f>IF(N($H472)&lt;12,"",IF(BS472="","",BS472+31))</f>
        <v>46460</v>
      </c>
      <c r="BZ472">
        <f>IF(BY472="","",TODAY()-BY472)</f>
        <v>-142</v>
      </c>
      <c r="CC472" t="str">
        <f>IF(BY472="","SIN ESTADO",IF(CA472&lt;&gt;"","PAGA",IF(BZ472&gt;0,"VENCIDA",IF(BZ472&gt;=-5,"POR VENCER","AL DÍA"))))</f>
        <v>AL DÍA</v>
      </c>
      <c r="CE472">
        <f>IF(N($H472)&lt;13,"",IF(BY472="","",BY472+31))</f>
        <v>46491</v>
      </c>
      <c r="CF472">
        <f>IF(CE472="","",TODAY()-CE472)</f>
        <v>-173</v>
      </c>
      <c r="CI472" t="str">
        <f>IF(CE472="","SIN ESTADO",IF(CG472&lt;&gt;"","PAGA",IF(CF472&gt;0,"VENCIDA",IF(CF472&gt;=-5,"POR VENCER","AL DÍA"))))</f>
        <v>AL DÍA</v>
      </c>
      <c r="CK472">
        <f>IF(N($H472)&lt;14,"",IF(CE472="","",CE472+31))</f>
        <v>46522</v>
      </c>
      <c r="CL472">
        <f>IF(CK472="","",TODAY()-CK472)</f>
        <v>-204</v>
      </c>
      <c r="CO472" t="str">
        <f>IF(CK472="","SIN ESTADO",IF(CM472&lt;&gt;"","PAGA",IF(CL472&gt;0,"VENCIDA",IF(CL472&gt;=-5,"POR VENCER","AL DÍA"))))</f>
        <v>AL DÍA</v>
      </c>
      <c r="CQ472">
        <f>IF(N($H472)&lt;15,"",IF(CK472="","",CK472+31))</f>
        <v>46553</v>
      </c>
      <c r="CR472">
        <f>IF(CQ472="","",TODAY()-CQ472)</f>
        <v>-235</v>
      </c>
      <c r="CU472" t="str">
        <f>IF(CQ472="","SIN ESTADO",IF(CS472&lt;&gt;"","PAGA",IF(CR472&gt;0,"VENCIDA",IF(CR472&gt;=-5,"POR VENCER","AL DÍA"))))</f>
        <v>AL DÍA</v>
      </c>
      <c r="CW472">
        <f>IF(N($H472)&lt;16,"",IF(CQ472="","",CQ472+31))</f>
        <v>46584</v>
      </c>
      <c r="CX472">
        <f>IF(CW472="","",TODAY()-CW472)</f>
        <v>-266</v>
      </c>
      <c r="DA472" t="str">
        <f>IF(CW472="","SIN ESTADO",IF(CY472&lt;&gt;"","PAGA",IF(CX472&gt;0,"VENCIDA",IF(CX472&gt;=-5,"POR VENCER","AL DÍA"))))</f>
        <v>AL DÍA</v>
      </c>
      <c r="DC472">
        <f>IF(N($H472)&lt;17,"",IF(CW472="","",CW472+31))</f>
        <v>46615</v>
      </c>
      <c r="DD472">
        <f>IF(DC472="","",TODAY()-DC472)</f>
        <v>-297</v>
      </c>
      <c r="DG472" t="str">
        <f>IF(DC472="","SIN ESTADO",IF(DE472&lt;&gt;"","PAGA",IF(DD472&gt;0,"VENCIDA",IF(DD472&gt;=-5,"POR VENCER","AL DÍA"))))</f>
        <v>AL DÍA</v>
      </c>
      <c r="DI472">
        <f>IF(N($H472)&lt;18,"",IF(DC472="","",DC472+31))</f>
        <v>46646</v>
      </c>
      <c r="DJ472">
        <f>IF(DI472="","",TODAY()-DI472)</f>
        <v>-328</v>
      </c>
      <c r="DM472" t="str">
        <f>IF(DI472="","SIN ESTADO",IF(DK472&lt;&gt;"","PAGA",IF(DJ472&gt;0,"VENCIDA",IF(DJ472&gt;=-5,"POR VENCER","AL DÍA"))))</f>
        <v>AL DÍA</v>
      </c>
      <c r="DO472">
        <f>IF(N($H472)&lt;19,"",IF(DI472="","",DI472+31))</f>
        <v>46677</v>
      </c>
      <c r="DP472">
        <f>IF(DO472="","",TODAY()-DO472)</f>
        <v>-359</v>
      </c>
      <c r="DS472" t="str">
        <f>IF(DO472="","SIN ESTADO",IF(DQ472&lt;&gt;"","PAGA",IF(DP472&gt;0,"VENCIDA",IF(DP472&gt;=-5,"POR VENCER","AL DÍA"))))</f>
        <v>AL DÍA</v>
      </c>
      <c r="DU472">
        <f>IF(N($H472)&lt;20,"",IF(DO472="","",DO472+31))</f>
        <v>46708</v>
      </c>
      <c r="DV472">
        <f>IF(DU472="","",TODAY()-DU472)</f>
        <v>-390</v>
      </c>
      <c r="DY472" t="str">
        <f>IF(DU472="","SIN ESTADO",IF(DW472&lt;&gt;"","PAGA",IF(DV472&gt;0,"VENCIDA",IF(DV472&gt;=-5,"POR VENCER","AL DÍA"))))</f>
        <v>AL DÍA</v>
      </c>
      <c r="EA472">
        <f>IF(N($H472)&lt;21,"",IF(DU472="","",DU472+31))</f>
        <v>46739</v>
      </c>
      <c r="EB472">
        <f>IF(EA472="","",TODAY()-EA472)</f>
        <v>-421</v>
      </c>
      <c r="EE472" t="str">
        <f>IF(EA472="","SIN ESTADO",IF(EC472&lt;&gt;"","PAGA",IF(EB472&gt;0,"VENCIDA",IF(EB472&gt;=-5,"POR VENCER","AL DÍA"))))</f>
        <v>AL DÍA</v>
      </c>
      <c r="EG472">
        <f>IF(N($H472)&lt;22,"",IF(EA472="","",EA472+31))</f>
        <v>46770</v>
      </c>
      <c r="EH472">
        <f>IF(EG472="","",TODAY()-EG472)</f>
        <v>-452</v>
      </c>
      <c r="EK472" t="str">
        <f>IF(EG472="","SIN ESTADO",IF(EI472&lt;&gt;"","PAGA",IF(EH472&gt;0,"VENCIDA",IF(EH472&gt;=-5,"POR VENCER","AL DÍA"))))</f>
        <v>AL DÍA</v>
      </c>
      <c r="EM472">
        <f>IF(N($H472)&lt;23,"",IF(EG472="","",EG472+31))</f>
        <v>46801</v>
      </c>
      <c r="EN472">
        <f>IF(EM472="","",TODAY()-EM472)</f>
        <v>-483</v>
      </c>
      <c r="EQ472" t="str">
        <f>IF(EM472="","SIN ESTADO",IF(EO472&lt;&gt;"","PAGA",IF(EN472&gt;0,"VENCIDA",IF(EN472&gt;=-5,"POR VENCER","AL DÍA"))))</f>
        <v>AL DÍA</v>
      </c>
      <c r="ES472">
        <f>IF(N($H472)&lt;24,"",IF(EM472="","",EM472+31))</f>
        <v>46832</v>
      </c>
      <c r="ET472">
        <f>IF(ES472="","",TODAY()-ES472)</f>
        <v>-514</v>
      </c>
      <c r="EW472" t="str">
        <f>IF(ES472="","SIN ESTADO",IF(EU472&lt;&gt;"","PAGA",IF(ET472&gt;0,"VENCIDA",IF(ET472&gt;=-5,"POR VENCER","AL DÍA"))))</f>
        <v>AL DÍA</v>
      </c>
      <c r="EY472" t="str">
        <f>IF(N($H472)&lt;25,"",IF(ES472="","",ES472+31))</f>
        <v/>
      </c>
      <c r="EZ472" t="str">
        <f>IF(EY472="","",TODAY()-EY472)</f>
        <v/>
      </c>
      <c r="FC472" t="str">
        <f>IF(EY472="","SIN ESTADO",IF(FA472&lt;&gt;"","PAGA",IF(EZ472&gt;0,"VENCIDA",IF(EZ472&gt;=-5,"POR VENCER","AL DÍA"))))</f>
        <v>SIN ESTADO</v>
      </c>
      <c r="FE472" t="str">
        <f>IF(N($H472)&lt;26,"",IF(EY472="","",EY472+31))</f>
        <v/>
      </c>
      <c r="FF472" t="str">
        <f>IF(FE472="","",TODAY()-FE472)</f>
        <v/>
      </c>
      <c r="FI472" t="str">
        <f>IF(FE472="","SIN ESTADO",IF(FG472&lt;&gt;"","PAGA",IF(FF472&gt;0,"VENCIDA",IF(FF472&gt;=-5,"POR VENCER","AL DÍA"))))</f>
        <v>SIN ESTADO</v>
      </c>
      <c r="FK472" t="str">
        <f>IF(N($H472)&lt;27,"",IF(FE472="","",FE472+31))</f>
        <v/>
      </c>
      <c r="FL472" t="str">
        <f>IF(FK472="","",TODAY()-FK472)</f>
        <v/>
      </c>
      <c r="FO472" t="str">
        <f>IF(FK472="","SIN ESTADO",IF(FM472&lt;&gt;"","PAGA",IF(FL472&gt;0,"VENCIDA",IF(FL472&gt;=-5,"POR VENCER","AL DÍA"))))</f>
        <v>SIN ESTADO</v>
      </c>
      <c r="FQ472" t="str">
        <f>IF(N($H472)&lt;28,"",IF(FK472="","",FK472+31))</f>
        <v/>
      </c>
      <c r="FR472" t="str">
        <f>IF(FQ472="","",TODAY()-FQ472)</f>
        <v/>
      </c>
      <c r="FU472" t="str">
        <f>IF(FQ472="","SIN ESTADO",IF(FS472&lt;&gt;"","PAGA",IF(FR472&gt;0,"VENCIDA",IF(FR472&gt;=-5,"POR VENCER","AL DÍA"))))</f>
        <v>SIN ESTADO</v>
      </c>
      <c r="FW472" t="str">
        <f>IF(N($H472)&lt;29,"",IF(FQ472="","",FQ472+31))</f>
        <v/>
      </c>
      <c r="FX472" t="str">
        <f>IF(FW472="","",TODAY()-FW472)</f>
        <v/>
      </c>
      <c r="GA472" t="str">
        <f>IF(FW472="","SIN ESTADO",IF(FY472&lt;&gt;"","PAGA",IF(FX472&gt;0,"VENCIDA",IF(FX472&gt;=-5,"POR VENCER","AL DÍA"))))</f>
        <v>SIN ESTADO</v>
      </c>
      <c r="GC472" t="str">
        <f>IF(N($H472)&lt;30,"",IF(FW472="","",FW472+31))</f>
        <v/>
      </c>
      <c r="GD472" t="str">
        <f>IF(GC472="","",TODAY()-GC472)</f>
        <v/>
      </c>
      <c r="GG472" t="str">
        <f>IF(GC472="","SIN ESTADO",IF(GE472&lt;&gt;"","PAGA",IF(GD472&gt;0,"VENCIDA",IF(GD472&gt;=-5,"POR VENCER","AL DÍA"))))</f>
        <v>SIN ESTADO</v>
      </c>
      <c r="GI472" t="str">
        <f>IF(N($H472)&lt;31,"",IF(GC472="","",GC472+31))</f>
        <v/>
      </c>
      <c r="GJ472" t="str">
        <f>IF(GI472="","",TODAY()-GI472)</f>
        <v/>
      </c>
      <c r="GM472" t="str">
        <f>IF(GI472="","SIN ESTADO",IF(GK472&lt;&gt;"","PAGA",IF(GJ472&gt;0,"VENCIDA",IF(GJ472&gt;=-5,"POR VENCER","AL DÍA"))))</f>
        <v>SIN ESTADO</v>
      </c>
      <c r="GO472" t="str">
        <f>IF(N($H472)&lt;32,"",IF(GI472="","",GI472+31))</f>
        <v/>
      </c>
      <c r="GP472" t="str">
        <f>IF(GO472="","",TODAY()-GO472)</f>
        <v/>
      </c>
      <c r="GS472" t="str">
        <f>IF(GO472="","SIN ESTADO",IF(GQ472&lt;&gt;"","PAGA",IF(GP472&gt;0,"VENCIDA",IF(GP472&gt;=-5,"POR VENCER","AL DÍA"))))</f>
        <v>SIN ESTADO</v>
      </c>
      <c r="GU472" t="str">
        <f>IF(N($H472)&lt;33,"",IF(GO472="","",GO472+31))</f>
        <v/>
      </c>
      <c r="GV472" t="str">
        <f>IF(GU472="","",TODAY()-GU472)</f>
        <v/>
      </c>
      <c r="GY472" t="str">
        <f>IF(GU472="","SIN ESTADO",IF(GW472&lt;&gt;"","PAGA",IF(GV472&gt;0,"VENCIDA",IF(GV472&gt;=-5,"POR VENCER","AL DÍA"))))</f>
        <v>SIN ESTADO</v>
      </c>
      <c r="HA472" t="str">
        <f>IF(N($H472)&lt;34,"",IF(GU472="","",GU472+31))</f>
        <v/>
      </c>
      <c r="HB472" t="str">
        <f>IF(HA472="","",TODAY()-HA472)</f>
        <v/>
      </c>
      <c r="HE472" t="str">
        <f>IF(HA472="","SIN ESTADO",IF(HC472&lt;&gt;"","PAGA",IF(HB472&gt;0,"VENCIDA",IF(HB472&gt;=-5,"POR VENCER","AL DÍA"))))</f>
        <v>SIN ESTADO</v>
      </c>
      <c r="HG472" t="str">
        <f>IF(N($H472)&lt;35,"",IF(HA472="","",HA472+31))</f>
        <v/>
      </c>
      <c r="HH472" t="str">
        <f>IF(HG472="","",TODAY()-HG472)</f>
        <v/>
      </c>
      <c r="HK472" t="str">
        <f>IF(HG472="","SIN ESTADO",IF(HI472&lt;&gt;"","PAGA",IF(HH472&gt;0,"VENCIDA",IF(HH472&gt;=-5,"POR VENCER","AL DÍA"))))</f>
        <v>SIN ESTADO</v>
      </c>
      <c r="HM472" t="str">
        <f>IF(N($H472)&lt;36,"",IF(HG472="","",HG472+31))</f>
        <v/>
      </c>
      <c r="HN472" t="str">
        <f>IF(HM472="","",TODAY()-HM472)</f>
        <v/>
      </c>
      <c r="HQ472" t="str">
        <f>IF(HM472="","SIN ESTADO",IF(HO472&lt;&gt;"","PAGA",IF(HN472&gt;0,"VENCIDA",IF(HN472&gt;=-5,"POR VENCER","AL DÍA"))))</f>
        <v>SIN ESTADO</v>
      </c>
      <c r="HS472">
        <f>N472+T472+Z472+AF472+AL472+AR472+AX472+BD472+BJ472+BP472+BV472+CB472+CH472+CN472+CT472+CZ472+DF472+DL472+DR472+DX472+ED472+EJ472+EP472+EV472+FB472+FH472+FN472+FT472+FZ472+GF472+GL472+GR472+GX472+HD472+HJ472+HP472</f>
        <v>6250000</v>
      </c>
      <c r="HU472">
        <f>IFERROR(N($J472),0)</f>
        <v>1208333.3333333333</v>
      </c>
      <c r="HW472">
        <f>SUMPRODUCT((MOD(COLUMN($M472:$HR472)-COLUMN($M472),6)=0)*ISNUMBER($M472:$HR472)*($M472:$HR472&gt;=RESUMEN!$C$26)*($M472:$HR472&lt;=RESUMEN!$C$27)*IFERROR(N($N472:$HS472),0))</f>
        <v>1250000</v>
      </c>
      <c r="HX472">
        <f>SUMPRODUCT((MOD(COLUMN($M472:$HR472)-COLUMN($M472),6)=0)*ISNUMBER($M472:$HR472)*($M472:$HR472&gt;=RESUMEN!$C$26)*($M472:$HR472&lt;=RESUMEN!$C$27))</f>
        <v>1</v>
      </c>
    </row>
    <row r="473">
      <c r="B473">
        <f>VENTAS!A472</f>
        <v>470</v>
      </c>
      <c r="C473" t="str">
        <f>VENTAS!B472</f>
        <v xml:space="preserve">LC2 - 44 - 1 </v>
      </c>
      <c r="D473" t="str">
        <f>VENTAS!C472</f>
        <v>VENDIDO</v>
      </c>
      <c r="E473">
        <f>VENTAS!D472</f>
        <v>48916000</v>
      </c>
      <c r="F473">
        <f>VENTAS!J472</f>
        <v>44916000</v>
      </c>
      <c r="G473">
        <f>VENTAS!F472</f>
        <v>46142</v>
      </c>
      <c r="H473">
        <f>VENTAS!K472</f>
        <v>24</v>
      </c>
      <c r="I473" t="str">
        <f>VENTAS!M472</f>
        <v>5 DE CADA MES</v>
      </c>
      <c r="J473">
        <f>VENTAS!L472</f>
        <v>1871500</v>
      </c>
      <c r="K473">
        <f>IF(N($H473)&lt;1,"",$G473+31)</f>
        <v>46173</v>
      </c>
      <c r="L473">
        <f>IF(K473="","",TODAY()-K473)</f>
        <v>145</v>
      </c>
      <c r="M473">
        <v>46175</v>
      </c>
      <c r="N473">
        <v>1800000</v>
      </c>
      <c r="O473" t="str">
        <f>IF(K473="","SIN ESTADO",IF(M473&lt;&gt;"","PAGA",IF(L473&gt;0,"VENCIDA",IF(L473&gt;=-5,"POR VENCER","AL DÍA"))))</f>
        <v>PAGA</v>
      </c>
      <c r="P473" t="str">
        <v>TRANSFERENCIA</v>
      </c>
      <c r="Q473">
        <f>IF(N($H473)&lt;2,"",IF(K473="","",K473+31))</f>
        <v>46204</v>
      </c>
      <c r="R473">
        <f>IF(Q473="","",TODAY()-Q473)</f>
        <v>114</v>
      </c>
      <c r="U473" t="str">
        <f>IF(Q473="","SIN ESTADO",IF(S473&lt;&gt;"","PAGA",IF(R473&gt;0,"VENCIDA",IF(R473&gt;=-5,"POR VENCER","AL DÍA"))))</f>
        <v>VENCIDA</v>
      </c>
      <c r="W473">
        <f>IF(N($H473)&lt;3,"",IF(Q473="","",Q473+31))</f>
        <v>46235</v>
      </c>
      <c r="X473">
        <f>IF(W473="","",TODAY()-W473)</f>
        <v>83</v>
      </c>
      <c r="AA473" t="str">
        <f>IF(W473="","SIN ESTADO",IF(Y473&lt;&gt;"","PAGA",IF(X473&gt;0,"VENCIDA",IF(X473&gt;=-5,"POR VENCER","AL DÍA"))))</f>
        <v>VENCIDA</v>
      </c>
      <c r="AC473">
        <f>IF(N($H473)&lt;4,"",IF(W473="","",W473+31))</f>
        <v>46266</v>
      </c>
      <c r="AD473">
        <f>IF(AC473="","",TODAY()-AC473)</f>
        <v>52</v>
      </c>
      <c r="AG473" t="str">
        <f>IF(AC473="","SIN ESTADO",IF(AE473&lt;&gt;"","PAGA",IF(AD473&gt;0,"VENCIDA",IF(AD473&gt;=-5,"POR VENCER","AL DÍA"))))</f>
        <v>VENCIDA</v>
      </c>
      <c r="AI473">
        <f>IF(N($H473)&lt;5,"",IF(AC473="","",AC473+31))</f>
        <v>46297</v>
      </c>
      <c r="AJ473">
        <f>IF(AI473="","",TODAY()-AI473)</f>
        <v>21</v>
      </c>
      <c r="AM473" t="str">
        <f>IF(AI473="","SIN ESTADO",IF(AK473&lt;&gt;"","PAGA",IF(AJ473&gt;0,"VENCIDA",IF(AJ473&gt;=-5,"POR VENCER","AL DÍA"))))</f>
        <v>VENCIDA</v>
      </c>
      <c r="AO473">
        <f>IF(N($H473)&lt;6,"",IF(AI473="","",AI473+31))</f>
        <v>46328</v>
      </c>
      <c r="AP473">
        <f>IF(AO473="","",TODAY()-AO473)</f>
        <v>-10</v>
      </c>
      <c r="AS473" t="str">
        <f>IF(AO473="","SIN ESTADO",IF(AQ473&lt;&gt;"","PAGA",IF(AP473&gt;0,"VENCIDA",IF(AP473&gt;=-5,"POR VENCER","AL DÍA"))))</f>
        <v>AL DÍA</v>
      </c>
      <c r="AU473">
        <f>IF(N($H473)&lt;7,"",IF(AO473="","",AO473+31))</f>
        <v>46359</v>
      </c>
      <c r="AV473">
        <f>IF(AU473="","",TODAY()-AU473)</f>
        <v>-41</v>
      </c>
      <c r="AY473" t="str">
        <f>IF(AU473="","SIN ESTADO",IF(AW473&lt;&gt;"","PAGA",IF(AV473&gt;0,"VENCIDA",IF(AV473&gt;=-5,"POR VENCER","AL DÍA"))))</f>
        <v>AL DÍA</v>
      </c>
      <c r="BA473">
        <f>IF(N($H473)&lt;8,"",IF(AU473="","",AU473+31))</f>
        <v>46390</v>
      </c>
      <c r="BB473">
        <f>IF(BA473="","",TODAY()-BA473)</f>
        <v>-72</v>
      </c>
      <c r="BE473" t="str">
        <f>IF(BA473="","SIN ESTADO",IF(BC473&lt;&gt;"","PAGA",IF(BB473&gt;0,"VENCIDA",IF(BB473&gt;=-5,"POR VENCER","AL DÍA"))))</f>
        <v>AL DÍA</v>
      </c>
      <c r="BG473">
        <f>IF(N($H473)&lt;9,"",IF(BA473="","",BA473+31))</f>
        <v>46421</v>
      </c>
      <c r="BH473">
        <f>IF(BG473="","",TODAY()-BG473)</f>
        <v>-103</v>
      </c>
      <c r="BK473" t="str">
        <f>IF(BG473="","SIN ESTADO",IF(BI473&lt;&gt;"","PAGA",IF(BH473&gt;0,"VENCIDA",IF(BH473&gt;=-5,"POR VENCER","AL DÍA"))))</f>
        <v>AL DÍA</v>
      </c>
      <c r="BM473">
        <f>IF(N($H473)&lt;10,"",IF(BG473="","",BG473+31))</f>
        <v>46452</v>
      </c>
      <c r="BN473">
        <f>IF(BM473="","",TODAY()-BM473)</f>
        <v>-134</v>
      </c>
      <c r="BQ473" t="str">
        <f>IF(BM473="","SIN ESTADO",IF(BO473&lt;&gt;"","PAGA",IF(BN473&gt;0,"VENCIDA",IF(BN473&gt;=-5,"POR VENCER","AL DÍA"))))</f>
        <v>AL DÍA</v>
      </c>
      <c r="BS473">
        <f>IF(N($H473)&lt;11,"",IF(BM473="","",BM473+31))</f>
        <v>46483</v>
      </c>
      <c r="BT473">
        <f>IF(BS473="","",TODAY()-BS473)</f>
        <v>-165</v>
      </c>
      <c r="BW473" t="str">
        <f>IF(BS473="","SIN ESTADO",IF(BU473&lt;&gt;"","PAGA",IF(BT473&gt;0,"VENCIDA",IF(BT473&gt;=-5,"POR VENCER","AL DÍA"))))</f>
        <v>AL DÍA</v>
      </c>
      <c r="BY473">
        <f>IF(N($H473)&lt;12,"",IF(BS473="","",BS473+31))</f>
        <v>46514</v>
      </c>
      <c r="BZ473">
        <f>IF(BY473="","",TODAY()-BY473)</f>
        <v>-196</v>
      </c>
      <c r="CC473" t="str">
        <f>IF(BY473="","SIN ESTADO",IF(CA473&lt;&gt;"","PAGA",IF(BZ473&gt;0,"VENCIDA",IF(BZ473&gt;=-5,"POR VENCER","AL DÍA"))))</f>
        <v>AL DÍA</v>
      </c>
      <c r="CE473">
        <f>IF(N($H473)&lt;13,"",IF(BY473="","",BY473+31))</f>
        <v>46545</v>
      </c>
      <c r="CF473">
        <f>IF(CE473="","",TODAY()-CE473)</f>
        <v>-227</v>
      </c>
      <c r="CI473" t="str">
        <f>IF(CE473="","SIN ESTADO",IF(CG473&lt;&gt;"","PAGA",IF(CF473&gt;0,"VENCIDA",IF(CF473&gt;=-5,"POR VENCER","AL DÍA"))))</f>
        <v>AL DÍA</v>
      </c>
      <c r="CK473">
        <f>IF(N($H473)&lt;14,"",IF(CE473="","",CE473+31))</f>
        <v>46576</v>
      </c>
      <c r="CL473">
        <f>IF(CK473="","",TODAY()-CK473)</f>
        <v>-258</v>
      </c>
      <c r="CO473" t="str">
        <f>IF(CK473="","SIN ESTADO",IF(CM473&lt;&gt;"","PAGA",IF(CL473&gt;0,"VENCIDA",IF(CL473&gt;=-5,"POR VENCER","AL DÍA"))))</f>
        <v>AL DÍA</v>
      </c>
      <c r="CQ473">
        <f>IF(N($H473)&lt;15,"",IF(CK473="","",CK473+31))</f>
        <v>46607</v>
      </c>
      <c r="CR473">
        <f>IF(CQ473="","",TODAY()-CQ473)</f>
        <v>-289</v>
      </c>
      <c r="CU473" t="str">
        <f>IF(CQ473="","SIN ESTADO",IF(CS473&lt;&gt;"","PAGA",IF(CR473&gt;0,"VENCIDA",IF(CR473&gt;=-5,"POR VENCER","AL DÍA"))))</f>
        <v>AL DÍA</v>
      </c>
      <c r="CW473">
        <f>IF(N($H473)&lt;16,"",IF(CQ473="","",CQ473+31))</f>
        <v>46638</v>
      </c>
      <c r="CX473">
        <f>IF(CW473="","",TODAY()-CW473)</f>
        <v>-320</v>
      </c>
      <c r="DA473" t="str">
        <f>IF(CW473="","SIN ESTADO",IF(CY473&lt;&gt;"","PAGA",IF(CX473&gt;0,"VENCIDA",IF(CX473&gt;=-5,"POR VENCER","AL DÍA"))))</f>
        <v>AL DÍA</v>
      </c>
      <c r="DC473">
        <f>IF(N($H473)&lt;17,"",IF(CW473="","",CW473+31))</f>
        <v>46669</v>
      </c>
      <c r="DD473">
        <f>IF(DC473="","",TODAY()-DC473)</f>
        <v>-351</v>
      </c>
      <c r="DG473" t="str">
        <f>IF(DC473="","SIN ESTADO",IF(DE473&lt;&gt;"","PAGA",IF(DD473&gt;0,"VENCIDA",IF(DD473&gt;=-5,"POR VENCER","AL DÍA"))))</f>
        <v>AL DÍA</v>
      </c>
      <c r="DI473">
        <f>IF(N($H473)&lt;18,"",IF(DC473="","",DC473+31))</f>
        <v>46700</v>
      </c>
      <c r="DJ473">
        <f>IF(DI473="","",TODAY()-DI473)</f>
        <v>-382</v>
      </c>
      <c r="DM473" t="str">
        <f>IF(DI473="","SIN ESTADO",IF(DK473&lt;&gt;"","PAGA",IF(DJ473&gt;0,"VENCIDA",IF(DJ473&gt;=-5,"POR VENCER","AL DÍA"))))</f>
        <v>AL DÍA</v>
      </c>
      <c r="DO473">
        <f>IF(N($H473)&lt;19,"",IF(DI473="","",DI473+31))</f>
        <v>46731</v>
      </c>
      <c r="DP473">
        <f>IF(DO473="","",TODAY()-DO473)</f>
        <v>-413</v>
      </c>
      <c r="DS473" t="str">
        <f>IF(DO473="","SIN ESTADO",IF(DQ473&lt;&gt;"","PAGA",IF(DP473&gt;0,"VENCIDA",IF(DP473&gt;=-5,"POR VENCER","AL DÍA"))))</f>
        <v>AL DÍA</v>
      </c>
      <c r="DU473">
        <f>IF(N($H473)&lt;20,"",IF(DO473="","",DO473+31))</f>
        <v>46762</v>
      </c>
      <c r="DV473">
        <f>IF(DU473="","",TODAY()-DU473)</f>
        <v>-444</v>
      </c>
      <c r="DY473" t="str">
        <f>IF(DU473="","SIN ESTADO",IF(DW473&lt;&gt;"","PAGA",IF(DV473&gt;0,"VENCIDA",IF(DV473&gt;=-5,"POR VENCER","AL DÍA"))))</f>
        <v>AL DÍA</v>
      </c>
      <c r="EA473">
        <f>IF(N($H473)&lt;21,"",IF(DU473="","",DU473+31))</f>
        <v>46793</v>
      </c>
      <c r="EB473">
        <f>IF(EA473="","",TODAY()-EA473)</f>
        <v>-475</v>
      </c>
      <c r="EE473" t="str">
        <f>IF(EA473="","SIN ESTADO",IF(EC473&lt;&gt;"","PAGA",IF(EB473&gt;0,"VENCIDA",IF(EB473&gt;=-5,"POR VENCER","AL DÍA"))))</f>
        <v>AL DÍA</v>
      </c>
      <c r="EG473">
        <f>IF(N($H473)&lt;22,"",IF(EA473="","",EA473+31))</f>
        <v>46824</v>
      </c>
      <c r="EH473">
        <f>IF(EG473="","",TODAY()-EG473)</f>
        <v>-506</v>
      </c>
      <c r="EK473" t="str">
        <f>IF(EG473="","SIN ESTADO",IF(EI473&lt;&gt;"","PAGA",IF(EH473&gt;0,"VENCIDA",IF(EH473&gt;=-5,"POR VENCER","AL DÍA"))))</f>
        <v>AL DÍA</v>
      </c>
      <c r="EM473">
        <f>IF(N($H473)&lt;23,"",IF(EG473="","",EG473+31))</f>
        <v>46855</v>
      </c>
      <c r="EN473">
        <f>IF(EM473="","",TODAY()-EM473)</f>
        <v>-537</v>
      </c>
      <c r="EQ473" t="str">
        <f>IF(EM473="","SIN ESTADO",IF(EO473&lt;&gt;"","PAGA",IF(EN473&gt;0,"VENCIDA",IF(EN473&gt;=-5,"POR VENCER","AL DÍA"))))</f>
        <v>AL DÍA</v>
      </c>
      <c r="ES473">
        <f>IF(N($H473)&lt;24,"",IF(EM473="","",EM473+31))</f>
        <v>46886</v>
      </c>
      <c r="ET473">
        <f>IF(ES473="","",TODAY()-ES473)</f>
        <v>-568</v>
      </c>
      <c r="EW473" t="str">
        <f>IF(ES473="","SIN ESTADO",IF(EU473&lt;&gt;"","PAGA",IF(ET473&gt;0,"VENCIDA",IF(ET473&gt;=-5,"POR VENCER","AL DÍA"))))</f>
        <v>AL DÍA</v>
      </c>
      <c r="EY473" t="str">
        <f>IF(N($H473)&lt;25,"",IF(ES473="","",ES473+31))</f>
        <v/>
      </c>
      <c r="EZ473" t="str">
        <f>IF(EY473="","",TODAY()-EY473)</f>
        <v/>
      </c>
      <c r="FC473" t="str">
        <f>IF(EY473="","SIN ESTADO",IF(FA473&lt;&gt;"","PAGA",IF(EZ473&gt;0,"VENCIDA",IF(EZ473&gt;=-5,"POR VENCER","AL DÍA"))))</f>
        <v>SIN ESTADO</v>
      </c>
      <c r="FE473" t="str">
        <f>IF(N($H473)&lt;26,"",IF(EY473="","",EY473+31))</f>
        <v/>
      </c>
      <c r="FF473" t="str">
        <f>IF(FE473="","",TODAY()-FE473)</f>
        <v/>
      </c>
      <c r="FI473" t="str">
        <f>IF(FE473="","SIN ESTADO",IF(FG473&lt;&gt;"","PAGA",IF(FF473&gt;0,"VENCIDA",IF(FF473&gt;=-5,"POR VENCER","AL DÍA"))))</f>
        <v>SIN ESTADO</v>
      </c>
      <c r="FK473" t="str">
        <f>IF(N($H473)&lt;27,"",IF(FE473="","",FE473+31))</f>
        <v/>
      </c>
      <c r="FL473" t="str">
        <f>IF(FK473="","",TODAY()-FK473)</f>
        <v/>
      </c>
      <c r="FO473" t="str">
        <f>IF(FK473="","SIN ESTADO",IF(FM473&lt;&gt;"","PAGA",IF(FL473&gt;0,"VENCIDA",IF(FL473&gt;=-5,"POR VENCER","AL DÍA"))))</f>
        <v>SIN ESTADO</v>
      </c>
      <c r="FQ473" t="str">
        <f>IF(N($H473)&lt;28,"",IF(FK473="","",FK473+31))</f>
        <v/>
      </c>
      <c r="FR473" t="str">
        <f>IF(FQ473="","",TODAY()-FQ473)</f>
        <v/>
      </c>
      <c r="FU473" t="str">
        <f>IF(FQ473="","SIN ESTADO",IF(FS473&lt;&gt;"","PAGA",IF(FR473&gt;0,"VENCIDA",IF(FR473&gt;=-5,"POR VENCER","AL DÍA"))))</f>
        <v>SIN ESTADO</v>
      </c>
      <c r="FW473" t="str">
        <f>IF(N($H473)&lt;29,"",IF(FQ473="","",FQ473+31))</f>
        <v/>
      </c>
      <c r="FX473" t="str">
        <f>IF(FW473="","",TODAY()-FW473)</f>
        <v/>
      </c>
      <c r="GA473" t="str">
        <f>IF(FW473="","SIN ESTADO",IF(FY473&lt;&gt;"","PAGA",IF(FX473&gt;0,"VENCIDA",IF(FX473&gt;=-5,"POR VENCER","AL DÍA"))))</f>
        <v>SIN ESTADO</v>
      </c>
      <c r="GC473" t="str">
        <f>IF(N($H473)&lt;30,"",IF(FW473="","",FW473+31))</f>
        <v/>
      </c>
      <c r="GD473" t="str">
        <f>IF(GC473="","",TODAY()-GC473)</f>
        <v/>
      </c>
      <c r="GG473" t="str">
        <f>IF(GC473="","SIN ESTADO",IF(GE473&lt;&gt;"","PAGA",IF(GD473&gt;0,"VENCIDA",IF(GD473&gt;=-5,"POR VENCER","AL DÍA"))))</f>
        <v>SIN ESTADO</v>
      </c>
      <c r="GI473" t="str">
        <f>IF(N($H473)&lt;31,"",IF(GC473="","",GC473+31))</f>
        <v/>
      </c>
      <c r="GJ473" t="str">
        <f>IF(GI473="","",TODAY()-GI473)</f>
        <v/>
      </c>
      <c r="GM473" t="str">
        <f>IF(GI473="","SIN ESTADO",IF(GK473&lt;&gt;"","PAGA",IF(GJ473&gt;0,"VENCIDA",IF(GJ473&gt;=-5,"POR VENCER","AL DÍA"))))</f>
        <v>SIN ESTADO</v>
      </c>
      <c r="GO473" t="str">
        <f>IF(N($H473)&lt;32,"",IF(GI473="","",GI473+31))</f>
        <v/>
      </c>
      <c r="GP473" t="str">
        <f>IF(GO473="","",TODAY()-GO473)</f>
        <v/>
      </c>
      <c r="GS473" t="str">
        <f>IF(GO473="","SIN ESTADO",IF(GQ473&lt;&gt;"","PAGA",IF(GP473&gt;0,"VENCIDA",IF(GP473&gt;=-5,"POR VENCER","AL DÍA"))))</f>
        <v>SIN ESTADO</v>
      </c>
      <c r="GU473" t="str">
        <f>IF(N($H473)&lt;33,"",IF(GO473="","",GO473+31))</f>
        <v/>
      </c>
      <c r="GV473" t="str">
        <f>IF(GU473="","",TODAY()-GU473)</f>
        <v/>
      </c>
      <c r="GY473" t="str">
        <f>IF(GU473="","SIN ESTADO",IF(GW473&lt;&gt;"","PAGA",IF(GV473&gt;0,"VENCIDA",IF(GV473&gt;=-5,"POR VENCER","AL DÍA"))))</f>
        <v>SIN ESTADO</v>
      </c>
      <c r="HA473" t="str">
        <f>IF(N($H473)&lt;34,"",IF(GU473="","",GU473+31))</f>
        <v/>
      </c>
      <c r="HB473" t="str">
        <f>IF(HA473="","",TODAY()-HA473)</f>
        <v/>
      </c>
      <c r="HE473" t="str">
        <f>IF(HA473="","SIN ESTADO",IF(HC473&lt;&gt;"","PAGA",IF(HB473&gt;0,"VENCIDA",IF(HB473&gt;=-5,"POR VENCER","AL DÍA"))))</f>
        <v>SIN ESTADO</v>
      </c>
      <c r="HG473" t="str">
        <f>IF(N($H473)&lt;35,"",IF(HA473="","",HA473+31))</f>
        <v/>
      </c>
      <c r="HH473" t="str">
        <f>IF(HG473="","",TODAY()-HG473)</f>
        <v/>
      </c>
      <c r="HK473" t="str">
        <f>IF(HG473="","SIN ESTADO",IF(HI473&lt;&gt;"","PAGA",IF(HH473&gt;0,"VENCIDA",IF(HH473&gt;=-5,"POR VENCER","AL DÍA"))))</f>
        <v>SIN ESTADO</v>
      </c>
      <c r="HM473" t="str">
        <f>IF(N($H473)&lt;36,"",IF(HG473="","",HG473+31))</f>
        <v/>
      </c>
      <c r="HN473" t="str">
        <f>IF(HM473="","",TODAY()-HM473)</f>
        <v/>
      </c>
      <c r="HQ473" t="str">
        <f>IF(HM473="","SIN ESTADO",IF(HO473&lt;&gt;"","PAGA",IF(HN473&gt;0,"VENCIDA",IF(HN473&gt;=-5,"POR VENCER","AL DÍA"))))</f>
        <v>SIN ESTADO</v>
      </c>
      <c r="HS473">
        <f>N473+T473+Z473+AF473+AL473+AR473+AX473+BD473+BJ473+BP473+BV473+CB473+CH473+CN473+CT473+CZ473+DF473+DL473+DR473+DX473+ED473+EJ473+EP473+EV473+FB473+FH473+FN473+FT473+FZ473+GF473+GL473+GR473+GX473+HD473+HJ473+HP473</f>
        <v>1800000</v>
      </c>
      <c r="HU473">
        <f>IFERROR(N($J473),0)</f>
        <v>1871500</v>
      </c>
      <c r="HW473">
        <f>SUMPRODUCT((MOD(COLUMN($M473:$HR473)-COLUMN($M473),6)=0)*ISNUMBER($M473:$HR473)*($M473:$HR473&gt;=RESUMEN!$C$26)*($M473:$HR473&lt;=RESUMEN!$C$27)*IFERROR(N($N473:$HS473),0))</f>
        <v>0</v>
      </c>
      <c r="HX473">
        <f>SUMPRODUCT((MOD(COLUMN($M473:$HR473)-COLUMN($M473),6)=0)*ISNUMBER($M473:$HR473)*($M473:$HR473&gt;=RESUMEN!$C$26)*($M473:$HR473&lt;=RESUMEN!$C$27))</f>
        <v>0</v>
      </c>
    </row>
    <row r="474">
      <c r="B474">
        <f>VENTAS!A473</f>
        <v>471</v>
      </c>
      <c r="C474" t="str">
        <f>VENTAS!B473</f>
        <v xml:space="preserve">LC2 - 44 - 2 </v>
      </c>
      <c r="D474" t="str">
        <f>VENTAS!C473</f>
        <v>VENDIDO</v>
      </c>
      <c r="E474">
        <f>VENTAS!D473</f>
        <v>28000000</v>
      </c>
      <c r="F474">
        <f>VENTAS!J473</f>
        <v>24000000</v>
      </c>
      <c r="G474">
        <f>VENTAS!F473</f>
        <v>46239</v>
      </c>
      <c r="H474">
        <f>VENTAS!K473</f>
        <v>24</v>
      </c>
      <c r="I474" t="str">
        <f>VENTAS!M473</f>
        <v>10 DE CADA MES</v>
      </c>
      <c r="J474">
        <f>VENTAS!L473</f>
        <v>1000000</v>
      </c>
      <c r="K474">
        <f>IF(N($H474)&lt;1,"",$G474+31)</f>
        <v>46270</v>
      </c>
      <c r="L474">
        <f>IF(K474="","",TODAY()-K474)</f>
        <v>48</v>
      </c>
      <c r="M474">
        <v>46275</v>
      </c>
      <c r="N474">
        <v>1000000</v>
      </c>
      <c r="O474" t="str">
        <f>IF(K474="","SIN ESTADO",IF(M474&lt;&gt;"","PAGA",IF(L474&gt;0,"VENCIDA",IF(L474&gt;=-5,"POR VENCER","AL DÍA"))))</f>
        <v>PAGA</v>
      </c>
      <c r="P474" t="str">
        <v>TRANSFERENCIA</v>
      </c>
      <c r="Q474">
        <f>IF(N($H474)&lt;2,"",IF(K474="","",K474+31))</f>
        <v>46301</v>
      </c>
      <c r="R474">
        <f>IF(Q474="","",TODAY()-Q474)</f>
        <v>17</v>
      </c>
      <c r="U474" t="str">
        <f>IF(Q474="","SIN ESTADO",IF(S474&lt;&gt;"","PAGA",IF(R474&gt;0,"VENCIDA",IF(R474&gt;=-5,"POR VENCER","AL DÍA"))))</f>
        <v>VENCIDA</v>
      </c>
      <c r="W474">
        <f>IF(N($H474)&lt;3,"",IF(Q474="","",Q474+31))</f>
        <v>46332</v>
      </c>
      <c r="X474">
        <f>IF(W474="","",TODAY()-W474)</f>
        <v>-14</v>
      </c>
      <c r="AA474" t="str">
        <f>IF(W474="","SIN ESTADO",IF(Y474&lt;&gt;"","PAGA",IF(X474&gt;0,"VENCIDA",IF(X474&gt;=-5,"POR VENCER","AL DÍA"))))</f>
        <v>AL DÍA</v>
      </c>
      <c r="AC474">
        <f>IF(N($H474)&lt;4,"",IF(W474="","",W474+31))</f>
        <v>46363</v>
      </c>
      <c r="AD474">
        <f>IF(AC474="","",TODAY()-AC474)</f>
        <v>-45</v>
      </c>
      <c r="AG474" t="str">
        <f>IF(AC474="","SIN ESTADO",IF(AE474&lt;&gt;"","PAGA",IF(AD474&gt;0,"VENCIDA",IF(AD474&gt;=-5,"POR VENCER","AL DÍA"))))</f>
        <v>AL DÍA</v>
      </c>
      <c r="AI474">
        <f>IF(N($H474)&lt;5,"",IF(AC474="","",AC474+31))</f>
        <v>46394</v>
      </c>
      <c r="AJ474">
        <f>IF(AI474="","",TODAY()-AI474)</f>
        <v>-76</v>
      </c>
      <c r="AM474" t="str">
        <f>IF(AI474="","SIN ESTADO",IF(AK474&lt;&gt;"","PAGA",IF(AJ474&gt;0,"VENCIDA",IF(AJ474&gt;=-5,"POR VENCER","AL DÍA"))))</f>
        <v>AL DÍA</v>
      </c>
      <c r="AO474">
        <f>IF(N($H474)&lt;6,"",IF(AI474="","",AI474+31))</f>
        <v>46425</v>
      </c>
      <c r="AP474">
        <f>IF(AO474="","",TODAY()-AO474)</f>
        <v>-107</v>
      </c>
      <c r="AS474" t="str">
        <f>IF(AO474="","SIN ESTADO",IF(AQ474&lt;&gt;"","PAGA",IF(AP474&gt;0,"VENCIDA",IF(AP474&gt;=-5,"POR VENCER","AL DÍA"))))</f>
        <v>AL DÍA</v>
      </c>
      <c r="AU474">
        <f>IF(N($H474)&lt;7,"",IF(AO474="","",AO474+31))</f>
        <v>46456</v>
      </c>
      <c r="AV474">
        <f>IF(AU474="","",TODAY()-AU474)</f>
        <v>-138</v>
      </c>
      <c r="AY474" t="str">
        <f>IF(AU474="","SIN ESTADO",IF(AW474&lt;&gt;"","PAGA",IF(AV474&gt;0,"VENCIDA",IF(AV474&gt;=-5,"POR VENCER","AL DÍA"))))</f>
        <v>AL DÍA</v>
      </c>
      <c r="BA474">
        <f>IF(N($H474)&lt;8,"",IF(AU474="","",AU474+31))</f>
        <v>46487</v>
      </c>
      <c r="BB474">
        <f>IF(BA474="","",TODAY()-BA474)</f>
        <v>-169</v>
      </c>
      <c r="BE474" t="str">
        <f>IF(BA474="","SIN ESTADO",IF(BC474&lt;&gt;"","PAGA",IF(BB474&gt;0,"VENCIDA",IF(BB474&gt;=-5,"POR VENCER","AL DÍA"))))</f>
        <v>AL DÍA</v>
      </c>
      <c r="BG474">
        <f>IF(N($H474)&lt;9,"",IF(BA474="","",BA474+31))</f>
        <v>46518</v>
      </c>
      <c r="BH474">
        <f>IF(BG474="","",TODAY()-BG474)</f>
        <v>-200</v>
      </c>
      <c r="BK474" t="str">
        <f>IF(BG474="","SIN ESTADO",IF(BI474&lt;&gt;"","PAGA",IF(BH474&gt;0,"VENCIDA",IF(BH474&gt;=-5,"POR VENCER","AL DÍA"))))</f>
        <v>AL DÍA</v>
      </c>
      <c r="BM474">
        <f>IF(N($H474)&lt;10,"",IF(BG474="","",BG474+31))</f>
        <v>46549</v>
      </c>
      <c r="BN474">
        <f>IF(BM474="","",TODAY()-BM474)</f>
        <v>-231</v>
      </c>
      <c r="BQ474" t="str">
        <f>IF(BM474="","SIN ESTADO",IF(BO474&lt;&gt;"","PAGA",IF(BN474&gt;0,"VENCIDA",IF(BN474&gt;=-5,"POR VENCER","AL DÍA"))))</f>
        <v>AL DÍA</v>
      </c>
      <c r="BS474">
        <f>IF(N($H474)&lt;11,"",IF(BM474="","",BM474+31))</f>
        <v>46580</v>
      </c>
      <c r="BT474">
        <f>IF(BS474="","",TODAY()-BS474)</f>
        <v>-262</v>
      </c>
      <c r="BW474" t="str">
        <f>IF(BS474="","SIN ESTADO",IF(BU474&lt;&gt;"","PAGA",IF(BT474&gt;0,"VENCIDA",IF(BT474&gt;=-5,"POR VENCER","AL DÍA"))))</f>
        <v>AL DÍA</v>
      </c>
      <c r="BY474">
        <f>IF(N($H474)&lt;12,"",IF(BS474="","",BS474+31))</f>
        <v>46611</v>
      </c>
      <c r="BZ474">
        <f>IF(BY474="","",TODAY()-BY474)</f>
        <v>-293</v>
      </c>
      <c r="CC474" t="str">
        <f>IF(BY474="","SIN ESTADO",IF(CA474&lt;&gt;"","PAGA",IF(BZ474&gt;0,"VENCIDA",IF(BZ474&gt;=-5,"POR VENCER","AL DÍA"))))</f>
        <v>AL DÍA</v>
      </c>
      <c r="CE474">
        <f>IF(N($H474)&lt;13,"",IF(BY474="","",BY474+31))</f>
        <v>46642</v>
      </c>
      <c r="CF474">
        <f>IF(CE474="","",TODAY()-CE474)</f>
        <v>-324</v>
      </c>
      <c r="CI474" t="str">
        <f>IF(CE474="","SIN ESTADO",IF(CG474&lt;&gt;"","PAGA",IF(CF474&gt;0,"VENCIDA",IF(CF474&gt;=-5,"POR VENCER","AL DÍA"))))</f>
        <v>AL DÍA</v>
      </c>
      <c r="CK474">
        <f>IF(N($H474)&lt;14,"",IF(CE474="","",CE474+31))</f>
        <v>46673</v>
      </c>
      <c r="CL474">
        <f>IF(CK474="","",TODAY()-CK474)</f>
        <v>-355</v>
      </c>
      <c r="CO474" t="str">
        <f>IF(CK474="","SIN ESTADO",IF(CM474&lt;&gt;"","PAGA",IF(CL474&gt;0,"VENCIDA",IF(CL474&gt;=-5,"POR VENCER","AL DÍA"))))</f>
        <v>AL DÍA</v>
      </c>
      <c r="CQ474">
        <f>IF(N($H474)&lt;15,"",IF(CK474="","",CK474+31))</f>
        <v>46704</v>
      </c>
      <c r="CR474">
        <f>IF(CQ474="","",TODAY()-CQ474)</f>
        <v>-386</v>
      </c>
      <c r="CU474" t="str">
        <f>IF(CQ474="","SIN ESTADO",IF(CS474&lt;&gt;"","PAGA",IF(CR474&gt;0,"VENCIDA",IF(CR474&gt;=-5,"POR VENCER","AL DÍA"))))</f>
        <v>AL DÍA</v>
      </c>
      <c r="CW474">
        <f>IF(N($H474)&lt;16,"",IF(CQ474="","",CQ474+31))</f>
        <v>46735</v>
      </c>
      <c r="CX474">
        <f>IF(CW474="","",TODAY()-CW474)</f>
        <v>-417</v>
      </c>
      <c r="DA474" t="str">
        <f>IF(CW474="","SIN ESTADO",IF(CY474&lt;&gt;"","PAGA",IF(CX474&gt;0,"VENCIDA",IF(CX474&gt;=-5,"POR VENCER","AL DÍA"))))</f>
        <v>AL DÍA</v>
      </c>
      <c r="DC474">
        <f>IF(N($H474)&lt;17,"",IF(CW474="","",CW474+31))</f>
        <v>46766</v>
      </c>
      <c r="DD474">
        <f>IF(DC474="","",TODAY()-DC474)</f>
        <v>-448</v>
      </c>
      <c r="DG474" t="str">
        <f>IF(DC474="","SIN ESTADO",IF(DE474&lt;&gt;"","PAGA",IF(DD474&gt;0,"VENCIDA",IF(DD474&gt;=-5,"POR VENCER","AL DÍA"))))</f>
        <v>AL DÍA</v>
      </c>
      <c r="DI474">
        <f>IF(N($H474)&lt;18,"",IF(DC474="","",DC474+31))</f>
        <v>46797</v>
      </c>
      <c r="DJ474">
        <f>IF(DI474="","",TODAY()-DI474)</f>
        <v>-479</v>
      </c>
      <c r="DM474" t="str">
        <f>IF(DI474="","SIN ESTADO",IF(DK474&lt;&gt;"","PAGA",IF(DJ474&gt;0,"VENCIDA",IF(DJ474&gt;=-5,"POR VENCER","AL DÍA"))))</f>
        <v>AL DÍA</v>
      </c>
      <c r="DO474">
        <f>IF(N($H474)&lt;19,"",IF(DI474="","",DI474+31))</f>
        <v>46828</v>
      </c>
      <c r="DP474">
        <f>IF(DO474="","",TODAY()-DO474)</f>
        <v>-510</v>
      </c>
      <c r="DS474" t="str">
        <f>IF(DO474="","SIN ESTADO",IF(DQ474&lt;&gt;"","PAGA",IF(DP474&gt;0,"VENCIDA",IF(DP474&gt;=-5,"POR VENCER","AL DÍA"))))</f>
        <v>AL DÍA</v>
      </c>
      <c r="DU474">
        <f>IF(N($H474)&lt;20,"",IF(DO474="","",DO474+31))</f>
        <v>46859</v>
      </c>
      <c r="DV474">
        <f>IF(DU474="","",TODAY()-DU474)</f>
        <v>-541</v>
      </c>
      <c r="DY474" t="str">
        <f>IF(DU474="","SIN ESTADO",IF(DW474&lt;&gt;"","PAGA",IF(DV474&gt;0,"VENCIDA",IF(DV474&gt;=-5,"POR VENCER","AL DÍA"))))</f>
        <v>AL DÍA</v>
      </c>
      <c r="EA474">
        <f>IF(N($H474)&lt;21,"",IF(DU474="","",DU474+31))</f>
        <v>46890</v>
      </c>
      <c r="EB474">
        <f>IF(EA474="","",TODAY()-EA474)</f>
        <v>-572</v>
      </c>
      <c r="EE474" t="str">
        <f>IF(EA474="","SIN ESTADO",IF(EC474&lt;&gt;"","PAGA",IF(EB474&gt;0,"VENCIDA",IF(EB474&gt;=-5,"POR VENCER","AL DÍA"))))</f>
        <v>AL DÍA</v>
      </c>
      <c r="EG474">
        <f>IF(N($H474)&lt;22,"",IF(EA474="","",EA474+31))</f>
        <v>46921</v>
      </c>
      <c r="EH474">
        <f>IF(EG474="","",TODAY()-EG474)</f>
        <v>-603</v>
      </c>
      <c r="EK474" t="str">
        <f>IF(EG474="","SIN ESTADO",IF(EI474&lt;&gt;"","PAGA",IF(EH474&gt;0,"VENCIDA",IF(EH474&gt;=-5,"POR VENCER","AL DÍA"))))</f>
        <v>AL DÍA</v>
      </c>
      <c r="EM474">
        <f>IF(N($H474)&lt;23,"",IF(EG474="","",EG474+31))</f>
        <v>46952</v>
      </c>
      <c r="EN474">
        <f>IF(EM474="","",TODAY()-EM474)</f>
        <v>-634</v>
      </c>
      <c r="EQ474" t="str">
        <f>IF(EM474="","SIN ESTADO",IF(EO474&lt;&gt;"","PAGA",IF(EN474&gt;0,"VENCIDA",IF(EN474&gt;=-5,"POR VENCER","AL DÍA"))))</f>
        <v>AL DÍA</v>
      </c>
      <c r="ES474">
        <f>IF(N($H474)&lt;24,"",IF(EM474="","",EM474+31))</f>
        <v>46983</v>
      </c>
      <c r="ET474">
        <f>IF(ES474="","",TODAY()-ES474)</f>
        <v>-665</v>
      </c>
      <c r="EW474" t="str">
        <f>IF(ES474="","SIN ESTADO",IF(EU474&lt;&gt;"","PAGA",IF(ET474&gt;0,"VENCIDA",IF(ET474&gt;=-5,"POR VENCER","AL DÍA"))))</f>
        <v>AL DÍA</v>
      </c>
      <c r="EY474" t="str">
        <f>IF(N($H474)&lt;25,"",IF(ES474="","",ES474+31))</f>
        <v/>
      </c>
      <c r="EZ474" t="str">
        <f>IF(EY474="","",TODAY()-EY474)</f>
        <v/>
      </c>
      <c r="FC474" t="str">
        <f>IF(EY474="","SIN ESTADO",IF(FA474&lt;&gt;"","PAGA",IF(EZ474&gt;0,"VENCIDA",IF(EZ474&gt;=-5,"POR VENCER","AL DÍA"))))</f>
        <v>SIN ESTADO</v>
      </c>
      <c r="FE474" t="str">
        <f>IF(N($H474)&lt;26,"",IF(EY474="","",EY474+31))</f>
        <v/>
      </c>
      <c r="FF474" t="str">
        <f>IF(FE474="","",TODAY()-FE474)</f>
        <v/>
      </c>
      <c r="FI474" t="str">
        <f>IF(FE474="","SIN ESTADO",IF(FG474&lt;&gt;"","PAGA",IF(FF474&gt;0,"VENCIDA",IF(FF474&gt;=-5,"POR VENCER","AL DÍA"))))</f>
        <v>SIN ESTADO</v>
      </c>
      <c r="FK474" t="str">
        <f>IF(N($H474)&lt;27,"",IF(FE474="","",FE474+31))</f>
        <v/>
      </c>
      <c r="FL474" t="str">
        <f>IF(FK474="","",TODAY()-FK474)</f>
        <v/>
      </c>
      <c r="FO474" t="str">
        <f>IF(FK474="","SIN ESTADO",IF(FM474&lt;&gt;"","PAGA",IF(FL474&gt;0,"VENCIDA",IF(FL474&gt;=-5,"POR VENCER","AL DÍA"))))</f>
        <v>SIN ESTADO</v>
      </c>
      <c r="FQ474" t="str">
        <f>IF(N($H474)&lt;28,"",IF(FK474="","",FK474+31))</f>
        <v/>
      </c>
      <c r="FR474" t="str">
        <f>IF(FQ474="","",TODAY()-FQ474)</f>
        <v/>
      </c>
      <c r="FU474" t="str">
        <f>IF(FQ474="","SIN ESTADO",IF(FS474&lt;&gt;"","PAGA",IF(FR474&gt;0,"VENCIDA",IF(FR474&gt;=-5,"POR VENCER","AL DÍA"))))</f>
        <v>SIN ESTADO</v>
      </c>
      <c r="FW474" t="str">
        <f>IF(N($H474)&lt;29,"",IF(FQ474="","",FQ474+31))</f>
        <v/>
      </c>
      <c r="FX474" t="str">
        <f>IF(FW474="","",TODAY()-FW474)</f>
        <v/>
      </c>
      <c r="GA474" t="str">
        <f>IF(FW474="","SIN ESTADO",IF(FY474&lt;&gt;"","PAGA",IF(FX474&gt;0,"VENCIDA",IF(FX474&gt;=-5,"POR VENCER","AL DÍA"))))</f>
        <v>SIN ESTADO</v>
      </c>
      <c r="GC474" t="str">
        <f>IF(N($H474)&lt;30,"",IF(FW474="","",FW474+31))</f>
        <v/>
      </c>
      <c r="GD474" t="str">
        <f>IF(GC474="","",TODAY()-GC474)</f>
        <v/>
      </c>
      <c r="GG474" t="str">
        <f>IF(GC474="","SIN ESTADO",IF(GE474&lt;&gt;"","PAGA",IF(GD474&gt;0,"VENCIDA",IF(GD474&gt;=-5,"POR VENCER","AL DÍA"))))</f>
        <v>SIN ESTADO</v>
      </c>
      <c r="GI474" t="str">
        <f>IF(N($H474)&lt;31,"",IF(GC474="","",GC474+31))</f>
        <v/>
      </c>
      <c r="GJ474" t="str">
        <f>IF(GI474="","",TODAY()-GI474)</f>
        <v/>
      </c>
      <c r="GM474" t="str">
        <f>IF(GI474="","SIN ESTADO",IF(GK474&lt;&gt;"","PAGA",IF(GJ474&gt;0,"VENCIDA",IF(GJ474&gt;=-5,"POR VENCER","AL DÍA"))))</f>
        <v>SIN ESTADO</v>
      </c>
      <c r="GO474" t="str">
        <f>IF(N($H474)&lt;32,"",IF(GI474="","",GI474+31))</f>
        <v/>
      </c>
      <c r="GP474" t="str">
        <f>IF(GO474="","",TODAY()-GO474)</f>
        <v/>
      </c>
      <c r="GS474" t="str">
        <f>IF(GO474="","SIN ESTADO",IF(GQ474&lt;&gt;"","PAGA",IF(GP474&gt;0,"VENCIDA",IF(GP474&gt;=-5,"POR VENCER","AL DÍA"))))</f>
        <v>SIN ESTADO</v>
      </c>
      <c r="GU474" t="str">
        <f>IF(N($H474)&lt;33,"",IF(GO474="","",GO474+31))</f>
        <v/>
      </c>
      <c r="GV474" t="str">
        <f>IF(GU474="","",TODAY()-GU474)</f>
        <v/>
      </c>
      <c r="GY474" t="str">
        <f>IF(GU474="","SIN ESTADO",IF(GW474&lt;&gt;"","PAGA",IF(GV474&gt;0,"VENCIDA",IF(GV474&gt;=-5,"POR VENCER","AL DÍA"))))</f>
        <v>SIN ESTADO</v>
      </c>
      <c r="HA474" t="str">
        <f>IF(N($H474)&lt;34,"",IF(GU474="","",GU474+31))</f>
        <v/>
      </c>
      <c r="HB474" t="str">
        <f>IF(HA474="","",TODAY()-HA474)</f>
        <v/>
      </c>
      <c r="HE474" t="str">
        <f>IF(HA474="","SIN ESTADO",IF(HC474&lt;&gt;"","PAGA",IF(HB474&gt;0,"VENCIDA",IF(HB474&gt;=-5,"POR VENCER","AL DÍA"))))</f>
        <v>SIN ESTADO</v>
      </c>
      <c r="HG474" t="str">
        <f>IF(N($H474)&lt;35,"",IF(HA474="","",HA474+31))</f>
        <v/>
      </c>
      <c r="HH474" t="str">
        <f>IF(HG474="","",TODAY()-HG474)</f>
        <v/>
      </c>
      <c r="HK474" t="str">
        <f>IF(HG474="","SIN ESTADO",IF(HI474&lt;&gt;"","PAGA",IF(HH474&gt;0,"VENCIDA",IF(HH474&gt;=-5,"POR VENCER","AL DÍA"))))</f>
        <v>SIN ESTADO</v>
      </c>
      <c r="HM474" t="str">
        <f>IF(N($H474)&lt;36,"",IF(HG474="","",HG474+31))</f>
        <v/>
      </c>
      <c r="HN474" t="str">
        <f>IF(HM474="","",TODAY()-HM474)</f>
        <v/>
      </c>
      <c r="HQ474" t="str">
        <f>IF(HM474="","SIN ESTADO",IF(HO474&lt;&gt;"","PAGA",IF(HN474&gt;0,"VENCIDA",IF(HN474&gt;=-5,"POR VENCER","AL DÍA"))))</f>
        <v>SIN ESTADO</v>
      </c>
      <c r="HS474">
        <f>N474+T474+Z474+AF474+AL474+AR474+AX474+BD474+BJ474+BP474+BV474+CB474+CH474+CN474+CT474+CZ474+DF474+DL474+DR474+DX474+ED474+EJ474+EP474+EV474+FB474+FH474+FN474+FT474+FZ474+GF474+GL474+GR474+GX474+HD474+HJ474+HP474</f>
        <v>1000000</v>
      </c>
      <c r="HU474">
        <f>IFERROR(N($J474),0)</f>
        <v>1000000</v>
      </c>
      <c r="HW474">
        <f>SUMPRODUCT((MOD(COLUMN($M474:$HR474)-COLUMN($M474),6)=0)*ISNUMBER($M474:$HR474)*($M474:$HR474&gt;=RESUMEN!$C$26)*($M474:$HR474&lt;=RESUMEN!$C$27)*IFERROR(N($N474:$HS474),0))</f>
        <v>0</v>
      </c>
      <c r="HX474">
        <f>SUMPRODUCT((MOD(COLUMN($M474:$HR474)-COLUMN($M474),6)=0)*ISNUMBER($M474:$HR474)*($M474:$HR474&gt;=RESUMEN!$C$26)*($M474:$HR474&lt;=RESUMEN!$C$27))</f>
        <v>0</v>
      </c>
    </row>
    <row r="475">
      <c r="B475">
        <f>VENTAS!A474</f>
        <v>472</v>
      </c>
      <c r="C475" t="str">
        <f>VENTAS!B474</f>
        <v xml:space="preserve">LC2 - 44 - 3 </v>
      </c>
      <c r="D475" t="str">
        <f>VENTAS!C474</f>
        <v>DISPONIBLE</v>
      </c>
      <c r="E475">
        <f>VENTAS!D474</f>
        <v>56000000</v>
      </c>
      <c r="F475">
        <f>VENTAS!J474</f>
        <v>56000000</v>
      </c>
      <c r="G475">
        <f>VENTAS!F474</f>
        <v>0</v>
      </c>
      <c r="H475">
        <f>VENTAS!K474</f>
        <v>0</v>
      </c>
      <c r="I475">
        <f>VENTAS!M474</f>
        <v>0</v>
      </c>
      <c r="J475">
        <f>VENTAS!L474</f>
        <v>0</v>
      </c>
      <c r="K475" t="str">
        <f>IF(N($H475)&lt;1,"",$G475+31)</f>
        <v/>
      </c>
      <c r="L475" t="str">
        <f>IF(K475="","",TODAY()-K475)</f>
        <v/>
      </c>
      <c r="O475" t="str">
        <f>IF(K475="","SIN ESTADO",IF(M475&lt;&gt;"","PAGA",IF(L475&gt;0,"VENCIDA",IF(L475&gt;=-5,"POR VENCER","AL DÍA"))))</f>
        <v>SIN ESTADO</v>
      </c>
      <c r="Q475" t="str">
        <f>IF(N($H475)&lt;2,"",IF(K475="","",K475+31))</f>
        <v/>
      </c>
      <c r="R475" t="str">
        <f>IF(Q475="","",TODAY()-Q475)</f>
        <v/>
      </c>
      <c r="U475" t="str">
        <f>IF(Q475="","SIN ESTADO",IF(S475&lt;&gt;"","PAGA",IF(R475&gt;0,"VENCIDA",IF(R475&gt;=-5,"POR VENCER","AL DÍA"))))</f>
        <v>SIN ESTADO</v>
      </c>
      <c r="W475" t="str">
        <f>IF(N($H475)&lt;3,"",IF(Q475="","",Q475+31))</f>
        <v/>
      </c>
      <c r="X475" t="str">
        <f>IF(W475="","",TODAY()-W475)</f>
        <v/>
      </c>
      <c r="AA475" t="str">
        <f>IF(W475="","SIN ESTADO",IF(Y475&lt;&gt;"","PAGA",IF(X475&gt;0,"VENCIDA",IF(X475&gt;=-5,"POR VENCER","AL DÍA"))))</f>
        <v>SIN ESTADO</v>
      </c>
      <c r="AC475" t="str">
        <f>IF(N($H475)&lt;4,"",IF(W475="","",W475+31))</f>
        <v/>
      </c>
      <c r="AD475" t="str">
        <f>IF(AC475="","",TODAY()-AC475)</f>
        <v/>
      </c>
      <c r="AG475" t="str">
        <f>IF(AC475="","SIN ESTADO",IF(AE475&lt;&gt;"","PAGA",IF(AD475&gt;0,"VENCIDA",IF(AD475&gt;=-5,"POR VENCER","AL DÍA"))))</f>
        <v>SIN ESTADO</v>
      </c>
      <c r="AI475" t="str">
        <f>IF(N($H475)&lt;5,"",IF(AC475="","",AC475+31))</f>
        <v/>
      </c>
      <c r="AJ475" t="str">
        <f>IF(AI475="","",TODAY()-AI475)</f>
        <v/>
      </c>
      <c r="AM475" t="str">
        <f>IF(AI475="","SIN ESTADO",IF(AK475&lt;&gt;"","PAGA",IF(AJ475&gt;0,"VENCIDA",IF(AJ475&gt;=-5,"POR VENCER","AL DÍA"))))</f>
        <v>SIN ESTADO</v>
      </c>
      <c r="AO475" t="str">
        <f>IF(N($H475)&lt;6,"",IF(AI475="","",AI475+31))</f>
        <v/>
      </c>
      <c r="AP475" t="str">
        <f>IF(AO475="","",TODAY()-AO475)</f>
        <v/>
      </c>
      <c r="AS475" t="str">
        <f>IF(AO475="","SIN ESTADO",IF(AQ475&lt;&gt;"","PAGA",IF(AP475&gt;0,"VENCIDA",IF(AP475&gt;=-5,"POR VENCER","AL DÍA"))))</f>
        <v>SIN ESTADO</v>
      </c>
      <c r="AU475" t="str">
        <f>IF(N($H475)&lt;7,"",IF(AO475="","",AO475+31))</f>
        <v/>
      </c>
      <c r="AV475" t="str">
        <f>IF(AU475="","",TODAY()-AU475)</f>
        <v/>
      </c>
      <c r="AY475" t="str">
        <f>IF(AU475="","SIN ESTADO",IF(AW475&lt;&gt;"","PAGA",IF(AV475&gt;0,"VENCIDA",IF(AV475&gt;=-5,"POR VENCER","AL DÍA"))))</f>
        <v>SIN ESTADO</v>
      </c>
      <c r="BA475" t="str">
        <f>IF(N($H475)&lt;8,"",IF(AU475="","",AU475+31))</f>
        <v/>
      </c>
      <c r="BB475" t="str">
        <f>IF(BA475="","",TODAY()-BA475)</f>
        <v/>
      </c>
      <c r="BE475" t="str">
        <f>IF(BA475="","SIN ESTADO",IF(BC475&lt;&gt;"","PAGA",IF(BB475&gt;0,"VENCIDA",IF(BB475&gt;=-5,"POR VENCER","AL DÍA"))))</f>
        <v>SIN ESTADO</v>
      </c>
      <c r="BG475" t="str">
        <f>IF(N($H475)&lt;9,"",IF(BA475="","",BA475+31))</f>
        <v/>
      </c>
      <c r="BH475" t="str">
        <f>IF(BG475="","",TODAY()-BG475)</f>
        <v/>
      </c>
      <c r="BK475" t="str">
        <f>IF(BG475="","SIN ESTADO",IF(BI475&lt;&gt;"","PAGA",IF(BH475&gt;0,"VENCIDA",IF(BH475&gt;=-5,"POR VENCER","AL DÍA"))))</f>
        <v>SIN ESTADO</v>
      </c>
      <c r="BM475" t="str">
        <f>IF(N($H475)&lt;10,"",IF(BG475="","",BG475+31))</f>
        <v/>
      </c>
      <c r="BN475" t="str">
        <f>IF(BM475="","",TODAY()-BM475)</f>
        <v/>
      </c>
      <c r="BQ475" t="str">
        <f>IF(BM475="","SIN ESTADO",IF(BO475&lt;&gt;"","PAGA",IF(BN475&gt;0,"VENCIDA",IF(BN475&gt;=-5,"POR VENCER","AL DÍA"))))</f>
        <v>SIN ESTADO</v>
      </c>
      <c r="BS475" t="str">
        <f>IF(N($H475)&lt;11,"",IF(BM475="","",BM475+31))</f>
        <v/>
      </c>
      <c r="BT475" t="str">
        <f>IF(BS475="","",TODAY()-BS475)</f>
        <v/>
      </c>
      <c r="BW475" t="str">
        <f>IF(BS475="","SIN ESTADO",IF(BU475&lt;&gt;"","PAGA",IF(BT475&gt;0,"VENCIDA",IF(BT475&gt;=-5,"POR VENCER","AL DÍA"))))</f>
        <v>SIN ESTADO</v>
      </c>
      <c r="BY475" t="str">
        <f>IF(N($H475)&lt;12,"",IF(BS475="","",BS475+31))</f>
        <v/>
      </c>
      <c r="BZ475" t="str">
        <f>IF(BY475="","",TODAY()-BY475)</f>
        <v/>
      </c>
      <c r="CC475" t="str">
        <f>IF(BY475="","SIN ESTADO",IF(CA475&lt;&gt;"","PAGA",IF(BZ475&gt;0,"VENCIDA",IF(BZ475&gt;=-5,"POR VENCER","AL DÍA"))))</f>
        <v>SIN ESTADO</v>
      </c>
      <c r="CE475" t="str">
        <f>IF(N($H475)&lt;13,"",IF(BY475="","",BY475+31))</f>
        <v/>
      </c>
      <c r="CF475" t="str">
        <f>IF(CE475="","",TODAY()-CE475)</f>
        <v/>
      </c>
      <c r="CI475" t="str">
        <f>IF(CE475="","SIN ESTADO",IF(CG475&lt;&gt;"","PAGA",IF(CF475&gt;0,"VENCIDA",IF(CF475&gt;=-5,"POR VENCER","AL DÍA"))))</f>
        <v>SIN ESTADO</v>
      </c>
      <c r="CK475" t="str">
        <f>IF(N($H475)&lt;14,"",IF(CE475="","",CE475+31))</f>
        <v/>
      </c>
      <c r="CL475" t="str">
        <f>IF(CK475="","",TODAY()-CK475)</f>
        <v/>
      </c>
      <c r="CO475" t="str">
        <f>IF(CK475="","SIN ESTADO",IF(CM475&lt;&gt;"","PAGA",IF(CL475&gt;0,"VENCIDA",IF(CL475&gt;=-5,"POR VENCER","AL DÍA"))))</f>
        <v>SIN ESTADO</v>
      </c>
      <c r="CQ475" t="str">
        <f>IF(N($H475)&lt;15,"",IF(CK475="","",CK475+31))</f>
        <v/>
      </c>
      <c r="CR475" t="str">
        <f>IF(CQ475="","",TODAY()-CQ475)</f>
        <v/>
      </c>
      <c r="CU475" t="str">
        <f>IF(CQ475="","SIN ESTADO",IF(CS475&lt;&gt;"","PAGA",IF(CR475&gt;0,"VENCIDA",IF(CR475&gt;=-5,"POR VENCER","AL DÍA"))))</f>
        <v>SIN ESTADO</v>
      </c>
      <c r="CW475" t="str">
        <f>IF(N($H475)&lt;16,"",IF(CQ475="","",CQ475+31))</f>
        <v/>
      </c>
      <c r="CX475" t="str">
        <f>IF(CW475="","",TODAY()-CW475)</f>
        <v/>
      </c>
      <c r="DA475" t="str">
        <f>IF(CW475="","SIN ESTADO",IF(CY475&lt;&gt;"","PAGA",IF(CX475&gt;0,"VENCIDA",IF(CX475&gt;=-5,"POR VENCER","AL DÍA"))))</f>
        <v>SIN ESTADO</v>
      </c>
      <c r="DC475" t="str">
        <f>IF(N($H475)&lt;17,"",IF(CW475="","",CW475+31))</f>
        <v/>
      </c>
      <c r="DD475" t="str">
        <f>IF(DC475="","",TODAY()-DC475)</f>
        <v/>
      </c>
      <c r="DG475" t="str">
        <f>IF(DC475="","SIN ESTADO",IF(DE475&lt;&gt;"","PAGA",IF(DD475&gt;0,"VENCIDA",IF(DD475&gt;=-5,"POR VENCER","AL DÍA"))))</f>
        <v>SIN ESTADO</v>
      </c>
      <c r="DI475" t="str">
        <f>IF(N($H475)&lt;18,"",IF(DC475="","",DC475+31))</f>
        <v/>
      </c>
      <c r="DJ475" t="str">
        <f>IF(DI475="","",TODAY()-DI475)</f>
        <v/>
      </c>
      <c r="DM475" t="str">
        <f>IF(DI475="","SIN ESTADO",IF(DK475&lt;&gt;"","PAGA",IF(DJ475&gt;0,"VENCIDA",IF(DJ475&gt;=-5,"POR VENCER","AL DÍA"))))</f>
        <v>SIN ESTADO</v>
      </c>
      <c r="DO475" t="str">
        <f>IF(N($H475)&lt;19,"",IF(DI475="","",DI475+31))</f>
        <v/>
      </c>
      <c r="DP475" t="str">
        <f>IF(DO475="","",TODAY()-DO475)</f>
        <v/>
      </c>
      <c r="DS475" t="str">
        <f>IF(DO475="","SIN ESTADO",IF(DQ475&lt;&gt;"","PAGA",IF(DP475&gt;0,"VENCIDA",IF(DP475&gt;=-5,"POR VENCER","AL DÍA"))))</f>
        <v>SIN ESTADO</v>
      </c>
      <c r="DU475" t="str">
        <f>IF(N($H475)&lt;20,"",IF(DO475="","",DO475+31))</f>
        <v/>
      </c>
      <c r="DV475" t="str">
        <f>IF(DU475="","",TODAY()-DU475)</f>
        <v/>
      </c>
      <c r="DY475" t="str">
        <f>IF(DU475="","SIN ESTADO",IF(DW475&lt;&gt;"","PAGA",IF(DV475&gt;0,"VENCIDA",IF(DV475&gt;=-5,"POR VENCER","AL DÍA"))))</f>
        <v>SIN ESTADO</v>
      </c>
      <c r="EA475" t="str">
        <f>IF(N($H475)&lt;21,"",IF(DU475="","",DU475+31))</f>
        <v/>
      </c>
      <c r="EB475" t="str">
        <f>IF(EA475="","",TODAY()-EA475)</f>
        <v/>
      </c>
      <c r="EE475" t="str">
        <f>IF(EA475="","SIN ESTADO",IF(EC475&lt;&gt;"","PAGA",IF(EB475&gt;0,"VENCIDA",IF(EB475&gt;=-5,"POR VENCER","AL DÍA"))))</f>
        <v>SIN ESTADO</v>
      </c>
      <c r="EG475" t="str">
        <f>IF(N($H475)&lt;22,"",IF(EA475="","",EA475+31))</f>
        <v/>
      </c>
      <c r="EH475" t="str">
        <f>IF(EG475="","",TODAY()-EG475)</f>
        <v/>
      </c>
      <c r="EK475" t="str">
        <f>IF(EG475="","SIN ESTADO",IF(EI475&lt;&gt;"","PAGA",IF(EH475&gt;0,"VENCIDA",IF(EH475&gt;=-5,"POR VENCER","AL DÍA"))))</f>
        <v>SIN ESTADO</v>
      </c>
      <c r="EM475" t="str">
        <f>IF(N($H475)&lt;23,"",IF(EG475="","",EG475+31))</f>
        <v/>
      </c>
      <c r="EN475" t="str">
        <f>IF(EM475="","",TODAY()-EM475)</f>
        <v/>
      </c>
      <c r="EQ475" t="str">
        <f>IF(EM475="","SIN ESTADO",IF(EO475&lt;&gt;"","PAGA",IF(EN475&gt;0,"VENCIDA",IF(EN475&gt;=-5,"POR VENCER","AL DÍA"))))</f>
        <v>SIN ESTADO</v>
      </c>
      <c r="ES475" t="str">
        <f>IF(N($H475)&lt;24,"",IF(EM475="","",EM475+31))</f>
        <v/>
      </c>
      <c r="ET475" t="str">
        <f>IF(ES475="","",TODAY()-ES475)</f>
        <v/>
      </c>
      <c r="EW475" t="str">
        <f>IF(ES475="","SIN ESTADO",IF(EU475&lt;&gt;"","PAGA",IF(ET475&gt;0,"VENCIDA",IF(ET475&gt;=-5,"POR VENCER","AL DÍA"))))</f>
        <v>SIN ESTADO</v>
      </c>
      <c r="EY475" t="str">
        <f>IF(N($H475)&lt;25,"",IF(ES475="","",ES475+31))</f>
        <v/>
      </c>
      <c r="EZ475" t="str">
        <f>IF(EY475="","",TODAY()-EY475)</f>
        <v/>
      </c>
      <c r="FC475" t="str">
        <f>IF(EY475="","SIN ESTADO",IF(FA475&lt;&gt;"","PAGA",IF(EZ475&gt;0,"VENCIDA",IF(EZ475&gt;=-5,"POR VENCER","AL DÍA"))))</f>
        <v>SIN ESTADO</v>
      </c>
      <c r="FE475" t="str">
        <f>IF(N($H475)&lt;26,"",IF(EY475="","",EY475+31))</f>
        <v/>
      </c>
      <c r="FF475" t="str">
        <f>IF(FE475="","",TODAY()-FE475)</f>
        <v/>
      </c>
      <c r="FI475" t="str">
        <f>IF(FE475="","SIN ESTADO",IF(FG475&lt;&gt;"","PAGA",IF(FF475&gt;0,"VENCIDA",IF(FF475&gt;=-5,"POR VENCER","AL DÍA"))))</f>
        <v>SIN ESTADO</v>
      </c>
      <c r="FK475" t="str">
        <f>IF(N($H475)&lt;27,"",IF(FE475="","",FE475+31))</f>
        <v/>
      </c>
      <c r="FL475" t="str">
        <f>IF(FK475="","",TODAY()-FK475)</f>
        <v/>
      </c>
      <c r="FO475" t="str">
        <f>IF(FK475="","SIN ESTADO",IF(FM475&lt;&gt;"","PAGA",IF(FL475&gt;0,"VENCIDA",IF(FL475&gt;=-5,"POR VENCER","AL DÍA"))))</f>
        <v>SIN ESTADO</v>
      </c>
      <c r="FQ475" t="str">
        <f>IF(N($H475)&lt;28,"",IF(FK475="","",FK475+31))</f>
        <v/>
      </c>
      <c r="FR475" t="str">
        <f>IF(FQ475="","",TODAY()-FQ475)</f>
        <v/>
      </c>
      <c r="FU475" t="str">
        <f>IF(FQ475="","SIN ESTADO",IF(FS475&lt;&gt;"","PAGA",IF(FR475&gt;0,"VENCIDA",IF(FR475&gt;=-5,"POR VENCER","AL DÍA"))))</f>
        <v>SIN ESTADO</v>
      </c>
      <c r="FW475" t="str">
        <f>IF(N($H475)&lt;29,"",IF(FQ475="","",FQ475+31))</f>
        <v/>
      </c>
      <c r="FX475" t="str">
        <f>IF(FW475="","",TODAY()-FW475)</f>
        <v/>
      </c>
      <c r="GA475" t="str">
        <f>IF(FW475="","SIN ESTADO",IF(FY475&lt;&gt;"","PAGA",IF(FX475&gt;0,"VENCIDA",IF(FX475&gt;=-5,"POR VENCER","AL DÍA"))))</f>
        <v>SIN ESTADO</v>
      </c>
      <c r="GC475" t="str">
        <f>IF(N($H475)&lt;30,"",IF(FW475="","",FW475+31))</f>
        <v/>
      </c>
      <c r="GD475" t="str">
        <f>IF(GC475="","",TODAY()-GC475)</f>
        <v/>
      </c>
      <c r="GG475" t="str">
        <f>IF(GC475="","SIN ESTADO",IF(GE475&lt;&gt;"","PAGA",IF(GD475&gt;0,"VENCIDA",IF(GD475&gt;=-5,"POR VENCER","AL DÍA"))))</f>
        <v>SIN ESTADO</v>
      </c>
      <c r="GI475" t="str">
        <f>IF(N($H475)&lt;31,"",IF(GC475="","",GC475+31))</f>
        <v/>
      </c>
      <c r="GJ475" t="str">
        <f>IF(GI475="","",TODAY()-GI475)</f>
        <v/>
      </c>
      <c r="GM475" t="str">
        <f>IF(GI475="","SIN ESTADO",IF(GK475&lt;&gt;"","PAGA",IF(GJ475&gt;0,"VENCIDA",IF(GJ475&gt;=-5,"POR VENCER","AL DÍA"))))</f>
        <v>SIN ESTADO</v>
      </c>
      <c r="GO475" t="str">
        <f>IF(N($H475)&lt;32,"",IF(GI475="","",GI475+31))</f>
        <v/>
      </c>
      <c r="GP475" t="str">
        <f>IF(GO475="","",TODAY()-GO475)</f>
        <v/>
      </c>
      <c r="GS475" t="str">
        <f>IF(GO475="","SIN ESTADO",IF(GQ475&lt;&gt;"","PAGA",IF(GP475&gt;0,"VENCIDA",IF(GP475&gt;=-5,"POR VENCER","AL DÍA"))))</f>
        <v>SIN ESTADO</v>
      </c>
      <c r="GU475" t="str">
        <f>IF(N($H475)&lt;33,"",IF(GO475="","",GO475+31))</f>
        <v/>
      </c>
      <c r="GV475" t="str">
        <f>IF(GU475="","",TODAY()-GU475)</f>
        <v/>
      </c>
      <c r="GY475" t="str">
        <f>IF(GU475="","SIN ESTADO",IF(GW475&lt;&gt;"","PAGA",IF(GV475&gt;0,"VENCIDA",IF(GV475&gt;=-5,"POR VENCER","AL DÍA"))))</f>
        <v>SIN ESTADO</v>
      </c>
      <c r="HA475" t="str">
        <f>IF(N($H475)&lt;34,"",IF(GU475="","",GU475+31))</f>
        <v/>
      </c>
      <c r="HB475" t="str">
        <f>IF(HA475="","",TODAY()-HA475)</f>
        <v/>
      </c>
      <c r="HE475" t="str">
        <f>IF(HA475="","SIN ESTADO",IF(HC475&lt;&gt;"","PAGA",IF(HB475&gt;0,"VENCIDA",IF(HB475&gt;=-5,"POR VENCER","AL DÍA"))))</f>
        <v>SIN ESTADO</v>
      </c>
      <c r="HG475" t="str">
        <f>IF(N($H475)&lt;35,"",IF(HA475="","",HA475+31))</f>
        <v/>
      </c>
      <c r="HH475" t="str">
        <f>IF(HG475="","",TODAY()-HG475)</f>
        <v/>
      </c>
      <c r="HK475" t="str">
        <f>IF(HG475="","SIN ESTADO",IF(HI475&lt;&gt;"","PAGA",IF(HH475&gt;0,"VENCIDA",IF(HH475&gt;=-5,"POR VENCER","AL DÍA"))))</f>
        <v>SIN ESTADO</v>
      </c>
      <c r="HM475" t="str">
        <f>IF(N($H475)&lt;36,"",IF(HG475="","",HG475+31))</f>
        <v/>
      </c>
      <c r="HN475" t="str">
        <f>IF(HM475="","",TODAY()-HM475)</f>
        <v/>
      </c>
      <c r="HQ475" t="str">
        <f>IF(HM475="","SIN ESTADO",IF(HO475&lt;&gt;"","PAGA",IF(HN475&gt;0,"VENCIDA",IF(HN475&gt;=-5,"POR VENCER","AL DÍA"))))</f>
        <v>SIN ESTADO</v>
      </c>
      <c r="HS475">
        <f>N475+T475+Z475+AF475+AL475+AR475+AX475+BD475+BJ475+BP475+BV475+CB475+CH475+CN475+CT475+CZ475+DF475+DL475+DR475+DX475+ED475+EJ475+EP475+EV475+FB475+FH475+FN475+FT475+FZ475+GF475+GL475+GR475+GX475+HD475+HJ475+HP475</f>
        <v>0</v>
      </c>
      <c r="HU475">
        <f>IFERROR(N($J475),0)</f>
        <v>0</v>
      </c>
      <c r="HW475">
        <f>SUMPRODUCT((MOD(COLUMN($M475:$HR475)-COLUMN($M475),6)=0)*ISNUMBER($M475:$HR475)*($M475:$HR475&gt;=RESUMEN!$C$26)*($M475:$HR475&lt;=RESUMEN!$C$27)*IFERROR(N($N475:$HS475),0))</f>
        <v>0</v>
      </c>
      <c r="HX475">
        <f>SUMPRODUCT((MOD(COLUMN($M475:$HR475)-COLUMN($M475),6)=0)*ISNUMBER($M475:$HR475)*($M475:$HR475&gt;=RESUMEN!$C$26)*($M475:$HR475&lt;=RESUMEN!$C$27))</f>
        <v>0</v>
      </c>
    </row>
    <row r="476">
      <c r="B476">
        <f>VENTAS!A475</f>
        <v>473</v>
      </c>
      <c r="C476" t="str">
        <f>VENTAS!B475</f>
        <v xml:space="preserve">LC2 - 44 - 4 </v>
      </c>
      <c r="D476" t="str">
        <f>VENTAS!C475</f>
        <v>VENDIDO</v>
      </c>
      <c r="E476">
        <f>VENTAS!D475</f>
        <v>28000000</v>
      </c>
      <c r="F476">
        <f>VENTAS!J475</f>
        <v>24000000</v>
      </c>
      <c r="G476" t="str">
        <v>6-16-26</v>
      </c>
      <c r="H476">
        <v>24</v>
      </c>
      <c r="I476" t="str">
        <v>16 DE CADA MES</v>
      </c>
      <c r="J476">
        <f>VENTAS!L475</f>
        <v>1000000</v>
      </c>
      <c r="K476" t="str">
        <f>IF(N($H476)&lt;1,"",IFERROR($G476+31,""))</f>
        <v/>
      </c>
      <c r="L476" t="str">
        <f>IF(K476="","",TODAY()-K476)</f>
        <v/>
      </c>
      <c r="O476" t="str">
        <f>IF(K476="","SIN ESTADO",IF(M476&lt;&gt;"","PAGA",IF(L476&gt;0,"VENCIDA",IF(L476&gt;=-5,"POR VENCER","AL DÍA"))))</f>
        <v>SIN ESTADO</v>
      </c>
      <c r="Q476" t="str">
        <f>IF(N($H476)&lt;2,"",IF(K476="","",K476+31))</f>
        <v/>
      </c>
      <c r="R476" t="str">
        <f>IF(Q476="","",TODAY()-Q476)</f>
        <v/>
      </c>
      <c r="U476" t="str">
        <f>IF(Q476="","SIN ESTADO",IF(S476&lt;&gt;"","PAGA",IF(R476&gt;0,"VENCIDA",IF(R476&gt;=-5,"POR VENCER","AL DÍA"))))</f>
        <v>SIN ESTADO</v>
      </c>
      <c r="W476" t="str">
        <f>IF(N($H476)&lt;3,"",IF(Q476="","",Q476+31))</f>
        <v/>
      </c>
      <c r="X476" t="str">
        <f>IF(W476="","",TODAY()-W476)</f>
        <v/>
      </c>
      <c r="AA476" t="str">
        <f>IF(W476="","SIN ESTADO",IF(Y476&lt;&gt;"","PAGA",IF(X476&gt;0,"VENCIDA",IF(X476&gt;=-5,"POR VENCER","AL DÍA"))))</f>
        <v>SIN ESTADO</v>
      </c>
      <c r="AC476" t="str">
        <f>IF(N($H476)&lt;4,"",IF(W476="","",W476+31))</f>
        <v/>
      </c>
      <c r="AD476" t="str">
        <f>IF(AC476="","",TODAY()-AC476)</f>
        <v/>
      </c>
      <c r="AG476" t="str">
        <f>IF(AC476="","SIN ESTADO",IF(AE476&lt;&gt;"","PAGA",IF(AD476&gt;0,"VENCIDA",IF(AD476&gt;=-5,"POR VENCER","AL DÍA"))))</f>
        <v>SIN ESTADO</v>
      </c>
      <c r="AI476" t="str">
        <f>IF(N($H476)&lt;5,"",IF(AC476="","",AC476+31))</f>
        <v/>
      </c>
      <c r="AJ476" t="str">
        <f>IF(AI476="","",TODAY()-AI476)</f>
        <v/>
      </c>
      <c r="AM476" t="str">
        <f>IF(AI476="","SIN ESTADO",IF(AK476&lt;&gt;"","PAGA",IF(AJ476&gt;0,"VENCIDA",IF(AJ476&gt;=-5,"POR VENCER","AL DÍA"))))</f>
        <v>SIN ESTADO</v>
      </c>
      <c r="AO476" t="str">
        <f>IF(N($H476)&lt;6,"",IF(AI476="","",AI476+31))</f>
        <v/>
      </c>
      <c r="AP476" t="str">
        <f>IF(AO476="","",TODAY()-AO476)</f>
        <v/>
      </c>
      <c r="AS476" t="str">
        <f>IF(AO476="","SIN ESTADO",IF(AQ476&lt;&gt;"","PAGA",IF(AP476&gt;0,"VENCIDA",IF(AP476&gt;=-5,"POR VENCER","AL DÍA"))))</f>
        <v>SIN ESTADO</v>
      </c>
      <c r="AU476" t="str">
        <f>IF(N($H476)&lt;7,"",IF(AO476="","",AO476+31))</f>
        <v/>
      </c>
      <c r="AV476" t="str">
        <f>IF(AU476="","",TODAY()-AU476)</f>
        <v/>
      </c>
      <c r="AY476" t="str">
        <f>IF(AU476="","SIN ESTADO",IF(AW476&lt;&gt;"","PAGA",IF(AV476&gt;0,"VENCIDA",IF(AV476&gt;=-5,"POR VENCER","AL DÍA"))))</f>
        <v>SIN ESTADO</v>
      </c>
      <c r="BA476" t="str">
        <f>IF(N($H476)&lt;8,"",IF(AU476="","",AU476+31))</f>
        <v/>
      </c>
      <c r="BB476" t="str">
        <f>IF(BA476="","",TODAY()-BA476)</f>
        <v/>
      </c>
      <c r="BE476" t="str">
        <f>IF(BA476="","SIN ESTADO",IF(BC476&lt;&gt;"","PAGA",IF(BB476&gt;0,"VENCIDA",IF(BB476&gt;=-5,"POR VENCER","AL DÍA"))))</f>
        <v>SIN ESTADO</v>
      </c>
      <c r="BG476" t="str">
        <f>IF(N($H476)&lt;9,"",IF(BA476="","",BA476+31))</f>
        <v/>
      </c>
      <c r="BH476" t="str">
        <f>IF(BG476="","",TODAY()-BG476)</f>
        <v/>
      </c>
      <c r="BK476" t="str">
        <f>IF(BG476="","SIN ESTADO",IF(BI476&lt;&gt;"","PAGA",IF(BH476&gt;0,"VENCIDA",IF(BH476&gt;=-5,"POR VENCER","AL DÍA"))))</f>
        <v>SIN ESTADO</v>
      </c>
      <c r="BM476" t="str">
        <f>IF(N($H476)&lt;10,"",IF(BG476="","",BG476+31))</f>
        <v/>
      </c>
      <c r="BN476" t="str">
        <f>IF(BM476="","",TODAY()-BM476)</f>
        <v/>
      </c>
      <c r="BQ476" t="str">
        <f>IF(BM476="","SIN ESTADO",IF(BO476&lt;&gt;"","PAGA",IF(BN476&gt;0,"VENCIDA",IF(BN476&gt;=-5,"POR VENCER","AL DÍA"))))</f>
        <v>SIN ESTADO</v>
      </c>
      <c r="BS476" t="str">
        <f>IF(N($H476)&lt;11,"",IF(BM476="","",BM476+31))</f>
        <v/>
      </c>
      <c r="BT476" t="str">
        <f>IF(BS476="","",TODAY()-BS476)</f>
        <v/>
      </c>
      <c r="BW476" t="str">
        <f>IF(BS476="","SIN ESTADO",IF(BU476&lt;&gt;"","PAGA",IF(BT476&gt;0,"VENCIDA",IF(BT476&gt;=-5,"POR VENCER","AL DÍA"))))</f>
        <v>SIN ESTADO</v>
      </c>
      <c r="BY476" t="str">
        <f>IF(N($H476)&lt;12,"",IF(BS476="","",BS476+31))</f>
        <v/>
      </c>
      <c r="BZ476" t="str">
        <f>IF(BY476="","",TODAY()-BY476)</f>
        <v/>
      </c>
      <c r="CC476" t="str">
        <f>IF(BY476="","SIN ESTADO",IF(CA476&lt;&gt;"","PAGA",IF(BZ476&gt;0,"VENCIDA",IF(BZ476&gt;=-5,"POR VENCER","AL DÍA"))))</f>
        <v>SIN ESTADO</v>
      </c>
      <c r="CE476" t="str">
        <f>IF(N($H476)&lt;13,"",IF(BY476="","",BY476+31))</f>
        <v/>
      </c>
      <c r="CF476" t="str">
        <f>IF(CE476="","",TODAY()-CE476)</f>
        <v/>
      </c>
      <c r="CI476" t="str">
        <f>IF(CE476="","SIN ESTADO",IF(CG476&lt;&gt;"","PAGA",IF(CF476&gt;0,"VENCIDA",IF(CF476&gt;=-5,"POR VENCER","AL DÍA"))))</f>
        <v>SIN ESTADO</v>
      </c>
      <c r="CK476" t="str">
        <f>IF(N($H476)&lt;14,"",IF(CE476="","",CE476+31))</f>
        <v/>
      </c>
      <c r="CL476" t="str">
        <f>IF(CK476="","",TODAY()-CK476)</f>
        <v/>
      </c>
      <c r="CO476" t="str">
        <f>IF(CK476="","SIN ESTADO",IF(CM476&lt;&gt;"","PAGA",IF(CL476&gt;0,"VENCIDA",IF(CL476&gt;=-5,"POR VENCER","AL DÍA"))))</f>
        <v>SIN ESTADO</v>
      </c>
      <c r="CQ476" t="str">
        <f>IF(N($H476)&lt;15,"",IF(CK476="","",CK476+31))</f>
        <v/>
      </c>
      <c r="CR476" t="str">
        <f>IF(CQ476="","",TODAY()-CQ476)</f>
        <v/>
      </c>
      <c r="CU476" t="str">
        <f>IF(CQ476="","SIN ESTADO",IF(CS476&lt;&gt;"","PAGA",IF(CR476&gt;0,"VENCIDA",IF(CR476&gt;=-5,"POR VENCER","AL DÍA"))))</f>
        <v>SIN ESTADO</v>
      </c>
      <c r="CW476" t="str">
        <f>IF(N($H476)&lt;16,"",IF(CQ476="","",CQ476+31))</f>
        <v/>
      </c>
      <c r="CX476" t="str">
        <f>IF(CW476="","",TODAY()-CW476)</f>
        <v/>
      </c>
      <c r="DA476" t="str">
        <f>IF(CW476="","SIN ESTADO",IF(CY476&lt;&gt;"","PAGA",IF(CX476&gt;0,"VENCIDA",IF(CX476&gt;=-5,"POR VENCER","AL DÍA"))))</f>
        <v>SIN ESTADO</v>
      </c>
      <c r="DC476" t="str">
        <f>IF(N($H476)&lt;17,"",IF(CW476="","",CW476+31))</f>
        <v/>
      </c>
      <c r="DD476" t="str">
        <f>IF(DC476="","",TODAY()-DC476)</f>
        <v/>
      </c>
      <c r="DG476" t="str">
        <f>IF(DC476="","SIN ESTADO",IF(DE476&lt;&gt;"","PAGA",IF(DD476&gt;0,"VENCIDA",IF(DD476&gt;=-5,"POR VENCER","AL DÍA"))))</f>
        <v>SIN ESTADO</v>
      </c>
      <c r="DI476" t="str">
        <f>IF(N($H476)&lt;18,"",IF(DC476="","",DC476+31))</f>
        <v/>
      </c>
      <c r="DJ476" t="str">
        <f>IF(DI476="","",TODAY()-DI476)</f>
        <v/>
      </c>
      <c r="DM476" t="str">
        <f>IF(DI476="","SIN ESTADO",IF(DK476&lt;&gt;"","PAGA",IF(DJ476&gt;0,"VENCIDA",IF(DJ476&gt;=-5,"POR VENCER","AL DÍA"))))</f>
        <v>SIN ESTADO</v>
      </c>
      <c r="DO476" t="str">
        <f>IF(N($H476)&lt;19,"",IF(DI476="","",DI476+31))</f>
        <v/>
      </c>
      <c r="DP476" t="str">
        <f>IF(DO476="","",TODAY()-DO476)</f>
        <v/>
      </c>
      <c r="DS476" t="str">
        <f>IF(DO476="","SIN ESTADO",IF(DQ476&lt;&gt;"","PAGA",IF(DP476&gt;0,"VENCIDA",IF(DP476&gt;=-5,"POR VENCER","AL DÍA"))))</f>
        <v>SIN ESTADO</v>
      </c>
      <c r="DU476" t="str">
        <f>IF(N($H476)&lt;20,"",IF(DO476="","",DO476+31))</f>
        <v/>
      </c>
      <c r="DV476" t="str">
        <f>IF(DU476="","",TODAY()-DU476)</f>
        <v/>
      </c>
      <c r="DY476" t="str">
        <f>IF(DU476="","SIN ESTADO",IF(DW476&lt;&gt;"","PAGA",IF(DV476&gt;0,"VENCIDA",IF(DV476&gt;=-5,"POR VENCER","AL DÍA"))))</f>
        <v>SIN ESTADO</v>
      </c>
      <c r="EA476" t="str">
        <f>IF(N($H476)&lt;21,"",IF(DU476="","",DU476+31))</f>
        <v/>
      </c>
      <c r="EB476" t="str">
        <f>IF(EA476="","",TODAY()-EA476)</f>
        <v/>
      </c>
      <c r="EE476" t="str">
        <f>IF(EA476="","SIN ESTADO",IF(EC476&lt;&gt;"","PAGA",IF(EB476&gt;0,"VENCIDA",IF(EB476&gt;=-5,"POR VENCER","AL DÍA"))))</f>
        <v>SIN ESTADO</v>
      </c>
      <c r="EG476" t="str">
        <f>IF(N($H476)&lt;22,"",IF(EA476="","",EA476+31))</f>
        <v/>
      </c>
      <c r="EH476" t="str">
        <f>IF(EG476="","",TODAY()-EG476)</f>
        <v/>
      </c>
      <c r="EK476" t="str">
        <f>IF(EG476="","SIN ESTADO",IF(EI476&lt;&gt;"","PAGA",IF(EH476&gt;0,"VENCIDA",IF(EH476&gt;=-5,"POR VENCER","AL DÍA"))))</f>
        <v>SIN ESTADO</v>
      </c>
      <c r="EM476" t="str">
        <f>IF(N($H476)&lt;23,"",IF(EG476="","",EG476+31))</f>
        <v/>
      </c>
      <c r="EN476" t="str">
        <f>IF(EM476="","",TODAY()-EM476)</f>
        <v/>
      </c>
      <c r="EQ476" t="str">
        <f>IF(EM476="","SIN ESTADO",IF(EO476&lt;&gt;"","PAGA",IF(EN476&gt;0,"VENCIDA",IF(EN476&gt;=-5,"POR VENCER","AL DÍA"))))</f>
        <v>SIN ESTADO</v>
      </c>
      <c r="ES476" t="str">
        <f>IF(N($H476)&lt;24,"",IF(EM476="","",EM476+31))</f>
        <v/>
      </c>
      <c r="ET476" t="str">
        <f>IF(ES476="","",TODAY()-ES476)</f>
        <v/>
      </c>
      <c r="EW476" t="str">
        <f>IF(ES476="","SIN ESTADO",IF(EU476&lt;&gt;"","PAGA",IF(ET476&gt;0,"VENCIDA",IF(ET476&gt;=-5,"POR VENCER","AL DÍA"))))</f>
        <v>SIN ESTADO</v>
      </c>
      <c r="EY476" t="str">
        <f>IF(N($H476)&lt;25,"",IF(ES476="","",ES476+31))</f>
        <v/>
      </c>
      <c r="EZ476" t="str">
        <f>IF(EY476="","",TODAY()-EY476)</f>
        <v/>
      </c>
      <c r="FC476" t="str">
        <f>IF(EY476="","SIN ESTADO",IF(FA476&lt;&gt;"","PAGA",IF(EZ476&gt;0,"VENCIDA",IF(EZ476&gt;=-5,"POR VENCER","AL DÍA"))))</f>
        <v>SIN ESTADO</v>
      </c>
      <c r="FE476" t="str">
        <f>IF(N($H476)&lt;26,"",IF(EY476="","",EY476+31))</f>
        <v/>
      </c>
      <c r="FF476" t="str">
        <f>IF(FE476="","",TODAY()-FE476)</f>
        <v/>
      </c>
      <c r="FI476" t="str">
        <f>IF(FE476="","SIN ESTADO",IF(FG476&lt;&gt;"","PAGA",IF(FF476&gt;0,"VENCIDA",IF(FF476&gt;=-5,"POR VENCER","AL DÍA"))))</f>
        <v>SIN ESTADO</v>
      </c>
      <c r="FK476" t="str">
        <f>IF(N($H476)&lt;27,"",IF(FE476="","",FE476+31))</f>
        <v/>
      </c>
      <c r="FL476" t="str">
        <f>IF(FK476="","",TODAY()-FK476)</f>
        <v/>
      </c>
      <c r="FO476" t="str">
        <f>IF(FK476="","SIN ESTADO",IF(FM476&lt;&gt;"","PAGA",IF(FL476&gt;0,"VENCIDA",IF(FL476&gt;=-5,"POR VENCER","AL DÍA"))))</f>
        <v>SIN ESTADO</v>
      </c>
      <c r="FQ476" t="str">
        <f>IF(N($H476)&lt;28,"",IF(FK476="","",FK476+31))</f>
        <v/>
      </c>
      <c r="FR476" t="str">
        <f>IF(FQ476="","",TODAY()-FQ476)</f>
        <v/>
      </c>
      <c r="FU476" t="str">
        <f>IF(FQ476="","SIN ESTADO",IF(FS476&lt;&gt;"","PAGA",IF(FR476&gt;0,"VENCIDA",IF(FR476&gt;=-5,"POR VENCER","AL DÍA"))))</f>
        <v>SIN ESTADO</v>
      </c>
      <c r="FW476" t="str">
        <f>IF(N($H476)&lt;29,"",IF(FQ476="","",FQ476+31))</f>
        <v/>
      </c>
      <c r="FX476" t="str">
        <f>IF(FW476="","",TODAY()-FW476)</f>
        <v/>
      </c>
      <c r="GA476" t="str">
        <f>IF(FW476="","SIN ESTADO",IF(FY476&lt;&gt;"","PAGA",IF(FX476&gt;0,"VENCIDA",IF(FX476&gt;=-5,"POR VENCER","AL DÍA"))))</f>
        <v>SIN ESTADO</v>
      </c>
      <c r="GC476" t="str">
        <f>IF(N($H476)&lt;30,"",IF(FW476="","",FW476+31))</f>
        <v/>
      </c>
      <c r="GD476" t="str">
        <f>IF(GC476="","",TODAY()-GC476)</f>
        <v/>
      </c>
      <c r="GG476" t="str">
        <f>IF(GC476="","SIN ESTADO",IF(GE476&lt;&gt;"","PAGA",IF(GD476&gt;0,"VENCIDA",IF(GD476&gt;=-5,"POR VENCER","AL DÍA"))))</f>
        <v>SIN ESTADO</v>
      </c>
      <c r="GI476" t="str">
        <f>IF(N($H476)&lt;31,"",IF(GC476="","",GC476+31))</f>
        <v/>
      </c>
      <c r="GJ476" t="str">
        <f>IF(GI476="","",TODAY()-GI476)</f>
        <v/>
      </c>
      <c r="GM476" t="str">
        <f>IF(GI476="","SIN ESTADO",IF(GK476&lt;&gt;"","PAGA",IF(GJ476&gt;0,"VENCIDA",IF(GJ476&gt;=-5,"POR VENCER","AL DÍA"))))</f>
        <v>SIN ESTADO</v>
      </c>
      <c r="GO476" t="str">
        <f>IF(N($H476)&lt;32,"",IF(GI476="","",GI476+31))</f>
        <v/>
      </c>
      <c r="GP476" t="str">
        <f>IF(GO476="","",TODAY()-GO476)</f>
        <v/>
      </c>
      <c r="GS476" t="str">
        <f>IF(GO476="","SIN ESTADO",IF(GQ476&lt;&gt;"","PAGA",IF(GP476&gt;0,"VENCIDA",IF(GP476&gt;=-5,"POR VENCER","AL DÍA"))))</f>
        <v>SIN ESTADO</v>
      </c>
      <c r="GU476" t="str">
        <f>IF(N($H476)&lt;33,"",IF(GO476="","",GO476+31))</f>
        <v/>
      </c>
      <c r="GV476" t="str">
        <f>IF(GU476="","",TODAY()-GU476)</f>
        <v/>
      </c>
      <c r="GY476" t="str">
        <f>IF(GU476="","SIN ESTADO",IF(GW476&lt;&gt;"","PAGA",IF(GV476&gt;0,"VENCIDA",IF(GV476&gt;=-5,"POR VENCER","AL DÍA"))))</f>
        <v>SIN ESTADO</v>
      </c>
      <c r="HA476" t="str">
        <f>IF(N($H476)&lt;34,"",IF(GU476="","",GU476+31))</f>
        <v/>
      </c>
      <c r="HB476" t="str">
        <f>IF(HA476="","",TODAY()-HA476)</f>
        <v/>
      </c>
      <c r="HE476" t="str">
        <f>IF(HA476="","SIN ESTADO",IF(HC476&lt;&gt;"","PAGA",IF(HB476&gt;0,"VENCIDA",IF(HB476&gt;=-5,"POR VENCER","AL DÍA"))))</f>
        <v>SIN ESTADO</v>
      </c>
      <c r="HG476" t="str">
        <f>IF(N($H476)&lt;35,"",IF(HA476="","",HA476+31))</f>
        <v/>
      </c>
      <c r="HH476" t="str">
        <f>IF(HG476="","",TODAY()-HG476)</f>
        <v/>
      </c>
      <c r="HK476" t="str">
        <f>IF(HG476="","SIN ESTADO",IF(HI476&lt;&gt;"","PAGA",IF(HH476&gt;0,"VENCIDA",IF(HH476&gt;=-5,"POR VENCER","AL DÍA"))))</f>
        <v>SIN ESTADO</v>
      </c>
      <c r="HM476" t="str">
        <f>IF(N($H476)&lt;36,"",IF(HG476="","",HG476+31))</f>
        <v/>
      </c>
      <c r="HN476" t="str">
        <f>IF(HM476="","",TODAY()-HM476)</f>
        <v/>
      </c>
      <c r="HQ476" t="str">
        <f>IF(HM476="","SIN ESTADO",IF(HO476&lt;&gt;"","PAGA",IF(HN476&gt;0,"VENCIDA",IF(HN476&gt;=-5,"POR VENCER","AL DÍA"))))</f>
        <v>SIN ESTADO</v>
      </c>
      <c r="HS476">
        <f>N476+T476+Z476+AF476+AL476+AR476+AX476+BD476+BJ476+BP476+BV476+CB476+CH476+CN476+CT476+CZ476+DF476+DL476+DR476+DX476+ED476+EJ476+EP476+EV476+FB476+FH476+FN476+FT476+FZ476+GF476+GL476+GR476+GX476+HD476+HJ476+HP476</f>
        <v>0</v>
      </c>
      <c r="HU476">
        <f>IFERROR(N($J476),0)</f>
        <v>1000000</v>
      </c>
      <c r="HW476">
        <f>SUMPRODUCT((MOD(COLUMN($M476:$HR476)-COLUMN($M476),6)=0)*ISNUMBER($M476:$HR476)*($M476:$HR476&gt;=RESUMEN!$C$26)*($M476:$HR476&lt;=RESUMEN!$C$27)*IFERROR(N($N476:$HS476),0))</f>
        <v>0</v>
      </c>
      <c r="HX476">
        <f>SUMPRODUCT((MOD(COLUMN($M476:$HR476)-COLUMN($M476),6)=0)*ISNUMBER($M476:$HR476)*($M476:$HR476&gt;=RESUMEN!$C$26)*($M476:$HR476&lt;=RESUMEN!$C$27))</f>
        <v>0</v>
      </c>
    </row>
    <row r="477">
      <c r="B477">
        <f>VENTAS!A476</f>
        <v>474</v>
      </c>
      <c r="C477" t="str">
        <f>VENTAS!B476</f>
        <v>LC2 - 44 - 5 Y 12</v>
      </c>
      <c r="D477" t="str">
        <f>VENTAS!C476</f>
        <v>VENDIDO</v>
      </c>
      <c r="E477">
        <f>VENTAS!D476</f>
        <v>56000000</v>
      </c>
      <c r="F477">
        <f>VENTAS!J476</f>
        <v>48000000</v>
      </c>
      <c r="G477">
        <f>VENTAS!F476</f>
        <v>46101</v>
      </c>
      <c r="H477">
        <f>VENTAS!K476</f>
        <v>23</v>
      </c>
      <c r="I477" t="str">
        <f>VENTAS!M476</f>
        <v>18 DE MAYO</v>
      </c>
      <c r="J477">
        <f>VENTAS!L476</f>
        <v>2086956.5217391304</v>
      </c>
      <c r="K477">
        <f>IF(N($H477)&lt;1,"",$G477+31)</f>
        <v>46132</v>
      </c>
      <c r="L477">
        <f>IF(K477="","",TODAY()-K477)</f>
        <v>186</v>
      </c>
      <c r="M477">
        <v>46161</v>
      </c>
      <c r="N477">
        <v>2000000</v>
      </c>
      <c r="O477" t="str">
        <f>IF(K477="","SIN ESTADO",IF(M477&lt;&gt;"","PAGA",IF(L477&gt;0,"VENCIDA",IF(L477&gt;=-5,"POR VENCER","AL DÍA"))))</f>
        <v>PAGA</v>
      </c>
      <c r="P477" t="str">
        <v>TRANSFERENCIA</v>
      </c>
      <c r="Q477">
        <f>IF(N($H477)&lt;2,"",IF(K477="","",K477+31))</f>
        <v>46163</v>
      </c>
      <c r="R477">
        <f>IF(Q477="","",TODAY()-Q477)</f>
        <v>155</v>
      </c>
      <c r="S477">
        <v>46191</v>
      </c>
      <c r="T477">
        <v>2000000</v>
      </c>
      <c r="U477" t="str">
        <f>IF(Q477="","SIN ESTADO",IF(S477&lt;&gt;"","PAGA",IF(R477&gt;0,"VENCIDA",IF(R477&gt;=-5,"POR VENCER","AL DÍA"))))</f>
        <v>PAGA</v>
      </c>
      <c r="V477" t="str">
        <v>TRANSFERENCIA</v>
      </c>
      <c r="W477">
        <f>IF(N($H477)&lt;3,"",IF(Q477="","",Q477+31))</f>
        <v>46194</v>
      </c>
      <c r="X477">
        <f>IF(W477="","",TODAY()-W477)</f>
        <v>124</v>
      </c>
      <c r="Y477">
        <v>46220</v>
      </c>
      <c r="Z477">
        <v>2000000</v>
      </c>
      <c r="AA477" t="str">
        <f>IF(W477="","SIN ESTADO",IF(Y477&lt;&gt;"","PAGA",IF(X477&gt;0,"VENCIDA",IF(X477&gt;=-5,"POR VENCER","AL DÍA"))))</f>
        <v>PAGA</v>
      </c>
      <c r="AB477" t="str">
        <v>TRANSFERENCIA</v>
      </c>
      <c r="AC477">
        <f>IF(N($H477)&lt;4,"",IF(W477="","",W477+31))</f>
        <v>46225</v>
      </c>
      <c r="AD477">
        <f>IF(AC477="","",TODAY()-AC477)</f>
        <v>93</v>
      </c>
      <c r="AE477">
        <v>46255</v>
      </c>
      <c r="AF477">
        <v>2000000</v>
      </c>
      <c r="AG477" t="str">
        <f>IF(AC477="","SIN ESTADO",IF(AE477&lt;&gt;"","PAGA",IF(AD477&gt;0,"VENCIDA",IF(AD477&gt;=-5,"POR VENCER","AL DÍA"))))</f>
        <v>PAGA</v>
      </c>
      <c r="AH477" t="str">
        <v>TRANSFERENCIA</v>
      </c>
      <c r="AI477">
        <f>IF(N($H477)&lt;5,"",IF(AC477="","",AC477+31))</f>
        <v>46256</v>
      </c>
      <c r="AJ477">
        <f>IF(AI477="","",TODAY()-AI477)</f>
        <v>62</v>
      </c>
      <c r="AK477">
        <v>46286</v>
      </c>
      <c r="AL477">
        <v>2000000</v>
      </c>
      <c r="AM477" t="str">
        <f>IF(AI477="","SIN ESTADO",IF(AK477&lt;&gt;"","PAGA",IF(AJ477&gt;0,"VENCIDA",IF(AJ477&gt;=-5,"POR VENCER","AL DÍA"))))</f>
        <v>PAGA</v>
      </c>
      <c r="AO477">
        <f>IF(N($H477)&lt;6,"",IF(AI477="","",AI477+31))</f>
        <v>46287</v>
      </c>
      <c r="AP477">
        <f>IF(AO477="","",TODAY()-AO477)</f>
        <v>31</v>
      </c>
      <c r="AS477" t="str">
        <f>IF(AO477="","SIN ESTADO",IF(AQ477&lt;&gt;"","PAGA",IF(AP477&gt;0,"VENCIDA",IF(AP477&gt;=-5,"POR VENCER","AL DÍA"))))</f>
        <v>VENCIDA</v>
      </c>
      <c r="AU477">
        <f>IF(N($H477)&lt;7,"",IF(AO477="","",AO477+31))</f>
        <v>46318</v>
      </c>
      <c r="AV477">
        <f>IF(AU477="","",TODAY()-AU477)</f>
        <v>0</v>
      </c>
      <c r="AY477" t="str">
        <f>IF(AU477="","SIN ESTADO",IF(AW477&lt;&gt;"","PAGA",IF(AV477&gt;0,"VENCIDA",IF(AV477&gt;=-5,"POR VENCER","AL DÍA"))))</f>
        <v>POR VENCER</v>
      </c>
      <c r="BA477">
        <f>IF(N($H477)&lt;8,"",IF(AU477="","",AU477+31))</f>
        <v>46349</v>
      </c>
      <c r="BB477">
        <f>IF(BA477="","",TODAY()-BA477)</f>
        <v>-31</v>
      </c>
      <c r="BE477" t="str">
        <f>IF(BA477="","SIN ESTADO",IF(BC477&lt;&gt;"","PAGA",IF(BB477&gt;0,"VENCIDA",IF(BB477&gt;=-5,"POR VENCER","AL DÍA"))))</f>
        <v>AL DÍA</v>
      </c>
      <c r="BG477">
        <f>IF(N($H477)&lt;9,"",IF(BA477="","",BA477+31))</f>
        <v>46380</v>
      </c>
      <c r="BH477">
        <f>IF(BG477="","",TODAY()-BG477)</f>
        <v>-62</v>
      </c>
      <c r="BK477" t="str">
        <f>IF(BG477="","SIN ESTADO",IF(BI477&lt;&gt;"","PAGA",IF(BH477&gt;0,"VENCIDA",IF(BH477&gt;=-5,"POR VENCER","AL DÍA"))))</f>
        <v>AL DÍA</v>
      </c>
      <c r="BM477">
        <f>IF(N($H477)&lt;10,"",IF(BG477="","",BG477+31))</f>
        <v>46411</v>
      </c>
      <c r="BN477">
        <f>IF(BM477="","",TODAY()-BM477)</f>
        <v>-93</v>
      </c>
      <c r="BQ477" t="str">
        <f>IF(BM477="","SIN ESTADO",IF(BO477&lt;&gt;"","PAGA",IF(BN477&gt;0,"VENCIDA",IF(BN477&gt;=-5,"POR VENCER","AL DÍA"))))</f>
        <v>AL DÍA</v>
      </c>
      <c r="BS477">
        <f>IF(N($H477)&lt;11,"",IF(BM477="","",BM477+31))</f>
        <v>46442</v>
      </c>
      <c r="BT477">
        <f>IF(BS477="","",TODAY()-BS477)</f>
        <v>-124</v>
      </c>
      <c r="BW477" t="str">
        <f>IF(BS477="","SIN ESTADO",IF(BU477&lt;&gt;"","PAGA",IF(BT477&gt;0,"VENCIDA",IF(BT477&gt;=-5,"POR VENCER","AL DÍA"))))</f>
        <v>AL DÍA</v>
      </c>
      <c r="BY477">
        <f>IF(N($H477)&lt;12,"",IF(BS477="","",BS477+31))</f>
        <v>46473</v>
      </c>
      <c r="BZ477">
        <f>IF(BY477="","",TODAY()-BY477)</f>
        <v>-155</v>
      </c>
      <c r="CC477" t="str">
        <f>IF(BY477="","SIN ESTADO",IF(CA477&lt;&gt;"","PAGA",IF(BZ477&gt;0,"VENCIDA",IF(BZ477&gt;=-5,"POR VENCER","AL DÍA"))))</f>
        <v>AL DÍA</v>
      </c>
      <c r="CE477">
        <f>IF(N($H477)&lt;13,"",IF(BY477="","",BY477+31))</f>
        <v>46504</v>
      </c>
      <c r="CF477">
        <f>IF(CE477="","",TODAY()-CE477)</f>
        <v>-186</v>
      </c>
      <c r="CI477" t="str">
        <f>IF(CE477="","SIN ESTADO",IF(CG477&lt;&gt;"","PAGA",IF(CF477&gt;0,"VENCIDA",IF(CF477&gt;=-5,"POR VENCER","AL DÍA"))))</f>
        <v>AL DÍA</v>
      </c>
      <c r="CK477">
        <f>IF(N($H477)&lt;14,"",IF(CE477="","",CE477+31))</f>
        <v>46535</v>
      </c>
      <c r="CL477">
        <f>IF(CK477="","",TODAY()-CK477)</f>
        <v>-217</v>
      </c>
      <c r="CO477" t="str">
        <f>IF(CK477="","SIN ESTADO",IF(CM477&lt;&gt;"","PAGA",IF(CL477&gt;0,"VENCIDA",IF(CL477&gt;=-5,"POR VENCER","AL DÍA"))))</f>
        <v>AL DÍA</v>
      </c>
      <c r="CQ477">
        <f>IF(N($H477)&lt;15,"",IF(CK477="","",CK477+31))</f>
        <v>46566</v>
      </c>
      <c r="CR477">
        <f>IF(CQ477="","",TODAY()-CQ477)</f>
        <v>-248</v>
      </c>
      <c r="CU477" t="str">
        <f>IF(CQ477="","SIN ESTADO",IF(CS477&lt;&gt;"","PAGA",IF(CR477&gt;0,"VENCIDA",IF(CR477&gt;=-5,"POR VENCER","AL DÍA"))))</f>
        <v>AL DÍA</v>
      </c>
      <c r="CW477">
        <f>IF(N($H477)&lt;16,"",IF(CQ477="","",CQ477+31))</f>
        <v>46597</v>
      </c>
      <c r="CX477">
        <f>IF(CW477="","",TODAY()-CW477)</f>
        <v>-279</v>
      </c>
      <c r="DA477" t="str">
        <f>IF(CW477="","SIN ESTADO",IF(CY477&lt;&gt;"","PAGA",IF(CX477&gt;0,"VENCIDA",IF(CX477&gt;=-5,"POR VENCER","AL DÍA"))))</f>
        <v>AL DÍA</v>
      </c>
      <c r="DC477">
        <f>IF(N($H477)&lt;17,"",IF(CW477="","",CW477+31))</f>
        <v>46628</v>
      </c>
      <c r="DD477">
        <f>IF(DC477="","",TODAY()-DC477)</f>
        <v>-310</v>
      </c>
      <c r="DG477" t="str">
        <f>IF(DC477="","SIN ESTADO",IF(DE477&lt;&gt;"","PAGA",IF(DD477&gt;0,"VENCIDA",IF(DD477&gt;=-5,"POR VENCER","AL DÍA"))))</f>
        <v>AL DÍA</v>
      </c>
      <c r="DI477">
        <f>IF(N($H477)&lt;18,"",IF(DC477="","",DC477+31))</f>
        <v>46659</v>
      </c>
      <c r="DJ477">
        <f>IF(DI477="","",TODAY()-DI477)</f>
        <v>-341</v>
      </c>
      <c r="DM477" t="str">
        <f>IF(DI477="","SIN ESTADO",IF(DK477&lt;&gt;"","PAGA",IF(DJ477&gt;0,"VENCIDA",IF(DJ477&gt;=-5,"POR VENCER","AL DÍA"))))</f>
        <v>AL DÍA</v>
      </c>
      <c r="DO477">
        <f>IF(N($H477)&lt;19,"",IF(DI477="","",DI477+31))</f>
        <v>46690</v>
      </c>
      <c r="DP477">
        <f>IF(DO477="","",TODAY()-DO477)</f>
        <v>-372</v>
      </c>
      <c r="DS477" t="str">
        <f>IF(DO477="","SIN ESTADO",IF(DQ477&lt;&gt;"","PAGA",IF(DP477&gt;0,"VENCIDA",IF(DP477&gt;=-5,"POR VENCER","AL DÍA"))))</f>
        <v>AL DÍA</v>
      </c>
      <c r="DU477">
        <f>IF(N($H477)&lt;20,"",IF(DO477="","",DO477+31))</f>
        <v>46721</v>
      </c>
      <c r="DV477">
        <f>IF(DU477="","",TODAY()-DU477)</f>
        <v>-403</v>
      </c>
      <c r="DY477" t="str">
        <f>IF(DU477="","SIN ESTADO",IF(DW477&lt;&gt;"","PAGA",IF(DV477&gt;0,"VENCIDA",IF(DV477&gt;=-5,"POR VENCER","AL DÍA"))))</f>
        <v>AL DÍA</v>
      </c>
      <c r="EA477">
        <f>IF(N($H477)&lt;21,"",IF(DU477="","",DU477+31))</f>
        <v>46752</v>
      </c>
      <c r="EB477">
        <f>IF(EA477="","",TODAY()-EA477)</f>
        <v>-434</v>
      </c>
      <c r="EE477" t="str">
        <f>IF(EA477="","SIN ESTADO",IF(EC477&lt;&gt;"","PAGA",IF(EB477&gt;0,"VENCIDA",IF(EB477&gt;=-5,"POR VENCER","AL DÍA"))))</f>
        <v>AL DÍA</v>
      </c>
      <c r="EG477">
        <f>IF(N($H477)&lt;22,"",IF(EA477="","",EA477+31))</f>
        <v>46783</v>
      </c>
      <c r="EH477">
        <f>IF(EG477="","",TODAY()-EG477)</f>
        <v>-465</v>
      </c>
      <c r="EK477" t="str">
        <f>IF(EG477="","SIN ESTADO",IF(EI477&lt;&gt;"","PAGA",IF(EH477&gt;0,"VENCIDA",IF(EH477&gt;=-5,"POR VENCER","AL DÍA"))))</f>
        <v>AL DÍA</v>
      </c>
      <c r="EM477">
        <f>IF(N($H477)&lt;23,"",IF(EG477="","",EG477+31))</f>
        <v>46814</v>
      </c>
      <c r="EN477">
        <f>IF(EM477="","",TODAY()-EM477)</f>
        <v>-496</v>
      </c>
      <c r="EQ477" t="str">
        <f>IF(EM477="","SIN ESTADO",IF(EO477&lt;&gt;"","PAGA",IF(EN477&gt;0,"VENCIDA",IF(EN477&gt;=-5,"POR VENCER","AL DÍA"))))</f>
        <v>AL DÍA</v>
      </c>
      <c r="ES477" t="str">
        <f>IF(N($H477)&lt;24,"",IF(EM477="","",EM477+31))</f>
        <v/>
      </c>
      <c r="ET477" t="str">
        <f>IF(ES477="","",TODAY()-ES477)</f>
        <v/>
      </c>
      <c r="EW477" t="str">
        <f>IF(ES477="","SIN ESTADO",IF(EU477&lt;&gt;"","PAGA",IF(ET477&gt;0,"VENCIDA",IF(ET477&gt;=-5,"POR VENCER","AL DÍA"))))</f>
        <v>SIN ESTADO</v>
      </c>
      <c r="EY477" t="str">
        <f>IF(N($H477)&lt;25,"",IF(ES477="","",ES477+31))</f>
        <v/>
      </c>
      <c r="EZ477" t="str">
        <f>IF(EY477="","",TODAY()-EY477)</f>
        <v/>
      </c>
      <c r="FC477" t="str">
        <f>IF(EY477="","SIN ESTADO",IF(FA477&lt;&gt;"","PAGA",IF(EZ477&gt;0,"VENCIDA",IF(EZ477&gt;=-5,"POR VENCER","AL DÍA"))))</f>
        <v>SIN ESTADO</v>
      </c>
      <c r="FE477" t="str">
        <f>IF(N($H477)&lt;26,"",IF(EY477="","",EY477+31))</f>
        <v/>
      </c>
      <c r="FF477" t="str">
        <f>IF(FE477="","",TODAY()-FE477)</f>
        <v/>
      </c>
      <c r="FI477" t="str">
        <f>IF(FE477="","SIN ESTADO",IF(FG477&lt;&gt;"","PAGA",IF(FF477&gt;0,"VENCIDA",IF(FF477&gt;=-5,"POR VENCER","AL DÍA"))))</f>
        <v>SIN ESTADO</v>
      </c>
      <c r="FK477" t="str">
        <f>IF(N($H477)&lt;27,"",IF(FE477="","",FE477+31))</f>
        <v/>
      </c>
      <c r="FL477" t="str">
        <f>IF(FK477="","",TODAY()-FK477)</f>
        <v/>
      </c>
      <c r="FO477" t="str">
        <f>IF(FK477="","SIN ESTADO",IF(FM477&lt;&gt;"","PAGA",IF(FL477&gt;0,"VENCIDA",IF(FL477&gt;=-5,"POR VENCER","AL DÍA"))))</f>
        <v>SIN ESTADO</v>
      </c>
      <c r="FQ477" t="str">
        <f>IF(N($H477)&lt;28,"",IF(FK477="","",FK477+31))</f>
        <v/>
      </c>
      <c r="FR477" t="str">
        <f>IF(FQ477="","",TODAY()-FQ477)</f>
        <v/>
      </c>
      <c r="FU477" t="str">
        <f>IF(FQ477="","SIN ESTADO",IF(FS477&lt;&gt;"","PAGA",IF(FR477&gt;0,"VENCIDA",IF(FR477&gt;=-5,"POR VENCER","AL DÍA"))))</f>
        <v>SIN ESTADO</v>
      </c>
      <c r="FW477" t="str">
        <f>IF(N($H477)&lt;29,"",IF(FQ477="","",FQ477+31))</f>
        <v/>
      </c>
      <c r="FX477" t="str">
        <f>IF(FW477="","",TODAY()-FW477)</f>
        <v/>
      </c>
      <c r="GA477" t="str">
        <f>IF(FW477="","SIN ESTADO",IF(FY477&lt;&gt;"","PAGA",IF(FX477&gt;0,"VENCIDA",IF(FX477&gt;=-5,"POR VENCER","AL DÍA"))))</f>
        <v>SIN ESTADO</v>
      </c>
      <c r="GC477" t="str">
        <f>IF(N($H477)&lt;30,"",IF(FW477="","",FW477+31))</f>
        <v/>
      </c>
      <c r="GD477" t="str">
        <f>IF(GC477="","",TODAY()-GC477)</f>
        <v/>
      </c>
      <c r="GG477" t="str">
        <f>IF(GC477="","SIN ESTADO",IF(GE477&lt;&gt;"","PAGA",IF(GD477&gt;0,"VENCIDA",IF(GD477&gt;=-5,"POR VENCER","AL DÍA"))))</f>
        <v>SIN ESTADO</v>
      </c>
      <c r="GI477" t="str">
        <f>IF(N($H477)&lt;31,"",IF(GC477="","",GC477+31))</f>
        <v/>
      </c>
      <c r="GJ477" t="str">
        <f>IF(GI477="","",TODAY()-GI477)</f>
        <v/>
      </c>
      <c r="GM477" t="str">
        <f>IF(GI477="","SIN ESTADO",IF(GK477&lt;&gt;"","PAGA",IF(GJ477&gt;0,"VENCIDA",IF(GJ477&gt;=-5,"POR VENCER","AL DÍA"))))</f>
        <v>SIN ESTADO</v>
      </c>
      <c r="GO477" t="str">
        <f>IF(N($H477)&lt;32,"",IF(GI477="","",GI477+31))</f>
        <v/>
      </c>
      <c r="GP477" t="str">
        <f>IF(GO477="","",TODAY()-GO477)</f>
        <v/>
      </c>
      <c r="GS477" t="str">
        <f>IF(GO477="","SIN ESTADO",IF(GQ477&lt;&gt;"","PAGA",IF(GP477&gt;0,"VENCIDA",IF(GP477&gt;=-5,"POR VENCER","AL DÍA"))))</f>
        <v>SIN ESTADO</v>
      </c>
      <c r="GU477" t="str">
        <f>IF(N($H477)&lt;33,"",IF(GO477="","",GO477+31))</f>
        <v/>
      </c>
      <c r="GV477" t="str">
        <f>IF(GU477="","",TODAY()-GU477)</f>
        <v/>
      </c>
      <c r="GY477" t="str">
        <f>IF(GU477="","SIN ESTADO",IF(GW477&lt;&gt;"","PAGA",IF(GV477&gt;0,"VENCIDA",IF(GV477&gt;=-5,"POR VENCER","AL DÍA"))))</f>
        <v>SIN ESTADO</v>
      </c>
      <c r="HA477" t="str">
        <f>IF(N($H477)&lt;34,"",IF(GU477="","",GU477+31))</f>
        <v/>
      </c>
      <c r="HB477" t="str">
        <f>IF(HA477="","",TODAY()-HA477)</f>
        <v/>
      </c>
      <c r="HE477" t="str">
        <f>IF(HA477="","SIN ESTADO",IF(HC477&lt;&gt;"","PAGA",IF(HB477&gt;0,"VENCIDA",IF(HB477&gt;=-5,"POR VENCER","AL DÍA"))))</f>
        <v>SIN ESTADO</v>
      </c>
      <c r="HG477" t="str">
        <f>IF(N($H477)&lt;35,"",IF(HA477="","",HA477+31))</f>
        <v/>
      </c>
      <c r="HH477" t="str">
        <f>IF(HG477="","",TODAY()-HG477)</f>
        <v/>
      </c>
      <c r="HK477" t="str">
        <f>IF(HG477="","SIN ESTADO",IF(HI477&lt;&gt;"","PAGA",IF(HH477&gt;0,"VENCIDA",IF(HH477&gt;=-5,"POR VENCER","AL DÍA"))))</f>
        <v>SIN ESTADO</v>
      </c>
      <c r="HM477" t="str">
        <f>IF(N($H477)&lt;36,"",IF(HG477="","",HG477+31))</f>
        <v/>
      </c>
      <c r="HN477" t="str">
        <f>IF(HM477="","",TODAY()-HM477)</f>
        <v/>
      </c>
      <c r="HQ477" t="str">
        <f>IF(HM477="","SIN ESTADO",IF(HO477&lt;&gt;"","PAGA",IF(HN477&gt;0,"VENCIDA",IF(HN477&gt;=-5,"POR VENCER","AL DÍA"))))</f>
        <v>SIN ESTADO</v>
      </c>
      <c r="HS477">
        <f>N477+T477+Z477+AF477+AL477+AR477+AX477+BD477+BJ477+BP477+BV477+CB477+CH477+CN477+CT477+CZ477+DF477+DL477+DR477+DX477+ED477+EJ477+EP477+EV477+FB477+FH477+FN477+FT477+FZ477+GF477+GL477+GR477+GX477+HD477+HJ477+HP477</f>
        <v>10000000</v>
      </c>
      <c r="HU477">
        <f>IFERROR(N($J477),0)</f>
        <v>2086956.5217391304</v>
      </c>
      <c r="HW477">
        <f>SUMPRODUCT((MOD(COLUMN($M477:$HR477)-COLUMN($M477),6)=0)*ISNUMBER($M477:$HR477)*($M477:$HR477&gt;=RESUMEN!$C$26)*($M477:$HR477&lt;=RESUMEN!$C$27)*IFERROR(N($N477:$HS477),0))</f>
        <v>2000000</v>
      </c>
      <c r="HX477">
        <f>SUMPRODUCT((MOD(COLUMN($M477:$HR477)-COLUMN($M477),6)=0)*ISNUMBER($M477:$HR477)*($M477:$HR477&gt;=RESUMEN!$C$26)*($M477:$HR477&lt;=RESUMEN!$C$27))</f>
        <v>1</v>
      </c>
    </row>
    <row r="478">
      <c r="B478">
        <f>VENTAS!A477</f>
        <v>475</v>
      </c>
      <c r="C478" t="str">
        <f>VENTAS!B477</f>
        <v xml:space="preserve">LC2 - 44 - 6 </v>
      </c>
      <c r="D478" t="str">
        <f>VENTAS!C477</f>
        <v>VENDIDO</v>
      </c>
      <c r="E478">
        <f>VENTAS!D477</f>
        <v>28000000</v>
      </c>
      <c r="F478">
        <f>VENTAS!J477</f>
        <v>24000000</v>
      </c>
      <c r="G478">
        <f>VENTAS!F477</f>
        <v>46184</v>
      </c>
      <c r="H478">
        <f>VENTAS!K477</f>
        <v>24</v>
      </c>
      <c r="I478" t="str">
        <f>VENTAS!M477</f>
        <v>13 DE CADA MES</v>
      </c>
      <c r="J478">
        <f>VENTAS!L477</f>
        <v>1000000</v>
      </c>
      <c r="K478">
        <f>IF(N($H478)&lt;1,"",$G478+31)</f>
        <v>46215</v>
      </c>
      <c r="L478">
        <f>IF(K478="","",TODAY()-K478)</f>
        <v>103</v>
      </c>
      <c r="M478">
        <v>46220</v>
      </c>
      <c r="N478">
        <v>1000000</v>
      </c>
      <c r="O478" t="str">
        <f>IF(K478="","SIN ESTADO",IF(M478&lt;&gt;"","PAGA",IF(L478&gt;0,"VENCIDA",IF(L478&gt;=-5,"POR VENCER","AL DÍA"))))</f>
        <v>PAGA</v>
      </c>
      <c r="Q478">
        <f>IF(N($H478)&lt;2,"",IF(K478="","",K478+31))</f>
        <v>46246</v>
      </c>
      <c r="R478">
        <f>IF(Q478="","",TODAY()-Q478)</f>
        <v>72</v>
      </c>
      <c r="S478">
        <v>46255</v>
      </c>
      <c r="T478">
        <v>1000000</v>
      </c>
      <c r="U478" t="str">
        <f>IF(Q478="","SIN ESTADO",IF(S478&lt;&gt;"","PAGA",IF(R478&gt;0,"VENCIDA",IF(R478&gt;=-5,"POR VENCER","AL DÍA"))))</f>
        <v>PAGA</v>
      </c>
      <c r="V478" t="str">
        <v>TRANSFERENCIA</v>
      </c>
      <c r="W478">
        <f>IF(N($H478)&lt;3,"",IF(Q478="","",Q478+31))</f>
        <v>46277</v>
      </c>
      <c r="X478">
        <f>IF(W478="","",TODAY()-W478)</f>
        <v>41</v>
      </c>
      <c r="Y478">
        <v>46286</v>
      </c>
      <c r="Z478">
        <v>1000000</v>
      </c>
      <c r="AA478" t="str">
        <f>IF(W478="","SIN ESTADO",IF(Y478&lt;&gt;"","PAGA",IF(X478&gt;0,"VENCIDA",IF(X478&gt;=-5,"POR VENCER","AL DÍA"))))</f>
        <v>PAGA</v>
      </c>
      <c r="AB478" t="str">
        <v>TRANSFERENCIA</v>
      </c>
      <c r="AC478">
        <f>IF(N($H478)&lt;4,"",IF(W478="","",W478+31))</f>
        <v>46308</v>
      </c>
      <c r="AD478">
        <f>IF(AC478="","",TODAY()-AC478)</f>
        <v>10</v>
      </c>
      <c r="AG478" t="str">
        <f>IF(AC478="","SIN ESTADO",IF(AE478&lt;&gt;"","PAGA",IF(AD478&gt;0,"VENCIDA",IF(AD478&gt;=-5,"POR VENCER","AL DÍA"))))</f>
        <v>VENCIDA</v>
      </c>
      <c r="AI478">
        <f>IF(N($H478)&lt;5,"",IF(AC478="","",AC478+31))</f>
        <v>46339</v>
      </c>
      <c r="AJ478">
        <f>IF(AI478="","",TODAY()-AI478)</f>
        <v>-21</v>
      </c>
      <c r="AM478" t="str">
        <f>IF(AI478="","SIN ESTADO",IF(AK478&lt;&gt;"","PAGA",IF(AJ478&gt;0,"VENCIDA",IF(AJ478&gt;=-5,"POR VENCER","AL DÍA"))))</f>
        <v>AL DÍA</v>
      </c>
      <c r="AO478">
        <f>IF(N($H478)&lt;6,"",IF(AI478="","",AI478+31))</f>
        <v>46370</v>
      </c>
      <c r="AP478">
        <f>IF(AO478="","",TODAY()-AO478)</f>
        <v>-52</v>
      </c>
      <c r="AS478" t="str">
        <f>IF(AO478="","SIN ESTADO",IF(AQ478&lt;&gt;"","PAGA",IF(AP478&gt;0,"VENCIDA",IF(AP478&gt;=-5,"POR VENCER","AL DÍA"))))</f>
        <v>AL DÍA</v>
      </c>
      <c r="AU478">
        <f>IF(N($H478)&lt;7,"",IF(AO478="","",AO478+31))</f>
        <v>46401</v>
      </c>
      <c r="AV478">
        <f>IF(AU478="","",TODAY()-AU478)</f>
        <v>-83</v>
      </c>
      <c r="AY478" t="str">
        <f>IF(AU478="","SIN ESTADO",IF(AW478&lt;&gt;"","PAGA",IF(AV478&gt;0,"VENCIDA",IF(AV478&gt;=-5,"POR VENCER","AL DÍA"))))</f>
        <v>AL DÍA</v>
      </c>
      <c r="BA478">
        <f>IF(N($H478)&lt;8,"",IF(AU478="","",AU478+31))</f>
        <v>46432</v>
      </c>
      <c r="BB478">
        <f>IF(BA478="","",TODAY()-BA478)</f>
        <v>-114</v>
      </c>
      <c r="BE478" t="str">
        <f>IF(BA478="","SIN ESTADO",IF(BC478&lt;&gt;"","PAGA",IF(BB478&gt;0,"VENCIDA",IF(BB478&gt;=-5,"POR VENCER","AL DÍA"))))</f>
        <v>AL DÍA</v>
      </c>
      <c r="BG478">
        <f>IF(N($H478)&lt;9,"",IF(BA478="","",BA478+31))</f>
        <v>46463</v>
      </c>
      <c r="BH478">
        <f>IF(BG478="","",TODAY()-BG478)</f>
        <v>-145</v>
      </c>
      <c r="BK478" t="str">
        <f>IF(BG478="","SIN ESTADO",IF(BI478&lt;&gt;"","PAGA",IF(BH478&gt;0,"VENCIDA",IF(BH478&gt;=-5,"POR VENCER","AL DÍA"))))</f>
        <v>AL DÍA</v>
      </c>
      <c r="BM478">
        <f>IF(N($H478)&lt;10,"",IF(BG478="","",BG478+31))</f>
        <v>46494</v>
      </c>
      <c r="BN478">
        <f>IF(BM478="","",TODAY()-BM478)</f>
        <v>-176</v>
      </c>
      <c r="BQ478" t="str">
        <f>IF(BM478="","SIN ESTADO",IF(BO478&lt;&gt;"","PAGA",IF(BN478&gt;0,"VENCIDA",IF(BN478&gt;=-5,"POR VENCER","AL DÍA"))))</f>
        <v>AL DÍA</v>
      </c>
      <c r="BS478">
        <f>IF(N($H478)&lt;11,"",IF(BM478="","",BM478+31))</f>
        <v>46525</v>
      </c>
      <c r="BT478">
        <f>IF(BS478="","",TODAY()-BS478)</f>
        <v>-207</v>
      </c>
      <c r="BW478" t="str">
        <f>IF(BS478="","SIN ESTADO",IF(BU478&lt;&gt;"","PAGA",IF(BT478&gt;0,"VENCIDA",IF(BT478&gt;=-5,"POR VENCER","AL DÍA"))))</f>
        <v>AL DÍA</v>
      </c>
      <c r="BY478">
        <f>IF(N($H478)&lt;12,"",IF(BS478="","",BS478+31))</f>
        <v>46556</v>
      </c>
      <c r="BZ478">
        <f>IF(BY478="","",TODAY()-BY478)</f>
        <v>-238</v>
      </c>
      <c r="CC478" t="str">
        <f>IF(BY478="","SIN ESTADO",IF(CA478&lt;&gt;"","PAGA",IF(BZ478&gt;0,"VENCIDA",IF(BZ478&gt;=-5,"POR VENCER","AL DÍA"))))</f>
        <v>AL DÍA</v>
      </c>
      <c r="CE478">
        <f>IF(N($H478)&lt;13,"",IF(BY478="","",BY478+31))</f>
        <v>46587</v>
      </c>
      <c r="CF478">
        <f>IF(CE478="","",TODAY()-CE478)</f>
        <v>-269</v>
      </c>
      <c r="CI478" t="str">
        <f>IF(CE478="","SIN ESTADO",IF(CG478&lt;&gt;"","PAGA",IF(CF478&gt;0,"VENCIDA",IF(CF478&gt;=-5,"POR VENCER","AL DÍA"))))</f>
        <v>AL DÍA</v>
      </c>
      <c r="CK478">
        <f>IF(N($H478)&lt;14,"",IF(CE478="","",CE478+31))</f>
        <v>46618</v>
      </c>
      <c r="CL478">
        <f>IF(CK478="","",TODAY()-CK478)</f>
        <v>-300</v>
      </c>
      <c r="CO478" t="str">
        <f>IF(CK478="","SIN ESTADO",IF(CM478&lt;&gt;"","PAGA",IF(CL478&gt;0,"VENCIDA",IF(CL478&gt;=-5,"POR VENCER","AL DÍA"))))</f>
        <v>AL DÍA</v>
      </c>
      <c r="CQ478">
        <f>IF(N($H478)&lt;15,"",IF(CK478="","",CK478+31))</f>
        <v>46649</v>
      </c>
      <c r="CR478">
        <f>IF(CQ478="","",TODAY()-CQ478)</f>
        <v>-331</v>
      </c>
      <c r="CU478" t="str">
        <f>IF(CQ478="","SIN ESTADO",IF(CS478&lt;&gt;"","PAGA",IF(CR478&gt;0,"VENCIDA",IF(CR478&gt;=-5,"POR VENCER","AL DÍA"))))</f>
        <v>AL DÍA</v>
      </c>
      <c r="CW478">
        <f>IF(N($H478)&lt;16,"",IF(CQ478="","",CQ478+31))</f>
        <v>46680</v>
      </c>
      <c r="CX478">
        <f>IF(CW478="","",TODAY()-CW478)</f>
        <v>-362</v>
      </c>
      <c r="DA478" t="str">
        <f>IF(CW478="","SIN ESTADO",IF(CY478&lt;&gt;"","PAGA",IF(CX478&gt;0,"VENCIDA",IF(CX478&gt;=-5,"POR VENCER","AL DÍA"))))</f>
        <v>AL DÍA</v>
      </c>
      <c r="DC478">
        <f>IF(N($H478)&lt;17,"",IF(CW478="","",CW478+31))</f>
        <v>46711</v>
      </c>
      <c r="DD478">
        <f>IF(DC478="","",TODAY()-DC478)</f>
        <v>-393</v>
      </c>
      <c r="DG478" t="str">
        <f>IF(DC478="","SIN ESTADO",IF(DE478&lt;&gt;"","PAGA",IF(DD478&gt;0,"VENCIDA",IF(DD478&gt;=-5,"POR VENCER","AL DÍA"))))</f>
        <v>AL DÍA</v>
      </c>
      <c r="DI478">
        <f>IF(N($H478)&lt;18,"",IF(DC478="","",DC478+31))</f>
        <v>46742</v>
      </c>
      <c r="DJ478">
        <f>IF(DI478="","",TODAY()-DI478)</f>
        <v>-424</v>
      </c>
      <c r="DM478" t="str">
        <f>IF(DI478="","SIN ESTADO",IF(DK478&lt;&gt;"","PAGA",IF(DJ478&gt;0,"VENCIDA",IF(DJ478&gt;=-5,"POR VENCER","AL DÍA"))))</f>
        <v>AL DÍA</v>
      </c>
      <c r="DO478">
        <f>IF(N($H478)&lt;19,"",IF(DI478="","",DI478+31))</f>
        <v>46773</v>
      </c>
      <c r="DP478">
        <f>IF(DO478="","",TODAY()-DO478)</f>
        <v>-455</v>
      </c>
      <c r="DS478" t="str">
        <f>IF(DO478="","SIN ESTADO",IF(DQ478&lt;&gt;"","PAGA",IF(DP478&gt;0,"VENCIDA",IF(DP478&gt;=-5,"POR VENCER","AL DÍA"))))</f>
        <v>AL DÍA</v>
      </c>
      <c r="DU478">
        <f>IF(N($H478)&lt;20,"",IF(DO478="","",DO478+31))</f>
        <v>46804</v>
      </c>
      <c r="DV478">
        <f>IF(DU478="","",TODAY()-DU478)</f>
        <v>-486</v>
      </c>
      <c r="DY478" t="str">
        <f>IF(DU478="","SIN ESTADO",IF(DW478&lt;&gt;"","PAGA",IF(DV478&gt;0,"VENCIDA",IF(DV478&gt;=-5,"POR VENCER","AL DÍA"))))</f>
        <v>AL DÍA</v>
      </c>
      <c r="EA478">
        <f>IF(N($H478)&lt;21,"",IF(DU478="","",DU478+31))</f>
        <v>46835</v>
      </c>
      <c r="EB478">
        <f>IF(EA478="","",TODAY()-EA478)</f>
        <v>-517</v>
      </c>
      <c r="EE478" t="str">
        <f>IF(EA478="","SIN ESTADO",IF(EC478&lt;&gt;"","PAGA",IF(EB478&gt;0,"VENCIDA",IF(EB478&gt;=-5,"POR VENCER","AL DÍA"))))</f>
        <v>AL DÍA</v>
      </c>
      <c r="EG478">
        <f>IF(N($H478)&lt;22,"",IF(EA478="","",EA478+31))</f>
        <v>46866</v>
      </c>
      <c r="EH478">
        <f>IF(EG478="","",TODAY()-EG478)</f>
        <v>-548</v>
      </c>
      <c r="EK478" t="str">
        <f>IF(EG478="","SIN ESTADO",IF(EI478&lt;&gt;"","PAGA",IF(EH478&gt;0,"VENCIDA",IF(EH478&gt;=-5,"POR VENCER","AL DÍA"))))</f>
        <v>AL DÍA</v>
      </c>
      <c r="EM478">
        <f>IF(N($H478)&lt;23,"",IF(EG478="","",EG478+31))</f>
        <v>46897</v>
      </c>
      <c r="EN478">
        <f>IF(EM478="","",TODAY()-EM478)</f>
        <v>-579</v>
      </c>
      <c r="EQ478" t="str">
        <f>IF(EM478="","SIN ESTADO",IF(EO478&lt;&gt;"","PAGA",IF(EN478&gt;0,"VENCIDA",IF(EN478&gt;=-5,"POR VENCER","AL DÍA"))))</f>
        <v>AL DÍA</v>
      </c>
      <c r="ES478">
        <f>IF(N($H478)&lt;24,"",IF(EM478="","",EM478+31))</f>
        <v>46928</v>
      </c>
      <c r="ET478">
        <f>IF(ES478="","",TODAY()-ES478)</f>
        <v>-610</v>
      </c>
      <c r="EW478" t="str">
        <f>IF(ES478="","SIN ESTADO",IF(EU478&lt;&gt;"","PAGA",IF(ET478&gt;0,"VENCIDA",IF(ET478&gt;=-5,"POR VENCER","AL DÍA"))))</f>
        <v>AL DÍA</v>
      </c>
      <c r="EY478" t="str">
        <f>IF(N($H478)&lt;25,"",IF(ES478="","",ES478+31))</f>
        <v/>
      </c>
      <c r="EZ478" t="str">
        <f>IF(EY478="","",TODAY()-EY478)</f>
        <v/>
      </c>
      <c r="FC478" t="str">
        <f>IF(EY478="","SIN ESTADO",IF(FA478&lt;&gt;"","PAGA",IF(EZ478&gt;0,"VENCIDA",IF(EZ478&gt;=-5,"POR VENCER","AL DÍA"))))</f>
        <v>SIN ESTADO</v>
      </c>
      <c r="FE478" t="str">
        <f>IF(N($H478)&lt;26,"",IF(EY478="","",EY478+31))</f>
        <v/>
      </c>
      <c r="FF478" t="str">
        <f>IF(FE478="","",TODAY()-FE478)</f>
        <v/>
      </c>
      <c r="FI478" t="str">
        <f>IF(FE478="","SIN ESTADO",IF(FG478&lt;&gt;"","PAGA",IF(FF478&gt;0,"VENCIDA",IF(FF478&gt;=-5,"POR VENCER","AL DÍA"))))</f>
        <v>SIN ESTADO</v>
      </c>
      <c r="FK478" t="str">
        <f>IF(N($H478)&lt;27,"",IF(FE478="","",FE478+31))</f>
        <v/>
      </c>
      <c r="FL478" t="str">
        <f>IF(FK478="","",TODAY()-FK478)</f>
        <v/>
      </c>
      <c r="FO478" t="str">
        <f>IF(FK478="","SIN ESTADO",IF(FM478&lt;&gt;"","PAGA",IF(FL478&gt;0,"VENCIDA",IF(FL478&gt;=-5,"POR VENCER","AL DÍA"))))</f>
        <v>SIN ESTADO</v>
      </c>
      <c r="FQ478" t="str">
        <f>IF(N($H478)&lt;28,"",IF(FK478="","",FK478+31))</f>
        <v/>
      </c>
      <c r="FR478" t="str">
        <f>IF(FQ478="","",TODAY()-FQ478)</f>
        <v/>
      </c>
      <c r="FU478" t="str">
        <f>IF(FQ478="","SIN ESTADO",IF(FS478&lt;&gt;"","PAGA",IF(FR478&gt;0,"VENCIDA",IF(FR478&gt;=-5,"POR VENCER","AL DÍA"))))</f>
        <v>SIN ESTADO</v>
      </c>
      <c r="FW478" t="str">
        <f>IF(N($H478)&lt;29,"",IF(FQ478="","",FQ478+31))</f>
        <v/>
      </c>
      <c r="FX478" t="str">
        <f>IF(FW478="","",TODAY()-FW478)</f>
        <v/>
      </c>
      <c r="GA478" t="str">
        <f>IF(FW478="","SIN ESTADO",IF(FY478&lt;&gt;"","PAGA",IF(FX478&gt;0,"VENCIDA",IF(FX478&gt;=-5,"POR VENCER","AL DÍA"))))</f>
        <v>SIN ESTADO</v>
      </c>
      <c r="GC478" t="str">
        <f>IF(N($H478)&lt;30,"",IF(FW478="","",FW478+31))</f>
        <v/>
      </c>
      <c r="GD478" t="str">
        <f>IF(GC478="","",TODAY()-GC478)</f>
        <v/>
      </c>
      <c r="GG478" t="str">
        <f>IF(GC478="","SIN ESTADO",IF(GE478&lt;&gt;"","PAGA",IF(GD478&gt;0,"VENCIDA",IF(GD478&gt;=-5,"POR VENCER","AL DÍA"))))</f>
        <v>SIN ESTADO</v>
      </c>
      <c r="GI478" t="str">
        <f>IF(N($H478)&lt;31,"",IF(GC478="","",GC478+31))</f>
        <v/>
      </c>
      <c r="GJ478" t="str">
        <f>IF(GI478="","",TODAY()-GI478)</f>
        <v/>
      </c>
      <c r="GM478" t="str">
        <f>IF(GI478="","SIN ESTADO",IF(GK478&lt;&gt;"","PAGA",IF(GJ478&gt;0,"VENCIDA",IF(GJ478&gt;=-5,"POR VENCER","AL DÍA"))))</f>
        <v>SIN ESTADO</v>
      </c>
      <c r="GO478" t="str">
        <f>IF(N($H478)&lt;32,"",IF(GI478="","",GI478+31))</f>
        <v/>
      </c>
      <c r="GP478" t="str">
        <f>IF(GO478="","",TODAY()-GO478)</f>
        <v/>
      </c>
      <c r="GS478" t="str">
        <f>IF(GO478="","SIN ESTADO",IF(GQ478&lt;&gt;"","PAGA",IF(GP478&gt;0,"VENCIDA",IF(GP478&gt;=-5,"POR VENCER","AL DÍA"))))</f>
        <v>SIN ESTADO</v>
      </c>
      <c r="GU478" t="str">
        <f>IF(N($H478)&lt;33,"",IF(GO478="","",GO478+31))</f>
        <v/>
      </c>
      <c r="GV478" t="str">
        <f>IF(GU478="","",TODAY()-GU478)</f>
        <v/>
      </c>
      <c r="GY478" t="str">
        <f>IF(GU478="","SIN ESTADO",IF(GW478&lt;&gt;"","PAGA",IF(GV478&gt;0,"VENCIDA",IF(GV478&gt;=-5,"POR VENCER","AL DÍA"))))</f>
        <v>SIN ESTADO</v>
      </c>
      <c r="HA478" t="str">
        <f>IF(N($H478)&lt;34,"",IF(GU478="","",GU478+31))</f>
        <v/>
      </c>
      <c r="HB478" t="str">
        <f>IF(HA478="","",TODAY()-HA478)</f>
        <v/>
      </c>
      <c r="HE478" t="str">
        <f>IF(HA478="","SIN ESTADO",IF(HC478&lt;&gt;"","PAGA",IF(HB478&gt;0,"VENCIDA",IF(HB478&gt;=-5,"POR VENCER","AL DÍA"))))</f>
        <v>SIN ESTADO</v>
      </c>
      <c r="HG478" t="str">
        <f>IF(N($H478)&lt;35,"",IF(HA478="","",HA478+31))</f>
        <v/>
      </c>
      <c r="HH478" t="str">
        <f>IF(HG478="","",TODAY()-HG478)</f>
        <v/>
      </c>
      <c r="HK478" t="str">
        <f>IF(HG478="","SIN ESTADO",IF(HI478&lt;&gt;"","PAGA",IF(HH478&gt;0,"VENCIDA",IF(HH478&gt;=-5,"POR VENCER","AL DÍA"))))</f>
        <v>SIN ESTADO</v>
      </c>
      <c r="HM478" t="str">
        <f>IF(N($H478)&lt;36,"",IF(HG478="","",HG478+31))</f>
        <v/>
      </c>
      <c r="HN478" t="str">
        <f>IF(HM478="","",TODAY()-HM478)</f>
        <v/>
      </c>
      <c r="HQ478" t="str">
        <f>IF(HM478="","SIN ESTADO",IF(HO478&lt;&gt;"","PAGA",IF(HN478&gt;0,"VENCIDA",IF(HN478&gt;=-5,"POR VENCER","AL DÍA"))))</f>
        <v>SIN ESTADO</v>
      </c>
      <c r="HS478">
        <f>N478+T478+Z478+AF478+AL478+AR478+AX478+BD478+BJ478+BP478+BV478+CB478+CH478+CN478+CT478+CZ478+DF478+DL478+DR478+DX478+ED478+EJ478+EP478+EV478+FB478+FH478+FN478+FT478+FZ478+GF478+GL478+GR478+GX478+HD478+HJ478+HP478</f>
        <v>3000000</v>
      </c>
      <c r="HU478">
        <f>IFERROR(N($J478),0)</f>
        <v>1000000</v>
      </c>
      <c r="HW478">
        <f>SUMPRODUCT((MOD(COLUMN($M478:$HR478)-COLUMN($M478),6)=0)*ISNUMBER($M478:$HR478)*($M478:$HR478&gt;=RESUMEN!$C$26)*($M478:$HR478&lt;=RESUMEN!$C$27)*IFERROR(N($N478:$HS478),0))</f>
        <v>1000000</v>
      </c>
      <c r="HX478">
        <f>SUMPRODUCT((MOD(COLUMN($M478:$HR478)-COLUMN($M478),6)=0)*ISNUMBER($M478:$HR478)*($M478:$HR478&gt;=RESUMEN!$C$26)*($M478:$HR478&lt;=RESUMEN!$C$27))</f>
        <v>1</v>
      </c>
    </row>
    <row r="479">
      <c r="B479">
        <f>VENTAS!A478</f>
        <v>476</v>
      </c>
      <c r="C479" t="str">
        <f>VENTAS!B478</f>
        <v xml:space="preserve">LC2 - 44 - 7 </v>
      </c>
      <c r="D479" t="str">
        <f>VENTAS!C478</f>
        <v>VENDIDO</v>
      </c>
      <c r="E479">
        <f>VENTAS!D478</f>
        <v>28000000</v>
      </c>
      <c r="F479">
        <f>VENTAS!J478</f>
        <v>24000000</v>
      </c>
      <c r="G479">
        <f>VENTAS!F478</f>
        <v>46158</v>
      </c>
      <c r="H479">
        <f>VENTAS!K478</f>
        <v>24</v>
      </c>
      <c r="I479" t="str">
        <f>VENTAS!M478</f>
        <v>16 DE CADA MES</v>
      </c>
      <c r="J479">
        <f>VENTAS!L478</f>
        <v>1000000</v>
      </c>
      <c r="K479">
        <f>IF(N($H479)&lt;1,"",$G479+31)</f>
        <v>46189</v>
      </c>
      <c r="L479">
        <f>IF(K479="","",TODAY()-K479)</f>
        <v>129</v>
      </c>
      <c r="M479">
        <v>46189</v>
      </c>
      <c r="N479">
        <v>1000000</v>
      </c>
      <c r="O479" t="str">
        <f>IF(K479="","SIN ESTADO",IF(M479&lt;&gt;"","PAGA",IF(L479&gt;0,"VENCIDA",IF(L479&gt;=-5,"POR VENCER","AL DÍA"))))</f>
        <v>PAGA</v>
      </c>
      <c r="P479" t="str">
        <v>TRANSFERENCIA</v>
      </c>
      <c r="Q479">
        <f>IF(N($H479)&lt;2,"",IF(K479="","",K479+31))</f>
        <v>46220</v>
      </c>
      <c r="R479">
        <f>IF(Q479="","",TODAY()-Q479)</f>
        <v>98</v>
      </c>
      <c r="S479">
        <v>46219</v>
      </c>
      <c r="T479">
        <v>1000000</v>
      </c>
      <c r="U479" t="str">
        <f>IF(Q479="","SIN ESTADO",IF(S479&lt;&gt;"","PAGA",IF(R479&gt;0,"VENCIDA",IF(R479&gt;=-5,"POR VENCER","AL DÍA"))))</f>
        <v>PAGA</v>
      </c>
      <c r="V479" t="str">
        <v>TRANSFERENCIA</v>
      </c>
      <c r="W479">
        <f>IF(N($H479)&lt;3,"",IF(Q479="","",Q479+31))</f>
        <v>46251</v>
      </c>
      <c r="X479">
        <f>IF(W479="","",TODAY()-W479)</f>
        <v>67</v>
      </c>
      <c r="Y479">
        <v>46248</v>
      </c>
      <c r="Z479">
        <v>1000000</v>
      </c>
      <c r="AA479" t="str">
        <f>IF(W479="","SIN ESTADO",IF(Y479&lt;&gt;"","PAGA",IF(X479&gt;0,"VENCIDA",IF(X479&gt;=-5,"POR VENCER","AL DÍA"))))</f>
        <v>PAGA</v>
      </c>
      <c r="AB479" t="str">
        <v>TRANSFERENCIA</v>
      </c>
      <c r="AC479">
        <f>IF(N($H479)&lt;4,"",IF(W479="","",W479+31))</f>
        <v>46282</v>
      </c>
      <c r="AD479">
        <f>IF(AC479="","",TODAY()-AC479)</f>
        <v>36</v>
      </c>
      <c r="AG479" t="str">
        <f>IF(AC479="","SIN ESTADO",IF(AE479&lt;&gt;"","PAGA",IF(AD479&gt;0,"VENCIDA",IF(AD479&gt;=-5,"POR VENCER","AL DÍA"))))</f>
        <v>VENCIDA</v>
      </c>
      <c r="AI479">
        <f>IF(N($H479)&lt;5,"",IF(AC479="","",AC479+31))</f>
        <v>46313</v>
      </c>
      <c r="AJ479">
        <f>IF(AI479="","",TODAY()-AI479)</f>
        <v>5</v>
      </c>
      <c r="AM479" t="str">
        <f>IF(AI479="","SIN ESTADO",IF(AK479&lt;&gt;"","PAGA",IF(AJ479&gt;0,"VENCIDA",IF(AJ479&gt;=-5,"POR VENCER","AL DÍA"))))</f>
        <v>VENCIDA</v>
      </c>
      <c r="AO479">
        <f>IF(N($H479)&lt;6,"",IF(AI479="","",AI479+31))</f>
        <v>46344</v>
      </c>
      <c r="AP479">
        <f>IF(AO479="","",TODAY()-AO479)</f>
        <v>-26</v>
      </c>
      <c r="AS479" t="str">
        <f>IF(AO479="","SIN ESTADO",IF(AQ479&lt;&gt;"","PAGA",IF(AP479&gt;0,"VENCIDA",IF(AP479&gt;=-5,"POR VENCER","AL DÍA"))))</f>
        <v>AL DÍA</v>
      </c>
      <c r="AU479">
        <f>IF(N($H479)&lt;7,"",IF(AO479="","",AO479+31))</f>
        <v>46375</v>
      </c>
      <c r="AV479">
        <f>IF(AU479="","",TODAY()-AU479)</f>
        <v>-57</v>
      </c>
      <c r="AY479" t="str">
        <f>IF(AU479="","SIN ESTADO",IF(AW479&lt;&gt;"","PAGA",IF(AV479&gt;0,"VENCIDA",IF(AV479&gt;=-5,"POR VENCER","AL DÍA"))))</f>
        <v>AL DÍA</v>
      </c>
      <c r="BA479">
        <f>IF(N($H479)&lt;8,"",IF(AU479="","",AU479+31))</f>
        <v>46406</v>
      </c>
      <c r="BB479">
        <f>IF(BA479="","",TODAY()-BA479)</f>
        <v>-88</v>
      </c>
      <c r="BE479" t="str">
        <f>IF(BA479="","SIN ESTADO",IF(BC479&lt;&gt;"","PAGA",IF(BB479&gt;0,"VENCIDA",IF(BB479&gt;=-5,"POR VENCER","AL DÍA"))))</f>
        <v>AL DÍA</v>
      </c>
      <c r="BG479">
        <f>IF(N($H479)&lt;9,"",IF(BA479="","",BA479+31))</f>
        <v>46437</v>
      </c>
      <c r="BH479">
        <f>IF(BG479="","",TODAY()-BG479)</f>
        <v>-119</v>
      </c>
      <c r="BK479" t="str">
        <f>IF(BG479="","SIN ESTADO",IF(BI479&lt;&gt;"","PAGA",IF(BH479&gt;0,"VENCIDA",IF(BH479&gt;=-5,"POR VENCER","AL DÍA"))))</f>
        <v>AL DÍA</v>
      </c>
      <c r="BM479">
        <f>IF(N($H479)&lt;10,"",IF(BG479="","",BG479+31))</f>
        <v>46468</v>
      </c>
      <c r="BN479">
        <f>IF(BM479="","",TODAY()-BM479)</f>
        <v>-150</v>
      </c>
      <c r="BQ479" t="str">
        <f>IF(BM479="","SIN ESTADO",IF(BO479&lt;&gt;"","PAGA",IF(BN479&gt;0,"VENCIDA",IF(BN479&gt;=-5,"POR VENCER","AL DÍA"))))</f>
        <v>AL DÍA</v>
      </c>
      <c r="BS479">
        <f>IF(N($H479)&lt;11,"",IF(BM479="","",BM479+31))</f>
        <v>46499</v>
      </c>
      <c r="BT479">
        <f>IF(BS479="","",TODAY()-BS479)</f>
        <v>-181</v>
      </c>
      <c r="BW479" t="str">
        <f>IF(BS479="","SIN ESTADO",IF(BU479&lt;&gt;"","PAGA",IF(BT479&gt;0,"VENCIDA",IF(BT479&gt;=-5,"POR VENCER","AL DÍA"))))</f>
        <v>AL DÍA</v>
      </c>
      <c r="BY479">
        <f>IF(N($H479)&lt;12,"",IF(BS479="","",BS479+31))</f>
        <v>46530</v>
      </c>
      <c r="BZ479">
        <f>IF(BY479="","",TODAY()-BY479)</f>
        <v>-212</v>
      </c>
      <c r="CC479" t="str">
        <f>IF(BY479="","SIN ESTADO",IF(CA479&lt;&gt;"","PAGA",IF(BZ479&gt;0,"VENCIDA",IF(BZ479&gt;=-5,"POR VENCER","AL DÍA"))))</f>
        <v>AL DÍA</v>
      </c>
      <c r="CE479">
        <f>IF(N($H479)&lt;13,"",IF(BY479="","",BY479+31))</f>
        <v>46561</v>
      </c>
      <c r="CF479">
        <f>IF(CE479="","",TODAY()-CE479)</f>
        <v>-243</v>
      </c>
      <c r="CI479" t="str">
        <f>IF(CE479="","SIN ESTADO",IF(CG479&lt;&gt;"","PAGA",IF(CF479&gt;0,"VENCIDA",IF(CF479&gt;=-5,"POR VENCER","AL DÍA"))))</f>
        <v>AL DÍA</v>
      </c>
      <c r="CK479">
        <f>IF(N($H479)&lt;14,"",IF(CE479="","",CE479+31))</f>
        <v>46592</v>
      </c>
      <c r="CL479">
        <f>IF(CK479="","",TODAY()-CK479)</f>
        <v>-274</v>
      </c>
      <c r="CO479" t="str">
        <f>IF(CK479="","SIN ESTADO",IF(CM479&lt;&gt;"","PAGA",IF(CL479&gt;0,"VENCIDA",IF(CL479&gt;=-5,"POR VENCER","AL DÍA"))))</f>
        <v>AL DÍA</v>
      </c>
      <c r="CQ479">
        <f>IF(N($H479)&lt;15,"",IF(CK479="","",CK479+31))</f>
        <v>46623</v>
      </c>
      <c r="CR479">
        <f>IF(CQ479="","",TODAY()-CQ479)</f>
        <v>-305</v>
      </c>
      <c r="CU479" t="str">
        <f>IF(CQ479="","SIN ESTADO",IF(CS479&lt;&gt;"","PAGA",IF(CR479&gt;0,"VENCIDA",IF(CR479&gt;=-5,"POR VENCER","AL DÍA"))))</f>
        <v>AL DÍA</v>
      </c>
      <c r="CW479">
        <f>IF(N($H479)&lt;16,"",IF(CQ479="","",CQ479+31))</f>
        <v>46654</v>
      </c>
      <c r="CX479">
        <f>IF(CW479="","",TODAY()-CW479)</f>
        <v>-336</v>
      </c>
      <c r="DA479" t="str">
        <f>IF(CW479="","SIN ESTADO",IF(CY479&lt;&gt;"","PAGA",IF(CX479&gt;0,"VENCIDA",IF(CX479&gt;=-5,"POR VENCER","AL DÍA"))))</f>
        <v>AL DÍA</v>
      </c>
      <c r="DC479">
        <f>IF(N($H479)&lt;17,"",IF(CW479="","",CW479+31))</f>
        <v>46685</v>
      </c>
      <c r="DD479">
        <f>IF(DC479="","",TODAY()-DC479)</f>
        <v>-367</v>
      </c>
      <c r="DG479" t="str">
        <f>IF(DC479="","SIN ESTADO",IF(DE479&lt;&gt;"","PAGA",IF(DD479&gt;0,"VENCIDA",IF(DD479&gt;=-5,"POR VENCER","AL DÍA"))))</f>
        <v>AL DÍA</v>
      </c>
      <c r="DI479">
        <f>IF(N($H479)&lt;18,"",IF(DC479="","",DC479+31))</f>
        <v>46716</v>
      </c>
      <c r="DJ479">
        <f>IF(DI479="","",TODAY()-DI479)</f>
        <v>-398</v>
      </c>
      <c r="DM479" t="str">
        <f>IF(DI479="","SIN ESTADO",IF(DK479&lt;&gt;"","PAGA",IF(DJ479&gt;0,"VENCIDA",IF(DJ479&gt;=-5,"POR VENCER","AL DÍA"))))</f>
        <v>AL DÍA</v>
      </c>
      <c r="DO479">
        <f>IF(N($H479)&lt;19,"",IF(DI479="","",DI479+31))</f>
        <v>46747</v>
      </c>
      <c r="DP479">
        <f>IF(DO479="","",TODAY()-DO479)</f>
        <v>-429</v>
      </c>
      <c r="DS479" t="str">
        <f>IF(DO479="","SIN ESTADO",IF(DQ479&lt;&gt;"","PAGA",IF(DP479&gt;0,"VENCIDA",IF(DP479&gt;=-5,"POR VENCER","AL DÍA"))))</f>
        <v>AL DÍA</v>
      </c>
      <c r="DU479">
        <f>IF(N($H479)&lt;20,"",IF(DO479="","",DO479+31))</f>
        <v>46778</v>
      </c>
      <c r="DV479">
        <f>IF(DU479="","",TODAY()-DU479)</f>
        <v>-460</v>
      </c>
      <c r="DY479" t="str">
        <f>IF(DU479="","SIN ESTADO",IF(DW479&lt;&gt;"","PAGA",IF(DV479&gt;0,"VENCIDA",IF(DV479&gt;=-5,"POR VENCER","AL DÍA"))))</f>
        <v>AL DÍA</v>
      </c>
      <c r="EA479">
        <f>IF(N($H479)&lt;21,"",IF(DU479="","",DU479+31))</f>
        <v>46809</v>
      </c>
      <c r="EB479">
        <f>IF(EA479="","",TODAY()-EA479)</f>
        <v>-491</v>
      </c>
      <c r="EE479" t="str">
        <f>IF(EA479="","SIN ESTADO",IF(EC479&lt;&gt;"","PAGA",IF(EB479&gt;0,"VENCIDA",IF(EB479&gt;=-5,"POR VENCER","AL DÍA"))))</f>
        <v>AL DÍA</v>
      </c>
      <c r="EG479">
        <f>IF(N($H479)&lt;22,"",IF(EA479="","",EA479+31))</f>
        <v>46840</v>
      </c>
      <c r="EH479">
        <f>IF(EG479="","",TODAY()-EG479)</f>
        <v>-522</v>
      </c>
      <c r="EK479" t="str">
        <f>IF(EG479="","SIN ESTADO",IF(EI479&lt;&gt;"","PAGA",IF(EH479&gt;0,"VENCIDA",IF(EH479&gt;=-5,"POR VENCER","AL DÍA"))))</f>
        <v>AL DÍA</v>
      </c>
      <c r="EM479">
        <f>IF(N($H479)&lt;23,"",IF(EG479="","",EG479+31))</f>
        <v>46871</v>
      </c>
      <c r="EN479">
        <f>IF(EM479="","",TODAY()-EM479)</f>
        <v>-553</v>
      </c>
      <c r="EQ479" t="str">
        <f>IF(EM479="","SIN ESTADO",IF(EO479&lt;&gt;"","PAGA",IF(EN479&gt;0,"VENCIDA",IF(EN479&gt;=-5,"POR VENCER","AL DÍA"))))</f>
        <v>AL DÍA</v>
      </c>
      <c r="ES479">
        <f>IF(N($H479)&lt;24,"",IF(EM479="","",EM479+31))</f>
        <v>46902</v>
      </c>
      <c r="ET479">
        <f>IF(ES479="","",TODAY()-ES479)</f>
        <v>-584</v>
      </c>
      <c r="EW479" t="str">
        <f>IF(ES479="","SIN ESTADO",IF(EU479&lt;&gt;"","PAGA",IF(ET479&gt;0,"VENCIDA",IF(ET479&gt;=-5,"POR VENCER","AL DÍA"))))</f>
        <v>AL DÍA</v>
      </c>
      <c r="EY479" t="str">
        <f>IF(N($H479)&lt;25,"",IF(ES479="","",ES479+31))</f>
        <v/>
      </c>
      <c r="EZ479" t="str">
        <f>IF(EY479="","",TODAY()-EY479)</f>
        <v/>
      </c>
      <c r="FC479" t="str">
        <f>IF(EY479="","SIN ESTADO",IF(FA479&lt;&gt;"","PAGA",IF(EZ479&gt;0,"VENCIDA",IF(EZ479&gt;=-5,"POR VENCER","AL DÍA"))))</f>
        <v>SIN ESTADO</v>
      </c>
      <c r="FE479" t="str">
        <f>IF(N($H479)&lt;26,"",IF(EY479="","",EY479+31))</f>
        <v/>
      </c>
      <c r="FF479" t="str">
        <f>IF(FE479="","",TODAY()-FE479)</f>
        <v/>
      </c>
      <c r="FI479" t="str">
        <f>IF(FE479="","SIN ESTADO",IF(FG479&lt;&gt;"","PAGA",IF(FF479&gt;0,"VENCIDA",IF(FF479&gt;=-5,"POR VENCER","AL DÍA"))))</f>
        <v>SIN ESTADO</v>
      </c>
      <c r="FK479" t="str">
        <f>IF(N($H479)&lt;27,"",IF(FE479="","",FE479+31))</f>
        <v/>
      </c>
      <c r="FL479" t="str">
        <f>IF(FK479="","",TODAY()-FK479)</f>
        <v/>
      </c>
      <c r="FO479" t="str">
        <f>IF(FK479="","SIN ESTADO",IF(FM479&lt;&gt;"","PAGA",IF(FL479&gt;0,"VENCIDA",IF(FL479&gt;=-5,"POR VENCER","AL DÍA"))))</f>
        <v>SIN ESTADO</v>
      </c>
      <c r="FQ479" t="str">
        <f>IF(N($H479)&lt;28,"",IF(FK479="","",FK479+31))</f>
        <v/>
      </c>
      <c r="FR479" t="str">
        <f>IF(FQ479="","",TODAY()-FQ479)</f>
        <v/>
      </c>
      <c r="FU479" t="str">
        <f>IF(FQ479="","SIN ESTADO",IF(FS479&lt;&gt;"","PAGA",IF(FR479&gt;0,"VENCIDA",IF(FR479&gt;=-5,"POR VENCER","AL DÍA"))))</f>
        <v>SIN ESTADO</v>
      </c>
      <c r="FW479" t="str">
        <f>IF(N($H479)&lt;29,"",IF(FQ479="","",FQ479+31))</f>
        <v/>
      </c>
      <c r="FX479" t="str">
        <f>IF(FW479="","",TODAY()-FW479)</f>
        <v/>
      </c>
      <c r="GA479" t="str">
        <f>IF(FW479="","SIN ESTADO",IF(FY479&lt;&gt;"","PAGA",IF(FX479&gt;0,"VENCIDA",IF(FX479&gt;=-5,"POR VENCER","AL DÍA"))))</f>
        <v>SIN ESTADO</v>
      </c>
      <c r="GC479" t="str">
        <f>IF(N($H479)&lt;30,"",IF(FW479="","",FW479+31))</f>
        <v/>
      </c>
      <c r="GD479" t="str">
        <f>IF(GC479="","",TODAY()-GC479)</f>
        <v/>
      </c>
      <c r="GG479" t="str">
        <f>IF(GC479="","SIN ESTADO",IF(GE479&lt;&gt;"","PAGA",IF(GD479&gt;0,"VENCIDA",IF(GD479&gt;=-5,"POR VENCER","AL DÍA"))))</f>
        <v>SIN ESTADO</v>
      </c>
      <c r="GI479" t="str">
        <f>IF(N($H479)&lt;31,"",IF(GC479="","",GC479+31))</f>
        <v/>
      </c>
      <c r="GJ479" t="str">
        <f>IF(GI479="","",TODAY()-GI479)</f>
        <v/>
      </c>
      <c r="GM479" t="str">
        <f>IF(GI479="","SIN ESTADO",IF(GK479&lt;&gt;"","PAGA",IF(GJ479&gt;0,"VENCIDA",IF(GJ479&gt;=-5,"POR VENCER","AL DÍA"))))</f>
        <v>SIN ESTADO</v>
      </c>
      <c r="GO479" t="str">
        <f>IF(N($H479)&lt;32,"",IF(GI479="","",GI479+31))</f>
        <v/>
      </c>
      <c r="GP479" t="str">
        <f>IF(GO479="","",TODAY()-GO479)</f>
        <v/>
      </c>
      <c r="GS479" t="str">
        <f>IF(GO479="","SIN ESTADO",IF(GQ479&lt;&gt;"","PAGA",IF(GP479&gt;0,"VENCIDA",IF(GP479&gt;=-5,"POR VENCER","AL DÍA"))))</f>
        <v>SIN ESTADO</v>
      </c>
      <c r="GU479" t="str">
        <f>IF(N($H479)&lt;33,"",IF(GO479="","",GO479+31))</f>
        <v/>
      </c>
      <c r="GV479" t="str">
        <f>IF(GU479="","",TODAY()-GU479)</f>
        <v/>
      </c>
      <c r="GY479" t="str">
        <f>IF(GU479="","SIN ESTADO",IF(GW479&lt;&gt;"","PAGA",IF(GV479&gt;0,"VENCIDA",IF(GV479&gt;=-5,"POR VENCER","AL DÍA"))))</f>
        <v>SIN ESTADO</v>
      </c>
      <c r="HA479" t="str">
        <f>IF(N($H479)&lt;34,"",IF(GU479="","",GU479+31))</f>
        <v/>
      </c>
      <c r="HB479" t="str">
        <f>IF(HA479="","",TODAY()-HA479)</f>
        <v/>
      </c>
      <c r="HE479" t="str">
        <f>IF(HA479="","SIN ESTADO",IF(HC479&lt;&gt;"","PAGA",IF(HB479&gt;0,"VENCIDA",IF(HB479&gt;=-5,"POR VENCER","AL DÍA"))))</f>
        <v>SIN ESTADO</v>
      </c>
      <c r="HG479" t="str">
        <f>IF(N($H479)&lt;35,"",IF(HA479="","",HA479+31))</f>
        <v/>
      </c>
      <c r="HH479" t="str">
        <f>IF(HG479="","",TODAY()-HG479)</f>
        <v/>
      </c>
      <c r="HK479" t="str">
        <f>IF(HG479="","SIN ESTADO",IF(HI479&lt;&gt;"","PAGA",IF(HH479&gt;0,"VENCIDA",IF(HH479&gt;=-5,"POR VENCER","AL DÍA"))))</f>
        <v>SIN ESTADO</v>
      </c>
      <c r="HM479" t="str">
        <f>IF(N($H479)&lt;36,"",IF(HG479="","",HG479+31))</f>
        <v/>
      </c>
      <c r="HN479" t="str">
        <f>IF(HM479="","",TODAY()-HM479)</f>
        <v/>
      </c>
      <c r="HQ479" t="str">
        <f>IF(HM479="","SIN ESTADO",IF(HO479&lt;&gt;"","PAGA",IF(HN479&gt;0,"VENCIDA",IF(HN479&gt;=-5,"POR VENCER","AL DÍA"))))</f>
        <v>SIN ESTADO</v>
      </c>
      <c r="HS479">
        <f>N479+T479+Z479+AF479+AL479+AR479+AX479+BD479+BJ479+BP479+BV479+CB479+CH479+CN479+CT479+CZ479+DF479+DL479+DR479+DX479+ED479+EJ479+EP479+EV479+FB479+FH479+FN479+FT479+FZ479+GF479+GL479+GR479+GX479+HD479+HJ479+HP479</f>
        <v>3000000</v>
      </c>
      <c r="HU479">
        <f>IFERROR(N($J479),0)</f>
        <v>1000000</v>
      </c>
      <c r="HW479">
        <f>SUMPRODUCT((MOD(COLUMN($M479:$HR479)-COLUMN($M479),6)=0)*ISNUMBER($M479:$HR479)*($M479:$HR479&gt;=RESUMEN!$C$26)*($M479:$HR479&lt;=RESUMEN!$C$27)*IFERROR(N($N479:$HS479),0))</f>
        <v>1000000</v>
      </c>
      <c r="HX479">
        <f>SUMPRODUCT((MOD(COLUMN($M479:$HR479)-COLUMN($M479),6)=0)*ISNUMBER($M479:$HR479)*($M479:$HR479&gt;=RESUMEN!$C$26)*($M479:$HR479&lt;=RESUMEN!$C$27))</f>
        <v>1</v>
      </c>
    </row>
    <row r="480">
      <c r="B480">
        <f>VENTAS!A479</f>
        <v>477</v>
      </c>
      <c r="C480" t="str">
        <f>VENTAS!B479</f>
        <v xml:space="preserve">LC2 - 44 - 8 </v>
      </c>
      <c r="D480" t="str">
        <f>VENTAS!C479</f>
        <v>VENDIDO</v>
      </c>
      <c r="E480">
        <f>VENTAS!D479</f>
        <v>33000000</v>
      </c>
      <c r="F480">
        <f>VENTAS!J479</f>
        <v>27500000</v>
      </c>
      <c r="G480">
        <f>VENTAS!F479</f>
        <v>46076</v>
      </c>
      <c r="H480">
        <f>VENTAS!K479</f>
        <v>24</v>
      </c>
      <c r="I480" t="str">
        <f>VENTAS!M479</f>
        <v xml:space="preserve">23 DE CADA MES </v>
      </c>
      <c r="J480">
        <f>VENTAS!L479</f>
        <v>1145833.3333333333</v>
      </c>
      <c r="K480">
        <f>IF(N($H480)&lt;1,"",$G480+31)</f>
        <v>46107</v>
      </c>
      <c r="L480">
        <f>IF(K480="","",TODAY()-K480)</f>
        <v>211</v>
      </c>
      <c r="M480">
        <v>46108</v>
      </c>
      <c r="N480">
        <v>1000000</v>
      </c>
      <c r="O480" t="str">
        <f>IF(K480="","SIN ESTADO",IF(M480&lt;&gt;"","PAGA",IF(L480&gt;0,"VENCIDA",IF(L480&gt;=-5,"POR VENCER","AL DÍA"))))</f>
        <v>PAGA</v>
      </c>
      <c r="P480" t="str">
        <v>TRANSFERENCIA</v>
      </c>
      <c r="Q480">
        <f>IF(N($H480)&lt;2,"",IF(K480="","",K480+31))</f>
        <v>46138</v>
      </c>
      <c r="R480">
        <f>IF(Q480="","",TODAY()-Q480)</f>
        <v>180</v>
      </c>
      <c r="S480">
        <v>46118</v>
      </c>
      <c r="T480">
        <v>1000000</v>
      </c>
      <c r="U480" t="str">
        <f>IF(Q480="","SIN ESTADO",IF(S480&lt;&gt;"","PAGA",IF(R480&gt;0,"VENCIDA",IF(R480&gt;=-5,"POR VENCER","AL DÍA"))))</f>
        <v>PAGA</v>
      </c>
      <c r="V480" t="str">
        <v>TRANSFERENCIA</v>
      </c>
      <c r="W480">
        <f>IF(N($H480)&lt;3,"",IF(Q480="","",Q480+31))</f>
        <v>46169</v>
      </c>
      <c r="X480">
        <f>IF(W480="","",TODAY()-W480)</f>
        <v>149</v>
      </c>
      <c r="Y480">
        <v>46167</v>
      </c>
      <c r="Z480">
        <v>1145800</v>
      </c>
      <c r="AA480" t="str">
        <f>IF(W480="","SIN ESTADO",IF(Y480&lt;&gt;"","PAGA",IF(X480&gt;0,"VENCIDA",IF(X480&gt;=-5,"POR VENCER","AL DÍA"))))</f>
        <v>PAGA</v>
      </c>
      <c r="AB480" t="str">
        <v>TRANSFERENCIA</v>
      </c>
      <c r="AC480">
        <f>IF(N($H480)&lt;4,"",IF(W480="","",W480+31))</f>
        <v>46200</v>
      </c>
      <c r="AD480">
        <f>IF(AC480="","",TODAY()-AC480)</f>
        <v>118</v>
      </c>
      <c r="AE480">
        <v>46204</v>
      </c>
      <c r="AF480">
        <v>1000000</v>
      </c>
      <c r="AG480" t="str">
        <f>IF(AC480="","SIN ESTADO",IF(AE480&lt;&gt;"","PAGA",IF(AD480&gt;0,"VENCIDA",IF(AD480&gt;=-5,"POR VENCER","AL DÍA"))))</f>
        <v>PAGA</v>
      </c>
      <c r="AH480" t="str">
        <v>TRANSFERENCIA</v>
      </c>
      <c r="AI480">
        <f>IF(N($H480)&lt;5,"",IF(AC480="","",AC480+31))</f>
        <v>46231</v>
      </c>
      <c r="AJ480">
        <f>IF(AI480="","",TODAY()-AI480)</f>
        <v>87</v>
      </c>
      <c r="AK480">
        <v>46244</v>
      </c>
      <c r="AL480">
        <v>1000000</v>
      </c>
      <c r="AM480" t="str">
        <f>IF(AI480="","SIN ESTADO",IF(AK480&lt;&gt;"","PAGA",IF(AJ480&gt;0,"VENCIDA",IF(AJ480&gt;=-5,"POR VENCER","AL DÍA"))))</f>
        <v>PAGA</v>
      </c>
      <c r="AN480" t="str">
        <v>TRANSFERENCIA</v>
      </c>
      <c r="AO480">
        <f>IF(N($H480)&lt;6,"",IF(AI480="","",AI480+31))</f>
        <v>46262</v>
      </c>
      <c r="AP480">
        <f>IF(AO480="","",TODAY()-AO480)</f>
        <v>56</v>
      </c>
      <c r="AQ480">
        <v>46268</v>
      </c>
      <c r="AR480">
        <v>1000000</v>
      </c>
      <c r="AS480" t="str">
        <f>IF(AO480="","SIN ESTADO",IF(AQ480&lt;&gt;"","PAGA",IF(AP480&gt;0,"VENCIDA",IF(AP480&gt;=-5,"POR VENCER","AL DÍA"))))</f>
        <v>PAGA</v>
      </c>
      <c r="AT480" t="str">
        <v>TRANSFERENCIA</v>
      </c>
      <c r="AU480">
        <f>IF(N($H480)&lt;7,"",IF(AO480="","",AO480+31))</f>
        <v>46293</v>
      </c>
      <c r="AV480">
        <f>IF(AU480="","",TODAY()-AU480)</f>
        <v>25</v>
      </c>
      <c r="AW480">
        <v>46308</v>
      </c>
      <c r="AX480">
        <v>1000000</v>
      </c>
      <c r="AY480" t="str">
        <f>IF(AU480="","SIN ESTADO",IF(AW480&lt;&gt;"","PAGA",IF(AV480&gt;0,"VENCIDA",IF(AV480&gt;=-5,"POR VENCER","AL DÍA"))))</f>
        <v>PAGA</v>
      </c>
      <c r="AZ480" t="str">
        <v>TRANSFERENCIA</v>
      </c>
      <c r="BA480">
        <f>IF(N($H480)&lt;8,"",IF(AU480="","",AU480+31))</f>
        <v>46324</v>
      </c>
      <c r="BB480">
        <f>IF(BA480="","",TODAY()-BA480)</f>
        <v>-6</v>
      </c>
      <c r="BE480" t="str">
        <f>IF(BA480="","SIN ESTADO",IF(BC480&lt;&gt;"","PAGA",IF(BB480&gt;0,"VENCIDA",IF(BB480&gt;=-5,"POR VENCER","AL DÍA"))))</f>
        <v>AL DÍA</v>
      </c>
      <c r="BG480">
        <f>IF(N($H480)&lt;9,"",IF(BA480="","",BA480+31))</f>
        <v>46355</v>
      </c>
      <c r="BH480">
        <f>IF(BG480="","",TODAY()-BG480)</f>
        <v>-37</v>
      </c>
      <c r="BK480" t="str">
        <f>IF(BG480="","SIN ESTADO",IF(BI480&lt;&gt;"","PAGA",IF(BH480&gt;0,"VENCIDA",IF(BH480&gt;=-5,"POR VENCER","AL DÍA"))))</f>
        <v>AL DÍA</v>
      </c>
      <c r="BM480">
        <f>IF(N($H480)&lt;10,"",IF(BG480="","",BG480+31))</f>
        <v>46386</v>
      </c>
      <c r="BN480">
        <f>IF(BM480="","",TODAY()-BM480)</f>
        <v>-68</v>
      </c>
      <c r="BQ480" t="str">
        <f>IF(BM480="","SIN ESTADO",IF(BO480&lt;&gt;"","PAGA",IF(BN480&gt;0,"VENCIDA",IF(BN480&gt;=-5,"POR VENCER","AL DÍA"))))</f>
        <v>AL DÍA</v>
      </c>
      <c r="BS480">
        <f>IF(N($H480)&lt;11,"",IF(BM480="","",BM480+31))</f>
        <v>46417</v>
      </c>
      <c r="BT480">
        <f>IF(BS480="","",TODAY()-BS480)</f>
        <v>-99</v>
      </c>
      <c r="BW480" t="str">
        <f>IF(BS480="","SIN ESTADO",IF(BU480&lt;&gt;"","PAGA",IF(BT480&gt;0,"VENCIDA",IF(BT480&gt;=-5,"POR VENCER","AL DÍA"))))</f>
        <v>AL DÍA</v>
      </c>
      <c r="BY480">
        <f>IF(N($H480)&lt;12,"",IF(BS480="","",BS480+31))</f>
        <v>46448</v>
      </c>
      <c r="BZ480">
        <f>IF(BY480="","",TODAY()-BY480)</f>
        <v>-130</v>
      </c>
      <c r="CC480" t="str">
        <f>IF(BY480="","SIN ESTADO",IF(CA480&lt;&gt;"","PAGA",IF(BZ480&gt;0,"VENCIDA",IF(BZ480&gt;=-5,"POR VENCER","AL DÍA"))))</f>
        <v>AL DÍA</v>
      </c>
      <c r="CE480">
        <f>IF(N($H480)&lt;13,"",IF(BY480="","",BY480+31))</f>
        <v>46479</v>
      </c>
      <c r="CF480">
        <f>IF(CE480="","",TODAY()-CE480)</f>
        <v>-161</v>
      </c>
      <c r="CI480" t="str">
        <f>IF(CE480="","SIN ESTADO",IF(CG480&lt;&gt;"","PAGA",IF(CF480&gt;0,"VENCIDA",IF(CF480&gt;=-5,"POR VENCER","AL DÍA"))))</f>
        <v>AL DÍA</v>
      </c>
      <c r="CK480">
        <f>IF(N($H480)&lt;14,"",IF(CE480="","",CE480+31))</f>
        <v>46510</v>
      </c>
      <c r="CL480">
        <f>IF(CK480="","",TODAY()-CK480)</f>
        <v>-192</v>
      </c>
      <c r="CO480" t="str">
        <f>IF(CK480="","SIN ESTADO",IF(CM480&lt;&gt;"","PAGA",IF(CL480&gt;0,"VENCIDA",IF(CL480&gt;=-5,"POR VENCER","AL DÍA"))))</f>
        <v>AL DÍA</v>
      </c>
      <c r="CQ480">
        <f>IF(N($H480)&lt;15,"",IF(CK480="","",CK480+31))</f>
        <v>46541</v>
      </c>
      <c r="CR480">
        <f>IF(CQ480="","",TODAY()-CQ480)</f>
        <v>-223</v>
      </c>
      <c r="CU480" t="str">
        <f>IF(CQ480="","SIN ESTADO",IF(CS480&lt;&gt;"","PAGA",IF(CR480&gt;0,"VENCIDA",IF(CR480&gt;=-5,"POR VENCER","AL DÍA"))))</f>
        <v>AL DÍA</v>
      </c>
      <c r="CW480">
        <f>IF(N($H480)&lt;16,"",IF(CQ480="","",CQ480+31))</f>
        <v>46572</v>
      </c>
      <c r="CX480">
        <f>IF(CW480="","",TODAY()-CW480)</f>
        <v>-254</v>
      </c>
      <c r="DA480" t="str">
        <f>IF(CW480="","SIN ESTADO",IF(CY480&lt;&gt;"","PAGA",IF(CX480&gt;0,"VENCIDA",IF(CX480&gt;=-5,"POR VENCER","AL DÍA"))))</f>
        <v>AL DÍA</v>
      </c>
      <c r="DC480">
        <f>IF(N($H480)&lt;17,"",IF(CW480="","",CW480+31))</f>
        <v>46603</v>
      </c>
      <c r="DD480">
        <f>IF(DC480="","",TODAY()-DC480)</f>
        <v>-285</v>
      </c>
      <c r="DG480" t="str">
        <f>IF(DC480="","SIN ESTADO",IF(DE480&lt;&gt;"","PAGA",IF(DD480&gt;0,"VENCIDA",IF(DD480&gt;=-5,"POR VENCER","AL DÍA"))))</f>
        <v>AL DÍA</v>
      </c>
      <c r="DI480">
        <f>IF(N($H480)&lt;18,"",IF(DC480="","",DC480+31))</f>
        <v>46634</v>
      </c>
      <c r="DJ480">
        <f>IF(DI480="","",TODAY()-DI480)</f>
        <v>-316</v>
      </c>
      <c r="DM480" t="str">
        <f>IF(DI480="","SIN ESTADO",IF(DK480&lt;&gt;"","PAGA",IF(DJ480&gt;0,"VENCIDA",IF(DJ480&gt;=-5,"POR VENCER","AL DÍA"))))</f>
        <v>AL DÍA</v>
      </c>
      <c r="DO480">
        <f>IF(N($H480)&lt;19,"",IF(DI480="","",DI480+31))</f>
        <v>46665</v>
      </c>
      <c r="DP480">
        <f>IF(DO480="","",TODAY()-DO480)</f>
        <v>-347</v>
      </c>
      <c r="DS480" t="str">
        <f>IF(DO480="","SIN ESTADO",IF(DQ480&lt;&gt;"","PAGA",IF(DP480&gt;0,"VENCIDA",IF(DP480&gt;=-5,"POR VENCER","AL DÍA"))))</f>
        <v>AL DÍA</v>
      </c>
      <c r="DU480">
        <f>IF(N($H480)&lt;20,"",IF(DO480="","",DO480+31))</f>
        <v>46696</v>
      </c>
      <c r="DV480">
        <f>IF(DU480="","",TODAY()-DU480)</f>
        <v>-378</v>
      </c>
      <c r="DY480" t="str">
        <f>IF(DU480="","SIN ESTADO",IF(DW480&lt;&gt;"","PAGA",IF(DV480&gt;0,"VENCIDA",IF(DV480&gt;=-5,"POR VENCER","AL DÍA"))))</f>
        <v>AL DÍA</v>
      </c>
      <c r="EA480">
        <f>IF(N($H480)&lt;21,"",IF(DU480="","",DU480+31))</f>
        <v>46727</v>
      </c>
      <c r="EB480">
        <f>IF(EA480="","",TODAY()-EA480)</f>
        <v>-409</v>
      </c>
      <c r="EE480" t="str">
        <f>IF(EA480="","SIN ESTADO",IF(EC480&lt;&gt;"","PAGA",IF(EB480&gt;0,"VENCIDA",IF(EB480&gt;=-5,"POR VENCER","AL DÍA"))))</f>
        <v>AL DÍA</v>
      </c>
      <c r="EG480">
        <f>IF(N($H480)&lt;22,"",IF(EA480="","",EA480+31))</f>
        <v>46758</v>
      </c>
      <c r="EH480">
        <f>IF(EG480="","",TODAY()-EG480)</f>
        <v>-440</v>
      </c>
      <c r="EK480" t="str">
        <f>IF(EG480="","SIN ESTADO",IF(EI480&lt;&gt;"","PAGA",IF(EH480&gt;0,"VENCIDA",IF(EH480&gt;=-5,"POR VENCER","AL DÍA"))))</f>
        <v>AL DÍA</v>
      </c>
      <c r="EM480">
        <f>IF(N($H480)&lt;23,"",IF(EG480="","",EG480+31))</f>
        <v>46789</v>
      </c>
      <c r="EN480">
        <f>IF(EM480="","",TODAY()-EM480)</f>
        <v>-471</v>
      </c>
      <c r="EQ480" t="str">
        <f>IF(EM480="","SIN ESTADO",IF(EO480&lt;&gt;"","PAGA",IF(EN480&gt;0,"VENCIDA",IF(EN480&gt;=-5,"POR VENCER","AL DÍA"))))</f>
        <v>AL DÍA</v>
      </c>
      <c r="ES480">
        <f>IF(N($H480)&lt;24,"",IF(EM480="","",EM480+31))</f>
        <v>46820</v>
      </c>
      <c r="ET480">
        <f>IF(ES480="","",TODAY()-ES480)</f>
        <v>-502</v>
      </c>
      <c r="EW480" t="str">
        <f>IF(ES480="","SIN ESTADO",IF(EU480&lt;&gt;"","PAGA",IF(ET480&gt;0,"VENCIDA",IF(ET480&gt;=-5,"POR VENCER","AL DÍA"))))</f>
        <v>AL DÍA</v>
      </c>
      <c r="EY480" t="str">
        <f>IF(N($H480)&lt;25,"",IF(ES480="","",ES480+31))</f>
        <v/>
      </c>
      <c r="EZ480" t="str">
        <f>IF(EY480="","",TODAY()-EY480)</f>
        <v/>
      </c>
      <c r="FC480" t="str">
        <f>IF(EY480="","SIN ESTADO",IF(FA480&lt;&gt;"","PAGA",IF(EZ480&gt;0,"VENCIDA",IF(EZ480&gt;=-5,"POR VENCER","AL DÍA"))))</f>
        <v>SIN ESTADO</v>
      </c>
      <c r="FE480" t="str">
        <f>IF(N($H480)&lt;26,"",IF(EY480="","",EY480+31))</f>
        <v/>
      </c>
      <c r="FF480" t="str">
        <f>IF(FE480="","",TODAY()-FE480)</f>
        <v/>
      </c>
      <c r="FI480" t="str">
        <f>IF(FE480="","SIN ESTADO",IF(FG480&lt;&gt;"","PAGA",IF(FF480&gt;0,"VENCIDA",IF(FF480&gt;=-5,"POR VENCER","AL DÍA"))))</f>
        <v>SIN ESTADO</v>
      </c>
      <c r="FK480" t="str">
        <f>IF(N($H480)&lt;27,"",IF(FE480="","",FE480+31))</f>
        <v/>
      </c>
      <c r="FL480" t="str">
        <f>IF(FK480="","",TODAY()-FK480)</f>
        <v/>
      </c>
      <c r="FO480" t="str">
        <f>IF(FK480="","SIN ESTADO",IF(FM480&lt;&gt;"","PAGA",IF(FL480&gt;0,"VENCIDA",IF(FL480&gt;=-5,"POR VENCER","AL DÍA"))))</f>
        <v>SIN ESTADO</v>
      </c>
      <c r="FQ480" t="str">
        <f>IF(N($H480)&lt;28,"",IF(FK480="","",FK480+31))</f>
        <v/>
      </c>
      <c r="FR480" t="str">
        <f>IF(FQ480="","",TODAY()-FQ480)</f>
        <v/>
      </c>
      <c r="FU480" t="str">
        <f>IF(FQ480="","SIN ESTADO",IF(FS480&lt;&gt;"","PAGA",IF(FR480&gt;0,"VENCIDA",IF(FR480&gt;=-5,"POR VENCER","AL DÍA"))))</f>
        <v>SIN ESTADO</v>
      </c>
      <c r="FW480" t="str">
        <f>IF(N($H480)&lt;29,"",IF(FQ480="","",FQ480+31))</f>
        <v/>
      </c>
      <c r="FX480" t="str">
        <f>IF(FW480="","",TODAY()-FW480)</f>
        <v/>
      </c>
      <c r="GA480" t="str">
        <f>IF(FW480="","SIN ESTADO",IF(FY480&lt;&gt;"","PAGA",IF(FX480&gt;0,"VENCIDA",IF(FX480&gt;=-5,"POR VENCER","AL DÍA"))))</f>
        <v>SIN ESTADO</v>
      </c>
      <c r="GC480" t="str">
        <f>IF(N($H480)&lt;30,"",IF(FW480="","",FW480+31))</f>
        <v/>
      </c>
      <c r="GD480" t="str">
        <f>IF(GC480="","",TODAY()-GC480)</f>
        <v/>
      </c>
      <c r="GG480" t="str">
        <f>IF(GC480="","SIN ESTADO",IF(GE480&lt;&gt;"","PAGA",IF(GD480&gt;0,"VENCIDA",IF(GD480&gt;=-5,"POR VENCER","AL DÍA"))))</f>
        <v>SIN ESTADO</v>
      </c>
      <c r="GI480" t="str">
        <f>IF(N($H480)&lt;31,"",IF(GC480="","",GC480+31))</f>
        <v/>
      </c>
      <c r="GJ480" t="str">
        <f>IF(GI480="","",TODAY()-GI480)</f>
        <v/>
      </c>
      <c r="GM480" t="str">
        <f>IF(GI480="","SIN ESTADO",IF(GK480&lt;&gt;"","PAGA",IF(GJ480&gt;0,"VENCIDA",IF(GJ480&gt;=-5,"POR VENCER","AL DÍA"))))</f>
        <v>SIN ESTADO</v>
      </c>
      <c r="GO480" t="str">
        <f>IF(N($H480)&lt;32,"",IF(GI480="","",GI480+31))</f>
        <v/>
      </c>
      <c r="GP480" t="str">
        <f>IF(GO480="","",TODAY()-GO480)</f>
        <v/>
      </c>
      <c r="GS480" t="str">
        <f>IF(GO480="","SIN ESTADO",IF(GQ480&lt;&gt;"","PAGA",IF(GP480&gt;0,"VENCIDA",IF(GP480&gt;=-5,"POR VENCER","AL DÍA"))))</f>
        <v>SIN ESTADO</v>
      </c>
      <c r="GU480" t="str">
        <f>IF(N($H480)&lt;33,"",IF(GO480="","",GO480+31))</f>
        <v/>
      </c>
      <c r="GV480" t="str">
        <f>IF(GU480="","",TODAY()-GU480)</f>
        <v/>
      </c>
      <c r="GY480" t="str">
        <f>IF(GU480="","SIN ESTADO",IF(GW480&lt;&gt;"","PAGA",IF(GV480&gt;0,"VENCIDA",IF(GV480&gt;=-5,"POR VENCER","AL DÍA"))))</f>
        <v>SIN ESTADO</v>
      </c>
      <c r="HA480" t="str">
        <f>IF(N($H480)&lt;34,"",IF(GU480="","",GU480+31))</f>
        <v/>
      </c>
      <c r="HB480" t="str">
        <f>IF(HA480="","",TODAY()-HA480)</f>
        <v/>
      </c>
      <c r="HE480" t="str">
        <f>IF(HA480="","SIN ESTADO",IF(HC480&lt;&gt;"","PAGA",IF(HB480&gt;0,"VENCIDA",IF(HB480&gt;=-5,"POR VENCER","AL DÍA"))))</f>
        <v>SIN ESTADO</v>
      </c>
      <c r="HG480" t="str">
        <f>IF(N($H480)&lt;35,"",IF(HA480="","",HA480+31))</f>
        <v/>
      </c>
      <c r="HH480" t="str">
        <f>IF(HG480="","",TODAY()-HG480)</f>
        <v/>
      </c>
      <c r="HK480" t="str">
        <f>IF(HG480="","SIN ESTADO",IF(HI480&lt;&gt;"","PAGA",IF(HH480&gt;0,"VENCIDA",IF(HH480&gt;=-5,"POR VENCER","AL DÍA"))))</f>
        <v>SIN ESTADO</v>
      </c>
      <c r="HM480" t="str">
        <f>IF(N($H480)&lt;36,"",IF(HG480="","",HG480+31))</f>
        <v/>
      </c>
      <c r="HN480" t="str">
        <f>IF(HM480="","",TODAY()-HM480)</f>
        <v/>
      </c>
      <c r="HQ480" t="str">
        <f>IF(HM480="","SIN ESTADO",IF(HO480&lt;&gt;"","PAGA",IF(HN480&gt;0,"VENCIDA",IF(HN480&gt;=-5,"POR VENCER","AL DÍA"))))</f>
        <v>SIN ESTADO</v>
      </c>
      <c r="HS480">
        <f>N480+T480+Z480+AF480+AL480+AR480+AX480+BD480+BJ480+BP480+BV480+CB480+CH480+CN480+CT480+CZ480+DF480+DL480+DR480+DX480+ED480+EJ480+EP480+EV480+FB480+FH480+FN480+FT480+FZ480+GF480+GL480+GR480+GX480+HD480+HJ480+HP480</f>
        <v>7145800</v>
      </c>
      <c r="HU480">
        <f>IFERROR(N($J480),0)</f>
        <v>1145833.3333333333</v>
      </c>
      <c r="HW480">
        <f>SUMPRODUCT((MOD(COLUMN($M480:$HR480)-COLUMN($M480),6)=0)*ISNUMBER($M480:$HR480)*($M480:$HR480&gt;=RESUMEN!$C$26)*($M480:$HR480&lt;=RESUMEN!$C$27)*IFERROR(N($N480:$HS480),0))</f>
        <v>1000000</v>
      </c>
      <c r="HX480">
        <f>SUMPRODUCT((MOD(COLUMN($M480:$HR480)-COLUMN($M480),6)=0)*ISNUMBER($M480:$HR480)*($M480:$HR480&gt;=RESUMEN!$C$26)*($M480:$HR480&lt;=RESUMEN!$C$27))</f>
        <v>1</v>
      </c>
    </row>
    <row r="481">
      <c r="B481">
        <f>VENTAS!A480</f>
        <v>478</v>
      </c>
      <c r="C481" t="str">
        <f>VENTAS!B480</f>
        <v xml:space="preserve">LC2 - 44 - 9 </v>
      </c>
      <c r="D481" t="str">
        <f>VENTAS!C480</f>
        <v>VENDIDO</v>
      </c>
      <c r="E481">
        <f>VENTAS!D480</f>
        <v>31000000</v>
      </c>
      <c r="F481">
        <f>VENTAS!J480</f>
        <v>0</v>
      </c>
      <c r="G481">
        <f>VENTAS!F480</f>
        <v>46136</v>
      </c>
      <c r="H481">
        <f>VENTAS!K480</f>
        <v>1</v>
      </c>
      <c r="I481">
        <f>VENTAS!M480</f>
        <v>0</v>
      </c>
      <c r="J481">
        <f>VENTAS!L480</f>
        <v>0</v>
      </c>
      <c r="K481">
        <f>IF(N($H481)&lt;1,"",$G481+31)</f>
        <v>46167</v>
      </c>
      <c r="L481">
        <f>IF(K481="","",TODAY()-K481)</f>
        <v>151</v>
      </c>
      <c r="O481" t="str">
        <f>IF(K481="","SIN ESTADO",IF(M481&lt;&gt;"","PAGA",IF(L481&gt;0,"VENCIDA",IF(L481&gt;=-5,"POR VENCER","AL DÍA"))))</f>
        <v>VENCIDA</v>
      </c>
      <c r="Q481" t="str">
        <f>IF(N($H481)&lt;2,"",IF(K481="","",K481+31))</f>
        <v/>
      </c>
      <c r="R481" t="str">
        <f>IF(Q481="","",TODAY()-Q481)</f>
        <v/>
      </c>
      <c r="U481" t="str">
        <f>IF(Q481="","SIN ESTADO",IF(S481&lt;&gt;"","PAGA",IF(R481&gt;0,"VENCIDA",IF(R481&gt;=-5,"POR VENCER","AL DÍA"))))</f>
        <v>SIN ESTADO</v>
      </c>
      <c r="W481" t="str">
        <f>IF(N($H481)&lt;3,"",IF(Q481="","",Q481+31))</f>
        <v/>
      </c>
      <c r="X481" t="str">
        <f>IF(W481="","",TODAY()-W481)</f>
        <v/>
      </c>
      <c r="AA481" t="str">
        <f>IF(W481="","SIN ESTADO",IF(Y481&lt;&gt;"","PAGA",IF(X481&gt;0,"VENCIDA",IF(X481&gt;=-5,"POR VENCER","AL DÍA"))))</f>
        <v>SIN ESTADO</v>
      </c>
      <c r="AC481" t="str">
        <f>IF(N($H481)&lt;4,"",IF(W481="","",W481+31))</f>
        <v/>
      </c>
      <c r="AD481" t="str">
        <f>IF(AC481="","",TODAY()-AC481)</f>
        <v/>
      </c>
      <c r="AG481" t="str">
        <f>IF(AC481="","SIN ESTADO",IF(AE481&lt;&gt;"","PAGA",IF(AD481&gt;0,"VENCIDA",IF(AD481&gt;=-5,"POR VENCER","AL DÍA"))))</f>
        <v>SIN ESTADO</v>
      </c>
      <c r="AI481" t="str">
        <f>IF(N($H481)&lt;5,"",IF(AC481="","",AC481+31))</f>
        <v/>
      </c>
      <c r="AJ481" t="str">
        <f>IF(AI481="","",TODAY()-AI481)</f>
        <v/>
      </c>
      <c r="AM481" t="str">
        <f>IF(AI481="","SIN ESTADO",IF(AK481&lt;&gt;"","PAGA",IF(AJ481&gt;0,"VENCIDA",IF(AJ481&gt;=-5,"POR VENCER","AL DÍA"))))</f>
        <v>SIN ESTADO</v>
      </c>
      <c r="AO481" t="str">
        <f>IF(N($H481)&lt;6,"",IF(AI481="","",AI481+31))</f>
        <v/>
      </c>
      <c r="AP481" t="str">
        <f>IF(AO481="","",TODAY()-AO481)</f>
        <v/>
      </c>
      <c r="AS481" t="str">
        <f>IF(AO481="","SIN ESTADO",IF(AQ481&lt;&gt;"","PAGA",IF(AP481&gt;0,"VENCIDA",IF(AP481&gt;=-5,"POR VENCER","AL DÍA"))))</f>
        <v>SIN ESTADO</v>
      </c>
      <c r="AU481" t="str">
        <f>IF(N($H481)&lt;7,"",IF(AO481="","",AO481+31))</f>
        <v/>
      </c>
      <c r="AV481" t="str">
        <f>IF(AU481="","",TODAY()-AU481)</f>
        <v/>
      </c>
      <c r="AY481" t="str">
        <f>IF(AU481="","SIN ESTADO",IF(AW481&lt;&gt;"","PAGA",IF(AV481&gt;0,"VENCIDA",IF(AV481&gt;=-5,"POR VENCER","AL DÍA"))))</f>
        <v>SIN ESTADO</v>
      </c>
      <c r="BA481" t="str">
        <f>IF(N($H481)&lt;8,"",IF(AU481="","",AU481+31))</f>
        <v/>
      </c>
      <c r="BB481" t="str">
        <f>IF(BA481="","",TODAY()-BA481)</f>
        <v/>
      </c>
      <c r="BE481" t="str">
        <f>IF(BA481="","SIN ESTADO",IF(BC481&lt;&gt;"","PAGA",IF(BB481&gt;0,"VENCIDA",IF(BB481&gt;=-5,"POR VENCER","AL DÍA"))))</f>
        <v>SIN ESTADO</v>
      </c>
      <c r="BG481" t="str">
        <f>IF(N($H481)&lt;9,"",IF(BA481="","",BA481+31))</f>
        <v/>
      </c>
      <c r="BH481" t="str">
        <f>IF(BG481="","",TODAY()-BG481)</f>
        <v/>
      </c>
      <c r="BK481" t="str">
        <f>IF(BG481="","SIN ESTADO",IF(BI481&lt;&gt;"","PAGA",IF(BH481&gt;0,"VENCIDA",IF(BH481&gt;=-5,"POR VENCER","AL DÍA"))))</f>
        <v>SIN ESTADO</v>
      </c>
      <c r="BM481" t="str">
        <f>IF(N($H481)&lt;10,"",IF(BG481="","",BG481+31))</f>
        <v/>
      </c>
      <c r="BN481" t="str">
        <f>IF(BM481="","",TODAY()-BM481)</f>
        <v/>
      </c>
      <c r="BQ481" t="str">
        <f>IF(BM481="","SIN ESTADO",IF(BO481&lt;&gt;"","PAGA",IF(BN481&gt;0,"VENCIDA",IF(BN481&gt;=-5,"POR VENCER","AL DÍA"))))</f>
        <v>SIN ESTADO</v>
      </c>
      <c r="BS481" t="str">
        <f>IF(N($H481)&lt;11,"",IF(BM481="","",BM481+31))</f>
        <v/>
      </c>
      <c r="BT481" t="str">
        <f>IF(BS481="","",TODAY()-BS481)</f>
        <v/>
      </c>
      <c r="BW481" t="str">
        <f>IF(BS481="","SIN ESTADO",IF(BU481&lt;&gt;"","PAGA",IF(BT481&gt;0,"VENCIDA",IF(BT481&gt;=-5,"POR VENCER","AL DÍA"))))</f>
        <v>SIN ESTADO</v>
      </c>
      <c r="BY481" t="str">
        <f>IF(N($H481)&lt;12,"",IF(BS481="","",BS481+31))</f>
        <v/>
      </c>
      <c r="BZ481" t="str">
        <f>IF(BY481="","",TODAY()-BY481)</f>
        <v/>
      </c>
      <c r="CC481" t="str">
        <f>IF(BY481="","SIN ESTADO",IF(CA481&lt;&gt;"","PAGA",IF(BZ481&gt;0,"VENCIDA",IF(BZ481&gt;=-5,"POR VENCER","AL DÍA"))))</f>
        <v>SIN ESTADO</v>
      </c>
      <c r="CE481" t="str">
        <f>IF(N($H481)&lt;13,"",IF(BY481="","",BY481+31))</f>
        <v/>
      </c>
      <c r="CF481" t="str">
        <f>IF(CE481="","",TODAY()-CE481)</f>
        <v/>
      </c>
      <c r="CI481" t="str">
        <f>IF(CE481="","SIN ESTADO",IF(CG481&lt;&gt;"","PAGA",IF(CF481&gt;0,"VENCIDA",IF(CF481&gt;=-5,"POR VENCER","AL DÍA"))))</f>
        <v>SIN ESTADO</v>
      </c>
      <c r="CK481" t="str">
        <f>IF(N($H481)&lt;14,"",IF(CE481="","",CE481+31))</f>
        <v/>
      </c>
      <c r="CL481" t="str">
        <f>IF(CK481="","",TODAY()-CK481)</f>
        <v/>
      </c>
      <c r="CO481" t="str">
        <f>IF(CK481="","SIN ESTADO",IF(CM481&lt;&gt;"","PAGA",IF(CL481&gt;0,"VENCIDA",IF(CL481&gt;=-5,"POR VENCER","AL DÍA"))))</f>
        <v>SIN ESTADO</v>
      </c>
      <c r="CQ481" t="str">
        <f>IF(N($H481)&lt;15,"",IF(CK481="","",CK481+31))</f>
        <v/>
      </c>
      <c r="CR481" t="str">
        <f>IF(CQ481="","",TODAY()-CQ481)</f>
        <v/>
      </c>
      <c r="CU481" t="str">
        <f>IF(CQ481="","SIN ESTADO",IF(CS481&lt;&gt;"","PAGA",IF(CR481&gt;0,"VENCIDA",IF(CR481&gt;=-5,"POR VENCER","AL DÍA"))))</f>
        <v>SIN ESTADO</v>
      </c>
      <c r="CW481" t="str">
        <f>IF(N($H481)&lt;16,"",IF(CQ481="","",CQ481+31))</f>
        <v/>
      </c>
      <c r="CX481" t="str">
        <f>IF(CW481="","",TODAY()-CW481)</f>
        <v/>
      </c>
      <c r="DA481" t="str">
        <f>IF(CW481="","SIN ESTADO",IF(CY481&lt;&gt;"","PAGA",IF(CX481&gt;0,"VENCIDA",IF(CX481&gt;=-5,"POR VENCER","AL DÍA"))))</f>
        <v>SIN ESTADO</v>
      </c>
      <c r="DC481" t="str">
        <f>IF(N($H481)&lt;17,"",IF(CW481="","",CW481+31))</f>
        <v/>
      </c>
      <c r="DD481" t="str">
        <f>IF(DC481="","",TODAY()-DC481)</f>
        <v/>
      </c>
      <c r="DG481" t="str">
        <f>IF(DC481="","SIN ESTADO",IF(DE481&lt;&gt;"","PAGA",IF(DD481&gt;0,"VENCIDA",IF(DD481&gt;=-5,"POR VENCER","AL DÍA"))))</f>
        <v>SIN ESTADO</v>
      </c>
      <c r="DI481" t="str">
        <f>IF(N($H481)&lt;18,"",IF(DC481="","",DC481+31))</f>
        <v/>
      </c>
      <c r="DJ481" t="str">
        <f>IF(DI481="","",TODAY()-DI481)</f>
        <v/>
      </c>
      <c r="DM481" t="str">
        <f>IF(DI481="","SIN ESTADO",IF(DK481&lt;&gt;"","PAGA",IF(DJ481&gt;0,"VENCIDA",IF(DJ481&gt;=-5,"POR VENCER","AL DÍA"))))</f>
        <v>SIN ESTADO</v>
      </c>
      <c r="DO481" t="str">
        <f>IF(N($H481)&lt;19,"",IF(DI481="","",DI481+31))</f>
        <v/>
      </c>
      <c r="DP481" t="str">
        <f>IF(DO481="","",TODAY()-DO481)</f>
        <v/>
      </c>
      <c r="DS481" t="str">
        <f>IF(DO481="","SIN ESTADO",IF(DQ481&lt;&gt;"","PAGA",IF(DP481&gt;0,"VENCIDA",IF(DP481&gt;=-5,"POR VENCER","AL DÍA"))))</f>
        <v>SIN ESTADO</v>
      </c>
      <c r="DU481" t="str">
        <f>IF(N($H481)&lt;20,"",IF(DO481="","",DO481+31))</f>
        <v/>
      </c>
      <c r="DV481" t="str">
        <f>IF(DU481="","",TODAY()-DU481)</f>
        <v/>
      </c>
      <c r="DY481" t="str">
        <f>IF(DU481="","SIN ESTADO",IF(DW481&lt;&gt;"","PAGA",IF(DV481&gt;0,"VENCIDA",IF(DV481&gt;=-5,"POR VENCER","AL DÍA"))))</f>
        <v>SIN ESTADO</v>
      </c>
      <c r="EA481" t="str">
        <f>IF(N($H481)&lt;21,"",IF(DU481="","",DU481+31))</f>
        <v/>
      </c>
      <c r="EB481" t="str">
        <f>IF(EA481="","",TODAY()-EA481)</f>
        <v/>
      </c>
      <c r="EE481" t="str">
        <f>IF(EA481="","SIN ESTADO",IF(EC481&lt;&gt;"","PAGA",IF(EB481&gt;0,"VENCIDA",IF(EB481&gt;=-5,"POR VENCER","AL DÍA"))))</f>
        <v>SIN ESTADO</v>
      </c>
      <c r="EG481" t="str">
        <f>IF(N($H481)&lt;22,"",IF(EA481="","",EA481+31))</f>
        <v/>
      </c>
      <c r="EH481" t="str">
        <f>IF(EG481="","",TODAY()-EG481)</f>
        <v/>
      </c>
      <c r="EK481" t="str">
        <f>IF(EG481="","SIN ESTADO",IF(EI481&lt;&gt;"","PAGA",IF(EH481&gt;0,"VENCIDA",IF(EH481&gt;=-5,"POR VENCER","AL DÍA"))))</f>
        <v>SIN ESTADO</v>
      </c>
      <c r="EM481" t="str">
        <f>IF(N($H481)&lt;23,"",IF(EG481="","",EG481+31))</f>
        <v/>
      </c>
      <c r="EN481" t="str">
        <f>IF(EM481="","",TODAY()-EM481)</f>
        <v/>
      </c>
      <c r="EQ481" t="str">
        <f>IF(EM481="","SIN ESTADO",IF(EO481&lt;&gt;"","PAGA",IF(EN481&gt;0,"VENCIDA",IF(EN481&gt;=-5,"POR VENCER","AL DÍA"))))</f>
        <v>SIN ESTADO</v>
      </c>
      <c r="ES481" t="str">
        <f>IF(N($H481)&lt;24,"",IF(EM481="","",EM481+31))</f>
        <v/>
      </c>
      <c r="ET481" t="str">
        <f>IF(ES481="","",TODAY()-ES481)</f>
        <v/>
      </c>
      <c r="EW481" t="str">
        <f>IF(ES481="","SIN ESTADO",IF(EU481&lt;&gt;"","PAGA",IF(ET481&gt;0,"VENCIDA",IF(ET481&gt;=-5,"POR VENCER","AL DÍA"))))</f>
        <v>SIN ESTADO</v>
      </c>
      <c r="EY481" t="str">
        <f>IF(N($H481)&lt;25,"",IF(ES481="","",ES481+31))</f>
        <v/>
      </c>
      <c r="EZ481" t="str">
        <f>IF(EY481="","",TODAY()-EY481)</f>
        <v/>
      </c>
      <c r="FC481" t="str">
        <f>IF(EY481="","SIN ESTADO",IF(FA481&lt;&gt;"","PAGA",IF(EZ481&gt;0,"VENCIDA",IF(EZ481&gt;=-5,"POR VENCER","AL DÍA"))))</f>
        <v>SIN ESTADO</v>
      </c>
      <c r="FE481" t="str">
        <f>IF(N($H481)&lt;26,"",IF(EY481="","",EY481+31))</f>
        <v/>
      </c>
      <c r="FF481" t="str">
        <f>IF(FE481="","",TODAY()-FE481)</f>
        <v/>
      </c>
      <c r="FI481" t="str">
        <f>IF(FE481="","SIN ESTADO",IF(FG481&lt;&gt;"","PAGA",IF(FF481&gt;0,"VENCIDA",IF(FF481&gt;=-5,"POR VENCER","AL DÍA"))))</f>
        <v>SIN ESTADO</v>
      </c>
      <c r="FK481" t="str">
        <f>IF(N($H481)&lt;27,"",IF(FE481="","",FE481+31))</f>
        <v/>
      </c>
      <c r="FL481" t="str">
        <f>IF(FK481="","",TODAY()-FK481)</f>
        <v/>
      </c>
      <c r="FO481" t="str">
        <f>IF(FK481="","SIN ESTADO",IF(FM481&lt;&gt;"","PAGA",IF(FL481&gt;0,"VENCIDA",IF(FL481&gt;=-5,"POR VENCER","AL DÍA"))))</f>
        <v>SIN ESTADO</v>
      </c>
      <c r="FQ481" t="str">
        <f>IF(N($H481)&lt;28,"",IF(FK481="","",FK481+31))</f>
        <v/>
      </c>
      <c r="FR481" t="str">
        <f>IF(FQ481="","",TODAY()-FQ481)</f>
        <v/>
      </c>
      <c r="FU481" t="str">
        <f>IF(FQ481="","SIN ESTADO",IF(FS481&lt;&gt;"","PAGA",IF(FR481&gt;0,"VENCIDA",IF(FR481&gt;=-5,"POR VENCER","AL DÍA"))))</f>
        <v>SIN ESTADO</v>
      </c>
      <c r="FW481" t="str">
        <f>IF(N($H481)&lt;29,"",IF(FQ481="","",FQ481+31))</f>
        <v/>
      </c>
      <c r="FX481" t="str">
        <f>IF(FW481="","",TODAY()-FW481)</f>
        <v/>
      </c>
      <c r="GA481" t="str">
        <f>IF(FW481="","SIN ESTADO",IF(FY481&lt;&gt;"","PAGA",IF(FX481&gt;0,"VENCIDA",IF(FX481&gt;=-5,"POR VENCER","AL DÍA"))))</f>
        <v>SIN ESTADO</v>
      </c>
      <c r="GC481" t="str">
        <f>IF(N($H481)&lt;30,"",IF(FW481="","",FW481+31))</f>
        <v/>
      </c>
      <c r="GD481" t="str">
        <f>IF(GC481="","",TODAY()-GC481)</f>
        <v/>
      </c>
      <c r="GG481" t="str">
        <f>IF(GC481="","SIN ESTADO",IF(GE481&lt;&gt;"","PAGA",IF(GD481&gt;0,"VENCIDA",IF(GD481&gt;=-5,"POR VENCER","AL DÍA"))))</f>
        <v>SIN ESTADO</v>
      </c>
      <c r="GI481" t="str">
        <f>IF(N($H481)&lt;31,"",IF(GC481="","",GC481+31))</f>
        <v/>
      </c>
      <c r="GJ481" t="str">
        <f>IF(GI481="","",TODAY()-GI481)</f>
        <v/>
      </c>
      <c r="GM481" t="str">
        <f>IF(GI481="","SIN ESTADO",IF(GK481&lt;&gt;"","PAGA",IF(GJ481&gt;0,"VENCIDA",IF(GJ481&gt;=-5,"POR VENCER","AL DÍA"))))</f>
        <v>SIN ESTADO</v>
      </c>
      <c r="GO481" t="str">
        <f>IF(N($H481)&lt;32,"",IF(GI481="","",GI481+31))</f>
        <v/>
      </c>
      <c r="GP481" t="str">
        <f>IF(GO481="","",TODAY()-GO481)</f>
        <v/>
      </c>
      <c r="GS481" t="str">
        <f>IF(GO481="","SIN ESTADO",IF(GQ481&lt;&gt;"","PAGA",IF(GP481&gt;0,"VENCIDA",IF(GP481&gt;=-5,"POR VENCER","AL DÍA"))))</f>
        <v>SIN ESTADO</v>
      </c>
      <c r="GU481" t="str">
        <f>IF(N($H481)&lt;33,"",IF(GO481="","",GO481+31))</f>
        <v/>
      </c>
      <c r="GV481" t="str">
        <f>IF(GU481="","",TODAY()-GU481)</f>
        <v/>
      </c>
      <c r="GY481" t="str">
        <f>IF(GU481="","SIN ESTADO",IF(GW481&lt;&gt;"","PAGA",IF(GV481&gt;0,"VENCIDA",IF(GV481&gt;=-5,"POR VENCER","AL DÍA"))))</f>
        <v>SIN ESTADO</v>
      </c>
      <c r="HA481" t="str">
        <f>IF(N($H481)&lt;34,"",IF(GU481="","",GU481+31))</f>
        <v/>
      </c>
      <c r="HB481" t="str">
        <f>IF(HA481="","",TODAY()-HA481)</f>
        <v/>
      </c>
      <c r="HE481" t="str">
        <f>IF(HA481="","SIN ESTADO",IF(HC481&lt;&gt;"","PAGA",IF(HB481&gt;0,"VENCIDA",IF(HB481&gt;=-5,"POR VENCER","AL DÍA"))))</f>
        <v>SIN ESTADO</v>
      </c>
      <c r="HG481" t="str">
        <f>IF(N($H481)&lt;35,"",IF(HA481="","",HA481+31))</f>
        <v/>
      </c>
      <c r="HH481" t="str">
        <f>IF(HG481="","",TODAY()-HG481)</f>
        <v/>
      </c>
      <c r="HK481" t="str">
        <f>IF(HG481="","SIN ESTADO",IF(HI481&lt;&gt;"","PAGA",IF(HH481&gt;0,"VENCIDA",IF(HH481&gt;=-5,"POR VENCER","AL DÍA"))))</f>
        <v>SIN ESTADO</v>
      </c>
      <c r="HM481" t="str">
        <f>IF(N($H481)&lt;36,"",IF(HG481="","",HG481+31))</f>
        <v/>
      </c>
      <c r="HN481" t="str">
        <f>IF(HM481="","",TODAY()-HM481)</f>
        <v/>
      </c>
      <c r="HQ481" t="str">
        <f>IF(HM481="","SIN ESTADO",IF(HO481&lt;&gt;"","PAGA",IF(HN481&gt;0,"VENCIDA",IF(HN481&gt;=-5,"POR VENCER","AL DÍA"))))</f>
        <v>SIN ESTADO</v>
      </c>
      <c r="HS481">
        <f>N481+T481+Z481+AF481+AL481+AR481+AX481+BD481+BJ481+BP481+BV481+CB481+CH481+CN481+CT481+CZ481+DF481+DL481+DR481+DX481+ED481+EJ481+EP481+EV481+FB481+FH481+FN481+FT481+FZ481+GF481+GL481+GR481+GX481+HD481+HJ481+HP481</f>
        <v>0</v>
      </c>
      <c r="HU481">
        <f>IFERROR(N($J481),0)</f>
        <v>0</v>
      </c>
      <c r="HW481">
        <f>SUMPRODUCT((MOD(COLUMN($M481:$HR481)-COLUMN($M481),6)=0)*ISNUMBER($M481:$HR481)*($M481:$HR481&gt;=RESUMEN!$C$26)*($M481:$HR481&lt;=RESUMEN!$C$27)*IFERROR(N($N481:$HS481),0))</f>
        <v>0</v>
      </c>
      <c r="HX481">
        <f>SUMPRODUCT((MOD(COLUMN($M481:$HR481)-COLUMN($M481),6)=0)*ISNUMBER($M481:$HR481)*($M481:$HR481&gt;=RESUMEN!$C$26)*($M481:$HR481&lt;=RESUMEN!$C$27))</f>
        <v>0</v>
      </c>
    </row>
    <row r="482">
      <c r="B482">
        <f>VENTAS!A481</f>
        <v>479</v>
      </c>
      <c r="C482" t="str">
        <f>VENTAS!B481</f>
        <v xml:space="preserve">LC2 - 44 - 10 </v>
      </c>
      <c r="D482" t="str">
        <f>VENTAS!C481</f>
        <v>VENDIDO</v>
      </c>
      <c r="E482">
        <f>VENTAS!D481</f>
        <v>28000000</v>
      </c>
      <c r="F482">
        <f>VENTAS!J481</f>
        <v>24000000</v>
      </c>
      <c r="G482">
        <f>VENTAS!F481</f>
        <v>46136</v>
      </c>
      <c r="H482">
        <f>VENTAS!K481</f>
        <v>24</v>
      </c>
      <c r="I482" t="str">
        <f>VENTAS!M481</f>
        <v>18 DE CADA MES</v>
      </c>
      <c r="J482">
        <f>VENTAS!L481</f>
        <v>1000000</v>
      </c>
      <c r="K482">
        <f>IF(N($H482)&lt;1,"",$G482+31)</f>
        <v>46167</v>
      </c>
      <c r="L482">
        <f>IF(K482="","",TODAY()-K482)</f>
        <v>151</v>
      </c>
      <c r="M482">
        <v>46160</v>
      </c>
      <c r="N482">
        <v>2000000</v>
      </c>
      <c r="O482" t="str">
        <f>IF(K482="","SIN ESTADO",IF(M482&lt;&gt;"","PAGA",IF(L482&gt;0,"VENCIDA",IF(L482&gt;=-5,"POR VENCER","AL DÍA"))))</f>
        <v>PAGA</v>
      </c>
      <c r="P482" t="str">
        <v>TRANSFERENCIA</v>
      </c>
      <c r="Q482">
        <f>IF(N($H482)&lt;2,"",IF(K482="","",K482+31))</f>
        <v>46198</v>
      </c>
      <c r="R482">
        <f>IF(Q482="","",TODAY()-Q482)</f>
        <v>120</v>
      </c>
      <c r="S482">
        <v>46191</v>
      </c>
      <c r="T482">
        <v>1000000</v>
      </c>
      <c r="U482" t="str">
        <f>IF(Q482="","SIN ESTADO",IF(S482&lt;&gt;"","PAGA",IF(R482&gt;0,"VENCIDA",IF(R482&gt;=-5,"POR VENCER","AL DÍA"))))</f>
        <v>PAGA</v>
      </c>
      <c r="V482" t="str">
        <v>TRANSFERENCIA</v>
      </c>
      <c r="W482">
        <f>IF(N($H482)&lt;3,"",IF(Q482="","",Q482+31))</f>
        <v>46229</v>
      </c>
      <c r="X482">
        <f>IF(W482="","",TODAY()-W482)</f>
        <v>89</v>
      </c>
      <c r="Y482">
        <v>46221</v>
      </c>
      <c r="Z482">
        <v>2000000</v>
      </c>
      <c r="AA482" t="str">
        <f>IF(W482="","SIN ESTADO",IF(Y482&lt;&gt;"","PAGA",IF(X482&gt;0,"VENCIDA",IF(X482&gt;=-5,"POR VENCER","AL DÍA"))))</f>
        <v>PAGA</v>
      </c>
      <c r="AB482" t="str">
        <v>TRANSFERENCIA</v>
      </c>
      <c r="AC482">
        <f>IF(N($H482)&lt;4,"",IF(W482="","",W482+31))</f>
        <v>46260</v>
      </c>
      <c r="AD482">
        <f>IF(AC482="","",TODAY()-AC482)</f>
        <v>58</v>
      </c>
      <c r="AE482">
        <v>46252</v>
      </c>
      <c r="AF482">
        <v>1000000</v>
      </c>
      <c r="AG482" t="str">
        <f>IF(AC482="","SIN ESTADO",IF(AE482&lt;&gt;"","PAGA",IF(AD482&gt;0,"VENCIDA",IF(AD482&gt;=-5,"POR VENCER","AL DÍA"))))</f>
        <v>PAGA</v>
      </c>
      <c r="AH482" t="str">
        <v>TRANSFERENCIA</v>
      </c>
      <c r="AI482">
        <f>IF(N($H482)&lt;5,"",IF(AC482="","",AC482+31))</f>
        <v>46291</v>
      </c>
      <c r="AJ482">
        <f>IF(AI482="","",TODAY()-AI482)</f>
        <v>27</v>
      </c>
      <c r="AK482">
        <v>46283</v>
      </c>
      <c r="AL482">
        <v>1000000</v>
      </c>
      <c r="AM482" t="str">
        <f>IF(AI482="","SIN ESTADO",IF(AK482&lt;&gt;"","PAGA",IF(AJ482&gt;0,"VENCIDA",IF(AJ482&gt;=-5,"POR VENCER","AL DÍA"))))</f>
        <v>PAGA</v>
      </c>
      <c r="AN482" t="str">
        <v>TRANSFERENCIA</v>
      </c>
      <c r="AO482">
        <f>IF(N($H482)&lt;6,"",IF(AI482="","",AI482+31))</f>
        <v>46322</v>
      </c>
      <c r="AP482">
        <f>IF(AO482="","",TODAY()-AO482)</f>
        <v>-4</v>
      </c>
      <c r="AS482" t="str">
        <f>IF(AO482="","SIN ESTADO",IF(AQ482&lt;&gt;"","PAGA",IF(AP482&gt;0,"VENCIDA",IF(AP482&gt;=-5,"POR VENCER","AL DÍA"))))</f>
        <v>POR VENCER</v>
      </c>
      <c r="AU482">
        <f>IF(N($H482)&lt;7,"",IF(AO482="","",AO482+31))</f>
        <v>46353</v>
      </c>
      <c r="AV482">
        <f>IF(AU482="","",TODAY()-AU482)</f>
        <v>-35</v>
      </c>
      <c r="AY482" t="str">
        <f>IF(AU482="","SIN ESTADO",IF(AW482&lt;&gt;"","PAGA",IF(AV482&gt;0,"VENCIDA",IF(AV482&gt;=-5,"POR VENCER","AL DÍA"))))</f>
        <v>AL DÍA</v>
      </c>
      <c r="BA482">
        <f>IF(N($H482)&lt;8,"",IF(AU482="","",AU482+31))</f>
        <v>46384</v>
      </c>
      <c r="BB482">
        <f>IF(BA482="","",TODAY()-BA482)</f>
        <v>-66</v>
      </c>
      <c r="BE482" t="str">
        <f>IF(BA482="","SIN ESTADO",IF(BC482&lt;&gt;"","PAGA",IF(BB482&gt;0,"VENCIDA",IF(BB482&gt;=-5,"POR VENCER","AL DÍA"))))</f>
        <v>AL DÍA</v>
      </c>
      <c r="BG482">
        <f>IF(N($H482)&lt;9,"",IF(BA482="","",BA482+31))</f>
        <v>46415</v>
      </c>
      <c r="BH482">
        <f>IF(BG482="","",TODAY()-BG482)</f>
        <v>-97</v>
      </c>
      <c r="BK482" t="str">
        <f>IF(BG482="","SIN ESTADO",IF(BI482&lt;&gt;"","PAGA",IF(BH482&gt;0,"VENCIDA",IF(BH482&gt;=-5,"POR VENCER","AL DÍA"))))</f>
        <v>AL DÍA</v>
      </c>
      <c r="BM482">
        <f>IF(N($H482)&lt;10,"",IF(BG482="","",BG482+31))</f>
        <v>46446</v>
      </c>
      <c r="BN482">
        <f>IF(BM482="","",TODAY()-BM482)</f>
        <v>-128</v>
      </c>
      <c r="BQ482" t="str">
        <f>IF(BM482="","SIN ESTADO",IF(BO482&lt;&gt;"","PAGA",IF(BN482&gt;0,"VENCIDA",IF(BN482&gt;=-5,"POR VENCER","AL DÍA"))))</f>
        <v>AL DÍA</v>
      </c>
      <c r="BS482">
        <f>IF(N($H482)&lt;11,"",IF(BM482="","",BM482+31))</f>
        <v>46477</v>
      </c>
      <c r="BT482">
        <f>IF(BS482="","",TODAY()-BS482)</f>
        <v>-159</v>
      </c>
      <c r="BW482" t="str">
        <f>IF(BS482="","SIN ESTADO",IF(BU482&lt;&gt;"","PAGA",IF(BT482&gt;0,"VENCIDA",IF(BT482&gt;=-5,"POR VENCER","AL DÍA"))))</f>
        <v>AL DÍA</v>
      </c>
      <c r="BY482">
        <f>IF(N($H482)&lt;12,"",IF(BS482="","",BS482+31))</f>
        <v>46508</v>
      </c>
      <c r="BZ482">
        <f>IF(BY482="","",TODAY()-BY482)</f>
        <v>-190</v>
      </c>
      <c r="CC482" t="str">
        <f>IF(BY482="","SIN ESTADO",IF(CA482&lt;&gt;"","PAGA",IF(BZ482&gt;0,"VENCIDA",IF(BZ482&gt;=-5,"POR VENCER","AL DÍA"))))</f>
        <v>AL DÍA</v>
      </c>
      <c r="CE482">
        <f>IF(N($H482)&lt;13,"",IF(BY482="","",BY482+31))</f>
        <v>46539</v>
      </c>
      <c r="CF482">
        <f>IF(CE482="","",TODAY()-CE482)</f>
        <v>-221</v>
      </c>
      <c r="CI482" t="str">
        <f>IF(CE482="","SIN ESTADO",IF(CG482&lt;&gt;"","PAGA",IF(CF482&gt;0,"VENCIDA",IF(CF482&gt;=-5,"POR VENCER","AL DÍA"))))</f>
        <v>AL DÍA</v>
      </c>
      <c r="CK482">
        <f>IF(N($H482)&lt;14,"",IF(CE482="","",CE482+31))</f>
        <v>46570</v>
      </c>
      <c r="CL482">
        <f>IF(CK482="","",TODAY()-CK482)</f>
        <v>-252</v>
      </c>
      <c r="CO482" t="str">
        <f>IF(CK482="","SIN ESTADO",IF(CM482&lt;&gt;"","PAGA",IF(CL482&gt;0,"VENCIDA",IF(CL482&gt;=-5,"POR VENCER","AL DÍA"))))</f>
        <v>AL DÍA</v>
      </c>
      <c r="CQ482">
        <f>IF(N($H482)&lt;15,"",IF(CK482="","",CK482+31))</f>
        <v>46601</v>
      </c>
      <c r="CR482">
        <f>IF(CQ482="","",TODAY()-CQ482)</f>
        <v>-283</v>
      </c>
      <c r="CU482" t="str">
        <f>IF(CQ482="","SIN ESTADO",IF(CS482&lt;&gt;"","PAGA",IF(CR482&gt;0,"VENCIDA",IF(CR482&gt;=-5,"POR VENCER","AL DÍA"))))</f>
        <v>AL DÍA</v>
      </c>
      <c r="CW482">
        <f>IF(N($H482)&lt;16,"",IF(CQ482="","",CQ482+31))</f>
        <v>46632</v>
      </c>
      <c r="CX482">
        <f>IF(CW482="","",TODAY()-CW482)</f>
        <v>-314</v>
      </c>
      <c r="DA482" t="str">
        <f>IF(CW482="","SIN ESTADO",IF(CY482&lt;&gt;"","PAGA",IF(CX482&gt;0,"VENCIDA",IF(CX482&gt;=-5,"POR VENCER","AL DÍA"))))</f>
        <v>AL DÍA</v>
      </c>
      <c r="DC482">
        <f>IF(N($H482)&lt;17,"",IF(CW482="","",CW482+31))</f>
        <v>46663</v>
      </c>
      <c r="DD482">
        <f>IF(DC482="","",TODAY()-DC482)</f>
        <v>-345</v>
      </c>
      <c r="DG482" t="str">
        <f>IF(DC482="","SIN ESTADO",IF(DE482&lt;&gt;"","PAGA",IF(DD482&gt;0,"VENCIDA",IF(DD482&gt;=-5,"POR VENCER","AL DÍA"))))</f>
        <v>AL DÍA</v>
      </c>
      <c r="DI482">
        <f>IF(N($H482)&lt;18,"",IF(DC482="","",DC482+31))</f>
        <v>46694</v>
      </c>
      <c r="DJ482">
        <f>IF(DI482="","",TODAY()-DI482)</f>
        <v>-376</v>
      </c>
      <c r="DM482" t="str">
        <f>IF(DI482="","SIN ESTADO",IF(DK482&lt;&gt;"","PAGA",IF(DJ482&gt;0,"VENCIDA",IF(DJ482&gt;=-5,"POR VENCER","AL DÍA"))))</f>
        <v>AL DÍA</v>
      </c>
      <c r="DO482">
        <f>IF(N($H482)&lt;19,"",IF(DI482="","",DI482+31))</f>
        <v>46725</v>
      </c>
      <c r="DP482">
        <f>IF(DO482="","",TODAY()-DO482)</f>
        <v>-407</v>
      </c>
      <c r="DS482" t="str">
        <f>IF(DO482="","SIN ESTADO",IF(DQ482&lt;&gt;"","PAGA",IF(DP482&gt;0,"VENCIDA",IF(DP482&gt;=-5,"POR VENCER","AL DÍA"))))</f>
        <v>AL DÍA</v>
      </c>
      <c r="DU482">
        <f>IF(N($H482)&lt;20,"",IF(DO482="","",DO482+31))</f>
        <v>46756</v>
      </c>
      <c r="DV482">
        <f>IF(DU482="","",TODAY()-DU482)</f>
        <v>-438</v>
      </c>
      <c r="DY482" t="str">
        <f>IF(DU482="","SIN ESTADO",IF(DW482&lt;&gt;"","PAGA",IF(DV482&gt;0,"VENCIDA",IF(DV482&gt;=-5,"POR VENCER","AL DÍA"))))</f>
        <v>AL DÍA</v>
      </c>
      <c r="EA482">
        <f>IF(N($H482)&lt;21,"",IF(DU482="","",DU482+31))</f>
        <v>46787</v>
      </c>
      <c r="EB482">
        <f>IF(EA482="","",TODAY()-EA482)</f>
        <v>-469</v>
      </c>
      <c r="EE482" t="str">
        <f>IF(EA482="","SIN ESTADO",IF(EC482&lt;&gt;"","PAGA",IF(EB482&gt;0,"VENCIDA",IF(EB482&gt;=-5,"POR VENCER","AL DÍA"))))</f>
        <v>AL DÍA</v>
      </c>
      <c r="EG482">
        <f>IF(N($H482)&lt;22,"",IF(EA482="","",EA482+31))</f>
        <v>46818</v>
      </c>
      <c r="EH482">
        <f>IF(EG482="","",TODAY()-EG482)</f>
        <v>-500</v>
      </c>
      <c r="EK482" t="str">
        <f>IF(EG482="","SIN ESTADO",IF(EI482&lt;&gt;"","PAGA",IF(EH482&gt;0,"VENCIDA",IF(EH482&gt;=-5,"POR VENCER","AL DÍA"))))</f>
        <v>AL DÍA</v>
      </c>
      <c r="EM482">
        <f>IF(N($H482)&lt;23,"",IF(EG482="","",EG482+31))</f>
        <v>46849</v>
      </c>
      <c r="EN482">
        <f>IF(EM482="","",TODAY()-EM482)</f>
        <v>-531</v>
      </c>
      <c r="EQ482" t="str">
        <f>IF(EM482="","SIN ESTADO",IF(EO482&lt;&gt;"","PAGA",IF(EN482&gt;0,"VENCIDA",IF(EN482&gt;=-5,"POR VENCER","AL DÍA"))))</f>
        <v>AL DÍA</v>
      </c>
      <c r="ES482">
        <f>IF(N($H482)&lt;24,"",IF(EM482="","",EM482+31))</f>
        <v>46880</v>
      </c>
      <c r="ET482">
        <f>IF(ES482="","",TODAY()-ES482)</f>
        <v>-562</v>
      </c>
      <c r="EW482" t="str">
        <f>IF(ES482="","SIN ESTADO",IF(EU482&lt;&gt;"","PAGA",IF(ET482&gt;0,"VENCIDA",IF(ET482&gt;=-5,"POR VENCER","AL DÍA"))))</f>
        <v>AL DÍA</v>
      </c>
      <c r="EY482" t="str">
        <f>IF(N($H482)&lt;25,"",IF(ES482="","",ES482+31))</f>
        <v/>
      </c>
      <c r="EZ482" t="str">
        <f>IF(EY482="","",TODAY()-EY482)</f>
        <v/>
      </c>
      <c r="FC482" t="str">
        <f>IF(EY482="","SIN ESTADO",IF(FA482&lt;&gt;"","PAGA",IF(EZ482&gt;0,"VENCIDA",IF(EZ482&gt;=-5,"POR VENCER","AL DÍA"))))</f>
        <v>SIN ESTADO</v>
      </c>
      <c r="FE482" t="str">
        <f>IF(N($H482)&lt;26,"",IF(EY482="","",EY482+31))</f>
        <v/>
      </c>
      <c r="FF482" t="str">
        <f>IF(FE482="","",TODAY()-FE482)</f>
        <v/>
      </c>
      <c r="FI482" t="str">
        <f>IF(FE482="","SIN ESTADO",IF(FG482&lt;&gt;"","PAGA",IF(FF482&gt;0,"VENCIDA",IF(FF482&gt;=-5,"POR VENCER","AL DÍA"))))</f>
        <v>SIN ESTADO</v>
      </c>
      <c r="FK482" t="str">
        <f>IF(N($H482)&lt;27,"",IF(FE482="","",FE482+31))</f>
        <v/>
      </c>
      <c r="FL482" t="str">
        <f>IF(FK482="","",TODAY()-FK482)</f>
        <v/>
      </c>
      <c r="FO482" t="str">
        <f>IF(FK482="","SIN ESTADO",IF(FM482&lt;&gt;"","PAGA",IF(FL482&gt;0,"VENCIDA",IF(FL482&gt;=-5,"POR VENCER","AL DÍA"))))</f>
        <v>SIN ESTADO</v>
      </c>
      <c r="FQ482" t="str">
        <f>IF(N($H482)&lt;28,"",IF(FK482="","",FK482+31))</f>
        <v/>
      </c>
      <c r="FR482" t="str">
        <f>IF(FQ482="","",TODAY()-FQ482)</f>
        <v/>
      </c>
      <c r="FU482" t="str">
        <f>IF(FQ482="","SIN ESTADO",IF(FS482&lt;&gt;"","PAGA",IF(FR482&gt;0,"VENCIDA",IF(FR482&gt;=-5,"POR VENCER","AL DÍA"))))</f>
        <v>SIN ESTADO</v>
      </c>
      <c r="FW482" t="str">
        <f>IF(N($H482)&lt;29,"",IF(FQ482="","",FQ482+31))</f>
        <v/>
      </c>
      <c r="FX482" t="str">
        <f>IF(FW482="","",TODAY()-FW482)</f>
        <v/>
      </c>
      <c r="GA482" t="str">
        <f>IF(FW482="","SIN ESTADO",IF(FY482&lt;&gt;"","PAGA",IF(FX482&gt;0,"VENCIDA",IF(FX482&gt;=-5,"POR VENCER","AL DÍA"))))</f>
        <v>SIN ESTADO</v>
      </c>
      <c r="GC482" t="str">
        <f>IF(N($H482)&lt;30,"",IF(FW482="","",FW482+31))</f>
        <v/>
      </c>
      <c r="GD482" t="str">
        <f>IF(GC482="","",TODAY()-GC482)</f>
        <v/>
      </c>
      <c r="GG482" t="str">
        <f>IF(GC482="","SIN ESTADO",IF(GE482&lt;&gt;"","PAGA",IF(GD482&gt;0,"VENCIDA",IF(GD482&gt;=-5,"POR VENCER","AL DÍA"))))</f>
        <v>SIN ESTADO</v>
      </c>
      <c r="GI482" t="str">
        <f>IF(N($H482)&lt;31,"",IF(GC482="","",GC482+31))</f>
        <v/>
      </c>
      <c r="GJ482" t="str">
        <f>IF(GI482="","",TODAY()-GI482)</f>
        <v/>
      </c>
      <c r="GM482" t="str">
        <f>IF(GI482="","SIN ESTADO",IF(GK482&lt;&gt;"","PAGA",IF(GJ482&gt;0,"VENCIDA",IF(GJ482&gt;=-5,"POR VENCER","AL DÍA"))))</f>
        <v>SIN ESTADO</v>
      </c>
      <c r="GO482" t="str">
        <f>IF(N($H482)&lt;32,"",IF(GI482="","",GI482+31))</f>
        <v/>
      </c>
      <c r="GP482" t="str">
        <f>IF(GO482="","",TODAY()-GO482)</f>
        <v/>
      </c>
      <c r="GS482" t="str">
        <f>IF(GO482="","SIN ESTADO",IF(GQ482&lt;&gt;"","PAGA",IF(GP482&gt;0,"VENCIDA",IF(GP482&gt;=-5,"POR VENCER","AL DÍA"))))</f>
        <v>SIN ESTADO</v>
      </c>
      <c r="GU482" t="str">
        <f>IF(N($H482)&lt;33,"",IF(GO482="","",GO482+31))</f>
        <v/>
      </c>
      <c r="GV482" t="str">
        <f>IF(GU482="","",TODAY()-GU482)</f>
        <v/>
      </c>
      <c r="GY482" t="str">
        <f>IF(GU482="","SIN ESTADO",IF(GW482&lt;&gt;"","PAGA",IF(GV482&gt;0,"VENCIDA",IF(GV482&gt;=-5,"POR VENCER","AL DÍA"))))</f>
        <v>SIN ESTADO</v>
      </c>
      <c r="HA482" t="str">
        <f>IF(N($H482)&lt;34,"",IF(GU482="","",GU482+31))</f>
        <v/>
      </c>
      <c r="HB482" t="str">
        <f>IF(HA482="","",TODAY()-HA482)</f>
        <v/>
      </c>
      <c r="HE482" t="str">
        <f>IF(HA482="","SIN ESTADO",IF(HC482&lt;&gt;"","PAGA",IF(HB482&gt;0,"VENCIDA",IF(HB482&gt;=-5,"POR VENCER","AL DÍA"))))</f>
        <v>SIN ESTADO</v>
      </c>
      <c r="HG482" t="str">
        <f>IF(N($H482)&lt;35,"",IF(HA482="","",HA482+31))</f>
        <v/>
      </c>
      <c r="HH482" t="str">
        <f>IF(HG482="","",TODAY()-HG482)</f>
        <v/>
      </c>
      <c r="HK482" t="str">
        <f>IF(HG482="","SIN ESTADO",IF(HI482&lt;&gt;"","PAGA",IF(HH482&gt;0,"VENCIDA",IF(HH482&gt;=-5,"POR VENCER","AL DÍA"))))</f>
        <v>SIN ESTADO</v>
      </c>
      <c r="HM482" t="str">
        <f>IF(N($H482)&lt;36,"",IF(HG482="","",HG482+31))</f>
        <v/>
      </c>
      <c r="HN482" t="str">
        <f>IF(HM482="","",TODAY()-HM482)</f>
        <v/>
      </c>
      <c r="HQ482" t="str">
        <f>IF(HM482="","SIN ESTADO",IF(HO482&lt;&gt;"","PAGA",IF(HN482&gt;0,"VENCIDA",IF(HN482&gt;=-5,"POR VENCER","AL DÍA"))))</f>
        <v>SIN ESTADO</v>
      </c>
      <c r="HS482">
        <f>N482+T482+Z482+AF482+AL482+AR482+AX482+BD482+BJ482+BP482+BV482+CB482+CH482+CN482+CT482+CZ482+DF482+DL482+DR482+DX482+ED482+EJ482+EP482+EV482+FB482+FH482+FN482+FT482+FZ482+GF482+GL482+GR482+GX482+HD482+HJ482+HP482</f>
        <v>7000000</v>
      </c>
      <c r="HU482">
        <f>IFERROR(N($J482),0)</f>
        <v>1000000</v>
      </c>
      <c r="HW482">
        <f>SUMPRODUCT((MOD(COLUMN($M482:$HR482)-COLUMN($M482),6)=0)*ISNUMBER($M482:$HR482)*($M482:$HR482&gt;=RESUMEN!$C$26)*($M482:$HR482&lt;=RESUMEN!$C$27)*IFERROR(N($N482:$HS482),0))</f>
        <v>2000000</v>
      </c>
      <c r="HX482">
        <f>SUMPRODUCT((MOD(COLUMN($M482:$HR482)-COLUMN($M482),6)=0)*ISNUMBER($M482:$HR482)*($M482:$HR482&gt;=RESUMEN!$C$26)*($M482:$HR482&lt;=RESUMEN!$C$27))</f>
        <v>1</v>
      </c>
    </row>
    <row r="483">
      <c r="B483">
        <f>VENTAS!A482</f>
        <v>480</v>
      </c>
      <c r="C483" t="str">
        <f>VENTAS!B482</f>
        <v xml:space="preserve">LC2 - 44 - 11 </v>
      </c>
      <c r="D483" t="str">
        <f>VENTAS!C482</f>
        <v>VENDIDO</v>
      </c>
      <c r="E483">
        <f>VENTAS!D482</f>
        <v>26000000</v>
      </c>
      <c r="F483">
        <v>26000000</v>
      </c>
      <c r="G483">
        <f>VENTAS!F482</f>
        <v>46095</v>
      </c>
      <c r="H483">
        <v>1</v>
      </c>
      <c r="I483" t="str">
        <f>VENTAS!M482</f>
        <v>-</v>
      </c>
      <c r="J483">
        <f>VENTAS!L482</f>
        <v>0</v>
      </c>
      <c r="K483">
        <f>IF(N($H483)&lt;1,"",$G483+31)</f>
        <v>46126</v>
      </c>
      <c r="L483">
        <f>IF(K483="","",TODAY()-K483)</f>
        <v>192</v>
      </c>
      <c r="O483" t="str">
        <f>IF(K483="","SIN ESTADO",IF(M483&lt;&gt;"","PAGA",IF(L483&gt;0,"VENCIDA",IF(L483&gt;=-5,"POR VENCER","AL DÍA"))))</f>
        <v>VENCIDA</v>
      </c>
      <c r="Q483" t="str">
        <f>IF(N($H483)&lt;2,"",IF(K483="","",K483+31))</f>
        <v/>
      </c>
      <c r="R483" t="str">
        <f>IF(Q483="","",TODAY()-Q483)</f>
        <v/>
      </c>
      <c r="U483" t="str">
        <f>IF(Q483="","SIN ESTADO",IF(S483&lt;&gt;"","PAGA",IF(R483&gt;0,"VENCIDA",IF(R483&gt;=-5,"POR VENCER","AL DÍA"))))</f>
        <v>SIN ESTADO</v>
      </c>
      <c r="W483" t="str">
        <f>IF(N($H483)&lt;3,"",IF(Q483="","",Q483+31))</f>
        <v/>
      </c>
      <c r="X483" t="str">
        <f>IF(W483="","",TODAY()-W483)</f>
        <v/>
      </c>
      <c r="AA483" t="str">
        <f>IF(W483="","SIN ESTADO",IF(Y483&lt;&gt;"","PAGA",IF(X483&gt;0,"VENCIDA",IF(X483&gt;=-5,"POR VENCER","AL DÍA"))))</f>
        <v>SIN ESTADO</v>
      </c>
      <c r="AC483" t="str">
        <f>IF(N($H483)&lt;4,"",IF(W483="","",W483+31))</f>
        <v/>
      </c>
      <c r="AD483" t="str">
        <f>IF(AC483="","",TODAY()-AC483)</f>
        <v/>
      </c>
      <c r="AG483" t="str">
        <f>IF(AC483="","SIN ESTADO",IF(AE483&lt;&gt;"","PAGA",IF(AD483&gt;0,"VENCIDA",IF(AD483&gt;=-5,"POR VENCER","AL DÍA"))))</f>
        <v>SIN ESTADO</v>
      </c>
      <c r="AI483" t="str">
        <f>IF(N($H483)&lt;5,"",IF(AC483="","",AC483+31))</f>
        <v/>
      </c>
      <c r="AJ483" t="str">
        <f>IF(AI483="","",TODAY()-AI483)</f>
        <v/>
      </c>
      <c r="AM483" t="str">
        <f>IF(AI483="","SIN ESTADO",IF(AK483&lt;&gt;"","PAGA",IF(AJ483&gt;0,"VENCIDA",IF(AJ483&gt;=-5,"POR VENCER","AL DÍA"))))</f>
        <v>SIN ESTADO</v>
      </c>
      <c r="AO483" t="str">
        <f>IF(N($H483)&lt;6,"",IF(AI483="","",AI483+31))</f>
        <v/>
      </c>
      <c r="AP483" t="str">
        <f>IF(AO483="","",TODAY()-AO483)</f>
        <v/>
      </c>
      <c r="AS483" t="str">
        <f>IF(AO483="","SIN ESTADO",IF(AQ483&lt;&gt;"","PAGA",IF(AP483&gt;0,"VENCIDA",IF(AP483&gt;=-5,"POR VENCER","AL DÍA"))))</f>
        <v>SIN ESTADO</v>
      </c>
      <c r="AU483" t="str">
        <f>IF(N($H483)&lt;7,"",IF(AO483="","",AO483+31))</f>
        <v/>
      </c>
      <c r="AV483" t="str">
        <f>IF(AU483="","",TODAY()-AU483)</f>
        <v/>
      </c>
      <c r="AY483" t="str">
        <f>IF(AU483="","SIN ESTADO",IF(AW483&lt;&gt;"","PAGA",IF(AV483&gt;0,"VENCIDA",IF(AV483&gt;=-5,"POR VENCER","AL DÍA"))))</f>
        <v>SIN ESTADO</v>
      </c>
      <c r="BA483" t="str">
        <f>IF(N($H483)&lt;8,"",IF(AU483="","",AU483+31))</f>
        <v/>
      </c>
      <c r="BB483" t="str">
        <f>IF(BA483="","",TODAY()-BA483)</f>
        <v/>
      </c>
      <c r="BE483" t="str">
        <f>IF(BA483="","SIN ESTADO",IF(BC483&lt;&gt;"","PAGA",IF(BB483&gt;0,"VENCIDA",IF(BB483&gt;=-5,"POR VENCER","AL DÍA"))))</f>
        <v>SIN ESTADO</v>
      </c>
      <c r="BG483" t="str">
        <f>IF(N($H483)&lt;9,"",IF(BA483="","",BA483+31))</f>
        <v/>
      </c>
      <c r="BH483" t="str">
        <f>IF(BG483="","",TODAY()-BG483)</f>
        <v/>
      </c>
      <c r="BK483" t="str">
        <f>IF(BG483="","SIN ESTADO",IF(BI483&lt;&gt;"","PAGA",IF(BH483&gt;0,"VENCIDA",IF(BH483&gt;=-5,"POR VENCER","AL DÍA"))))</f>
        <v>SIN ESTADO</v>
      </c>
      <c r="BM483" t="str">
        <f>IF(N($H483)&lt;10,"",IF(BG483="","",BG483+31))</f>
        <v/>
      </c>
      <c r="BN483" t="str">
        <f>IF(BM483="","",TODAY()-BM483)</f>
        <v/>
      </c>
      <c r="BQ483" t="str">
        <f>IF(BM483="","SIN ESTADO",IF(BO483&lt;&gt;"","PAGA",IF(BN483&gt;0,"VENCIDA",IF(BN483&gt;=-5,"POR VENCER","AL DÍA"))))</f>
        <v>SIN ESTADO</v>
      </c>
      <c r="BS483" t="str">
        <f>IF(N($H483)&lt;11,"",IF(BM483="","",BM483+31))</f>
        <v/>
      </c>
      <c r="BT483" t="str">
        <f>IF(BS483="","",TODAY()-BS483)</f>
        <v/>
      </c>
      <c r="BW483" t="str">
        <f>IF(BS483="","SIN ESTADO",IF(BU483&lt;&gt;"","PAGA",IF(BT483&gt;0,"VENCIDA",IF(BT483&gt;=-5,"POR VENCER","AL DÍA"))))</f>
        <v>SIN ESTADO</v>
      </c>
      <c r="BY483" t="str">
        <f>IF(N($H483)&lt;12,"",IF(BS483="","",BS483+31))</f>
        <v/>
      </c>
      <c r="BZ483" t="str">
        <f>IF(BY483="","",TODAY()-BY483)</f>
        <v/>
      </c>
      <c r="CC483" t="str">
        <f>IF(BY483="","SIN ESTADO",IF(CA483&lt;&gt;"","PAGA",IF(BZ483&gt;0,"VENCIDA",IF(BZ483&gt;=-5,"POR VENCER","AL DÍA"))))</f>
        <v>SIN ESTADO</v>
      </c>
      <c r="CE483" t="str">
        <f>IF(N($H483)&lt;13,"",IF(BY483="","",BY483+31))</f>
        <v/>
      </c>
      <c r="CF483" t="str">
        <f>IF(CE483="","",TODAY()-CE483)</f>
        <v/>
      </c>
      <c r="CI483" t="str">
        <f>IF(CE483="","SIN ESTADO",IF(CG483&lt;&gt;"","PAGA",IF(CF483&gt;0,"VENCIDA",IF(CF483&gt;=-5,"POR VENCER","AL DÍA"))))</f>
        <v>SIN ESTADO</v>
      </c>
      <c r="CK483" t="str">
        <f>IF(N($H483)&lt;14,"",IF(CE483="","",CE483+31))</f>
        <v/>
      </c>
      <c r="CL483" t="str">
        <f>IF(CK483="","",TODAY()-CK483)</f>
        <v/>
      </c>
      <c r="CO483" t="str">
        <f>IF(CK483="","SIN ESTADO",IF(CM483&lt;&gt;"","PAGA",IF(CL483&gt;0,"VENCIDA",IF(CL483&gt;=-5,"POR VENCER","AL DÍA"))))</f>
        <v>SIN ESTADO</v>
      </c>
      <c r="CQ483" t="str">
        <f>IF(N($H483)&lt;15,"",IF(CK483="","",CK483+31))</f>
        <v/>
      </c>
      <c r="CR483" t="str">
        <f>IF(CQ483="","",TODAY()-CQ483)</f>
        <v/>
      </c>
      <c r="CU483" t="str">
        <f>IF(CQ483="","SIN ESTADO",IF(CS483&lt;&gt;"","PAGA",IF(CR483&gt;0,"VENCIDA",IF(CR483&gt;=-5,"POR VENCER","AL DÍA"))))</f>
        <v>SIN ESTADO</v>
      </c>
      <c r="CW483" t="str">
        <f>IF(N($H483)&lt;16,"",IF(CQ483="","",CQ483+31))</f>
        <v/>
      </c>
      <c r="CX483" t="str">
        <f>IF(CW483="","",TODAY()-CW483)</f>
        <v/>
      </c>
      <c r="DA483" t="str">
        <f>IF(CW483="","SIN ESTADO",IF(CY483&lt;&gt;"","PAGA",IF(CX483&gt;0,"VENCIDA",IF(CX483&gt;=-5,"POR VENCER","AL DÍA"))))</f>
        <v>SIN ESTADO</v>
      </c>
      <c r="DC483" t="str">
        <f>IF(N($H483)&lt;17,"",IF(CW483="","",CW483+31))</f>
        <v/>
      </c>
      <c r="DD483" t="str">
        <f>IF(DC483="","",TODAY()-DC483)</f>
        <v/>
      </c>
      <c r="DG483" t="str">
        <f>IF(DC483="","SIN ESTADO",IF(DE483&lt;&gt;"","PAGA",IF(DD483&gt;0,"VENCIDA",IF(DD483&gt;=-5,"POR VENCER","AL DÍA"))))</f>
        <v>SIN ESTADO</v>
      </c>
      <c r="DI483" t="str">
        <f>IF(N($H483)&lt;18,"",IF(DC483="","",DC483+31))</f>
        <v/>
      </c>
      <c r="DJ483" t="str">
        <f>IF(DI483="","",TODAY()-DI483)</f>
        <v/>
      </c>
      <c r="DM483" t="str">
        <f>IF(DI483="","SIN ESTADO",IF(DK483&lt;&gt;"","PAGA",IF(DJ483&gt;0,"VENCIDA",IF(DJ483&gt;=-5,"POR VENCER","AL DÍA"))))</f>
        <v>SIN ESTADO</v>
      </c>
      <c r="DO483" t="str">
        <f>IF(N($H483)&lt;19,"",IF(DI483="","",DI483+31))</f>
        <v/>
      </c>
      <c r="DP483" t="str">
        <f>IF(DO483="","",TODAY()-DO483)</f>
        <v/>
      </c>
      <c r="DS483" t="str">
        <f>IF(DO483="","SIN ESTADO",IF(DQ483&lt;&gt;"","PAGA",IF(DP483&gt;0,"VENCIDA",IF(DP483&gt;=-5,"POR VENCER","AL DÍA"))))</f>
        <v>SIN ESTADO</v>
      </c>
      <c r="DU483" t="str">
        <f>IF(N($H483)&lt;20,"",IF(DO483="","",DO483+31))</f>
        <v/>
      </c>
      <c r="DV483" t="str">
        <f>IF(DU483="","",TODAY()-DU483)</f>
        <v/>
      </c>
      <c r="DY483" t="str">
        <f>IF(DU483="","SIN ESTADO",IF(DW483&lt;&gt;"","PAGA",IF(DV483&gt;0,"VENCIDA",IF(DV483&gt;=-5,"POR VENCER","AL DÍA"))))</f>
        <v>SIN ESTADO</v>
      </c>
      <c r="EA483" t="str">
        <f>IF(N($H483)&lt;21,"",IF(DU483="","",DU483+31))</f>
        <v/>
      </c>
      <c r="EB483" t="str">
        <f>IF(EA483="","",TODAY()-EA483)</f>
        <v/>
      </c>
      <c r="EE483" t="str">
        <f>IF(EA483="","SIN ESTADO",IF(EC483&lt;&gt;"","PAGA",IF(EB483&gt;0,"VENCIDA",IF(EB483&gt;=-5,"POR VENCER","AL DÍA"))))</f>
        <v>SIN ESTADO</v>
      </c>
      <c r="EG483" t="str">
        <f>IF(N($H483)&lt;22,"",IF(EA483="","",EA483+31))</f>
        <v/>
      </c>
      <c r="EH483" t="str">
        <f>IF(EG483="","",TODAY()-EG483)</f>
        <v/>
      </c>
      <c r="EK483" t="str">
        <f>IF(EG483="","SIN ESTADO",IF(EI483&lt;&gt;"","PAGA",IF(EH483&gt;0,"VENCIDA",IF(EH483&gt;=-5,"POR VENCER","AL DÍA"))))</f>
        <v>SIN ESTADO</v>
      </c>
      <c r="EM483" t="str">
        <f>IF(N($H483)&lt;23,"",IF(EG483="","",EG483+31))</f>
        <v/>
      </c>
      <c r="EN483" t="str">
        <f>IF(EM483="","",TODAY()-EM483)</f>
        <v/>
      </c>
      <c r="EQ483" t="str">
        <f>IF(EM483="","SIN ESTADO",IF(EO483&lt;&gt;"","PAGA",IF(EN483&gt;0,"VENCIDA",IF(EN483&gt;=-5,"POR VENCER","AL DÍA"))))</f>
        <v>SIN ESTADO</v>
      </c>
      <c r="ES483" t="str">
        <f>IF(N($H483)&lt;24,"",IF(EM483="","",EM483+31))</f>
        <v/>
      </c>
      <c r="ET483" t="str">
        <f>IF(ES483="","",TODAY()-ES483)</f>
        <v/>
      </c>
      <c r="EW483" t="str">
        <f>IF(ES483="","SIN ESTADO",IF(EU483&lt;&gt;"","PAGA",IF(ET483&gt;0,"VENCIDA",IF(ET483&gt;=-5,"POR VENCER","AL DÍA"))))</f>
        <v>SIN ESTADO</v>
      </c>
      <c r="EY483" t="str">
        <f>IF(N($H483)&lt;25,"",IF(ES483="","",ES483+31))</f>
        <v/>
      </c>
      <c r="EZ483" t="str">
        <f>IF(EY483="","",TODAY()-EY483)</f>
        <v/>
      </c>
      <c r="FC483" t="str">
        <f>IF(EY483="","SIN ESTADO",IF(FA483&lt;&gt;"","PAGA",IF(EZ483&gt;0,"VENCIDA",IF(EZ483&gt;=-5,"POR VENCER","AL DÍA"))))</f>
        <v>SIN ESTADO</v>
      </c>
      <c r="FE483" t="str">
        <f>IF(N($H483)&lt;26,"",IF(EY483="","",EY483+31))</f>
        <v/>
      </c>
      <c r="FF483" t="str">
        <f>IF(FE483="","",TODAY()-FE483)</f>
        <v/>
      </c>
      <c r="FI483" t="str">
        <f>IF(FE483="","SIN ESTADO",IF(FG483&lt;&gt;"","PAGA",IF(FF483&gt;0,"VENCIDA",IF(FF483&gt;=-5,"POR VENCER","AL DÍA"))))</f>
        <v>SIN ESTADO</v>
      </c>
      <c r="FK483" t="str">
        <f>IF(N($H483)&lt;27,"",IF(FE483="","",FE483+31))</f>
        <v/>
      </c>
      <c r="FL483" t="str">
        <f>IF(FK483="","",TODAY()-FK483)</f>
        <v/>
      </c>
      <c r="FO483" t="str">
        <f>IF(FK483="","SIN ESTADO",IF(FM483&lt;&gt;"","PAGA",IF(FL483&gt;0,"VENCIDA",IF(FL483&gt;=-5,"POR VENCER","AL DÍA"))))</f>
        <v>SIN ESTADO</v>
      </c>
      <c r="FQ483" t="str">
        <f>IF(N($H483)&lt;28,"",IF(FK483="","",FK483+31))</f>
        <v/>
      </c>
      <c r="FR483" t="str">
        <f>IF(FQ483="","",TODAY()-FQ483)</f>
        <v/>
      </c>
      <c r="FU483" t="str">
        <f>IF(FQ483="","SIN ESTADO",IF(FS483&lt;&gt;"","PAGA",IF(FR483&gt;0,"VENCIDA",IF(FR483&gt;=-5,"POR VENCER","AL DÍA"))))</f>
        <v>SIN ESTADO</v>
      </c>
      <c r="FW483" t="str">
        <f>IF(N($H483)&lt;29,"",IF(FQ483="","",FQ483+31))</f>
        <v/>
      </c>
      <c r="FX483" t="str">
        <f>IF(FW483="","",TODAY()-FW483)</f>
        <v/>
      </c>
      <c r="GA483" t="str">
        <f>IF(FW483="","SIN ESTADO",IF(FY483&lt;&gt;"","PAGA",IF(FX483&gt;0,"VENCIDA",IF(FX483&gt;=-5,"POR VENCER","AL DÍA"))))</f>
        <v>SIN ESTADO</v>
      </c>
      <c r="GC483" t="str">
        <f>IF(N($H483)&lt;30,"",IF(FW483="","",FW483+31))</f>
        <v/>
      </c>
      <c r="GD483" t="str">
        <f>IF(GC483="","",TODAY()-GC483)</f>
        <v/>
      </c>
      <c r="GG483" t="str">
        <f>IF(GC483="","SIN ESTADO",IF(GE483&lt;&gt;"","PAGA",IF(GD483&gt;0,"VENCIDA",IF(GD483&gt;=-5,"POR VENCER","AL DÍA"))))</f>
        <v>SIN ESTADO</v>
      </c>
      <c r="GI483" t="str">
        <f>IF(N($H483)&lt;31,"",IF(GC483="","",GC483+31))</f>
        <v/>
      </c>
      <c r="GJ483" t="str">
        <f>IF(GI483="","",TODAY()-GI483)</f>
        <v/>
      </c>
      <c r="GM483" t="str">
        <f>IF(GI483="","SIN ESTADO",IF(GK483&lt;&gt;"","PAGA",IF(GJ483&gt;0,"VENCIDA",IF(GJ483&gt;=-5,"POR VENCER","AL DÍA"))))</f>
        <v>SIN ESTADO</v>
      </c>
      <c r="GO483" t="str">
        <f>IF(N($H483)&lt;32,"",IF(GI483="","",GI483+31))</f>
        <v/>
      </c>
      <c r="GP483" t="str">
        <f>IF(GO483="","",TODAY()-GO483)</f>
        <v/>
      </c>
      <c r="GS483" t="str">
        <f>IF(GO483="","SIN ESTADO",IF(GQ483&lt;&gt;"","PAGA",IF(GP483&gt;0,"VENCIDA",IF(GP483&gt;=-5,"POR VENCER","AL DÍA"))))</f>
        <v>SIN ESTADO</v>
      </c>
      <c r="GU483" t="str">
        <f>IF(N($H483)&lt;33,"",IF(GO483="","",GO483+31))</f>
        <v/>
      </c>
      <c r="GV483" t="str">
        <f>IF(GU483="","",TODAY()-GU483)</f>
        <v/>
      </c>
      <c r="GY483" t="str">
        <f>IF(GU483="","SIN ESTADO",IF(GW483&lt;&gt;"","PAGA",IF(GV483&gt;0,"VENCIDA",IF(GV483&gt;=-5,"POR VENCER","AL DÍA"))))</f>
        <v>SIN ESTADO</v>
      </c>
      <c r="HA483" t="str">
        <f>IF(N($H483)&lt;34,"",IF(GU483="","",GU483+31))</f>
        <v/>
      </c>
      <c r="HB483" t="str">
        <f>IF(HA483="","",TODAY()-HA483)</f>
        <v/>
      </c>
      <c r="HE483" t="str">
        <f>IF(HA483="","SIN ESTADO",IF(HC483&lt;&gt;"","PAGA",IF(HB483&gt;0,"VENCIDA",IF(HB483&gt;=-5,"POR VENCER","AL DÍA"))))</f>
        <v>SIN ESTADO</v>
      </c>
      <c r="HG483" t="str">
        <f>IF(N($H483)&lt;35,"",IF(HA483="","",HA483+31))</f>
        <v/>
      </c>
      <c r="HH483" t="str">
        <f>IF(HG483="","",TODAY()-HG483)</f>
        <v/>
      </c>
      <c r="HK483" t="str">
        <f>IF(HG483="","SIN ESTADO",IF(HI483&lt;&gt;"","PAGA",IF(HH483&gt;0,"VENCIDA",IF(HH483&gt;=-5,"POR VENCER","AL DÍA"))))</f>
        <v>SIN ESTADO</v>
      </c>
      <c r="HM483" t="str">
        <f>IF(N($H483)&lt;36,"",IF(HG483="","",HG483+31))</f>
        <v/>
      </c>
      <c r="HN483" t="str">
        <f>IF(HM483="","",TODAY()-HM483)</f>
        <v/>
      </c>
      <c r="HQ483" t="str">
        <f>IF(HM483="","SIN ESTADO",IF(HO483&lt;&gt;"","PAGA",IF(HN483&gt;0,"VENCIDA",IF(HN483&gt;=-5,"POR VENCER","AL DÍA"))))</f>
        <v>SIN ESTADO</v>
      </c>
      <c r="HS483">
        <f>N483+T483+Z483+AF483+AL483+AR483+AX483+BD483+BJ483+BP483+BV483+CB483+CH483+CN483+CT483+CZ483+DF483+DL483+DR483+DX483+ED483+EJ483+EP483+EV483+FB483+FH483+FN483+FT483+FZ483+GF483+GL483+GR483+GX483+HD483+HJ483+HP483</f>
        <v>0</v>
      </c>
      <c r="HU483">
        <f>IFERROR(N($J483),0)</f>
        <v>0</v>
      </c>
      <c r="HW483">
        <f>SUMPRODUCT((MOD(COLUMN($M483:$HR483)-COLUMN($M483),6)=0)*ISNUMBER($M483:$HR483)*($M483:$HR483&gt;=RESUMEN!$C$26)*($M483:$HR483&lt;=RESUMEN!$C$27)*IFERROR(N($N483:$HS483),0))</f>
        <v>0</v>
      </c>
      <c r="HX483">
        <f>SUMPRODUCT((MOD(COLUMN($M483:$HR483)-COLUMN($M483),6)=0)*ISNUMBER($M483:$HR483)*($M483:$HR483&gt;=RESUMEN!$C$26)*($M483:$HR483&lt;=RESUMEN!$C$27))</f>
        <v>0</v>
      </c>
    </row>
    <row r="484">
      <c r="B484">
        <f>VENTAS!A483</f>
        <v>481</v>
      </c>
      <c r="C484" t="str">
        <f>VENTAS!B483</f>
        <v xml:space="preserve">LC2 - 44 - 13 </v>
      </c>
      <c r="D484" t="str">
        <f>VENTAS!C483</f>
        <v>EN NEGOCIACIÓN</v>
      </c>
      <c r="E484">
        <f>VENTAS!D483</f>
        <v>28000000</v>
      </c>
      <c r="F484">
        <f>VENTAS!J483</f>
        <v>28000000</v>
      </c>
      <c r="G484">
        <f>VENTAS!F483</f>
        <v>0</v>
      </c>
      <c r="H484">
        <f>VENTAS!K483</f>
        <v>0</v>
      </c>
      <c r="I484">
        <f>VENTAS!M483</f>
        <v>0</v>
      </c>
      <c r="J484">
        <f>VENTAS!L483</f>
        <v>0</v>
      </c>
      <c r="K484" t="str">
        <f>IF(N($H484)&lt;1,"",$G484+31)</f>
        <v/>
      </c>
      <c r="L484" t="str">
        <f>IF(K484="","",TODAY()-K484)</f>
        <v/>
      </c>
      <c r="O484" t="str">
        <f>IF(K484="","SIN ESTADO",IF(M484&lt;&gt;"","PAGA",IF(L484&gt;0,"VENCIDA",IF(L484&gt;=-5,"POR VENCER","AL DÍA"))))</f>
        <v>SIN ESTADO</v>
      </c>
      <c r="Q484" t="str">
        <f>IF(N($H484)&lt;2,"",IF(K484="","",K484+31))</f>
        <v/>
      </c>
      <c r="R484" t="str">
        <f>IF(Q484="","",TODAY()-Q484)</f>
        <v/>
      </c>
      <c r="U484" t="str">
        <f>IF(Q484="","SIN ESTADO",IF(S484&lt;&gt;"","PAGA",IF(R484&gt;0,"VENCIDA",IF(R484&gt;=-5,"POR VENCER","AL DÍA"))))</f>
        <v>SIN ESTADO</v>
      </c>
      <c r="W484" t="str">
        <f>IF(N($H484)&lt;3,"",IF(Q484="","",Q484+31))</f>
        <v/>
      </c>
      <c r="X484" t="str">
        <f>IF(W484="","",TODAY()-W484)</f>
        <v/>
      </c>
      <c r="AA484" t="str">
        <f>IF(W484="","SIN ESTADO",IF(Y484&lt;&gt;"","PAGA",IF(X484&gt;0,"VENCIDA",IF(X484&gt;=-5,"POR VENCER","AL DÍA"))))</f>
        <v>SIN ESTADO</v>
      </c>
      <c r="AC484" t="str">
        <f>IF(N($H484)&lt;4,"",IF(W484="","",W484+31))</f>
        <v/>
      </c>
      <c r="AD484" t="str">
        <f>IF(AC484="","",TODAY()-AC484)</f>
        <v/>
      </c>
      <c r="AG484" t="str">
        <f>IF(AC484="","SIN ESTADO",IF(AE484&lt;&gt;"","PAGA",IF(AD484&gt;0,"VENCIDA",IF(AD484&gt;=-5,"POR VENCER","AL DÍA"))))</f>
        <v>SIN ESTADO</v>
      </c>
      <c r="AI484" t="str">
        <f>IF(N($H484)&lt;5,"",IF(AC484="","",AC484+31))</f>
        <v/>
      </c>
      <c r="AJ484" t="str">
        <f>IF(AI484="","",TODAY()-AI484)</f>
        <v/>
      </c>
      <c r="AM484" t="str">
        <f>IF(AI484="","SIN ESTADO",IF(AK484&lt;&gt;"","PAGA",IF(AJ484&gt;0,"VENCIDA",IF(AJ484&gt;=-5,"POR VENCER","AL DÍA"))))</f>
        <v>SIN ESTADO</v>
      </c>
      <c r="AO484" t="str">
        <f>IF(N($H484)&lt;6,"",IF(AI484="","",AI484+31))</f>
        <v/>
      </c>
      <c r="AP484" t="str">
        <f>IF(AO484="","",TODAY()-AO484)</f>
        <v/>
      </c>
      <c r="AS484" t="str">
        <f>IF(AO484="","SIN ESTADO",IF(AQ484&lt;&gt;"","PAGA",IF(AP484&gt;0,"VENCIDA",IF(AP484&gt;=-5,"POR VENCER","AL DÍA"))))</f>
        <v>SIN ESTADO</v>
      </c>
      <c r="AU484" t="str">
        <f>IF(N($H484)&lt;7,"",IF(AO484="","",AO484+31))</f>
        <v/>
      </c>
      <c r="AV484" t="str">
        <f>IF(AU484="","",TODAY()-AU484)</f>
        <v/>
      </c>
      <c r="AY484" t="str">
        <f>IF(AU484="","SIN ESTADO",IF(AW484&lt;&gt;"","PAGA",IF(AV484&gt;0,"VENCIDA",IF(AV484&gt;=-5,"POR VENCER","AL DÍA"))))</f>
        <v>SIN ESTADO</v>
      </c>
      <c r="BA484" t="str">
        <f>IF(N($H484)&lt;8,"",IF(AU484="","",AU484+31))</f>
        <v/>
      </c>
      <c r="BB484" t="str">
        <f>IF(BA484="","",TODAY()-BA484)</f>
        <v/>
      </c>
      <c r="BE484" t="str">
        <f>IF(BA484="","SIN ESTADO",IF(BC484&lt;&gt;"","PAGA",IF(BB484&gt;0,"VENCIDA",IF(BB484&gt;=-5,"POR VENCER","AL DÍA"))))</f>
        <v>SIN ESTADO</v>
      </c>
      <c r="BG484" t="str">
        <f>IF(N($H484)&lt;9,"",IF(BA484="","",BA484+31))</f>
        <v/>
      </c>
      <c r="BH484" t="str">
        <f>IF(BG484="","",TODAY()-BG484)</f>
        <v/>
      </c>
      <c r="BK484" t="str">
        <f>IF(BG484="","SIN ESTADO",IF(BI484&lt;&gt;"","PAGA",IF(BH484&gt;0,"VENCIDA",IF(BH484&gt;=-5,"POR VENCER","AL DÍA"))))</f>
        <v>SIN ESTADO</v>
      </c>
      <c r="BM484" t="str">
        <f>IF(N($H484)&lt;10,"",IF(BG484="","",BG484+31))</f>
        <v/>
      </c>
      <c r="BN484" t="str">
        <f>IF(BM484="","",TODAY()-BM484)</f>
        <v/>
      </c>
      <c r="BQ484" t="str">
        <f>IF(BM484="","SIN ESTADO",IF(BO484&lt;&gt;"","PAGA",IF(BN484&gt;0,"VENCIDA",IF(BN484&gt;=-5,"POR VENCER","AL DÍA"))))</f>
        <v>SIN ESTADO</v>
      </c>
      <c r="BS484" t="str">
        <f>IF(N($H484)&lt;11,"",IF(BM484="","",BM484+31))</f>
        <v/>
      </c>
      <c r="BT484" t="str">
        <f>IF(BS484="","",TODAY()-BS484)</f>
        <v/>
      </c>
      <c r="BW484" t="str">
        <f>IF(BS484="","SIN ESTADO",IF(BU484&lt;&gt;"","PAGA",IF(BT484&gt;0,"VENCIDA",IF(BT484&gt;=-5,"POR VENCER","AL DÍA"))))</f>
        <v>SIN ESTADO</v>
      </c>
      <c r="BY484" t="str">
        <f>IF(N($H484)&lt;12,"",IF(BS484="","",BS484+31))</f>
        <v/>
      </c>
      <c r="BZ484" t="str">
        <f>IF(BY484="","",TODAY()-BY484)</f>
        <v/>
      </c>
      <c r="CC484" t="str">
        <f>IF(BY484="","SIN ESTADO",IF(CA484&lt;&gt;"","PAGA",IF(BZ484&gt;0,"VENCIDA",IF(BZ484&gt;=-5,"POR VENCER","AL DÍA"))))</f>
        <v>SIN ESTADO</v>
      </c>
      <c r="CE484" t="str">
        <f>IF(N($H484)&lt;13,"",IF(BY484="","",BY484+31))</f>
        <v/>
      </c>
      <c r="CF484" t="str">
        <f>IF(CE484="","",TODAY()-CE484)</f>
        <v/>
      </c>
      <c r="CI484" t="str">
        <f>IF(CE484="","SIN ESTADO",IF(CG484&lt;&gt;"","PAGA",IF(CF484&gt;0,"VENCIDA",IF(CF484&gt;=-5,"POR VENCER","AL DÍA"))))</f>
        <v>SIN ESTADO</v>
      </c>
      <c r="CK484" t="str">
        <f>IF(N($H484)&lt;14,"",IF(CE484="","",CE484+31))</f>
        <v/>
      </c>
      <c r="CL484" t="str">
        <f>IF(CK484="","",TODAY()-CK484)</f>
        <v/>
      </c>
      <c r="CO484" t="str">
        <f>IF(CK484="","SIN ESTADO",IF(CM484&lt;&gt;"","PAGA",IF(CL484&gt;0,"VENCIDA",IF(CL484&gt;=-5,"POR VENCER","AL DÍA"))))</f>
        <v>SIN ESTADO</v>
      </c>
      <c r="CQ484" t="str">
        <f>IF(N($H484)&lt;15,"",IF(CK484="","",CK484+31))</f>
        <v/>
      </c>
      <c r="CR484" t="str">
        <f>IF(CQ484="","",TODAY()-CQ484)</f>
        <v/>
      </c>
      <c r="CU484" t="str">
        <f>IF(CQ484="","SIN ESTADO",IF(CS484&lt;&gt;"","PAGA",IF(CR484&gt;0,"VENCIDA",IF(CR484&gt;=-5,"POR VENCER","AL DÍA"))))</f>
        <v>SIN ESTADO</v>
      </c>
      <c r="CW484" t="str">
        <f>IF(N($H484)&lt;16,"",IF(CQ484="","",CQ484+31))</f>
        <v/>
      </c>
      <c r="CX484" t="str">
        <f>IF(CW484="","",TODAY()-CW484)</f>
        <v/>
      </c>
      <c r="DA484" t="str">
        <f>IF(CW484="","SIN ESTADO",IF(CY484&lt;&gt;"","PAGA",IF(CX484&gt;0,"VENCIDA",IF(CX484&gt;=-5,"POR VENCER","AL DÍA"))))</f>
        <v>SIN ESTADO</v>
      </c>
      <c r="DC484" t="str">
        <f>IF(N($H484)&lt;17,"",IF(CW484="","",CW484+31))</f>
        <v/>
      </c>
      <c r="DD484" t="str">
        <f>IF(DC484="","",TODAY()-DC484)</f>
        <v/>
      </c>
      <c r="DG484" t="str">
        <f>IF(DC484="","SIN ESTADO",IF(DE484&lt;&gt;"","PAGA",IF(DD484&gt;0,"VENCIDA",IF(DD484&gt;=-5,"POR VENCER","AL DÍA"))))</f>
        <v>SIN ESTADO</v>
      </c>
      <c r="DI484" t="str">
        <f>IF(N($H484)&lt;18,"",IF(DC484="","",DC484+31))</f>
        <v/>
      </c>
      <c r="DJ484" t="str">
        <f>IF(DI484="","",TODAY()-DI484)</f>
        <v/>
      </c>
      <c r="DM484" t="str">
        <f>IF(DI484="","SIN ESTADO",IF(DK484&lt;&gt;"","PAGA",IF(DJ484&gt;0,"VENCIDA",IF(DJ484&gt;=-5,"POR VENCER","AL DÍA"))))</f>
        <v>SIN ESTADO</v>
      </c>
      <c r="DO484" t="str">
        <f>IF(N($H484)&lt;19,"",IF(DI484="","",DI484+31))</f>
        <v/>
      </c>
      <c r="DP484" t="str">
        <f>IF(DO484="","",TODAY()-DO484)</f>
        <v/>
      </c>
      <c r="DS484" t="str">
        <f>IF(DO484="","SIN ESTADO",IF(DQ484&lt;&gt;"","PAGA",IF(DP484&gt;0,"VENCIDA",IF(DP484&gt;=-5,"POR VENCER","AL DÍA"))))</f>
        <v>SIN ESTADO</v>
      </c>
      <c r="DU484" t="str">
        <f>IF(N($H484)&lt;20,"",IF(DO484="","",DO484+31))</f>
        <v/>
      </c>
      <c r="DV484" t="str">
        <f>IF(DU484="","",TODAY()-DU484)</f>
        <v/>
      </c>
      <c r="DY484" t="str">
        <f>IF(DU484="","SIN ESTADO",IF(DW484&lt;&gt;"","PAGA",IF(DV484&gt;0,"VENCIDA",IF(DV484&gt;=-5,"POR VENCER","AL DÍA"))))</f>
        <v>SIN ESTADO</v>
      </c>
      <c r="EA484" t="str">
        <f>IF(N($H484)&lt;21,"",IF(DU484="","",DU484+31))</f>
        <v/>
      </c>
      <c r="EB484" t="str">
        <f>IF(EA484="","",TODAY()-EA484)</f>
        <v/>
      </c>
      <c r="EE484" t="str">
        <f>IF(EA484="","SIN ESTADO",IF(EC484&lt;&gt;"","PAGA",IF(EB484&gt;0,"VENCIDA",IF(EB484&gt;=-5,"POR VENCER","AL DÍA"))))</f>
        <v>SIN ESTADO</v>
      </c>
      <c r="EG484" t="str">
        <f>IF(N($H484)&lt;22,"",IF(EA484="","",EA484+31))</f>
        <v/>
      </c>
      <c r="EH484" t="str">
        <f>IF(EG484="","",TODAY()-EG484)</f>
        <v/>
      </c>
      <c r="EK484" t="str">
        <f>IF(EG484="","SIN ESTADO",IF(EI484&lt;&gt;"","PAGA",IF(EH484&gt;0,"VENCIDA",IF(EH484&gt;=-5,"POR VENCER","AL DÍA"))))</f>
        <v>SIN ESTADO</v>
      </c>
      <c r="EM484" t="str">
        <f>IF(N($H484)&lt;23,"",IF(EG484="","",EG484+31))</f>
        <v/>
      </c>
      <c r="EN484" t="str">
        <f>IF(EM484="","",TODAY()-EM484)</f>
        <v/>
      </c>
      <c r="EQ484" t="str">
        <f>IF(EM484="","SIN ESTADO",IF(EO484&lt;&gt;"","PAGA",IF(EN484&gt;0,"VENCIDA",IF(EN484&gt;=-5,"POR VENCER","AL DÍA"))))</f>
        <v>SIN ESTADO</v>
      </c>
      <c r="ES484" t="str">
        <f>IF(N($H484)&lt;24,"",IF(EM484="","",EM484+31))</f>
        <v/>
      </c>
      <c r="ET484" t="str">
        <f>IF(ES484="","",TODAY()-ES484)</f>
        <v/>
      </c>
      <c r="EW484" t="str">
        <f>IF(ES484="","SIN ESTADO",IF(EU484&lt;&gt;"","PAGA",IF(ET484&gt;0,"VENCIDA",IF(ET484&gt;=-5,"POR VENCER","AL DÍA"))))</f>
        <v>SIN ESTADO</v>
      </c>
      <c r="EY484" t="str">
        <f>IF(N($H484)&lt;25,"",IF(ES484="","",ES484+31))</f>
        <v/>
      </c>
      <c r="EZ484" t="str">
        <f>IF(EY484="","",TODAY()-EY484)</f>
        <v/>
      </c>
      <c r="FC484" t="str">
        <f>IF(EY484="","SIN ESTADO",IF(FA484&lt;&gt;"","PAGA",IF(EZ484&gt;0,"VENCIDA",IF(EZ484&gt;=-5,"POR VENCER","AL DÍA"))))</f>
        <v>SIN ESTADO</v>
      </c>
      <c r="FE484" t="str">
        <f>IF(N($H484)&lt;26,"",IF(EY484="","",EY484+31))</f>
        <v/>
      </c>
      <c r="FF484" t="str">
        <f>IF(FE484="","",TODAY()-FE484)</f>
        <v/>
      </c>
      <c r="FI484" t="str">
        <f>IF(FE484="","SIN ESTADO",IF(FG484&lt;&gt;"","PAGA",IF(FF484&gt;0,"VENCIDA",IF(FF484&gt;=-5,"POR VENCER","AL DÍA"))))</f>
        <v>SIN ESTADO</v>
      </c>
      <c r="FK484" t="str">
        <f>IF(N($H484)&lt;27,"",IF(FE484="","",FE484+31))</f>
        <v/>
      </c>
      <c r="FL484" t="str">
        <f>IF(FK484="","",TODAY()-FK484)</f>
        <v/>
      </c>
      <c r="FO484" t="str">
        <f>IF(FK484="","SIN ESTADO",IF(FM484&lt;&gt;"","PAGA",IF(FL484&gt;0,"VENCIDA",IF(FL484&gt;=-5,"POR VENCER","AL DÍA"))))</f>
        <v>SIN ESTADO</v>
      </c>
      <c r="FQ484" t="str">
        <f>IF(N($H484)&lt;28,"",IF(FK484="","",FK484+31))</f>
        <v/>
      </c>
      <c r="FR484" t="str">
        <f>IF(FQ484="","",TODAY()-FQ484)</f>
        <v/>
      </c>
      <c r="FU484" t="str">
        <f>IF(FQ484="","SIN ESTADO",IF(FS484&lt;&gt;"","PAGA",IF(FR484&gt;0,"VENCIDA",IF(FR484&gt;=-5,"POR VENCER","AL DÍA"))))</f>
        <v>SIN ESTADO</v>
      </c>
      <c r="FW484" t="str">
        <f>IF(N($H484)&lt;29,"",IF(FQ484="","",FQ484+31))</f>
        <v/>
      </c>
      <c r="FX484" t="str">
        <f>IF(FW484="","",TODAY()-FW484)</f>
        <v/>
      </c>
      <c r="GA484" t="str">
        <f>IF(FW484="","SIN ESTADO",IF(FY484&lt;&gt;"","PAGA",IF(FX484&gt;0,"VENCIDA",IF(FX484&gt;=-5,"POR VENCER","AL DÍA"))))</f>
        <v>SIN ESTADO</v>
      </c>
      <c r="GC484" t="str">
        <f>IF(N($H484)&lt;30,"",IF(FW484="","",FW484+31))</f>
        <v/>
      </c>
      <c r="GD484" t="str">
        <f>IF(GC484="","",TODAY()-GC484)</f>
        <v/>
      </c>
      <c r="GG484" t="str">
        <f>IF(GC484="","SIN ESTADO",IF(GE484&lt;&gt;"","PAGA",IF(GD484&gt;0,"VENCIDA",IF(GD484&gt;=-5,"POR VENCER","AL DÍA"))))</f>
        <v>SIN ESTADO</v>
      </c>
      <c r="GI484" t="str">
        <f>IF(N($H484)&lt;31,"",IF(GC484="","",GC484+31))</f>
        <v/>
      </c>
      <c r="GJ484" t="str">
        <f>IF(GI484="","",TODAY()-GI484)</f>
        <v/>
      </c>
      <c r="GM484" t="str">
        <f>IF(GI484="","SIN ESTADO",IF(GK484&lt;&gt;"","PAGA",IF(GJ484&gt;0,"VENCIDA",IF(GJ484&gt;=-5,"POR VENCER","AL DÍA"))))</f>
        <v>SIN ESTADO</v>
      </c>
      <c r="GO484" t="str">
        <f>IF(N($H484)&lt;32,"",IF(GI484="","",GI484+31))</f>
        <v/>
      </c>
      <c r="GP484" t="str">
        <f>IF(GO484="","",TODAY()-GO484)</f>
        <v/>
      </c>
      <c r="GS484" t="str">
        <f>IF(GO484="","SIN ESTADO",IF(GQ484&lt;&gt;"","PAGA",IF(GP484&gt;0,"VENCIDA",IF(GP484&gt;=-5,"POR VENCER","AL DÍA"))))</f>
        <v>SIN ESTADO</v>
      </c>
      <c r="GU484" t="str">
        <f>IF(N($H484)&lt;33,"",IF(GO484="","",GO484+31))</f>
        <v/>
      </c>
      <c r="GV484" t="str">
        <f>IF(GU484="","",TODAY()-GU484)</f>
        <v/>
      </c>
      <c r="GY484" t="str">
        <f>IF(GU484="","SIN ESTADO",IF(GW484&lt;&gt;"","PAGA",IF(GV484&gt;0,"VENCIDA",IF(GV484&gt;=-5,"POR VENCER","AL DÍA"))))</f>
        <v>SIN ESTADO</v>
      </c>
      <c r="HA484" t="str">
        <f>IF(N($H484)&lt;34,"",IF(GU484="","",GU484+31))</f>
        <v/>
      </c>
      <c r="HB484" t="str">
        <f>IF(HA484="","",TODAY()-HA484)</f>
        <v/>
      </c>
      <c r="HE484" t="str">
        <f>IF(HA484="","SIN ESTADO",IF(HC484&lt;&gt;"","PAGA",IF(HB484&gt;0,"VENCIDA",IF(HB484&gt;=-5,"POR VENCER","AL DÍA"))))</f>
        <v>SIN ESTADO</v>
      </c>
      <c r="HG484" t="str">
        <f>IF(N($H484)&lt;35,"",IF(HA484="","",HA484+31))</f>
        <v/>
      </c>
      <c r="HH484" t="str">
        <f>IF(HG484="","",TODAY()-HG484)</f>
        <v/>
      </c>
      <c r="HK484" t="str">
        <f>IF(HG484="","SIN ESTADO",IF(HI484&lt;&gt;"","PAGA",IF(HH484&gt;0,"VENCIDA",IF(HH484&gt;=-5,"POR VENCER","AL DÍA"))))</f>
        <v>SIN ESTADO</v>
      </c>
      <c r="HM484" t="str">
        <f>IF(N($H484)&lt;36,"",IF(HG484="","",HG484+31))</f>
        <v/>
      </c>
      <c r="HN484" t="str">
        <f>IF(HM484="","",TODAY()-HM484)</f>
        <v/>
      </c>
      <c r="HQ484" t="str">
        <f>IF(HM484="","SIN ESTADO",IF(HO484&lt;&gt;"","PAGA",IF(HN484&gt;0,"VENCIDA",IF(HN484&gt;=-5,"POR VENCER","AL DÍA"))))</f>
        <v>SIN ESTADO</v>
      </c>
      <c r="HS484">
        <f>N484+T484+Z484+AF484+AL484+AR484+AX484+BD484+BJ484+BP484+BV484+CB484+CH484+CN484+CT484+CZ484+DF484+DL484+DR484+DX484+ED484+EJ484+EP484+EV484+FB484+FH484+FN484+FT484+FZ484+GF484+GL484+GR484+GX484+HD484+HJ484+HP484</f>
        <v>0</v>
      </c>
      <c r="HU484">
        <f>IFERROR(N($J484),0)</f>
        <v>0</v>
      </c>
      <c r="HW484">
        <f>SUMPRODUCT((MOD(COLUMN($M484:$HR484)-COLUMN($M484),6)=0)*ISNUMBER($M484:$HR484)*($M484:$HR484&gt;=RESUMEN!$C$26)*($M484:$HR484&lt;=RESUMEN!$C$27)*IFERROR(N($N484:$HS484),0))</f>
        <v>0</v>
      </c>
      <c r="HX484">
        <f>SUMPRODUCT((MOD(COLUMN($M484:$HR484)-COLUMN($M484),6)=0)*ISNUMBER($M484:$HR484)*($M484:$HR484&gt;=RESUMEN!$C$26)*($M484:$HR484&lt;=RESUMEN!$C$27))</f>
        <v>0</v>
      </c>
    </row>
    <row r="485">
      <c r="B485">
        <f>VENTAS!A484</f>
        <v>482</v>
      </c>
      <c r="C485" t="str">
        <f>VENTAS!B484</f>
        <v xml:space="preserve">LC2 - 44 - 14 </v>
      </c>
      <c r="D485" t="str">
        <f>VENTAS!C484</f>
        <v>VENDIDO</v>
      </c>
      <c r="E485">
        <f>VENTAS!D484</f>
        <v>28000000</v>
      </c>
      <c r="F485">
        <f>VENTAS!J484</f>
        <v>24000000</v>
      </c>
      <c r="G485">
        <f>VENTAS!F484</f>
        <v>46119</v>
      </c>
      <c r="H485">
        <f>VENTAS!K484</f>
        <v>24</v>
      </c>
      <c r="I485" t="str">
        <f>VENTAS!M484</f>
        <v xml:space="preserve">7 DE CADA MES </v>
      </c>
      <c r="J485">
        <f>VENTAS!L484</f>
        <v>1000000</v>
      </c>
      <c r="K485">
        <f>IF(N($H485)&lt;1,"",$G485+31)</f>
        <v>46150</v>
      </c>
      <c r="L485">
        <f>IF(K485="","",TODAY()-K485)</f>
        <v>168</v>
      </c>
      <c r="M485">
        <v>46149</v>
      </c>
      <c r="N485">
        <v>1000000</v>
      </c>
      <c r="O485" t="str">
        <f>IF(K485="","SIN ESTADO",IF(M485&lt;&gt;"","PAGA",IF(L485&gt;0,"VENCIDA",IF(L485&gt;=-5,"POR VENCER","AL DÍA"))))</f>
        <v>PAGA</v>
      </c>
      <c r="P485" t="str">
        <v>TRANSFERENCIA</v>
      </c>
      <c r="Q485">
        <f>IF(N($H485)&lt;2,"",IF(K485="","",K485+31))</f>
        <v>46181</v>
      </c>
      <c r="R485">
        <f>IF(Q485="","",TODAY()-Q485)</f>
        <v>137</v>
      </c>
      <c r="S485">
        <v>46179</v>
      </c>
      <c r="T485">
        <v>1000000</v>
      </c>
      <c r="U485" t="str">
        <f>IF(Q485="","SIN ESTADO",IF(S485&lt;&gt;"","PAGA",IF(R485&gt;0,"VENCIDA",IF(R485&gt;=-5,"POR VENCER","AL DÍA"))))</f>
        <v>PAGA</v>
      </c>
      <c r="V485" t="str">
        <v>TRANSFERENCIA</v>
      </c>
      <c r="W485">
        <f>IF(N($H485)&lt;3,"",IF(Q485="","",Q485+31))</f>
        <v>46212</v>
      </c>
      <c r="X485">
        <f>IF(W485="","",TODAY()-W485)</f>
        <v>106</v>
      </c>
      <c r="Y485">
        <v>46210</v>
      </c>
      <c r="Z485">
        <v>1000000</v>
      </c>
      <c r="AA485" t="str">
        <f>IF(W485="","SIN ESTADO",IF(Y485&lt;&gt;"","PAGA",IF(X485&gt;0,"VENCIDA",IF(X485&gt;=-5,"POR VENCER","AL DÍA"))))</f>
        <v>PAGA</v>
      </c>
      <c r="AB485" t="str">
        <v>TRANSFERENCIA</v>
      </c>
      <c r="AC485">
        <f>IF(N($H485)&lt;4,"",IF(W485="","",W485+31))</f>
        <v>46243</v>
      </c>
      <c r="AD485">
        <f>IF(AC485="","",TODAY()-AC485)</f>
        <v>75</v>
      </c>
      <c r="AE485">
        <v>46242</v>
      </c>
      <c r="AF485">
        <v>1000000</v>
      </c>
      <c r="AG485" t="str">
        <f>IF(AC485="","SIN ESTADO",IF(AE485&lt;&gt;"","PAGA",IF(AD485&gt;0,"VENCIDA",IF(AD485&gt;=-5,"POR VENCER","AL DÍA"))))</f>
        <v>PAGA</v>
      </c>
      <c r="AH485" t="str">
        <v>TRANSFERENCIA</v>
      </c>
      <c r="AI485">
        <f>IF(N($H485)&lt;5,"",IF(AC485="","",AC485+31))</f>
        <v>46274</v>
      </c>
      <c r="AJ485">
        <f>IF(AI485="","",TODAY()-AI485)</f>
        <v>44</v>
      </c>
      <c r="AK485">
        <v>46272</v>
      </c>
      <c r="AL485">
        <v>1000000</v>
      </c>
      <c r="AM485" t="str">
        <f>IF(AI485="","SIN ESTADO",IF(AK485&lt;&gt;"","PAGA",IF(AJ485&gt;0,"VENCIDA",IF(AJ485&gt;=-5,"POR VENCER","AL DÍA"))))</f>
        <v>PAGA</v>
      </c>
      <c r="AN485" t="str">
        <v>TRANSFERENCIA</v>
      </c>
      <c r="AO485">
        <f>IF(N($H485)&lt;6,"",IF(AI485="","",AI485+31))</f>
        <v>46305</v>
      </c>
      <c r="AP485">
        <f>IF(AO485="","",TODAY()-AO485)</f>
        <v>13</v>
      </c>
      <c r="AQ485">
        <v>46300</v>
      </c>
      <c r="AR485">
        <v>1000000</v>
      </c>
      <c r="AS485" t="str">
        <f>IF(AO485="","SIN ESTADO",IF(AQ485&lt;&gt;"","PAGA",IF(AP485&gt;0,"VENCIDA",IF(AP485&gt;=-5,"POR VENCER","AL DÍA"))))</f>
        <v>PAGA</v>
      </c>
      <c r="AT485" t="str">
        <v>TRANSFERENCIA</v>
      </c>
      <c r="AU485">
        <f>IF(N($H485)&lt;7,"",IF(AO485="","",AO485+31))</f>
        <v>46336</v>
      </c>
      <c r="AV485">
        <f>IF(AU485="","",TODAY()-AU485)</f>
        <v>-18</v>
      </c>
      <c r="AY485" t="str">
        <f>IF(AU485="","SIN ESTADO",IF(AW485&lt;&gt;"","PAGA",IF(AV485&gt;0,"VENCIDA",IF(AV485&gt;=-5,"POR VENCER","AL DÍA"))))</f>
        <v>AL DÍA</v>
      </c>
      <c r="BA485">
        <f>IF(N($H485)&lt;8,"",IF(AU485="","",AU485+31))</f>
        <v>46367</v>
      </c>
      <c r="BB485">
        <f>IF(BA485="","",TODAY()-BA485)</f>
        <v>-49</v>
      </c>
      <c r="BE485" t="str">
        <f>IF(BA485="","SIN ESTADO",IF(BC485&lt;&gt;"","PAGA",IF(BB485&gt;0,"VENCIDA",IF(BB485&gt;=-5,"POR VENCER","AL DÍA"))))</f>
        <v>AL DÍA</v>
      </c>
      <c r="BG485">
        <f>IF(N($H485)&lt;9,"",IF(BA485="","",BA485+31))</f>
        <v>46398</v>
      </c>
      <c r="BH485">
        <f>IF(BG485="","",TODAY()-BG485)</f>
        <v>-80</v>
      </c>
      <c r="BK485" t="str">
        <f>IF(BG485="","SIN ESTADO",IF(BI485&lt;&gt;"","PAGA",IF(BH485&gt;0,"VENCIDA",IF(BH485&gt;=-5,"POR VENCER","AL DÍA"))))</f>
        <v>AL DÍA</v>
      </c>
      <c r="BM485">
        <f>IF(N($H485)&lt;10,"",IF(BG485="","",BG485+31))</f>
        <v>46429</v>
      </c>
      <c r="BN485">
        <f>IF(BM485="","",TODAY()-BM485)</f>
        <v>-111</v>
      </c>
      <c r="BQ485" t="str">
        <f>IF(BM485="","SIN ESTADO",IF(BO485&lt;&gt;"","PAGA",IF(BN485&gt;0,"VENCIDA",IF(BN485&gt;=-5,"POR VENCER","AL DÍA"))))</f>
        <v>AL DÍA</v>
      </c>
      <c r="BS485">
        <f>IF(N($H485)&lt;11,"",IF(BM485="","",BM485+31))</f>
        <v>46460</v>
      </c>
      <c r="BT485">
        <f>IF(BS485="","",TODAY()-BS485)</f>
        <v>-142</v>
      </c>
      <c r="BW485" t="str">
        <f>IF(BS485="","SIN ESTADO",IF(BU485&lt;&gt;"","PAGA",IF(BT485&gt;0,"VENCIDA",IF(BT485&gt;=-5,"POR VENCER","AL DÍA"))))</f>
        <v>AL DÍA</v>
      </c>
      <c r="BY485">
        <f>IF(N($H485)&lt;12,"",IF(BS485="","",BS485+31))</f>
        <v>46491</v>
      </c>
      <c r="BZ485">
        <f>IF(BY485="","",TODAY()-BY485)</f>
        <v>-173</v>
      </c>
      <c r="CC485" t="str">
        <f>IF(BY485="","SIN ESTADO",IF(CA485&lt;&gt;"","PAGA",IF(BZ485&gt;0,"VENCIDA",IF(BZ485&gt;=-5,"POR VENCER","AL DÍA"))))</f>
        <v>AL DÍA</v>
      </c>
      <c r="CE485">
        <f>IF(N($H485)&lt;13,"",IF(BY485="","",BY485+31))</f>
        <v>46522</v>
      </c>
      <c r="CF485">
        <f>IF(CE485="","",TODAY()-CE485)</f>
        <v>-204</v>
      </c>
      <c r="CI485" t="str">
        <f>IF(CE485="","SIN ESTADO",IF(CG485&lt;&gt;"","PAGA",IF(CF485&gt;0,"VENCIDA",IF(CF485&gt;=-5,"POR VENCER","AL DÍA"))))</f>
        <v>AL DÍA</v>
      </c>
      <c r="CK485">
        <f>IF(N($H485)&lt;14,"",IF(CE485="","",CE485+31))</f>
        <v>46553</v>
      </c>
      <c r="CL485">
        <f>IF(CK485="","",TODAY()-CK485)</f>
        <v>-235</v>
      </c>
      <c r="CO485" t="str">
        <f>IF(CK485="","SIN ESTADO",IF(CM485&lt;&gt;"","PAGA",IF(CL485&gt;0,"VENCIDA",IF(CL485&gt;=-5,"POR VENCER","AL DÍA"))))</f>
        <v>AL DÍA</v>
      </c>
      <c r="CQ485">
        <f>IF(N($H485)&lt;15,"",IF(CK485="","",CK485+31))</f>
        <v>46584</v>
      </c>
      <c r="CR485">
        <f>IF(CQ485="","",TODAY()-CQ485)</f>
        <v>-266</v>
      </c>
      <c r="CU485" t="str">
        <f>IF(CQ485="","SIN ESTADO",IF(CS485&lt;&gt;"","PAGA",IF(CR485&gt;0,"VENCIDA",IF(CR485&gt;=-5,"POR VENCER","AL DÍA"))))</f>
        <v>AL DÍA</v>
      </c>
      <c r="CW485">
        <f>IF(N($H485)&lt;16,"",IF(CQ485="","",CQ485+31))</f>
        <v>46615</v>
      </c>
      <c r="CX485">
        <f>IF(CW485="","",TODAY()-CW485)</f>
        <v>-297</v>
      </c>
      <c r="DA485" t="str">
        <f>IF(CW485="","SIN ESTADO",IF(CY485&lt;&gt;"","PAGA",IF(CX485&gt;0,"VENCIDA",IF(CX485&gt;=-5,"POR VENCER","AL DÍA"))))</f>
        <v>AL DÍA</v>
      </c>
      <c r="DC485">
        <f>IF(N($H485)&lt;17,"",IF(CW485="","",CW485+31))</f>
        <v>46646</v>
      </c>
      <c r="DD485">
        <f>IF(DC485="","",TODAY()-DC485)</f>
        <v>-328</v>
      </c>
      <c r="DG485" t="str">
        <f>IF(DC485="","SIN ESTADO",IF(DE485&lt;&gt;"","PAGA",IF(DD485&gt;0,"VENCIDA",IF(DD485&gt;=-5,"POR VENCER","AL DÍA"))))</f>
        <v>AL DÍA</v>
      </c>
      <c r="DI485">
        <f>IF(N($H485)&lt;18,"",IF(DC485="","",DC485+31))</f>
        <v>46677</v>
      </c>
      <c r="DJ485">
        <f>IF(DI485="","",TODAY()-DI485)</f>
        <v>-359</v>
      </c>
      <c r="DM485" t="str">
        <f>IF(DI485="","SIN ESTADO",IF(DK485&lt;&gt;"","PAGA",IF(DJ485&gt;0,"VENCIDA",IF(DJ485&gt;=-5,"POR VENCER","AL DÍA"))))</f>
        <v>AL DÍA</v>
      </c>
      <c r="DO485">
        <f>IF(N($H485)&lt;19,"",IF(DI485="","",DI485+31))</f>
        <v>46708</v>
      </c>
      <c r="DP485">
        <f>IF(DO485="","",TODAY()-DO485)</f>
        <v>-390</v>
      </c>
      <c r="DS485" t="str">
        <f>IF(DO485="","SIN ESTADO",IF(DQ485&lt;&gt;"","PAGA",IF(DP485&gt;0,"VENCIDA",IF(DP485&gt;=-5,"POR VENCER","AL DÍA"))))</f>
        <v>AL DÍA</v>
      </c>
      <c r="DU485">
        <f>IF(N($H485)&lt;20,"",IF(DO485="","",DO485+31))</f>
        <v>46739</v>
      </c>
      <c r="DV485">
        <f>IF(DU485="","",TODAY()-DU485)</f>
        <v>-421</v>
      </c>
      <c r="DY485" t="str">
        <f>IF(DU485="","SIN ESTADO",IF(DW485&lt;&gt;"","PAGA",IF(DV485&gt;0,"VENCIDA",IF(DV485&gt;=-5,"POR VENCER","AL DÍA"))))</f>
        <v>AL DÍA</v>
      </c>
      <c r="EA485">
        <f>IF(N($H485)&lt;21,"",IF(DU485="","",DU485+31))</f>
        <v>46770</v>
      </c>
      <c r="EB485">
        <f>IF(EA485="","",TODAY()-EA485)</f>
        <v>-452</v>
      </c>
      <c r="EE485" t="str">
        <f>IF(EA485="","SIN ESTADO",IF(EC485&lt;&gt;"","PAGA",IF(EB485&gt;0,"VENCIDA",IF(EB485&gt;=-5,"POR VENCER","AL DÍA"))))</f>
        <v>AL DÍA</v>
      </c>
      <c r="EG485">
        <f>IF(N($H485)&lt;22,"",IF(EA485="","",EA485+31))</f>
        <v>46801</v>
      </c>
      <c r="EH485">
        <f>IF(EG485="","",TODAY()-EG485)</f>
        <v>-483</v>
      </c>
      <c r="EK485" t="str">
        <f>IF(EG485="","SIN ESTADO",IF(EI485&lt;&gt;"","PAGA",IF(EH485&gt;0,"VENCIDA",IF(EH485&gt;=-5,"POR VENCER","AL DÍA"))))</f>
        <v>AL DÍA</v>
      </c>
      <c r="EM485">
        <f>IF(N($H485)&lt;23,"",IF(EG485="","",EG485+31))</f>
        <v>46832</v>
      </c>
      <c r="EN485">
        <f>IF(EM485="","",TODAY()-EM485)</f>
        <v>-514</v>
      </c>
      <c r="EQ485" t="str">
        <f>IF(EM485="","SIN ESTADO",IF(EO485&lt;&gt;"","PAGA",IF(EN485&gt;0,"VENCIDA",IF(EN485&gt;=-5,"POR VENCER","AL DÍA"))))</f>
        <v>AL DÍA</v>
      </c>
      <c r="ES485">
        <f>IF(N($H485)&lt;24,"",IF(EM485="","",EM485+31))</f>
        <v>46863</v>
      </c>
      <c r="ET485">
        <f>IF(ES485="","",TODAY()-ES485)</f>
        <v>-545</v>
      </c>
      <c r="EW485" t="str">
        <f>IF(ES485="","SIN ESTADO",IF(EU485&lt;&gt;"","PAGA",IF(ET485&gt;0,"VENCIDA",IF(ET485&gt;=-5,"POR VENCER","AL DÍA"))))</f>
        <v>AL DÍA</v>
      </c>
      <c r="EY485" t="str">
        <f>IF(N($H485)&lt;25,"",IF(ES485="","",ES485+31))</f>
        <v/>
      </c>
      <c r="EZ485" t="str">
        <f>IF(EY485="","",TODAY()-EY485)</f>
        <v/>
      </c>
      <c r="FC485" t="str">
        <f>IF(EY485="","SIN ESTADO",IF(FA485&lt;&gt;"","PAGA",IF(EZ485&gt;0,"VENCIDA",IF(EZ485&gt;=-5,"POR VENCER","AL DÍA"))))</f>
        <v>SIN ESTADO</v>
      </c>
      <c r="FE485" t="str">
        <f>IF(N($H485)&lt;26,"",IF(EY485="","",EY485+31))</f>
        <v/>
      </c>
      <c r="FF485" t="str">
        <f>IF(FE485="","",TODAY()-FE485)</f>
        <v/>
      </c>
      <c r="FI485" t="str">
        <f>IF(FE485="","SIN ESTADO",IF(FG485&lt;&gt;"","PAGA",IF(FF485&gt;0,"VENCIDA",IF(FF485&gt;=-5,"POR VENCER","AL DÍA"))))</f>
        <v>SIN ESTADO</v>
      </c>
      <c r="FK485" t="str">
        <f>IF(N($H485)&lt;27,"",IF(FE485="","",FE485+31))</f>
        <v/>
      </c>
      <c r="FL485" t="str">
        <f>IF(FK485="","",TODAY()-FK485)</f>
        <v/>
      </c>
      <c r="FO485" t="str">
        <f>IF(FK485="","SIN ESTADO",IF(FM485&lt;&gt;"","PAGA",IF(FL485&gt;0,"VENCIDA",IF(FL485&gt;=-5,"POR VENCER","AL DÍA"))))</f>
        <v>SIN ESTADO</v>
      </c>
      <c r="FQ485" t="str">
        <f>IF(N($H485)&lt;28,"",IF(FK485="","",FK485+31))</f>
        <v/>
      </c>
      <c r="FR485" t="str">
        <f>IF(FQ485="","",TODAY()-FQ485)</f>
        <v/>
      </c>
      <c r="FU485" t="str">
        <f>IF(FQ485="","SIN ESTADO",IF(FS485&lt;&gt;"","PAGA",IF(FR485&gt;0,"VENCIDA",IF(FR485&gt;=-5,"POR VENCER","AL DÍA"))))</f>
        <v>SIN ESTADO</v>
      </c>
      <c r="FW485" t="str">
        <f>IF(N($H485)&lt;29,"",IF(FQ485="","",FQ485+31))</f>
        <v/>
      </c>
      <c r="FX485" t="str">
        <f>IF(FW485="","",TODAY()-FW485)</f>
        <v/>
      </c>
      <c r="GA485" t="str">
        <f>IF(FW485="","SIN ESTADO",IF(FY485&lt;&gt;"","PAGA",IF(FX485&gt;0,"VENCIDA",IF(FX485&gt;=-5,"POR VENCER","AL DÍA"))))</f>
        <v>SIN ESTADO</v>
      </c>
      <c r="GC485" t="str">
        <f>IF(N($H485)&lt;30,"",IF(FW485="","",FW485+31))</f>
        <v/>
      </c>
      <c r="GD485" t="str">
        <f>IF(GC485="","",TODAY()-GC485)</f>
        <v/>
      </c>
      <c r="GG485" t="str">
        <f>IF(GC485="","SIN ESTADO",IF(GE485&lt;&gt;"","PAGA",IF(GD485&gt;0,"VENCIDA",IF(GD485&gt;=-5,"POR VENCER","AL DÍA"))))</f>
        <v>SIN ESTADO</v>
      </c>
      <c r="GI485" t="str">
        <f>IF(N($H485)&lt;31,"",IF(GC485="","",GC485+31))</f>
        <v/>
      </c>
      <c r="GJ485" t="str">
        <f>IF(GI485="","",TODAY()-GI485)</f>
        <v/>
      </c>
      <c r="GM485" t="str">
        <f>IF(GI485="","SIN ESTADO",IF(GK485&lt;&gt;"","PAGA",IF(GJ485&gt;0,"VENCIDA",IF(GJ485&gt;=-5,"POR VENCER","AL DÍA"))))</f>
        <v>SIN ESTADO</v>
      </c>
      <c r="GO485" t="str">
        <f>IF(N($H485)&lt;32,"",IF(GI485="","",GI485+31))</f>
        <v/>
      </c>
      <c r="GP485" t="str">
        <f>IF(GO485="","",TODAY()-GO485)</f>
        <v/>
      </c>
      <c r="GS485" t="str">
        <f>IF(GO485="","SIN ESTADO",IF(GQ485&lt;&gt;"","PAGA",IF(GP485&gt;0,"VENCIDA",IF(GP485&gt;=-5,"POR VENCER","AL DÍA"))))</f>
        <v>SIN ESTADO</v>
      </c>
      <c r="GU485" t="str">
        <f>IF(N($H485)&lt;33,"",IF(GO485="","",GO485+31))</f>
        <v/>
      </c>
      <c r="GV485" t="str">
        <f>IF(GU485="","",TODAY()-GU485)</f>
        <v/>
      </c>
      <c r="GY485" t="str">
        <f>IF(GU485="","SIN ESTADO",IF(GW485&lt;&gt;"","PAGA",IF(GV485&gt;0,"VENCIDA",IF(GV485&gt;=-5,"POR VENCER","AL DÍA"))))</f>
        <v>SIN ESTADO</v>
      </c>
      <c r="HA485" t="str">
        <f>IF(N($H485)&lt;34,"",IF(GU485="","",GU485+31))</f>
        <v/>
      </c>
      <c r="HB485" t="str">
        <f>IF(HA485="","",TODAY()-HA485)</f>
        <v/>
      </c>
      <c r="HE485" t="str">
        <f>IF(HA485="","SIN ESTADO",IF(HC485&lt;&gt;"","PAGA",IF(HB485&gt;0,"VENCIDA",IF(HB485&gt;=-5,"POR VENCER","AL DÍA"))))</f>
        <v>SIN ESTADO</v>
      </c>
      <c r="HG485" t="str">
        <f>IF(N($H485)&lt;35,"",IF(HA485="","",HA485+31))</f>
        <v/>
      </c>
      <c r="HH485" t="str">
        <f>IF(HG485="","",TODAY()-HG485)</f>
        <v/>
      </c>
      <c r="HK485" t="str">
        <f>IF(HG485="","SIN ESTADO",IF(HI485&lt;&gt;"","PAGA",IF(HH485&gt;0,"VENCIDA",IF(HH485&gt;=-5,"POR VENCER","AL DÍA"))))</f>
        <v>SIN ESTADO</v>
      </c>
      <c r="HM485" t="str">
        <f>IF(N($H485)&lt;36,"",IF(HG485="","",HG485+31))</f>
        <v/>
      </c>
      <c r="HN485" t="str">
        <f>IF(HM485="","",TODAY()-HM485)</f>
        <v/>
      </c>
      <c r="HQ485" t="str">
        <f>IF(HM485="","SIN ESTADO",IF(HO485&lt;&gt;"","PAGA",IF(HN485&gt;0,"VENCIDA",IF(HN485&gt;=-5,"POR VENCER","AL DÍA"))))</f>
        <v>SIN ESTADO</v>
      </c>
      <c r="HS485">
        <f>N485+T485+Z485+AF485+AL485+AR485+AX485+BD485+BJ485+BP485+BV485+CB485+CH485+CN485+CT485+CZ485+DF485+DL485+DR485+DX485+ED485+EJ485+EP485+EV485+FB485+FH485+FN485+FT485+FZ485+GF485+GL485+GR485+GX485+HD485+HJ485+HP485</f>
        <v>6000000</v>
      </c>
      <c r="HU485">
        <f>IFERROR(N($J485),0)</f>
        <v>1000000</v>
      </c>
      <c r="HW485">
        <f>SUMPRODUCT((MOD(COLUMN($M485:$HR485)-COLUMN($M485),6)=0)*ISNUMBER($M485:$HR485)*($M485:$HR485&gt;=RESUMEN!$C$26)*($M485:$HR485&lt;=RESUMEN!$C$27)*IFERROR(N($N485:$HS485),0))</f>
        <v>1000000</v>
      </c>
      <c r="HX485">
        <f>SUMPRODUCT((MOD(COLUMN($M485:$HR485)-COLUMN($M485),6)=0)*ISNUMBER($M485:$HR485)*($M485:$HR485&gt;=RESUMEN!$C$26)*($M485:$HR485&lt;=RESUMEN!$C$27))</f>
        <v>1</v>
      </c>
    </row>
    <row r="486">
      <c r="B486">
        <f>VENTAS!A485</f>
        <v>483</v>
      </c>
      <c r="C486" t="str">
        <f>VENTAS!B485</f>
        <v xml:space="preserve">LC2 - 44 - 15 </v>
      </c>
      <c r="D486" t="str">
        <f>VENTAS!C485</f>
        <v>VENDIDO</v>
      </c>
      <c r="E486">
        <f>VENTAS!D485</f>
        <v>28000000</v>
      </c>
      <c r="F486">
        <f>VENTAS!J485</f>
        <v>24000000</v>
      </c>
      <c r="G486">
        <f>VENTAS!F485</f>
        <v>46119</v>
      </c>
      <c r="H486">
        <f>VENTAS!K485</f>
        <v>24</v>
      </c>
      <c r="I486" t="str">
        <f>VENTAS!M485</f>
        <v xml:space="preserve">7 DE CADA MES </v>
      </c>
      <c r="J486">
        <f>VENTAS!L485</f>
        <v>1000000</v>
      </c>
      <c r="K486">
        <f>IF(N($H486)&lt;1,"",$G486+31)</f>
        <v>46150</v>
      </c>
      <c r="L486">
        <f>IF(K486="","",TODAY()-K486)</f>
        <v>168</v>
      </c>
      <c r="M486">
        <v>46149</v>
      </c>
      <c r="N486">
        <v>1000000</v>
      </c>
      <c r="O486" t="str">
        <f>IF(K486="","SIN ESTADO",IF(M486&lt;&gt;"","PAGA",IF(L486&gt;0,"VENCIDA",IF(L486&gt;=-5,"POR VENCER","AL DÍA"))))</f>
        <v>PAGA</v>
      </c>
      <c r="P486" t="str">
        <v>TRANSFERENCIA</v>
      </c>
      <c r="Q486">
        <f>IF(N($H486)&lt;2,"",IF(K486="","",K486+31))</f>
        <v>46181</v>
      </c>
      <c r="R486">
        <f>IF(Q486="","",TODAY()-Q486)</f>
        <v>137</v>
      </c>
      <c r="S486">
        <v>46180</v>
      </c>
      <c r="T486">
        <v>1000000</v>
      </c>
      <c r="U486" t="str">
        <f>IF(Q486="","SIN ESTADO",IF(S486&lt;&gt;"","PAGA",IF(R486&gt;0,"VENCIDA",IF(R486&gt;=-5,"POR VENCER","AL DÍA"))))</f>
        <v>PAGA</v>
      </c>
      <c r="V486" t="str">
        <v>TRANSFERENCIA</v>
      </c>
      <c r="W486">
        <f>IF(N($H486)&lt;3,"",IF(Q486="","",Q486+31))</f>
        <v>46212</v>
      </c>
      <c r="X486">
        <f>IF(W486="","",TODAY()-W486)</f>
        <v>106</v>
      </c>
      <c r="Y486">
        <v>46210</v>
      </c>
      <c r="Z486">
        <v>1000000</v>
      </c>
      <c r="AA486" t="str">
        <f>IF(W486="","SIN ESTADO",IF(Y486&lt;&gt;"","PAGA",IF(X486&gt;0,"VENCIDA",IF(X486&gt;=-5,"POR VENCER","AL DÍA"))))</f>
        <v>PAGA</v>
      </c>
      <c r="AB486" t="str">
        <v>TRANSFERENCIA</v>
      </c>
      <c r="AC486">
        <f>IF(N($H486)&lt;4,"",IF(W486="","",W486+31))</f>
        <v>46243</v>
      </c>
      <c r="AD486">
        <f>IF(AC486="","",TODAY()-AC486)</f>
        <v>75</v>
      </c>
      <c r="AE486">
        <v>46242</v>
      </c>
      <c r="AF486">
        <v>1000000</v>
      </c>
      <c r="AG486" t="str">
        <f>IF(AC486="","SIN ESTADO",IF(AE486&lt;&gt;"","PAGA",IF(AD486&gt;0,"VENCIDA",IF(AD486&gt;=-5,"POR VENCER","AL DÍA"))))</f>
        <v>PAGA</v>
      </c>
      <c r="AH486" t="str">
        <v>TRANSFERENCIA</v>
      </c>
      <c r="AI486">
        <f>IF(N($H486)&lt;5,"",IF(AC486="","",AC486+31))</f>
        <v>46274</v>
      </c>
      <c r="AJ486">
        <f>IF(AI486="","",TODAY()-AI486)</f>
        <v>44</v>
      </c>
      <c r="AK486">
        <v>46272</v>
      </c>
      <c r="AL486">
        <v>1000000</v>
      </c>
      <c r="AM486" t="str">
        <f>IF(AI486="","SIN ESTADO",IF(AK486&lt;&gt;"","PAGA",IF(AJ486&gt;0,"VENCIDA",IF(AJ486&gt;=-5,"POR VENCER","AL DÍA"))))</f>
        <v>PAGA</v>
      </c>
      <c r="AN486" t="str">
        <v>TRANSFERENCIA</v>
      </c>
      <c r="AO486">
        <f>IF(N($H486)&lt;6,"",IF(AI486="","",AI486+31))</f>
        <v>46305</v>
      </c>
      <c r="AP486">
        <f>IF(AO486="","",TODAY()-AO486)</f>
        <v>13</v>
      </c>
      <c r="AQ486">
        <v>46300</v>
      </c>
      <c r="AR486">
        <v>1000000</v>
      </c>
      <c r="AS486" t="str">
        <f>IF(AO486="","SIN ESTADO",IF(AQ486&lt;&gt;"","PAGA",IF(AP486&gt;0,"VENCIDA",IF(AP486&gt;=-5,"POR VENCER","AL DÍA"))))</f>
        <v>PAGA</v>
      </c>
      <c r="AT486" t="str">
        <v>TRANSFERENCIA</v>
      </c>
      <c r="AU486">
        <f>IF(N($H486)&lt;7,"",IF(AO486="","",AO486+31))</f>
        <v>46336</v>
      </c>
      <c r="AV486">
        <f>IF(AU486="","",TODAY()-AU486)</f>
        <v>-18</v>
      </c>
      <c r="AY486" t="str">
        <f>IF(AU486="","SIN ESTADO",IF(AW486&lt;&gt;"","PAGA",IF(AV486&gt;0,"VENCIDA",IF(AV486&gt;=-5,"POR VENCER","AL DÍA"))))</f>
        <v>AL DÍA</v>
      </c>
      <c r="BA486">
        <f>IF(N($H486)&lt;8,"",IF(AU486="","",AU486+31))</f>
        <v>46367</v>
      </c>
      <c r="BB486">
        <f>IF(BA486="","",TODAY()-BA486)</f>
        <v>-49</v>
      </c>
      <c r="BE486" t="str">
        <f>IF(BA486="","SIN ESTADO",IF(BC486&lt;&gt;"","PAGA",IF(BB486&gt;0,"VENCIDA",IF(BB486&gt;=-5,"POR VENCER","AL DÍA"))))</f>
        <v>AL DÍA</v>
      </c>
      <c r="BG486">
        <f>IF(N($H486)&lt;9,"",IF(BA486="","",BA486+31))</f>
        <v>46398</v>
      </c>
      <c r="BH486">
        <f>IF(BG486="","",TODAY()-BG486)</f>
        <v>-80</v>
      </c>
      <c r="BK486" t="str">
        <f>IF(BG486="","SIN ESTADO",IF(BI486&lt;&gt;"","PAGA",IF(BH486&gt;0,"VENCIDA",IF(BH486&gt;=-5,"POR VENCER","AL DÍA"))))</f>
        <v>AL DÍA</v>
      </c>
      <c r="BM486">
        <f>IF(N($H486)&lt;10,"",IF(BG486="","",BG486+31))</f>
        <v>46429</v>
      </c>
      <c r="BN486">
        <f>IF(BM486="","",TODAY()-BM486)</f>
        <v>-111</v>
      </c>
      <c r="BQ486" t="str">
        <f>IF(BM486="","SIN ESTADO",IF(BO486&lt;&gt;"","PAGA",IF(BN486&gt;0,"VENCIDA",IF(BN486&gt;=-5,"POR VENCER","AL DÍA"))))</f>
        <v>AL DÍA</v>
      </c>
      <c r="BS486">
        <f>IF(N($H486)&lt;11,"",IF(BM486="","",BM486+31))</f>
        <v>46460</v>
      </c>
      <c r="BT486">
        <f>IF(BS486="","",TODAY()-BS486)</f>
        <v>-142</v>
      </c>
      <c r="BW486" t="str">
        <f>IF(BS486="","SIN ESTADO",IF(BU486&lt;&gt;"","PAGA",IF(BT486&gt;0,"VENCIDA",IF(BT486&gt;=-5,"POR VENCER","AL DÍA"))))</f>
        <v>AL DÍA</v>
      </c>
      <c r="BY486">
        <f>IF(N($H486)&lt;12,"",IF(BS486="","",BS486+31))</f>
        <v>46491</v>
      </c>
      <c r="BZ486">
        <f>IF(BY486="","",TODAY()-BY486)</f>
        <v>-173</v>
      </c>
      <c r="CC486" t="str">
        <f>IF(BY486="","SIN ESTADO",IF(CA486&lt;&gt;"","PAGA",IF(BZ486&gt;0,"VENCIDA",IF(BZ486&gt;=-5,"POR VENCER","AL DÍA"))))</f>
        <v>AL DÍA</v>
      </c>
      <c r="CE486">
        <f>IF(N($H486)&lt;13,"",IF(BY486="","",BY486+31))</f>
        <v>46522</v>
      </c>
      <c r="CF486">
        <f>IF(CE486="","",TODAY()-CE486)</f>
        <v>-204</v>
      </c>
      <c r="CI486" t="str">
        <f>IF(CE486="","SIN ESTADO",IF(CG486&lt;&gt;"","PAGA",IF(CF486&gt;0,"VENCIDA",IF(CF486&gt;=-5,"POR VENCER","AL DÍA"))))</f>
        <v>AL DÍA</v>
      </c>
      <c r="CK486">
        <f>IF(N($H486)&lt;14,"",IF(CE486="","",CE486+31))</f>
        <v>46553</v>
      </c>
      <c r="CL486">
        <f>IF(CK486="","",TODAY()-CK486)</f>
        <v>-235</v>
      </c>
      <c r="CO486" t="str">
        <f>IF(CK486="","SIN ESTADO",IF(CM486&lt;&gt;"","PAGA",IF(CL486&gt;0,"VENCIDA",IF(CL486&gt;=-5,"POR VENCER","AL DÍA"))))</f>
        <v>AL DÍA</v>
      </c>
      <c r="CQ486">
        <f>IF(N($H486)&lt;15,"",IF(CK486="","",CK486+31))</f>
        <v>46584</v>
      </c>
      <c r="CR486">
        <f>IF(CQ486="","",TODAY()-CQ486)</f>
        <v>-266</v>
      </c>
      <c r="CU486" t="str">
        <f>IF(CQ486="","SIN ESTADO",IF(CS486&lt;&gt;"","PAGA",IF(CR486&gt;0,"VENCIDA",IF(CR486&gt;=-5,"POR VENCER","AL DÍA"))))</f>
        <v>AL DÍA</v>
      </c>
      <c r="CW486">
        <f>IF(N($H486)&lt;16,"",IF(CQ486="","",CQ486+31))</f>
        <v>46615</v>
      </c>
      <c r="CX486">
        <f>IF(CW486="","",TODAY()-CW486)</f>
        <v>-297</v>
      </c>
      <c r="DA486" t="str">
        <f>IF(CW486="","SIN ESTADO",IF(CY486&lt;&gt;"","PAGA",IF(CX486&gt;0,"VENCIDA",IF(CX486&gt;=-5,"POR VENCER","AL DÍA"))))</f>
        <v>AL DÍA</v>
      </c>
      <c r="DC486">
        <f>IF(N($H486)&lt;17,"",IF(CW486="","",CW486+31))</f>
        <v>46646</v>
      </c>
      <c r="DD486">
        <f>IF(DC486="","",TODAY()-DC486)</f>
        <v>-328</v>
      </c>
      <c r="DG486" t="str">
        <f>IF(DC486="","SIN ESTADO",IF(DE486&lt;&gt;"","PAGA",IF(DD486&gt;0,"VENCIDA",IF(DD486&gt;=-5,"POR VENCER","AL DÍA"))))</f>
        <v>AL DÍA</v>
      </c>
      <c r="DI486">
        <f>IF(N($H486)&lt;18,"",IF(DC486="","",DC486+31))</f>
        <v>46677</v>
      </c>
      <c r="DJ486">
        <f>IF(DI486="","",TODAY()-DI486)</f>
        <v>-359</v>
      </c>
      <c r="DM486" t="str">
        <f>IF(DI486="","SIN ESTADO",IF(DK486&lt;&gt;"","PAGA",IF(DJ486&gt;0,"VENCIDA",IF(DJ486&gt;=-5,"POR VENCER","AL DÍA"))))</f>
        <v>AL DÍA</v>
      </c>
      <c r="DO486">
        <f>IF(N($H486)&lt;19,"",IF(DI486="","",DI486+31))</f>
        <v>46708</v>
      </c>
      <c r="DP486">
        <f>IF(DO486="","",TODAY()-DO486)</f>
        <v>-390</v>
      </c>
      <c r="DS486" t="str">
        <f>IF(DO486="","SIN ESTADO",IF(DQ486&lt;&gt;"","PAGA",IF(DP486&gt;0,"VENCIDA",IF(DP486&gt;=-5,"POR VENCER","AL DÍA"))))</f>
        <v>AL DÍA</v>
      </c>
      <c r="DU486">
        <f>IF(N($H486)&lt;20,"",IF(DO486="","",DO486+31))</f>
        <v>46739</v>
      </c>
      <c r="DV486">
        <f>IF(DU486="","",TODAY()-DU486)</f>
        <v>-421</v>
      </c>
      <c r="DY486" t="str">
        <f>IF(DU486="","SIN ESTADO",IF(DW486&lt;&gt;"","PAGA",IF(DV486&gt;0,"VENCIDA",IF(DV486&gt;=-5,"POR VENCER","AL DÍA"))))</f>
        <v>AL DÍA</v>
      </c>
      <c r="EA486">
        <f>IF(N($H486)&lt;21,"",IF(DU486="","",DU486+31))</f>
        <v>46770</v>
      </c>
      <c r="EB486">
        <f>IF(EA486="","",TODAY()-EA486)</f>
        <v>-452</v>
      </c>
      <c r="EE486" t="str">
        <f>IF(EA486="","SIN ESTADO",IF(EC486&lt;&gt;"","PAGA",IF(EB486&gt;0,"VENCIDA",IF(EB486&gt;=-5,"POR VENCER","AL DÍA"))))</f>
        <v>AL DÍA</v>
      </c>
      <c r="EG486">
        <f>IF(N($H486)&lt;22,"",IF(EA486="","",EA486+31))</f>
        <v>46801</v>
      </c>
      <c r="EH486">
        <f>IF(EG486="","",TODAY()-EG486)</f>
        <v>-483</v>
      </c>
      <c r="EK486" t="str">
        <f>IF(EG486="","SIN ESTADO",IF(EI486&lt;&gt;"","PAGA",IF(EH486&gt;0,"VENCIDA",IF(EH486&gt;=-5,"POR VENCER","AL DÍA"))))</f>
        <v>AL DÍA</v>
      </c>
      <c r="EM486">
        <f>IF(N($H486)&lt;23,"",IF(EG486="","",EG486+31))</f>
        <v>46832</v>
      </c>
      <c r="EN486">
        <f>IF(EM486="","",TODAY()-EM486)</f>
        <v>-514</v>
      </c>
      <c r="EQ486" t="str">
        <f>IF(EM486="","SIN ESTADO",IF(EO486&lt;&gt;"","PAGA",IF(EN486&gt;0,"VENCIDA",IF(EN486&gt;=-5,"POR VENCER","AL DÍA"))))</f>
        <v>AL DÍA</v>
      </c>
      <c r="ES486">
        <f>IF(N($H486)&lt;24,"",IF(EM486="","",EM486+31))</f>
        <v>46863</v>
      </c>
      <c r="ET486">
        <f>IF(ES486="","",TODAY()-ES486)</f>
        <v>-545</v>
      </c>
      <c r="EW486" t="str">
        <f>IF(ES486="","SIN ESTADO",IF(EU486&lt;&gt;"","PAGA",IF(ET486&gt;0,"VENCIDA",IF(ET486&gt;=-5,"POR VENCER","AL DÍA"))))</f>
        <v>AL DÍA</v>
      </c>
      <c r="EY486" t="str">
        <f>IF(N($H486)&lt;25,"",IF(ES486="","",ES486+31))</f>
        <v/>
      </c>
      <c r="EZ486" t="str">
        <f>IF(EY486="","",TODAY()-EY486)</f>
        <v/>
      </c>
      <c r="FC486" t="str">
        <f>IF(EY486="","SIN ESTADO",IF(FA486&lt;&gt;"","PAGA",IF(EZ486&gt;0,"VENCIDA",IF(EZ486&gt;=-5,"POR VENCER","AL DÍA"))))</f>
        <v>SIN ESTADO</v>
      </c>
      <c r="FE486" t="str">
        <f>IF(N($H486)&lt;26,"",IF(EY486="","",EY486+31))</f>
        <v/>
      </c>
      <c r="FF486" t="str">
        <f>IF(FE486="","",TODAY()-FE486)</f>
        <v/>
      </c>
      <c r="FI486" t="str">
        <f>IF(FE486="","SIN ESTADO",IF(FG486&lt;&gt;"","PAGA",IF(FF486&gt;0,"VENCIDA",IF(FF486&gt;=-5,"POR VENCER","AL DÍA"))))</f>
        <v>SIN ESTADO</v>
      </c>
      <c r="FK486" t="str">
        <f>IF(N($H486)&lt;27,"",IF(FE486="","",FE486+31))</f>
        <v/>
      </c>
      <c r="FL486" t="str">
        <f>IF(FK486="","",TODAY()-FK486)</f>
        <v/>
      </c>
      <c r="FO486" t="str">
        <f>IF(FK486="","SIN ESTADO",IF(FM486&lt;&gt;"","PAGA",IF(FL486&gt;0,"VENCIDA",IF(FL486&gt;=-5,"POR VENCER","AL DÍA"))))</f>
        <v>SIN ESTADO</v>
      </c>
      <c r="FQ486" t="str">
        <f>IF(N($H486)&lt;28,"",IF(FK486="","",FK486+31))</f>
        <v/>
      </c>
      <c r="FR486" t="str">
        <f>IF(FQ486="","",TODAY()-FQ486)</f>
        <v/>
      </c>
      <c r="FU486" t="str">
        <f>IF(FQ486="","SIN ESTADO",IF(FS486&lt;&gt;"","PAGA",IF(FR486&gt;0,"VENCIDA",IF(FR486&gt;=-5,"POR VENCER","AL DÍA"))))</f>
        <v>SIN ESTADO</v>
      </c>
      <c r="FW486" t="str">
        <f>IF(N($H486)&lt;29,"",IF(FQ486="","",FQ486+31))</f>
        <v/>
      </c>
      <c r="FX486" t="str">
        <f>IF(FW486="","",TODAY()-FW486)</f>
        <v/>
      </c>
      <c r="GA486" t="str">
        <f>IF(FW486="","SIN ESTADO",IF(FY486&lt;&gt;"","PAGA",IF(FX486&gt;0,"VENCIDA",IF(FX486&gt;=-5,"POR VENCER","AL DÍA"))))</f>
        <v>SIN ESTADO</v>
      </c>
      <c r="GC486" t="str">
        <f>IF(N($H486)&lt;30,"",IF(FW486="","",FW486+31))</f>
        <v/>
      </c>
      <c r="GD486" t="str">
        <f>IF(GC486="","",TODAY()-GC486)</f>
        <v/>
      </c>
      <c r="GG486" t="str">
        <f>IF(GC486="","SIN ESTADO",IF(GE486&lt;&gt;"","PAGA",IF(GD486&gt;0,"VENCIDA",IF(GD486&gt;=-5,"POR VENCER","AL DÍA"))))</f>
        <v>SIN ESTADO</v>
      </c>
      <c r="GI486" t="str">
        <f>IF(N($H486)&lt;31,"",IF(GC486="","",GC486+31))</f>
        <v/>
      </c>
      <c r="GJ486" t="str">
        <f>IF(GI486="","",TODAY()-GI486)</f>
        <v/>
      </c>
      <c r="GM486" t="str">
        <f>IF(GI486="","SIN ESTADO",IF(GK486&lt;&gt;"","PAGA",IF(GJ486&gt;0,"VENCIDA",IF(GJ486&gt;=-5,"POR VENCER","AL DÍA"))))</f>
        <v>SIN ESTADO</v>
      </c>
      <c r="GO486" t="str">
        <f>IF(N($H486)&lt;32,"",IF(GI486="","",GI486+31))</f>
        <v/>
      </c>
      <c r="GP486" t="str">
        <f>IF(GO486="","",TODAY()-GO486)</f>
        <v/>
      </c>
      <c r="GS486" t="str">
        <f>IF(GO486="","SIN ESTADO",IF(GQ486&lt;&gt;"","PAGA",IF(GP486&gt;0,"VENCIDA",IF(GP486&gt;=-5,"POR VENCER","AL DÍA"))))</f>
        <v>SIN ESTADO</v>
      </c>
      <c r="GU486" t="str">
        <f>IF(N($H486)&lt;33,"",IF(GO486="","",GO486+31))</f>
        <v/>
      </c>
      <c r="GV486" t="str">
        <f>IF(GU486="","",TODAY()-GU486)</f>
        <v/>
      </c>
      <c r="GY486" t="str">
        <f>IF(GU486="","SIN ESTADO",IF(GW486&lt;&gt;"","PAGA",IF(GV486&gt;0,"VENCIDA",IF(GV486&gt;=-5,"POR VENCER","AL DÍA"))))</f>
        <v>SIN ESTADO</v>
      </c>
      <c r="HA486" t="str">
        <f>IF(N($H486)&lt;34,"",IF(GU486="","",GU486+31))</f>
        <v/>
      </c>
      <c r="HB486" t="str">
        <f>IF(HA486="","",TODAY()-HA486)</f>
        <v/>
      </c>
      <c r="HE486" t="str">
        <f>IF(HA486="","SIN ESTADO",IF(HC486&lt;&gt;"","PAGA",IF(HB486&gt;0,"VENCIDA",IF(HB486&gt;=-5,"POR VENCER","AL DÍA"))))</f>
        <v>SIN ESTADO</v>
      </c>
      <c r="HG486" t="str">
        <f>IF(N($H486)&lt;35,"",IF(HA486="","",HA486+31))</f>
        <v/>
      </c>
      <c r="HH486" t="str">
        <f>IF(HG486="","",TODAY()-HG486)</f>
        <v/>
      </c>
      <c r="HK486" t="str">
        <f>IF(HG486="","SIN ESTADO",IF(HI486&lt;&gt;"","PAGA",IF(HH486&gt;0,"VENCIDA",IF(HH486&gt;=-5,"POR VENCER","AL DÍA"))))</f>
        <v>SIN ESTADO</v>
      </c>
      <c r="HM486" t="str">
        <f>IF(N($H486)&lt;36,"",IF(HG486="","",HG486+31))</f>
        <v/>
      </c>
      <c r="HN486" t="str">
        <f>IF(HM486="","",TODAY()-HM486)</f>
        <v/>
      </c>
      <c r="HQ486" t="str">
        <f>IF(HM486="","SIN ESTADO",IF(HO486&lt;&gt;"","PAGA",IF(HN486&gt;0,"VENCIDA",IF(HN486&gt;=-5,"POR VENCER","AL DÍA"))))</f>
        <v>SIN ESTADO</v>
      </c>
      <c r="HS486">
        <f>N486+T486+Z486+AF486+AL486+AR486+AX486+BD486+BJ486+BP486+BV486+CB486+CH486+CN486+CT486+CZ486+DF486+DL486+DR486+DX486+ED486+EJ486+EP486+EV486+FB486+FH486+FN486+FT486+FZ486+GF486+GL486+GR486+GX486+HD486+HJ486+HP486</f>
        <v>6000000</v>
      </c>
      <c r="HU486">
        <f>IFERROR(N($J486),0)</f>
        <v>1000000</v>
      </c>
      <c r="HW486">
        <f>SUMPRODUCT((MOD(COLUMN($M486:$HR486)-COLUMN($M486),6)=0)*ISNUMBER($M486:$HR486)*($M486:$HR486&gt;=RESUMEN!$C$26)*($M486:$HR486&lt;=RESUMEN!$C$27)*IFERROR(N($N486:$HS486),0))</f>
        <v>1000000</v>
      </c>
      <c r="HX486">
        <f>SUMPRODUCT((MOD(COLUMN($M486:$HR486)-COLUMN($M486),6)=0)*ISNUMBER($M486:$HR486)*($M486:$HR486&gt;=RESUMEN!$C$26)*($M486:$HR486&lt;=RESUMEN!$C$27))</f>
        <v>1</v>
      </c>
    </row>
    <row r="487">
      <c r="B487">
        <f>VENTAS!A486</f>
        <v>484</v>
      </c>
      <c r="C487" t="str">
        <f>VENTAS!B486</f>
        <v xml:space="preserve">LC2 - 44 - 16 </v>
      </c>
      <c r="D487" t="str">
        <f>VENTAS!C486</f>
        <v>VENDIDO</v>
      </c>
      <c r="E487">
        <f>VENTAS!D486</f>
        <v>28000000</v>
      </c>
      <c r="F487">
        <f>VENTAS!J486</f>
        <v>24000000</v>
      </c>
      <c r="G487">
        <f>VENTAS!F486</f>
        <v>46119</v>
      </c>
      <c r="H487">
        <f>VENTAS!K486</f>
        <v>24</v>
      </c>
      <c r="I487" t="str">
        <f>VENTAS!M486</f>
        <v>7 DE CADA MES</v>
      </c>
      <c r="J487">
        <f>VENTAS!L486</f>
        <v>1000000</v>
      </c>
      <c r="K487">
        <f>IF(N($H487)&lt;1,"",$G487+31)</f>
        <v>46150</v>
      </c>
      <c r="L487">
        <f>IF(K487="","",TODAY()-K487)</f>
        <v>168</v>
      </c>
      <c r="M487">
        <v>46149</v>
      </c>
      <c r="N487">
        <v>1000000</v>
      </c>
      <c r="O487" t="str">
        <f>IF(K487="","SIN ESTADO",IF(M487&lt;&gt;"","PAGA",IF(L487&gt;0,"VENCIDA",IF(L487&gt;=-5,"POR VENCER","AL DÍA"))))</f>
        <v>PAGA</v>
      </c>
      <c r="P487" t="str">
        <v>TRANSFERENCIA</v>
      </c>
      <c r="Q487">
        <f>IF(N($H487)&lt;2,"",IF(K487="","",K487+31))</f>
        <v>46181</v>
      </c>
      <c r="R487">
        <f>IF(Q487="","",TODAY()-Q487)</f>
        <v>137</v>
      </c>
      <c r="S487">
        <v>46179</v>
      </c>
      <c r="T487">
        <v>1000000</v>
      </c>
      <c r="U487" t="str">
        <f>IF(Q487="","SIN ESTADO",IF(S487&lt;&gt;"","PAGA",IF(R487&gt;0,"VENCIDA",IF(R487&gt;=-5,"POR VENCER","AL DÍA"))))</f>
        <v>PAGA</v>
      </c>
      <c r="V487" t="str">
        <v>TRANSFERENCIA</v>
      </c>
      <c r="W487">
        <f>IF(N($H487)&lt;3,"",IF(Q487="","",Q487+31))</f>
        <v>46212</v>
      </c>
      <c r="X487">
        <f>IF(W487="","",TODAY()-W487)</f>
        <v>106</v>
      </c>
      <c r="Y487">
        <v>46210</v>
      </c>
      <c r="Z487">
        <v>1000000</v>
      </c>
      <c r="AA487" t="str">
        <f>IF(W487="","SIN ESTADO",IF(Y487&lt;&gt;"","PAGA",IF(X487&gt;0,"VENCIDA",IF(X487&gt;=-5,"POR VENCER","AL DÍA"))))</f>
        <v>PAGA</v>
      </c>
      <c r="AB487" t="str">
        <v>TRANSFERENCIA</v>
      </c>
      <c r="AC487">
        <f>IF(N($H487)&lt;4,"",IF(W487="","",W487+31))</f>
        <v>46243</v>
      </c>
      <c r="AD487">
        <f>IF(AC487="","",TODAY()-AC487)</f>
        <v>75</v>
      </c>
      <c r="AE487">
        <v>46242</v>
      </c>
      <c r="AF487">
        <v>1000000</v>
      </c>
      <c r="AG487" t="str">
        <f>IF(AC487="","SIN ESTADO",IF(AE487&lt;&gt;"","PAGA",IF(AD487&gt;0,"VENCIDA",IF(AD487&gt;=-5,"POR VENCER","AL DÍA"))))</f>
        <v>PAGA</v>
      </c>
      <c r="AH487" t="str">
        <v>TRANSFERENCIA</v>
      </c>
      <c r="AI487">
        <f>IF(N($H487)&lt;5,"",IF(AC487="","",AC487+31))</f>
        <v>46274</v>
      </c>
      <c r="AJ487">
        <f>IF(AI487="","",TODAY()-AI487)</f>
        <v>44</v>
      </c>
      <c r="AK487">
        <v>46272</v>
      </c>
      <c r="AL487">
        <v>1000000</v>
      </c>
      <c r="AM487" t="str">
        <f>IF(AI487="","SIN ESTADO",IF(AK487&lt;&gt;"","PAGA",IF(AJ487&gt;0,"VENCIDA",IF(AJ487&gt;=-5,"POR VENCER","AL DÍA"))))</f>
        <v>PAGA</v>
      </c>
      <c r="AN487" t="str">
        <v>TRANSFERENCIA</v>
      </c>
      <c r="AO487">
        <f>IF(N($H487)&lt;6,"",IF(AI487="","",AI487+31))</f>
        <v>46305</v>
      </c>
      <c r="AP487">
        <f>IF(AO487="","",TODAY()-AO487)</f>
        <v>13</v>
      </c>
      <c r="AQ487">
        <v>46300</v>
      </c>
      <c r="AR487">
        <v>1000000</v>
      </c>
      <c r="AS487" t="str">
        <f>IF(AO487="","SIN ESTADO",IF(AQ487&lt;&gt;"","PAGA",IF(AP487&gt;0,"VENCIDA",IF(AP487&gt;=-5,"POR VENCER","AL DÍA"))))</f>
        <v>PAGA</v>
      </c>
      <c r="AT487" t="str">
        <v>TRANSFERENCIA</v>
      </c>
      <c r="AU487">
        <f>IF(N($H487)&lt;7,"",IF(AO487="","",AO487+31))</f>
        <v>46336</v>
      </c>
      <c r="AV487">
        <f>IF(AU487="","",TODAY()-AU487)</f>
        <v>-18</v>
      </c>
      <c r="AY487" t="str">
        <f>IF(AU487="","SIN ESTADO",IF(AW487&lt;&gt;"","PAGA",IF(AV487&gt;0,"VENCIDA",IF(AV487&gt;=-5,"POR VENCER","AL DÍA"))))</f>
        <v>AL DÍA</v>
      </c>
      <c r="BA487">
        <f>IF(N($H487)&lt;8,"",IF(AU487="","",AU487+31))</f>
        <v>46367</v>
      </c>
      <c r="BB487">
        <f>IF(BA487="","",TODAY()-BA487)</f>
        <v>-49</v>
      </c>
      <c r="BE487" t="str">
        <f>IF(BA487="","SIN ESTADO",IF(BC487&lt;&gt;"","PAGA",IF(BB487&gt;0,"VENCIDA",IF(BB487&gt;=-5,"POR VENCER","AL DÍA"))))</f>
        <v>AL DÍA</v>
      </c>
      <c r="BG487">
        <f>IF(N($H487)&lt;9,"",IF(BA487="","",BA487+31))</f>
        <v>46398</v>
      </c>
      <c r="BH487">
        <f>IF(BG487="","",TODAY()-BG487)</f>
        <v>-80</v>
      </c>
      <c r="BK487" t="str">
        <f>IF(BG487="","SIN ESTADO",IF(BI487&lt;&gt;"","PAGA",IF(BH487&gt;0,"VENCIDA",IF(BH487&gt;=-5,"POR VENCER","AL DÍA"))))</f>
        <v>AL DÍA</v>
      </c>
      <c r="BM487">
        <f>IF(N($H487)&lt;10,"",IF(BG487="","",BG487+31))</f>
        <v>46429</v>
      </c>
      <c r="BN487">
        <f>IF(BM487="","",TODAY()-BM487)</f>
        <v>-111</v>
      </c>
      <c r="BQ487" t="str">
        <f>IF(BM487="","SIN ESTADO",IF(BO487&lt;&gt;"","PAGA",IF(BN487&gt;0,"VENCIDA",IF(BN487&gt;=-5,"POR VENCER","AL DÍA"))))</f>
        <v>AL DÍA</v>
      </c>
      <c r="BS487">
        <f>IF(N($H487)&lt;11,"",IF(BM487="","",BM487+31))</f>
        <v>46460</v>
      </c>
      <c r="BT487">
        <f>IF(BS487="","",TODAY()-BS487)</f>
        <v>-142</v>
      </c>
      <c r="BW487" t="str">
        <f>IF(BS487="","SIN ESTADO",IF(BU487&lt;&gt;"","PAGA",IF(BT487&gt;0,"VENCIDA",IF(BT487&gt;=-5,"POR VENCER","AL DÍA"))))</f>
        <v>AL DÍA</v>
      </c>
      <c r="BY487">
        <f>IF(N($H487)&lt;12,"",IF(BS487="","",BS487+31))</f>
        <v>46491</v>
      </c>
      <c r="BZ487">
        <f>IF(BY487="","",TODAY()-BY487)</f>
        <v>-173</v>
      </c>
      <c r="CC487" t="str">
        <f>IF(BY487="","SIN ESTADO",IF(CA487&lt;&gt;"","PAGA",IF(BZ487&gt;0,"VENCIDA",IF(BZ487&gt;=-5,"POR VENCER","AL DÍA"))))</f>
        <v>AL DÍA</v>
      </c>
      <c r="CE487">
        <f>IF(N($H487)&lt;13,"",IF(BY487="","",BY487+31))</f>
        <v>46522</v>
      </c>
      <c r="CF487">
        <f>IF(CE487="","",TODAY()-CE487)</f>
        <v>-204</v>
      </c>
      <c r="CI487" t="str">
        <f>IF(CE487="","SIN ESTADO",IF(CG487&lt;&gt;"","PAGA",IF(CF487&gt;0,"VENCIDA",IF(CF487&gt;=-5,"POR VENCER","AL DÍA"))))</f>
        <v>AL DÍA</v>
      </c>
      <c r="CK487">
        <f>IF(N($H487)&lt;14,"",IF(CE487="","",CE487+31))</f>
        <v>46553</v>
      </c>
      <c r="CL487">
        <f>IF(CK487="","",TODAY()-CK487)</f>
        <v>-235</v>
      </c>
      <c r="CO487" t="str">
        <f>IF(CK487="","SIN ESTADO",IF(CM487&lt;&gt;"","PAGA",IF(CL487&gt;0,"VENCIDA",IF(CL487&gt;=-5,"POR VENCER","AL DÍA"))))</f>
        <v>AL DÍA</v>
      </c>
      <c r="CQ487">
        <f>IF(N($H487)&lt;15,"",IF(CK487="","",CK487+31))</f>
        <v>46584</v>
      </c>
      <c r="CR487">
        <f>IF(CQ487="","",TODAY()-CQ487)</f>
        <v>-266</v>
      </c>
      <c r="CU487" t="str">
        <f>IF(CQ487="","SIN ESTADO",IF(CS487&lt;&gt;"","PAGA",IF(CR487&gt;0,"VENCIDA",IF(CR487&gt;=-5,"POR VENCER","AL DÍA"))))</f>
        <v>AL DÍA</v>
      </c>
      <c r="CW487">
        <f>IF(N($H487)&lt;16,"",IF(CQ487="","",CQ487+31))</f>
        <v>46615</v>
      </c>
      <c r="CX487">
        <f>IF(CW487="","",TODAY()-CW487)</f>
        <v>-297</v>
      </c>
      <c r="DA487" t="str">
        <f>IF(CW487="","SIN ESTADO",IF(CY487&lt;&gt;"","PAGA",IF(CX487&gt;0,"VENCIDA",IF(CX487&gt;=-5,"POR VENCER","AL DÍA"))))</f>
        <v>AL DÍA</v>
      </c>
      <c r="DC487">
        <f>IF(N($H487)&lt;17,"",IF(CW487="","",CW487+31))</f>
        <v>46646</v>
      </c>
      <c r="DD487">
        <f>IF(DC487="","",TODAY()-DC487)</f>
        <v>-328</v>
      </c>
      <c r="DG487" t="str">
        <f>IF(DC487="","SIN ESTADO",IF(DE487&lt;&gt;"","PAGA",IF(DD487&gt;0,"VENCIDA",IF(DD487&gt;=-5,"POR VENCER","AL DÍA"))))</f>
        <v>AL DÍA</v>
      </c>
      <c r="DI487">
        <f>IF(N($H487)&lt;18,"",IF(DC487="","",DC487+31))</f>
        <v>46677</v>
      </c>
      <c r="DJ487">
        <f>IF(DI487="","",TODAY()-DI487)</f>
        <v>-359</v>
      </c>
      <c r="DM487" t="str">
        <f>IF(DI487="","SIN ESTADO",IF(DK487&lt;&gt;"","PAGA",IF(DJ487&gt;0,"VENCIDA",IF(DJ487&gt;=-5,"POR VENCER","AL DÍA"))))</f>
        <v>AL DÍA</v>
      </c>
      <c r="DO487">
        <f>IF(N($H487)&lt;19,"",IF(DI487="","",DI487+31))</f>
        <v>46708</v>
      </c>
      <c r="DP487">
        <f>IF(DO487="","",TODAY()-DO487)</f>
        <v>-390</v>
      </c>
      <c r="DS487" t="str">
        <f>IF(DO487="","SIN ESTADO",IF(DQ487&lt;&gt;"","PAGA",IF(DP487&gt;0,"VENCIDA",IF(DP487&gt;=-5,"POR VENCER","AL DÍA"))))</f>
        <v>AL DÍA</v>
      </c>
      <c r="DU487">
        <f>IF(N($H487)&lt;20,"",IF(DO487="","",DO487+31))</f>
        <v>46739</v>
      </c>
      <c r="DV487">
        <f>IF(DU487="","",TODAY()-DU487)</f>
        <v>-421</v>
      </c>
      <c r="DY487" t="str">
        <f>IF(DU487="","SIN ESTADO",IF(DW487&lt;&gt;"","PAGA",IF(DV487&gt;0,"VENCIDA",IF(DV487&gt;=-5,"POR VENCER","AL DÍA"))))</f>
        <v>AL DÍA</v>
      </c>
      <c r="EA487">
        <f>IF(N($H487)&lt;21,"",IF(DU487="","",DU487+31))</f>
        <v>46770</v>
      </c>
      <c r="EB487">
        <f>IF(EA487="","",TODAY()-EA487)</f>
        <v>-452</v>
      </c>
      <c r="EE487" t="str">
        <f>IF(EA487="","SIN ESTADO",IF(EC487&lt;&gt;"","PAGA",IF(EB487&gt;0,"VENCIDA",IF(EB487&gt;=-5,"POR VENCER","AL DÍA"))))</f>
        <v>AL DÍA</v>
      </c>
      <c r="EG487">
        <f>IF(N($H487)&lt;22,"",IF(EA487="","",EA487+31))</f>
        <v>46801</v>
      </c>
      <c r="EH487">
        <f>IF(EG487="","",TODAY()-EG487)</f>
        <v>-483</v>
      </c>
      <c r="EK487" t="str">
        <f>IF(EG487="","SIN ESTADO",IF(EI487&lt;&gt;"","PAGA",IF(EH487&gt;0,"VENCIDA",IF(EH487&gt;=-5,"POR VENCER","AL DÍA"))))</f>
        <v>AL DÍA</v>
      </c>
      <c r="EM487">
        <f>IF(N($H487)&lt;23,"",IF(EG487="","",EG487+31))</f>
        <v>46832</v>
      </c>
      <c r="EN487">
        <f>IF(EM487="","",TODAY()-EM487)</f>
        <v>-514</v>
      </c>
      <c r="EQ487" t="str">
        <f>IF(EM487="","SIN ESTADO",IF(EO487&lt;&gt;"","PAGA",IF(EN487&gt;0,"VENCIDA",IF(EN487&gt;=-5,"POR VENCER","AL DÍA"))))</f>
        <v>AL DÍA</v>
      </c>
      <c r="ES487">
        <f>IF(N($H487)&lt;24,"",IF(EM487="","",EM487+31))</f>
        <v>46863</v>
      </c>
      <c r="ET487">
        <f>IF(ES487="","",TODAY()-ES487)</f>
        <v>-545</v>
      </c>
      <c r="EW487" t="str">
        <f>IF(ES487="","SIN ESTADO",IF(EU487&lt;&gt;"","PAGA",IF(ET487&gt;0,"VENCIDA",IF(ET487&gt;=-5,"POR VENCER","AL DÍA"))))</f>
        <v>AL DÍA</v>
      </c>
      <c r="EY487" t="str">
        <f>IF(N($H487)&lt;25,"",IF(ES487="","",ES487+31))</f>
        <v/>
      </c>
      <c r="EZ487" t="str">
        <f>IF(EY487="","",TODAY()-EY487)</f>
        <v/>
      </c>
      <c r="FC487" t="str">
        <f>IF(EY487="","SIN ESTADO",IF(FA487&lt;&gt;"","PAGA",IF(EZ487&gt;0,"VENCIDA",IF(EZ487&gt;=-5,"POR VENCER","AL DÍA"))))</f>
        <v>SIN ESTADO</v>
      </c>
      <c r="FE487" t="str">
        <f>IF(N($H487)&lt;26,"",IF(EY487="","",EY487+31))</f>
        <v/>
      </c>
      <c r="FF487" t="str">
        <f>IF(FE487="","",TODAY()-FE487)</f>
        <v/>
      </c>
      <c r="FI487" t="str">
        <f>IF(FE487="","SIN ESTADO",IF(FG487&lt;&gt;"","PAGA",IF(FF487&gt;0,"VENCIDA",IF(FF487&gt;=-5,"POR VENCER","AL DÍA"))))</f>
        <v>SIN ESTADO</v>
      </c>
      <c r="FK487" t="str">
        <f>IF(N($H487)&lt;27,"",IF(FE487="","",FE487+31))</f>
        <v/>
      </c>
      <c r="FL487" t="str">
        <f>IF(FK487="","",TODAY()-FK487)</f>
        <v/>
      </c>
      <c r="FO487" t="str">
        <f>IF(FK487="","SIN ESTADO",IF(FM487&lt;&gt;"","PAGA",IF(FL487&gt;0,"VENCIDA",IF(FL487&gt;=-5,"POR VENCER","AL DÍA"))))</f>
        <v>SIN ESTADO</v>
      </c>
      <c r="FQ487" t="str">
        <f>IF(N($H487)&lt;28,"",IF(FK487="","",FK487+31))</f>
        <v/>
      </c>
      <c r="FR487" t="str">
        <f>IF(FQ487="","",TODAY()-FQ487)</f>
        <v/>
      </c>
      <c r="FU487" t="str">
        <f>IF(FQ487="","SIN ESTADO",IF(FS487&lt;&gt;"","PAGA",IF(FR487&gt;0,"VENCIDA",IF(FR487&gt;=-5,"POR VENCER","AL DÍA"))))</f>
        <v>SIN ESTADO</v>
      </c>
      <c r="FW487" t="str">
        <f>IF(N($H487)&lt;29,"",IF(FQ487="","",FQ487+31))</f>
        <v/>
      </c>
      <c r="FX487" t="str">
        <f>IF(FW487="","",TODAY()-FW487)</f>
        <v/>
      </c>
      <c r="GA487" t="str">
        <f>IF(FW487="","SIN ESTADO",IF(FY487&lt;&gt;"","PAGA",IF(FX487&gt;0,"VENCIDA",IF(FX487&gt;=-5,"POR VENCER","AL DÍA"))))</f>
        <v>SIN ESTADO</v>
      </c>
      <c r="GC487" t="str">
        <f>IF(N($H487)&lt;30,"",IF(FW487="","",FW487+31))</f>
        <v/>
      </c>
      <c r="GD487" t="str">
        <f>IF(GC487="","",TODAY()-GC487)</f>
        <v/>
      </c>
      <c r="GG487" t="str">
        <f>IF(GC487="","SIN ESTADO",IF(GE487&lt;&gt;"","PAGA",IF(GD487&gt;0,"VENCIDA",IF(GD487&gt;=-5,"POR VENCER","AL DÍA"))))</f>
        <v>SIN ESTADO</v>
      </c>
      <c r="GI487" t="str">
        <f>IF(N($H487)&lt;31,"",IF(GC487="","",GC487+31))</f>
        <v/>
      </c>
      <c r="GJ487" t="str">
        <f>IF(GI487="","",TODAY()-GI487)</f>
        <v/>
      </c>
      <c r="GM487" t="str">
        <f>IF(GI487="","SIN ESTADO",IF(GK487&lt;&gt;"","PAGA",IF(GJ487&gt;0,"VENCIDA",IF(GJ487&gt;=-5,"POR VENCER","AL DÍA"))))</f>
        <v>SIN ESTADO</v>
      </c>
      <c r="GO487" t="str">
        <f>IF(N($H487)&lt;32,"",IF(GI487="","",GI487+31))</f>
        <v/>
      </c>
      <c r="GP487" t="str">
        <f>IF(GO487="","",TODAY()-GO487)</f>
        <v/>
      </c>
      <c r="GS487" t="str">
        <f>IF(GO487="","SIN ESTADO",IF(GQ487&lt;&gt;"","PAGA",IF(GP487&gt;0,"VENCIDA",IF(GP487&gt;=-5,"POR VENCER","AL DÍA"))))</f>
        <v>SIN ESTADO</v>
      </c>
      <c r="GU487" t="str">
        <f>IF(N($H487)&lt;33,"",IF(GO487="","",GO487+31))</f>
        <v/>
      </c>
      <c r="GV487" t="str">
        <f>IF(GU487="","",TODAY()-GU487)</f>
        <v/>
      </c>
      <c r="GY487" t="str">
        <f>IF(GU487="","SIN ESTADO",IF(GW487&lt;&gt;"","PAGA",IF(GV487&gt;0,"VENCIDA",IF(GV487&gt;=-5,"POR VENCER","AL DÍA"))))</f>
        <v>SIN ESTADO</v>
      </c>
      <c r="HA487" t="str">
        <f>IF(N($H487)&lt;34,"",IF(GU487="","",GU487+31))</f>
        <v/>
      </c>
      <c r="HB487" t="str">
        <f>IF(HA487="","",TODAY()-HA487)</f>
        <v/>
      </c>
      <c r="HE487" t="str">
        <f>IF(HA487="","SIN ESTADO",IF(HC487&lt;&gt;"","PAGA",IF(HB487&gt;0,"VENCIDA",IF(HB487&gt;=-5,"POR VENCER","AL DÍA"))))</f>
        <v>SIN ESTADO</v>
      </c>
      <c r="HG487" t="str">
        <f>IF(N($H487)&lt;35,"",IF(HA487="","",HA487+31))</f>
        <v/>
      </c>
      <c r="HH487" t="str">
        <f>IF(HG487="","",TODAY()-HG487)</f>
        <v/>
      </c>
      <c r="HK487" t="str">
        <f>IF(HG487="","SIN ESTADO",IF(HI487&lt;&gt;"","PAGA",IF(HH487&gt;0,"VENCIDA",IF(HH487&gt;=-5,"POR VENCER","AL DÍA"))))</f>
        <v>SIN ESTADO</v>
      </c>
      <c r="HM487" t="str">
        <f>IF(N($H487)&lt;36,"",IF(HG487="","",HG487+31))</f>
        <v/>
      </c>
      <c r="HN487" t="str">
        <f>IF(HM487="","",TODAY()-HM487)</f>
        <v/>
      </c>
      <c r="HQ487" t="str">
        <f>IF(HM487="","SIN ESTADO",IF(HO487&lt;&gt;"","PAGA",IF(HN487&gt;0,"VENCIDA",IF(HN487&gt;=-5,"POR VENCER","AL DÍA"))))</f>
        <v>SIN ESTADO</v>
      </c>
      <c r="HS487">
        <f>N487+T487+Z487+AF487+AL487+AR487+AX487+BD487+BJ487+BP487+BV487+CB487+CH487+CN487+CT487+CZ487+DF487+DL487+DR487+DX487+ED487+EJ487+EP487+EV487+FB487+FH487+FN487+FT487+FZ487+GF487+GL487+GR487+GX487+HD487+HJ487+HP487</f>
        <v>6000000</v>
      </c>
      <c r="HU487">
        <f>IFERROR(N($J487),0)</f>
        <v>1000000</v>
      </c>
      <c r="HW487">
        <f>SUMPRODUCT((MOD(COLUMN($M487:$HR487)-COLUMN($M487),6)=0)*ISNUMBER($M487:$HR487)*($M487:$HR487&gt;=RESUMEN!$C$26)*($M487:$HR487&lt;=RESUMEN!$C$27)*IFERROR(N($N487:$HS487),0))</f>
        <v>1000000</v>
      </c>
      <c r="HX487">
        <f>SUMPRODUCT((MOD(COLUMN($M487:$HR487)-COLUMN($M487),6)=0)*ISNUMBER($M487:$HR487)*($M487:$HR487&gt;=RESUMEN!$C$26)*($M487:$HR487&lt;=RESUMEN!$C$27))</f>
        <v>1</v>
      </c>
    </row>
    <row r="488">
      <c r="B488">
        <f>VENTAS!A487</f>
        <v>485</v>
      </c>
      <c r="C488" t="str">
        <f>VENTAS!B487</f>
        <v xml:space="preserve">LC2 - 44 - 17 </v>
      </c>
      <c r="D488" t="str">
        <f>VENTAS!C487</f>
        <v>VENDIDO</v>
      </c>
      <c r="E488">
        <f>VENTAS!D487</f>
        <v>28000000</v>
      </c>
      <c r="F488">
        <f>VENTAS!J487</f>
        <v>24000000</v>
      </c>
      <c r="G488">
        <f>VENTAS!F487</f>
        <v>46088</v>
      </c>
      <c r="H488">
        <f>VENTAS!K487</f>
        <v>24</v>
      </c>
      <c r="I488" t="str">
        <f>VENTAS!M487</f>
        <v xml:space="preserve">07 DE CADA MES </v>
      </c>
      <c r="J488">
        <f>VENTAS!L487</f>
        <v>1000000</v>
      </c>
      <c r="K488">
        <f>IF(N($H488)&lt;1,"",$G488+31)</f>
        <v>46119</v>
      </c>
      <c r="L488">
        <f>IF(K488="","",TODAY()-K488)</f>
        <v>199</v>
      </c>
      <c r="M488">
        <v>46105</v>
      </c>
      <c r="N488">
        <v>8000000</v>
      </c>
      <c r="O488" t="str">
        <f>IF(K488="","SIN ESTADO",IF(M488&lt;&gt;"","PAGA",IF(L488&gt;0,"VENCIDA",IF(L488&gt;=-5,"POR VENCER","AL DÍA"))))</f>
        <v>PAGA</v>
      </c>
      <c r="P488" t="str">
        <v>TRANSFERENCIA</v>
      </c>
      <c r="Q488">
        <f>IF(N($H488)&lt;2,"",IF(K488="","",K488+31))</f>
        <v>46150</v>
      </c>
      <c r="R488">
        <f>IF(Q488="","",TODAY()-Q488)</f>
        <v>168</v>
      </c>
      <c r="S488">
        <v>46105</v>
      </c>
      <c r="U488" t="str">
        <f>IF(Q488="","SIN ESTADO",IF(S488&lt;&gt;"","PAGA",IF(R488&gt;0,"VENCIDA",IF(R488&gt;=-5,"POR VENCER","AL DÍA"))))</f>
        <v>PAGA</v>
      </c>
      <c r="V488" t="str">
        <v>TRANSFERENCIA</v>
      </c>
      <c r="W488">
        <f>IF(N($H488)&lt;3,"",IF(Q488="","",Q488+31))</f>
        <v>46181</v>
      </c>
      <c r="X488">
        <f>IF(W488="","",TODAY()-W488)</f>
        <v>137</v>
      </c>
      <c r="Y488">
        <v>46105</v>
      </c>
      <c r="AA488" t="str">
        <f>IF(W488="","SIN ESTADO",IF(Y488&lt;&gt;"","PAGA",IF(X488&gt;0,"VENCIDA",IF(X488&gt;=-5,"POR VENCER","AL DÍA"))))</f>
        <v>PAGA</v>
      </c>
      <c r="AC488">
        <f>IF(N($H488)&lt;4,"",IF(W488="","",W488+31))</f>
        <v>46212</v>
      </c>
      <c r="AD488">
        <f>IF(AC488="","",TODAY()-AC488)</f>
        <v>106</v>
      </c>
      <c r="AE488">
        <v>46105</v>
      </c>
      <c r="AG488" t="str">
        <f>IF(AC488="","SIN ESTADO",IF(AE488&lt;&gt;"","PAGA",IF(AD488&gt;0,"VENCIDA",IF(AD488&gt;=-5,"POR VENCER","AL DÍA"))))</f>
        <v>PAGA</v>
      </c>
      <c r="AI488">
        <f>IF(N($H488)&lt;5,"",IF(AC488="","",AC488+31))</f>
        <v>46243</v>
      </c>
      <c r="AJ488">
        <f>IF(AI488="","",TODAY()-AI488)</f>
        <v>75</v>
      </c>
      <c r="AK488">
        <v>46105</v>
      </c>
      <c r="AM488" t="str">
        <f>IF(AI488="","SIN ESTADO",IF(AK488&lt;&gt;"","PAGA",IF(AJ488&gt;0,"VENCIDA",IF(AJ488&gt;=-5,"POR VENCER","AL DÍA"))))</f>
        <v>PAGA</v>
      </c>
      <c r="AO488">
        <f>IF(N($H488)&lt;6,"",IF(AI488="","",AI488+31))</f>
        <v>46274</v>
      </c>
      <c r="AP488">
        <f>IF(AO488="","",TODAY()-AO488)</f>
        <v>44</v>
      </c>
      <c r="AQ488">
        <v>46105</v>
      </c>
      <c r="AS488" t="str">
        <f>IF(AO488="","SIN ESTADO",IF(AQ488&lt;&gt;"","PAGA",IF(AP488&gt;0,"VENCIDA",IF(AP488&gt;=-5,"POR VENCER","AL DÍA"))))</f>
        <v>PAGA</v>
      </c>
      <c r="AU488">
        <f>IF(N($H488)&lt;7,"",IF(AO488="","",AO488+31))</f>
        <v>46305</v>
      </c>
      <c r="AV488">
        <f>IF(AU488="","",TODAY()-AU488)</f>
        <v>13</v>
      </c>
      <c r="AW488">
        <v>46105</v>
      </c>
      <c r="AY488" t="str">
        <f>IF(AU488="","SIN ESTADO",IF(AW488&lt;&gt;"","PAGA",IF(AV488&gt;0,"VENCIDA",IF(AV488&gt;=-5,"POR VENCER","AL DÍA"))))</f>
        <v>PAGA</v>
      </c>
      <c r="BA488">
        <f>IF(N($H488)&lt;8,"",IF(AU488="","",AU488+31))</f>
        <v>46336</v>
      </c>
      <c r="BB488">
        <f>IF(BA488="","",TODAY()-BA488)</f>
        <v>-18</v>
      </c>
      <c r="BC488">
        <v>46104</v>
      </c>
      <c r="BE488" t="str">
        <f>IF(BA488="","SIN ESTADO",IF(BC488&lt;&gt;"","PAGA",IF(BB488&gt;0,"VENCIDA",IF(BB488&gt;=-5,"POR VENCER","AL DÍA"))))</f>
        <v>PAGA</v>
      </c>
      <c r="BG488">
        <f>IF(N($H488)&lt;9,"",IF(BA488="","",BA488+31))</f>
        <v>46367</v>
      </c>
      <c r="BH488">
        <f>IF(BG488="","",TODAY()-BG488)</f>
        <v>-49</v>
      </c>
      <c r="BI488">
        <v>46175</v>
      </c>
      <c r="BJ488">
        <v>5800000</v>
      </c>
      <c r="BK488" t="str">
        <f>IF(BG488="","SIN ESTADO",IF(BI488&lt;&gt;"","PAGA",IF(BH488&gt;0,"VENCIDA",IF(BH488&gt;=-5,"POR VENCER","AL DÍA"))))</f>
        <v>PAGA</v>
      </c>
      <c r="BL488" t="str">
        <v>TRANSFERENCIA</v>
      </c>
      <c r="BM488">
        <f>IF(N($H488)&lt;10,"",IF(BG488="","",BG488+31))</f>
        <v>46398</v>
      </c>
      <c r="BN488">
        <f>IF(BM488="","",TODAY()-BM488)</f>
        <v>-80</v>
      </c>
      <c r="BO488">
        <v>46175</v>
      </c>
      <c r="BQ488" t="str">
        <f>IF(BM488="","SIN ESTADO",IF(BO488&lt;&gt;"","PAGA",IF(BN488&gt;0,"VENCIDA",IF(BN488&gt;=-5,"POR VENCER","AL DÍA"))))</f>
        <v>PAGA</v>
      </c>
      <c r="BS488">
        <f>IF(N($H488)&lt;11,"",IF(BM488="","",BM488+31))</f>
        <v>46429</v>
      </c>
      <c r="BT488">
        <f>IF(BS488="","",TODAY()-BS488)</f>
        <v>-111</v>
      </c>
      <c r="BU488">
        <v>46175</v>
      </c>
      <c r="BW488" t="str">
        <f>IF(BS488="","SIN ESTADO",IF(BU488&lt;&gt;"","PAGA",IF(BT488&gt;0,"VENCIDA",IF(BT488&gt;=-5,"POR VENCER","AL DÍA"))))</f>
        <v>PAGA</v>
      </c>
      <c r="BY488">
        <f>IF(N($H488)&lt;12,"",IF(BS488="","",BS488+31))</f>
        <v>46460</v>
      </c>
      <c r="BZ488">
        <f>IF(BY488="","",TODAY()-BY488)</f>
        <v>-142</v>
      </c>
      <c r="CA488">
        <v>46175</v>
      </c>
      <c r="CC488" t="str">
        <f>IF(BY488="","SIN ESTADO",IF(CA488&lt;&gt;"","PAGA",IF(BZ488&gt;0,"VENCIDA",IF(BZ488&gt;=-5,"POR VENCER","AL DÍA"))))</f>
        <v>PAGA</v>
      </c>
      <c r="CE488">
        <f>IF(N($H488)&lt;13,"",IF(BY488="","",BY488+31))</f>
        <v>46491</v>
      </c>
      <c r="CF488">
        <f>IF(CE488="","",TODAY()-CE488)</f>
        <v>-173</v>
      </c>
      <c r="CG488">
        <v>46175</v>
      </c>
      <c r="CI488" t="str">
        <f>IF(CE488="","SIN ESTADO",IF(CG488&lt;&gt;"","PAGA",IF(CF488&gt;0,"VENCIDA",IF(CF488&gt;=-5,"POR VENCER","AL DÍA"))))</f>
        <v>PAGA</v>
      </c>
      <c r="CK488">
        <f>IF(N($H488)&lt;14,"",IF(CE488="","",CE488+31))</f>
        <v>46522</v>
      </c>
      <c r="CL488">
        <f>IF(CK488="","",TODAY()-CK488)</f>
        <v>-204</v>
      </c>
      <c r="CO488" t="str">
        <f>IF(CK488="","SIN ESTADO",IF(CM488&lt;&gt;"","PAGA",IF(CL488&gt;0,"VENCIDA",IF(CL488&gt;=-5,"POR VENCER","AL DÍA"))))</f>
        <v>AL DÍA</v>
      </c>
      <c r="CQ488">
        <f>IF(N($H488)&lt;15,"",IF(CK488="","",CK488+31))</f>
        <v>46553</v>
      </c>
      <c r="CR488">
        <f>IF(CQ488="","",TODAY()-CQ488)</f>
        <v>-235</v>
      </c>
      <c r="CU488" t="str">
        <f>IF(CQ488="","SIN ESTADO",IF(CS488&lt;&gt;"","PAGA",IF(CR488&gt;0,"VENCIDA",IF(CR488&gt;=-5,"POR VENCER","AL DÍA"))))</f>
        <v>AL DÍA</v>
      </c>
      <c r="CW488">
        <f>IF(N($H488)&lt;16,"",IF(CQ488="","",CQ488+31))</f>
        <v>46584</v>
      </c>
      <c r="CX488">
        <f>IF(CW488="","",TODAY()-CW488)</f>
        <v>-266</v>
      </c>
      <c r="DA488" t="str">
        <f>IF(CW488="","SIN ESTADO",IF(CY488&lt;&gt;"","PAGA",IF(CX488&gt;0,"VENCIDA",IF(CX488&gt;=-5,"POR VENCER","AL DÍA"))))</f>
        <v>AL DÍA</v>
      </c>
      <c r="DC488">
        <f>IF(N($H488)&lt;17,"",IF(CW488="","",CW488+31))</f>
        <v>46615</v>
      </c>
      <c r="DD488">
        <f>IF(DC488="","",TODAY()-DC488)</f>
        <v>-297</v>
      </c>
      <c r="DG488" t="str">
        <f>IF(DC488="","SIN ESTADO",IF(DE488&lt;&gt;"","PAGA",IF(DD488&gt;0,"VENCIDA",IF(DD488&gt;=-5,"POR VENCER","AL DÍA"))))</f>
        <v>AL DÍA</v>
      </c>
      <c r="DI488">
        <f>IF(N($H488)&lt;18,"",IF(DC488="","",DC488+31))</f>
        <v>46646</v>
      </c>
      <c r="DJ488">
        <f>IF(DI488="","",TODAY()-DI488)</f>
        <v>-328</v>
      </c>
      <c r="DM488" t="str">
        <f>IF(DI488="","SIN ESTADO",IF(DK488&lt;&gt;"","PAGA",IF(DJ488&gt;0,"VENCIDA",IF(DJ488&gt;=-5,"POR VENCER","AL DÍA"))))</f>
        <v>AL DÍA</v>
      </c>
      <c r="DO488">
        <f>IF(N($H488)&lt;19,"",IF(DI488="","",DI488+31))</f>
        <v>46677</v>
      </c>
      <c r="DP488">
        <f>IF(DO488="","",TODAY()-DO488)</f>
        <v>-359</v>
      </c>
      <c r="DS488" t="str">
        <f>IF(DO488="","SIN ESTADO",IF(DQ488&lt;&gt;"","PAGA",IF(DP488&gt;0,"VENCIDA",IF(DP488&gt;=-5,"POR VENCER","AL DÍA"))))</f>
        <v>AL DÍA</v>
      </c>
      <c r="DU488">
        <f>IF(N($H488)&lt;20,"",IF(DO488="","",DO488+31))</f>
        <v>46708</v>
      </c>
      <c r="DV488">
        <f>IF(DU488="","",TODAY()-DU488)</f>
        <v>-390</v>
      </c>
      <c r="DY488" t="str">
        <f>IF(DU488="","SIN ESTADO",IF(DW488&lt;&gt;"","PAGA",IF(DV488&gt;0,"VENCIDA",IF(DV488&gt;=-5,"POR VENCER","AL DÍA"))))</f>
        <v>AL DÍA</v>
      </c>
      <c r="EA488">
        <f>IF(N($H488)&lt;21,"",IF(DU488="","",DU488+31))</f>
        <v>46739</v>
      </c>
      <c r="EB488">
        <f>IF(EA488="","",TODAY()-EA488)</f>
        <v>-421</v>
      </c>
      <c r="EE488" t="str">
        <f>IF(EA488="","SIN ESTADO",IF(EC488&lt;&gt;"","PAGA",IF(EB488&gt;0,"VENCIDA",IF(EB488&gt;=-5,"POR VENCER","AL DÍA"))))</f>
        <v>AL DÍA</v>
      </c>
      <c r="EG488">
        <f>IF(N($H488)&lt;22,"",IF(EA488="","",EA488+31))</f>
        <v>46770</v>
      </c>
      <c r="EH488">
        <f>IF(EG488="","",TODAY()-EG488)</f>
        <v>-452</v>
      </c>
      <c r="EK488" t="str">
        <f>IF(EG488="","SIN ESTADO",IF(EI488&lt;&gt;"","PAGA",IF(EH488&gt;0,"VENCIDA",IF(EH488&gt;=-5,"POR VENCER","AL DÍA"))))</f>
        <v>AL DÍA</v>
      </c>
      <c r="EM488">
        <f>IF(N($H488)&lt;23,"",IF(EG488="","",EG488+31))</f>
        <v>46801</v>
      </c>
      <c r="EN488">
        <f>IF(EM488="","",TODAY()-EM488)</f>
        <v>-483</v>
      </c>
      <c r="EQ488" t="str">
        <f>IF(EM488="","SIN ESTADO",IF(EO488&lt;&gt;"","PAGA",IF(EN488&gt;0,"VENCIDA",IF(EN488&gt;=-5,"POR VENCER","AL DÍA"))))</f>
        <v>AL DÍA</v>
      </c>
      <c r="ES488">
        <f>IF(N($H488)&lt;24,"",IF(EM488="","",EM488+31))</f>
        <v>46832</v>
      </c>
      <c r="ET488">
        <f>IF(ES488="","",TODAY()-ES488)</f>
        <v>-514</v>
      </c>
      <c r="EW488" t="str">
        <f>IF(ES488="","SIN ESTADO",IF(EU488&lt;&gt;"","PAGA",IF(ET488&gt;0,"VENCIDA",IF(ET488&gt;=-5,"POR VENCER","AL DÍA"))))</f>
        <v>AL DÍA</v>
      </c>
      <c r="EY488" t="str">
        <f>IF(N($H488)&lt;25,"",IF(ES488="","",ES488+31))</f>
        <v/>
      </c>
      <c r="EZ488" t="str">
        <f>IF(EY488="","",TODAY()-EY488)</f>
        <v/>
      </c>
      <c r="FC488" t="str">
        <f>IF(EY488="","SIN ESTADO",IF(FA488&lt;&gt;"","PAGA",IF(EZ488&gt;0,"VENCIDA",IF(EZ488&gt;=-5,"POR VENCER","AL DÍA"))))</f>
        <v>SIN ESTADO</v>
      </c>
      <c r="FE488" t="str">
        <f>IF(N($H488)&lt;26,"",IF(EY488="","",EY488+31))</f>
        <v/>
      </c>
      <c r="FF488" t="str">
        <f>IF(FE488="","",TODAY()-FE488)</f>
        <v/>
      </c>
      <c r="FI488" t="str">
        <f>IF(FE488="","SIN ESTADO",IF(FG488&lt;&gt;"","PAGA",IF(FF488&gt;0,"VENCIDA",IF(FF488&gt;=-5,"POR VENCER","AL DÍA"))))</f>
        <v>SIN ESTADO</v>
      </c>
      <c r="FK488" t="str">
        <f>IF(N($H488)&lt;27,"",IF(FE488="","",FE488+31))</f>
        <v/>
      </c>
      <c r="FL488" t="str">
        <f>IF(FK488="","",TODAY()-FK488)</f>
        <v/>
      </c>
      <c r="FO488" t="str">
        <f>IF(FK488="","SIN ESTADO",IF(FM488&lt;&gt;"","PAGA",IF(FL488&gt;0,"VENCIDA",IF(FL488&gt;=-5,"POR VENCER","AL DÍA"))))</f>
        <v>SIN ESTADO</v>
      </c>
      <c r="FQ488" t="str">
        <f>IF(N($H488)&lt;28,"",IF(FK488="","",FK488+31))</f>
        <v/>
      </c>
      <c r="FR488" t="str">
        <f>IF(FQ488="","",TODAY()-FQ488)</f>
        <v/>
      </c>
      <c r="FU488" t="str">
        <f>IF(FQ488="","SIN ESTADO",IF(FS488&lt;&gt;"","PAGA",IF(FR488&gt;0,"VENCIDA",IF(FR488&gt;=-5,"POR VENCER","AL DÍA"))))</f>
        <v>SIN ESTADO</v>
      </c>
      <c r="FW488" t="str">
        <f>IF(N($H488)&lt;29,"",IF(FQ488="","",FQ488+31))</f>
        <v/>
      </c>
      <c r="FX488" t="str">
        <f>IF(FW488="","",TODAY()-FW488)</f>
        <v/>
      </c>
      <c r="GA488" t="str">
        <f>IF(FW488="","SIN ESTADO",IF(FY488&lt;&gt;"","PAGA",IF(FX488&gt;0,"VENCIDA",IF(FX488&gt;=-5,"POR VENCER","AL DÍA"))))</f>
        <v>SIN ESTADO</v>
      </c>
      <c r="GC488" t="str">
        <f>IF(N($H488)&lt;30,"",IF(FW488="","",FW488+31))</f>
        <v/>
      </c>
      <c r="GD488" t="str">
        <f>IF(GC488="","",TODAY()-GC488)</f>
        <v/>
      </c>
      <c r="GG488" t="str">
        <f>IF(GC488="","SIN ESTADO",IF(GE488&lt;&gt;"","PAGA",IF(GD488&gt;0,"VENCIDA",IF(GD488&gt;=-5,"POR VENCER","AL DÍA"))))</f>
        <v>SIN ESTADO</v>
      </c>
      <c r="GI488" t="str">
        <f>IF(N($H488)&lt;31,"",IF(GC488="","",GC488+31))</f>
        <v/>
      </c>
      <c r="GJ488" t="str">
        <f>IF(GI488="","",TODAY()-GI488)</f>
        <v/>
      </c>
      <c r="GM488" t="str">
        <f>IF(GI488="","SIN ESTADO",IF(GK488&lt;&gt;"","PAGA",IF(GJ488&gt;0,"VENCIDA",IF(GJ488&gt;=-5,"POR VENCER","AL DÍA"))))</f>
        <v>SIN ESTADO</v>
      </c>
      <c r="GO488" t="str">
        <f>IF(N($H488)&lt;32,"",IF(GI488="","",GI488+31))</f>
        <v/>
      </c>
      <c r="GP488" t="str">
        <f>IF(GO488="","",TODAY()-GO488)</f>
        <v/>
      </c>
      <c r="GS488" t="str">
        <f>IF(GO488="","SIN ESTADO",IF(GQ488&lt;&gt;"","PAGA",IF(GP488&gt;0,"VENCIDA",IF(GP488&gt;=-5,"POR VENCER","AL DÍA"))))</f>
        <v>SIN ESTADO</v>
      </c>
      <c r="GU488" t="str">
        <f>IF(N($H488)&lt;33,"",IF(GO488="","",GO488+31))</f>
        <v/>
      </c>
      <c r="GV488" t="str">
        <f>IF(GU488="","",TODAY()-GU488)</f>
        <v/>
      </c>
      <c r="GY488" t="str">
        <f>IF(GU488="","SIN ESTADO",IF(GW488&lt;&gt;"","PAGA",IF(GV488&gt;0,"VENCIDA",IF(GV488&gt;=-5,"POR VENCER","AL DÍA"))))</f>
        <v>SIN ESTADO</v>
      </c>
      <c r="HA488" t="str">
        <f>IF(N($H488)&lt;34,"",IF(GU488="","",GU488+31))</f>
        <v/>
      </c>
      <c r="HB488" t="str">
        <f>IF(HA488="","",TODAY()-HA488)</f>
        <v/>
      </c>
      <c r="HE488" t="str">
        <f>IF(HA488="","SIN ESTADO",IF(HC488&lt;&gt;"","PAGA",IF(HB488&gt;0,"VENCIDA",IF(HB488&gt;=-5,"POR VENCER","AL DÍA"))))</f>
        <v>SIN ESTADO</v>
      </c>
      <c r="HG488" t="str">
        <f>IF(N($H488)&lt;35,"",IF(HA488="","",HA488+31))</f>
        <v/>
      </c>
      <c r="HH488" t="str">
        <f>IF(HG488="","",TODAY()-HG488)</f>
        <v/>
      </c>
      <c r="HK488" t="str">
        <f>IF(HG488="","SIN ESTADO",IF(HI488&lt;&gt;"","PAGA",IF(HH488&gt;0,"VENCIDA",IF(HH488&gt;=-5,"POR VENCER","AL DÍA"))))</f>
        <v>SIN ESTADO</v>
      </c>
      <c r="HM488" t="str">
        <f>IF(N($H488)&lt;36,"",IF(HG488="","",HG488+31))</f>
        <v/>
      </c>
      <c r="HN488" t="str">
        <f>IF(HM488="","",TODAY()-HM488)</f>
        <v/>
      </c>
      <c r="HQ488" t="str">
        <f>IF(HM488="","SIN ESTADO",IF(HO488&lt;&gt;"","PAGA",IF(HN488&gt;0,"VENCIDA",IF(HN488&gt;=-5,"POR VENCER","AL DÍA"))))</f>
        <v>SIN ESTADO</v>
      </c>
      <c r="HS488">
        <f>N488+T488+Z488+AF488+AL488+AR488+AX488+BD488+BJ488+BP488+BV488+CB488+CH488+CN488+CT488+CZ488+DF488+DL488+DR488+DX488+ED488+EJ488+EP488+EV488+FB488+FH488+FN488+FT488+FZ488+GF488+GL488+GR488+GX488+HD488+HJ488+HP488</f>
        <v>13800000</v>
      </c>
      <c r="HU488">
        <f>IFERROR(N($J488),0)</f>
        <v>1000000</v>
      </c>
      <c r="HW488">
        <f>SUMPRODUCT((MOD(COLUMN($M488:$HR488)-COLUMN($M488),6)=0)*ISNUMBER($M488:$HR488)*($M488:$HR488&gt;=RESUMEN!$C$26)*($M488:$HR488&lt;=RESUMEN!$C$27)*IFERROR(N($N488:$HS488),0))</f>
        <v>0</v>
      </c>
      <c r="HX488">
        <f>SUMPRODUCT((MOD(COLUMN($M488:$HR488)-COLUMN($M488),6)=0)*ISNUMBER($M488:$HR488)*($M488:$HR488&gt;=RESUMEN!$C$26)*($M488:$HR488&lt;=RESUMEN!$C$27))</f>
        <v>0</v>
      </c>
    </row>
    <row r="489">
      <c r="B489">
        <f>VENTAS!A488</f>
        <v>486</v>
      </c>
      <c r="C489" t="str">
        <f>VENTAS!B488</f>
        <v xml:space="preserve">LC2 - 44 - 18 </v>
      </c>
      <c r="D489" t="str">
        <f>VENTAS!C488</f>
        <v>VENDIDO</v>
      </c>
      <c r="E489">
        <f>VENTAS!D488</f>
        <v>28000000</v>
      </c>
      <c r="F489">
        <f>VENTAS!J488</f>
        <v>24000000</v>
      </c>
      <c r="G489">
        <f>VENTAS!F488</f>
        <v>46091</v>
      </c>
      <c r="H489">
        <f>VENTAS!K488</f>
        <v>24</v>
      </c>
      <c r="I489" t="str">
        <f>VENTAS!M488</f>
        <v xml:space="preserve">10 DE CADA MES </v>
      </c>
      <c r="J489">
        <f>VENTAS!L488</f>
        <v>1000000</v>
      </c>
      <c r="K489">
        <f>IF(N($H489)&lt;1,"",$G489+31)</f>
        <v>46122</v>
      </c>
      <c r="L489">
        <f>IF(K489="","",TODAY()-K489)</f>
        <v>196</v>
      </c>
      <c r="M489">
        <v>46126</v>
      </c>
      <c r="N489">
        <v>1000000</v>
      </c>
      <c r="O489" t="str">
        <f>IF(K489="","SIN ESTADO",IF(M489&lt;&gt;"","PAGA",IF(L489&gt;0,"VENCIDA",IF(L489&gt;=-5,"POR VENCER","AL DÍA"))))</f>
        <v>PAGA</v>
      </c>
      <c r="P489" t="str">
        <v>TRANSFERENCIA</v>
      </c>
      <c r="Q489">
        <f>IF(N($H489)&lt;2,"",IF(K489="","",K489+31))</f>
        <v>46153</v>
      </c>
      <c r="R489">
        <f>IF(Q489="","",TODAY()-Q489)</f>
        <v>165</v>
      </c>
      <c r="S489">
        <v>46154</v>
      </c>
      <c r="T489">
        <v>1000000</v>
      </c>
      <c r="U489" t="str">
        <f>IF(Q489="","SIN ESTADO",IF(S489&lt;&gt;"","PAGA",IF(R489&gt;0,"VENCIDA",IF(R489&gt;=-5,"POR VENCER","AL DÍA"))))</f>
        <v>PAGA</v>
      </c>
      <c r="V489" t="str">
        <v>TRANSFERENCIA</v>
      </c>
      <c r="W489">
        <f>IF(N($H489)&lt;3,"",IF(Q489="","",Q489+31))</f>
        <v>46184</v>
      </c>
      <c r="X489">
        <f>IF(W489="","",TODAY()-W489)</f>
        <v>134</v>
      </c>
      <c r="Y489">
        <v>46209</v>
      </c>
      <c r="Z489">
        <v>1000000</v>
      </c>
      <c r="AA489" t="str">
        <f>IF(W489="","SIN ESTADO",IF(Y489&lt;&gt;"","PAGA",IF(X489&gt;0,"VENCIDA",IF(X489&gt;=-5,"POR VENCER","AL DÍA"))))</f>
        <v>PAGA</v>
      </c>
      <c r="AB489" t="str">
        <v>TRANSFERENCIA</v>
      </c>
      <c r="AC489">
        <f>IF(N($H489)&lt;4,"",IF(W489="","",W489+31))</f>
        <v>46215</v>
      </c>
      <c r="AD489">
        <f>IF(AC489="","",TODAY()-AC489)</f>
        <v>103</v>
      </c>
      <c r="AE489">
        <v>46244</v>
      </c>
      <c r="AF489">
        <v>1000000</v>
      </c>
      <c r="AG489" t="str">
        <f>IF(AC489="","SIN ESTADO",IF(AE489&lt;&gt;"","PAGA",IF(AD489&gt;0,"VENCIDA",IF(AD489&gt;=-5,"POR VENCER","AL DÍA"))))</f>
        <v>PAGA</v>
      </c>
      <c r="AH489" t="str">
        <v>TRANSFERENCIA</v>
      </c>
      <c r="AI489">
        <f>IF(N($H489)&lt;5,"",IF(AC489="","",AC489+31))</f>
        <v>46246</v>
      </c>
      <c r="AJ489">
        <f>IF(AI489="","",TODAY()-AI489)</f>
        <v>72</v>
      </c>
      <c r="AK489">
        <v>46272</v>
      </c>
      <c r="AL489">
        <v>1000000</v>
      </c>
      <c r="AM489" t="str">
        <f>IF(AI489="","SIN ESTADO",IF(AK489&lt;&gt;"","PAGA",IF(AJ489&gt;0,"VENCIDA",IF(AJ489&gt;=-5,"POR VENCER","AL DÍA"))))</f>
        <v>PAGA</v>
      </c>
      <c r="AN489" t="str">
        <v>TRANSFERENCIA</v>
      </c>
      <c r="AO489">
        <f>IF(N($H489)&lt;6,"",IF(AI489="","",AI489+31))</f>
        <v>46277</v>
      </c>
      <c r="AP489">
        <f>IF(AO489="","",TODAY()-AO489)</f>
        <v>41</v>
      </c>
      <c r="AS489" t="str">
        <f>IF(AO489="","SIN ESTADO",IF(AQ489&lt;&gt;"","PAGA",IF(AP489&gt;0,"VENCIDA",IF(AP489&gt;=-5,"POR VENCER","AL DÍA"))))</f>
        <v>VENCIDA</v>
      </c>
      <c r="AU489">
        <f>IF(N($H489)&lt;7,"",IF(AO489="","",AO489+31))</f>
        <v>46308</v>
      </c>
      <c r="AV489">
        <f>IF(AU489="","",TODAY()-AU489)</f>
        <v>10</v>
      </c>
      <c r="AY489" t="str">
        <f>IF(AU489="","SIN ESTADO",IF(AW489&lt;&gt;"","PAGA",IF(AV489&gt;0,"VENCIDA",IF(AV489&gt;=-5,"POR VENCER","AL DÍA"))))</f>
        <v>VENCIDA</v>
      </c>
      <c r="BA489">
        <f>IF(N($H489)&lt;8,"",IF(AU489="","",AU489+31))</f>
        <v>46339</v>
      </c>
      <c r="BB489">
        <f>IF(BA489="","",TODAY()-BA489)</f>
        <v>-21</v>
      </c>
      <c r="BE489" t="str">
        <f>IF(BA489="","SIN ESTADO",IF(BC489&lt;&gt;"","PAGA",IF(BB489&gt;0,"VENCIDA",IF(BB489&gt;=-5,"POR VENCER","AL DÍA"))))</f>
        <v>AL DÍA</v>
      </c>
      <c r="BG489">
        <f>IF(N($H489)&lt;9,"",IF(BA489="","",BA489+31))</f>
        <v>46370</v>
      </c>
      <c r="BH489">
        <f>IF(BG489="","",TODAY()-BG489)</f>
        <v>-52</v>
      </c>
      <c r="BK489" t="str">
        <f>IF(BG489="","SIN ESTADO",IF(BI489&lt;&gt;"","PAGA",IF(BH489&gt;0,"VENCIDA",IF(BH489&gt;=-5,"POR VENCER","AL DÍA"))))</f>
        <v>AL DÍA</v>
      </c>
      <c r="BM489">
        <f>IF(N($H489)&lt;10,"",IF(BG489="","",BG489+31))</f>
        <v>46401</v>
      </c>
      <c r="BN489">
        <f>IF(BM489="","",TODAY()-BM489)</f>
        <v>-83</v>
      </c>
      <c r="BQ489" t="str">
        <f>IF(BM489="","SIN ESTADO",IF(BO489&lt;&gt;"","PAGA",IF(BN489&gt;0,"VENCIDA",IF(BN489&gt;=-5,"POR VENCER","AL DÍA"))))</f>
        <v>AL DÍA</v>
      </c>
      <c r="BS489">
        <f>IF(N($H489)&lt;11,"",IF(BM489="","",BM489+31))</f>
        <v>46432</v>
      </c>
      <c r="BT489">
        <f>IF(BS489="","",TODAY()-BS489)</f>
        <v>-114</v>
      </c>
      <c r="BW489" t="str">
        <f>IF(BS489="","SIN ESTADO",IF(BU489&lt;&gt;"","PAGA",IF(BT489&gt;0,"VENCIDA",IF(BT489&gt;=-5,"POR VENCER","AL DÍA"))))</f>
        <v>AL DÍA</v>
      </c>
      <c r="BY489">
        <f>IF(N($H489)&lt;12,"",IF(BS489="","",BS489+31))</f>
        <v>46463</v>
      </c>
      <c r="BZ489">
        <f>IF(BY489="","",TODAY()-BY489)</f>
        <v>-145</v>
      </c>
      <c r="CC489" t="str">
        <f>IF(BY489="","SIN ESTADO",IF(CA489&lt;&gt;"","PAGA",IF(BZ489&gt;0,"VENCIDA",IF(BZ489&gt;=-5,"POR VENCER","AL DÍA"))))</f>
        <v>AL DÍA</v>
      </c>
      <c r="CE489">
        <f>IF(N($H489)&lt;13,"",IF(BY489="","",BY489+31))</f>
        <v>46494</v>
      </c>
      <c r="CF489">
        <f>IF(CE489="","",TODAY()-CE489)</f>
        <v>-176</v>
      </c>
      <c r="CI489" t="str">
        <f>IF(CE489="","SIN ESTADO",IF(CG489&lt;&gt;"","PAGA",IF(CF489&gt;0,"VENCIDA",IF(CF489&gt;=-5,"POR VENCER","AL DÍA"))))</f>
        <v>AL DÍA</v>
      </c>
      <c r="CK489">
        <f>IF(N($H489)&lt;14,"",IF(CE489="","",CE489+31))</f>
        <v>46525</v>
      </c>
      <c r="CL489">
        <f>IF(CK489="","",TODAY()-CK489)</f>
        <v>-207</v>
      </c>
      <c r="CO489" t="str">
        <f>IF(CK489="","SIN ESTADO",IF(CM489&lt;&gt;"","PAGA",IF(CL489&gt;0,"VENCIDA",IF(CL489&gt;=-5,"POR VENCER","AL DÍA"))))</f>
        <v>AL DÍA</v>
      </c>
      <c r="CQ489">
        <f>IF(N($H489)&lt;15,"",IF(CK489="","",CK489+31))</f>
        <v>46556</v>
      </c>
      <c r="CR489">
        <f>IF(CQ489="","",TODAY()-CQ489)</f>
        <v>-238</v>
      </c>
      <c r="CU489" t="str">
        <f>IF(CQ489="","SIN ESTADO",IF(CS489&lt;&gt;"","PAGA",IF(CR489&gt;0,"VENCIDA",IF(CR489&gt;=-5,"POR VENCER","AL DÍA"))))</f>
        <v>AL DÍA</v>
      </c>
      <c r="CW489">
        <f>IF(N($H489)&lt;16,"",IF(CQ489="","",CQ489+31))</f>
        <v>46587</v>
      </c>
      <c r="CX489">
        <f>IF(CW489="","",TODAY()-CW489)</f>
        <v>-269</v>
      </c>
      <c r="DA489" t="str">
        <f>IF(CW489="","SIN ESTADO",IF(CY489&lt;&gt;"","PAGA",IF(CX489&gt;0,"VENCIDA",IF(CX489&gt;=-5,"POR VENCER","AL DÍA"))))</f>
        <v>AL DÍA</v>
      </c>
      <c r="DC489">
        <f>IF(N($H489)&lt;17,"",IF(CW489="","",CW489+31))</f>
        <v>46618</v>
      </c>
      <c r="DD489">
        <f>IF(DC489="","",TODAY()-DC489)</f>
        <v>-300</v>
      </c>
      <c r="DG489" t="str">
        <f>IF(DC489="","SIN ESTADO",IF(DE489&lt;&gt;"","PAGA",IF(DD489&gt;0,"VENCIDA",IF(DD489&gt;=-5,"POR VENCER","AL DÍA"))))</f>
        <v>AL DÍA</v>
      </c>
      <c r="DI489">
        <f>IF(N($H489)&lt;18,"",IF(DC489="","",DC489+31))</f>
        <v>46649</v>
      </c>
      <c r="DJ489">
        <f>IF(DI489="","",TODAY()-DI489)</f>
        <v>-331</v>
      </c>
      <c r="DM489" t="str">
        <f>IF(DI489="","SIN ESTADO",IF(DK489&lt;&gt;"","PAGA",IF(DJ489&gt;0,"VENCIDA",IF(DJ489&gt;=-5,"POR VENCER","AL DÍA"))))</f>
        <v>AL DÍA</v>
      </c>
      <c r="DO489">
        <f>IF(N($H489)&lt;19,"",IF(DI489="","",DI489+31))</f>
        <v>46680</v>
      </c>
      <c r="DP489">
        <f>IF(DO489="","",TODAY()-DO489)</f>
        <v>-362</v>
      </c>
      <c r="DS489" t="str">
        <f>IF(DO489="","SIN ESTADO",IF(DQ489&lt;&gt;"","PAGA",IF(DP489&gt;0,"VENCIDA",IF(DP489&gt;=-5,"POR VENCER","AL DÍA"))))</f>
        <v>AL DÍA</v>
      </c>
      <c r="DU489">
        <f>IF(N($H489)&lt;20,"",IF(DO489="","",DO489+31))</f>
        <v>46711</v>
      </c>
      <c r="DV489">
        <f>IF(DU489="","",TODAY()-DU489)</f>
        <v>-393</v>
      </c>
      <c r="DY489" t="str">
        <f>IF(DU489="","SIN ESTADO",IF(DW489&lt;&gt;"","PAGA",IF(DV489&gt;0,"VENCIDA",IF(DV489&gt;=-5,"POR VENCER","AL DÍA"))))</f>
        <v>AL DÍA</v>
      </c>
      <c r="EA489">
        <f>IF(N($H489)&lt;21,"",IF(DU489="","",DU489+31))</f>
        <v>46742</v>
      </c>
      <c r="EB489">
        <f>IF(EA489="","",TODAY()-EA489)</f>
        <v>-424</v>
      </c>
      <c r="EE489" t="str">
        <f>IF(EA489="","SIN ESTADO",IF(EC489&lt;&gt;"","PAGA",IF(EB489&gt;0,"VENCIDA",IF(EB489&gt;=-5,"POR VENCER","AL DÍA"))))</f>
        <v>AL DÍA</v>
      </c>
      <c r="EG489">
        <f>IF(N($H489)&lt;22,"",IF(EA489="","",EA489+31))</f>
        <v>46773</v>
      </c>
      <c r="EH489">
        <f>IF(EG489="","",TODAY()-EG489)</f>
        <v>-455</v>
      </c>
      <c r="EK489" t="str">
        <f>IF(EG489="","SIN ESTADO",IF(EI489&lt;&gt;"","PAGA",IF(EH489&gt;0,"VENCIDA",IF(EH489&gt;=-5,"POR VENCER","AL DÍA"))))</f>
        <v>AL DÍA</v>
      </c>
      <c r="EM489">
        <f>IF(N($H489)&lt;23,"",IF(EG489="","",EG489+31))</f>
        <v>46804</v>
      </c>
      <c r="EN489">
        <f>IF(EM489="","",TODAY()-EM489)</f>
        <v>-486</v>
      </c>
      <c r="EQ489" t="str">
        <f>IF(EM489="","SIN ESTADO",IF(EO489&lt;&gt;"","PAGA",IF(EN489&gt;0,"VENCIDA",IF(EN489&gt;=-5,"POR VENCER","AL DÍA"))))</f>
        <v>AL DÍA</v>
      </c>
      <c r="ES489">
        <f>IF(N($H489)&lt;24,"",IF(EM489="","",EM489+31))</f>
        <v>46835</v>
      </c>
      <c r="ET489">
        <f>IF(ES489="","",TODAY()-ES489)</f>
        <v>-517</v>
      </c>
      <c r="EW489" t="str">
        <f>IF(ES489="","SIN ESTADO",IF(EU489&lt;&gt;"","PAGA",IF(ET489&gt;0,"VENCIDA",IF(ET489&gt;=-5,"POR VENCER","AL DÍA"))))</f>
        <v>AL DÍA</v>
      </c>
      <c r="EY489" t="str">
        <f>IF(N($H489)&lt;25,"",IF(ES489="","",ES489+31))</f>
        <v/>
      </c>
      <c r="EZ489" t="str">
        <f>IF(EY489="","",TODAY()-EY489)</f>
        <v/>
      </c>
      <c r="FC489" t="str">
        <f>IF(EY489="","SIN ESTADO",IF(FA489&lt;&gt;"","PAGA",IF(EZ489&gt;0,"VENCIDA",IF(EZ489&gt;=-5,"POR VENCER","AL DÍA"))))</f>
        <v>SIN ESTADO</v>
      </c>
      <c r="FE489" t="str">
        <f>IF(N($H489)&lt;26,"",IF(EY489="","",EY489+31))</f>
        <v/>
      </c>
      <c r="FF489" t="str">
        <f>IF(FE489="","",TODAY()-FE489)</f>
        <v/>
      </c>
      <c r="FI489" t="str">
        <f>IF(FE489="","SIN ESTADO",IF(FG489&lt;&gt;"","PAGA",IF(FF489&gt;0,"VENCIDA",IF(FF489&gt;=-5,"POR VENCER","AL DÍA"))))</f>
        <v>SIN ESTADO</v>
      </c>
      <c r="FK489" t="str">
        <f>IF(N($H489)&lt;27,"",IF(FE489="","",FE489+31))</f>
        <v/>
      </c>
      <c r="FL489" t="str">
        <f>IF(FK489="","",TODAY()-FK489)</f>
        <v/>
      </c>
      <c r="FO489" t="str">
        <f>IF(FK489="","SIN ESTADO",IF(FM489&lt;&gt;"","PAGA",IF(FL489&gt;0,"VENCIDA",IF(FL489&gt;=-5,"POR VENCER","AL DÍA"))))</f>
        <v>SIN ESTADO</v>
      </c>
      <c r="FQ489" t="str">
        <f>IF(N($H489)&lt;28,"",IF(FK489="","",FK489+31))</f>
        <v/>
      </c>
      <c r="FR489" t="str">
        <f>IF(FQ489="","",TODAY()-FQ489)</f>
        <v/>
      </c>
      <c r="FU489" t="str">
        <f>IF(FQ489="","SIN ESTADO",IF(FS489&lt;&gt;"","PAGA",IF(FR489&gt;0,"VENCIDA",IF(FR489&gt;=-5,"POR VENCER","AL DÍA"))))</f>
        <v>SIN ESTADO</v>
      </c>
      <c r="FW489" t="str">
        <f>IF(N($H489)&lt;29,"",IF(FQ489="","",FQ489+31))</f>
        <v/>
      </c>
      <c r="FX489" t="str">
        <f>IF(FW489="","",TODAY()-FW489)</f>
        <v/>
      </c>
      <c r="GA489" t="str">
        <f>IF(FW489="","SIN ESTADO",IF(FY489&lt;&gt;"","PAGA",IF(FX489&gt;0,"VENCIDA",IF(FX489&gt;=-5,"POR VENCER","AL DÍA"))))</f>
        <v>SIN ESTADO</v>
      </c>
      <c r="GC489" t="str">
        <f>IF(N($H489)&lt;30,"",IF(FW489="","",FW489+31))</f>
        <v/>
      </c>
      <c r="GD489" t="str">
        <f>IF(GC489="","",TODAY()-GC489)</f>
        <v/>
      </c>
      <c r="GG489" t="str">
        <f>IF(GC489="","SIN ESTADO",IF(GE489&lt;&gt;"","PAGA",IF(GD489&gt;0,"VENCIDA",IF(GD489&gt;=-5,"POR VENCER","AL DÍA"))))</f>
        <v>SIN ESTADO</v>
      </c>
      <c r="GI489" t="str">
        <f>IF(N($H489)&lt;31,"",IF(GC489="","",GC489+31))</f>
        <v/>
      </c>
      <c r="GJ489" t="str">
        <f>IF(GI489="","",TODAY()-GI489)</f>
        <v/>
      </c>
      <c r="GM489" t="str">
        <f>IF(GI489="","SIN ESTADO",IF(GK489&lt;&gt;"","PAGA",IF(GJ489&gt;0,"VENCIDA",IF(GJ489&gt;=-5,"POR VENCER","AL DÍA"))))</f>
        <v>SIN ESTADO</v>
      </c>
      <c r="GO489" t="str">
        <f>IF(N($H489)&lt;32,"",IF(GI489="","",GI489+31))</f>
        <v/>
      </c>
      <c r="GP489" t="str">
        <f>IF(GO489="","",TODAY()-GO489)</f>
        <v/>
      </c>
      <c r="GS489" t="str">
        <f>IF(GO489="","SIN ESTADO",IF(GQ489&lt;&gt;"","PAGA",IF(GP489&gt;0,"VENCIDA",IF(GP489&gt;=-5,"POR VENCER","AL DÍA"))))</f>
        <v>SIN ESTADO</v>
      </c>
      <c r="GU489" t="str">
        <f>IF(N($H489)&lt;33,"",IF(GO489="","",GO489+31))</f>
        <v/>
      </c>
      <c r="GV489" t="str">
        <f>IF(GU489="","",TODAY()-GU489)</f>
        <v/>
      </c>
      <c r="GY489" t="str">
        <f>IF(GU489="","SIN ESTADO",IF(GW489&lt;&gt;"","PAGA",IF(GV489&gt;0,"VENCIDA",IF(GV489&gt;=-5,"POR VENCER","AL DÍA"))))</f>
        <v>SIN ESTADO</v>
      </c>
      <c r="HA489" t="str">
        <f>IF(N($H489)&lt;34,"",IF(GU489="","",GU489+31))</f>
        <v/>
      </c>
      <c r="HB489" t="str">
        <f>IF(HA489="","",TODAY()-HA489)</f>
        <v/>
      </c>
      <c r="HE489" t="str">
        <f>IF(HA489="","SIN ESTADO",IF(HC489&lt;&gt;"","PAGA",IF(HB489&gt;0,"VENCIDA",IF(HB489&gt;=-5,"POR VENCER","AL DÍA"))))</f>
        <v>SIN ESTADO</v>
      </c>
      <c r="HG489" t="str">
        <f>IF(N($H489)&lt;35,"",IF(HA489="","",HA489+31))</f>
        <v/>
      </c>
      <c r="HH489" t="str">
        <f>IF(HG489="","",TODAY()-HG489)</f>
        <v/>
      </c>
      <c r="HK489" t="str">
        <f>IF(HG489="","SIN ESTADO",IF(HI489&lt;&gt;"","PAGA",IF(HH489&gt;0,"VENCIDA",IF(HH489&gt;=-5,"POR VENCER","AL DÍA"))))</f>
        <v>SIN ESTADO</v>
      </c>
      <c r="HM489" t="str">
        <f>IF(N($H489)&lt;36,"",IF(HG489="","",HG489+31))</f>
        <v/>
      </c>
      <c r="HN489" t="str">
        <f>IF(HM489="","",TODAY()-HM489)</f>
        <v/>
      </c>
      <c r="HQ489" t="str">
        <f>IF(HM489="","SIN ESTADO",IF(HO489&lt;&gt;"","PAGA",IF(HN489&gt;0,"VENCIDA",IF(HN489&gt;=-5,"POR VENCER","AL DÍA"))))</f>
        <v>SIN ESTADO</v>
      </c>
      <c r="HS489">
        <f>N489+T489+Z489+AF489+AL489+AR489+AX489+BD489+BJ489+BP489+BV489+CB489+CH489+CN489+CT489+CZ489+DF489+DL489+DR489+DX489+ED489+EJ489+EP489+EV489+FB489+FH489+FN489+FT489+FZ489+GF489+GL489+GR489+GX489+HD489+HJ489+HP489</f>
        <v>5000000</v>
      </c>
      <c r="HU489">
        <f>IFERROR(N($J489),0)</f>
        <v>1000000</v>
      </c>
      <c r="HW489">
        <f>SUMPRODUCT((MOD(COLUMN($M489:$HR489)-COLUMN($M489),6)=0)*ISNUMBER($M489:$HR489)*($M489:$HR489&gt;=RESUMEN!$C$26)*($M489:$HR489&lt;=RESUMEN!$C$27)*IFERROR(N($N489:$HS489),0))</f>
        <v>1000000</v>
      </c>
      <c r="HX489">
        <f>SUMPRODUCT((MOD(COLUMN($M489:$HR489)-COLUMN($M489),6)=0)*ISNUMBER($M489:$HR489)*($M489:$HR489&gt;=RESUMEN!$C$26)*($M489:$HR489&lt;=RESUMEN!$C$27))</f>
        <v>1</v>
      </c>
    </row>
    <row r="490">
      <c r="A490" t="str">
        <v xml:space="preserve"> </v>
      </c>
      <c r="B490">
        <f>VENTAS!A489</f>
        <v>487</v>
      </c>
      <c r="C490" t="str">
        <f>VENTAS!B489</f>
        <v>LC2 - 45 - 1</v>
      </c>
      <c r="D490" t="str">
        <f>VENTAS!C489</f>
        <v>VENDIDO</v>
      </c>
      <c r="E490">
        <f>VENTAS!D489</f>
        <v>34534000</v>
      </c>
      <c r="F490">
        <f>VENTAS!J489</f>
        <v>30484000</v>
      </c>
      <c r="G490">
        <f>VENTAS!F489</f>
        <v>46106</v>
      </c>
      <c r="H490">
        <f>VENTAS!K489</f>
        <v>24</v>
      </c>
      <c r="I490" t="str">
        <f>VENTAS!M489</f>
        <v xml:space="preserve">25 DE CADA MES </v>
      </c>
      <c r="J490">
        <f>VENTAS!L489</f>
        <v>1270166.6666666667</v>
      </c>
      <c r="K490">
        <f>IF(N($H490)&lt;1,"",$G490+31)</f>
        <v>46137</v>
      </c>
      <c r="L490">
        <f>IF(K490="","",TODAY()-K490)</f>
        <v>181</v>
      </c>
      <c r="O490" t="str">
        <f>IF(K490="","SIN ESTADO",IF(M490&lt;&gt;"","PAGA",IF(L490&gt;0,"VENCIDA",IF(L490&gt;=-5,"POR VENCER","AL DÍA"))))</f>
        <v>VENCIDA</v>
      </c>
      <c r="Q490">
        <f>IF(N($H490)&lt;2,"",IF(K490="","",K490+31))</f>
        <v>46168</v>
      </c>
      <c r="R490">
        <f>IF(Q490="","",TODAY()-Q490)</f>
        <v>150</v>
      </c>
      <c r="U490" t="str">
        <f>IF(Q490="","SIN ESTADO",IF(S490&lt;&gt;"","PAGA",IF(R490&gt;0,"VENCIDA",IF(R490&gt;=-5,"POR VENCER","AL DÍA"))))</f>
        <v>VENCIDA</v>
      </c>
      <c r="W490">
        <f>IF(N($H490)&lt;3,"",IF(Q490="","",Q490+31))</f>
        <v>46199</v>
      </c>
      <c r="X490">
        <f>IF(W490="","",TODAY()-W490)</f>
        <v>119</v>
      </c>
      <c r="AA490" t="str">
        <f>IF(W490="","SIN ESTADO",IF(Y490&lt;&gt;"","PAGA",IF(X490&gt;0,"VENCIDA",IF(X490&gt;=-5,"POR VENCER","AL DÍA"))))</f>
        <v>VENCIDA</v>
      </c>
      <c r="AC490">
        <f>IF(N($H490)&lt;4,"",IF(W490="","",W490+31))</f>
        <v>46230</v>
      </c>
      <c r="AD490">
        <f>IF(AC490="","",TODAY()-AC490)</f>
        <v>88</v>
      </c>
      <c r="AG490" t="str">
        <f>IF(AC490="","SIN ESTADO",IF(AE490&lt;&gt;"","PAGA",IF(AD490&gt;0,"VENCIDA",IF(AD490&gt;=-5,"POR VENCER","AL DÍA"))))</f>
        <v>VENCIDA</v>
      </c>
      <c r="AI490">
        <f>IF(N($H490)&lt;5,"",IF(AC490="","",AC490+31))</f>
        <v>46261</v>
      </c>
      <c r="AJ490">
        <f>IF(AI490="","",TODAY()-AI490)</f>
        <v>57</v>
      </c>
      <c r="AM490" t="str">
        <f>IF(AI490="","SIN ESTADO",IF(AK490&lt;&gt;"","PAGA",IF(AJ490&gt;0,"VENCIDA",IF(AJ490&gt;=-5,"POR VENCER","AL DÍA"))))</f>
        <v>VENCIDA</v>
      </c>
      <c r="AO490">
        <f>IF(N($H490)&lt;6,"",IF(AI490="","",AI490+31))</f>
        <v>46292</v>
      </c>
      <c r="AP490">
        <f>IF(AO490="","",TODAY()-AO490)</f>
        <v>26</v>
      </c>
      <c r="AS490" t="str">
        <f>IF(AO490="","SIN ESTADO",IF(AQ490&lt;&gt;"","PAGA",IF(AP490&gt;0,"VENCIDA",IF(AP490&gt;=-5,"POR VENCER","AL DÍA"))))</f>
        <v>VENCIDA</v>
      </c>
      <c r="AU490">
        <f>IF(N($H490)&lt;7,"",IF(AO490="","",AO490+31))</f>
        <v>46323</v>
      </c>
      <c r="AV490">
        <f>IF(AU490="","",TODAY()-AU490)</f>
        <v>-5</v>
      </c>
      <c r="AY490" t="str">
        <f>IF(AU490="","SIN ESTADO",IF(AW490&lt;&gt;"","PAGA",IF(AV490&gt;0,"VENCIDA",IF(AV490&gt;=-5,"POR VENCER","AL DÍA"))))</f>
        <v>POR VENCER</v>
      </c>
      <c r="BA490">
        <f>IF(N($H490)&lt;8,"",IF(AU490="","",AU490+31))</f>
        <v>46354</v>
      </c>
      <c r="BB490">
        <f>IF(BA490="","",TODAY()-BA490)</f>
        <v>-36</v>
      </c>
      <c r="BE490" t="str">
        <f>IF(BA490="","SIN ESTADO",IF(BC490&lt;&gt;"","PAGA",IF(BB490&gt;0,"VENCIDA",IF(BB490&gt;=-5,"POR VENCER","AL DÍA"))))</f>
        <v>AL DÍA</v>
      </c>
      <c r="BG490">
        <f>IF(N($H490)&lt;9,"",IF(BA490="","",BA490+31))</f>
        <v>46385</v>
      </c>
      <c r="BH490">
        <f>IF(BG490="","",TODAY()-BG490)</f>
        <v>-67</v>
      </c>
      <c r="BK490" t="str">
        <f>IF(BG490="","SIN ESTADO",IF(BI490&lt;&gt;"","PAGA",IF(BH490&gt;0,"VENCIDA",IF(BH490&gt;=-5,"POR VENCER","AL DÍA"))))</f>
        <v>AL DÍA</v>
      </c>
      <c r="BM490">
        <f>IF(N($H490)&lt;10,"",IF(BG490="","",BG490+31))</f>
        <v>46416</v>
      </c>
      <c r="BN490">
        <f>IF(BM490="","",TODAY()-BM490)</f>
        <v>-98</v>
      </c>
      <c r="BQ490" t="str">
        <f>IF(BM490="","SIN ESTADO",IF(BO490&lt;&gt;"","PAGA",IF(BN490&gt;0,"VENCIDA",IF(BN490&gt;=-5,"POR VENCER","AL DÍA"))))</f>
        <v>AL DÍA</v>
      </c>
      <c r="BS490">
        <f>IF(N($H490)&lt;11,"",IF(BM490="","",BM490+31))</f>
        <v>46447</v>
      </c>
      <c r="BT490">
        <f>IF(BS490="","",TODAY()-BS490)</f>
        <v>-129</v>
      </c>
      <c r="BW490" t="str">
        <f>IF(BS490="","SIN ESTADO",IF(BU490&lt;&gt;"","PAGA",IF(BT490&gt;0,"VENCIDA",IF(BT490&gt;=-5,"POR VENCER","AL DÍA"))))</f>
        <v>AL DÍA</v>
      </c>
      <c r="BY490">
        <f>IF(N($H490)&lt;12,"",IF(BS490="","",BS490+31))</f>
        <v>46478</v>
      </c>
      <c r="BZ490">
        <f>IF(BY490="","",TODAY()-BY490)</f>
        <v>-160</v>
      </c>
      <c r="CC490" t="str">
        <f>IF(BY490="","SIN ESTADO",IF(CA490&lt;&gt;"","PAGA",IF(BZ490&gt;0,"VENCIDA",IF(BZ490&gt;=-5,"POR VENCER","AL DÍA"))))</f>
        <v>AL DÍA</v>
      </c>
      <c r="CE490">
        <f>IF(N($H490)&lt;13,"",IF(BY490="","",BY490+31))</f>
        <v>46509</v>
      </c>
      <c r="CF490">
        <f>IF(CE490="","",TODAY()-CE490)</f>
        <v>-191</v>
      </c>
      <c r="CI490" t="str">
        <f>IF(CE490="","SIN ESTADO",IF(CG490&lt;&gt;"","PAGA",IF(CF490&gt;0,"VENCIDA",IF(CF490&gt;=-5,"POR VENCER","AL DÍA"))))</f>
        <v>AL DÍA</v>
      </c>
      <c r="CK490">
        <f>IF(N($H490)&lt;14,"",IF(CE490="","",CE490+31))</f>
        <v>46540</v>
      </c>
      <c r="CL490">
        <f>IF(CK490="","",TODAY()-CK490)</f>
        <v>-222</v>
      </c>
      <c r="CO490" t="str">
        <f>IF(CK490="","SIN ESTADO",IF(CM490&lt;&gt;"","PAGA",IF(CL490&gt;0,"VENCIDA",IF(CL490&gt;=-5,"POR VENCER","AL DÍA"))))</f>
        <v>AL DÍA</v>
      </c>
      <c r="CQ490">
        <f>IF(N($H490)&lt;15,"",IF(CK490="","",CK490+31))</f>
        <v>46571</v>
      </c>
      <c r="CR490">
        <f>IF(CQ490="","",TODAY()-CQ490)</f>
        <v>-253</v>
      </c>
      <c r="CU490" t="str">
        <f>IF(CQ490="","SIN ESTADO",IF(CS490&lt;&gt;"","PAGA",IF(CR490&gt;0,"VENCIDA",IF(CR490&gt;=-5,"POR VENCER","AL DÍA"))))</f>
        <v>AL DÍA</v>
      </c>
      <c r="CW490">
        <f>IF(N($H490)&lt;16,"",IF(CQ490="","",CQ490+31))</f>
        <v>46602</v>
      </c>
      <c r="CX490">
        <f>IF(CW490="","",TODAY()-CW490)</f>
        <v>-284</v>
      </c>
      <c r="DA490" t="str">
        <f>IF(CW490="","SIN ESTADO",IF(CY490&lt;&gt;"","PAGA",IF(CX490&gt;0,"VENCIDA",IF(CX490&gt;=-5,"POR VENCER","AL DÍA"))))</f>
        <v>AL DÍA</v>
      </c>
      <c r="DC490">
        <f>IF(N($H490)&lt;17,"",IF(CW490="","",CW490+31))</f>
        <v>46633</v>
      </c>
      <c r="DD490">
        <f>IF(DC490="","",TODAY()-DC490)</f>
        <v>-315</v>
      </c>
      <c r="DG490" t="str">
        <f>IF(DC490="","SIN ESTADO",IF(DE490&lt;&gt;"","PAGA",IF(DD490&gt;0,"VENCIDA",IF(DD490&gt;=-5,"POR VENCER","AL DÍA"))))</f>
        <v>AL DÍA</v>
      </c>
      <c r="DI490">
        <f>IF(N($H490)&lt;18,"",IF(DC490="","",DC490+31))</f>
        <v>46664</v>
      </c>
      <c r="DJ490">
        <f>IF(DI490="","",TODAY()-DI490)</f>
        <v>-346</v>
      </c>
      <c r="DM490" t="str">
        <f>IF(DI490="","SIN ESTADO",IF(DK490&lt;&gt;"","PAGA",IF(DJ490&gt;0,"VENCIDA",IF(DJ490&gt;=-5,"POR VENCER","AL DÍA"))))</f>
        <v>AL DÍA</v>
      </c>
      <c r="DO490">
        <f>IF(N($H490)&lt;19,"",IF(DI490="","",DI490+31))</f>
        <v>46695</v>
      </c>
      <c r="DP490">
        <f>IF(DO490="","",TODAY()-DO490)</f>
        <v>-377</v>
      </c>
      <c r="DS490" t="str">
        <f>IF(DO490="","SIN ESTADO",IF(DQ490&lt;&gt;"","PAGA",IF(DP490&gt;0,"VENCIDA",IF(DP490&gt;=-5,"POR VENCER","AL DÍA"))))</f>
        <v>AL DÍA</v>
      </c>
      <c r="DU490">
        <f>IF(N($H490)&lt;20,"",IF(DO490="","",DO490+31))</f>
        <v>46726</v>
      </c>
      <c r="DV490">
        <f>IF(DU490="","",TODAY()-DU490)</f>
        <v>-408</v>
      </c>
      <c r="DY490" t="str">
        <f>IF(DU490="","SIN ESTADO",IF(DW490&lt;&gt;"","PAGA",IF(DV490&gt;0,"VENCIDA",IF(DV490&gt;=-5,"POR VENCER","AL DÍA"))))</f>
        <v>AL DÍA</v>
      </c>
      <c r="EA490">
        <f>IF(N($H490)&lt;21,"",IF(DU490="","",DU490+31))</f>
        <v>46757</v>
      </c>
      <c r="EB490">
        <f>IF(EA490="","",TODAY()-EA490)</f>
        <v>-439</v>
      </c>
      <c r="EE490" t="str">
        <f>IF(EA490="","SIN ESTADO",IF(EC490&lt;&gt;"","PAGA",IF(EB490&gt;0,"VENCIDA",IF(EB490&gt;=-5,"POR VENCER","AL DÍA"))))</f>
        <v>AL DÍA</v>
      </c>
      <c r="EG490">
        <f>IF(N($H490)&lt;22,"",IF(EA490="","",EA490+31))</f>
        <v>46788</v>
      </c>
      <c r="EH490">
        <f>IF(EG490="","",TODAY()-EG490)</f>
        <v>-470</v>
      </c>
      <c r="EK490" t="str">
        <f>IF(EG490="","SIN ESTADO",IF(EI490&lt;&gt;"","PAGA",IF(EH490&gt;0,"VENCIDA",IF(EH490&gt;=-5,"POR VENCER","AL DÍA"))))</f>
        <v>AL DÍA</v>
      </c>
      <c r="EM490">
        <f>IF(N($H490)&lt;23,"",IF(EG490="","",EG490+31))</f>
        <v>46819</v>
      </c>
      <c r="EN490">
        <f>IF(EM490="","",TODAY()-EM490)</f>
        <v>-501</v>
      </c>
      <c r="EQ490" t="str">
        <f>IF(EM490="","SIN ESTADO",IF(EO490&lt;&gt;"","PAGA",IF(EN490&gt;0,"VENCIDA",IF(EN490&gt;=-5,"POR VENCER","AL DÍA"))))</f>
        <v>AL DÍA</v>
      </c>
      <c r="ES490">
        <f>IF(N($H490)&lt;24,"",IF(EM490="","",EM490+31))</f>
        <v>46850</v>
      </c>
      <c r="ET490">
        <f>IF(ES490="","",TODAY()-ES490)</f>
        <v>-532</v>
      </c>
      <c r="EW490" t="str">
        <f>IF(ES490="","SIN ESTADO",IF(EU490&lt;&gt;"","PAGA",IF(ET490&gt;0,"VENCIDA",IF(ET490&gt;=-5,"POR VENCER","AL DÍA"))))</f>
        <v>AL DÍA</v>
      </c>
      <c r="EY490" t="str">
        <f>IF(N($H490)&lt;25,"",IF(ES490="","",ES490+31))</f>
        <v/>
      </c>
      <c r="EZ490" t="str">
        <f>IF(EY490="","",TODAY()-EY490)</f>
        <v/>
      </c>
      <c r="FC490" t="str">
        <f>IF(EY490="","SIN ESTADO",IF(FA490&lt;&gt;"","PAGA",IF(EZ490&gt;0,"VENCIDA",IF(EZ490&gt;=-5,"POR VENCER","AL DÍA"))))</f>
        <v>SIN ESTADO</v>
      </c>
      <c r="FE490" t="str">
        <f>IF(N($H490)&lt;26,"",IF(EY490="","",EY490+31))</f>
        <v/>
      </c>
      <c r="FF490" t="str">
        <f>IF(FE490="","",TODAY()-FE490)</f>
        <v/>
      </c>
      <c r="FI490" t="str">
        <f>IF(FE490="","SIN ESTADO",IF(FG490&lt;&gt;"","PAGA",IF(FF490&gt;0,"VENCIDA",IF(FF490&gt;=-5,"POR VENCER","AL DÍA"))))</f>
        <v>SIN ESTADO</v>
      </c>
      <c r="FK490" t="str">
        <f>IF(N($H490)&lt;27,"",IF(FE490="","",FE490+31))</f>
        <v/>
      </c>
      <c r="FL490" t="str">
        <f>IF(FK490="","",TODAY()-FK490)</f>
        <v/>
      </c>
      <c r="FO490" t="str">
        <f>IF(FK490="","SIN ESTADO",IF(FM490&lt;&gt;"","PAGA",IF(FL490&gt;0,"VENCIDA",IF(FL490&gt;=-5,"POR VENCER","AL DÍA"))))</f>
        <v>SIN ESTADO</v>
      </c>
      <c r="FQ490" t="str">
        <f>IF(N($H490)&lt;28,"",IF(FK490="","",FK490+31))</f>
        <v/>
      </c>
      <c r="FR490" t="str">
        <f>IF(FQ490="","",TODAY()-FQ490)</f>
        <v/>
      </c>
      <c r="FU490" t="str">
        <f>IF(FQ490="","SIN ESTADO",IF(FS490&lt;&gt;"","PAGA",IF(FR490&gt;0,"VENCIDA",IF(FR490&gt;=-5,"POR VENCER","AL DÍA"))))</f>
        <v>SIN ESTADO</v>
      </c>
      <c r="FW490" t="str">
        <f>IF(N($H490)&lt;29,"",IF(FQ490="","",FQ490+31))</f>
        <v/>
      </c>
      <c r="FX490" t="str">
        <f>IF(FW490="","",TODAY()-FW490)</f>
        <v/>
      </c>
      <c r="GA490" t="str">
        <f>IF(FW490="","SIN ESTADO",IF(FY490&lt;&gt;"","PAGA",IF(FX490&gt;0,"VENCIDA",IF(FX490&gt;=-5,"POR VENCER","AL DÍA"))))</f>
        <v>SIN ESTADO</v>
      </c>
      <c r="GC490" t="str">
        <f>IF(N($H490)&lt;30,"",IF(FW490="","",FW490+31))</f>
        <v/>
      </c>
      <c r="GD490" t="str">
        <f>IF(GC490="","",TODAY()-GC490)</f>
        <v/>
      </c>
      <c r="GG490" t="str">
        <f>IF(GC490="","SIN ESTADO",IF(GE490&lt;&gt;"","PAGA",IF(GD490&gt;0,"VENCIDA",IF(GD490&gt;=-5,"POR VENCER","AL DÍA"))))</f>
        <v>SIN ESTADO</v>
      </c>
      <c r="GI490" t="str">
        <f>IF(N($H490)&lt;31,"",IF(GC490="","",GC490+31))</f>
        <v/>
      </c>
      <c r="GJ490" t="str">
        <f>IF(GI490="","",TODAY()-GI490)</f>
        <v/>
      </c>
      <c r="GM490" t="str">
        <f>IF(GI490="","SIN ESTADO",IF(GK490&lt;&gt;"","PAGA",IF(GJ490&gt;0,"VENCIDA",IF(GJ490&gt;=-5,"POR VENCER","AL DÍA"))))</f>
        <v>SIN ESTADO</v>
      </c>
      <c r="GO490" t="str">
        <f>IF(N($H490)&lt;32,"",IF(GI490="","",GI490+31))</f>
        <v/>
      </c>
      <c r="GP490" t="str">
        <f>IF(GO490="","",TODAY()-GO490)</f>
        <v/>
      </c>
      <c r="GS490" t="str">
        <f>IF(GO490="","SIN ESTADO",IF(GQ490&lt;&gt;"","PAGA",IF(GP490&gt;0,"VENCIDA",IF(GP490&gt;=-5,"POR VENCER","AL DÍA"))))</f>
        <v>SIN ESTADO</v>
      </c>
      <c r="GU490" t="str">
        <f>IF(N($H490)&lt;33,"",IF(GO490="","",GO490+31))</f>
        <v/>
      </c>
      <c r="GV490" t="str">
        <f>IF(GU490="","",TODAY()-GU490)</f>
        <v/>
      </c>
      <c r="GY490" t="str">
        <f>IF(GU490="","SIN ESTADO",IF(GW490&lt;&gt;"","PAGA",IF(GV490&gt;0,"VENCIDA",IF(GV490&gt;=-5,"POR VENCER","AL DÍA"))))</f>
        <v>SIN ESTADO</v>
      </c>
      <c r="HA490" t="str">
        <f>IF(N($H490)&lt;34,"",IF(GU490="","",GU490+31))</f>
        <v/>
      </c>
      <c r="HB490" t="str">
        <f>IF(HA490="","",TODAY()-HA490)</f>
        <v/>
      </c>
      <c r="HE490" t="str">
        <f>IF(HA490="","SIN ESTADO",IF(HC490&lt;&gt;"","PAGA",IF(HB490&gt;0,"VENCIDA",IF(HB490&gt;=-5,"POR VENCER","AL DÍA"))))</f>
        <v>SIN ESTADO</v>
      </c>
      <c r="HG490" t="str">
        <f>IF(N($H490)&lt;35,"",IF(HA490="","",HA490+31))</f>
        <v/>
      </c>
      <c r="HH490" t="str">
        <f>IF(HG490="","",TODAY()-HG490)</f>
        <v/>
      </c>
      <c r="HK490" t="str">
        <f>IF(HG490="","SIN ESTADO",IF(HI490&lt;&gt;"","PAGA",IF(HH490&gt;0,"VENCIDA",IF(HH490&gt;=-5,"POR VENCER","AL DÍA"))))</f>
        <v>SIN ESTADO</v>
      </c>
      <c r="HM490" t="str">
        <f>IF(N($H490)&lt;36,"",IF(HG490="","",HG490+31))</f>
        <v/>
      </c>
      <c r="HN490" t="str">
        <f>IF(HM490="","",TODAY()-HM490)</f>
        <v/>
      </c>
      <c r="HQ490" t="str">
        <f>IF(HM490="","SIN ESTADO",IF(HO490&lt;&gt;"","PAGA",IF(HN490&gt;0,"VENCIDA",IF(HN490&gt;=-5,"POR VENCER","AL DÍA"))))</f>
        <v>SIN ESTADO</v>
      </c>
      <c r="HS490">
        <f>N490+T490+Z490+AF490+AL490+AR490+AX490+BD490+BJ490+BP490+BV490+CB490+CH490+CN490+CT490+CZ490+DF490+DL490+DR490+DX490+ED490+EJ490+EP490+EV490+FB490+FH490+FN490+FT490+FZ490+GF490+GL490+GR490+GX490+HD490+HJ490+HP490</f>
        <v>0</v>
      </c>
      <c r="HU490">
        <f>IFERROR(N($J490),0)</f>
        <v>1270166.6666666667</v>
      </c>
      <c r="HW490">
        <f>SUMPRODUCT((MOD(COLUMN($M490:$HR490)-COLUMN($M490),6)=0)*ISNUMBER($M490:$HR490)*($M490:$HR490&gt;=RESUMEN!$C$26)*($M490:$HR490&lt;=RESUMEN!$C$27)*IFERROR(N($N490:$HS490),0))</f>
        <v>0</v>
      </c>
      <c r="HX490">
        <f>SUMPRODUCT((MOD(COLUMN($M490:$HR490)-COLUMN($M490),6)=0)*ISNUMBER($M490:$HR490)*($M490:$HR490&gt;=RESUMEN!$C$26)*($M490:$HR490&lt;=RESUMEN!$C$27))</f>
        <v>0</v>
      </c>
    </row>
    <row r="491">
      <c r="B491">
        <f>VENTAS!A490</f>
        <v>488</v>
      </c>
      <c r="C491" t="str">
        <f>VENTAS!B490</f>
        <v>LC2 -45 - 2</v>
      </c>
      <c r="D491" t="str">
        <f>VENTAS!C490</f>
        <v>VENDIDO</v>
      </c>
      <c r="E491">
        <f>VENTAS!D490</f>
        <v>28000000</v>
      </c>
      <c r="F491">
        <f>VENTAS!J490</f>
        <v>26500000</v>
      </c>
      <c r="G491">
        <f>VENTAS!F490</f>
        <v>46175</v>
      </c>
      <c r="H491">
        <f>VENTAS!K490</f>
        <v>24</v>
      </c>
      <c r="I491" t="str">
        <f>VENTAS!M490</f>
        <v xml:space="preserve">15 DE CADA MES </v>
      </c>
      <c r="J491">
        <f>VENTAS!L490</f>
        <v>1104000</v>
      </c>
      <c r="K491">
        <f>IF(N($H491)&lt;1,"",$G491+31)</f>
        <v>46206</v>
      </c>
      <c r="L491">
        <f>IF(K491="","",TODAY()-K491)</f>
        <v>112</v>
      </c>
      <c r="M491">
        <v>46203</v>
      </c>
      <c r="N491">
        <v>700000</v>
      </c>
      <c r="O491" t="str">
        <f>IF(K491="","SIN ESTADO",IF(M491&lt;&gt;"","PAGA",IF(L491&gt;0,"VENCIDA",IF(L491&gt;=-5,"POR VENCER","AL DÍA"))))</f>
        <v>PAGA</v>
      </c>
      <c r="P491" t="str">
        <v>TRANSFERENCIA</v>
      </c>
      <c r="Q491">
        <f>IF(N($H491)&lt;2,"",IF(K491="","",K491+31))</f>
        <v>46237</v>
      </c>
      <c r="R491">
        <f>IF(Q491="","",TODAY()-Q491)</f>
        <v>81</v>
      </c>
      <c r="S491">
        <v>46218</v>
      </c>
      <c r="T491">
        <v>500000</v>
      </c>
      <c r="U491" t="str">
        <f>IF(Q491="","SIN ESTADO",IF(S491&lt;&gt;"","PAGA",IF(R491&gt;0,"VENCIDA",IF(R491&gt;=-5,"POR VENCER","AL DÍA"))))</f>
        <v>PAGA</v>
      </c>
      <c r="V491" t="str">
        <v>TRANSFERENCIA</v>
      </c>
      <c r="W491">
        <f>IF(N($H491)&lt;3,"",IF(Q491="","",Q491+31))</f>
        <v>46268</v>
      </c>
      <c r="X491">
        <f>IF(W491="","",TODAY()-W491)</f>
        <v>50</v>
      </c>
      <c r="Y491">
        <v>46234</v>
      </c>
      <c r="Z491">
        <v>500000</v>
      </c>
      <c r="AA491" t="str">
        <f>IF(W491="","SIN ESTADO",IF(Y491&lt;&gt;"","PAGA",IF(X491&gt;0,"VENCIDA",IF(X491&gt;=-5,"POR VENCER","AL DÍA"))))</f>
        <v>PAGA</v>
      </c>
      <c r="AB491" t="str">
        <v>TRANSFERENCIA</v>
      </c>
      <c r="AC491">
        <f>IF(N($H491)&lt;4,"",IF(W491="","",W491+31))</f>
        <v>46299</v>
      </c>
      <c r="AD491">
        <f>IF(AC491="","",TODAY()-AC491)</f>
        <v>19</v>
      </c>
      <c r="AE491">
        <v>46249</v>
      </c>
      <c r="AF491">
        <v>500000</v>
      </c>
      <c r="AG491" t="str">
        <f>IF(AC491="","SIN ESTADO",IF(AE491&lt;&gt;"","PAGA",IF(AD491&gt;0,"VENCIDA",IF(AD491&gt;=-5,"POR VENCER","AL DÍA"))))</f>
        <v>PAGA</v>
      </c>
      <c r="AH491" t="str">
        <v>TRANSFERENCIA</v>
      </c>
      <c r="AI491">
        <f>IF(N($H491)&lt;5,"",IF(AC491="","",AC491+31))</f>
        <v>46330</v>
      </c>
      <c r="AJ491">
        <f>IF(AI491="","",TODAY()-AI491)</f>
        <v>-12</v>
      </c>
      <c r="AK491">
        <v>46266</v>
      </c>
      <c r="AL491">
        <v>500000</v>
      </c>
      <c r="AM491" t="str">
        <f>IF(AI491="","SIN ESTADO",IF(AK491&lt;&gt;"","PAGA",IF(AJ491&gt;0,"VENCIDA",IF(AJ491&gt;=-5,"POR VENCER","AL DÍA"))))</f>
        <v>PAGA</v>
      </c>
      <c r="AN491" t="str">
        <v>TRANSFERENCIA</v>
      </c>
      <c r="AO491">
        <f>IF(N($H491)&lt;6,"",IF(AI491="","",AI491+31))</f>
        <v>46361</v>
      </c>
      <c r="AP491">
        <f>IF(AO491="","",TODAY()-AO491)</f>
        <v>-43</v>
      </c>
      <c r="AQ491">
        <v>46280</v>
      </c>
      <c r="AR491">
        <v>250000</v>
      </c>
      <c r="AS491" t="str">
        <f>IF(AO491="","SIN ESTADO",IF(AQ491&lt;&gt;"","PAGA",IF(AP491&gt;0,"VENCIDA",IF(AP491&gt;=-5,"POR VENCER","AL DÍA"))))</f>
        <v>PAGA</v>
      </c>
      <c r="AT491" t="str">
        <v>TRANSFERENCIA</v>
      </c>
      <c r="AU491">
        <f>IF(N($H491)&lt;7,"",IF(AO491="","",AO491+31))</f>
        <v>46392</v>
      </c>
      <c r="AV491">
        <f>IF(AU491="","",TODAY()-AU491)</f>
        <v>-74</v>
      </c>
      <c r="AW491">
        <v>46295</v>
      </c>
      <c r="AX491">
        <v>350000</v>
      </c>
      <c r="AY491" t="str">
        <f>IF(AU491="","SIN ESTADO",IF(AW491&lt;&gt;"","PAGA",IF(AV491&gt;0,"VENCIDA",IF(AV491&gt;=-5,"POR VENCER","AL DÍA"))))</f>
        <v>PAGA</v>
      </c>
      <c r="BA491">
        <f>IF(N($H491)&lt;8,"",IF(AU491="","",AU491+31))</f>
        <v>46423</v>
      </c>
      <c r="BB491">
        <f>IF(BA491="","",TODAY()-BA491)</f>
        <v>-105</v>
      </c>
      <c r="BE491" t="str">
        <f>IF(BA491="","SIN ESTADO",IF(BC491&lt;&gt;"","PAGA",IF(BB491&gt;0,"VENCIDA",IF(BB491&gt;=-5,"POR VENCER","AL DÍA"))))</f>
        <v>AL DÍA</v>
      </c>
      <c r="BG491">
        <f>IF(N($H491)&lt;9,"",IF(BA491="","",BA491+31))</f>
        <v>46454</v>
      </c>
      <c r="BH491">
        <f>IF(BG491="","",TODAY()-BG491)</f>
        <v>-136</v>
      </c>
      <c r="BK491" t="str">
        <f>IF(BG491="","SIN ESTADO",IF(BI491&lt;&gt;"","PAGA",IF(BH491&gt;0,"VENCIDA",IF(BH491&gt;=-5,"POR VENCER","AL DÍA"))))</f>
        <v>AL DÍA</v>
      </c>
      <c r="BM491">
        <f>IF(N($H491)&lt;10,"",IF(BG491="","",BG491+31))</f>
        <v>46485</v>
      </c>
      <c r="BN491">
        <f>IF(BM491="","",TODAY()-BM491)</f>
        <v>-167</v>
      </c>
      <c r="BQ491" t="str">
        <f>IF(BM491="","SIN ESTADO",IF(BO491&lt;&gt;"","PAGA",IF(BN491&gt;0,"VENCIDA",IF(BN491&gt;=-5,"POR VENCER","AL DÍA"))))</f>
        <v>AL DÍA</v>
      </c>
      <c r="BS491">
        <f>IF(N($H491)&lt;11,"",IF(BM491="","",BM491+31))</f>
        <v>46516</v>
      </c>
      <c r="BT491">
        <f>IF(BS491="","",TODAY()-BS491)</f>
        <v>-198</v>
      </c>
      <c r="BW491" t="str">
        <f>IF(BS491="","SIN ESTADO",IF(BU491&lt;&gt;"","PAGA",IF(BT491&gt;0,"VENCIDA",IF(BT491&gt;=-5,"POR VENCER","AL DÍA"))))</f>
        <v>AL DÍA</v>
      </c>
      <c r="BY491">
        <f>IF(N($H491)&lt;12,"",IF(BS491="","",BS491+31))</f>
        <v>46547</v>
      </c>
      <c r="BZ491">
        <f>IF(BY491="","",TODAY()-BY491)</f>
        <v>-229</v>
      </c>
      <c r="CC491" t="str">
        <f>IF(BY491="","SIN ESTADO",IF(CA491&lt;&gt;"","PAGA",IF(BZ491&gt;0,"VENCIDA",IF(BZ491&gt;=-5,"POR VENCER","AL DÍA"))))</f>
        <v>AL DÍA</v>
      </c>
      <c r="CE491">
        <f>IF(N($H491)&lt;13,"",IF(BY491="","",BY491+31))</f>
        <v>46578</v>
      </c>
      <c r="CF491">
        <f>IF(CE491="","",TODAY()-CE491)</f>
        <v>-260</v>
      </c>
      <c r="CI491" t="str">
        <f>IF(CE491="","SIN ESTADO",IF(CG491&lt;&gt;"","PAGA",IF(CF491&gt;0,"VENCIDA",IF(CF491&gt;=-5,"POR VENCER","AL DÍA"))))</f>
        <v>AL DÍA</v>
      </c>
      <c r="CK491">
        <f>IF(N($H491)&lt;14,"",IF(CE491="","",CE491+31))</f>
        <v>46609</v>
      </c>
      <c r="CL491">
        <f>IF(CK491="","",TODAY()-CK491)</f>
        <v>-291</v>
      </c>
      <c r="CO491" t="str">
        <f>IF(CK491="","SIN ESTADO",IF(CM491&lt;&gt;"","PAGA",IF(CL491&gt;0,"VENCIDA",IF(CL491&gt;=-5,"POR VENCER","AL DÍA"))))</f>
        <v>AL DÍA</v>
      </c>
      <c r="CQ491">
        <f>IF(N($H491)&lt;15,"",IF(CK491="","",CK491+31))</f>
        <v>46640</v>
      </c>
      <c r="CR491">
        <f>IF(CQ491="","",TODAY()-CQ491)</f>
        <v>-322</v>
      </c>
      <c r="CU491" t="str">
        <f>IF(CQ491="","SIN ESTADO",IF(CS491&lt;&gt;"","PAGA",IF(CR491&gt;0,"VENCIDA",IF(CR491&gt;=-5,"POR VENCER","AL DÍA"))))</f>
        <v>AL DÍA</v>
      </c>
      <c r="CW491">
        <f>IF(N($H491)&lt;16,"",IF(CQ491="","",CQ491+31))</f>
        <v>46671</v>
      </c>
      <c r="CX491">
        <f>IF(CW491="","",TODAY()-CW491)</f>
        <v>-353</v>
      </c>
      <c r="DA491" t="str">
        <f>IF(CW491="","SIN ESTADO",IF(CY491&lt;&gt;"","PAGA",IF(CX491&gt;0,"VENCIDA",IF(CX491&gt;=-5,"POR VENCER","AL DÍA"))))</f>
        <v>AL DÍA</v>
      </c>
      <c r="DC491">
        <f>IF(N($H491)&lt;17,"",IF(CW491="","",CW491+31))</f>
        <v>46702</v>
      </c>
      <c r="DD491">
        <f>IF(DC491="","",TODAY()-DC491)</f>
        <v>-384</v>
      </c>
      <c r="DG491" t="str">
        <f>IF(DC491="","SIN ESTADO",IF(DE491&lt;&gt;"","PAGA",IF(DD491&gt;0,"VENCIDA",IF(DD491&gt;=-5,"POR VENCER","AL DÍA"))))</f>
        <v>AL DÍA</v>
      </c>
      <c r="DI491">
        <f>IF(N($H491)&lt;18,"",IF(DC491="","",DC491+31))</f>
        <v>46733</v>
      </c>
      <c r="DJ491">
        <f>IF(DI491="","",TODAY()-DI491)</f>
        <v>-415</v>
      </c>
      <c r="DM491" t="str">
        <f>IF(DI491="","SIN ESTADO",IF(DK491&lt;&gt;"","PAGA",IF(DJ491&gt;0,"VENCIDA",IF(DJ491&gt;=-5,"POR VENCER","AL DÍA"))))</f>
        <v>AL DÍA</v>
      </c>
      <c r="DO491">
        <f>IF(N($H491)&lt;19,"",IF(DI491="","",DI491+31))</f>
        <v>46764</v>
      </c>
      <c r="DP491">
        <f>IF(DO491="","",TODAY()-DO491)</f>
        <v>-446</v>
      </c>
      <c r="DS491" t="str">
        <f>IF(DO491="","SIN ESTADO",IF(DQ491&lt;&gt;"","PAGA",IF(DP491&gt;0,"VENCIDA",IF(DP491&gt;=-5,"POR VENCER","AL DÍA"))))</f>
        <v>AL DÍA</v>
      </c>
      <c r="DU491">
        <f>IF(N($H491)&lt;20,"",IF(DO491="","",DO491+31))</f>
        <v>46795</v>
      </c>
      <c r="DV491">
        <f>IF(DU491="","",TODAY()-DU491)</f>
        <v>-477</v>
      </c>
      <c r="DY491" t="str">
        <f>IF(DU491="","SIN ESTADO",IF(DW491&lt;&gt;"","PAGA",IF(DV491&gt;0,"VENCIDA",IF(DV491&gt;=-5,"POR VENCER","AL DÍA"))))</f>
        <v>AL DÍA</v>
      </c>
      <c r="EA491">
        <f>IF(N($H491)&lt;21,"",IF(DU491="","",DU491+31))</f>
        <v>46826</v>
      </c>
      <c r="EB491">
        <f>IF(EA491="","",TODAY()-EA491)</f>
        <v>-508</v>
      </c>
      <c r="EE491" t="str">
        <f>IF(EA491="","SIN ESTADO",IF(EC491&lt;&gt;"","PAGA",IF(EB491&gt;0,"VENCIDA",IF(EB491&gt;=-5,"POR VENCER","AL DÍA"))))</f>
        <v>AL DÍA</v>
      </c>
      <c r="EG491">
        <f>IF(N($H491)&lt;22,"",IF(EA491="","",EA491+31))</f>
        <v>46857</v>
      </c>
      <c r="EH491">
        <f>IF(EG491="","",TODAY()-EG491)</f>
        <v>-539</v>
      </c>
      <c r="EK491" t="str">
        <f>IF(EG491="","SIN ESTADO",IF(EI491&lt;&gt;"","PAGA",IF(EH491&gt;0,"VENCIDA",IF(EH491&gt;=-5,"POR VENCER","AL DÍA"))))</f>
        <v>AL DÍA</v>
      </c>
      <c r="EM491">
        <f>IF(N($H491)&lt;23,"",IF(EG491="","",EG491+31))</f>
        <v>46888</v>
      </c>
      <c r="EN491">
        <f>IF(EM491="","",TODAY()-EM491)</f>
        <v>-570</v>
      </c>
      <c r="EQ491" t="str">
        <f>IF(EM491="","SIN ESTADO",IF(EO491&lt;&gt;"","PAGA",IF(EN491&gt;0,"VENCIDA",IF(EN491&gt;=-5,"POR VENCER","AL DÍA"))))</f>
        <v>AL DÍA</v>
      </c>
      <c r="ES491">
        <f>IF(N($H491)&lt;24,"",IF(EM491="","",EM491+31))</f>
        <v>46919</v>
      </c>
      <c r="ET491">
        <f>IF(ES491="","",TODAY()-ES491)</f>
        <v>-601</v>
      </c>
      <c r="EW491" t="str">
        <f>IF(ES491="","SIN ESTADO",IF(EU491&lt;&gt;"","PAGA",IF(ET491&gt;0,"VENCIDA",IF(ET491&gt;=-5,"POR VENCER","AL DÍA"))))</f>
        <v>AL DÍA</v>
      </c>
      <c r="EY491" t="str">
        <f>IF(N($H491)&lt;25,"",IF(ES491="","",ES491+31))</f>
        <v/>
      </c>
      <c r="EZ491" t="str">
        <f>IF(EY491="","",TODAY()-EY491)</f>
        <v/>
      </c>
      <c r="FC491" t="str">
        <f>IF(EY491="","SIN ESTADO",IF(FA491&lt;&gt;"","PAGA",IF(EZ491&gt;0,"VENCIDA",IF(EZ491&gt;=-5,"POR VENCER","AL DÍA"))))</f>
        <v>SIN ESTADO</v>
      </c>
      <c r="FE491" t="str">
        <f>IF(N($H491)&lt;26,"",IF(EY491="","",EY491+31))</f>
        <v/>
      </c>
      <c r="FF491" t="str">
        <f>IF(FE491="","",TODAY()-FE491)</f>
        <v/>
      </c>
      <c r="FI491" t="str">
        <f>IF(FE491="","SIN ESTADO",IF(FG491&lt;&gt;"","PAGA",IF(FF491&gt;0,"VENCIDA",IF(FF491&gt;=-5,"POR VENCER","AL DÍA"))))</f>
        <v>SIN ESTADO</v>
      </c>
      <c r="FK491" t="str">
        <f>IF(N($H491)&lt;27,"",IF(FE491="","",FE491+31))</f>
        <v/>
      </c>
      <c r="FL491" t="str">
        <f>IF(FK491="","",TODAY()-FK491)</f>
        <v/>
      </c>
      <c r="FO491" t="str">
        <f>IF(FK491="","SIN ESTADO",IF(FM491&lt;&gt;"","PAGA",IF(FL491&gt;0,"VENCIDA",IF(FL491&gt;=-5,"POR VENCER","AL DÍA"))))</f>
        <v>SIN ESTADO</v>
      </c>
      <c r="FQ491" t="str">
        <f>IF(N($H491)&lt;28,"",IF(FK491="","",FK491+31))</f>
        <v/>
      </c>
      <c r="FR491" t="str">
        <f>IF(FQ491="","",TODAY()-FQ491)</f>
        <v/>
      </c>
      <c r="FU491" t="str">
        <f>IF(FQ491="","SIN ESTADO",IF(FS491&lt;&gt;"","PAGA",IF(FR491&gt;0,"VENCIDA",IF(FR491&gt;=-5,"POR VENCER","AL DÍA"))))</f>
        <v>SIN ESTADO</v>
      </c>
      <c r="FW491" t="str">
        <f>IF(N($H491)&lt;29,"",IF(FQ491="","",FQ491+31))</f>
        <v/>
      </c>
      <c r="FX491" t="str">
        <f>IF(FW491="","",TODAY()-FW491)</f>
        <v/>
      </c>
      <c r="GA491" t="str">
        <f>IF(FW491="","SIN ESTADO",IF(FY491&lt;&gt;"","PAGA",IF(FX491&gt;0,"VENCIDA",IF(FX491&gt;=-5,"POR VENCER","AL DÍA"))))</f>
        <v>SIN ESTADO</v>
      </c>
      <c r="GC491" t="str">
        <f>IF(N($H491)&lt;30,"",IF(FW491="","",FW491+31))</f>
        <v/>
      </c>
      <c r="GD491" t="str">
        <f>IF(GC491="","",TODAY()-GC491)</f>
        <v/>
      </c>
      <c r="GG491" t="str">
        <f>IF(GC491="","SIN ESTADO",IF(GE491&lt;&gt;"","PAGA",IF(GD491&gt;0,"VENCIDA",IF(GD491&gt;=-5,"POR VENCER","AL DÍA"))))</f>
        <v>SIN ESTADO</v>
      </c>
      <c r="GI491" t="str">
        <f>IF(N($H491)&lt;31,"",IF(GC491="","",GC491+31))</f>
        <v/>
      </c>
      <c r="GJ491" t="str">
        <f>IF(GI491="","",TODAY()-GI491)</f>
        <v/>
      </c>
      <c r="GM491" t="str">
        <f>IF(GI491="","SIN ESTADO",IF(GK491&lt;&gt;"","PAGA",IF(GJ491&gt;0,"VENCIDA",IF(GJ491&gt;=-5,"POR VENCER","AL DÍA"))))</f>
        <v>SIN ESTADO</v>
      </c>
      <c r="GO491" t="str">
        <f>IF(N($H491)&lt;32,"",IF(GI491="","",GI491+31))</f>
        <v/>
      </c>
      <c r="GP491" t="str">
        <f>IF(GO491="","",TODAY()-GO491)</f>
        <v/>
      </c>
      <c r="GS491" t="str">
        <f>IF(GO491="","SIN ESTADO",IF(GQ491&lt;&gt;"","PAGA",IF(GP491&gt;0,"VENCIDA",IF(GP491&gt;=-5,"POR VENCER","AL DÍA"))))</f>
        <v>SIN ESTADO</v>
      </c>
      <c r="GU491" t="str">
        <f>IF(N($H491)&lt;33,"",IF(GO491="","",GO491+31))</f>
        <v/>
      </c>
      <c r="GV491" t="str">
        <f>IF(GU491="","",TODAY()-GU491)</f>
        <v/>
      </c>
      <c r="GY491" t="str">
        <f>IF(GU491="","SIN ESTADO",IF(GW491&lt;&gt;"","PAGA",IF(GV491&gt;0,"VENCIDA",IF(GV491&gt;=-5,"POR VENCER","AL DÍA"))))</f>
        <v>SIN ESTADO</v>
      </c>
      <c r="HA491" t="str">
        <f>IF(N($H491)&lt;34,"",IF(GU491="","",GU491+31))</f>
        <v/>
      </c>
      <c r="HB491" t="str">
        <f>IF(HA491="","",TODAY()-HA491)</f>
        <v/>
      </c>
      <c r="HE491" t="str">
        <f>IF(HA491="","SIN ESTADO",IF(HC491&lt;&gt;"","PAGA",IF(HB491&gt;0,"VENCIDA",IF(HB491&gt;=-5,"POR VENCER","AL DÍA"))))</f>
        <v>SIN ESTADO</v>
      </c>
      <c r="HG491" t="str">
        <f>IF(N($H491)&lt;35,"",IF(HA491="","",HA491+31))</f>
        <v/>
      </c>
      <c r="HH491" t="str">
        <f>IF(HG491="","",TODAY()-HG491)</f>
        <v/>
      </c>
      <c r="HK491" t="str">
        <f>IF(HG491="","SIN ESTADO",IF(HI491&lt;&gt;"","PAGA",IF(HH491&gt;0,"VENCIDA",IF(HH491&gt;=-5,"POR VENCER","AL DÍA"))))</f>
        <v>SIN ESTADO</v>
      </c>
      <c r="HM491" t="str">
        <f>IF(N($H491)&lt;36,"",IF(HG491="","",HG491+31))</f>
        <v/>
      </c>
      <c r="HN491" t="str">
        <f>IF(HM491="","",TODAY()-HM491)</f>
        <v/>
      </c>
      <c r="HQ491" t="str">
        <f>IF(HM491="","SIN ESTADO",IF(HO491&lt;&gt;"","PAGA",IF(HN491&gt;0,"VENCIDA",IF(HN491&gt;=-5,"POR VENCER","AL DÍA"))))</f>
        <v>SIN ESTADO</v>
      </c>
      <c r="HS491">
        <f>N491+T491+Z491+AF491+AL491+AR491+AX491+BD491+BJ491+BP491+BV491+CB491+CH491+CN491+CT491+CZ491+DF491+DL491+DR491+DX491+ED491+EJ491+EP491+EV491+FB491+FH491+FN491+FT491+FZ491+GF491+GL491+GR491+GX491+HD491+HJ491+HP491</f>
        <v>3300000</v>
      </c>
      <c r="HU491">
        <f>IFERROR(N($J491),0)</f>
        <v>1104000</v>
      </c>
      <c r="HW491">
        <f>SUMPRODUCT((MOD(COLUMN($M491:$HR491)-COLUMN($M491),6)=0)*ISNUMBER($M491:$HR491)*($M491:$HR491&gt;=RESUMEN!$C$26)*($M491:$HR491&lt;=RESUMEN!$C$27)*IFERROR(N($N491:$HS491),0))</f>
        <v>700000</v>
      </c>
      <c r="HX491">
        <f>SUMPRODUCT((MOD(COLUMN($M491:$HR491)-COLUMN($M491),6)=0)*ISNUMBER($M491:$HR491)*($M491:$HR491&gt;=RESUMEN!$C$26)*($M491:$HR491&lt;=RESUMEN!$C$27))</f>
        <v>1</v>
      </c>
    </row>
    <row r="492">
      <c r="B492">
        <f>VENTAS!A491</f>
        <v>489</v>
      </c>
      <c r="C492" t="str">
        <f>VENTAS!B491</f>
        <v xml:space="preserve">LC2 - 45 - 3 </v>
      </c>
      <c r="D492" t="str">
        <f>VENTAS!C491</f>
        <v>EN NEGOCIACIÓN</v>
      </c>
      <c r="E492">
        <f>VENTAS!D491</f>
        <v>27000000</v>
      </c>
      <c r="F492">
        <f>VENTAS!J491</f>
        <v>27000000</v>
      </c>
      <c r="G492">
        <f>VENTAS!F491</f>
        <v>0</v>
      </c>
      <c r="H492">
        <f>VENTAS!K491</f>
        <v>0</v>
      </c>
      <c r="I492">
        <f>VENTAS!M491</f>
        <v>0</v>
      </c>
      <c r="J492">
        <f>VENTAS!L491</f>
        <v>0</v>
      </c>
      <c r="K492" t="str">
        <f>IF(N($H492)&lt;1,"",$G492+31)</f>
        <v/>
      </c>
      <c r="L492" t="str">
        <f>IF(K492="","",TODAY()-K492)</f>
        <v/>
      </c>
      <c r="O492" t="str">
        <f>IF(K492="","SIN ESTADO",IF(M492&lt;&gt;"","PAGA",IF(L492&gt;0,"VENCIDA",IF(L492&gt;=-5,"POR VENCER","AL DÍA"))))</f>
        <v>SIN ESTADO</v>
      </c>
      <c r="Q492" t="str">
        <f>IF(N($H492)&lt;2,"",IF(K492="","",K492+31))</f>
        <v/>
      </c>
      <c r="R492" t="str">
        <f>IF(Q492="","",TODAY()-Q492)</f>
        <v/>
      </c>
      <c r="U492" t="str">
        <f>IF(Q492="","SIN ESTADO",IF(S492&lt;&gt;"","PAGA",IF(R492&gt;0,"VENCIDA",IF(R492&gt;=-5,"POR VENCER","AL DÍA"))))</f>
        <v>SIN ESTADO</v>
      </c>
      <c r="W492" t="str">
        <f>IF(N($H492)&lt;3,"",IF(Q492="","",Q492+31))</f>
        <v/>
      </c>
      <c r="X492" t="str">
        <f>IF(W492="","",TODAY()-W492)</f>
        <v/>
      </c>
      <c r="AA492" t="str">
        <f>IF(W492="","SIN ESTADO",IF(Y492&lt;&gt;"","PAGA",IF(X492&gt;0,"VENCIDA",IF(X492&gt;=-5,"POR VENCER","AL DÍA"))))</f>
        <v>SIN ESTADO</v>
      </c>
      <c r="AC492" t="str">
        <f>IF(N($H492)&lt;4,"",IF(W492="","",W492+31))</f>
        <v/>
      </c>
      <c r="AD492" t="str">
        <f>IF(AC492="","",TODAY()-AC492)</f>
        <v/>
      </c>
      <c r="AG492" t="str">
        <f>IF(AC492="","SIN ESTADO",IF(AE492&lt;&gt;"","PAGA",IF(AD492&gt;0,"VENCIDA",IF(AD492&gt;=-5,"POR VENCER","AL DÍA"))))</f>
        <v>SIN ESTADO</v>
      </c>
      <c r="AI492" t="str">
        <f>IF(N($H492)&lt;5,"",IF(AC492="","",AC492+31))</f>
        <v/>
      </c>
      <c r="AJ492" t="str">
        <f>IF(AI492="","",TODAY()-AI492)</f>
        <v/>
      </c>
      <c r="AM492" t="str">
        <f>IF(AI492="","SIN ESTADO",IF(AK492&lt;&gt;"","PAGA",IF(AJ492&gt;0,"VENCIDA",IF(AJ492&gt;=-5,"POR VENCER","AL DÍA"))))</f>
        <v>SIN ESTADO</v>
      </c>
      <c r="AO492" t="str">
        <f>IF(N($H492)&lt;6,"",IF(AI492="","",AI492+31))</f>
        <v/>
      </c>
      <c r="AP492" t="str">
        <f>IF(AO492="","",TODAY()-AO492)</f>
        <v/>
      </c>
      <c r="AS492" t="str">
        <f>IF(AO492="","SIN ESTADO",IF(AQ492&lt;&gt;"","PAGA",IF(AP492&gt;0,"VENCIDA",IF(AP492&gt;=-5,"POR VENCER","AL DÍA"))))</f>
        <v>SIN ESTADO</v>
      </c>
      <c r="AU492" t="str">
        <f>IF(N($H492)&lt;7,"",IF(AO492="","",AO492+31))</f>
        <v/>
      </c>
      <c r="AV492" t="str">
        <f>IF(AU492="","",TODAY()-AU492)</f>
        <v/>
      </c>
      <c r="AY492" t="str">
        <f>IF(AU492="","SIN ESTADO",IF(AW492&lt;&gt;"","PAGA",IF(AV492&gt;0,"VENCIDA",IF(AV492&gt;=-5,"POR VENCER","AL DÍA"))))</f>
        <v>SIN ESTADO</v>
      </c>
      <c r="BA492" t="str">
        <f>IF(N($H492)&lt;8,"",IF(AU492="","",AU492+31))</f>
        <v/>
      </c>
      <c r="BB492" t="str">
        <f>IF(BA492="","",TODAY()-BA492)</f>
        <v/>
      </c>
      <c r="BE492" t="str">
        <f>IF(BA492="","SIN ESTADO",IF(BC492&lt;&gt;"","PAGA",IF(BB492&gt;0,"VENCIDA",IF(BB492&gt;=-5,"POR VENCER","AL DÍA"))))</f>
        <v>SIN ESTADO</v>
      </c>
      <c r="BG492" t="str">
        <f>IF(N($H492)&lt;9,"",IF(BA492="","",BA492+31))</f>
        <v/>
      </c>
      <c r="BH492" t="str">
        <f>IF(BG492="","",TODAY()-BG492)</f>
        <v/>
      </c>
      <c r="BK492" t="str">
        <f>IF(BG492="","SIN ESTADO",IF(BI492&lt;&gt;"","PAGA",IF(BH492&gt;0,"VENCIDA",IF(BH492&gt;=-5,"POR VENCER","AL DÍA"))))</f>
        <v>SIN ESTADO</v>
      </c>
      <c r="BM492" t="str">
        <f>IF(N($H492)&lt;10,"",IF(BG492="","",BG492+31))</f>
        <v/>
      </c>
      <c r="BN492" t="str">
        <f>IF(BM492="","",TODAY()-BM492)</f>
        <v/>
      </c>
      <c r="BQ492" t="str">
        <f>IF(BM492="","SIN ESTADO",IF(BO492&lt;&gt;"","PAGA",IF(BN492&gt;0,"VENCIDA",IF(BN492&gt;=-5,"POR VENCER","AL DÍA"))))</f>
        <v>SIN ESTADO</v>
      </c>
      <c r="BS492" t="str">
        <f>IF(N($H492)&lt;11,"",IF(BM492="","",BM492+31))</f>
        <v/>
      </c>
      <c r="BT492" t="str">
        <f>IF(BS492="","",TODAY()-BS492)</f>
        <v/>
      </c>
      <c r="BW492" t="str">
        <f>IF(BS492="","SIN ESTADO",IF(BU492&lt;&gt;"","PAGA",IF(BT492&gt;0,"VENCIDA",IF(BT492&gt;=-5,"POR VENCER","AL DÍA"))))</f>
        <v>SIN ESTADO</v>
      </c>
      <c r="BY492" t="str">
        <f>IF(N($H492)&lt;12,"",IF(BS492="","",BS492+31))</f>
        <v/>
      </c>
      <c r="BZ492" t="str">
        <f>IF(BY492="","",TODAY()-BY492)</f>
        <v/>
      </c>
      <c r="CC492" t="str">
        <f>IF(BY492="","SIN ESTADO",IF(CA492&lt;&gt;"","PAGA",IF(BZ492&gt;0,"VENCIDA",IF(BZ492&gt;=-5,"POR VENCER","AL DÍA"))))</f>
        <v>SIN ESTADO</v>
      </c>
      <c r="CE492" t="str">
        <f>IF(N($H492)&lt;13,"",IF(BY492="","",BY492+31))</f>
        <v/>
      </c>
      <c r="CF492" t="str">
        <f>IF(CE492="","",TODAY()-CE492)</f>
        <v/>
      </c>
      <c r="CI492" t="str">
        <f>IF(CE492="","SIN ESTADO",IF(CG492&lt;&gt;"","PAGA",IF(CF492&gt;0,"VENCIDA",IF(CF492&gt;=-5,"POR VENCER","AL DÍA"))))</f>
        <v>SIN ESTADO</v>
      </c>
      <c r="CK492" t="str">
        <f>IF(N($H492)&lt;14,"",IF(CE492="","",CE492+31))</f>
        <v/>
      </c>
      <c r="CL492" t="str">
        <f>IF(CK492="","",TODAY()-CK492)</f>
        <v/>
      </c>
      <c r="CO492" t="str">
        <f>IF(CK492="","SIN ESTADO",IF(CM492&lt;&gt;"","PAGA",IF(CL492&gt;0,"VENCIDA",IF(CL492&gt;=-5,"POR VENCER","AL DÍA"))))</f>
        <v>SIN ESTADO</v>
      </c>
      <c r="CQ492" t="str">
        <f>IF(N($H492)&lt;15,"",IF(CK492="","",CK492+31))</f>
        <v/>
      </c>
      <c r="CR492" t="str">
        <f>IF(CQ492="","",TODAY()-CQ492)</f>
        <v/>
      </c>
      <c r="CU492" t="str">
        <f>IF(CQ492="","SIN ESTADO",IF(CS492&lt;&gt;"","PAGA",IF(CR492&gt;0,"VENCIDA",IF(CR492&gt;=-5,"POR VENCER","AL DÍA"))))</f>
        <v>SIN ESTADO</v>
      </c>
      <c r="CW492" t="str">
        <f>IF(N($H492)&lt;16,"",IF(CQ492="","",CQ492+31))</f>
        <v/>
      </c>
      <c r="CX492" t="str">
        <f>IF(CW492="","",TODAY()-CW492)</f>
        <v/>
      </c>
      <c r="DA492" t="str">
        <f>IF(CW492="","SIN ESTADO",IF(CY492&lt;&gt;"","PAGA",IF(CX492&gt;0,"VENCIDA",IF(CX492&gt;=-5,"POR VENCER","AL DÍA"))))</f>
        <v>SIN ESTADO</v>
      </c>
      <c r="DC492" t="str">
        <f>IF(N($H492)&lt;17,"",IF(CW492="","",CW492+31))</f>
        <v/>
      </c>
      <c r="DD492" t="str">
        <f>IF(DC492="","",TODAY()-DC492)</f>
        <v/>
      </c>
      <c r="DG492" t="str">
        <f>IF(DC492="","SIN ESTADO",IF(DE492&lt;&gt;"","PAGA",IF(DD492&gt;0,"VENCIDA",IF(DD492&gt;=-5,"POR VENCER","AL DÍA"))))</f>
        <v>SIN ESTADO</v>
      </c>
      <c r="DI492" t="str">
        <f>IF(N($H492)&lt;18,"",IF(DC492="","",DC492+31))</f>
        <v/>
      </c>
      <c r="DJ492" t="str">
        <f>IF(DI492="","",TODAY()-DI492)</f>
        <v/>
      </c>
      <c r="DM492" t="str">
        <f>IF(DI492="","SIN ESTADO",IF(DK492&lt;&gt;"","PAGA",IF(DJ492&gt;0,"VENCIDA",IF(DJ492&gt;=-5,"POR VENCER","AL DÍA"))))</f>
        <v>SIN ESTADO</v>
      </c>
      <c r="DO492" t="str">
        <f>IF(N($H492)&lt;19,"",IF(DI492="","",DI492+31))</f>
        <v/>
      </c>
      <c r="DP492" t="str">
        <f>IF(DO492="","",TODAY()-DO492)</f>
        <v/>
      </c>
      <c r="DS492" t="str">
        <f>IF(DO492="","SIN ESTADO",IF(DQ492&lt;&gt;"","PAGA",IF(DP492&gt;0,"VENCIDA",IF(DP492&gt;=-5,"POR VENCER","AL DÍA"))))</f>
        <v>SIN ESTADO</v>
      </c>
      <c r="DU492" t="str">
        <f>IF(N($H492)&lt;20,"",IF(DO492="","",DO492+31))</f>
        <v/>
      </c>
      <c r="DV492" t="str">
        <f>IF(DU492="","",TODAY()-DU492)</f>
        <v/>
      </c>
      <c r="DY492" t="str">
        <f>IF(DU492="","SIN ESTADO",IF(DW492&lt;&gt;"","PAGA",IF(DV492&gt;0,"VENCIDA",IF(DV492&gt;=-5,"POR VENCER","AL DÍA"))))</f>
        <v>SIN ESTADO</v>
      </c>
      <c r="EA492" t="str">
        <f>IF(N($H492)&lt;21,"",IF(DU492="","",DU492+31))</f>
        <v/>
      </c>
      <c r="EB492" t="str">
        <f>IF(EA492="","",TODAY()-EA492)</f>
        <v/>
      </c>
      <c r="EE492" t="str">
        <f>IF(EA492="","SIN ESTADO",IF(EC492&lt;&gt;"","PAGA",IF(EB492&gt;0,"VENCIDA",IF(EB492&gt;=-5,"POR VENCER","AL DÍA"))))</f>
        <v>SIN ESTADO</v>
      </c>
      <c r="EG492" t="str">
        <f>IF(N($H492)&lt;22,"",IF(EA492="","",EA492+31))</f>
        <v/>
      </c>
      <c r="EH492" t="str">
        <f>IF(EG492="","",TODAY()-EG492)</f>
        <v/>
      </c>
      <c r="EK492" t="str">
        <f>IF(EG492="","SIN ESTADO",IF(EI492&lt;&gt;"","PAGA",IF(EH492&gt;0,"VENCIDA",IF(EH492&gt;=-5,"POR VENCER","AL DÍA"))))</f>
        <v>SIN ESTADO</v>
      </c>
      <c r="EM492" t="str">
        <f>IF(N($H492)&lt;23,"",IF(EG492="","",EG492+31))</f>
        <v/>
      </c>
      <c r="EN492" t="str">
        <f>IF(EM492="","",TODAY()-EM492)</f>
        <v/>
      </c>
      <c r="EQ492" t="str">
        <f>IF(EM492="","SIN ESTADO",IF(EO492&lt;&gt;"","PAGA",IF(EN492&gt;0,"VENCIDA",IF(EN492&gt;=-5,"POR VENCER","AL DÍA"))))</f>
        <v>SIN ESTADO</v>
      </c>
      <c r="ES492" t="str">
        <f>IF(N($H492)&lt;24,"",IF(EM492="","",EM492+31))</f>
        <v/>
      </c>
      <c r="ET492" t="str">
        <f>IF(ES492="","",TODAY()-ES492)</f>
        <v/>
      </c>
      <c r="EW492" t="str">
        <f>IF(ES492="","SIN ESTADO",IF(EU492&lt;&gt;"","PAGA",IF(ET492&gt;0,"VENCIDA",IF(ET492&gt;=-5,"POR VENCER","AL DÍA"))))</f>
        <v>SIN ESTADO</v>
      </c>
      <c r="EY492" t="str">
        <f>IF(N($H492)&lt;25,"",IF(ES492="","",ES492+31))</f>
        <v/>
      </c>
      <c r="EZ492" t="str">
        <f>IF(EY492="","",TODAY()-EY492)</f>
        <v/>
      </c>
      <c r="FC492" t="str">
        <f>IF(EY492="","SIN ESTADO",IF(FA492&lt;&gt;"","PAGA",IF(EZ492&gt;0,"VENCIDA",IF(EZ492&gt;=-5,"POR VENCER","AL DÍA"))))</f>
        <v>SIN ESTADO</v>
      </c>
      <c r="FE492" t="str">
        <f>IF(N($H492)&lt;26,"",IF(EY492="","",EY492+31))</f>
        <v/>
      </c>
      <c r="FF492" t="str">
        <f>IF(FE492="","",TODAY()-FE492)</f>
        <v/>
      </c>
      <c r="FI492" t="str">
        <f>IF(FE492="","SIN ESTADO",IF(FG492&lt;&gt;"","PAGA",IF(FF492&gt;0,"VENCIDA",IF(FF492&gt;=-5,"POR VENCER","AL DÍA"))))</f>
        <v>SIN ESTADO</v>
      </c>
      <c r="FK492" t="str">
        <f>IF(N($H492)&lt;27,"",IF(FE492="","",FE492+31))</f>
        <v/>
      </c>
      <c r="FL492" t="str">
        <f>IF(FK492="","",TODAY()-FK492)</f>
        <v/>
      </c>
      <c r="FO492" t="str">
        <f>IF(FK492="","SIN ESTADO",IF(FM492&lt;&gt;"","PAGA",IF(FL492&gt;0,"VENCIDA",IF(FL492&gt;=-5,"POR VENCER","AL DÍA"))))</f>
        <v>SIN ESTADO</v>
      </c>
      <c r="FQ492" t="str">
        <f>IF(N($H492)&lt;28,"",IF(FK492="","",FK492+31))</f>
        <v/>
      </c>
      <c r="FR492" t="str">
        <f>IF(FQ492="","",TODAY()-FQ492)</f>
        <v/>
      </c>
      <c r="FU492" t="str">
        <f>IF(FQ492="","SIN ESTADO",IF(FS492&lt;&gt;"","PAGA",IF(FR492&gt;0,"VENCIDA",IF(FR492&gt;=-5,"POR VENCER","AL DÍA"))))</f>
        <v>SIN ESTADO</v>
      </c>
      <c r="FW492" t="str">
        <f>IF(N($H492)&lt;29,"",IF(FQ492="","",FQ492+31))</f>
        <v/>
      </c>
      <c r="FX492" t="str">
        <f>IF(FW492="","",TODAY()-FW492)</f>
        <v/>
      </c>
      <c r="GA492" t="str">
        <f>IF(FW492="","SIN ESTADO",IF(FY492&lt;&gt;"","PAGA",IF(FX492&gt;0,"VENCIDA",IF(FX492&gt;=-5,"POR VENCER","AL DÍA"))))</f>
        <v>SIN ESTADO</v>
      </c>
      <c r="GC492" t="str">
        <f>IF(N($H492)&lt;30,"",IF(FW492="","",FW492+31))</f>
        <v/>
      </c>
      <c r="GD492" t="str">
        <f>IF(GC492="","",TODAY()-GC492)</f>
        <v/>
      </c>
      <c r="GG492" t="str">
        <f>IF(GC492="","SIN ESTADO",IF(GE492&lt;&gt;"","PAGA",IF(GD492&gt;0,"VENCIDA",IF(GD492&gt;=-5,"POR VENCER","AL DÍA"))))</f>
        <v>SIN ESTADO</v>
      </c>
      <c r="GI492" t="str">
        <f>IF(N($H492)&lt;31,"",IF(GC492="","",GC492+31))</f>
        <v/>
      </c>
      <c r="GJ492" t="str">
        <f>IF(GI492="","",TODAY()-GI492)</f>
        <v/>
      </c>
      <c r="GM492" t="str">
        <f>IF(GI492="","SIN ESTADO",IF(GK492&lt;&gt;"","PAGA",IF(GJ492&gt;0,"VENCIDA",IF(GJ492&gt;=-5,"POR VENCER","AL DÍA"))))</f>
        <v>SIN ESTADO</v>
      </c>
      <c r="GO492" t="str">
        <f>IF(N($H492)&lt;32,"",IF(GI492="","",GI492+31))</f>
        <v/>
      </c>
      <c r="GP492" t="str">
        <f>IF(GO492="","",TODAY()-GO492)</f>
        <v/>
      </c>
      <c r="GS492" t="str">
        <f>IF(GO492="","SIN ESTADO",IF(GQ492&lt;&gt;"","PAGA",IF(GP492&gt;0,"VENCIDA",IF(GP492&gt;=-5,"POR VENCER","AL DÍA"))))</f>
        <v>SIN ESTADO</v>
      </c>
      <c r="GU492" t="str">
        <f>IF(N($H492)&lt;33,"",IF(GO492="","",GO492+31))</f>
        <v/>
      </c>
      <c r="GV492" t="str">
        <f>IF(GU492="","",TODAY()-GU492)</f>
        <v/>
      </c>
      <c r="GY492" t="str">
        <f>IF(GU492="","SIN ESTADO",IF(GW492&lt;&gt;"","PAGA",IF(GV492&gt;0,"VENCIDA",IF(GV492&gt;=-5,"POR VENCER","AL DÍA"))))</f>
        <v>SIN ESTADO</v>
      </c>
      <c r="HA492" t="str">
        <f>IF(N($H492)&lt;34,"",IF(GU492="","",GU492+31))</f>
        <v/>
      </c>
      <c r="HB492" t="str">
        <f>IF(HA492="","",TODAY()-HA492)</f>
        <v/>
      </c>
      <c r="HE492" t="str">
        <f>IF(HA492="","SIN ESTADO",IF(HC492&lt;&gt;"","PAGA",IF(HB492&gt;0,"VENCIDA",IF(HB492&gt;=-5,"POR VENCER","AL DÍA"))))</f>
        <v>SIN ESTADO</v>
      </c>
      <c r="HG492" t="str">
        <f>IF(N($H492)&lt;35,"",IF(HA492="","",HA492+31))</f>
        <v/>
      </c>
      <c r="HH492" t="str">
        <f>IF(HG492="","",TODAY()-HG492)</f>
        <v/>
      </c>
      <c r="HK492" t="str">
        <f>IF(HG492="","SIN ESTADO",IF(HI492&lt;&gt;"","PAGA",IF(HH492&gt;0,"VENCIDA",IF(HH492&gt;=-5,"POR VENCER","AL DÍA"))))</f>
        <v>SIN ESTADO</v>
      </c>
      <c r="HM492" t="str">
        <f>IF(N($H492)&lt;36,"",IF(HG492="","",HG492+31))</f>
        <v/>
      </c>
      <c r="HN492" t="str">
        <f>IF(HM492="","",TODAY()-HM492)</f>
        <v/>
      </c>
      <c r="HQ492" t="str">
        <f>IF(HM492="","SIN ESTADO",IF(HO492&lt;&gt;"","PAGA",IF(HN492&gt;0,"VENCIDA",IF(HN492&gt;=-5,"POR VENCER","AL DÍA"))))</f>
        <v>SIN ESTADO</v>
      </c>
      <c r="HS492">
        <f>N492+T492+Z492+AF492+AL492+AR492+AX492+BD492+BJ492+BP492+BV492+CB492+CH492+CN492+CT492+CZ492+DF492+DL492+DR492+DX492+ED492+EJ492+EP492+EV492+FB492+FH492+FN492+FT492+FZ492+GF492+GL492+GR492+GX492+HD492+HJ492+HP492</f>
        <v>0</v>
      </c>
      <c r="HU492">
        <f>IFERROR(N($J492),0)</f>
        <v>0</v>
      </c>
      <c r="HW492">
        <f>SUMPRODUCT((MOD(COLUMN($M492:$HR492)-COLUMN($M492),6)=0)*ISNUMBER($M492:$HR492)*($M492:$HR492&gt;=RESUMEN!$C$26)*($M492:$HR492&lt;=RESUMEN!$C$27)*IFERROR(N($N492:$HS492),0))</f>
        <v>0</v>
      </c>
      <c r="HX492">
        <f>SUMPRODUCT((MOD(COLUMN($M492:$HR492)-COLUMN($M492),6)=0)*ISNUMBER($M492:$HR492)*($M492:$HR492&gt;=RESUMEN!$C$26)*($M492:$HR492&lt;=RESUMEN!$C$27))</f>
        <v>0</v>
      </c>
    </row>
    <row r="493">
      <c r="B493">
        <f>VENTAS!A492</f>
        <v>490</v>
      </c>
      <c r="C493" t="str">
        <f>VENTAS!B492</f>
        <v xml:space="preserve">LC2 - 45 - 4 </v>
      </c>
      <c r="D493" t="str">
        <f>VENTAS!C492</f>
        <v>DISPONIBLE</v>
      </c>
      <c r="E493">
        <f>VENTAS!D492</f>
        <v>28000000</v>
      </c>
      <c r="F493">
        <f>VENTAS!J492</f>
        <v>28000000</v>
      </c>
      <c r="G493">
        <f>VENTAS!F492</f>
        <v>0</v>
      </c>
      <c r="H493">
        <f>VENTAS!K492</f>
        <v>0</v>
      </c>
      <c r="I493">
        <f>VENTAS!M492</f>
        <v>0</v>
      </c>
      <c r="J493">
        <f>VENTAS!L492</f>
        <v>0</v>
      </c>
      <c r="K493" t="str">
        <f>IF(N($H493)&lt;1,"",$G493+31)</f>
        <v/>
      </c>
      <c r="L493" t="str">
        <f>IF(K493="","",TODAY()-K493)</f>
        <v/>
      </c>
      <c r="O493" t="str">
        <f>IF(K493="","SIN ESTADO",IF(M493&lt;&gt;"","PAGA",IF(L493&gt;0,"VENCIDA",IF(L493&gt;=-5,"POR VENCER","AL DÍA"))))</f>
        <v>SIN ESTADO</v>
      </c>
      <c r="Q493" t="str">
        <f>IF(N($H493)&lt;2,"",IF(K493="","",K493+31))</f>
        <v/>
      </c>
      <c r="R493" t="str">
        <f>IF(Q493="","",TODAY()-Q493)</f>
        <v/>
      </c>
      <c r="U493" t="str">
        <f>IF(Q493="","SIN ESTADO",IF(S493&lt;&gt;"","PAGA",IF(R493&gt;0,"VENCIDA",IF(R493&gt;=-5,"POR VENCER","AL DÍA"))))</f>
        <v>SIN ESTADO</v>
      </c>
      <c r="W493" t="str">
        <f>IF(N($H493)&lt;3,"",IF(Q493="","",Q493+31))</f>
        <v/>
      </c>
      <c r="X493" t="str">
        <f>IF(W493="","",TODAY()-W493)</f>
        <v/>
      </c>
      <c r="AA493" t="str">
        <f>IF(W493="","SIN ESTADO",IF(Y493&lt;&gt;"","PAGA",IF(X493&gt;0,"VENCIDA",IF(X493&gt;=-5,"POR VENCER","AL DÍA"))))</f>
        <v>SIN ESTADO</v>
      </c>
      <c r="AC493" t="str">
        <f>IF(N($H493)&lt;4,"",IF(W493="","",W493+31))</f>
        <v/>
      </c>
      <c r="AD493" t="str">
        <f>IF(AC493="","",TODAY()-AC493)</f>
        <v/>
      </c>
      <c r="AG493" t="str">
        <f>IF(AC493="","SIN ESTADO",IF(AE493&lt;&gt;"","PAGA",IF(AD493&gt;0,"VENCIDA",IF(AD493&gt;=-5,"POR VENCER","AL DÍA"))))</f>
        <v>SIN ESTADO</v>
      </c>
      <c r="AI493" t="str">
        <f>IF(N($H493)&lt;5,"",IF(AC493="","",AC493+31))</f>
        <v/>
      </c>
      <c r="AJ493" t="str">
        <f>IF(AI493="","",TODAY()-AI493)</f>
        <v/>
      </c>
      <c r="AM493" t="str">
        <f>IF(AI493="","SIN ESTADO",IF(AK493&lt;&gt;"","PAGA",IF(AJ493&gt;0,"VENCIDA",IF(AJ493&gt;=-5,"POR VENCER","AL DÍA"))))</f>
        <v>SIN ESTADO</v>
      </c>
      <c r="AO493" t="str">
        <f>IF(N($H493)&lt;6,"",IF(AI493="","",AI493+31))</f>
        <v/>
      </c>
      <c r="AP493" t="str">
        <f>IF(AO493="","",TODAY()-AO493)</f>
        <v/>
      </c>
      <c r="AS493" t="str">
        <f>IF(AO493="","SIN ESTADO",IF(AQ493&lt;&gt;"","PAGA",IF(AP493&gt;0,"VENCIDA",IF(AP493&gt;=-5,"POR VENCER","AL DÍA"))))</f>
        <v>SIN ESTADO</v>
      </c>
      <c r="AU493" t="str">
        <f>IF(N($H493)&lt;7,"",IF(AO493="","",AO493+31))</f>
        <v/>
      </c>
      <c r="AV493" t="str">
        <f>IF(AU493="","",TODAY()-AU493)</f>
        <v/>
      </c>
      <c r="AY493" t="str">
        <f>IF(AU493="","SIN ESTADO",IF(AW493&lt;&gt;"","PAGA",IF(AV493&gt;0,"VENCIDA",IF(AV493&gt;=-5,"POR VENCER","AL DÍA"))))</f>
        <v>SIN ESTADO</v>
      </c>
      <c r="BA493" t="str">
        <f>IF(N($H493)&lt;8,"",IF(AU493="","",AU493+31))</f>
        <v/>
      </c>
      <c r="BB493" t="str">
        <f>IF(BA493="","",TODAY()-BA493)</f>
        <v/>
      </c>
      <c r="BE493" t="str">
        <f>IF(BA493="","SIN ESTADO",IF(BC493&lt;&gt;"","PAGA",IF(BB493&gt;0,"VENCIDA",IF(BB493&gt;=-5,"POR VENCER","AL DÍA"))))</f>
        <v>SIN ESTADO</v>
      </c>
      <c r="BG493" t="str">
        <f>IF(N($H493)&lt;9,"",IF(BA493="","",BA493+31))</f>
        <v/>
      </c>
      <c r="BH493" t="str">
        <f>IF(BG493="","",TODAY()-BG493)</f>
        <v/>
      </c>
      <c r="BK493" t="str">
        <f>IF(BG493="","SIN ESTADO",IF(BI493&lt;&gt;"","PAGA",IF(BH493&gt;0,"VENCIDA",IF(BH493&gt;=-5,"POR VENCER","AL DÍA"))))</f>
        <v>SIN ESTADO</v>
      </c>
      <c r="BM493" t="str">
        <f>IF(N($H493)&lt;10,"",IF(BG493="","",BG493+31))</f>
        <v/>
      </c>
      <c r="BN493" t="str">
        <f>IF(BM493="","",TODAY()-BM493)</f>
        <v/>
      </c>
      <c r="BQ493" t="str">
        <f>IF(BM493="","SIN ESTADO",IF(BO493&lt;&gt;"","PAGA",IF(BN493&gt;0,"VENCIDA",IF(BN493&gt;=-5,"POR VENCER","AL DÍA"))))</f>
        <v>SIN ESTADO</v>
      </c>
      <c r="BS493" t="str">
        <f>IF(N($H493)&lt;11,"",IF(BM493="","",BM493+31))</f>
        <v/>
      </c>
      <c r="BT493" t="str">
        <f>IF(BS493="","",TODAY()-BS493)</f>
        <v/>
      </c>
      <c r="BW493" t="str">
        <f>IF(BS493="","SIN ESTADO",IF(BU493&lt;&gt;"","PAGA",IF(BT493&gt;0,"VENCIDA",IF(BT493&gt;=-5,"POR VENCER","AL DÍA"))))</f>
        <v>SIN ESTADO</v>
      </c>
      <c r="BY493" t="str">
        <f>IF(N($H493)&lt;12,"",IF(BS493="","",BS493+31))</f>
        <v/>
      </c>
      <c r="BZ493" t="str">
        <f>IF(BY493="","",TODAY()-BY493)</f>
        <v/>
      </c>
      <c r="CC493" t="str">
        <f>IF(BY493="","SIN ESTADO",IF(CA493&lt;&gt;"","PAGA",IF(BZ493&gt;0,"VENCIDA",IF(BZ493&gt;=-5,"POR VENCER","AL DÍA"))))</f>
        <v>SIN ESTADO</v>
      </c>
      <c r="CE493" t="str">
        <f>IF(N($H493)&lt;13,"",IF(BY493="","",BY493+31))</f>
        <v/>
      </c>
      <c r="CF493" t="str">
        <f>IF(CE493="","",TODAY()-CE493)</f>
        <v/>
      </c>
      <c r="CI493" t="str">
        <f>IF(CE493="","SIN ESTADO",IF(CG493&lt;&gt;"","PAGA",IF(CF493&gt;0,"VENCIDA",IF(CF493&gt;=-5,"POR VENCER","AL DÍA"))))</f>
        <v>SIN ESTADO</v>
      </c>
      <c r="CK493" t="str">
        <f>IF(N($H493)&lt;14,"",IF(CE493="","",CE493+31))</f>
        <v/>
      </c>
      <c r="CL493" t="str">
        <f>IF(CK493="","",TODAY()-CK493)</f>
        <v/>
      </c>
      <c r="CO493" t="str">
        <f>IF(CK493="","SIN ESTADO",IF(CM493&lt;&gt;"","PAGA",IF(CL493&gt;0,"VENCIDA",IF(CL493&gt;=-5,"POR VENCER","AL DÍA"))))</f>
        <v>SIN ESTADO</v>
      </c>
      <c r="CQ493" t="str">
        <f>IF(N($H493)&lt;15,"",IF(CK493="","",CK493+31))</f>
        <v/>
      </c>
      <c r="CR493" t="str">
        <f>IF(CQ493="","",TODAY()-CQ493)</f>
        <v/>
      </c>
      <c r="CU493" t="str">
        <f>IF(CQ493="","SIN ESTADO",IF(CS493&lt;&gt;"","PAGA",IF(CR493&gt;0,"VENCIDA",IF(CR493&gt;=-5,"POR VENCER","AL DÍA"))))</f>
        <v>SIN ESTADO</v>
      </c>
      <c r="CW493" t="str">
        <f>IF(N($H493)&lt;16,"",IF(CQ493="","",CQ493+31))</f>
        <v/>
      </c>
      <c r="CX493" t="str">
        <f>IF(CW493="","",TODAY()-CW493)</f>
        <v/>
      </c>
      <c r="DA493" t="str">
        <f>IF(CW493="","SIN ESTADO",IF(CY493&lt;&gt;"","PAGA",IF(CX493&gt;0,"VENCIDA",IF(CX493&gt;=-5,"POR VENCER","AL DÍA"))))</f>
        <v>SIN ESTADO</v>
      </c>
      <c r="DC493" t="str">
        <f>IF(N($H493)&lt;17,"",IF(CW493="","",CW493+31))</f>
        <v/>
      </c>
      <c r="DD493" t="str">
        <f>IF(DC493="","",TODAY()-DC493)</f>
        <v/>
      </c>
      <c r="DG493" t="str">
        <f>IF(DC493="","SIN ESTADO",IF(DE493&lt;&gt;"","PAGA",IF(DD493&gt;0,"VENCIDA",IF(DD493&gt;=-5,"POR VENCER","AL DÍA"))))</f>
        <v>SIN ESTADO</v>
      </c>
      <c r="DI493" t="str">
        <f>IF(N($H493)&lt;18,"",IF(DC493="","",DC493+31))</f>
        <v/>
      </c>
      <c r="DJ493" t="str">
        <f>IF(DI493="","",TODAY()-DI493)</f>
        <v/>
      </c>
      <c r="DM493" t="str">
        <f>IF(DI493="","SIN ESTADO",IF(DK493&lt;&gt;"","PAGA",IF(DJ493&gt;0,"VENCIDA",IF(DJ493&gt;=-5,"POR VENCER","AL DÍA"))))</f>
        <v>SIN ESTADO</v>
      </c>
      <c r="DO493" t="str">
        <f>IF(N($H493)&lt;19,"",IF(DI493="","",DI493+31))</f>
        <v/>
      </c>
      <c r="DP493" t="str">
        <f>IF(DO493="","",TODAY()-DO493)</f>
        <v/>
      </c>
      <c r="DS493" t="str">
        <f>IF(DO493="","SIN ESTADO",IF(DQ493&lt;&gt;"","PAGA",IF(DP493&gt;0,"VENCIDA",IF(DP493&gt;=-5,"POR VENCER","AL DÍA"))))</f>
        <v>SIN ESTADO</v>
      </c>
      <c r="DU493" t="str">
        <f>IF(N($H493)&lt;20,"",IF(DO493="","",DO493+31))</f>
        <v/>
      </c>
      <c r="DV493" t="str">
        <f>IF(DU493="","",TODAY()-DU493)</f>
        <v/>
      </c>
      <c r="DY493" t="str">
        <f>IF(DU493="","SIN ESTADO",IF(DW493&lt;&gt;"","PAGA",IF(DV493&gt;0,"VENCIDA",IF(DV493&gt;=-5,"POR VENCER","AL DÍA"))))</f>
        <v>SIN ESTADO</v>
      </c>
      <c r="EA493" t="str">
        <f>IF(N($H493)&lt;21,"",IF(DU493="","",DU493+31))</f>
        <v/>
      </c>
      <c r="EB493" t="str">
        <f>IF(EA493="","",TODAY()-EA493)</f>
        <v/>
      </c>
      <c r="EE493" t="str">
        <f>IF(EA493="","SIN ESTADO",IF(EC493&lt;&gt;"","PAGA",IF(EB493&gt;0,"VENCIDA",IF(EB493&gt;=-5,"POR VENCER","AL DÍA"))))</f>
        <v>SIN ESTADO</v>
      </c>
      <c r="EG493" t="str">
        <f>IF(N($H493)&lt;22,"",IF(EA493="","",EA493+31))</f>
        <v/>
      </c>
      <c r="EH493" t="str">
        <f>IF(EG493="","",TODAY()-EG493)</f>
        <v/>
      </c>
      <c r="EK493" t="str">
        <f>IF(EG493="","SIN ESTADO",IF(EI493&lt;&gt;"","PAGA",IF(EH493&gt;0,"VENCIDA",IF(EH493&gt;=-5,"POR VENCER","AL DÍA"))))</f>
        <v>SIN ESTADO</v>
      </c>
      <c r="EM493" t="str">
        <f>IF(N($H493)&lt;23,"",IF(EG493="","",EG493+31))</f>
        <v/>
      </c>
      <c r="EN493" t="str">
        <f>IF(EM493="","",TODAY()-EM493)</f>
        <v/>
      </c>
      <c r="EQ493" t="str">
        <f>IF(EM493="","SIN ESTADO",IF(EO493&lt;&gt;"","PAGA",IF(EN493&gt;0,"VENCIDA",IF(EN493&gt;=-5,"POR VENCER","AL DÍA"))))</f>
        <v>SIN ESTADO</v>
      </c>
      <c r="ES493" t="str">
        <f>IF(N($H493)&lt;24,"",IF(EM493="","",EM493+31))</f>
        <v/>
      </c>
      <c r="ET493" t="str">
        <f>IF(ES493="","",TODAY()-ES493)</f>
        <v/>
      </c>
      <c r="EW493" t="str">
        <f>IF(ES493="","SIN ESTADO",IF(EU493&lt;&gt;"","PAGA",IF(ET493&gt;0,"VENCIDA",IF(ET493&gt;=-5,"POR VENCER","AL DÍA"))))</f>
        <v>SIN ESTADO</v>
      </c>
      <c r="EY493" t="str">
        <f>IF(N($H493)&lt;25,"",IF(ES493="","",ES493+31))</f>
        <v/>
      </c>
      <c r="EZ493" t="str">
        <f>IF(EY493="","",TODAY()-EY493)</f>
        <v/>
      </c>
      <c r="FC493" t="str">
        <f>IF(EY493="","SIN ESTADO",IF(FA493&lt;&gt;"","PAGA",IF(EZ493&gt;0,"VENCIDA",IF(EZ493&gt;=-5,"POR VENCER","AL DÍA"))))</f>
        <v>SIN ESTADO</v>
      </c>
      <c r="FE493" t="str">
        <f>IF(N($H493)&lt;26,"",IF(EY493="","",EY493+31))</f>
        <v/>
      </c>
      <c r="FF493" t="str">
        <f>IF(FE493="","",TODAY()-FE493)</f>
        <v/>
      </c>
      <c r="FI493" t="str">
        <f>IF(FE493="","SIN ESTADO",IF(FG493&lt;&gt;"","PAGA",IF(FF493&gt;0,"VENCIDA",IF(FF493&gt;=-5,"POR VENCER","AL DÍA"))))</f>
        <v>SIN ESTADO</v>
      </c>
      <c r="FK493" t="str">
        <f>IF(N($H493)&lt;27,"",IF(FE493="","",FE493+31))</f>
        <v/>
      </c>
      <c r="FL493" t="str">
        <f>IF(FK493="","",TODAY()-FK493)</f>
        <v/>
      </c>
      <c r="FO493" t="str">
        <f>IF(FK493="","SIN ESTADO",IF(FM493&lt;&gt;"","PAGA",IF(FL493&gt;0,"VENCIDA",IF(FL493&gt;=-5,"POR VENCER","AL DÍA"))))</f>
        <v>SIN ESTADO</v>
      </c>
      <c r="FQ493" t="str">
        <f>IF(N($H493)&lt;28,"",IF(FK493="","",FK493+31))</f>
        <v/>
      </c>
      <c r="FR493" t="str">
        <f>IF(FQ493="","",TODAY()-FQ493)</f>
        <v/>
      </c>
      <c r="FU493" t="str">
        <f>IF(FQ493="","SIN ESTADO",IF(FS493&lt;&gt;"","PAGA",IF(FR493&gt;0,"VENCIDA",IF(FR493&gt;=-5,"POR VENCER","AL DÍA"))))</f>
        <v>SIN ESTADO</v>
      </c>
      <c r="FW493" t="str">
        <f>IF(N($H493)&lt;29,"",IF(FQ493="","",FQ493+31))</f>
        <v/>
      </c>
      <c r="FX493" t="str">
        <f>IF(FW493="","",TODAY()-FW493)</f>
        <v/>
      </c>
      <c r="GA493" t="str">
        <f>IF(FW493="","SIN ESTADO",IF(FY493&lt;&gt;"","PAGA",IF(FX493&gt;0,"VENCIDA",IF(FX493&gt;=-5,"POR VENCER","AL DÍA"))))</f>
        <v>SIN ESTADO</v>
      </c>
      <c r="GC493" t="str">
        <f>IF(N($H493)&lt;30,"",IF(FW493="","",FW493+31))</f>
        <v/>
      </c>
      <c r="GD493" t="str">
        <f>IF(GC493="","",TODAY()-GC493)</f>
        <v/>
      </c>
      <c r="GG493" t="str">
        <f>IF(GC493="","SIN ESTADO",IF(GE493&lt;&gt;"","PAGA",IF(GD493&gt;0,"VENCIDA",IF(GD493&gt;=-5,"POR VENCER","AL DÍA"))))</f>
        <v>SIN ESTADO</v>
      </c>
      <c r="GI493" t="str">
        <f>IF(N($H493)&lt;31,"",IF(GC493="","",GC493+31))</f>
        <v/>
      </c>
      <c r="GJ493" t="str">
        <f>IF(GI493="","",TODAY()-GI493)</f>
        <v/>
      </c>
      <c r="GM493" t="str">
        <f>IF(GI493="","SIN ESTADO",IF(GK493&lt;&gt;"","PAGA",IF(GJ493&gt;0,"VENCIDA",IF(GJ493&gt;=-5,"POR VENCER","AL DÍA"))))</f>
        <v>SIN ESTADO</v>
      </c>
      <c r="GO493" t="str">
        <f>IF(N($H493)&lt;32,"",IF(GI493="","",GI493+31))</f>
        <v/>
      </c>
      <c r="GP493" t="str">
        <f>IF(GO493="","",TODAY()-GO493)</f>
        <v/>
      </c>
      <c r="GS493" t="str">
        <f>IF(GO493="","SIN ESTADO",IF(GQ493&lt;&gt;"","PAGA",IF(GP493&gt;0,"VENCIDA",IF(GP493&gt;=-5,"POR VENCER","AL DÍA"))))</f>
        <v>SIN ESTADO</v>
      </c>
      <c r="GU493" t="str">
        <f>IF(N($H493)&lt;33,"",IF(GO493="","",GO493+31))</f>
        <v/>
      </c>
      <c r="GV493" t="str">
        <f>IF(GU493="","",TODAY()-GU493)</f>
        <v/>
      </c>
      <c r="GY493" t="str">
        <f>IF(GU493="","SIN ESTADO",IF(GW493&lt;&gt;"","PAGA",IF(GV493&gt;0,"VENCIDA",IF(GV493&gt;=-5,"POR VENCER","AL DÍA"))))</f>
        <v>SIN ESTADO</v>
      </c>
      <c r="HA493" t="str">
        <f>IF(N($H493)&lt;34,"",IF(GU493="","",GU493+31))</f>
        <v/>
      </c>
      <c r="HB493" t="str">
        <f>IF(HA493="","",TODAY()-HA493)</f>
        <v/>
      </c>
      <c r="HE493" t="str">
        <f>IF(HA493="","SIN ESTADO",IF(HC493&lt;&gt;"","PAGA",IF(HB493&gt;0,"VENCIDA",IF(HB493&gt;=-5,"POR VENCER","AL DÍA"))))</f>
        <v>SIN ESTADO</v>
      </c>
      <c r="HG493" t="str">
        <f>IF(N($H493)&lt;35,"",IF(HA493="","",HA493+31))</f>
        <v/>
      </c>
      <c r="HH493" t="str">
        <f>IF(HG493="","",TODAY()-HG493)</f>
        <v/>
      </c>
      <c r="HK493" t="str">
        <f>IF(HG493="","SIN ESTADO",IF(HI493&lt;&gt;"","PAGA",IF(HH493&gt;0,"VENCIDA",IF(HH493&gt;=-5,"POR VENCER","AL DÍA"))))</f>
        <v>SIN ESTADO</v>
      </c>
      <c r="HM493" t="str">
        <f>IF(N($H493)&lt;36,"",IF(HG493="","",HG493+31))</f>
        <v/>
      </c>
      <c r="HN493" t="str">
        <f>IF(HM493="","",TODAY()-HM493)</f>
        <v/>
      </c>
      <c r="HQ493" t="str">
        <f>IF(HM493="","SIN ESTADO",IF(HO493&lt;&gt;"","PAGA",IF(HN493&gt;0,"VENCIDA",IF(HN493&gt;=-5,"POR VENCER","AL DÍA"))))</f>
        <v>SIN ESTADO</v>
      </c>
      <c r="HS493">
        <f>N493+T493+Z493+AF493+AL493+AR493+AX493+BD493+BJ493+BP493+BV493+CB493+CH493+CN493+CT493+CZ493+DF493+DL493+DR493+DX493+ED493+EJ493+EP493+EV493+FB493+FH493+FN493+FT493+FZ493+GF493+GL493+GR493+GX493+HD493+HJ493+HP493</f>
        <v>0</v>
      </c>
      <c r="HU493">
        <f>IFERROR(N($J493),0)</f>
        <v>0</v>
      </c>
      <c r="HW493">
        <f>SUMPRODUCT((MOD(COLUMN($M493:$HR493)-COLUMN($M493),6)=0)*ISNUMBER($M493:$HR493)*($M493:$HR493&gt;=RESUMEN!$C$26)*($M493:$HR493&lt;=RESUMEN!$C$27)*IFERROR(N($N493:$HS493),0))</f>
        <v>0</v>
      </c>
      <c r="HX493">
        <f>SUMPRODUCT((MOD(COLUMN($M493:$HR493)-COLUMN($M493),6)=0)*ISNUMBER($M493:$HR493)*($M493:$HR493&gt;=RESUMEN!$C$26)*($M493:$HR493&lt;=RESUMEN!$C$27))</f>
        <v>0</v>
      </c>
    </row>
    <row r="494">
      <c r="B494">
        <f>VENTAS!A493</f>
        <v>491</v>
      </c>
      <c r="C494" t="str">
        <f>VENTAS!B493</f>
        <v xml:space="preserve">LC2 - 45 - 5 </v>
      </c>
      <c r="D494" t="str">
        <f>VENTAS!C493</f>
        <v>VENDIDO</v>
      </c>
      <c r="E494">
        <f>VENTAS!D493</f>
        <v>27000000</v>
      </c>
      <c r="F494">
        <f>VENTAS!J493</f>
        <v>22832000</v>
      </c>
      <c r="G494">
        <f>VENTAS!F493</f>
        <v>46126</v>
      </c>
      <c r="H494">
        <f>VENTAS!K493</f>
        <v>24</v>
      </c>
      <c r="I494" t="str">
        <f>VENTAS!M493</f>
        <v>14 DE CADA MES</v>
      </c>
      <c r="J494">
        <f>VENTAS!L493</f>
        <v>951300</v>
      </c>
      <c r="K494">
        <f>IF(N($H494)&lt;1,"",$G494+31)</f>
        <v>46157</v>
      </c>
      <c r="L494">
        <f>IF(K494="","",TODAY()-K494)</f>
        <v>161</v>
      </c>
      <c r="M494">
        <v>46156</v>
      </c>
      <c r="N494">
        <v>1084160</v>
      </c>
      <c r="O494" t="str">
        <f>IF(K494="","SIN ESTADO",IF(M494&lt;&gt;"","PAGA",IF(L494&gt;0,"VENCIDA",IF(L494&gt;=-5,"POR VENCER","AL DÍA"))))</f>
        <v>PAGA</v>
      </c>
      <c r="P494" t="str">
        <v>TRANSFERENCIA</v>
      </c>
      <c r="Q494">
        <f>IF(N($H494)&lt;2,"",IF(K494="","",K494+31))</f>
        <v>46188</v>
      </c>
      <c r="R494">
        <f>IF(Q494="","",TODAY()-Q494)</f>
        <v>130</v>
      </c>
      <c r="S494">
        <v>46178</v>
      </c>
      <c r="T494">
        <v>1006000</v>
      </c>
      <c r="U494" t="str">
        <f>IF(Q494="","SIN ESTADO",IF(S494&lt;&gt;"","PAGA",IF(R494&gt;0,"VENCIDA",IF(R494&gt;=-5,"POR VENCER","AL DÍA"))))</f>
        <v>PAGA</v>
      </c>
      <c r="V494" t="str">
        <v>TRANSFERENCIA</v>
      </c>
      <c r="W494">
        <f>IF(N($H494)&lt;3,"",IF(Q494="","",Q494+31))</f>
        <v>46219</v>
      </c>
      <c r="X494">
        <f>IF(W494="","",TODAY()-W494)</f>
        <v>99</v>
      </c>
      <c r="Y494">
        <v>46258</v>
      </c>
      <c r="Z494">
        <v>879000</v>
      </c>
      <c r="AA494" t="str">
        <f>IF(W494="","SIN ESTADO",IF(Y494&lt;&gt;"","PAGA",IF(X494&gt;0,"VENCIDA",IF(X494&gt;=-5,"POR VENCER","AL DÍA"))))</f>
        <v>PAGA</v>
      </c>
      <c r="AB494" t="str">
        <v>TRANSFERENCIA</v>
      </c>
      <c r="AC494">
        <f>IF(N($H494)&lt;4,"",IF(W494="","",W494+31))</f>
        <v>46250</v>
      </c>
      <c r="AD494">
        <f>IF(AC494="","",TODAY()-AC494)</f>
        <v>68</v>
      </c>
      <c r="AE494">
        <v>46274</v>
      </c>
      <c r="AF494">
        <v>886300</v>
      </c>
      <c r="AG494" t="str">
        <f>IF(AC494="","SIN ESTADO",IF(AE494&lt;&gt;"","PAGA",IF(AD494&gt;0,"VENCIDA",IF(AD494&gt;=-5,"POR VENCER","AL DÍA"))))</f>
        <v>PAGA</v>
      </c>
      <c r="AH494" t="str">
        <v>TRANSFERENCIA</v>
      </c>
      <c r="AI494">
        <f>IF(N($H494)&lt;5,"",IF(AC494="","",AC494+31))</f>
        <v>46281</v>
      </c>
      <c r="AJ494">
        <f>IF(AI494="","",TODAY()-AI494)</f>
        <v>37</v>
      </c>
      <c r="AM494" t="str">
        <f>IF(AI494="","SIN ESTADO",IF(AK494&lt;&gt;"","PAGA",IF(AJ494&gt;0,"VENCIDA",IF(AJ494&gt;=-5,"POR VENCER","AL DÍA"))))</f>
        <v>VENCIDA</v>
      </c>
      <c r="AO494">
        <f>IF(N($H494)&lt;6,"",IF(AI494="","",AI494+31))</f>
        <v>46312</v>
      </c>
      <c r="AP494">
        <f>IF(AO494="","",TODAY()-AO494)</f>
        <v>6</v>
      </c>
      <c r="AS494" t="str">
        <f>IF(AO494="","SIN ESTADO",IF(AQ494&lt;&gt;"","PAGA",IF(AP494&gt;0,"VENCIDA",IF(AP494&gt;=-5,"POR VENCER","AL DÍA"))))</f>
        <v>VENCIDA</v>
      </c>
      <c r="AU494">
        <f>IF(N($H494)&lt;7,"",IF(AO494="","",AO494+31))</f>
        <v>46343</v>
      </c>
      <c r="AV494">
        <f>IF(AU494="","",TODAY()-AU494)</f>
        <v>-25</v>
      </c>
      <c r="AY494" t="str">
        <f>IF(AU494="","SIN ESTADO",IF(AW494&lt;&gt;"","PAGA",IF(AV494&gt;0,"VENCIDA",IF(AV494&gt;=-5,"POR VENCER","AL DÍA"))))</f>
        <v>AL DÍA</v>
      </c>
      <c r="BA494">
        <f>IF(N($H494)&lt;8,"",IF(AU494="","",AU494+31))</f>
        <v>46374</v>
      </c>
      <c r="BB494">
        <f>IF(BA494="","",TODAY()-BA494)</f>
        <v>-56</v>
      </c>
      <c r="BE494" t="str">
        <f>IF(BA494="","SIN ESTADO",IF(BC494&lt;&gt;"","PAGA",IF(BB494&gt;0,"VENCIDA",IF(BB494&gt;=-5,"POR VENCER","AL DÍA"))))</f>
        <v>AL DÍA</v>
      </c>
      <c r="BG494">
        <f>IF(N($H494)&lt;9,"",IF(BA494="","",BA494+31))</f>
        <v>46405</v>
      </c>
      <c r="BH494">
        <f>IF(BG494="","",TODAY()-BG494)</f>
        <v>-87</v>
      </c>
      <c r="BK494" t="str">
        <f>IF(BG494="","SIN ESTADO",IF(BI494&lt;&gt;"","PAGA",IF(BH494&gt;0,"VENCIDA",IF(BH494&gt;=-5,"POR VENCER","AL DÍA"))))</f>
        <v>AL DÍA</v>
      </c>
      <c r="BM494">
        <f>IF(N($H494)&lt;10,"",IF(BG494="","",BG494+31))</f>
        <v>46436</v>
      </c>
      <c r="BN494">
        <f>IF(BM494="","",TODAY()-BM494)</f>
        <v>-118</v>
      </c>
      <c r="BQ494" t="str">
        <f>IF(BM494="","SIN ESTADO",IF(BO494&lt;&gt;"","PAGA",IF(BN494&gt;0,"VENCIDA",IF(BN494&gt;=-5,"POR VENCER","AL DÍA"))))</f>
        <v>AL DÍA</v>
      </c>
      <c r="BS494">
        <f>IF(N($H494)&lt;11,"",IF(BM494="","",BM494+31))</f>
        <v>46467</v>
      </c>
      <c r="BT494">
        <f>IF(BS494="","",TODAY()-BS494)</f>
        <v>-149</v>
      </c>
      <c r="BW494" t="str">
        <f>IF(BS494="","SIN ESTADO",IF(BU494&lt;&gt;"","PAGA",IF(BT494&gt;0,"VENCIDA",IF(BT494&gt;=-5,"POR VENCER","AL DÍA"))))</f>
        <v>AL DÍA</v>
      </c>
      <c r="BY494">
        <f>IF(N($H494)&lt;12,"",IF(BS494="","",BS494+31))</f>
        <v>46498</v>
      </c>
      <c r="BZ494">
        <f>IF(BY494="","",TODAY()-BY494)</f>
        <v>-180</v>
      </c>
      <c r="CC494" t="str">
        <f>IF(BY494="","SIN ESTADO",IF(CA494&lt;&gt;"","PAGA",IF(BZ494&gt;0,"VENCIDA",IF(BZ494&gt;=-5,"POR VENCER","AL DÍA"))))</f>
        <v>AL DÍA</v>
      </c>
      <c r="CE494">
        <f>IF(N($H494)&lt;13,"",IF(BY494="","",BY494+31))</f>
        <v>46529</v>
      </c>
      <c r="CF494">
        <f>IF(CE494="","",TODAY()-CE494)</f>
        <v>-211</v>
      </c>
      <c r="CI494" t="str">
        <f>IF(CE494="","SIN ESTADO",IF(CG494&lt;&gt;"","PAGA",IF(CF494&gt;0,"VENCIDA",IF(CF494&gt;=-5,"POR VENCER","AL DÍA"))))</f>
        <v>AL DÍA</v>
      </c>
      <c r="CK494">
        <f>IF(N($H494)&lt;14,"",IF(CE494="","",CE494+31))</f>
        <v>46560</v>
      </c>
      <c r="CL494">
        <f>IF(CK494="","",TODAY()-CK494)</f>
        <v>-242</v>
      </c>
      <c r="CO494" t="str">
        <f>IF(CK494="","SIN ESTADO",IF(CM494&lt;&gt;"","PAGA",IF(CL494&gt;0,"VENCIDA",IF(CL494&gt;=-5,"POR VENCER","AL DÍA"))))</f>
        <v>AL DÍA</v>
      </c>
      <c r="CQ494">
        <f>IF(N($H494)&lt;15,"",IF(CK494="","",CK494+31))</f>
        <v>46591</v>
      </c>
      <c r="CR494">
        <f>IF(CQ494="","",TODAY()-CQ494)</f>
        <v>-273</v>
      </c>
      <c r="CU494" t="str">
        <f>IF(CQ494="","SIN ESTADO",IF(CS494&lt;&gt;"","PAGA",IF(CR494&gt;0,"VENCIDA",IF(CR494&gt;=-5,"POR VENCER","AL DÍA"))))</f>
        <v>AL DÍA</v>
      </c>
      <c r="CW494">
        <f>IF(N($H494)&lt;16,"",IF(CQ494="","",CQ494+31))</f>
        <v>46622</v>
      </c>
      <c r="CX494">
        <f>IF(CW494="","",TODAY()-CW494)</f>
        <v>-304</v>
      </c>
      <c r="DA494" t="str">
        <f>IF(CW494="","SIN ESTADO",IF(CY494&lt;&gt;"","PAGA",IF(CX494&gt;0,"VENCIDA",IF(CX494&gt;=-5,"POR VENCER","AL DÍA"))))</f>
        <v>AL DÍA</v>
      </c>
      <c r="DC494">
        <f>IF(N($H494)&lt;17,"",IF(CW494="","",CW494+31))</f>
        <v>46653</v>
      </c>
      <c r="DD494">
        <f>IF(DC494="","",TODAY()-DC494)</f>
        <v>-335</v>
      </c>
      <c r="DG494" t="str">
        <f>IF(DC494="","SIN ESTADO",IF(DE494&lt;&gt;"","PAGA",IF(DD494&gt;0,"VENCIDA",IF(DD494&gt;=-5,"POR VENCER","AL DÍA"))))</f>
        <v>AL DÍA</v>
      </c>
      <c r="DI494">
        <f>IF(N($H494)&lt;18,"",IF(DC494="","",DC494+31))</f>
        <v>46684</v>
      </c>
      <c r="DJ494">
        <f>IF(DI494="","",TODAY()-DI494)</f>
        <v>-366</v>
      </c>
      <c r="DM494" t="str">
        <f>IF(DI494="","SIN ESTADO",IF(DK494&lt;&gt;"","PAGA",IF(DJ494&gt;0,"VENCIDA",IF(DJ494&gt;=-5,"POR VENCER","AL DÍA"))))</f>
        <v>AL DÍA</v>
      </c>
      <c r="DO494">
        <f>IF(N($H494)&lt;19,"",IF(DI494="","",DI494+31))</f>
        <v>46715</v>
      </c>
      <c r="DP494">
        <f>IF(DO494="","",TODAY()-DO494)</f>
        <v>-397</v>
      </c>
      <c r="DS494" t="str">
        <f>IF(DO494="","SIN ESTADO",IF(DQ494&lt;&gt;"","PAGA",IF(DP494&gt;0,"VENCIDA",IF(DP494&gt;=-5,"POR VENCER","AL DÍA"))))</f>
        <v>AL DÍA</v>
      </c>
      <c r="DU494">
        <f>IF(N($H494)&lt;20,"",IF(DO494="","",DO494+31))</f>
        <v>46746</v>
      </c>
      <c r="DV494">
        <f>IF(DU494="","",TODAY()-DU494)</f>
        <v>-428</v>
      </c>
      <c r="DY494" t="str">
        <f>IF(DU494="","SIN ESTADO",IF(DW494&lt;&gt;"","PAGA",IF(DV494&gt;0,"VENCIDA",IF(DV494&gt;=-5,"POR VENCER","AL DÍA"))))</f>
        <v>AL DÍA</v>
      </c>
      <c r="EA494">
        <f>IF(N($H494)&lt;21,"",IF(DU494="","",DU494+31))</f>
        <v>46777</v>
      </c>
      <c r="EB494">
        <f>IF(EA494="","",TODAY()-EA494)</f>
        <v>-459</v>
      </c>
      <c r="EE494" t="str">
        <f>IF(EA494="","SIN ESTADO",IF(EC494&lt;&gt;"","PAGA",IF(EB494&gt;0,"VENCIDA",IF(EB494&gt;=-5,"POR VENCER","AL DÍA"))))</f>
        <v>AL DÍA</v>
      </c>
      <c r="EG494">
        <f>IF(N($H494)&lt;22,"",IF(EA494="","",EA494+31))</f>
        <v>46808</v>
      </c>
      <c r="EH494">
        <f>IF(EG494="","",TODAY()-EG494)</f>
        <v>-490</v>
      </c>
      <c r="EK494" t="str">
        <f>IF(EG494="","SIN ESTADO",IF(EI494&lt;&gt;"","PAGA",IF(EH494&gt;0,"VENCIDA",IF(EH494&gt;=-5,"POR VENCER","AL DÍA"))))</f>
        <v>AL DÍA</v>
      </c>
      <c r="EM494">
        <f>IF(N($H494)&lt;23,"",IF(EG494="","",EG494+31))</f>
        <v>46839</v>
      </c>
      <c r="EN494">
        <f>IF(EM494="","",TODAY()-EM494)</f>
        <v>-521</v>
      </c>
      <c r="EQ494" t="str">
        <f>IF(EM494="","SIN ESTADO",IF(EO494&lt;&gt;"","PAGA",IF(EN494&gt;0,"VENCIDA",IF(EN494&gt;=-5,"POR VENCER","AL DÍA"))))</f>
        <v>AL DÍA</v>
      </c>
      <c r="ES494">
        <f>IF(N($H494)&lt;24,"",IF(EM494="","",EM494+31))</f>
        <v>46870</v>
      </c>
      <c r="ET494">
        <f>IF(ES494="","",TODAY()-ES494)</f>
        <v>-552</v>
      </c>
      <c r="EW494" t="str">
        <f>IF(ES494="","SIN ESTADO",IF(EU494&lt;&gt;"","PAGA",IF(ET494&gt;0,"VENCIDA",IF(ET494&gt;=-5,"POR VENCER","AL DÍA"))))</f>
        <v>AL DÍA</v>
      </c>
      <c r="EY494" t="str">
        <f>IF(N($H494)&lt;25,"",IF(ES494="","",ES494+31))</f>
        <v/>
      </c>
      <c r="EZ494" t="str">
        <f>IF(EY494="","",TODAY()-EY494)</f>
        <v/>
      </c>
      <c r="FC494" t="str">
        <f>IF(EY494="","SIN ESTADO",IF(FA494&lt;&gt;"","PAGA",IF(EZ494&gt;0,"VENCIDA",IF(EZ494&gt;=-5,"POR VENCER","AL DÍA"))))</f>
        <v>SIN ESTADO</v>
      </c>
      <c r="FE494" t="str">
        <f>IF(N($H494)&lt;26,"",IF(EY494="","",EY494+31))</f>
        <v/>
      </c>
      <c r="FF494" t="str">
        <f>IF(FE494="","",TODAY()-FE494)</f>
        <v/>
      </c>
      <c r="FI494" t="str">
        <f>IF(FE494="","SIN ESTADO",IF(FG494&lt;&gt;"","PAGA",IF(FF494&gt;0,"VENCIDA",IF(FF494&gt;=-5,"POR VENCER","AL DÍA"))))</f>
        <v>SIN ESTADO</v>
      </c>
      <c r="FK494" t="str">
        <f>IF(N($H494)&lt;27,"",IF(FE494="","",FE494+31))</f>
        <v/>
      </c>
      <c r="FL494" t="str">
        <f>IF(FK494="","",TODAY()-FK494)</f>
        <v/>
      </c>
      <c r="FO494" t="str">
        <f>IF(FK494="","SIN ESTADO",IF(FM494&lt;&gt;"","PAGA",IF(FL494&gt;0,"VENCIDA",IF(FL494&gt;=-5,"POR VENCER","AL DÍA"))))</f>
        <v>SIN ESTADO</v>
      </c>
      <c r="FQ494" t="str">
        <f>IF(N($H494)&lt;28,"",IF(FK494="","",FK494+31))</f>
        <v/>
      </c>
      <c r="FR494" t="str">
        <f>IF(FQ494="","",TODAY()-FQ494)</f>
        <v/>
      </c>
      <c r="FU494" t="str">
        <f>IF(FQ494="","SIN ESTADO",IF(FS494&lt;&gt;"","PAGA",IF(FR494&gt;0,"VENCIDA",IF(FR494&gt;=-5,"POR VENCER","AL DÍA"))))</f>
        <v>SIN ESTADO</v>
      </c>
      <c r="FW494" t="str">
        <f>IF(N($H494)&lt;29,"",IF(FQ494="","",FQ494+31))</f>
        <v/>
      </c>
      <c r="FX494" t="str">
        <f>IF(FW494="","",TODAY()-FW494)</f>
        <v/>
      </c>
      <c r="GA494" t="str">
        <f>IF(FW494="","SIN ESTADO",IF(FY494&lt;&gt;"","PAGA",IF(FX494&gt;0,"VENCIDA",IF(FX494&gt;=-5,"POR VENCER","AL DÍA"))))</f>
        <v>SIN ESTADO</v>
      </c>
      <c r="GC494" t="str">
        <f>IF(N($H494)&lt;30,"",IF(FW494="","",FW494+31))</f>
        <v/>
      </c>
      <c r="GD494" t="str">
        <f>IF(GC494="","",TODAY()-GC494)</f>
        <v/>
      </c>
      <c r="GG494" t="str">
        <f>IF(GC494="","SIN ESTADO",IF(GE494&lt;&gt;"","PAGA",IF(GD494&gt;0,"VENCIDA",IF(GD494&gt;=-5,"POR VENCER","AL DÍA"))))</f>
        <v>SIN ESTADO</v>
      </c>
      <c r="GI494" t="str">
        <f>IF(N($H494)&lt;31,"",IF(GC494="","",GC494+31))</f>
        <v/>
      </c>
      <c r="GJ494" t="str">
        <f>IF(GI494="","",TODAY()-GI494)</f>
        <v/>
      </c>
      <c r="GM494" t="str">
        <f>IF(GI494="","SIN ESTADO",IF(GK494&lt;&gt;"","PAGA",IF(GJ494&gt;0,"VENCIDA",IF(GJ494&gt;=-5,"POR VENCER","AL DÍA"))))</f>
        <v>SIN ESTADO</v>
      </c>
      <c r="GO494" t="str">
        <f>IF(N($H494)&lt;32,"",IF(GI494="","",GI494+31))</f>
        <v/>
      </c>
      <c r="GP494" t="str">
        <f>IF(GO494="","",TODAY()-GO494)</f>
        <v/>
      </c>
      <c r="GS494" t="str">
        <f>IF(GO494="","SIN ESTADO",IF(GQ494&lt;&gt;"","PAGA",IF(GP494&gt;0,"VENCIDA",IF(GP494&gt;=-5,"POR VENCER","AL DÍA"))))</f>
        <v>SIN ESTADO</v>
      </c>
      <c r="GU494" t="str">
        <f>IF(N($H494)&lt;33,"",IF(GO494="","",GO494+31))</f>
        <v/>
      </c>
      <c r="GV494" t="str">
        <f>IF(GU494="","",TODAY()-GU494)</f>
        <v/>
      </c>
      <c r="GY494" t="str">
        <f>IF(GU494="","SIN ESTADO",IF(GW494&lt;&gt;"","PAGA",IF(GV494&gt;0,"VENCIDA",IF(GV494&gt;=-5,"POR VENCER","AL DÍA"))))</f>
        <v>SIN ESTADO</v>
      </c>
      <c r="HA494" t="str">
        <f>IF(N($H494)&lt;34,"",IF(GU494="","",GU494+31))</f>
        <v/>
      </c>
      <c r="HB494" t="str">
        <f>IF(HA494="","",TODAY()-HA494)</f>
        <v/>
      </c>
      <c r="HE494" t="str">
        <f>IF(HA494="","SIN ESTADO",IF(HC494&lt;&gt;"","PAGA",IF(HB494&gt;0,"VENCIDA",IF(HB494&gt;=-5,"POR VENCER","AL DÍA"))))</f>
        <v>SIN ESTADO</v>
      </c>
      <c r="HG494" t="str">
        <f>IF(N($H494)&lt;35,"",IF(HA494="","",HA494+31))</f>
        <v/>
      </c>
      <c r="HH494" t="str">
        <f>IF(HG494="","",TODAY()-HG494)</f>
        <v/>
      </c>
      <c r="HK494" t="str">
        <f>IF(HG494="","SIN ESTADO",IF(HI494&lt;&gt;"","PAGA",IF(HH494&gt;0,"VENCIDA",IF(HH494&gt;=-5,"POR VENCER","AL DÍA"))))</f>
        <v>SIN ESTADO</v>
      </c>
      <c r="HM494" t="str">
        <f>IF(N($H494)&lt;36,"",IF(HG494="","",HG494+31))</f>
        <v/>
      </c>
      <c r="HN494" t="str">
        <f>IF(HM494="","",TODAY()-HM494)</f>
        <v/>
      </c>
      <c r="HQ494" t="str">
        <f>IF(HM494="","SIN ESTADO",IF(HO494&lt;&gt;"","PAGA",IF(HN494&gt;0,"VENCIDA",IF(HN494&gt;=-5,"POR VENCER","AL DÍA"))))</f>
        <v>SIN ESTADO</v>
      </c>
      <c r="HS494">
        <f>N494+T494+Z494+AF494+AL494+AR494+AX494+BD494+BJ494+BP494+BV494+CB494+CH494+CN494+CT494+CZ494+DF494+DL494+DR494+DX494+ED494+EJ494+EP494+EV494+FB494+FH494+FN494+FT494+FZ494+GF494+GL494+GR494+GX494+HD494+HJ494+HP494</f>
        <v>3855460</v>
      </c>
      <c r="HU494">
        <f>IFERROR(N($J494),0)</f>
        <v>951300</v>
      </c>
      <c r="HW494">
        <f>SUMPRODUCT((MOD(COLUMN($M494:$HR494)-COLUMN($M494),6)=0)*ISNUMBER($M494:$HR494)*($M494:$HR494&gt;=RESUMEN!$C$26)*($M494:$HR494&lt;=RESUMEN!$C$27)*IFERROR(N($N494:$HS494),0))</f>
        <v>1084160</v>
      </c>
      <c r="HX494">
        <f>SUMPRODUCT((MOD(COLUMN($M494:$HR494)-COLUMN($M494),6)=0)*ISNUMBER($M494:$HR494)*($M494:$HR494&gt;=RESUMEN!$C$26)*($M494:$HR494&lt;=RESUMEN!$C$27))</f>
        <v>1</v>
      </c>
    </row>
    <row r="495">
      <c r="B495">
        <f>VENTAS!A494</f>
        <v>492</v>
      </c>
      <c r="C495" t="str">
        <f>VENTAS!B494</f>
        <v xml:space="preserve">LC2 - 45 - 6 </v>
      </c>
      <c r="D495" t="str">
        <f>VENTAS!C494</f>
        <v>VENDIDO</v>
      </c>
      <c r="E495">
        <f>VENTAS!D494</f>
        <v>28000000</v>
      </c>
      <c r="F495">
        <f>VENTAS!J494</f>
        <v>23781000</v>
      </c>
      <c r="G495">
        <f>VENTAS!F494</f>
        <v>46105</v>
      </c>
      <c r="H495">
        <f>VENTAS!K494</f>
        <v>24</v>
      </c>
      <c r="I495" t="str">
        <f>VENTAS!M494</f>
        <v xml:space="preserve">24 DE CADA MES </v>
      </c>
      <c r="J495">
        <f>VENTAS!L494</f>
        <v>990875</v>
      </c>
      <c r="K495">
        <f>IF(N($H495)&lt;1,"",$G495+31)</f>
        <v>46136</v>
      </c>
      <c r="L495">
        <f>IF(K495="","",TODAY()-K495)</f>
        <v>182</v>
      </c>
      <c r="M495">
        <v>46136</v>
      </c>
      <c r="N495">
        <v>1022000</v>
      </c>
      <c r="O495" t="str">
        <f>IF(K495="","SIN ESTADO",IF(M495&lt;&gt;"","PAGA",IF(L495&gt;0,"VENCIDA",IF(L495&gt;=-5,"POR VENCER","AL DÍA"))))</f>
        <v>PAGA</v>
      </c>
      <c r="P495" t="str">
        <v>TRANSFERENCIA</v>
      </c>
      <c r="Q495">
        <f>IF(N($H495)&lt;2,"",IF(K495="","",K495+31))</f>
        <v>46167</v>
      </c>
      <c r="R495">
        <f>IF(Q495="","",TODAY()-Q495)</f>
        <v>151</v>
      </c>
      <c r="S495">
        <v>46176</v>
      </c>
      <c r="T495">
        <v>1008000</v>
      </c>
      <c r="U495" t="str">
        <f>IF(Q495="","SIN ESTADO",IF(S495&lt;&gt;"","PAGA",IF(R495&gt;0,"VENCIDA",IF(R495&gt;=-5,"POR VENCER","AL DÍA"))))</f>
        <v>PAGA</v>
      </c>
      <c r="V495" t="str">
        <v>TRANSFERENCIA</v>
      </c>
      <c r="W495">
        <f>IF(N($H495)&lt;3,"",IF(Q495="","",Q495+31))</f>
        <v>46198</v>
      </c>
      <c r="X495">
        <f>IF(W495="","",TODAY()-W495)</f>
        <v>120</v>
      </c>
      <c r="Y495">
        <v>46213</v>
      </c>
      <c r="Z495">
        <v>924000</v>
      </c>
      <c r="AA495" t="str">
        <f>IF(W495="","SIN ESTADO",IF(Y495&lt;&gt;"","PAGA",IF(X495&gt;0,"VENCIDA",IF(X495&gt;=-5,"POR VENCER","AL DÍA"))))</f>
        <v>PAGA</v>
      </c>
      <c r="AB495" t="str">
        <v>TRANSFERENCIA</v>
      </c>
      <c r="AC495">
        <f>IF(N($H495)&lt;4,"",IF(W495="","",W495+31))</f>
        <v>46229</v>
      </c>
      <c r="AD495">
        <f>IF(AC495="","",TODAY()-AC495)</f>
        <v>89</v>
      </c>
      <c r="AE495">
        <v>46258</v>
      </c>
      <c r="AF495">
        <v>879000</v>
      </c>
      <c r="AG495" t="str">
        <f>IF(AC495="","SIN ESTADO",IF(AE495&lt;&gt;"","PAGA",IF(AD495&gt;0,"VENCIDA",IF(AD495&gt;=-5,"POR VENCER","AL DÍA"))))</f>
        <v>PAGA</v>
      </c>
      <c r="AH495" t="str">
        <v>TRANSFERENCIA</v>
      </c>
      <c r="AI495">
        <f>IF(N($H495)&lt;5,"",IF(AC495="","",AC495+31))</f>
        <v>46260</v>
      </c>
      <c r="AJ495">
        <f>IF(AI495="","",TODAY()-AI495)</f>
        <v>58</v>
      </c>
      <c r="AM495" t="str">
        <f>IF(AI495="","SIN ESTADO",IF(AK495&lt;&gt;"","PAGA",IF(AJ495&gt;0,"VENCIDA",IF(AJ495&gt;=-5,"POR VENCER","AL DÍA"))))</f>
        <v>VENCIDA</v>
      </c>
      <c r="AO495">
        <f>IF(N($H495)&lt;6,"",IF(AI495="","",AI495+31))</f>
        <v>46291</v>
      </c>
      <c r="AP495">
        <f>IF(AO495="","",TODAY()-AO495)</f>
        <v>27</v>
      </c>
      <c r="AS495" t="str">
        <f>IF(AO495="","SIN ESTADO",IF(AQ495&lt;&gt;"","PAGA",IF(AP495&gt;0,"VENCIDA",IF(AP495&gt;=-5,"POR VENCER","AL DÍA"))))</f>
        <v>VENCIDA</v>
      </c>
      <c r="AU495">
        <f>IF(N($H495)&lt;7,"",IF(AO495="","",AO495+31))</f>
        <v>46322</v>
      </c>
      <c r="AV495">
        <f>IF(AU495="","",TODAY()-AU495)</f>
        <v>-4</v>
      </c>
      <c r="AY495" t="str">
        <f>IF(AU495="","SIN ESTADO",IF(AW495&lt;&gt;"","PAGA",IF(AV495&gt;0,"VENCIDA",IF(AV495&gt;=-5,"POR VENCER","AL DÍA"))))</f>
        <v>POR VENCER</v>
      </c>
      <c r="BA495">
        <f>IF(N($H495)&lt;8,"",IF(AU495="","",AU495+31))</f>
        <v>46353</v>
      </c>
      <c r="BB495">
        <f>IF(BA495="","",TODAY()-BA495)</f>
        <v>-35</v>
      </c>
      <c r="BE495" t="str">
        <f>IF(BA495="","SIN ESTADO",IF(BC495&lt;&gt;"","PAGA",IF(BB495&gt;0,"VENCIDA",IF(BB495&gt;=-5,"POR VENCER","AL DÍA"))))</f>
        <v>AL DÍA</v>
      </c>
      <c r="BG495">
        <f>IF(N($H495)&lt;9,"",IF(BA495="","",BA495+31))</f>
        <v>46384</v>
      </c>
      <c r="BH495">
        <f>IF(BG495="","",TODAY()-BG495)</f>
        <v>-66</v>
      </c>
      <c r="BK495" t="str">
        <f>IF(BG495="","SIN ESTADO",IF(BI495&lt;&gt;"","PAGA",IF(BH495&gt;0,"VENCIDA",IF(BH495&gt;=-5,"POR VENCER","AL DÍA"))))</f>
        <v>AL DÍA</v>
      </c>
      <c r="BM495">
        <f>IF(N($H495)&lt;10,"",IF(BG495="","",BG495+31))</f>
        <v>46415</v>
      </c>
      <c r="BN495">
        <f>IF(BM495="","",TODAY()-BM495)</f>
        <v>-97</v>
      </c>
      <c r="BQ495" t="str">
        <f>IF(BM495="","SIN ESTADO",IF(BO495&lt;&gt;"","PAGA",IF(BN495&gt;0,"VENCIDA",IF(BN495&gt;=-5,"POR VENCER","AL DÍA"))))</f>
        <v>AL DÍA</v>
      </c>
      <c r="BS495">
        <f>IF(N($H495)&lt;11,"",IF(BM495="","",BM495+31))</f>
        <v>46446</v>
      </c>
      <c r="BT495">
        <f>IF(BS495="","",TODAY()-BS495)</f>
        <v>-128</v>
      </c>
      <c r="BW495" t="str">
        <f>IF(BS495="","SIN ESTADO",IF(BU495&lt;&gt;"","PAGA",IF(BT495&gt;0,"VENCIDA",IF(BT495&gt;=-5,"POR VENCER","AL DÍA"))))</f>
        <v>AL DÍA</v>
      </c>
      <c r="BY495">
        <f>IF(N($H495)&lt;12,"",IF(BS495="","",BS495+31))</f>
        <v>46477</v>
      </c>
      <c r="BZ495">
        <f>IF(BY495="","",TODAY()-BY495)</f>
        <v>-159</v>
      </c>
      <c r="CC495" t="str">
        <f>IF(BY495="","SIN ESTADO",IF(CA495&lt;&gt;"","PAGA",IF(BZ495&gt;0,"VENCIDA",IF(BZ495&gt;=-5,"POR VENCER","AL DÍA"))))</f>
        <v>AL DÍA</v>
      </c>
      <c r="CE495">
        <f>IF(N($H495)&lt;13,"",IF(BY495="","",BY495+31))</f>
        <v>46508</v>
      </c>
      <c r="CF495">
        <f>IF(CE495="","",TODAY()-CE495)</f>
        <v>-190</v>
      </c>
      <c r="CI495" t="str">
        <f>IF(CE495="","SIN ESTADO",IF(CG495&lt;&gt;"","PAGA",IF(CF495&gt;0,"VENCIDA",IF(CF495&gt;=-5,"POR VENCER","AL DÍA"))))</f>
        <v>AL DÍA</v>
      </c>
      <c r="CK495">
        <f>IF(N($H495)&lt;14,"",IF(CE495="","",CE495+31))</f>
        <v>46539</v>
      </c>
      <c r="CL495">
        <f>IF(CK495="","",TODAY()-CK495)</f>
        <v>-221</v>
      </c>
      <c r="CO495" t="str">
        <f>IF(CK495="","SIN ESTADO",IF(CM495&lt;&gt;"","PAGA",IF(CL495&gt;0,"VENCIDA",IF(CL495&gt;=-5,"POR VENCER","AL DÍA"))))</f>
        <v>AL DÍA</v>
      </c>
      <c r="CQ495">
        <f>IF(N($H495)&lt;15,"",IF(CK495="","",CK495+31))</f>
        <v>46570</v>
      </c>
      <c r="CR495">
        <f>IF(CQ495="","",TODAY()-CQ495)</f>
        <v>-252</v>
      </c>
      <c r="CU495" t="str">
        <f>IF(CQ495="","SIN ESTADO",IF(CS495&lt;&gt;"","PAGA",IF(CR495&gt;0,"VENCIDA",IF(CR495&gt;=-5,"POR VENCER","AL DÍA"))))</f>
        <v>AL DÍA</v>
      </c>
      <c r="CW495">
        <f>IF(N($H495)&lt;16,"",IF(CQ495="","",CQ495+31))</f>
        <v>46601</v>
      </c>
      <c r="CX495">
        <f>IF(CW495="","",TODAY()-CW495)</f>
        <v>-283</v>
      </c>
      <c r="DA495" t="str">
        <f>IF(CW495="","SIN ESTADO",IF(CY495&lt;&gt;"","PAGA",IF(CX495&gt;0,"VENCIDA",IF(CX495&gt;=-5,"POR VENCER","AL DÍA"))))</f>
        <v>AL DÍA</v>
      </c>
      <c r="DC495">
        <f>IF(N($H495)&lt;17,"",IF(CW495="","",CW495+31))</f>
        <v>46632</v>
      </c>
      <c r="DD495">
        <f>IF(DC495="","",TODAY()-DC495)</f>
        <v>-314</v>
      </c>
      <c r="DG495" t="str">
        <f>IF(DC495="","SIN ESTADO",IF(DE495&lt;&gt;"","PAGA",IF(DD495&gt;0,"VENCIDA",IF(DD495&gt;=-5,"POR VENCER","AL DÍA"))))</f>
        <v>AL DÍA</v>
      </c>
      <c r="DI495">
        <f>IF(N($H495)&lt;18,"",IF(DC495="","",DC495+31))</f>
        <v>46663</v>
      </c>
      <c r="DJ495">
        <f>IF(DI495="","",TODAY()-DI495)</f>
        <v>-345</v>
      </c>
      <c r="DM495" t="str">
        <f>IF(DI495="","SIN ESTADO",IF(DK495&lt;&gt;"","PAGA",IF(DJ495&gt;0,"VENCIDA",IF(DJ495&gt;=-5,"POR VENCER","AL DÍA"))))</f>
        <v>AL DÍA</v>
      </c>
      <c r="DO495">
        <f>IF(N($H495)&lt;19,"",IF(DI495="","",DI495+31))</f>
        <v>46694</v>
      </c>
      <c r="DP495">
        <f>IF(DO495="","",TODAY()-DO495)</f>
        <v>-376</v>
      </c>
      <c r="DS495" t="str">
        <f>IF(DO495="","SIN ESTADO",IF(DQ495&lt;&gt;"","PAGA",IF(DP495&gt;0,"VENCIDA",IF(DP495&gt;=-5,"POR VENCER","AL DÍA"))))</f>
        <v>AL DÍA</v>
      </c>
      <c r="DU495">
        <f>IF(N($H495)&lt;20,"",IF(DO495="","",DO495+31))</f>
        <v>46725</v>
      </c>
      <c r="DV495">
        <f>IF(DU495="","",TODAY()-DU495)</f>
        <v>-407</v>
      </c>
      <c r="DY495" t="str">
        <f>IF(DU495="","SIN ESTADO",IF(DW495&lt;&gt;"","PAGA",IF(DV495&gt;0,"VENCIDA",IF(DV495&gt;=-5,"POR VENCER","AL DÍA"))))</f>
        <v>AL DÍA</v>
      </c>
      <c r="EA495">
        <f>IF(N($H495)&lt;21,"",IF(DU495="","",DU495+31))</f>
        <v>46756</v>
      </c>
      <c r="EB495">
        <f>IF(EA495="","",TODAY()-EA495)</f>
        <v>-438</v>
      </c>
      <c r="EE495" t="str">
        <f>IF(EA495="","SIN ESTADO",IF(EC495&lt;&gt;"","PAGA",IF(EB495&gt;0,"VENCIDA",IF(EB495&gt;=-5,"POR VENCER","AL DÍA"))))</f>
        <v>AL DÍA</v>
      </c>
      <c r="EG495">
        <f>IF(N($H495)&lt;22,"",IF(EA495="","",EA495+31))</f>
        <v>46787</v>
      </c>
      <c r="EH495">
        <f>IF(EG495="","",TODAY()-EG495)</f>
        <v>-469</v>
      </c>
      <c r="EK495" t="str">
        <f>IF(EG495="","SIN ESTADO",IF(EI495&lt;&gt;"","PAGA",IF(EH495&gt;0,"VENCIDA",IF(EH495&gt;=-5,"POR VENCER","AL DÍA"))))</f>
        <v>AL DÍA</v>
      </c>
      <c r="EM495">
        <f>IF(N($H495)&lt;23,"",IF(EG495="","",EG495+31))</f>
        <v>46818</v>
      </c>
      <c r="EN495">
        <f>IF(EM495="","",TODAY()-EM495)</f>
        <v>-500</v>
      </c>
      <c r="EQ495" t="str">
        <f>IF(EM495="","SIN ESTADO",IF(EO495&lt;&gt;"","PAGA",IF(EN495&gt;0,"VENCIDA",IF(EN495&gt;=-5,"POR VENCER","AL DÍA"))))</f>
        <v>AL DÍA</v>
      </c>
      <c r="ES495">
        <f>IF(N($H495)&lt;24,"",IF(EM495="","",EM495+31))</f>
        <v>46849</v>
      </c>
      <c r="ET495">
        <f>IF(ES495="","",TODAY()-ES495)</f>
        <v>-531</v>
      </c>
      <c r="EW495" t="str">
        <f>IF(ES495="","SIN ESTADO",IF(EU495&lt;&gt;"","PAGA",IF(ET495&gt;0,"VENCIDA",IF(ET495&gt;=-5,"POR VENCER","AL DÍA"))))</f>
        <v>AL DÍA</v>
      </c>
      <c r="EY495" t="str">
        <f>IF(N($H495)&lt;25,"",IF(ES495="","",ES495+31))</f>
        <v/>
      </c>
      <c r="EZ495" t="str">
        <f>IF(EY495="","",TODAY()-EY495)</f>
        <v/>
      </c>
      <c r="FC495" t="str">
        <f>IF(EY495="","SIN ESTADO",IF(FA495&lt;&gt;"","PAGA",IF(EZ495&gt;0,"VENCIDA",IF(EZ495&gt;=-5,"POR VENCER","AL DÍA"))))</f>
        <v>SIN ESTADO</v>
      </c>
      <c r="FE495" t="str">
        <f>IF(N($H495)&lt;26,"",IF(EY495="","",EY495+31))</f>
        <v/>
      </c>
      <c r="FF495" t="str">
        <f>IF(FE495="","",TODAY()-FE495)</f>
        <v/>
      </c>
      <c r="FI495" t="str">
        <f>IF(FE495="","SIN ESTADO",IF(FG495&lt;&gt;"","PAGA",IF(FF495&gt;0,"VENCIDA",IF(FF495&gt;=-5,"POR VENCER","AL DÍA"))))</f>
        <v>SIN ESTADO</v>
      </c>
      <c r="FK495" t="str">
        <f>IF(N($H495)&lt;27,"",IF(FE495="","",FE495+31))</f>
        <v/>
      </c>
      <c r="FL495" t="str">
        <f>IF(FK495="","",TODAY()-FK495)</f>
        <v/>
      </c>
      <c r="FO495" t="str">
        <f>IF(FK495="","SIN ESTADO",IF(FM495&lt;&gt;"","PAGA",IF(FL495&gt;0,"VENCIDA",IF(FL495&gt;=-5,"POR VENCER","AL DÍA"))))</f>
        <v>SIN ESTADO</v>
      </c>
      <c r="FQ495" t="str">
        <f>IF(N($H495)&lt;28,"",IF(FK495="","",FK495+31))</f>
        <v/>
      </c>
      <c r="FR495" t="str">
        <f>IF(FQ495="","",TODAY()-FQ495)</f>
        <v/>
      </c>
      <c r="FU495" t="str">
        <f>IF(FQ495="","SIN ESTADO",IF(FS495&lt;&gt;"","PAGA",IF(FR495&gt;0,"VENCIDA",IF(FR495&gt;=-5,"POR VENCER","AL DÍA"))))</f>
        <v>SIN ESTADO</v>
      </c>
      <c r="FW495" t="str">
        <f>IF(N($H495)&lt;29,"",IF(FQ495="","",FQ495+31))</f>
        <v/>
      </c>
      <c r="FX495" t="str">
        <f>IF(FW495="","",TODAY()-FW495)</f>
        <v/>
      </c>
      <c r="GA495" t="str">
        <f>IF(FW495="","SIN ESTADO",IF(FY495&lt;&gt;"","PAGA",IF(FX495&gt;0,"VENCIDA",IF(FX495&gt;=-5,"POR VENCER","AL DÍA"))))</f>
        <v>SIN ESTADO</v>
      </c>
      <c r="GC495" t="str">
        <f>IF(N($H495)&lt;30,"",IF(FW495="","",FW495+31))</f>
        <v/>
      </c>
      <c r="GD495" t="str">
        <f>IF(GC495="","",TODAY()-GC495)</f>
        <v/>
      </c>
      <c r="GG495" t="str">
        <f>IF(GC495="","SIN ESTADO",IF(GE495&lt;&gt;"","PAGA",IF(GD495&gt;0,"VENCIDA",IF(GD495&gt;=-5,"POR VENCER","AL DÍA"))))</f>
        <v>SIN ESTADO</v>
      </c>
      <c r="GI495" t="str">
        <f>IF(N($H495)&lt;31,"",IF(GC495="","",GC495+31))</f>
        <v/>
      </c>
      <c r="GJ495" t="str">
        <f>IF(GI495="","",TODAY()-GI495)</f>
        <v/>
      </c>
      <c r="GM495" t="str">
        <f>IF(GI495="","SIN ESTADO",IF(GK495&lt;&gt;"","PAGA",IF(GJ495&gt;0,"VENCIDA",IF(GJ495&gt;=-5,"POR VENCER","AL DÍA"))))</f>
        <v>SIN ESTADO</v>
      </c>
      <c r="GO495" t="str">
        <f>IF(N($H495)&lt;32,"",IF(GI495="","",GI495+31))</f>
        <v/>
      </c>
      <c r="GP495" t="str">
        <f>IF(GO495="","",TODAY()-GO495)</f>
        <v/>
      </c>
      <c r="GS495" t="str">
        <f>IF(GO495="","SIN ESTADO",IF(GQ495&lt;&gt;"","PAGA",IF(GP495&gt;0,"VENCIDA",IF(GP495&gt;=-5,"POR VENCER","AL DÍA"))))</f>
        <v>SIN ESTADO</v>
      </c>
      <c r="GU495" t="str">
        <f>IF(N($H495)&lt;33,"",IF(GO495="","",GO495+31))</f>
        <v/>
      </c>
      <c r="GV495" t="str">
        <f>IF(GU495="","",TODAY()-GU495)</f>
        <v/>
      </c>
      <c r="GY495" t="str">
        <f>IF(GU495="","SIN ESTADO",IF(GW495&lt;&gt;"","PAGA",IF(GV495&gt;0,"VENCIDA",IF(GV495&gt;=-5,"POR VENCER","AL DÍA"))))</f>
        <v>SIN ESTADO</v>
      </c>
      <c r="HA495" t="str">
        <f>IF(N($H495)&lt;34,"",IF(GU495="","",GU495+31))</f>
        <v/>
      </c>
      <c r="HB495" t="str">
        <f>IF(HA495="","",TODAY()-HA495)</f>
        <v/>
      </c>
      <c r="HE495" t="str">
        <f>IF(HA495="","SIN ESTADO",IF(HC495&lt;&gt;"","PAGA",IF(HB495&gt;0,"VENCIDA",IF(HB495&gt;=-5,"POR VENCER","AL DÍA"))))</f>
        <v>SIN ESTADO</v>
      </c>
      <c r="HG495" t="str">
        <f>IF(N($H495)&lt;35,"",IF(HA495="","",HA495+31))</f>
        <v/>
      </c>
      <c r="HH495" t="str">
        <f>IF(HG495="","",TODAY()-HG495)</f>
        <v/>
      </c>
      <c r="HK495" t="str">
        <f>IF(HG495="","SIN ESTADO",IF(HI495&lt;&gt;"","PAGA",IF(HH495&gt;0,"VENCIDA",IF(HH495&gt;=-5,"POR VENCER","AL DÍA"))))</f>
        <v>SIN ESTADO</v>
      </c>
      <c r="HM495" t="str">
        <f>IF(N($H495)&lt;36,"",IF(HG495="","",HG495+31))</f>
        <v/>
      </c>
      <c r="HN495" t="str">
        <f>IF(HM495="","",TODAY()-HM495)</f>
        <v/>
      </c>
      <c r="HQ495" t="str">
        <f>IF(HM495="","SIN ESTADO",IF(HO495&lt;&gt;"","PAGA",IF(HN495&gt;0,"VENCIDA",IF(HN495&gt;=-5,"POR VENCER","AL DÍA"))))</f>
        <v>SIN ESTADO</v>
      </c>
      <c r="HS495">
        <f>N495+T495+Z495+AF495+AL495+AR495+AX495+BD495+BJ495+BP495+BV495+CB495+CH495+CN495+CT495+CZ495+DF495+DL495+DR495+DX495+ED495+EJ495+EP495+EV495+FB495+FH495+FN495+FT495+FZ495+GF495+GL495+GR495+GX495+HD495+HJ495+HP495</f>
        <v>3833000</v>
      </c>
      <c r="HU495">
        <f>IFERROR(N($J495),0)</f>
        <v>990875</v>
      </c>
      <c r="HW495">
        <f>SUMPRODUCT((MOD(COLUMN($M495:$HR495)-COLUMN($M495),6)=0)*ISNUMBER($M495:$HR495)*($M495:$HR495&gt;=RESUMEN!$C$26)*($M495:$HR495&lt;=RESUMEN!$C$27)*IFERROR(N($N495:$HS495),0))</f>
        <v>1022000</v>
      </c>
      <c r="HX495">
        <f>SUMPRODUCT((MOD(COLUMN($M495:$HR495)-COLUMN($M495),6)=0)*ISNUMBER($M495:$HR495)*($M495:$HR495&gt;=RESUMEN!$C$26)*($M495:$HR495&lt;=RESUMEN!$C$27))</f>
        <v>1</v>
      </c>
    </row>
    <row r="496">
      <c r="B496">
        <f>VENTAS!A495</f>
        <v>493</v>
      </c>
      <c r="C496" t="str">
        <f>VENTAS!B495</f>
        <v xml:space="preserve">LC2 - 45 - 7 </v>
      </c>
      <c r="D496" t="str">
        <f>VENTAS!C495</f>
        <v>VENDIDO</v>
      </c>
      <c r="E496">
        <f>VENTAS!D495</f>
        <v>33000000</v>
      </c>
      <c r="F496">
        <f>VENTAS!J495</f>
        <v>27000000</v>
      </c>
      <c r="G496">
        <f>VENTAS!F495</f>
        <v>46073</v>
      </c>
      <c r="H496">
        <f>VENTAS!K495</f>
        <v>24</v>
      </c>
      <c r="I496" t="str">
        <f>VENTAS!M495</f>
        <v xml:space="preserve">20 DE CADA MES </v>
      </c>
      <c r="J496">
        <f>VENTAS!L495</f>
        <v>1125000</v>
      </c>
      <c r="K496">
        <f>IF(N($H496)&lt;1,"",$G496+31)</f>
        <v>46104</v>
      </c>
      <c r="L496">
        <f>IF(K496="","",TODAY()-K496)</f>
        <v>214</v>
      </c>
      <c r="M496">
        <v>46092</v>
      </c>
      <c r="N496">
        <v>1125000</v>
      </c>
      <c r="O496" t="str">
        <f>IF(K496="","SIN ESTADO",IF(M496&lt;&gt;"","PAGA",IF(L496&gt;0,"VENCIDA",IF(L496&gt;=-5,"POR VENCER","AL DÍA"))))</f>
        <v>PAGA</v>
      </c>
      <c r="P496" t="str">
        <v>TRANSFERENCIA</v>
      </c>
      <c r="Q496">
        <f>IF(N($H496)&lt;2,"",IF(K496="","",K496+31))</f>
        <v>46135</v>
      </c>
      <c r="R496">
        <f>IF(Q496="","",TODAY()-Q496)</f>
        <v>183</v>
      </c>
      <c r="S496">
        <v>46133</v>
      </c>
      <c r="T496">
        <v>1125000</v>
      </c>
      <c r="U496" t="str">
        <f>IF(Q496="","SIN ESTADO",IF(S496&lt;&gt;"","PAGA",IF(R496&gt;0,"VENCIDA",IF(R496&gt;=-5,"POR VENCER","AL DÍA"))))</f>
        <v>PAGA</v>
      </c>
      <c r="V496" t="str">
        <v>TRANSFERENCIA</v>
      </c>
      <c r="W496">
        <f>IF(N($H496)&lt;3,"",IF(Q496="","",Q496+31))</f>
        <v>46166</v>
      </c>
      <c r="X496">
        <f>IF(W496="","",TODAY()-W496)</f>
        <v>152</v>
      </c>
      <c r="Y496">
        <v>46158</v>
      </c>
      <c r="Z496">
        <v>1125000</v>
      </c>
      <c r="AA496" t="str">
        <f>IF(W496="","SIN ESTADO",IF(Y496&lt;&gt;"","PAGA",IF(X496&gt;0,"VENCIDA",IF(X496&gt;=-5,"POR VENCER","AL DÍA"))))</f>
        <v>PAGA</v>
      </c>
      <c r="AB496" t="str">
        <v>EFECTIVO</v>
      </c>
      <c r="AC496">
        <f>IF(N($H496)&lt;4,"",IF(W496="","",W496+31))</f>
        <v>46197</v>
      </c>
      <c r="AD496">
        <f>IF(AC496="","",TODAY()-AC496)</f>
        <v>121</v>
      </c>
      <c r="AE496">
        <v>46200</v>
      </c>
      <c r="AF496">
        <v>1125000</v>
      </c>
      <c r="AG496" t="str">
        <f>IF(AC496="","SIN ESTADO",IF(AE496&lt;&gt;"","PAGA",IF(AD496&gt;0,"VENCIDA",IF(AD496&gt;=-5,"POR VENCER","AL DÍA"))))</f>
        <v>PAGA</v>
      </c>
      <c r="AH496" t="str">
        <v>TRANSFERENCIA</v>
      </c>
      <c r="AI496">
        <f>IF(N($H496)&lt;5,"",IF(AC496="","",AC496+31))</f>
        <v>46228</v>
      </c>
      <c r="AJ496">
        <f>IF(AI496="","",TODAY()-AI496)</f>
        <v>90</v>
      </c>
      <c r="AM496" t="str">
        <f>IF(AI496="","SIN ESTADO",IF(AK496&lt;&gt;"","PAGA",IF(AJ496&gt;0,"VENCIDA",IF(AJ496&gt;=-5,"POR VENCER","AL DÍA"))))</f>
        <v>VENCIDA</v>
      </c>
      <c r="AO496">
        <f>IF(N($H496)&lt;6,"",IF(AI496="","",AI496+31))</f>
        <v>46259</v>
      </c>
      <c r="AP496">
        <f>IF(AO496="","",TODAY()-AO496)</f>
        <v>59</v>
      </c>
      <c r="AS496" t="str">
        <f>IF(AO496="","SIN ESTADO",IF(AQ496&lt;&gt;"","PAGA",IF(AP496&gt;0,"VENCIDA",IF(AP496&gt;=-5,"POR VENCER","AL DÍA"))))</f>
        <v>VENCIDA</v>
      </c>
      <c r="AU496">
        <f>IF(N($H496)&lt;7,"",IF(AO496="","",AO496+31))</f>
        <v>46290</v>
      </c>
      <c r="AV496">
        <f>IF(AU496="","",TODAY()-AU496)</f>
        <v>28</v>
      </c>
      <c r="AY496" t="str">
        <f>IF(AU496="","SIN ESTADO",IF(AW496&lt;&gt;"","PAGA",IF(AV496&gt;0,"VENCIDA",IF(AV496&gt;=-5,"POR VENCER","AL DÍA"))))</f>
        <v>VENCIDA</v>
      </c>
      <c r="BA496">
        <f>IF(N($H496)&lt;8,"",IF(AU496="","",AU496+31))</f>
        <v>46321</v>
      </c>
      <c r="BB496">
        <f>IF(BA496="","",TODAY()-BA496)</f>
        <v>-3</v>
      </c>
      <c r="BE496" t="str">
        <f>IF(BA496="","SIN ESTADO",IF(BC496&lt;&gt;"","PAGA",IF(BB496&gt;0,"VENCIDA",IF(BB496&gt;=-5,"POR VENCER","AL DÍA"))))</f>
        <v>POR VENCER</v>
      </c>
      <c r="BG496">
        <f>IF(N($H496)&lt;9,"",IF(BA496="","",BA496+31))</f>
        <v>46352</v>
      </c>
      <c r="BH496">
        <f>IF(BG496="","",TODAY()-BG496)</f>
        <v>-34</v>
      </c>
      <c r="BK496" t="str">
        <f>IF(BG496="","SIN ESTADO",IF(BI496&lt;&gt;"","PAGA",IF(BH496&gt;0,"VENCIDA",IF(BH496&gt;=-5,"POR VENCER","AL DÍA"))))</f>
        <v>AL DÍA</v>
      </c>
      <c r="BM496">
        <f>IF(N($H496)&lt;10,"",IF(BG496="","",BG496+31))</f>
        <v>46383</v>
      </c>
      <c r="BN496">
        <f>IF(BM496="","",TODAY()-BM496)</f>
        <v>-65</v>
      </c>
      <c r="BQ496" t="str">
        <f>IF(BM496="","SIN ESTADO",IF(BO496&lt;&gt;"","PAGA",IF(BN496&gt;0,"VENCIDA",IF(BN496&gt;=-5,"POR VENCER","AL DÍA"))))</f>
        <v>AL DÍA</v>
      </c>
      <c r="BS496">
        <f>IF(N($H496)&lt;11,"",IF(BM496="","",BM496+31))</f>
        <v>46414</v>
      </c>
      <c r="BT496">
        <f>IF(BS496="","",TODAY()-BS496)</f>
        <v>-96</v>
      </c>
      <c r="BW496" t="str">
        <f>IF(BS496="","SIN ESTADO",IF(BU496&lt;&gt;"","PAGA",IF(BT496&gt;0,"VENCIDA",IF(BT496&gt;=-5,"POR VENCER","AL DÍA"))))</f>
        <v>AL DÍA</v>
      </c>
      <c r="BY496">
        <f>IF(N($H496)&lt;12,"",IF(BS496="","",BS496+31))</f>
        <v>46445</v>
      </c>
      <c r="BZ496">
        <f>IF(BY496="","",TODAY()-BY496)</f>
        <v>-127</v>
      </c>
      <c r="CC496" t="str">
        <f>IF(BY496="","SIN ESTADO",IF(CA496&lt;&gt;"","PAGA",IF(BZ496&gt;0,"VENCIDA",IF(BZ496&gt;=-5,"POR VENCER","AL DÍA"))))</f>
        <v>AL DÍA</v>
      </c>
      <c r="CE496">
        <f>IF(N($H496)&lt;13,"",IF(BY496="","",BY496+31))</f>
        <v>46476</v>
      </c>
      <c r="CF496">
        <f>IF(CE496="","",TODAY()-CE496)</f>
        <v>-158</v>
      </c>
      <c r="CI496" t="str">
        <f>IF(CE496="","SIN ESTADO",IF(CG496&lt;&gt;"","PAGA",IF(CF496&gt;0,"VENCIDA",IF(CF496&gt;=-5,"POR VENCER","AL DÍA"))))</f>
        <v>AL DÍA</v>
      </c>
      <c r="CK496">
        <f>IF(N($H496)&lt;14,"",IF(CE496="","",CE496+31))</f>
        <v>46507</v>
      </c>
      <c r="CL496">
        <f>IF(CK496="","",TODAY()-CK496)</f>
        <v>-189</v>
      </c>
      <c r="CO496" t="str">
        <f>IF(CK496="","SIN ESTADO",IF(CM496&lt;&gt;"","PAGA",IF(CL496&gt;0,"VENCIDA",IF(CL496&gt;=-5,"POR VENCER","AL DÍA"))))</f>
        <v>AL DÍA</v>
      </c>
      <c r="CQ496">
        <f>IF(N($H496)&lt;15,"",IF(CK496="","",CK496+31))</f>
        <v>46538</v>
      </c>
      <c r="CR496">
        <f>IF(CQ496="","",TODAY()-CQ496)</f>
        <v>-220</v>
      </c>
      <c r="CU496" t="str">
        <f>IF(CQ496="","SIN ESTADO",IF(CS496&lt;&gt;"","PAGA",IF(CR496&gt;0,"VENCIDA",IF(CR496&gt;=-5,"POR VENCER","AL DÍA"))))</f>
        <v>AL DÍA</v>
      </c>
      <c r="CW496">
        <f>IF(N($H496)&lt;16,"",IF(CQ496="","",CQ496+31))</f>
        <v>46569</v>
      </c>
      <c r="CX496">
        <f>IF(CW496="","",TODAY()-CW496)</f>
        <v>-251</v>
      </c>
      <c r="DA496" t="str">
        <f>IF(CW496="","SIN ESTADO",IF(CY496&lt;&gt;"","PAGA",IF(CX496&gt;0,"VENCIDA",IF(CX496&gt;=-5,"POR VENCER","AL DÍA"))))</f>
        <v>AL DÍA</v>
      </c>
      <c r="DC496">
        <f>IF(N($H496)&lt;17,"",IF(CW496="","",CW496+31))</f>
        <v>46600</v>
      </c>
      <c r="DD496">
        <f>IF(DC496="","",TODAY()-DC496)</f>
        <v>-282</v>
      </c>
      <c r="DG496" t="str">
        <f>IF(DC496="","SIN ESTADO",IF(DE496&lt;&gt;"","PAGA",IF(DD496&gt;0,"VENCIDA",IF(DD496&gt;=-5,"POR VENCER","AL DÍA"))))</f>
        <v>AL DÍA</v>
      </c>
      <c r="DI496">
        <f>IF(N($H496)&lt;18,"",IF(DC496="","",DC496+31))</f>
        <v>46631</v>
      </c>
      <c r="DJ496">
        <f>IF(DI496="","",TODAY()-DI496)</f>
        <v>-313</v>
      </c>
      <c r="DM496" t="str">
        <f>IF(DI496="","SIN ESTADO",IF(DK496&lt;&gt;"","PAGA",IF(DJ496&gt;0,"VENCIDA",IF(DJ496&gt;=-5,"POR VENCER","AL DÍA"))))</f>
        <v>AL DÍA</v>
      </c>
      <c r="DO496">
        <f>IF(N($H496)&lt;19,"",IF(DI496="","",DI496+31))</f>
        <v>46662</v>
      </c>
      <c r="DP496">
        <f>IF(DO496="","",TODAY()-DO496)</f>
        <v>-344</v>
      </c>
      <c r="DS496" t="str">
        <f>IF(DO496="","SIN ESTADO",IF(DQ496&lt;&gt;"","PAGA",IF(DP496&gt;0,"VENCIDA",IF(DP496&gt;=-5,"POR VENCER","AL DÍA"))))</f>
        <v>AL DÍA</v>
      </c>
      <c r="DU496">
        <f>IF(N($H496)&lt;20,"",IF(DO496="","",DO496+31))</f>
        <v>46693</v>
      </c>
      <c r="DV496">
        <f>IF(DU496="","",TODAY()-DU496)</f>
        <v>-375</v>
      </c>
      <c r="DY496" t="str">
        <f>IF(DU496="","SIN ESTADO",IF(DW496&lt;&gt;"","PAGA",IF(DV496&gt;0,"VENCIDA",IF(DV496&gt;=-5,"POR VENCER","AL DÍA"))))</f>
        <v>AL DÍA</v>
      </c>
      <c r="EA496">
        <f>IF(N($H496)&lt;21,"",IF(DU496="","",DU496+31))</f>
        <v>46724</v>
      </c>
      <c r="EB496">
        <f>IF(EA496="","",TODAY()-EA496)</f>
        <v>-406</v>
      </c>
      <c r="EE496" t="str">
        <f>IF(EA496="","SIN ESTADO",IF(EC496&lt;&gt;"","PAGA",IF(EB496&gt;0,"VENCIDA",IF(EB496&gt;=-5,"POR VENCER","AL DÍA"))))</f>
        <v>AL DÍA</v>
      </c>
      <c r="EG496">
        <f>IF(N($H496)&lt;22,"",IF(EA496="","",EA496+31))</f>
        <v>46755</v>
      </c>
      <c r="EH496">
        <f>IF(EG496="","",TODAY()-EG496)</f>
        <v>-437</v>
      </c>
      <c r="EK496" t="str">
        <f>IF(EG496="","SIN ESTADO",IF(EI496&lt;&gt;"","PAGA",IF(EH496&gt;0,"VENCIDA",IF(EH496&gt;=-5,"POR VENCER","AL DÍA"))))</f>
        <v>AL DÍA</v>
      </c>
      <c r="EM496">
        <f>IF(N($H496)&lt;23,"",IF(EG496="","",EG496+31))</f>
        <v>46786</v>
      </c>
      <c r="EN496">
        <f>IF(EM496="","",TODAY()-EM496)</f>
        <v>-468</v>
      </c>
      <c r="EQ496" t="str">
        <f>IF(EM496="","SIN ESTADO",IF(EO496&lt;&gt;"","PAGA",IF(EN496&gt;0,"VENCIDA",IF(EN496&gt;=-5,"POR VENCER","AL DÍA"))))</f>
        <v>AL DÍA</v>
      </c>
      <c r="ES496">
        <f>IF(N($H496)&lt;24,"",IF(EM496="","",EM496+31))</f>
        <v>46817</v>
      </c>
      <c r="ET496">
        <f>IF(ES496="","",TODAY()-ES496)</f>
        <v>-499</v>
      </c>
      <c r="EW496" t="str">
        <f>IF(ES496="","SIN ESTADO",IF(EU496&lt;&gt;"","PAGA",IF(ET496&gt;0,"VENCIDA",IF(ET496&gt;=-5,"POR VENCER","AL DÍA"))))</f>
        <v>AL DÍA</v>
      </c>
      <c r="EY496" t="str">
        <f>IF(N($H496)&lt;25,"",IF(ES496="","",ES496+31))</f>
        <v/>
      </c>
      <c r="EZ496" t="str">
        <f>IF(EY496="","",TODAY()-EY496)</f>
        <v/>
      </c>
      <c r="FC496" t="str">
        <f>IF(EY496="","SIN ESTADO",IF(FA496&lt;&gt;"","PAGA",IF(EZ496&gt;0,"VENCIDA",IF(EZ496&gt;=-5,"POR VENCER","AL DÍA"))))</f>
        <v>SIN ESTADO</v>
      </c>
      <c r="FE496" t="str">
        <f>IF(N($H496)&lt;26,"",IF(EY496="","",EY496+31))</f>
        <v/>
      </c>
      <c r="FF496" t="str">
        <f>IF(FE496="","",TODAY()-FE496)</f>
        <v/>
      </c>
      <c r="FI496" t="str">
        <f>IF(FE496="","SIN ESTADO",IF(FG496&lt;&gt;"","PAGA",IF(FF496&gt;0,"VENCIDA",IF(FF496&gt;=-5,"POR VENCER","AL DÍA"))))</f>
        <v>SIN ESTADO</v>
      </c>
      <c r="FK496" t="str">
        <f>IF(N($H496)&lt;27,"",IF(FE496="","",FE496+31))</f>
        <v/>
      </c>
      <c r="FL496" t="str">
        <f>IF(FK496="","",TODAY()-FK496)</f>
        <v/>
      </c>
      <c r="FO496" t="str">
        <f>IF(FK496="","SIN ESTADO",IF(FM496&lt;&gt;"","PAGA",IF(FL496&gt;0,"VENCIDA",IF(FL496&gt;=-5,"POR VENCER","AL DÍA"))))</f>
        <v>SIN ESTADO</v>
      </c>
      <c r="FQ496" t="str">
        <f>IF(N($H496)&lt;28,"",IF(FK496="","",FK496+31))</f>
        <v/>
      </c>
      <c r="FR496" t="str">
        <f>IF(FQ496="","",TODAY()-FQ496)</f>
        <v/>
      </c>
      <c r="FU496" t="str">
        <f>IF(FQ496="","SIN ESTADO",IF(FS496&lt;&gt;"","PAGA",IF(FR496&gt;0,"VENCIDA",IF(FR496&gt;=-5,"POR VENCER","AL DÍA"))))</f>
        <v>SIN ESTADO</v>
      </c>
      <c r="FW496" t="str">
        <f>IF(N($H496)&lt;29,"",IF(FQ496="","",FQ496+31))</f>
        <v/>
      </c>
      <c r="FX496" t="str">
        <f>IF(FW496="","",TODAY()-FW496)</f>
        <v/>
      </c>
      <c r="GA496" t="str">
        <f>IF(FW496="","SIN ESTADO",IF(FY496&lt;&gt;"","PAGA",IF(FX496&gt;0,"VENCIDA",IF(FX496&gt;=-5,"POR VENCER","AL DÍA"))))</f>
        <v>SIN ESTADO</v>
      </c>
      <c r="GC496" t="str">
        <f>IF(N($H496)&lt;30,"",IF(FW496="","",FW496+31))</f>
        <v/>
      </c>
      <c r="GD496" t="str">
        <f>IF(GC496="","",TODAY()-GC496)</f>
        <v/>
      </c>
      <c r="GG496" t="str">
        <f>IF(GC496="","SIN ESTADO",IF(GE496&lt;&gt;"","PAGA",IF(GD496&gt;0,"VENCIDA",IF(GD496&gt;=-5,"POR VENCER","AL DÍA"))))</f>
        <v>SIN ESTADO</v>
      </c>
      <c r="GI496" t="str">
        <f>IF(N($H496)&lt;31,"",IF(GC496="","",GC496+31))</f>
        <v/>
      </c>
      <c r="GJ496" t="str">
        <f>IF(GI496="","",TODAY()-GI496)</f>
        <v/>
      </c>
      <c r="GM496" t="str">
        <f>IF(GI496="","SIN ESTADO",IF(GK496&lt;&gt;"","PAGA",IF(GJ496&gt;0,"VENCIDA",IF(GJ496&gt;=-5,"POR VENCER","AL DÍA"))))</f>
        <v>SIN ESTADO</v>
      </c>
      <c r="GO496" t="str">
        <f>IF(N($H496)&lt;32,"",IF(GI496="","",GI496+31))</f>
        <v/>
      </c>
      <c r="GP496" t="str">
        <f>IF(GO496="","",TODAY()-GO496)</f>
        <v/>
      </c>
      <c r="GS496" t="str">
        <f>IF(GO496="","SIN ESTADO",IF(GQ496&lt;&gt;"","PAGA",IF(GP496&gt;0,"VENCIDA",IF(GP496&gt;=-5,"POR VENCER","AL DÍA"))))</f>
        <v>SIN ESTADO</v>
      </c>
      <c r="GU496" t="str">
        <f>IF(N($H496)&lt;33,"",IF(GO496="","",GO496+31))</f>
        <v/>
      </c>
      <c r="GV496" t="str">
        <f>IF(GU496="","",TODAY()-GU496)</f>
        <v/>
      </c>
      <c r="GY496" t="str">
        <f>IF(GU496="","SIN ESTADO",IF(GW496&lt;&gt;"","PAGA",IF(GV496&gt;0,"VENCIDA",IF(GV496&gt;=-5,"POR VENCER","AL DÍA"))))</f>
        <v>SIN ESTADO</v>
      </c>
      <c r="HA496" t="str">
        <f>IF(N($H496)&lt;34,"",IF(GU496="","",GU496+31))</f>
        <v/>
      </c>
      <c r="HB496" t="str">
        <f>IF(HA496="","",TODAY()-HA496)</f>
        <v/>
      </c>
      <c r="HE496" t="str">
        <f>IF(HA496="","SIN ESTADO",IF(HC496&lt;&gt;"","PAGA",IF(HB496&gt;0,"VENCIDA",IF(HB496&gt;=-5,"POR VENCER","AL DÍA"))))</f>
        <v>SIN ESTADO</v>
      </c>
      <c r="HG496" t="str">
        <f>IF(N($H496)&lt;35,"",IF(HA496="","",HA496+31))</f>
        <v/>
      </c>
      <c r="HH496" t="str">
        <f>IF(HG496="","",TODAY()-HG496)</f>
        <v/>
      </c>
      <c r="HK496" t="str">
        <f>IF(HG496="","SIN ESTADO",IF(HI496&lt;&gt;"","PAGA",IF(HH496&gt;0,"VENCIDA",IF(HH496&gt;=-5,"POR VENCER","AL DÍA"))))</f>
        <v>SIN ESTADO</v>
      </c>
      <c r="HM496" t="str">
        <f>IF(N($H496)&lt;36,"",IF(HG496="","",HG496+31))</f>
        <v/>
      </c>
      <c r="HN496" t="str">
        <f>IF(HM496="","",TODAY()-HM496)</f>
        <v/>
      </c>
      <c r="HQ496" t="str">
        <f>IF(HM496="","SIN ESTADO",IF(HO496&lt;&gt;"","PAGA",IF(HN496&gt;0,"VENCIDA",IF(HN496&gt;=-5,"POR VENCER","AL DÍA"))))</f>
        <v>SIN ESTADO</v>
      </c>
      <c r="HS496">
        <f>N496+T496+Z496+AF496+AL496+AR496+AX496+BD496+BJ496+BP496+BV496+CB496+CH496+CN496+CT496+CZ496+DF496+DL496+DR496+DX496+ED496+EJ496+EP496+EV496+FB496+FH496+FN496+FT496+FZ496+GF496+GL496+GR496+GX496+HD496+HJ496+HP496</f>
        <v>4500000</v>
      </c>
      <c r="HU496">
        <f>IFERROR(N($J496),0)</f>
        <v>1125000</v>
      </c>
      <c r="HW496">
        <f>SUMPRODUCT((MOD(COLUMN($M496:$HR496)-COLUMN($M496),6)=0)*ISNUMBER($M496:$HR496)*($M496:$HR496&gt;=RESUMEN!$C$26)*($M496:$HR496&lt;=RESUMEN!$C$27)*IFERROR(N($N496:$HS496),0))</f>
        <v>0</v>
      </c>
      <c r="HX496">
        <f>SUMPRODUCT((MOD(COLUMN($M496:$HR496)-COLUMN($M496),6)=0)*ISNUMBER($M496:$HR496)*($M496:$HR496&gt;=RESUMEN!$C$26)*($M496:$HR496&lt;=RESUMEN!$C$27))</f>
        <v>0</v>
      </c>
    </row>
    <row r="497">
      <c r="B497">
        <f>VENTAS!A496</f>
        <v>494</v>
      </c>
      <c r="C497" t="str">
        <f>VENTAS!B496</f>
        <v xml:space="preserve">LC2 - 46 - 1 </v>
      </c>
      <c r="D497" t="str">
        <f>VENTAS!C496</f>
        <v>VENDIDO</v>
      </c>
      <c r="E497">
        <f>VENTAS!D496</f>
        <v>33000000</v>
      </c>
      <c r="F497">
        <f>VENTAS!J496</f>
        <v>28600000</v>
      </c>
      <c r="G497">
        <f>VENTAS!F496</f>
        <v>46078</v>
      </c>
      <c r="H497">
        <f>VENTAS!K496</f>
        <v>24</v>
      </c>
      <c r="I497" t="str">
        <f>VENTAS!M496</f>
        <v xml:space="preserve">25 DE CADA MES </v>
      </c>
      <c r="J497">
        <f>VENTAS!L496</f>
        <v>1191666.6666666667</v>
      </c>
      <c r="K497">
        <f>IF(N($H497)&lt;1,"",$G497+31)</f>
        <v>46109</v>
      </c>
      <c r="L497">
        <f>IF(K497="","",TODAY()-K497)</f>
        <v>209</v>
      </c>
      <c r="M497">
        <v>46109</v>
      </c>
      <c r="N497">
        <v>1191700</v>
      </c>
      <c r="O497" t="str">
        <f>IF(K497="","SIN ESTADO",IF(M497&lt;&gt;"","PAGA",IF(L497&gt;0,"VENCIDA",IF(L497&gt;=-5,"POR VENCER","AL DÍA"))))</f>
        <v>PAGA</v>
      </c>
      <c r="P497" t="str">
        <v>TRANSFERENCIA</v>
      </c>
      <c r="Q497">
        <f>IF(N($H497)&lt;2,"",IF(K497="","",K497+31))</f>
        <v>46140</v>
      </c>
      <c r="R497">
        <f>IF(Q497="","",TODAY()-Q497)</f>
        <v>178</v>
      </c>
      <c r="S497">
        <v>46272</v>
      </c>
      <c r="T497">
        <v>3000000</v>
      </c>
      <c r="U497" t="str">
        <f>IF(Q497="","SIN ESTADO",IF(S497&lt;&gt;"","PAGA",IF(R497&gt;0,"VENCIDA",IF(R497&gt;=-5,"POR VENCER","AL DÍA"))))</f>
        <v>PAGA</v>
      </c>
      <c r="V497" t="str">
        <v>TRANSFERENCIA</v>
      </c>
      <c r="W497">
        <f>IF(N($H497)&lt;3,"",IF(Q497="","",Q497+31))</f>
        <v>46171</v>
      </c>
      <c r="X497">
        <f>IF(W497="","",TODAY()-W497)</f>
        <v>147</v>
      </c>
      <c r="Y497">
        <v>46272</v>
      </c>
      <c r="AA497" t="str">
        <f>IF(W497="","SIN ESTADO",IF(Y497&lt;&gt;"","PAGA",IF(X497&gt;0,"VENCIDA",IF(X497&gt;=-5,"POR VENCER","AL DÍA"))))</f>
        <v>PAGA</v>
      </c>
      <c r="AC497">
        <f>IF(N($H497)&lt;4,"",IF(W497="","",W497+31))</f>
        <v>46202</v>
      </c>
      <c r="AD497">
        <f>IF(AC497="","",TODAY()-AC497)</f>
        <v>116</v>
      </c>
      <c r="AE497">
        <v>46272</v>
      </c>
      <c r="AG497" t="str">
        <f>IF(AC497="","SIN ESTADO",IF(AE497&lt;&gt;"","PAGA",IF(AD497&gt;0,"VENCIDA",IF(AD497&gt;=-5,"POR VENCER","AL DÍA"))))</f>
        <v>PAGA</v>
      </c>
      <c r="AI497">
        <f>IF(N($H497)&lt;5,"",IF(AC497="","",AC497+31))</f>
        <v>46233</v>
      </c>
      <c r="AJ497">
        <f>IF(AI497="","",TODAY()-AI497)</f>
        <v>85</v>
      </c>
      <c r="AK497">
        <v>46286</v>
      </c>
      <c r="AL497">
        <v>1500000</v>
      </c>
      <c r="AM497" t="str">
        <f>IF(AI497="","SIN ESTADO",IF(AK497&lt;&gt;"","PAGA",IF(AJ497&gt;0,"VENCIDA",IF(AJ497&gt;=-5,"POR VENCER","AL DÍA"))))</f>
        <v>PAGA</v>
      </c>
      <c r="AN497" t="str">
        <v>TRANSFERENCIA</v>
      </c>
      <c r="AO497">
        <f>IF(N($H497)&lt;6,"",IF(AI497="","",AI497+31))</f>
        <v>46264</v>
      </c>
      <c r="AP497">
        <f>IF(AO497="","",TODAY()-AO497)</f>
        <v>54</v>
      </c>
      <c r="AS497" t="str">
        <f>IF(AO497="","SIN ESTADO",IF(AQ497&lt;&gt;"","PAGA",IF(AP497&gt;0,"VENCIDA",IF(AP497&gt;=-5,"POR VENCER","AL DÍA"))))</f>
        <v>VENCIDA</v>
      </c>
      <c r="AU497">
        <f>IF(N($H497)&lt;7,"",IF(AO497="","",AO497+31))</f>
        <v>46295</v>
      </c>
      <c r="AV497">
        <f>IF(AU497="","",TODAY()-AU497)</f>
        <v>23</v>
      </c>
      <c r="AY497" t="str">
        <f>IF(AU497="","SIN ESTADO",IF(AW497&lt;&gt;"","PAGA",IF(AV497&gt;0,"VENCIDA",IF(AV497&gt;=-5,"POR VENCER","AL DÍA"))))</f>
        <v>VENCIDA</v>
      </c>
      <c r="BA497">
        <f>IF(N($H497)&lt;8,"",IF(AU497="","",AU497+31))</f>
        <v>46326</v>
      </c>
      <c r="BB497">
        <f>IF(BA497="","",TODAY()-BA497)</f>
        <v>-8</v>
      </c>
      <c r="BE497" t="str">
        <f>IF(BA497="","SIN ESTADO",IF(BC497&lt;&gt;"","PAGA",IF(BB497&gt;0,"VENCIDA",IF(BB497&gt;=-5,"POR VENCER","AL DÍA"))))</f>
        <v>AL DÍA</v>
      </c>
      <c r="BG497">
        <f>IF(N($H497)&lt;9,"",IF(BA497="","",BA497+31))</f>
        <v>46357</v>
      </c>
      <c r="BH497">
        <f>IF(BG497="","",TODAY()-BG497)</f>
        <v>-39</v>
      </c>
      <c r="BK497" t="str">
        <f>IF(BG497="","SIN ESTADO",IF(BI497&lt;&gt;"","PAGA",IF(BH497&gt;0,"VENCIDA",IF(BH497&gt;=-5,"POR VENCER","AL DÍA"))))</f>
        <v>AL DÍA</v>
      </c>
      <c r="BM497">
        <f>IF(N($H497)&lt;10,"",IF(BG497="","",BG497+31))</f>
        <v>46388</v>
      </c>
      <c r="BN497">
        <f>IF(BM497="","",TODAY()-BM497)</f>
        <v>-70</v>
      </c>
      <c r="BQ497" t="str">
        <f>IF(BM497="","SIN ESTADO",IF(BO497&lt;&gt;"","PAGA",IF(BN497&gt;0,"VENCIDA",IF(BN497&gt;=-5,"POR VENCER","AL DÍA"))))</f>
        <v>AL DÍA</v>
      </c>
      <c r="BS497">
        <f>IF(N($H497)&lt;11,"",IF(BM497="","",BM497+31))</f>
        <v>46419</v>
      </c>
      <c r="BT497">
        <f>IF(BS497="","",TODAY()-BS497)</f>
        <v>-101</v>
      </c>
      <c r="BW497" t="str">
        <f>IF(BS497="","SIN ESTADO",IF(BU497&lt;&gt;"","PAGA",IF(BT497&gt;0,"VENCIDA",IF(BT497&gt;=-5,"POR VENCER","AL DÍA"))))</f>
        <v>AL DÍA</v>
      </c>
      <c r="BY497">
        <f>IF(N($H497)&lt;12,"",IF(BS497="","",BS497+31))</f>
        <v>46450</v>
      </c>
      <c r="BZ497">
        <f>IF(BY497="","",TODAY()-BY497)</f>
        <v>-132</v>
      </c>
      <c r="CC497" t="str">
        <f>IF(BY497="","SIN ESTADO",IF(CA497&lt;&gt;"","PAGA",IF(BZ497&gt;0,"VENCIDA",IF(BZ497&gt;=-5,"POR VENCER","AL DÍA"))))</f>
        <v>AL DÍA</v>
      </c>
      <c r="CE497">
        <f>IF(N($H497)&lt;13,"",IF(BY497="","",BY497+31))</f>
        <v>46481</v>
      </c>
      <c r="CF497">
        <f>IF(CE497="","",TODAY()-CE497)</f>
        <v>-163</v>
      </c>
      <c r="CI497" t="str">
        <f>IF(CE497="","SIN ESTADO",IF(CG497&lt;&gt;"","PAGA",IF(CF497&gt;0,"VENCIDA",IF(CF497&gt;=-5,"POR VENCER","AL DÍA"))))</f>
        <v>AL DÍA</v>
      </c>
      <c r="CK497">
        <f>IF(N($H497)&lt;14,"",IF(CE497="","",CE497+31))</f>
        <v>46512</v>
      </c>
      <c r="CL497">
        <f>IF(CK497="","",TODAY()-CK497)</f>
        <v>-194</v>
      </c>
      <c r="CO497" t="str">
        <f>IF(CK497="","SIN ESTADO",IF(CM497&lt;&gt;"","PAGA",IF(CL497&gt;0,"VENCIDA",IF(CL497&gt;=-5,"POR VENCER","AL DÍA"))))</f>
        <v>AL DÍA</v>
      </c>
      <c r="CQ497">
        <f>IF(N($H497)&lt;15,"",IF(CK497="","",CK497+31))</f>
        <v>46543</v>
      </c>
      <c r="CR497">
        <f>IF(CQ497="","",TODAY()-CQ497)</f>
        <v>-225</v>
      </c>
      <c r="CU497" t="str">
        <f>IF(CQ497="","SIN ESTADO",IF(CS497&lt;&gt;"","PAGA",IF(CR497&gt;0,"VENCIDA",IF(CR497&gt;=-5,"POR VENCER","AL DÍA"))))</f>
        <v>AL DÍA</v>
      </c>
      <c r="CW497">
        <f>IF(N($H497)&lt;16,"",IF(CQ497="","",CQ497+31))</f>
        <v>46574</v>
      </c>
      <c r="CX497">
        <f>IF(CW497="","",TODAY()-CW497)</f>
        <v>-256</v>
      </c>
      <c r="DA497" t="str">
        <f>IF(CW497="","SIN ESTADO",IF(CY497&lt;&gt;"","PAGA",IF(CX497&gt;0,"VENCIDA",IF(CX497&gt;=-5,"POR VENCER","AL DÍA"))))</f>
        <v>AL DÍA</v>
      </c>
      <c r="DC497">
        <f>IF(N($H497)&lt;17,"",IF(CW497="","",CW497+31))</f>
        <v>46605</v>
      </c>
      <c r="DD497">
        <f>IF(DC497="","",TODAY()-DC497)</f>
        <v>-287</v>
      </c>
      <c r="DG497" t="str">
        <f>IF(DC497="","SIN ESTADO",IF(DE497&lt;&gt;"","PAGA",IF(DD497&gt;0,"VENCIDA",IF(DD497&gt;=-5,"POR VENCER","AL DÍA"))))</f>
        <v>AL DÍA</v>
      </c>
      <c r="DI497">
        <f>IF(N($H497)&lt;18,"",IF(DC497="","",DC497+31))</f>
        <v>46636</v>
      </c>
      <c r="DJ497">
        <f>IF(DI497="","",TODAY()-DI497)</f>
        <v>-318</v>
      </c>
      <c r="DM497" t="str">
        <f>IF(DI497="","SIN ESTADO",IF(DK497&lt;&gt;"","PAGA",IF(DJ497&gt;0,"VENCIDA",IF(DJ497&gt;=-5,"POR VENCER","AL DÍA"))))</f>
        <v>AL DÍA</v>
      </c>
      <c r="DO497">
        <f>IF(N($H497)&lt;19,"",IF(DI497="","",DI497+31))</f>
        <v>46667</v>
      </c>
      <c r="DP497">
        <f>IF(DO497="","",TODAY()-DO497)</f>
        <v>-349</v>
      </c>
      <c r="DS497" t="str">
        <f>IF(DO497="","SIN ESTADO",IF(DQ497&lt;&gt;"","PAGA",IF(DP497&gt;0,"VENCIDA",IF(DP497&gt;=-5,"POR VENCER","AL DÍA"))))</f>
        <v>AL DÍA</v>
      </c>
      <c r="DU497">
        <f>IF(N($H497)&lt;20,"",IF(DO497="","",DO497+31))</f>
        <v>46698</v>
      </c>
      <c r="DV497">
        <f>IF(DU497="","",TODAY()-DU497)</f>
        <v>-380</v>
      </c>
      <c r="DY497" t="str">
        <f>IF(DU497="","SIN ESTADO",IF(DW497&lt;&gt;"","PAGA",IF(DV497&gt;0,"VENCIDA",IF(DV497&gt;=-5,"POR VENCER","AL DÍA"))))</f>
        <v>AL DÍA</v>
      </c>
      <c r="EA497">
        <f>IF(N($H497)&lt;21,"",IF(DU497="","",DU497+31))</f>
        <v>46729</v>
      </c>
      <c r="EB497">
        <f>IF(EA497="","",TODAY()-EA497)</f>
        <v>-411</v>
      </c>
      <c r="EE497" t="str">
        <f>IF(EA497="","SIN ESTADO",IF(EC497&lt;&gt;"","PAGA",IF(EB497&gt;0,"VENCIDA",IF(EB497&gt;=-5,"POR VENCER","AL DÍA"))))</f>
        <v>AL DÍA</v>
      </c>
      <c r="EG497">
        <f>IF(N($H497)&lt;22,"",IF(EA497="","",EA497+31))</f>
        <v>46760</v>
      </c>
      <c r="EH497">
        <f>IF(EG497="","",TODAY()-EG497)</f>
        <v>-442</v>
      </c>
      <c r="EK497" t="str">
        <f>IF(EG497="","SIN ESTADO",IF(EI497&lt;&gt;"","PAGA",IF(EH497&gt;0,"VENCIDA",IF(EH497&gt;=-5,"POR VENCER","AL DÍA"))))</f>
        <v>AL DÍA</v>
      </c>
      <c r="EM497">
        <f>IF(N($H497)&lt;23,"",IF(EG497="","",EG497+31))</f>
        <v>46791</v>
      </c>
      <c r="EN497">
        <f>IF(EM497="","",TODAY()-EM497)</f>
        <v>-473</v>
      </c>
      <c r="EQ497" t="str">
        <f>IF(EM497="","SIN ESTADO",IF(EO497&lt;&gt;"","PAGA",IF(EN497&gt;0,"VENCIDA",IF(EN497&gt;=-5,"POR VENCER","AL DÍA"))))</f>
        <v>AL DÍA</v>
      </c>
      <c r="ES497">
        <f>IF(N($H497)&lt;24,"",IF(EM497="","",EM497+31))</f>
        <v>46822</v>
      </c>
      <c r="ET497">
        <f>IF(ES497="","",TODAY()-ES497)</f>
        <v>-504</v>
      </c>
      <c r="EW497" t="str">
        <f>IF(ES497="","SIN ESTADO",IF(EU497&lt;&gt;"","PAGA",IF(ET497&gt;0,"VENCIDA",IF(ET497&gt;=-5,"POR VENCER","AL DÍA"))))</f>
        <v>AL DÍA</v>
      </c>
      <c r="EY497" t="str">
        <f>IF(N($H497)&lt;25,"",IF(ES497="","",ES497+31))</f>
        <v/>
      </c>
      <c r="EZ497" t="str">
        <f>IF(EY497="","",TODAY()-EY497)</f>
        <v/>
      </c>
      <c r="FC497" t="str">
        <f>IF(EY497="","SIN ESTADO",IF(FA497&lt;&gt;"","PAGA",IF(EZ497&gt;0,"VENCIDA",IF(EZ497&gt;=-5,"POR VENCER","AL DÍA"))))</f>
        <v>SIN ESTADO</v>
      </c>
      <c r="FE497" t="str">
        <f>IF(N($H497)&lt;26,"",IF(EY497="","",EY497+31))</f>
        <v/>
      </c>
      <c r="FF497" t="str">
        <f>IF(FE497="","",TODAY()-FE497)</f>
        <v/>
      </c>
      <c r="FI497" t="str">
        <f>IF(FE497="","SIN ESTADO",IF(FG497&lt;&gt;"","PAGA",IF(FF497&gt;0,"VENCIDA",IF(FF497&gt;=-5,"POR VENCER","AL DÍA"))))</f>
        <v>SIN ESTADO</v>
      </c>
      <c r="FK497" t="str">
        <f>IF(N($H497)&lt;27,"",IF(FE497="","",FE497+31))</f>
        <v/>
      </c>
      <c r="FL497" t="str">
        <f>IF(FK497="","",TODAY()-FK497)</f>
        <v/>
      </c>
      <c r="FO497" t="str">
        <f>IF(FK497="","SIN ESTADO",IF(FM497&lt;&gt;"","PAGA",IF(FL497&gt;0,"VENCIDA",IF(FL497&gt;=-5,"POR VENCER","AL DÍA"))))</f>
        <v>SIN ESTADO</v>
      </c>
      <c r="FQ497" t="str">
        <f>IF(N($H497)&lt;28,"",IF(FK497="","",FK497+31))</f>
        <v/>
      </c>
      <c r="FR497" t="str">
        <f>IF(FQ497="","",TODAY()-FQ497)</f>
        <v/>
      </c>
      <c r="FU497" t="str">
        <f>IF(FQ497="","SIN ESTADO",IF(FS497&lt;&gt;"","PAGA",IF(FR497&gt;0,"VENCIDA",IF(FR497&gt;=-5,"POR VENCER","AL DÍA"))))</f>
        <v>SIN ESTADO</v>
      </c>
      <c r="FW497" t="str">
        <f>IF(N($H497)&lt;29,"",IF(FQ497="","",FQ497+31))</f>
        <v/>
      </c>
      <c r="FX497" t="str">
        <f>IF(FW497="","",TODAY()-FW497)</f>
        <v/>
      </c>
      <c r="GA497" t="str">
        <f>IF(FW497="","SIN ESTADO",IF(FY497&lt;&gt;"","PAGA",IF(FX497&gt;0,"VENCIDA",IF(FX497&gt;=-5,"POR VENCER","AL DÍA"))))</f>
        <v>SIN ESTADO</v>
      </c>
      <c r="GC497" t="str">
        <f>IF(N($H497)&lt;30,"",IF(FW497="","",FW497+31))</f>
        <v/>
      </c>
      <c r="GD497" t="str">
        <f>IF(GC497="","",TODAY()-GC497)</f>
        <v/>
      </c>
      <c r="GG497" t="str">
        <f>IF(GC497="","SIN ESTADO",IF(GE497&lt;&gt;"","PAGA",IF(GD497&gt;0,"VENCIDA",IF(GD497&gt;=-5,"POR VENCER","AL DÍA"))))</f>
        <v>SIN ESTADO</v>
      </c>
      <c r="GI497" t="str">
        <f>IF(N($H497)&lt;31,"",IF(GC497="","",GC497+31))</f>
        <v/>
      </c>
      <c r="GJ497" t="str">
        <f>IF(GI497="","",TODAY()-GI497)</f>
        <v/>
      </c>
      <c r="GM497" t="str">
        <f>IF(GI497="","SIN ESTADO",IF(GK497&lt;&gt;"","PAGA",IF(GJ497&gt;0,"VENCIDA",IF(GJ497&gt;=-5,"POR VENCER","AL DÍA"))))</f>
        <v>SIN ESTADO</v>
      </c>
      <c r="GO497" t="str">
        <f>IF(N($H497)&lt;32,"",IF(GI497="","",GI497+31))</f>
        <v/>
      </c>
      <c r="GP497" t="str">
        <f>IF(GO497="","",TODAY()-GO497)</f>
        <v/>
      </c>
      <c r="GS497" t="str">
        <f>IF(GO497="","SIN ESTADO",IF(GQ497&lt;&gt;"","PAGA",IF(GP497&gt;0,"VENCIDA",IF(GP497&gt;=-5,"POR VENCER","AL DÍA"))))</f>
        <v>SIN ESTADO</v>
      </c>
      <c r="GU497" t="str">
        <f>IF(N($H497)&lt;33,"",IF(GO497="","",GO497+31))</f>
        <v/>
      </c>
      <c r="GV497" t="str">
        <f>IF(GU497="","",TODAY()-GU497)</f>
        <v/>
      </c>
      <c r="GY497" t="str">
        <f>IF(GU497="","SIN ESTADO",IF(GW497&lt;&gt;"","PAGA",IF(GV497&gt;0,"VENCIDA",IF(GV497&gt;=-5,"POR VENCER","AL DÍA"))))</f>
        <v>SIN ESTADO</v>
      </c>
      <c r="HA497" t="str">
        <f>IF(N($H497)&lt;34,"",IF(GU497="","",GU497+31))</f>
        <v/>
      </c>
      <c r="HB497" t="str">
        <f>IF(HA497="","",TODAY()-HA497)</f>
        <v/>
      </c>
      <c r="HE497" t="str">
        <f>IF(HA497="","SIN ESTADO",IF(HC497&lt;&gt;"","PAGA",IF(HB497&gt;0,"VENCIDA",IF(HB497&gt;=-5,"POR VENCER","AL DÍA"))))</f>
        <v>SIN ESTADO</v>
      </c>
      <c r="HG497" t="str">
        <f>IF(N($H497)&lt;35,"",IF(HA497="","",HA497+31))</f>
        <v/>
      </c>
      <c r="HH497" t="str">
        <f>IF(HG497="","",TODAY()-HG497)</f>
        <v/>
      </c>
      <c r="HK497" t="str">
        <f>IF(HG497="","SIN ESTADO",IF(HI497&lt;&gt;"","PAGA",IF(HH497&gt;0,"VENCIDA",IF(HH497&gt;=-5,"POR VENCER","AL DÍA"))))</f>
        <v>SIN ESTADO</v>
      </c>
      <c r="HM497" t="str">
        <f>IF(N($H497)&lt;36,"",IF(HG497="","",HG497+31))</f>
        <v/>
      </c>
      <c r="HN497" t="str">
        <f>IF(HM497="","",TODAY()-HM497)</f>
        <v/>
      </c>
      <c r="HQ497" t="str">
        <f>IF(HM497="","SIN ESTADO",IF(HO497&lt;&gt;"","PAGA",IF(HN497&gt;0,"VENCIDA",IF(HN497&gt;=-5,"POR VENCER","AL DÍA"))))</f>
        <v>SIN ESTADO</v>
      </c>
      <c r="HS497">
        <f>N497+T497+Z497+AF497+AL497+AR497+AX497+BD497+BJ497+BP497+BV497+CB497+CH497+CN497+CT497+CZ497+DF497+DL497+DR497+DX497+ED497+EJ497+EP497+EV497+FB497+FH497+FN497+FT497+FZ497+GF497+GL497+GR497+GX497+HD497+HJ497+HP497</f>
        <v>5691700</v>
      </c>
      <c r="HU497">
        <f>IFERROR(N($J497),0)</f>
        <v>1191666.6666666667</v>
      </c>
      <c r="HW497">
        <f>SUMPRODUCT((MOD(COLUMN($M497:$HR497)-COLUMN($M497),6)=0)*ISNUMBER($M497:$HR497)*($M497:$HR497&gt;=RESUMEN!$C$26)*($M497:$HR497&lt;=RESUMEN!$C$27)*IFERROR(N($N497:$HS497),0))</f>
        <v>0</v>
      </c>
      <c r="HX497">
        <f>SUMPRODUCT((MOD(COLUMN($M497:$HR497)-COLUMN($M497),6)=0)*ISNUMBER($M497:$HR497)*($M497:$HR497&gt;=RESUMEN!$C$26)*($M497:$HR497&lt;=RESUMEN!$C$27))</f>
        <v>0</v>
      </c>
    </row>
    <row r="498">
      <c r="B498">
        <f>VENTAS!A497</f>
        <v>495</v>
      </c>
      <c r="C498" t="str">
        <f>VENTAS!B497</f>
        <v xml:space="preserve">LC2 - 46 - 2 </v>
      </c>
      <c r="D498" t="str">
        <f>VENTAS!C497</f>
        <v>VENDIDO</v>
      </c>
      <c r="E498">
        <f>VENTAS!D497</f>
        <v>28000000</v>
      </c>
      <c r="F498">
        <f>VENTAS!J497</f>
        <v>28000000</v>
      </c>
      <c r="G498">
        <f>VENTAS!F497</f>
        <v>0</v>
      </c>
      <c r="H498">
        <f>VENTAS!K497</f>
        <v>0</v>
      </c>
      <c r="I498">
        <f>VENTAS!M497</f>
        <v>0</v>
      </c>
      <c r="J498">
        <f>VENTAS!L497</f>
        <v>0</v>
      </c>
      <c r="K498" t="str">
        <f>IF(N($H498)&lt;1,"",$G498+31)</f>
        <v/>
      </c>
      <c r="L498" t="str">
        <f>IF(K498="","",TODAY()-K498)</f>
        <v/>
      </c>
      <c r="O498" t="str">
        <f>IF(K498="","SIN ESTADO",IF(M498&lt;&gt;"","PAGA",IF(L498&gt;0,"VENCIDA",IF(L498&gt;=-5,"POR VENCER","AL DÍA"))))</f>
        <v>SIN ESTADO</v>
      </c>
      <c r="Q498" t="str">
        <f>IF(N($H498)&lt;2,"",IF(K498="","",K498+31))</f>
        <v/>
      </c>
      <c r="R498" t="str">
        <f>IF(Q498="","",TODAY()-Q498)</f>
        <v/>
      </c>
      <c r="U498" t="str">
        <f>IF(Q498="","SIN ESTADO",IF(S498&lt;&gt;"","PAGA",IF(R498&gt;0,"VENCIDA",IF(R498&gt;=-5,"POR VENCER","AL DÍA"))))</f>
        <v>SIN ESTADO</v>
      </c>
      <c r="W498" t="str">
        <f>IF(N($H498)&lt;3,"",IF(Q498="","",Q498+31))</f>
        <v/>
      </c>
      <c r="X498" t="str">
        <f>IF(W498="","",TODAY()-W498)</f>
        <v/>
      </c>
      <c r="AA498" t="str">
        <f>IF(W498="","SIN ESTADO",IF(Y498&lt;&gt;"","PAGA",IF(X498&gt;0,"VENCIDA",IF(X498&gt;=-5,"POR VENCER","AL DÍA"))))</f>
        <v>SIN ESTADO</v>
      </c>
      <c r="AC498" t="str">
        <f>IF(N($H498)&lt;4,"",IF(W498="","",W498+31))</f>
        <v/>
      </c>
      <c r="AD498" t="str">
        <f>IF(AC498="","",TODAY()-AC498)</f>
        <v/>
      </c>
      <c r="AG498" t="str">
        <f>IF(AC498="","SIN ESTADO",IF(AE498&lt;&gt;"","PAGA",IF(AD498&gt;0,"VENCIDA",IF(AD498&gt;=-5,"POR VENCER","AL DÍA"))))</f>
        <v>SIN ESTADO</v>
      </c>
      <c r="AI498" t="str">
        <f>IF(N($H498)&lt;5,"",IF(AC498="","",AC498+31))</f>
        <v/>
      </c>
      <c r="AJ498" t="str">
        <f>IF(AI498="","",TODAY()-AI498)</f>
        <v/>
      </c>
      <c r="AM498" t="str">
        <f>IF(AI498="","SIN ESTADO",IF(AK498&lt;&gt;"","PAGA",IF(AJ498&gt;0,"VENCIDA",IF(AJ498&gt;=-5,"POR VENCER","AL DÍA"))))</f>
        <v>SIN ESTADO</v>
      </c>
      <c r="AO498" t="str">
        <f>IF(N($H498)&lt;6,"",IF(AI498="","",AI498+31))</f>
        <v/>
      </c>
      <c r="AP498" t="str">
        <f>IF(AO498="","",TODAY()-AO498)</f>
        <v/>
      </c>
      <c r="AS498" t="str">
        <f>IF(AO498="","SIN ESTADO",IF(AQ498&lt;&gt;"","PAGA",IF(AP498&gt;0,"VENCIDA",IF(AP498&gt;=-5,"POR VENCER","AL DÍA"))))</f>
        <v>SIN ESTADO</v>
      </c>
      <c r="AU498" t="str">
        <f>IF(N($H498)&lt;7,"",IF(AO498="","",AO498+31))</f>
        <v/>
      </c>
      <c r="AV498" t="str">
        <f>IF(AU498="","",TODAY()-AU498)</f>
        <v/>
      </c>
      <c r="AY498" t="str">
        <f>IF(AU498="","SIN ESTADO",IF(AW498&lt;&gt;"","PAGA",IF(AV498&gt;0,"VENCIDA",IF(AV498&gt;=-5,"POR VENCER","AL DÍA"))))</f>
        <v>SIN ESTADO</v>
      </c>
      <c r="BA498" t="str">
        <f>IF(N($H498)&lt;8,"",IF(AU498="","",AU498+31))</f>
        <v/>
      </c>
      <c r="BB498" t="str">
        <f>IF(BA498="","",TODAY()-BA498)</f>
        <v/>
      </c>
      <c r="BE498" t="str">
        <f>IF(BA498="","SIN ESTADO",IF(BC498&lt;&gt;"","PAGA",IF(BB498&gt;0,"VENCIDA",IF(BB498&gt;=-5,"POR VENCER","AL DÍA"))))</f>
        <v>SIN ESTADO</v>
      </c>
      <c r="BG498" t="str">
        <f>IF(N($H498)&lt;9,"",IF(BA498="","",BA498+31))</f>
        <v/>
      </c>
      <c r="BH498" t="str">
        <f>IF(BG498="","",TODAY()-BG498)</f>
        <v/>
      </c>
      <c r="BK498" t="str">
        <f>IF(BG498="","SIN ESTADO",IF(BI498&lt;&gt;"","PAGA",IF(BH498&gt;0,"VENCIDA",IF(BH498&gt;=-5,"POR VENCER","AL DÍA"))))</f>
        <v>SIN ESTADO</v>
      </c>
      <c r="BM498" t="str">
        <f>IF(N($H498)&lt;10,"",IF(BG498="","",BG498+31))</f>
        <v/>
      </c>
      <c r="BN498" t="str">
        <f>IF(BM498="","",TODAY()-BM498)</f>
        <v/>
      </c>
      <c r="BQ498" t="str">
        <f>IF(BM498="","SIN ESTADO",IF(BO498&lt;&gt;"","PAGA",IF(BN498&gt;0,"VENCIDA",IF(BN498&gt;=-5,"POR VENCER","AL DÍA"))))</f>
        <v>SIN ESTADO</v>
      </c>
      <c r="BS498" t="str">
        <f>IF(N($H498)&lt;11,"",IF(BM498="","",BM498+31))</f>
        <v/>
      </c>
      <c r="BT498" t="str">
        <f>IF(BS498="","",TODAY()-BS498)</f>
        <v/>
      </c>
      <c r="BW498" t="str">
        <f>IF(BS498="","SIN ESTADO",IF(BU498&lt;&gt;"","PAGA",IF(BT498&gt;0,"VENCIDA",IF(BT498&gt;=-5,"POR VENCER","AL DÍA"))))</f>
        <v>SIN ESTADO</v>
      </c>
      <c r="BY498" t="str">
        <f>IF(N($H498)&lt;12,"",IF(BS498="","",BS498+31))</f>
        <v/>
      </c>
      <c r="BZ498" t="str">
        <f>IF(BY498="","",TODAY()-BY498)</f>
        <v/>
      </c>
      <c r="CC498" t="str">
        <f>IF(BY498="","SIN ESTADO",IF(CA498&lt;&gt;"","PAGA",IF(BZ498&gt;0,"VENCIDA",IF(BZ498&gt;=-5,"POR VENCER","AL DÍA"))))</f>
        <v>SIN ESTADO</v>
      </c>
      <c r="CE498" t="str">
        <f>IF(N($H498)&lt;13,"",IF(BY498="","",BY498+31))</f>
        <v/>
      </c>
      <c r="CF498" t="str">
        <f>IF(CE498="","",TODAY()-CE498)</f>
        <v/>
      </c>
      <c r="CI498" t="str">
        <f>IF(CE498="","SIN ESTADO",IF(CG498&lt;&gt;"","PAGA",IF(CF498&gt;0,"VENCIDA",IF(CF498&gt;=-5,"POR VENCER","AL DÍA"))))</f>
        <v>SIN ESTADO</v>
      </c>
      <c r="CK498" t="str">
        <f>IF(N($H498)&lt;14,"",IF(CE498="","",CE498+31))</f>
        <v/>
      </c>
      <c r="CL498" t="str">
        <f>IF(CK498="","",TODAY()-CK498)</f>
        <v/>
      </c>
      <c r="CO498" t="str">
        <f>IF(CK498="","SIN ESTADO",IF(CM498&lt;&gt;"","PAGA",IF(CL498&gt;0,"VENCIDA",IF(CL498&gt;=-5,"POR VENCER","AL DÍA"))))</f>
        <v>SIN ESTADO</v>
      </c>
      <c r="CQ498" t="str">
        <f>IF(N($H498)&lt;15,"",IF(CK498="","",CK498+31))</f>
        <v/>
      </c>
      <c r="CR498" t="str">
        <f>IF(CQ498="","",TODAY()-CQ498)</f>
        <v/>
      </c>
      <c r="CU498" t="str">
        <f>IF(CQ498="","SIN ESTADO",IF(CS498&lt;&gt;"","PAGA",IF(CR498&gt;0,"VENCIDA",IF(CR498&gt;=-5,"POR VENCER","AL DÍA"))))</f>
        <v>SIN ESTADO</v>
      </c>
      <c r="CW498" t="str">
        <f>IF(N($H498)&lt;16,"",IF(CQ498="","",CQ498+31))</f>
        <v/>
      </c>
      <c r="CX498" t="str">
        <f>IF(CW498="","",TODAY()-CW498)</f>
        <v/>
      </c>
      <c r="DA498" t="str">
        <f>IF(CW498="","SIN ESTADO",IF(CY498&lt;&gt;"","PAGA",IF(CX498&gt;0,"VENCIDA",IF(CX498&gt;=-5,"POR VENCER","AL DÍA"))))</f>
        <v>SIN ESTADO</v>
      </c>
      <c r="DC498" t="str">
        <f>IF(N($H498)&lt;17,"",IF(CW498="","",CW498+31))</f>
        <v/>
      </c>
      <c r="DD498" t="str">
        <f>IF(DC498="","",TODAY()-DC498)</f>
        <v/>
      </c>
      <c r="DG498" t="str">
        <f>IF(DC498="","SIN ESTADO",IF(DE498&lt;&gt;"","PAGA",IF(DD498&gt;0,"VENCIDA",IF(DD498&gt;=-5,"POR VENCER","AL DÍA"))))</f>
        <v>SIN ESTADO</v>
      </c>
      <c r="DI498" t="str">
        <f>IF(N($H498)&lt;18,"",IF(DC498="","",DC498+31))</f>
        <v/>
      </c>
      <c r="DJ498" t="str">
        <f>IF(DI498="","",TODAY()-DI498)</f>
        <v/>
      </c>
      <c r="DM498" t="str">
        <f>IF(DI498="","SIN ESTADO",IF(DK498&lt;&gt;"","PAGA",IF(DJ498&gt;0,"VENCIDA",IF(DJ498&gt;=-5,"POR VENCER","AL DÍA"))))</f>
        <v>SIN ESTADO</v>
      </c>
      <c r="DO498" t="str">
        <f>IF(N($H498)&lt;19,"",IF(DI498="","",DI498+31))</f>
        <v/>
      </c>
      <c r="DP498" t="str">
        <f>IF(DO498="","",TODAY()-DO498)</f>
        <v/>
      </c>
      <c r="DS498" t="str">
        <f>IF(DO498="","SIN ESTADO",IF(DQ498&lt;&gt;"","PAGA",IF(DP498&gt;0,"VENCIDA",IF(DP498&gt;=-5,"POR VENCER","AL DÍA"))))</f>
        <v>SIN ESTADO</v>
      </c>
      <c r="DU498" t="str">
        <f>IF(N($H498)&lt;20,"",IF(DO498="","",DO498+31))</f>
        <v/>
      </c>
      <c r="DV498" t="str">
        <f>IF(DU498="","",TODAY()-DU498)</f>
        <v/>
      </c>
      <c r="DY498" t="str">
        <f>IF(DU498="","SIN ESTADO",IF(DW498&lt;&gt;"","PAGA",IF(DV498&gt;0,"VENCIDA",IF(DV498&gt;=-5,"POR VENCER","AL DÍA"))))</f>
        <v>SIN ESTADO</v>
      </c>
      <c r="EA498" t="str">
        <f>IF(N($H498)&lt;21,"",IF(DU498="","",DU498+31))</f>
        <v/>
      </c>
      <c r="EB498" t="str">
        <f>IF(EA498="","",TODAY()-EA498)</f>
        <v/>
      </c>
      <c r="EE498" t="str">
        <f>IF(EA498="","SIN ESTADO",IF(EC498&lt;&gt;"","PAGA",IF(EB498&gt;0,"VENCIDA",IF(EB498&gt;=-5,"POR VENCER","AL DÍA"))))</f>
        <v>SIN ESTADO</v>
      </c>
      <c r="EG498" t="str">
        <f>IF(N($H498)&lt;22,"",IF(EA498="","",EA498+31))</f>
        <v/>
      </c>
      <c r="EH498" t="str">
        <f>IF(EG498="","",TODAY()-EG498)</f>
        <v/>
      </c>
      <c r="EK498" t="str">
        <f>IF(EG498="","SIN ESTADO",IF(EI498&lt;&gt;"","PAGA",IF(EH498&gt;0,"VENCIDA",IF(EH498&gt;=-5,"POR VENCER","AL DÍA"))))</f>
        <v>SIN ESTADO</v>
      </c>
      <c r="EM498" t="str">
        <f>IF(N($H498)&lt;23,"",IF(EG498="","",EG498+31))</f>
        <v/>
      </c>
      <c r="EN498" t="str">
        <f>IF(EM498="","",TODAY()-EM498)</f>
        <v/>
      </c>
      <c r="EQ498" t="str">
        <f>IF(EM498="","SIN ESTADO",IF(EO498&lt;&gt;"","PAGA",IF(EN498&gt;0,"VENCIDA",IF(EN498&gt;=-5,"POR VENCER","AL DÍA"))))</f>
        <v>SIN ESTADO</v>
      </c>
      <c r="ES498" t="str">
        <f>IF(N($H498)&lt;24,"",IF(EM498="","",EM498+31))</f>
        <v/>
      </c>
      <c r="ET498" t="str">
        <f>IF(ES498="","",TODAY()-ES498)</f>
        <v/>
      </c>
      <c r="EW498" t="str">
        <f>IF(ES498="","SIN ESTADO",IF(EU498&lt;&gt;"","PAGA",IF(ET498&gt;0,"VENCIDA",IF(ET498&gt;=-5,"POR VENCER","AL DÍA"))))</f>
        <v>SIN ESTADO</v>
      </c>
      <c r="EY498" t="str">
        <f>IF(N($H498)&lt;25,"",IF(ES498="","",ES498+31))</f>
        <v/>
      </c>
      <c r="EZ498" t="str">
        <f>IF(EY498="","",TODAY()-EY498)</f>
        <v/>
      </c>
      <c r="FC498" t="str">
        <f>IF(EY498="","SIN ESTADO",IF(FA498&lt;&gt;"","PAGA",IF(EZ498&gt;0,"VENCIDA",IF(EZ498&gt;=-5,"POR VENCER","AL DÍA"))))</f>
        <v>SIN ESTADO</v>
      </c>
      <c r="FE498" t="str">
        <f>IF(N($H498)&lt;26,"",IF(EY498="","",EY498+31))</f>
        <v/>
      </c>
      <c r="FF498" t="str">
        <f>IF(FE498="","",TODAY()-FE498)</f>
        <v/>
      </c>
      <c r="FI498" t="str">
        <f>IF(FE498="","SIN ESTADO",IF(FG498&lt;&gt;"","PAGA",IF(FF498&gt;0,"VENCIDA",IF(FF498&gt;=-5,"POR VENCER","AL DÍA"))))</f>
        <v>SIN ESTADO</v>
      </c>
      <c r="FK498" t="str">
        <f>IF(N($H498)&lt;27,"",IF(FE498="","",FE498+31))</f>
        <v/>
      </c>
      <c r="FL498" t="str">
        <f>IF(FK498="","",TODAY()-FK498)</f>
        <v/>
      </c>
      <c r="FO498" t="str">
        <f>IF(FK498="","SIN ESTADO",IF(FM498&lt;&gt;"","PAGA",IF(FL498&gt;0,"VENCIDA",IF(FL498&gt;=-5,"POR VENCER","AL DÍA"))))</f>
        <v>SIN ESTADO</v>
      </c>
      <c r="FQ498" t="str">
        <f>IF(N($H498)&lt;28,"",IF(FK498="","",FK498+31))</f>
        <v/>
      </c>
      <c r="FR498" t="str">
        <f>IF(FQ498="","",TODAY()-FQ498)</f>
        <v/>
      </c>
      <c r="FU498" t="str">
        <f>IF(FQ498="","SIN ESTADO",IF(FS498&lt;&gt;"","PAGA",IF(FR498&gt;0,"VENCIDA",IF(FR498&gt;=-5,"POR VENCER","AL DÍA"))))</f>
        <v>SIN ESTADO</v>
      </c>
      <c r="FW498" t="str">
        <f>IF(N($H498)&lt;29,"",IF(FQ498="","",FQ498+31))</f>
        <v/>
      </c>
      <c r="FX498" t="str">
        <f>IF(FW498="","",TODAY()-FW498)</f>
        <v/>
      </c>
      <c r="GA498" t="str">
        <f>IF(FW498="","SIN ESTADO",IF(FY498&lt;&gt;"","PAGA",IF(FX498&gt;0,"VENCIDA",IF(FX498&gt;=-5,"POR VENCER","AL DÍA"))))</f>
        <v>SIN ESTADO</v>
      </c>
      <c r="GC498" t="str">
        <f>IF(N($H498)&lt;30,"",IF(FW498="","",FW498+31))</f>
        <v/>
      </c>
      <c r="GD498" t="str">
        <f>IF(GC498="","",TODAY()-GC498)</f>
        <v/>
      </c>
      <c r="GG498" t="str">
        <f>IF(GC498="","SIN ESTADO",IF(GE498&lt;&gt;"","PAGA",IF(GD498&gt;0,"VENCIDA",IF(GD498&gt;=-5,"POR VENCER","AL DÍA"))))</f>
        <v>SIN ESTADO</v>
      </c>
      <c r="GI498" t="str">
        <f>IF(N($H498)&lt;31,"",IF(GC498="","",GC498+31))</f>
        <v/>
      </c>
      <c r="GJ498" t="str">
        <f>IF(GI498="","",TODAY()-GI498)</f>
        <v/>
      </c>
      <c r="GM498" t="str">
        <f>IF(GI498="","SIN ESTADO",IF(GK498&lt;&gt;"","PAGA",IF(GJ498&gt;0,"VENCIDA",IF(GJ498&gt;=-5,"POR VENCER","AL DÍA"))))</f>
        <v>SIN ESTADO</v>
      </c>
      <c r="GO498" t="str">
        <f>IF(N($H498)&lt;32,"",IF(GI498="","",GI498+31))</f>
        <v/>
      </c>
      <c r="GP498" t="str">
        <f>IF(GO498="","",TODAY()-GO498)</f>
        <v/>
      </c>
      <c r="GS498" t="str">
        <f>IF(GO498="","SIN ESTADO",IF(GQ498&lt;&gt;"","PAGA",IF(GP498&gt;0,"VENCIDA",IF(GP498&gt;=-5,"POR VENCER","AL DÍA"))))</f>
        <v>SIN ESTADO</v>
      </c>
      <c r="GU498" t="str">
        <f>IF(N($H498)&lt;33,"",IF(GO498="","",GO498+31))</f>
        <v/>
      </c>
      <c r="GV498" t="str">
        <f>IF(GU498="","",TODAY()-GU498)</f>
        <v/>
      </c>
      <c r="GY498" t="str">
        <f>IF(GU498="","SIN ESTADO",IF(GW498&lt;&gt;"","PAGA",IF(GV498&gt;0,"VENCIDA",IF(GV498&gt;=-5,"POR VENCER","AL DÍA"))))</f>
        <v>SIN ESTADO</v>
      </c>
      <c r="HA498" t="str">
        <f>IF(N($H498)&lt;34,"",IF(GU498="","",GU498+31))</f>
        <v/>
      </c>
      <c r="HB498" t="str">
        <f>IF(HA498="","",TODAY()-HA498)</f>
        <v/>
      </c>
      <c r="HE498" t="str">
        <f>IF(HA498="","SIN ESTADO",IF(HC498&lt;&gt;"","PAGA",IF(HB498&gt;0,"VENCIDA",IF(HB498&gt;=-5,"POR VENCER","AL DÍA"))))</f>
        <v>SIN ESTADO</v>
      </c>
      <c r="HG498" t="str">
        <f>IF(N($H498)&lt;35,"",IF(HA498="","",HA498+31))</f>
        <v/>
      </c>
      <c r="HH498" t="str">
        <f>IF(HG498="","",TODAY()-HG498)</f>
        <v/>
      </c>
      <c r="HK498" t="str">
        <f>IF(HG498="","SIN ESTADO",IF(HI498&lt;&gt;"","PAGA",IF(HH498&gt;0,"VENCIDA",IF(HH498&gt;=-5,"POR VENCER","AL DÍA"))))</f>
        <v>SIN ESTADO</v>
      </c>
      <c r="HM498" t="str">
        <f>IF(N($H498)&lt;36,"",IF(HG498="","",HG498+31))</f>
        <v/>
      </c>
      <c r="HN498" t="str">
        <f>IF(HM498="","",TODAY()-HM498)</f>
        <v/>
      </c>
      <c r="HQ498" t="str">
        <f>IF(HM498="","SIN ESTADO",IF(HO498&lt;&gt;"","PAGA",IF(HN498&gt;0,"VENCIDA",IF(HN498&gt;=-5,"POR VENCER","AL DÍA"))))</f>
        <v>SIN ESTADO</v>
      </c>
      <c r="HS498">
        <f>N498+T498+Z498+AF498+AL498+AR498+AX498+BD498+BJ498+BP498+BV498+CB498+CH498+CN498+CT498+CZ498+DF498+DL498+DR498+DX498+ED498+EJ498+EP498+EV498+FB498+FH498+FN498+FT498+FZ498+GF498+GL498+GR498+GX498+HD498+HJ498+HP498</f>
        <v>0</v>
      </c>
      <c r="HU498">
        <f>IFERROR(N($J498),0)</f>
        <v>0</v>
      </c>
      <c r="HW498">
        <f>SUMPRODUCT((MOD(COLUMN($M498:$HR498)-COLUMN($M498),6)=0)*ISNUMBER($M498:$HR498)*($M498:$HR498&gt;=RESUMEN!$C$26)*($M498:$HR498&lt;=RESUMEN!$C$27)*IFERROR(N($N498:$HS498),0))</f>
        <v>0</v>
      </c>
      <c r="HX498">
        <f>SUMPRODUCT((MOD(COLUMN($M498:$HR498)-COLUMN($M498),6)=0)*ISNUMBER($M498:$HR498)*($M498:$HR498&gt;=RESUMEN!$C$26)*($M498:$HR498&lt;=RESUMEN!$C$27))</f>
        <v>0</v>
      </c>
    </row>
    <row r="499">
      <c r="B499">
        <f>VENTAS!A498</f>
        <v>496</v>
      </c>
      <c r="C499" t="str">
        <f>VENTAS!B498</f>
        <v xml:space="preserve">LC2 - 46 - 3 </v>
      </c>
      <c r="D499" t="str">
        <f>VENTAS!C498</f>
        <v>VENDIDO</v>
      </c>
      <c r="E499">
        <f>VENTAS!D498</f>
        <v>28000000</v>
      </c>
      <c r="F499">
        <f>VENTAS!J498</f>
        <v>24000000</v>
      </c>
      <c r="G499">
        <f>VENTAS!F498</f>
        <v>46147</v>
      </c>
      <c r="H499">
        <f>VENTAS!K498</f>
        <v>24</v>
      </c>
      <c r="I499" t="str">
        <f>VENTAS!M498</f>
        <v>5 DE CADA MES</v>
      </c>
      <c r="J499">
        <f>VENTAS!L498</f>
        <v>1000000</v>
      </c>
      <c r="K499">
        <f>IF(N($H499)&lt;1,"",$G499+31)</f>
        <v>46178</v>
      </c>
      <c r="L499">
        <f>IF(K499="","",TODAY()-K499)</f>
        <v>140</v>
      </c>
      <c r="M499">
        <v>46192</v>
      </c>
      <c r="N499">
        <v>1000000</v>
      </c>
      <c r="O499" t="str">
        <f>IF(K499="","SIN ESTADO",IF(M499&lt;&gt;"","PAGA",IF(L499&gt;0,"VENCIDA",IF(L499&gt;=-5,"POR VENCER","AL DÍA"))))</f>
        <v>PAGA</v>
      </c>
      <c r="P499" t="str">
        <v>TRANSFERENCIA</v>
      </c>
      <c r="Q499">
        <f>IF(N($H499)&lt;2,"",IF(K499="","",K499+31))</f>
        <v>46209</v>
      </c>
      <c r="R499">
        <f>IF(Q499="","",TODAY()-Q499)</f>
        <v>109</v>
      </c>
      <c r="S499">
        <v>46226</v>
      </c>
      <c r="T499">
        <v>1000000</v>
      </c>
      <c r="U499" t="str">
        <f>IF(Q499="","SIN ESTADO",IF(S499&lt;&gt;"","PAGA",IF(R499&gt;0,"VENCIDA",IF(R499&gt;=-5,"POR VENCER","AL DÍA"))))</f>
        <v>PAGA</v>
      </c>
      <c r="V499" t="str">
        <v>TRANSFERENCIA</v>
      </c>
      <c r="W499">
        <f>IF(N($H499)&lt;3,"",IF(Q499="","",Q499+31))</f>
        <v>46240</v>
      </c>
      <c r="X499">
        <f>IF(W499="","",TODAY()-W499)</f>
        <v>78</v>
      </c>
      <c r="Y499">
        <v>46259</v>
      </c>
      <c r="Z499">
        <v>1000000</v>
      </c>
      <c r="AA499" t="str">
        <f>IF(W499="","SIN ESTADO",IF(Y499&lt;&gt;"","PAGA",IF(X499&gt;0,"VENCIDA",IF(X499&gt;=-5,"POR VENCER","AL DÍA"))))</f>
        <v>PAGA</v>
      </c>
      <c r="AB499" t="str">
        <v>TRANSFERENCIA</v>
      </c>
      <c r="AC499">
        <f>IF(N($H499)&lt;4,"",IF(W499="","",W499+31))</f>
        <v>46271</v>
      </c>
      <c r="AD499">
        <f>IF(AC499="","",TODAY()-AC499)</f>
        <v>47</v>
      </c>
      <c r="AG499" t="str">
        <f>IF(AC499="","SIN ESTADO",IF(AE499&lt;&gt;"","PAGA",IF(AD499&gt;0,"VENCIDA",IF(AD499&gt;=-5,"POR VENCER","AL DÍA"))))</f>
        <v>VENCIDA</v>
      </c>
      <c r="AI499">
        <f>IF(N($H499)&lt;5,"",IF(AC499="","",AC499+31))</f>
        <v>46302</v>
      </c>
      <c r="AJ499">
        <f>IF(AI499="","",TODAY()-AI499)</f>
        <v>16</v>
      </c>
      <c r="AM499" t="str">
        <f>IF(AI499="","SIN ESTADO",IF(AK499&lt;&gt;"","PAGA",IF(AJ499&gt;0,"VENCIDA",IF(AJ499&gt;=-5,"POR VENCER","AL DÍA"))))</f>
        <v>VENCIDA</v>
      </c>
      <c r="AO499">
        <f>IF(N($H499)&lt;6,"",IF(AI499="","",AI499+31))</f>
        <v>46333</v>
      </c>
      <c r="AP499">
        <f>IF(AO499="","",TODAY()-AO499)</f>
        <v>-15</v>
      </c>
      <c r="AS499" t="str">
        <f>IF(AO499="","SIN ESTADO",IF(AQ499&lt;&gt;"","PAGA",IF(AP499&gt;0,"VENCIDA",IF(AP499&gt;=-5,"POR VENCER","AL DÍA"))))</f>
        <v>AL DÍA</v>
      </c>
      <c r="AU499">
        <f>IF(N($H499)&lt;7,"",IF(AO499="","",AO499+31))</f>
        <v>46364</v>
      </c>
      <c r="AV499">
        <f>IF(AU499="","",TODAY()-AU499)</f>
        <v>-46</v>
      </c>
      <c r="AY499" t="str">
        <f>IF(AU499="","SIN ESTADO",IF(AW499&lt;&gt;"","PAGA",IF(AV499&gt;0,"VENCIDA",IF(AV499&gt;=-5,"POR VENCER","AL DÍA"))))</f>
        <v>AL DÍA</v>
      </c>
      <c r="BA499">
        <f>IF(N($H499)&lt;8,"",IF(AU499="","",AU499+31))</f>
        <v>46395</v>
      </c>
      <c r="BB499">
        <f>IF(BA499="","",TODAY()-BA499)</f>
        <v>-77</v>
      </c>
      <c r="BE499" t="str">
        <f>IF(BA499="","SIN ESTADO",IF(BC499&lt;&gt;"","PAGA",IF(BB499&gt;0,"VENCIDA",IF(BB499&gt;=-5,"POR VENCER","AL DÍA"))))</f>
        <v>AL DÍA</v>
      </c>
      <c r="BG499">
        <f>IF(N($H499)&lt;9,"",IF(BA499="","",BA499+31))</f>
        <v>46426</v>
      </c>
      <c r="BH499">
        <f>IF(BG499="","",TODAY()-BG499)</f>
        <v>-108</v>
      </c>
      <c r="BK499" t="str">
        <f>IF(BG499="","SIN ESTADO",IF(BI499&lt;&gt;"","PAGA",IF(BH499&gt;0,"VENCIDA",IF(BH499&gt;=-5,"POR VENCER","AL DÍA"))))</f>
        <v>AL DÍA</v>
      </c>
      <c r="BM499">
        <f>IF(N($H499)&lt;10,"",IF(BG499="","",BG499+31))</f>
        <v>46457</v>
      </c>
      <c r="BN499">
        <f>IF(BM499="","",TODAY()-BM499)</f>
        <v>-139</v>
      </c>
      <c r="BQ499" t="str">
        <f>IF(BM499="","SIN ESTADO",IF(BO499&lt;&gt;"","PAGA",IF(BN499&gt;0,"VENCIDA",IF(BN499&gt;=-5,"POR VENCER","AL DÍA"))))</f>
        <v>AL DÍA</v>
      </c>
      <c r="BS499">
        <f>IF(N($H499)&lt;11,"",IF(BM499="","",BM499+31))</f>
        <v>46488</v>
      </c>
      <c r="BT499">
        <f>IF(BS499="","",TODAY()-BS499)</f>
        <v>-170</v>
      </c>
      <c r="BW499" t="str">
        <f>IF(BS499="","SIN ESTADO",IF(BU499&lt;&gt;"","PAGA",IF(BT499&gt;0,"VENCIDA",IF(BT499&gt;=-5,"POR VENCER","AL DÍA"))))</f>
        <v>AL DÍA</v>
      </c>
      <c r="BY499">
        <f>IF(N($H499)&lt;12,"",IF(BS499="","",BS499+31))</f>
        <v>46519</v>
      </c>
      <c r="BZ499">
        <f>IF(BY499="","",TODAY()-BY499)</f>
        <v>-201</v>
      </c>
      <c r="CC499" t="str">
        <f>IF(BY499="","SIN ESTADO",IF(CA499&lt;&gt;"","PAGA",IF(BZ499&gt;0,"VENCIDA",IF(BZ499&gt;=-5,"POR VENCER","AL DÍA"))))</f>
        <v>AL DÍA</v>
      </c>
      <c r="CE499">
        <f>IF(N($H499)&lt;13,"",IF(BY499="","",BY499+31))</f>
        <v>46550</v>
      </c>
      <c r="CF499">
        <f>IF(CE499="","",TODAY()-CE499)</f>
        <v>-232</v>
      </c>
      <c r="CI499" t="str">
        <f>IF(CE499="","SIN ESTADO",IF(CG499&lt;&gt;"","PAGA",IF(CF499&gt;0,"VENCIDA",IF(CF499&gt;=-5,"POR VENCER","AL DÍA"))))</f>
        <v>AL DÍA</v>
      </c>
      <c r="CK499">
        <f>IF(N($H499)&lt;14,"",IF(CE499="","",CE499+31))</f>
        <v>46581</v>
      </c>
      <c r="CL499">
        <f>IF(CK499="","",TODAY()-CK499)</f>
        <v>-263</v>
      </c>
      <c r="CO499" t="str">
        <f>IF(CK499="","SIN ESTADO",IF(CM499&lt;&gt;"","PAGA",IF(CL499&gt;0,"VENCIDA",IF(CL499&gt;=-5,"POR VENCER","AL DÍA"))))</f>
        <v>AL DÍA</v>
      </c>
      <c r="CQ499">
        <f>IF(N($H499)&lt;15,"",IF(CK499="","",CK499+31))</f>
        <v>46612</v>
      </c>
      <c r="CR499">
        <f>IF(CQ499="","",TODAY()-CQ499)</f>
        <v>-294</v>
      </c>
      <c r="CU499" t="str">
        <f>IF(CQ499="","SIN ESTADO",IF(CS499&lt;&gt;"","PAGA",IF(CR499&gt;0,"VENCIDA",IF(CR499&gt;=-5,"POR VENCER","AL DÍA"))))</f>
        <v>AL DÍA</v>
      </c>
      <c r="CW499">
        <f>IF(N($H499)&lt;16,"",IF(CQ499="","",CQ499+31))</f>
        <v>46643</v>
      </c>
      <c r="CX499">
        <f>IF(CW499="","",TODAY()-CW499)</f>
        <v>-325</v>
      </c>
      <c r="DA499" t="str">
        <f>IF(CW499="","SIN ESTADO",IF(CY499&lt;&gt;"","PAGA",IF(CX499&gt;0,"VENCIDA",IF(CX499&gt;=-5,"POR VENCER","AL DÍA"))))</f>
        <v>AL DÍA</v>
      </c>
      <c r="DC499">
        <f>IF(N($H499)&lt;17,"",IF(CW499="","",CW499+31))</f>
        <v>46674</v>
      </c>
      <c r="DD499">
        <f>IF(DC499="","",TODAY()-DC499)</f>
        <v>-356</v>
      </c>
      <c r="DG499" t="str">
        <f>IF(DC499="","SIN ESTADO",IF(DE499&lt;&gt;"","PAGA",IF(DD499&gt;0,"VENCIDA",IF(DD499&gt;=-5,"POR VENCER","AL DÍA"))))</f>
        <v>AL DÍA</v>
      </c>
      <c r="DI499">
        <f>IF(N($H499)&lt;18,"",IF(DC499="","",DC499+31))</f>
        <v>46705</v>
      </c>
      <c r="DJ499">
        <f>IF(DI499="","",TODAY()-DI499)</f>
        <v>-387</v>
      </c>
      <c r="DM499" t="str">
        <f>IF(DI499="","SIN ESTADO",IF(DK499&lt;&gt;"","PAGA",IF(DJ499&gt;0,"VENCIDA",IF(DJ499&gt;=-5,"POR VENCER","AL DÍA"))))</f>
        <v>AL DÍA</v>
      </c>
      <c r="DO499">
        <f>IF(N($H499)&lt;19,"",IF(DI499="","",DI499+31))</f>
        <v>46736</v>
      </c>
      <c r="DP499">
        <f>IF(DO499="","",TODAY()-DO499)</f>
        <v>-418</v>
      </c>
      <c r="DS499" t="str">
        <f>IF(DO499="","SIN ESTADO",IF(DQ499&lt;&gt;"","PAGA",IF(DP499&gt;0,"VENCIDA",IF(DP499&gt;=-5,"POR VENCER","AL DÍA"))))</f>
        <v>AL DÍA</v>
      </c>
      <c r="DU499">
        <f>IF(N($H499)&lt;20,"",IF(DO499="","",DO499+31))</f>
        <v>46767</v>
      </c>
      <c r="DV499">
        <f>IF(DU499="","",TODAY()-DU499)</f>
        <v>-449</v>
      </c>
      <c r="DY499" t="str">
        <f>IF(DU499="","SIN ESTADO",IF(DW499&lt;&gt;"","PAGA",IF(DV499&gt;0,"VENCIDA",IF(DV499&gt;=-5,"POR VENCER","AL DÍA"))))</f>
        <v>AL DÍA</v>
      </c>
      <c r="EA499">
        <f>IF(N($H499)&lt;21,"",IF(DU499="","",DU499+31))</f>
        <v>46798</v>
      </c>
      <c r="EB499">
        <f>IF(EA499="","",TODAY()-EA499)</f>
        <v>-480</v>
      </c>
      <c r="EE499" t="str">
        <f>IF(EA499="","SIN ESTADO",IF(EC499&lt;&gt;"","PAGA",IF(EB499&gt;0,"VENCIDA",IF(EB499&gt;=-5,"POR VENCER","AL DÍA"))))</f>
        <v>AL DÍA</v>
      </c>
      <c r="EG499">
        <f>IF(N($H499)&lt;22,"",IF(EA499="","",EA499+31))</f>
        <v>46829</v>
      </c>
      <c r="EH499">
        <f>IF(EG499="","",TODAY()-EG499)</f>
        <v>-511</v>
      </c>
      <c r="EK499" t="str">
        <f>IF(EG499="","SIN ESTADO",IF(EI499&lt;&gt;"","PAGA",IF(EH499&gt;0,"VENCIDA",IF(EH499&gt;=-5,"POR VENCER","AL DÍA"))))</f>
        <v>AL DÍA</v>
      </c>
      <c r="EM499">
        <f>IF(N($H499)&lt;23,"",IF(EG499="","",EG499+31))</f>
        <v>46860</v>
      </c>
      <c r="EN499">
        <f>IF(EM499="","",TODAY()-EM499)</f>
        <v>-542</v>
      </c>
      <c r="EQ499" t="str">
        <f>IF(EM499="","SIN ESTADO",IF(EO499&lt;&gt;"","PAGA",IF(EN499&gt;0,"VENCIDA",IF(EN499&gt;=-5,"POR VENCER","AL DÍA"))))</f>
        <v>AL DÍA</v>
      </c>
      <c r="ES499">
        <f>IF(N($H499)&lt;24,"",IF(EM499="","",EM499+31))</f>
        <v>46891</v>
      </c>
      <c r="ET499">
        <f>IF(ES499="","",TODAY()-ES499)</f>
        <v>-573</v>
      </c>
      <c r="EW499" t="str">
        <f>IF(ES499="","SIN ESTADO",IF(EU499&lt;&gt;"","PAGA",IF(ET499&gt;0,"VENCIDA",IF(ET499&gt;=-5,"POR VENCER","AL DÍA"))))</f>
        <v>AL DÍA</v>
      </c>
      <c r="EY499" t="str">
        <f>IF(N($H499)&lt;25,"",IF(ES499="","",ES499+31))</f>
        <v/>
      </c>
      <c r="EZ499" t="str">
        <f>IF(EY499="","",TODAY()-EY499)</f>
        <v/>
      </c>
      <c r="FC499" t="str">
        <f>IF(EY499="","SIN ESTADO",IF(FA499&lt;&gt;"","PAGA",IF(EZ499&gt;0,"VENCIDA",IF(EZ499&gt;=-5,"POR VENCER","AL DÍA"))))</f>
        <v>SIN ESTADO</v>
      </c>
      <c r="FE499" t="str">
        <f>IF(N($H499)&lt;26,"",IF(EY499="","",EY499+31))</f>
        <v/>
      </c>
      <c r="FF499" t="str">
        <f>IF(FE499="","",TODAY()-FE499)</f>
        <v/>
      </c>
      <c r="FI499" t="str">
        <f>IF(FE499="","SIN ESTADO",IF(FG499&lt;&gt;"","PAGA",IF(FF499&gt;0,"VENCIDA",IF(FF499&gt;=-5,"POR VENCER","AL DÍA"))))</f>
        <v>SIN ESTADO</v>
      </c>
      <c r="FK499" t="str">
        <f>IF(N($H499)&lt;27,"",IF(FE499="","",FE499+31))</f>
        <v/>
      </c>
      <c r="FL499" t="str">
        <f>IF(FK499="","",TODAY()-FK499)</f>
        <v/>
      </c>
      <c r="FO499" t="str">
        <f>IF(FK499="","SIN ESTADO",IF(FM499&lt;&gt;"","PAGA",IF(FL499&gt;0,"VENCIDA",IF(FL499&gt;=-5,"POR VENCER","AL DÍA"))))</f>
        <v>SIN ESTADO</v>
      </c>
      <c r="FQ499" t="str">
        <f>IF(N($H499)&lt;28,"",IF(FK499="","",FK499+31))</f>
        <v/>
      </c>
      <c r="FR499" t="str">
        <f>IF(FQ499="","",TODAY()-FQ499)</f>
        <v/>
      </c>
      <c r="FU499" t="str">
        <f>IF(FQ499="","SIN ESTADO",IF(FS499&lt;&gt;"","PAGA",IF(FR499&gt;0,"VENCIDA",IF(FR499&gt;=-5,"POR VENCER","AL DÍA"))))</f>
        <v>SIN ESTADO</v>
      </c>
      <c r="FW499" t="str">
        <f>IF(N($H499)&lt;29,"",IF(FQ499="","",FQ499+31))</f>
        <v/>
      </c>
      <c r="FX499" t="str">
        <f>IF(FW499="","",TODAY()-FW499)</f>
        <v/>
      </c>
      <c r="GA499" t="str">
        <f>IF(FW499="","SIN ESTADO",IF(FY499&lt;&gt;"","PAGA",IF(FX499&gt;0,"VENCIDA",IF(FX499&gt;=-5,"POR VENCER","AL DÍA"))))</f>
        <v>SIN ESTADO</v>
      </c>
      <c r="GC499" t="str">
        <f>IF(N($H499)&lt;30,"",IF(FW499="","",FW499+31))</f>
        <v/>
      </c>
      <c r="GD499" t="str">
        <f>IF(GC499="","",TODAY()-GC499)</f>
        <v/>
      </c>
      <c r="GG499" t="str">
        <f>IF(GC499="","SIN ESTADO",IF(GE499&lt;&gt;"","PAGA",IF(GD499&gt;0,"VENCIDA",IF(GD499&gt;=-5,"POR VENCER","AL DÍA"))))</f>
        <v>SIN ESTADO</v>
      </c>
      <c r="GI499" t="str">
        <f>IF(N($H499)&lt;31,"",IF(GC499="","",GC499+31))</f>
        <v/>
      </c>
      <c r="GJ499" t="str">
        <f>IF(GI499="","",TODAY()-GI499)</f>
        <v/>
      </c>
      <c r="GM499" t="str">
        <f>IF(GI499="","SIN ESTADO",IF(GK499&lt;&gt;"","PAGA",IF(GJ499&gt;0,"VENCIDA",IF(GJ499&gt;=-5,"POR VENCER","AL DÍA"))))</f>
        <v>SIN ESTADO</v>
      </c>
      <c r="GO499" t="str">
        <f>IF(N($H499)&lt;32,"",IF(GI499="","",GI499+31))</f>
        <v/>
      </c>
      <c r="GP499" t="str">
        <f>IF(GO499="","",TODAY()-GO499)</f>
        <v/>
      </c>
      <c r="GS499" t="str">
        <f>IF(GO499="","SIN ESTADO",IF(GQ499&lt;&gt;"","PAGA",IF(GP499&gt;0,"VENCIDA",IF(GP499&gt;=-5,"POR VENCER","AL DÍA"))))</f>
        <v>SIN ESTADO</v>
      </c>
      <c r="GU499" t="str">
        <f>IF(N($H499)&lt;33,"",IF(GO499="","",GO499+31))</f>
        <v/>
      </c>
      <c r="GV499" t="str">
        <f>IF(GU499="","",TODAY()-GU499)</f>
        <v/>
      </c>
      <c r="GY499" t="str">
        <f>IF(GU499="","SIN ESTADO",IF(GW499&lt;&gt;"","PAGA",IF(GV499&gt;0,"VENCIDA",IF(GV499&gt;=-5,"POR VENCER","AL DÍA"))))</f>
        <v>SIN ESTADO</v>
      </c>
      <c r="HA499" t="str">
        <f>IF(N($H499)&lt;34,"",IF(GU499="","",GU499+31))</f>
        <v/>
      </c>
      <c r="HB499" t="str">
        <f>IF(HA499="","",TODAY()-HA499)</f>
        <v/>
      </c>
      <c r="HE499" t="str">
        <f>IF(HA499="","SIN ESTADO",IF(HC499&lt;&gt;"","PAGA",IF(HB499&gt;0,"VENCIDA",IF(HB499&gt;=-5,"POR VENCER","AL DÍA"))))</f>
        <v>SIN ESTADO</v>
      </c>
      <c r="HG499" t="str">
        <f>IF(N($H499)&lt;35,"",IF(HA499="","",HA499+31))</f>
        <v/>
      </c>
      <c r="HH499" t="str">
        <f>IF(HG499="","",TODAY()-HG499)</f>
        <v/>
      </c>
      <c r="HK499" t="str">
        <f>IF(HG499="","SIN ESTADO",IF(HI499&lt;&gt;"","PAGA",IF(HH499&gt;0,"VENCIDA",IF(HH499&gt;=-5,"POR VENCER","AL DÍA"))))</f>
        <v>SIN ESTADO</v>
      </c>
      <c r="HM499" t="str">
        <f>IF(N($H499)&lt;36,"",IF(HG499="","",HG499+31))</f>
        <v/>
      </c>
      <c r="HN499" t="str">
        <f>IF(HM499="","",TODAY()-HM499)</f>
        <v/>
      </c>
      <c r="HQ499" t="str">
        <f>IF(HM499="","SIN ESTADO",IF(HO499&lt;&gt;"","PAGA",IF(HN499&gt;0,"VENCIDA",IF(HN499&gt;=-5,"POR VENCER","AL DÍA"))))</f>
        <v>SIN ESTADO</v>
      </c>
      <c r="HS499">
        <f>N499+T499+Z499+AF499+AL499+AR499+AX499+BD499+BJ499+BP499+BV499+CB499+CH499+CN499+CT499+CZ499+DF499+DL499+DR499+DX499+ED499+EJ499+EP499+EV499+FB499+FH499+FN499+FT499+FZ499+GF499+GL499+GR499+GX499+HD499+HJ499+HP499</f>
        <v>3000000</v>
      </c>
      <c r="HU499">
        <f>IFERROR(N($J499),0)</f>
        <v>1000000</v>
      </c>
      <c r="HW499">
        <f>SUMPRODUCT((MOD(COLUMN($M499:$HR499)-COLUMN($M499),6)=0)*ISNUMBER($M499:$HR499)*($M499:$HR499&gt;=RESUMEN!$C$26)*($M499:$HR499&lt;=RESUMEN!$C$27)*IFERROR(N($N499:$HS499),0))</f>
        <v>1000000</v>
      </c>
      <c r="HX499">
        <f>SUMPRODUCT((MOD(COLUMN($M499:$HR499)-COLUMN($M499),6)=0)*ISNUMBER($M499:$HR499)*($M499:$HR499&gt;=RESUMEN!$C$26)*($M499:$HR499&lt;=RESUMEN!$C$27))</f>
        <v>1</v>
      </c>
    </row>
    <row r="500">
      <c r="B500">
        <f>VENTAS!A499</f>
        <v>497</v>
      </c>
      <c r="C500" t="str">
        <f>VENTAS!B499</f>
        <v xml:space="preserve">LC2 - 46 - 4 </v>
      </c>
      <c r="D500" t="str">
        <f>VENTAS!C499</f>
        <v>VENDIDO</v>
      </c>
      <c r="E500">
        <f>VENTAS!D499</f>
        <v>28000000</v>
      </c>
      <c r="F500">
        <f>VENTAS!J499</f>
        <v>24000000</v>
      </c>
      <c r="G500">
        <f>VENTAS!F499</f>
        <v>0</v>
      </c>
      <c r="H500">
        <f>VENTAS!K499</f>
        <v>24</v>
      </c>
      <c r="I500" t="str">
        <f>VENTAS!M499</f>
        <v>22 DE CADA MES</v>
      </c>
      <c r="J500">
        <f>VENTAS!L499</f>
        <v>1000000</v>
      </c>
      <c r="K500">
        <f>IF(N($H500)&lt;1,"",$G500+31)</f>
        <v>31</v>
      </c>
      <c r="L500">
        <f>IF(K500="","",TODAY()-K500)</f>
        <v>46287</v>
      </c>
      <c r="O500" t="str">
        <f>IF(K500="","SIN ESTADO",IF(M500&lt;&gt;"","PAGA",IF(L500&gt;0,"VENCIDA",IF(L500&gt;=-5,"POR VENCER","AL DÍA"))))</f>
        <v>VENCIDA</v>
      </c>
      <c r="Q500">
        <f>IF(N($H500)&lt;2,"",IF(K500="","",K500+31))</f>
        <v>62</v>
      </c>
      <c r="R500">
        <f>IF(Q500="","",TODAY()-Q500)</f>
        <v>46256</v>
      </c>
      <c r="U500" t="str">
        <f>IF(Q500="","SIN ESTADO",IF(S500&lt;&gt;"","PAGA",IF(R500&gt;0,"VENCIDA",IF(R500&gt;=-5,"POR VENCER","AL DÍA"))))</f>
        <v>VENCIDA</v>
      </c>
      <c r="W500">
        <f>IF(N($H500)&lt;3,"",IF(Q500="","",Q500+31))</f>
        <v>93</v>
      </c>
      <c r="X500">
        <f>IF(W500="","",TODAY()-W500)</f>
        <v>46225</v>
      </c>
      <c r="AA500" t="str">
        <f>IF(W500="","SIN ESTADO",IF(Y500&lt;&gt;"","PAGA",IF(X500&gt;0,"VENCIDA",IF(X500&gt;=-5,"POR VENCER","AL DÍA"))))</f>
        <v>VENCIDA</v>
      </c>
      <c r="AC500">
        <f>IF(N($H500)&lt;4,"",IF(W500="","",W500+31))</f>
        <v>124</v>
      </c>
      <c r="AD500">
        <f>IF(AC500="","",TODAY()-AC500)</f>
        <v>46194</v>
      </c>
      <c r="AG500" t="str">
        <f>IF(AC500="","SIN ESTADO",IF(AE500&lt;&gt;"","PAGA",IF(AD500&gt;0,"VENCIDA",IF(AD500&gt;=-5,"POR VENCER","AL DÍA"))))</f>
        <v>VENCIDA</v>
      </c>
      <c r="AI500">
        <f>IF(N($H500)&lt;5,"",IF(AC500="","",AC500+31))</f>
        <v>155</v>
      </c>
      <c r="AJ500">
        <f>IF(AI500="","",TODAY()-AI500)</f>
        <v>46163</v>
      </c>
      <c r="AM500" t="str">
        <f>IF(AI500="","SIN ESTADO",IF(AK500&lt;&gt;"","PAGA",IF(AJ500&gt;0,"VENCIDA",IF(AJ500&gt;=-5,"POR VENCER","AL DÍA"))))</f>
        <v>VENCIDA</v>
      </c>
      <c r="AO500">
        <f>IF(N($H500)&lt;6,"",IF(AI500="","",AI500+31))</f>
        <v>186</v>
      </c>
      <c r="AP500">
        <f>IF(AO500="","",TODAY()-AO500)</f>
        <v>46132</v>
      </c>
      <c r="AS500" t="str">
        <f>IF(AO500="","SIN ESTADO",IF(AQ500&lt;&gt;"","PAGA",IF(AP500&gt;0,"VENCIDA",IF(AP500&gt;=-5,"POR VENCER","AL DÍA"))))</f>
        <v>VENCIDA</v>
      </c>
      <c r="AU500">
        <f>IF(N($H500)&lt;7,"",IF(AO500="","",AO500+31))</f>
        <v>217</v>
      </c>
      <c r="AV500">
        <f>IF(AU500="","",TODAY()-AU500)</f>
        <v>46101</v>
      </c>
      <c r="AY500" t="str">
        <f>IF(AU500="","SIN ESTADO",IF(AW500&lt;&gt;"","PAGA",IF(AV500&gt;0,"VENCIDA",IF(AV500&gt;=-5,"POR VENCER","AL DÍA"))))</f>
        <v>VENCIDA</v>
      </c>
      <c r="BA500">
        <f>IF(N($H500)&lt;8,"",IF(AU500="","",AU500+31))</f>
        <v>248</v>
      </c>
      <c r="BB500">
        <f>IF(BA500="","",TODAY()-BA500)</f>
        <v>46070</v>
      </c>
      <c r="BE500" t="str">
        <f>IF(BA500="","SIN ESTADO",IF(BC500&lt;&gt;"","PAGA",IF(BB500&gt;0,"VENCIDA",IF(BB500&gt;=-5,"POR VENCER","AL DÍA"))))</f>
        <v>VENCIDA</v>
      </c>
      <c r="BG500">
        <f>IF(N($H500)&lt;9,"",IF(BA500="","",BA500+31))</f>
        <v>279</v>
      </c>
      <c r="BH500">
        <f>IF(BG500="","",TODAY()-BG500)</f>
        <v>46039</v>
      </c>
      <c r="BK500" t="str">
        <f>IF(BG500="","SIN ESTADO",IF(BI500&lt;&gt;"","PAGA",IF(BH500&gt;0,"VENCIDA",IF(BH500&gt;=-5,"POR VENCER","AL DÍA"))))</f>
        <v>VENCIDA</v>
      </c>
      <c r="BM500">
        <f>IF(N($H500)&lt;10,"",IF(BG500="","",BG500+31))</f>
        <v>310</v>
      </c>
      <c r="BN500">
        <f>IF(BM500="","",TODAY()-BM500)</f>
        <v>46008</v>
      </c>
      <c r="BQ500" t="str">
        <f>IF(BM500="","SIN ESTADO",IF(BO500&lt;&gt;"","PAGA",IF(BN500&gt;0,"VENCIDA",IF(BN500&gt;=-5,"POR VENCER","AL DÍA"))))</f>
        <v>VENCIDA</v>
      </c>
      <c r="BS500">
        <f>IF(N($H500)&lt;11,"",IF(BM500="","",BM500+31))</f>
        <v>341</v>
      </c>
      <c r="BT500">
        <f>IF(BS500="","",TODAY()-BS500)</f>
        <v>45977</v>
      </c>
      <c r="BW500" t="str">
        <f>IF(BS500="","SIN ESTADO",IF(BU500&lt;&gt;"","PAGA",IF(BT500&gt;0,"VENCIDA",IF(BT500&gt;=-5,"POR VENCER","AL DÍA"))))</f>
        <v>VENCIDA</v>
      </c>
      <c r="BY500">
        <f>IF(N($H500)&lt;12,"",IF(BS500="","",BS500+31))</f>
        <v>372</v>
      </c>
      <c r="BZ500">
        <f>IF(BY500="","",TODAY()-BY500)</f>
        <v>45946</v>
      </c>
      <c r="CC500" t="str">
        <f>IF(BY500="","SIN ESTADO",IF(CA500&lt;&gt;"","PAGA",IF(BZ500&gt;0,"VENCIDA",IF(BZ500&gt;=-5,"POR VENCER","AL DÍA"))))</f>
        <v>VENCIDA</v>
      </c>
      <c r="CE500">
        <f>IF(N($H500)&lt;13,"",IF(BY500="","",BY500+31))</f>
        <v>403</v>
      </c>
      <c r="CF500">
        <f>IF(CE500="","",TODAY()-CE500)</f>
        <v>45915</v>
      </c>
      <c r="CI500" t="str">
        <f>IF(CE500="","SIN ESTADO",IF(CG500&lt;&gt;"","PAGA",IF(CF500&gt;0,"VENCIDA",IF(CF500&gt;=-5,"POR VENCER","AL DÍA"))))</f>
        <v>VENCIDA</v>
      </c>
      <c r="CK500">
        <f>IF(N($H500)&lt;14,"",IF(CE500="","",CE500+31))</f>
        <v>434</v>
      </c>
      <c r="CL500">
        <f>IF(CK500="","",TODAY()-CK500)</f>
        <v>45884</v>
      </c>
      <c r="CO500" t="str">
        <f>IF(CK500="","SIN ESTADO",IF(CM500&lt;&gt;"","PAGA",IF(CL500&gt;0,"VENCIDA",IF(CL500&gt;=-5,"POR VENCER","AL DÍA"))))</f>
        <v>VENCIDA</v>
      </c>
      <c r="CQ500">
        <f>IF(N($H500)&lt;15,"",IF(CK500="","",CK500+31))</f>
        <v>465</v>
      </c>
      <c r="CR500">
        <f>IF(CQ500="","",TODAY()-CQ500)</f>
        <v>45853</v>
      </c>
      <c r="CU500" t="str">
        <f>IF(CQ500="","SIN ESTADO",IF(CS500&lt;&gt;"","PAGA",IF(CR500&gt;0,"VENCIDA",IF(CR500&gt;=-5,"POR VENCER","AL DÍA"))))</f>
        <v>VENCIDA</v>
      </c>
      <c r="CW500">
        <f>IF(N($H500)&lt;16,"",IF(CQ500="","",CQ500+31))</f>
        <v>496</v>
      </c>
      <c r="CX500">
        <f>IF(CW500="","",TODAY()-CW500)</f>
        <v>45822</v>
      </c>
      <c r="DA500" t="str">
        <f>IF(CW500="","SIN ESTADO",IF(CY500&lt;&gt;"","PAGA",IF(CX500&gt;0,"VENCIDA",IF(CX500&gt;=-5,"POR VENCER","AL DÍA"))))</f>
        <v>VENCIDA</v>
      </c>
      <c r="DC500">
        <f>IF(N($H500)&lt;17,"",IF(CW500="","",CW500+31))</f>
        <v>527</v>
      </c>
      <c r="DD500">
        <f>IF(DC500="","",TODAY()-DC500)</f>
        <v>45791</v>
      </c>
      <c r="DG500" t="str">
        <f>IF(DC500="","SIN ESTADO",IF(DE500&lt;&gt;"","PAGA",IF(DD500&gt;0,"VENCIDA",IF(DD500&gt;=-5,"POR VENCER","AL DÍA"))))</f>
        <v>VENCIDA</v>
      </c>
      <c r="DI500">
        <f>IF(N($H500)&lt;18,"",IF(DC500="","",DC500+31))</f>
        <v>558</v>
      </c>
      <c r="DJ500">
        <f>IF(DI500="","",TODAY()-DI500)</f>
        <v>45760</v>
      </c>
      <c r="DM500" t="str">
        <f>IF(DI500="","SIN ESTADO",IF(DK500&lt;&gt;"","PAGA",IF(DJ500&gt;0,"VENCIDA",IF(DJ500&gt;=-5,"POR VENCER","AL DÍA"))))</f>
        <v>VENCIDA</v>
      </c>
      <c r="DO500">
        <f>IF(N($H500)&lt;19,"",IF(DI500="","",DI500+31))</f>
        <v>589</v>
      </c>
      <c r="DP500">
        <f>IF(DO500="","",TODAY()-DO500)</f>
        <v>45729</v>
      </c>
      <c r="DS500" t="str">
        <f>IF(DO500="","SIN ESTADO",IF(DQ500&lt;&gt;"","PAGA",IF(DP500&gt;0,"VENCIDA",IF(DP500&gt;=-5,"POR VENCER","AL DÍA"))))</f>
        <v>VENCIDA</v>
      </c>
      <c r="DU500">
        <f>IF(N($H500)&lt;20,"",IF(DO500="","",DO500+31))</f>
        <v>620</v>
      </c>
      <c r="DV500">
        <f>IF(DU500="","",TODAY()-DU500)</f>
        <v>45698</v>
      </c>
      <c r="DY500" t="str">
        <f>IF(DU500="","SIN ESTADO",IF(DW500&lt;&gt;"","PAGA",IF(DV500&gt;0,"VENCIDA",IF(DV500&gt;=-5,"POR VENCER","AL DÍA"))))</f>
        <v>VENCIDA</v>
      </c>
      <c r="EA500">
        <f>IF(N($H500)&lt;21,"",IF(DU500="","",DU500+31))</f>
        <v>651</v>
      </c>
      <c r="EB500">
        <f>IF(EA500="","",TODAY()-EA500)</f>
        <v>45667</v>
      </c>
      <c r="EE500" t="str">
        <f>IF(EA500="","SIN ESTADO",IF(EC500&lt;&gt;"","PAGA",IF(EB500&gt;0,"VENCIDA",IF(EB500&gt;=-5,"POR VENCER","AL DÍA"))))</f>
        <v>VENCIDA</v>
      </c>
      <c r="EG500">
        <f>IF(N($H500)&lt;22,"",IF(EA500="","",EA500+31))</f>
        <v>682</v>
      </c>
      <c r="EH500">
        <f>IF(EG500="","",TODAY()-EG500)</f>
        <v>45636</v>
      </c>
      <c r="EK500" t="str">
        <f>IF(EG500="","SIN ESTADO",IF(EI500&lt;&gt;"","PAGA",IF(EH500&gt;0,"VENCIDA",IF(EH500&gt;=-5,"POR VENCER","AL DÍA"))))</f>
        <v>VENCIDA</v>
      </c>
      <c r="EM500">
        <f>IF(N($H500)&lt;23,"",IF(EG500="","",EG500+31))</f>
        <v>713</v>
      </c>
      <c r="EN500">
        <f>IF(EM500="","",TODAY()-EM500)</f>
        <v>45605</v>
      </c>
      <c r="EQ500" t="str">
        <f>IF(EM500="","SIN ESTADO",IF(EO500&lt;&gt;"","PAGA",IF(EN500&gt;0,"VENCIDA",IF(EN500&gt;=-5,"POR VENCER","AL DÍA"))))</f>
        <v>VENCIDA</v>
      </c>
      <c r="ES500">
        <f>IF(N($H500)&lt;24,"",IF(EM500="","",EM500+31))</f>
        <v>744</v>
      </c>
      <c r="ET500">
        <f>IF(ES500="","",TODAY()-ES500)</f>
        <v>45574</v>
      </c>
      <c r="EW500" t="str">
        <f>IF(ES500="","SIN ESTADO",IF(EU500&lt;&gt;"","PAGA",IF(ET500&gt;0,"VENCIDA",IF(ET500&gt;=-5,"POR VENCER","AL DÍA"))))</f>
        <v>VENCIDA</v>
      </c>
      <c r="EY500" t="str">
        <f>IF(N($H500)&lt;25,"",IF(ES500="","",ES500+31))</f>
        <v/>
      </c>
      <c r="EZ500" t="str">
        <f>IF(EY500="","",TODAY()-EY500)</f>
        <v/>
      </c>
      <c r="FC500" t="str">
        <f>IF(EY500="","SIN ESTADO",IF(FA500&lt;&gt;"","PAGA",IF(EZ500&gt;0,"VENCIDA",IF(EZ500&gt;=-5,"POR VENCER","AL DÍA"))))</f>
        <v>SIN ESTADO</v>
      </c>
      <c r="FE500" t="str">
        <f>IF(N($H500)&lt;26,"",IF(EY500="","",EY500+31))</f>
        <v/>
      </c>
      <c r="FF500" t="str">
        <f>IF(FE500="","",TODAY()-FE500)</f>
        <v/>
      </c>
      <c r="FI500" t="str">
        <f>IF(FE500="","SIN ESTADO",IF(FG500&lt;&gt;"","PAGA",IF(FF500&gt;0,"VENCIDA",IF(FF500&gt;=-5,"POR VENCER","AL DÍA"))))</f>
        <v>SIN ESTADO</v>
      </c>
      <c r="FK500" t="str">
        <f>IF(N($H500)&lt;27,"",IF(FE500="","",FE500+31))</f>
        <v/>
      </c>
      <c r="FL500" t="str">
        <f>IF(FK500="","",TODAY()-FK500)</f>
        <v/>
      </c>
      <c r="FO500" t="str">
        <f>IF(FK500="","SIN ESTADO",IF(FM500&lt;&gt;"","PAGA",IF(FL500&gt;0,"VENCIDA",IF(FL500&gt;=-5,"POR VENCER","AL DÍA"))))</f>
        <v>SIN ESTADO</v>
      </c>
      <c r="FQ500" t="str">
        <f>IF(N($H500)&lt;28,"",IF(FK500="","",FK500+31))</f>
        <v/>
      </c>
      <c r="FR500" t="str">
        <f>IF(FQ500="","",TODAY()-FQ500)</f>
        <v/>
      </c>
      <c r="FU500" t="str">
        <f>IF(FQ500="","SIN ESTADO",IF(FS500&lt;&gt;"","PAGA",IF(FR500&gt;0,"VENCIDA",IF(FR500&gt;=-5,"POR VENCER","AL DÍA"))))</f>
        <v>SIN ESTADO</v>
      </c>
      <c r="FW500" t="str">
        <f>IF(N($H500)&lt;29,"",IF(FQ500="","",FQ500+31))</f>
        <v/>
      </c>
      <c r="FX500" t="str">
        <f>IF(FW500="","",TODAY()-FW500)</f>
        <v/>
      </c>
      <c r="GA500" t="str">
        <f>IF(FW500="","SIN ESTADO",IF(FY500&lt;&gt;"","PAGA",IF(FX500&gt;0,"VENCIDA",IF(FX500&gt;=-5,"POR VENCER","AL DÍA"))))</f>
        <v>SIN ESTADO</v>
      </c>
      <c r="GC500" t="str">
        <f>IF(N($H500)&lt;30,"",IF(FW500="","",FW500+31))</f>
        <v/>
      </c>
      <c r="GD500" t="str">
        <f>IF(GC500="","",TODAY()-GC500)</f>
        <v/>
      </c>
      <c r="GG500" t="str">
        <f>IF(GC500="","SIN ESTADO",IF(GE500&lt;&gt;"","PAGA",IF(GD500&gt;0,"VENCIDA",IF(GD500&gt;=-5,"POR VENCER","AL DÍA"))))</f>
        <v>SIN ESTADO</v>
      </c>
      <c r="GI500" t="str">
        <f>IF(N($H500)&lt;31,"",IF(GC500="","",GC500+31))</f>
        <v/>
      </c>
      <c r="GJ500" t="str">
        <f>IF(GI500="","",TODAY()-GI500)</f>
        <v/>
      </c>
      <c r="GM500" t="str">
        <f>IF(GI500="","SIN ESTADO",IF(GK500&lt;&gt;"","PAGA",IF(GJ500&gt;0,"VENCIDA",IF(GJ500&gt;=-5,"POR VENCER","AL DÍA"))))</f>
        <v>SIN ESTADO</v>
      </c>
      <c r="GO500" t="str">
        <f>IF(N($H500)&lt;32,"",IF(GI500="","",GI500+31))</f>
        <v/>
      </c>
      <c r="GP500" t="str">
        <f>IF(GO500="","",TODAY()-GO500)</f>
        <v/>
      </c>
      <c r="GS500" t="str">
        <f>IF(GO500="","SIN ESTADO",IF(GQ500&lt;&gt;"","PAGA",IF(GP500&gt;0,"VENCIDA",IF(GP500&gt;=-5,"POR VENCER","AL DÍA"))))</f>
        <v>SIN ESTADO</v>
      </c>
      <c r="GU500" t="str">
        <f>IF(N($H500)&lt;33,"",IF(GO500="","",GO500+31))</f>
        <v/>
      </c>
      <c r="GV500" t="str">
        <f>IF(GU500="","",TODAY()-GU500)</f>
        <v/>
      </c>
      <c r="GY500" t="str">
        <f>IF(GU500="","SIN ESTADO",IF(GW500&lt;&gt;"","PAGA",IF(GV500&gt;0,"VENCIDA",IF(GV500&gt;=-5,"POR VENCER","AL DÍA"))))</f>
        <v>SIN ESTADO</v>
      </c>
      <c r="HA500" t="str">
        <f>IF(N($H500)&lt;34,"",IF(GU500="","",GU500+31))</f>
        <v/>
      </c>
      <c r="HB500" t="str">
        <f>IF(HA500="","",TODAY()-HA500)</f>
        <v/>
      </c>
      <c r="HE500" t="str">
        <f>IF(HA500="","SIN ESTADO",IF(HC500&lt;&gt;"","PAGA",IF(HB500&gt;0,"VENCIDA",IF(HB500&gt;=-5,"POR VENCER","AL DÍA"))))</f>
        <v>SIN ESTADO</v>
      </c>
      <c r="HG500" t="str">
        <f>IF(N($H500)&lt;35,"",IF(HA500="","",HA500+31))</f>
        <v/>
      </c>
      <c r="HH500" t="str">
        <f>IF(HG500="","",TODAY()-HG500)</f>
        <v/>
      </c>
      <c r="HK500" t="str">
        <f>IF(HG500="","SIN ESTADO",IF(HI500&lt;&gt;"","PAGA",IF(HH500&gt;0,"VENCIDA",IF(HH500&gt;=-5,"POR VENCER","AL DÍA"))))</f>
        <v>SIN ESTADO</v>
      </c>
      <c r="HM500" t="str">
        <f>IF(N($H500)&lt;36,"",IF(HG500="","",HG500+31))</f>
        <v/>
      </c>
      <c r="HN500" t="str">
        <f>IF(HM500="","",TODAY()-HM500)</f>
        <v/>
      </c>
      <c r="HQ500" t="str">
        <f>IF(HM500="","SIN ESTADO",IF(HO500&lt;&gt;"","PAGA",IF(HN500&gt;0,"VENCIDA",IF(HN500&gt;=-5,"POR VENCER","AL DÍA"))))</f>
        <v>SIN ESTADO</v>
      </c>
      <c r="HS500">
        <f>N500+T500+Z500+AF500+AL500+AR500+AX500+BD500+BJ500+BP500+BV500+CB500+CH500+CN500+CT500+CZ500+DF500+DL500+DR500+DX500+ED500+EJ500+EP500+EV500+FB500+FH500+FN500+FT500+FZ500+GF500+GL500+GR500+GX500+HD500+HJ500+HP500</f>
        <v>0</v>
      </c>
      <c r="HU500">
        <f>IFERROR(N($J500),0)</f>
        <v>1000000</v>
      </c>
      <c r="HW500">
        <f>SUMPRODUCT((MOD(COLUMN($M500:$HR500)-COLUMN($M500),6)=0)*ISNUMBER($M500:$HR500)*($M500:$HR500&gt;=RESUMEN!$C$26)*($M500:$HR500&lt;=RESUMEN!$C$27)*IFERROR(N($N500:$HS500),0))</f>
        <v>0</v>
      </c>
      <c r="HX500">
        <f>SUMPRODUCT((MOD(COLUMN($M500:$HR500)-COLUMN($M500),6)=0)*ISNUMBER($M500:$HR500)*($M500:$HR500&gt;=RESUMEN!$C$26)*($M500:$HR500&lt;=RESUMEN!$C$27))</f>
        <v>0</v>
      </c>
    </row>
    <row r="501">
      <c r="B501">
        <f>VENTAS!A500</f>
        <v>498</v>
      </c>
      <c r="C501" t="str">
        <f>VENTAS!B500</f>
        <v xml:space="preserve">LC2 - 46 - 5 </v>
      </c>
      <c r="D501" t="str">
        <f>VENTAS!C500</f>
        <v>VENDIDO</v>
      </c>
      <c r="E501">
        <f>VENTAS!D500</f>
        <v>28000000</v>
      </c>
      <c r="F501">
        <f>VENTAS!J500</f>
        <v>13000000</v>
      </c>
      <c r="G501">
        <f>VENTAS!F500</f>
        <v>46168</v>
      </c>
      <c r="H501">
        <f>VENTAS!K500</f>
        <v>30</v>
      </c>
      <c r="I501" t="str">
        <f>VENTAS!M500</f>
        <v>27 DE CADA MES</v>
      </c>
      <c r="J501">
        <f>VENTAS!L500</f>
        <v>433000</v>
      </c>
      <c r="K501">
        <f>IF(N($H501)&lt;1,"",$G501+31)</f>
        <v>46199</v>
      </c>
      <c r="L501">
        <f>IF(K501="","",TODAY()-K501)</f>
        <v>119</v>
      </c>
      <c r="M501">
        <v>46187</v>
      </c>
      <c r="N501">
        <v>433400</v>
      </c>
      <c r="O501" t="str">
        <f>IF(K501="","SIN ESTADO",IF(M501&lt;&gt;"","PAGA",IF(L501&gt;0,"VENCIDA",IF(L501&gt;=-5,"POR VENCER","AL DÍA"))))</f>
        <v>PAGA</v>
      </c>
      <c r="P501" t="str">
        <v>TRANSFERENCIA</v>
      </c>
      <c r="Q501">
        <f>IF(N($H501)&lt;2,"",IF(K501="","",K501+31))</f>
        <v>46230</v>
      </c>
      <c r="R501">
        <f>IF(Q501="","",TODAY()-Q501)</f>
        <v>88</v>
      </c>
      <c r="S501">
        <v>46223</v>
      </c>
      <c r="T501">
        <v>433300</v>
      </c>
      <c r="U501" t="str">
        <f>IF(Q501="","SIN ESTADO",IF(S501&lt;&gt;"","PAGA",IF(R501&gt;0,"VENCIDA",IF(R501&gt;=-5,"POR VENCER","AL DÍA"))))</f>
        <v>PAGA</v>
      </c>
      <c r="V501" t="str">
        <v>TRANSFERENCIA</v>
      </c>
      <c r="W501">
        <f>IF(N($H501)&lt;3,"",IF(Q501="","",Q501+31))</f>
        <v>46261</v>
      </c>
      <c r="X501">
        <f>IF(W501="","",TODAY()-W501)</f>
        <v>57</v>
      </c>
      <c r="Y501">
        <v>46256</v>
      </c>
      <c r="Z501">
        <v>433300</v>
      </c>
      <c r="AA501" t="str">
        <f>IF(W501="","SIN ESTADO",IF(Y501&lt;&gt;"","PAGA",IF(X501&gt;0,"VENCIDA",IF(X501&gt;=-5,"POR VENCER","AL DÍA"))))</f>
        <v>PAGA</v>
      </c>
      <c r="AB501" t="str">
        <v>TRANSFERENCIA</v>
      </c>
      <c r="AC501">
        <f>IF(N($H501)&lt;4,"",IF(W501="","",W501+31))</f>
        <v>46292</v>
      </c>
      <c r="AD501">
        <f>IF(AC501="","",TODAY()-AC501)</f>
        <v>26</v>
      </c>
      <c r="AG501" t="str">
        <f>IF(AC501="","SIN ESTADO",IF(AE501&lt;&gt;"","PAGA",IF(AD501&gt;0,"VENCIDA",IF(AD501&gt;=-5,"POR VENCER","AL DÍA"))))</f>
        <v>VENCIDA</v>
      </c>
      <c r="AI501">
        <f>IF(N($H501)&lt;5,"",IF(AC501="","",AC501+31))</f>
        <v>46323</v>
      </c>
      <c r="AJ501">
        <f>IF(AI501="","",TODAY()-AI501)</f>
        <v>-5</v>
      </c>
      <c r="AM501" t="str">
        <f>IF(AI501="","SIN ESTADO",IF(AK501&lt;&gt;"","PAGA",IF(AJ501&gt;0,"VENCIDA",IF(AJ501&gt;=-5,"POR VENCER","AL DÍA"))))</f>
        <v>POR VENCER</v>
      </c>
      <c r="AO501">
        <f>IF(N($H501)&lt;6,"",IF(AI501="","",AI501+31))</f>
        <v>46354</v>
      </c>
      <c r="AP501">
        <f>IF(AO501="","",TODAY()-AO501)</f>
        <v>-36</v>
      </c>
      <c r="AS501" t="str">
        <f>IF(AO501="","SIN ESTADO",IF(AQ501&lt;&gt;"","PAGA",IF(AP501&gt;0,"VENCIDA",IF(AP501&gt;=-5,"POR VENCER","AL DÍA"))))</f>
        <v>AL DÍA</v>
      </c>
      <c r="AU501">
        <f>IF(N($H501)&lt;7,"",IF(AO501="","",AO501+31))</f>
        <v>46385</v>
      </c>
      <c r="AV501">
        <f>IF(AU501="","",TODAY()-AU501)</f>
        <v>-67</v>
      </c>
      <c r="AY501" t="str">
        <f>IF(AU501="","SIN ESTADO",IF(AW501&lt;&gt;"","PAGA",IF(AV501&gt;0,"VENCIDA",IF(AV501&gt;=-5,"POR VENCER","AL DÍA"))))</f>
        <v>AL DÍA</v>
      </c>
      <c r="BA501">
        <f>IF(N($H501)&lt;8,"",IF(AU501="","",AU501+31))</f>
        <v>46416</v>
      </c>
      <c r="BB501">
        <f>IF(BA501="","",TODAY()-BA501)</f>
        <v>-98</v>
      </c>
      <c r="BE501" t="str">
        <f>IF(BA501="","SIN ESTADO",IF(BC501&lt;&gt;"","PAGA",IF(BB501&gt;0,"VENCIDA",IF(BB501&gt;=-5,"POR VENCER","AL DÍA"))))</f>
        <v>AL DÍA</v>
      </c>
      <c r="BG501">
        <f>IF(N($H501)&lt;9,"",IF(BA501="","",BA501+31))</f>
        <v>46447</v>
      </c>
      <c r="BH501">
        <f>IF(BG501="","",TODAY()-BG501)</f>
        <v>-129</v>
      </c>
      <c r="BK501" t="str">
        <f>IF(BG501="","SIN ESTADO",IF(BI501&lt;&gt;"","PAGA",IF(BH501&gt;0,"VENCIDA",IF(BH501&gt;=-5,"POR VENCER","AL DÍA"))))</f>
        <v>AL DÍA</v>
      </c>
      <c r="BM501">
        <f>IF(N($H501)&lt;10,"",IF(BG501="","",BG501+31))</f>
        <v>46478</v>
      </c>
      <c r="BN501">
        <f>IF(BM501="","",TODAY()-BM501)</f>
        <v>-160</v>
      </c>
      <c r="BQ501" t="str">
        <f>IF(BM501="","SIN ESTADO",IF(BO501&lt;&gt;"","PAGA",IF(BN501&gt;0,"VENCIDA",IF(BN501&gt;=-5,"POR VENCER","AL DÍA"))))</f>
        <v>AL DÍA</v>
      </c>
      <c r="BS501">
        <f>IF(N($H501)&lt;11,"",IF(BM501="","",BM501+31))</f>
        <v>46509</v>
      </c>
      <c r="BT501">
        <f>IF(BS501="","",TODAY()-BS501)</f>
        <v>-191</v>
      </c>
      <c r="BW501" t="str">
        <f>IF(BS501="","SIN ESTADO",IF(BU501&lt;&gt;"","PAGA",IF(BT501&gt;0,"VENCIDA",IF(BT501&gt;=-5,"POR VENCER","AL DÍA"))))</f>
        <v>AL DÍA</v>
      </c>
      <c r="BY501">
        <f>IF(N($H501)&lt;12,"",IF(BS501="","",BS501+31))</f>
        <v>46540</v>
      </c>
      <c r="BZ501">
        <f>IF(BY501="","",TODAY()-BY501)</f>
        <v>-222</v>
      </c>
      <c r="CC501" t="str">
        <f>IF(BY501="","SIN ESTADO",IF(CA501&lt;&gt;"","PAGA",IF(BZ501&gt;0,"VENCIDA",IF(BZ501&gt;=-5,"POR VENCER","AL DÍA"))))</f>
        <v>AL DÍA</v>
      </c>
      <c r="CE501">
        <f>IF(N($H501)&lt;13,"",IF(BY501="","",BY501+31))</f>
        <v>46571</v>
      </c>
      <c r="CF501">
        <f>IF(CE501="","",TODAY()-CE501)</f>
        <v>-253</v>
      </c>
      <c r="CI501" t="str">
        <f>IF(CE501="","SIN ESTADO",IF(CG501&lt;&gt;"","PAGA",IF(CF501&gt;0,"VENCIDA",IF(CF501&gt;=-5,"POR VENCER","AL DÍA"))))</f>
        <v>AL DÍA</v>
      </c>
      <c r="CK501">
        <f>IF(N($H501)&lt;14,"",IF(CE501="","",CE501+31))</f>
        <v>46602</v>
      </c>
      <c r="CL501">
        <f>IF(CK501="","",TODAY()-CK501)</f>
        <v>-284</v>
      </c>
      <c r="CO501" t="str">
        <f>IF(CK501="","SIN ESTADO",IF(CM501&lt;&gt;"","PAGA",IF(CL501&gt;0,"VENCIDA",IF(CL501&gt;=-5,"POR VENCER","AL DÍA"))))</f>
        <v>AL DÍA</v>
      </c>
      <c r="CQ501">
        <f>IF(N($H501)&lt;15,"",IF(CK501="","",CK501+31))</f>
        <v>46633</v>
      </c>
      <c r="CR501">
        <f>IF(CQ501="","",TODAY()-CQ501)</f>
        <v>-315</v>
      </c>
      <c r="CU501" t="str">
        <f>IF(CQ501="","SIN ESTADO",IF(CS501&lt;&gt;"","PAGA",IF(CR501&gt;0,"VENCIDA",IF(CR501&gt;=-5,"POR VENCER","AL DÍA"))))</f>
        <v>AL DÍA</v>
      </c>
      <c r="CW501">
        <f>IF(N($H501)&lt;16,"",IF(CQ501="","",CQ501+31))</f>
        <v>46664</v>
      </c>
      <c r="CX501">
        <f>IF(CW501="","",TODAY()-CW501)</f>
        <v>-346</v>
      </c>
      <c r="DA501" t="str">
        <f>IF(CW501="","SIN ESTADO",IF(CY501&lt;&gt;"","PAGA",IF(CX501&gt;0,"VENCIDA",IF(CX501&gt;=-5,"POR VENCER","AL DÍA"))))</f>
        <v>AL DÍA</v>
      </c>
      <c r="DC501">
        <f>IF(N($H501)&lt;17,"",IF(CW501="","",CW501+31))</f>
        <v>46695</v>
      </c>
      <c r="DD501">
        <f>IF(DC501="","",TODAY()-DC501)</f>
        <v>-377</v>
      </c>
      <c r="DG501" t="str">
        <f>IF(DC501="","SIN ESTADO",IF(DE501&lt;&gt;"","PAGA",IF(DD501&gt;0,"VENCIDA",IF(DD501&gt;=-5,"POR VENCER","AL DÍA"))))</f>
        <v>AL DÍA</v>
      </c>
      <c r="DI501">
        <f>IF(N($H501)&lt;18,"",IF(DC501="","",DC501+31))</f>
        <v>46726</v>
      </c>
      <c r="DJ501">
        <f>IF(DI501="","",TODAY()-DI501)</f>
        <v>-408</v>
      </c>
      <c r="DM501" t="str">
        <f>IF(DI501="","SIN ESTADO",IF(DK501&lt;&gt;"","PAGA",IF(DJ501&gt;0,"VENCIDA",IF(DJ501&gt;=-5,"POR VENCER","AL DÍA"))))</f>
        <v>AL DÍA</v>
      </c>
      <c r="DO501">
        <f>IF(N($H501)&lt;19,"",IF(DI501="","",DI501+31))</f>
        <v>46757</v>
      </c>
      <c r="DP501">
        <f>IF(DO501="","",TODAY()-DO501)</f>
        <v>-439</v>
      </c>
      <c r="DS501" t="str">
        <f>IF(DO501="","SIN ESTADO",IF(DQ501&lt;&gt;"","PAGA",IF(DP501&gt;0,"VENCIDA",IF(DP501&gt;=-5,"POR VENCER","AL DÍA"))))</f>
        <v>AL DÍA</v>
      </c>
      <c r="DU501">
        <f>IF(N($H501)&lt;20,"",IF(DO501="","",DO501+31))</f>
        <v>46788</v>
      </c>
      <c r="DV501">
        <f>IF(DU501="","",TODAY()-DU501)</f>
        <v>-470</v>
      </c>
      <c r="DY501" t="str">
        <f>IF(DU501="","SIN ESTADO",IF(DW501&lt;&gt;"","PAGA",IF(DV501&gt;0,"VENCIDA",IF(DV501&gt;=-5,"POR VENCER","AL DÍA"))))</f>
        <v>AL DÍA</v>
      </c>
      <c r="EA501">
        <f>IF(N($H501)&lt;21,"",IF(DU501="","",DU501+31))</f>
        <v>46819</v>
      </c>
      <c r="EB501">
        <f>IF(EA501="","",TODAY()-EA501)</f>
        <v>-501</v>
      </c>
      <c r="EE501" t="str">
        <f>IF(EA501="","SIN ESTADO",IF(EC501&lt;&gt;"","PAGA",IF(EB501&gt;0,"VENCIDA",IF(EB501&gt;=-5,"POR VENCER","AL DÍA"))))</f>
        <v>AL DÍA</v>
      </c>
      <c r="EG501">
        <f>IF(N($H501)&lt;22,"",IF(EA501="","",EA501+31))</f>
        <v>46850</v>
      </c>
      <c r="EH501">
        <f>IF(EG501="","",TODAY()-EG501)</f>
        <v>-532</v>
      </c>
      <c r="EK501" t="str">
        <f>IF(EG501="","SIN ESTADO",IF(EI501&lt;&gt;"","PAGA",IF(EH501&gt;0,"VENCIDA",IF(EH501&gt;=-5,"POR VENCER","AL DÍA"))))</f>
        <v>AL DÍA</v>
      </c>
      <c r="EM501">
        <f>IF(N($H501)&lt;23,"",IF(EG501="","",EG501+31))</f>
        <v>46881</v>
      </c>
      <c r="EN501">
        <f>IF(EM501="","",TODAY()-EM501)</f>
        <v>-563</v>
      </c>
      <c r="EQ501" t="str">
        <f>IF(EM501="","SIN ESTADO",IF(EO501&lt;&gt;"","PAGA",IF(EN501&gt;0,"VENCIDA",IF(EN501&gt;=-5,"POR VENCER","AL DÍA"))))</f>
        <v>AL DÍA</v>
      </c>
      <c r="ES501">
        <f>IF(N($H501)&lt;24,"",IF(EM501="","",EM501+31))</f>
        <v>46912</v>
      </c>
      <c r="ET501">
        <f>IF(ES501="","",TODAY()-ES501)</f>
        <v>-594</v>
      </c>
      <c r="EW501" t="str">
        <f>IF(ES501="","SIN ESTADO",IF(EU501&lt;&gt;"","PAGA",IF(ET501&gt;0,"VENCIDA",IF(ET501&gt;=-5,"POR VENCER","AL DÍA"))))</f>
        <v>AL DÍA</v>
      </c>
      <c r="EY501">
        <f>IF(N($H501)&lt;25,"",IF(ES501="","",ES501+31))</f>
        <v>46943</v>
      </c>
      <c r="EZ501">
        <f>IF(EY501="","",TODAY()-EY501)</f>
        <v>-625</v>
      </c>
      <c r="FC501" t="str">
        <f>IF(EY501="","SIN ESTADO",IF(FA501&lt;&gt;"","PAGA",IF(EZ501&gt;0,"VENCIDA",IF(EZ501&gt;=-5,"POR VENCER","AL DÍA"))))</f>
        <v>AL DÍA</v>
      </c>
      <c r="FE501">
        <f>IF(N($H501)&lt;26,"",IF(EY501="","",EY501+31))</f>
        <v>46974</v>
      </c>
      <c r="FF501">
        <f>IF(FE501="","",TODAY()-FE501)</f>
        <v>-656</v>
      </c>
      <c r="FI501" t="str">
        <f>IF(FE501="","SIN ESTADO",IF(FG501&lt;&gt;"","PAGA",IF(FF501&gt;0,"VENCIDA",IF(FF501&gt;=-5,"POR VENCER","AL DÍA"))))</f>
        <v>AL DÍA</v>
      </c>
      <c r="FK501">
        <f>IF(N($H501)&lt;27,"",IF(FE501="","",FE501+31))</f>
        <v>47005</v>
      </c>
      <c r="FL501">
        <f>IF(FK501="","",TODAY()-FK501)</f>
        <v>-687</v>
      </c>
      <c r="FO501" t="str">
        <f>IF(FK501="","SIN ESTADO",IF(FM501&lt;&gt;"","PAGA",IF(FL501&gt;0,"VENCIDA",IF(FL501&gt;=-5,"POR VENCER","AL DÍA"))))</f>
        <v>AL DÍA</v>
      </c>
      <c r="FQ501">
        <f>IF(N($H501)&lt;28,"",IF(FK501="","",FK501+31))</f>
        <v>47036</v>
      </c>
      <c r="FR501">
        <f>IF(FQ501="","",TODAY()-FQ501)</f>
        <v>-718</v>
      </c>
      <c r="FU501" t="str">
        <f>IF(FQ501="","SIN ESTADO",IF(FS501&lt;&gt;"","PAGA",IF(FR501&gt;0,"VENCIDA",IF(FR501&gt;=-5,"POR VENCER","AL DÍA"))))</f>
        <v>AL DÍA</v>
      </c>
      <c r="FW501">
        <f>IF(N($H501)&lt;29,"",IF(FQ501="","",FQ501+31))</f>
        <v>47067</v>
      </c>
      <c r="FX501">
        <f>IF(FW501="","",TODAY()-FW501)</f>
        <v>-749</v>
      </c>
      <c r="GA501" t="str">
        <f>IF(FW501="","SIN ESTADO",IF(FY501&lt;&gt;"","PAGA",IF(FX501&gt;0,"VENCIDA",IF(FX501&gt;=-5,"POR VENCER","AL DÍA"))))</f>
        <v>AL DÍA</v>
      </c>
      <c r="GC501">
        <f>IF(N($H501)&lt;30,"",IF(FW501="","",FW501+31))</f>
        <v>47098</v>
      </c>
      <c r="GD501">
        <f>IF(GC501="","",TODAY()-GC501)</f>
        <v>-780</v>
      </c>
      <c r="GG501" t="str">
        <f>IF(GC501="","SIN ESTADO",IF(GE501&lt;&gt;"","PAGA",IF(GD501&gt;0,"VENCIDA",IF(GD501&gt;=-5,"POR VENCER","AL DÍA"))))</f>
        <v>AL DÍA</v>
      </c>
      <c r="GI501" t="str">
        <f>IF(N($H501)&lt;31,"",IF(GC501="","",GC501+31))</f>
        <v/>
      </c>
      <c r="GJ501" t="str">
        <f>IF(GI501="","",TODAY()-GI501)</f>
        <v/>
      </c>
      <c r="GM501" t="str">
        <f>IF(GI501="","SIN ESTADO",IF(GK501&lt;&gt;"","PAGA",IF(GJ501&gt;0,"VENCIDA",IF(GJ501&gt;=-5,"POR VENCER","AL DÍA"))))</f>
        <v>SIN ESTADO</v>
      </c>
      <c r="GO501" t="str">
        <f>IF(N($H501)&lt;32,"",IF(GI501="","",GI501+31))</f>
        <v/>
      </c>
      <c r="GP501" t="str">
        <f>IF(GO501="","",TODAY()-GO501)</f>
        <v/>
      </c>
      <c r="GS501" t="str">
        <f>IF(GO501="","SIN ESTADO",IF(GQ501&lt;&gt;"","PAGA",IF(GP501&gt;0,"VENCIDA",IF(GP501&gt;=-5,"POR VENCER","AL DÍA"))))</f>
        <v>SIN ESTADO</v>
      </c>
      <c r="GU501" t="str">
        <f>IF(N($H501)&lt;33,"",IF(GO501="","",GO501+31))</f>
        <v/>
      </c>
      <c r="GV501" t="str">
        <f>IF(GU501="","",TODAY()-GU501)</f>
        <v/>
      </c>
      <c r="GY501" t="str">
        <f>IF(GU501="","SIN ESTADO",IF(GW501&lt;&gt;"","PAGA",IF(GV501&gt;0,"VENCIDA",IF(GV501&gt;=-5,"POR VENCER","AL DÍA"))))</f>
        <v>SIN ESTADO</v>
      </c>
      <c r="HA501" t="str">
        <f>IF(N($H501)&lt;34,"",IF(GU501="","",GU501+31))</f>
        <v/>
      </c>
      <c r="HB501" t="str">
        <f>IF(HA501="","",TODAY()-HA501)</f>
        <v/>
      </c>
      <c r="HE501" t="str">
        <f>IF(HA501="","SIN ESTADO",IF(HC501&lt;&gt;"","PAGA",IF(HB501&gt;0,"VENCIDA",IF(HB501&gt;=-5,"POR VENCER","AL DÍA"))))</f>
        <v>SIN ESTADO</v>
      </c>
      <c r="HG501" t="str">
        <f>IF(N($H501)&lt;35,"",IF(HA501="","",HA501+31))</f>
        <v/>
      </c>
      <c r="HH501" t="str">
        <f>IF(HG501="","",TODAY()-HG501)</f>
        <v/>
      </c>
      <c r="HK501" t="str">
        <f>IF(HG501="","SIN ESTADO",IF(HI501&lt;&gt;"","PAGA",IF(HH501&gt;0,"VENCIDA",IF(HH501&gt;=-5,"POR VENCER","AL DÍA"))))</f>
        <v>SIN ESTADO</v>
      </c>
      <c r="HM501" t="str">
        <f>IF(N($H501)&lt;36,"",IF(HG501="","",HG501+31))</f>
        <v/>
      </c>
      <c r="HN501" t="str">
        <f>IF(HM501="","",TODAY()-HM501)</f>
        <v/>
      </c>
      <c r="HQ501" t="str">
        <f>IF(HM501="","SIN ESTADO",IF(HO501&lt;&gt;"","PAGA",IF(HN501&gt;0,"VENCIDA",IF(HN501&gt;=-5,"POR VENCER","AL DÍA"))))</f>
        <v>SIN ESTADO</v>
      </c>
      <c r="HS501">
        <f>N501+T501+Z501+AF501+AL501+AR501+AX501+BD501+BJ501+BP501+BV501+CB501+CH501+CN501+CT501+CZ501+DF501+DL501+DR501+DX501+ED501+EJ501+EP501+EV501+FB501+FH501+FN501+FT501+FZ501+GF501+GL501+GR501+GX501+HD501+HJ501+HP501</f>
        <v>1300000</v>
      </c>
      <c r="HU501">
        <f>IFERROR(N($J501),0)</f>
        <v>433000</v>
      </c>
      <c r="HW501">
        <f>SUMPRODUCT((MOD(COLUMN($M501:$HR501)-COLUMN($M501),6)=0)*ISNUMBER($M501:$HR501)*($M501:$HR501&gt;=RESUMEN!$C$26)*($M501:$HR501&lt;=RESUMEN!$C$27)*IFERROR(N($N501:$HS501),0))</f>
        <v>433400</v>
      </c>
      <c r="HX501">
        <f>SUMPRODUCT((MOD(COLUMN($M501:$HR501)-COLUMN($M501),6)=0)*ISNUMBER($M501:$HR501)*($M501:$HR501&gt;=RESUMEN!$C$26)*($M501:$HR501&lt;=RESUMEN!$C$27))</f>
        <v>1</v>
      </c>
    </row>
    <row r="502">
      <c r="B502">
        <f>VENTAS!A501</f>
        <v>499</v>
      </c>
      <c r="C502" t="str">
        <f>VENTAS!B501</f>
        <v xml:space="preserve">LC2 - 46 - 6 </v>
      </c>
      <c r="D502" t="str">
        <f>VENTAS!C501</f>
        <v>VENDIDO</v>
      </c>
      <c r="E502">
        <f>VENTAS!D501</f>
        <v>28000000</v>
      </c>
      <c r="F502">
        <f>VENTAS!J501</f>
        <v>17000000</v>
      </c>
      <c r="G502">
        <f>VENTAS!F501</f>
        <v>46169</v>
      </c>
      <c r="H502">
        <f>VENTAS!K501</f>
        <v>30</v>
      </c>
      <c r="I502" t="str">
        <f>VENTAS!M501</f>
        <v>28 DE CADA MES</v>
      </c>
      <c r="J502">
        <f>VENTAS!L501</f>
        <v>566600</v>
      </c>
      <c r="K502">
        <f>IF(N($H502)&lt;1,"",$G502+31)</f>
        <v>46200</v>
      </c>
      <c r="L502">
        <f>IF(K502="","",TODAY()-K502)</f>
        <v>118</v>
      </c>
      <c r="M502">
        <v>46172</v>
      </c>
      <c r="N502">
        <v>1000000</v>
      </c>
      <c r="O502" t="str">
        <f>IF(K502="","SIN ESTADO",IF(M502&lt;&gt;"","PAGA",IF(L502&gt;0,"VENCIDA",IF(L502&gt;=-5,"POR VENCER","AL DÍA"))))</f>
        <v>PAGA</v>
      </c>
      <c r="P502" t="str">
        <v>TRANSFERENCIA</v>
      </c>
      <c r="Q502">
        <f>IF(N($H502)&lt;2,"",IF(K502="","",K502+31))</f>
        <v>46231</v>
      </c>
      <c r="R502">
        <f>IF(Q502="","",TODAY()-Q502)</f>
        <v>87</v>
      </c>
      <c r="S502">
        <v>46184</v>
      </c>
      <c r="T502">
        <v>566000</v>
      </c>
      <c r="U502" t="str">
        <f>IF(Q502="","SIN ESTADO",IF(S502&lt;&gt;"","PAGA",IF(R502&gt;0,"VENCIDA",IF(R502&gt;=-5,"POR VENCER","AL DÍA"))))</f>
        <v>PAGA</v>
      </c>
      <c r="V502" t="str">
        <v>TRANSFERENCIA</v>
      </c>
      <c r="W502">
        <f>IF(N($H502)&lt;3,"",IF(Q502="","",Q502+31))</f>
        <v>46262</v>
      </c>
      <c r="X502">
        <f>IF(W502="","",TODAY()-W502)</f>
        <v>56</v>
      </c>
      <c r="Y502">
        <v>46217</v>
      </c>
      <c r="Z502">
        <v>566000</v>
      </c>
      <c r="AA502" t="str">
        <f>IF(W502="","SIN ESTADO",IF(Y502&lt;&gt;"","PAGA",IF(X502&gt;0,"VENCIDA",IF(X502&gt;=-5,"POR VENCER","AL DÍA"))))</f>
        <v>PAGA</v>
      </c>
      <c r="AB502" t="str">
        <v>TRANSFERENCIA</v>
      </c>
      <c r="AC502">
        <f>IF(N($H502)&lt;4,"",IF(W502="","",W502+31))</f>
        <v>46293</v>
      </c>
      <c r="AD502">
        <f>IF(AC502="","",TODAY()-AC502)</f>
        <v>25</v>
      </c>
      <c r="AE502">
        <v>46246</v>
      </c>
      <c r="AF502">
        <v>2000000</v>
      </c>
      <c r="AG502" t="str">
        <f>IF(AC502="","SIN ESTADO",IF(AE502&lt;&gt;"","PAGA",IF(AD502&gt;0,"VENCIDA",IF(AD502&gt;=-5,"POR VENCER","AL DÍA"))))</f>
        <v>PAGA</v>
      </c>
      <c r="AH502" t="str">
        <v>TRANSFERENCIA</v>
      </c>
      <c r="AI502">
        <f>IF(N($H502)&lt;5,"",IF(AC502="","",AC502+31))</f>
        <v>46324</v>
      </c>
      <c r="AJ502">
        <f>IF(AI502="","",TODAY()-AI502)</f>
        <v>-6</v>
      </c>
      <c r="AK502">
        <v>46258</v>
      </c>
      <c r="AL502">
        <v>566000</v>
      </c>
      <c r="AM502" t="str">
        <f>IF(AI502="","SIN ESTADO",IF(AK502&lt;&gt;"","PAGA",IF(AJ502&gt;0,"VENCIDA",IF(AJ502&gt;=-5,"POR VENCER","AL DÍA"))))</f>
        <v>PAGA</v>
      </c>
      <c r="AN502" t="str">
        <v>TRANSFERENCIA</v>
      </c>
      <c r="AO502">
        <f>IF(N($H502)&lt;6,"",IF(AI502="","",AI502+31))</f>
        <v>46355</v>
      </c>
      <c r="AP502">
        <f>IF(AO502="","",TODAY()-AO502)</f>
        <v>-37</v>
      </c>
      <c r="AQ502">
        <v>46294</v>
      </c>
      <c r="AR502">
        <v>566000</v>
      </c>
      <c r="AS502" t="str">
        <f>IF(AO502="","SIN ESTADO",IF(AQ502&lt;&gt;"","PAGA",IF(AP502&gt;0,"VENCIDA",IF(AP502&gt;=-5,"POR VENCER","AL DÍA"))))</f>
        <v>PAGA</v>
      </c>
      <c r="AT502" t="str">
        <v>TRANSFERENCIA</v>
      </c>
      <c r="AU502">
        <f>IF(N($H502)&lt;7,"",IF(AO502="","",AO502+31))</f>
        <v>46386</v>
      </c>
      <c r="AV502">
        <f>IF(AU502="","",TODAY()-AU502)</f>
        <v>-68</v>
      </c>
      <c r="AW502">
        <v>46301</v>
      </c>
      <c r="AX502">
        <v>217000</v>
      </c>
      <c r="AY502" t="str">
        <f>IF(AU502="","SIN ESTADO",IF(AW502&lt;&gt;"","PAGA",IF(AV502&gt;0,"VENCIDA",IF(AV502&gt;=-5,"POR VENCER","AL DÍA"))))</f>
        <v>PAGA</v>
      </c>
      <c r="AZ502" t="str">
        <v>TRANSFERENCIA</v>
      </c>
      <c r="BA502">
        <f>IF(N($H502)&lt;8,"",IF(AU502="","",AU502+31))</f>
        <v>46417</v>
      </c>
      <c r="BB502">
        <f>IF(BA502="","",TODAY()-BA502)</f>
        <v>-99</v>
      </c>
      <c r="BE502" t="str">
        <f>IF(BA502="","SIN ESTADO",IF(BC502&lt;&gt;"","PAGA",IF(BB502&gt;0,"VENCIDA",IF(BB502&gt;=-5,"POR VENCER","AL DÍA"))))</f>
        <v>AL DÍA</v>
      </c>
      <c r="BG502">
        <f>IF(N($H502)&lt;9,"",IF(BA502="","",BA502+31))</f>
        <v>46448</v>
      </c>
      <c r="BH502">
        <f>IF(BG502="","",TODAY()-BG502)</f>
        <v>-130</v>
      </c>
      <c r="BK502" t="str">
        <f>IF(BG502="","SIN ESTADO",IF(BI502&lt;&gt;"","PAGA",IF(BH502&gt;0,"VENCIDA",IF(BH502&gt;=-5,"POR VENCER","AL DÍA"))))</f>
        <v>AL DÍA</v>
      </c>
      <c r="BM502">
        <f>IF(N($H502)&lt;10,"",IF(BG502="","",BG502+31))</f>
        <v>46479</v>
      </c>
      <c r="BN502">
        <f>IF(BM502="","",TODAY()-BM502)</f>
        <v>-161</v>
      </c>
      <c r="BQ502" t="str">
        <f>IF(BM502="","SIN ESTADO",IF(BO502&lt;&gt;"","PAGA",IF(BN502&gt;0,"VENCIDA",IF(BN502&gt;=-5,"POR VENCER","AL DÍA"))))</f>
        <v>AL DÍA</v>
      </c>
      <c r="BS502">
        <f>IF(N($H502)&lt;11,"",IF(BM502="","",BM502+31))</f>
        <v>46510</v>
      </c>
      <c r="BT502">
        <f>IF(BS502="","",TODAY()-BS502)</f>
        <v>-192</v>
      </c>
      <c r="BW502" t="str">
        <f>IF(BS502="","SIN ESTADO",IF(BU502&lt;&gt;"","PAGA",IF(BT502&gt;0,"VENCIDA",IF(BT502&gt;=-5,"POR VENCER","AL DÍA"))))</f>
        <v>AL DÍA</v>
      </c>
      <c r="BY502">
        <f>IF(N($H502)&lt;12,"",IF(BS502="","",BS502+31))</f>
        <v>46541</v>
      </c>
      <c r="BZ502">
        <f>IF(BY502="","",TODAY()-BY502)</f>
        <v>-223</v>
      </c>
      <c r="CC502" t="str">
        <f>IF(BY502="","SIN ESTADO",IF(CA502&lt;&gt;"","PAGA",IF(BZ502&gt;0,"VENCIDA",IF(BZ502&gt;=-5,"POR VENCER","AL DÍA"))))</f>
        <v>AL DÍA</v>
      </c>
      <c r="CE502">
        <f>IF(N($H502)&lt;13,"",IF(BY502="","",BY502+31))</f>
        <v>46572</v>
      </c>
      <c r="CF502">
        <f>IF(CE502="","",TODAY()-CE502)</f>
        <v>-254</v>
      </c>
      <c r="CI502" t="str">
        <f>IF(CE502="","SIN ESTADO",IF(CG502&lt;&gt;"","PAGA",IF(CF502&gt;0,"VENCIDA",IF(CF502&gt;=-5,"POR VENCER","AL DÍA"))))</f>
        <v>AL DÍA</v>
      </c>
      <c r="CK502">
        <f>IF(N($H502)&lt;14,"",IF(CE502="","",CE502+31))</f>
        <v>46603</v>
      </c>
      <c r="CL502">
        <f>IF(CK502="","",TODAY()-CK502)</f>
        <v>-285</v>
      </c>
      <c r="CO502" t="str">
        <f>IF(CK502="","SIN ESTADO",IF(CM502&lt;&gt;"","PAGA",IF(CL502&gt;0,"VENCIDA",IF(CL502&gt;=-5,"POR VENCER","AL DÍA"))))</f>
        <v>AL DÍA</v>
      </c>
      <c r="CQ502">
        <f>IF(N($H502)&lt;15,"",IF(CK502="","",CK502+31))</f>
        <v>46634</v>
      </c>
      <c r="CR502">
        <f>IF(CQ502="","",TODAY()-CQ502)</f>
        <v>-316</v>
      </c>
      <c r="CU502" t="str">
        <f>IF(CQ502="","SIN ESTADO",IF(CS502&lt;&gt;"","PAGA",IF(CR502&gt;0,"VENCIDA",IF(CR502&gt;=-5,"POR VENCER","AL DÍA"))))</f>
        <v>AL DÍA</v>
      </c>
      <c r="CW502">
        <f>IF(N($H502)&lt;16,"",IF(CQ502="","",CQ502+31))</f>
        <v>46665</v>
      </c>
      <c r="CX502">
        <f>IF(CW502="","",TODAY()-CW502)</f>
        <v>-347</v>
      </c>
      <c r="DA502" t="str">
        <f>IF(CW502="","SIN ESTADO",IF(CY502&lt;&gt;"","PAGA",IF(CX502&gt;0,"VENCIDA",IF(CX502&gt;=-5,"POR VENCER","AL DÍA"))))</f>
        <v>AL DÍA</v>
      </c>
      <c r="DC502">
        <f>IF(N($H502)&lt;17,"",IF(CW502="","",CW502+31))</f>
        <v>46696</v>
      </c>
      <c r="DD502">
        <f>IF(DC502="","",TODAY()-DC502)</f>
        <v>-378</v>
      </c>
      <c r="DG502" t="str">
        <f>IF(DC502="","SIN ESTADO",IF(DE502&lt;&gt;"","PAGA",IF(DD502&gt;0,"VENCIDA",IF(DD502&gt;=-5,"POR VENCER","AL DÍA"))))</f>
        <v>AL DÍA</v>
      </c>
      <c r="DI502">
        <f>IF(N($H502)&lt;18,"",IF(DC502="","",DC502+31))</f>
        <v>46727</v>
      </c>
      <c r="DJ502">
        <f>IF(DI502="","",TODAY()-DI502)</f>
        <v>-409</v>
      </c>
      <c r="DM502" t="str">
        <f>IF(DI502="","SIN ESTADO",IF(DK502&lt;&gt;"","PAGA",IF(DJ502&gt;0,"VENCIDA",IF(DJ502&gt;=-5,"POR VENCER","AL DÍA"))))</f>
        <v>AL DÍA</v>
      </c>
      <c r="DO502">
        <f>IF(N($H502)&lt;19,"",IF(DI502="","",DI502+31))</f>
        <v>46758</v>
      </c>
      <c r="DP502">
        <f>IF(DO502="","",TODAY()-DO502)</f>
        <v>-440</v>
      </c>
      <c r="DS502" t="str">
        <f>IF(DO502="","SIN ESTADO",IF(DQ502&lt;&gt;"","PAGA",IF(DP502&gt;0,"VENCIDA",IF(DP502&gt;=-5,"POR VENCER","AL DÍA"))))</f>
        <v>AL DÍA</v>
      </c>
      <c r="DU502">
        <f>IF(N($H502)&lt;20,"",IF(DO502="","",DO502+31))</f>
        <v>46789</v>
      </c>
      <c r="DV502">
        <f>IF(DU502="","",TODAY()-DU502)</f>
        <v>-471</v>
      </c>
      <c r="DY502" t="str">
        <f>IF(DU502="","SIN ESTADO",IF(DW502&lt;&gt;"","PAGA",IF(DV502&gt;0,"VENCIDA",IF(DV502&gt;=-5,"POR VENCER","AL DÍA"))))</f>
        <v>AL DÍA</v>
      </c>
      <c r="EA502">
        <f>IF(N($H502)&lt;21,"",IF(DU502="","",DU502+31))</f>
        <v>46820</v>
      </c>
      <c r="EB502">
        <f>IF(EA502="","",TODAY()-EA502)</f>
        <v>-502</v>
      </c>
      <c r="EE502" t="str">
        <f>IF(EA502="","SIN ESTADO",IF(EC502&lt;&gt;"","PAGA",IF(EB502&gt;0,"VENCIDA",IF(EB502&gt;=-5,"POR VENCER","AL DÍA"))))</f>
        <v>AL DÍA</v>
      </c>
      <c r="EG502">
        <f>IF(N($H502)&lt;22,"",IF(EA502="","",EA502+31))</f>
        <v>46851</v>
      </c>
      <c r="EH502">
        <f>IF(EG502="","",TODAY()-EG502)</f>
        <v>-533</v>
      </c>
      <c r="EK502" t="str">
        <f>IF(EG502="","SIN ESTADO",IF(EI502&lt;&gt;"","PAGA",IF(EH502&gt;0,"VENCIDA",IF(EH502&gt;=-5,"POR VENCER","AL DÍA"))))</f>
        <v>AL DÍA</v>
      </c>
      <c r="EM502">
        <f>IF(N($H502)&lt;23,"",IF(EG502="","",EG502+31))</f>
        <v>46882</v>
      </c>
      <c r="EN502">
        <f>IF(EM502="","",TODAY()-EM502)</f>
        <v>-564</v>
      </c>
      <c r="EQ502" t="str">
        <f>IF(EM502="","SIN ESTADO",IF(EO502&lt;&gt;"","PAGA",IF(EN502&gt;0,"VENCIDA",IF(EN502&gt;=-5,"POR VENCER","AL DÍA"))))</f>
        <v>AL DÍA</v>
      </c>
      <c r="ES502">
        <f>IF(N($H502)&lt;24,"",IF(EM502="","",EM502+31))</f>
        <v>46913</v>
      </c>
      <c r="ET502">
        <f>IF(ES502="","",TODAY()-ES502)</f>
        <v>-595</v>
      </c>
      <c r="EW502" t="str">
        <f>IF(ES502="","SIN ESTADO",IF(EU502&lt;&gt;"","PAGA",IF(ET502&gt;0,"VENCIDA",IF(ET502&gt;=-5,"POR VENCER","AL DÍA"))))</f>
        <v>AL DÍA</v>
      </c>
      <c r="EY502">
        <f>IF(N($H502)&lt;25,"",IF(ES502="","",ES502+31))</f>
        <v>46944</v>
      </c>
      <c r="EZ502">
        <f>IF(EY502="","",TODAY()-EY502)</f>
        <v>-626</v>
      </c>
      <c r="FC502" t="str">
        <f>IF(EY502="","SIN ESTADO",IF(FA502&lt;&gt;"","PAGA",IF(EZ502&gt;0,"VENCIDA",IF(EZ502&gt;=-5,"POR VENCER","AL DÍA"))))</f>
        <v>AL DÍA</v>
      </c>
      <c r="FE502">
        <f>IF(N($H502)&lt;26,"",IF(EY502="","",EY502+31))</f>
        <v>46975</v>
      </c>
      <c r="FF502">
        <f>IF(FE502="","",TODAY()-FE502)</f>
        <v>-657</v>
      </c>
      <c r="FI502" t="str">
        <f>IF(FE502="","SIN ESTADO",IF(FG502&lt;&gt;"","PAGA",IF(FF502&gt;0,"VENCIDA",IF(FF502&gt;=-5,"POR VENCER","AL DÍA"))))</f>
        <v>AL DÍA</v>
      </c>
      <c r="FK502">
        <f>IF(N($H502)&lt;27,"",IF(FE502="","",FE502+31))</f>
        <v>47006</v>
      </c>
      <c r="FL502">
        <f>IF(FK502="","",TODAY()-FK502)</f>
        <v>-688</v>
      </c>
      <c r="FO502" t="str">
        <f>IF(FK502="","SIN ESTADO",IF(FM502&lt;&gt;"","PAGA",IF(FL502&gt;0,"VENCIDA",IF(FL502&gt;=-5,"POR VENCER","AL DÍA"))))</f>
        <v>AL DÍA</v>
      </c>
      <c r="FQ502">
        <f>IF(N($H502)&lt;28,"",IF(FK502="","",FK502+31))</f>
        <v>47037</v>
      </c>
      <c r="FR502">
        <f>IF(FQ502="","",TODAY()-FQ502)</f>
        <v>-719</v>
      </c>
      <c r="FU502" t="str">
        <f>IF(FQ502="","SIN ESTADO",IF(FS502&lt;&gt;"","PAGA",IF(FR502&gt;0,"VENCIDA",IF(FR502&gt;=-5,"POR VENCER","AL DÍA"))))</f>
        <v>AL DÍA</v>
      </c>
      <c r="FW502">
        <f>IF(N($H502)&lt;29,"",IF(FQ502="","",FQ502+31))</f>
        <v>47068</v>
      </c>
      <c r="FX502">
        <f>IF(FW502="","",TODAY()-FW502)</f>
        <v>-750</v>
      </c>
      <c r="GA502" t="str">
        <f>IF(FW502="","SIN ESTADO",IF(FY502&lt;&gt;"","PAGA",IF(FX502&gt;0,"VENCIDA",IF(FX502&gt;=-5,"POR VENCER","AL DÍA"))))</f>
        <v>AL DÍA</v>
      </c>
      <c r="GC502">
        <f>IF(N($H502)&lt;30,"",IF(FW502="","",FW502+31))</f>
        <v>47099</v>
      </c>
      <c r="GD502">
        <f>IF(GC502="","",TODAY()-GC502)</f>
        <v>-781</v>
      </c>
      <c r="GG502" t="str">
        <f>IF(GC502="","SIN ESTADO",IF(GE502&lt;&gt;"","PAGA",IF(GD502&gt;0,"VENCIDA",IF(GD502&gt;=-5,"POR VENCER","AL DÍA"))))</f>
        <v>AL DÍA</v>
      </c>
      <c r="GI502" t="str">
        <f>IF(N($H502)&lt;31,"",IF(GC502="","",GC502+31))</f>
        <v/>
      </c>
      <c r="GJ502" t="str">
        <f>IF(GI502="","",TODAY()-GI502)</f>
        <v/>
      </c>
      <c r="GM502" t="str">
        <f>IF(GI502="","SIN ESTADO",IF(GK502&lt;&gt;"","PAGA",IF(GJ502&gt;0,"VENCIDA",IF(GJ502&gt;=-5,"POR VENCER","AL DÍA"))))</f>
        <v>SIN ESTADO</v>
      </c>
      <c r="GO502" t="str">
        <f>IF(N($H502)&lt;32,"",IF(GI502="","",GI502+31))</f>
        <v/>
      </c>
      <c r="GP502" t="str">
        <f>IF(GO502="","",TODAY()-GO502)</f>
        <v/>
      </c>
      <c r="GS502" t="str">
        <f>IF(GO502="","SIN ESTADO",IF(GQ502&lt;&gt;"","PAGA",IF(GP502&gt;0,"VENCIDA",IF(GP502&gt;=-5,"POR VENCER","AL DÍA"))))</f>
        <v>SIN ESTADO</v>
      </c>
      <c r="GU502" t="str">
        <f>IF(N($H502)&lt;33,"",IF(GO502="","",GO502+31))</f>
        <v/>
      </c>
      <c r="GV502" t="str">
        <f>IF(GU502="","",TODAY()-GU502)</f>
        <v/>
      </c>
      <c r="GY502" t="str">
        <f>IF(GU502="","SIN ESTADO",IF(GW502&lt;&gt;"","PAGA",IF(GV502&gt;0,"VENCIDA",IF(GV502&gt;=-5,"POR VENCER","AL DÍA"))))</f>
        <v>SIN ESTADO</v>
      </c>
      <c r="HA502" t="str">
        <f>IF(N($H502)&lt;34,"",IF(GU502="","",GU502+31))</f>
        <v/>
      </c>
      <c r="HB502" t="str">
        <f>IF(HA502="","",TODAY()-HA502)</f>
        <v/>
      </c>
      <c r="HE502" t="str">
        <f>IF(HA502="","SIN ESTADO",IF(HC502&lt;&gt;"","PAGA",IF(HB502&gt;0,"VENCIDA",IF(HB502&gt;=-5,"POR VENCER","AL DÍA"))))</f>
        <v>SIN ESTADO</v>
      </c>
      <c r="HG502" t="str">
        <f>IF(N($H502)&lt;35,"",IF(HA502="","",HA502+31))</f>
        <v/>
      </c>
      <c r="HH502" t="str">
        <f>IF(HG502="","",TODAY()-HG502)</f>
        <v/>
      </c>
      <c r="HK502" t="str">
        <f>IF(HG502="","SIN ESTADO",IF(HI502&lt;&gt;"","PAGA",IF(HH502&gt;0,"VENCIDA",IF(HH502&gt;=-5,"POR VENCER","AL DÍA"))))</f>
        <v>SIN ESTADO</v>
      </c>
      <c r="HM502" t="str">
        <f>IF(N($H502)&lt;36,"",IF(HG502="","",HG502+31))</f>
        <v/>
      </c>
      <c r="HN502" t="str">
        <f>IF(HM502="","",TODAY()-HM502)</f>
        <v/>
      </c>
      <c r="HQ502" t="str">
        <f>IF(HM502="","SIN ESTADO",IF(HO502&lt;&gt;"","PAGA",IF(HN502&gt;0,"VENCIDA",IF(HN502&gt;=-5,"POR VENCER","AL DÍA"))))</f>
        <v>SIN ESTADO</v>
      </c>
      <c r="HS502">
        <f>N502+T502+Z502+AF502+AL502+AR502+AX502+BD502+BJ502+BP502+BV502+CB502+CH502+CN502+CT502+CZ502+DF502+DL502+DR502+DX502+ED502+EJ502+EP502+EV502+FB502+FH502+FN502+FT502+FZ502+GF502+GL502+GR502+GX502+HD502+HJ502+HP502</f>
        <v>5481000</v>
      </c>
      <c r="HU502">
        <f>IFERROR(N($J502),0)</f>
        <v>566600</v>
      </c>
      <c r="HW502">
        <f>SUMPRODUCT((MOD(COLUMN($M502:$HR502)-COLUMN($M502),6)=0)*ISNUMBER($M502:$HR502)*($M502:$HR502&gt;=RESUMEN!$C$26)*($M502:$HR502&lt;=RESUMEN!$C$27)*IFERROR(N($N502:$HS502),0))</f>
        <v>2000000</v>
      </c>
      <c r="HX502">
        <f>SUMPRODUCT((MOD(COLUMN($M502:$HR502)-COLUMN($M502),6)=0)*ISNUMBER($M502:$HR502)*($M502:$HR502&gt;=RESUMEN!$C$26)*($M502:$HR502&lt;=RESUMEN!$C$27))</f>
        <v>2</v>
      </c>
    </row>
    <row r="503">
      <c r="B503">
        <f>VENTAS!A502</f>
        <v>500</v>
      </c>
      <c r="C503" t="str">
        <f>VENTAS!B502</f>
        <v xml:space="preserve">LC2 - 47 - 1 </v>
      </c>
      <c r="D503" t="str">
        <f>VENTAS!C502</f>
        <v>VENDIDO</v>
      </c>
      <c r="E503">
        <f>VENTAS!D502</f>
        <v>23733750</v>
      </c>
      <c r="F503">
        <f>VENTAS!J502</f>
        <v>19733750</v>
      </c>
      <c r="G503">
        <f>VENTAS!F502</f>
        <v>46157</v>
      </c>
      <c r="H503">
        <f>VENTAS!K502</f>
        <v>24</v>
      </c>
      <c r="I503" t="str">
        <f>VENTAS!M502</f>
        <v>15 DE CADA MES</v>
      </c>
      <c r="J503">
        <f>VENTAS!L502</f>
        <v>822200</v>
      </c>
      <c r="K503">
        <f>IF(N($H503)&lt;1,"",$G503+31)</f>
        <v>46188</v>
      </c>
      <c r="L503">
        <f>IF(K503="","",TODAY()-K503)</f>
        <v>130</v>
      </c>
      <c r="M503">
        <v>46208</v>
      </c>
      <c r="N503">
        <v>822200</v>
      </c>
      <c r="O503" t="str">
        <f>IF(K503="","SIN ESTADO",IF(M503&lt;&gt;"","PAGA",IF(L503&gt;0,"VENCIDA",IF(L503&gt;=-5,"POR VENCER","AL DÍA"))))</f>
        <v>PAGA</v>
      </c>
      <c r="P503" t="str">
        <v>TRANSFERENCIA</v>
      </c>
      <c r="Q503">
        <f>IF(N($H503)&lt;2,"",IF(K503="","",K503+31))</f>
        <v>46219</v>
      </c>
      <c r="R503">
        <f>IF(Q503="","",TODAY()-Q503)</f>
        <v>99</v>
      </c>
      <c r="S503">
        <v>46242</v>
      </c>
      <c r="T503">
        <v>822200</v>
      </c>
      <c r="U503" t="str">
        <f>IF(Q503="","SIN ESTADO",IF(S503&lt;&gt;"","PAGA",IF(R503&gt;0,"VENCIDA",IF(R503&gt;=-5,"POR VENCER","AL DÍA"))))</f>
        <v>PAGA</v>
      </c>
      <c r="V503" t="str">
        <v>TRANSFERENCIA</v>
      </c>
      <c r="W503">
        <f>IF(N($H503)&lt;3,"",IF(Q503="","",Q503+31))</f>
        <v>46250</v>
      </c>
      <c r="X503">
        <f>IF(W503="","",TODAY()-W503)</f>
        <v>68</v>
      </c>
      <c r="Y503">
        <v>46267</v>
      </c>
      <c r="Z503">
        <v>822200</v>
      </c>
      <c r="AA503" t="str">
        <f>IF(W503="","SIN ESTADO",IF(Y503&lt;&gt;"","PAGA",IF(X503&gt;0,"VENCIDA",IF(X503&gt;=-5,"POR VENCER","AL DÍA"))))</f>
        <v>PAGA</v>
      </c>
      <c r="AB503" t="str">
        <v>TRANSFERENCIA</v>
      </c>
      <c r="AC503">
        <f>IF(N($H503)&lt;4,"",IF(W503="","",W503+31))</f>
        <v>46281</v>
      </c>
      <c r="AD503">
        <f>IF(AC503="","",TODAY()-AC503)</f>
        <v>37</v>
      </c>
      <c r="AE503">
        <v>46298</v>
      </c>
      <c r="AF503">
        <v>822000</v>
      </c>
      <c r="AG503" t="str">
        <f>IF(AC503="","SIN ESTADO",IF(AE503&lt;&gt;"","PAGA",IF(AD503&gt;0,"VENCIDA",IF(AD503&gt;=-5,"POR VENCER","AL DÍA"))))</f>
        <v>PAGA</v>
      </c>
      <c r="AH503" t="str">
        <v>TRANSFERENCIA</v>
      </c>
      <c r="AI503">
        <f>IF(N($H503)&lt;5,"",IF(AC503="","",AC503+31))</f>
        <v>46312</v>
      </c>
      <c r="AJ503">
        <f>IF(AI503="","",TODAY()-AI503)</f>
        <v>6</v>
      </c>
      <c r="AM503" t="str">
        <f>IF(AI503="","SIN ESTADO",IF(AK503&lt;&gt;"","PAGA",IF(AJ503&gt;0,"VENCIDA",IF(AJ503&gt;=-5,"POR VENCER","AL DÍA"))))</f>
        <v>VENCIDA</v>
      </c>
      <c r="AO503">
        <f>IF(N($H503)&lt;6,"",IF(AI503="","",AI503+31))</f>
        <v>46343</v>
      </c>
      <c r="AP503">
        <f>IF(AO503="","",TODAY()-AO503)</f>
        <v>-25</v>
      </c>
      <c r="AS503" t="str">
        <f>IF(AO503="","SIN ESTADO",IF(AQ503&lt;&gt;"","PAGA",IF(AP503&gt;0,"VENCIDA",IF(AP503&gt;=-5,"POR VENCER","AL DÍA"))))</f>
        <v>AL DÍA</v>
      </c>
      <c r="AU503">
        <f>IF(N($H503)&lt;7,"",IF(AO503="","",AO503+31))</f>
        <v>46374</v>
      </c>
      <c r="AV503">
        <f>IF(AU503="","",TODAY()-AU503)</f>
        <v>-56</v>
      </c>
      <c r="AY503" t="str">
        <f>IF(AU503="","SIN ESTADO",IF(AW503&lt;&gt;"","PAGA",IF(AV503&gt;0,"VENCIDA",IF(AV503&gt;=-5,"POR VENCER","AL DÍA"))))</f>
        <v>AL DÍA</v>
      </c>
      <c r="BA503">
        <f>IF(N($H503)&lt;8,"",IF(AU503="","",AU503+31))</f>
        <v>46405</v>
      </c>
      <c r="BB503">
        <f>IF(BA503="","",TODAY()-BA503)</f>
        <v>-87</v>
      </c>
      <c r="BE503" t="str">
        <f>IF(BA503="","SIN ESTADO",IF(BC503&lt;&gt;"","PAGA",IF(BB503&gt;0,"VENCIDA",IF(BB503&gt;=-5,"POR VENCER","AL DÍA"))))</f>
        <v>AL DÍA</v>
      </c>
      <c r="BG503">
        <f>IF(N($H503)&lt;9,"",IF(BA503="","",BA503+31))</f>
        <v>46436</v>
      </c>
      <c r="BH503">
        <f>IF(BG503="","",TODAY()-BG503)</f>
        <v>-118</v>
      </c>
      <c r="BK503" t="str">
        <f>IF(BG503="","SIN ESTADO",IF(BI503&lt;&gt;"","PAGA",IF(BH503&gt;0,"VENCIDA",IF(BH503&gt;=-5,"POR VENCER","AL DÍA"))))</f>
        <v>AL DÍA</v>
      </c>
      <c r="BM503">
        <f>IF(N($H503)&lt;10,"",IF(BG503="","",BG503+31))</f>
        <v>46467</v>
      </c>
      <c r="BN503">
        <f>IF(BM503="","",TODAY()-BM503)</f>
        <v>-149</v>
      </c>
      <c r="BQ503" t="str">
        <f>IF(BM503="","SIN ESTADO",IF(BO503&lt;&gt;"","PAGA",IF(BN503&gt;0,"VENCIDA",IF(BN503&gt;=-5,"POR VENCER","AL DÍA"))))</f>
        <v>AL DÍA</v>
      </c>
      <c r="BS503">
        <f>IF(N($H503)&lt;11,"",IF(BM503="","",BM503+31))</f>
        <v>46498</v>
      </c>
      <c r="BT503">
        <f>IF(BS503="","",TODAY()-BS503)</f>
        <v>-180</v>
      </c>
      <c r="BW503" t="str">
        <f>IF(BS503="","SIN ESTADO",IF(BU503&lt;&gt;"","PAGA",IF(BT503&gt;0,"VENCIDA",IF(BT503&gt;=-5,"POR VENCER","AL DÍA"))))</f>
        <v>AL DÍA</v>
      </c>
      <c r="BY503">
        <f>IF(N($H503)&lt;12,"",IF(BS503="","",BS503+31))</f>
        <v>46529</v>
      </c>
      <c r="BZ503">
        <f>IF(BY503="","",TODAY()-BY503)</f>
        <v>-211</v>
      </c>
      <c r="CC503" t="str">
        <f>IF(BY503="","SIN ESTADO",IF(CA503&lt;&gt;"","PAGA",IF(BZ503&gt;0,"VENCIDA",IF(BZ503&gt;=-5,"POR VENCER","AL DÍA"))))</f>
        <v>AL DÍA</v>
      </c>
      <c r="CE503">
        <f>IF(N($H503)&lt;13,"",IF(BY503="","",BY503+31))</f>
        <v>46560</v>
      </c>
      <c r="CF503">
        <f>IF(CE503="","",TODAY()-CE503)</f>
        <v>-242</v>
      </c>
      <c r="CI503" t="str">
        <f>IF(CE503="","SIN ESTADO",IF(CG503&lt;&gt;"","PAGA",IF(CF503&gt;0,"VENCIDA",IF(CF503&gt;=-5,"POR VENCER","AL DÍA"))))</f>
        <v>AL DÍA</v>
      </c>
      <c r="CK503">
        <f>IF(N($H503)&lt;14,"",IF(CE503="","",CE503+31))</f>
        <v>46591</v>
      </c>
      <c r="CL503">
        <f>IF(CK503="","",TODAY()-CK503)</f>
        <v>-273</v>
      </c>
      <c r="CO503" t="str">
        <f>IF(CK503="","SIN ESTADO",IF(CM503&lt;&gt;"","PAGA",IF(CL503&gt;0,"VENCIDA",IF(CL503&gt;=-5,"POR VENCER","AL DÍA"))))</f>
        <v>AL DÍA</v>
      </c>
      <c r="CQ503">
        <f>IF(N($H503)&lt;15,"",IF(CK503="","",CK503+31))</f>
        <v>46622</v>
      </c>
      <c r="CR503">
        <f>IF(CQ503="","",TODAY()-CQ503)</f>
        <v>-304</v>
      </c>
      <c r="CU503" t="str">
        <f>IF(CQ503="","SIN ESTADO",IF(CS503&lt;&gt;"","PAGA",IF(CR503&gt;0,"VENCIDA",IF(CR503&gt;=-5,"POR VENCER","AL DÍA"))))</f>
        <v>AL DÍA</v>
      </c>
      <c r="CW503">
        <f>IF(N($H503)&lt;16,"",IF(CQ503="","",CQ503+31))</f>
        <v>46653</v>
      </c>
      <c r="CX503">
        <f>IF(CW503="","",TODAY()-CW503)</f>
        <v>-335</v>
      </c>
      <c r="DA503" t="str">
        <f>IF(CW503="","SIN ESTADO",IF(CY503&lt;&gt;"","PAGA",IF(CX503&gt;0,"VENCIDA",IF(CX503&gt;=-5,"POR VENCER","AL DÍA"))))</f>
        <v>AL DÍA</v>
      </c>
      <c r="DC503">
        <f>IF(N($H503)&lt;17,"",IF(CW503="","",CW503+31))</f>
        <v>46684</v>
      </c>
      <c r="DD503">
        <f>IF(DC503="","",TODAY()-DC503)</f>
        <v>-366</v>
      </c>
      <c r="DG503" t="str">
        <f>IF(DC503="","SIN ESTADO",IF(DE503&lt;&gt;"","PAGA",IF(DD503&gt;0,"VENCIDA",IF(DD503&gt;=-5,"POR VENCER","AL DÍA"))))</f>
        <v>AL DÍA</v>
      </c>
      <c r="DI503">
        <f>IF(N($H503)&lt;18,"",IF(DC503="","",DC503+31))</f>
        <v>46715</v>
      </c>
      <c r="DJ503">
        <f>IF(DI503="","",TODAY()-DI503)</f>
        <v>-397</v>
      </c>
      <c r="DM503" t="str">
        <f>IF(DI503="","SIN ESTADO",IF(DK503&lt;&gt;"","PAGA",IF(DJ503&gt;0,"VENCIDA",IF(DJ503&gt;=-5,"POR VENCER","AL DÍA"))))</f>
        <v>AL DÍA</v>
      </c>
      <c r="DO503">
        <f>IF(N($H503)&lt;19,"",IF(DI503="","",DI503+31))</f>
        <v>46746</v>
      </c>
      <c r="DP503">
        <f>IF(DO503="","",TODAY()-DO503)</f>
        <v>-428</v>
      </c>
      <c r="DS503" t="str">
        <f>IF(DO503="","SIN ESTADO",IF(DQ503&lt;&gt;"","PAGA",IF(DP503&gt;0,"VENCIDA",IF(DP503&gt;=-5,"POR VENCER","AL DÍA"))))</f>
        <v>AL DÍA</v>
      </c>
      <c r="DU503">
        <f>IF(N($H503)&lt;20,"",IF(DO503="","",DO503+31))</f>
        <v>46777</v>
      </c>
      <c r="DV503">
        <f>IF(DU503="","",TODAY()-DU503)</f>
        <v>-459</v>
      </c>
      <c r="DY503" t="str">
        <f>IF(DU503="","SIN ESTADO",IF(DW503&lt;&gt;"","PAGA",IF(DV503&gt;0,"VENCIDA",IF(DV503&gt;=-5,"POR VENCER","AL DÍA"))))</f>
        <v>AL DÍA</v>
      </c>
      <c r="EA503">
        <f>IF(N($H503)&lt;21,"",IF(DU503="","",DU503+31))</f>
        <v>46808</v>
      </c>
      <c r="EB503">
        <f>IF(EA503="","",TODAY()-EA503)</f>
        <v>-490</v>
      </c>
      <c r="EE503" t="str">
        <f>IF(EA503="","SIN ESTADO",IF(EC503&lt;&gt;"","PAGA",IF(EB503&gt;0,"VENCIDA",IF(EB503&gt;=-5,"POR VENCER","AL DÍA"))))</f>
        <v>AL DÍA</v>
      </c>
      <c r="EG503">
        <f>IF(N($H503)&lt;22,"",IF(EA503="","",EA503+31))</f>
        <v>46839</v>
      </c>
      <c r="EH503">
        <f>IF(EG503="","",TODAY()-EG503)</f>
        <v>-521</v>
      </c>
      <c r="EK503" t="str">
        <f>IF(EG503="","SIN ESTADO",IF(EI503&lt;&gt;"","PAGA",IF(EH503&gt;0,"VENCIDA",IF(EH503&gt;=-5,"POR VENCER","AL DÍA"))))</f>
        <v>AL DÍA</v>
      </c>
      <c r="EM503">
        <f>IF(N($H503)&lt;23,"",IF(EG503="","",EG503+31))</f>
        <v>46870</v>
      </c>
      <c r="EN503">
        <f>IF(EM503="","",TODAY()-EM503)</f>
        <v>-552</v>
      </c>
      <c r="EQ503" t="str">
        <f>IF(EM503="","SIN ESTADO",IF(EO503&lt;&gt;"","PAGA",IF(EN503&gt;0,"VENCIDA",IF(EN503&gt;=-5,"POR VENCER","AL DÍA"))))</f>
        <v>AL DÍA</v>
      </c>
      <c r="ES503">
        <f>IF(N($H503)&lt;24,"",IF(EM503="","",EM503+31))</f>
        <v>46901</v>
      </c>
      <c r="ET503">
        <f>IF(ES503="","",TODAY()-ES503)</f>
        <v>-583</v>
      </c>
      <c r="EW503" t="str">
        <f>IF(ES503="","SIN ESTADO",IF(EU503&lt;&gt;"","PAGA",IF(ET503&gt;0,"VENCIDA",IF(ET503&gt;=-5,"POR VENCER","AL DÍA"))))</f>
        <v>AL DÍA</v>
      </c>
      <c r="EY503" t="str">
        <f>IF(N($H503)&lt;25,"",IF(ES503="","",ES503+31))</f>
        <v/>
      </c>
      <c r="EZ503" t="str">
        <f>IF(EY503="","",TODAY()-EY503)</f>
        <v/>
      </c>
      <c r="FC503" t="str">
        <f>IF(EY503="","SIN ESTADO",IF(FA503&lt;&gt;"","PAGA",IF(EZ503&gt;0,"VENCIDA",IF(EZ503&gt;=-5,"POR VENCER","AL DÍA"))))</f>
        <v>SIN ESTADO</v>
      </c>
      <c r="FE503" t="str">
        <f>IF(N($H503)&lt;26,"",IF(EY503="","",EY503+31))</f>
        <v/>
      </c>
      <c r="FF503" t="str">
        <f>IF(FE503="","",TODAY()-FE503)</f>
        <v/>
      </c>
      <c r="FI503" t="str">
        <f>IF(FE503="","SIN ESTADO",IF(FG503&lt;&gt;"","PAGA",IF(FF503&gt;0,"VENCIDA",IF(FF503&gt;=-5,"POR VENCER","AL DÍA"))))</f>
        <v>SIN ESTADO</v>
      </c>
      <c r="FK503" t="str">
        <f>IF(N($H503)&lt;27,"",IF(FE503="","",FE503+31))</f>
        <v/>
      </c>
      <c r="FL503" t="str">
        <f>IF(FK503="","",TODAY()-FK503)</f>
        <v/>
      </c>
      <c r="FO503" t="str">
        <f>IF(FK503="","SIN ESTADO",IF(FM503&lt;&gt;"","PAGA",IF(FL503&gt;0,"VENCIDA",IF(FL503&gt;=-5,"POR VENCER","AL DÍA"))))</f>
        <v>SIN ESTADO</v>
      </c>
      <c r="FQ503" t="str">
        <f>IF(N($H503)&lt;28,"",IF(FK503="","",FK503+31))</f>
        <v/>
      </c>
      <c r="FR503" t="str">
        <f>IF(FQ503="","",TODAY()-FQ503)</f>
        <v/>
      </c>
      <c r="FU503" t="str">
        <f>IF(FQ503="","SIN ESTADO",IF(FS503&lt;&gt;"","PAGA",IF(FR503&gt;0,"VENCIDA",IF(FR503&gt;=-5,"POR VENCER","AL DÍA"))))</f>
        <v>SIN ESTADO</v>
      </c>
      <c r="FW503" t="str">
        <f>IF(N($H503)&lt;29,"",IF(FQ503="","",FQ503+31))</f>
        <v/>
      </c>
      <c r="FX503" t="str">
        <f>IF(FW503="","",TODAY()-FW503)</f>
        <v/>
      </c>
      <c r="GA503" t="str">
        <f>IF(FW503="","SIN ESTADO",IF(FY503&lt;&gt;"","PAGA",IF(FX503&gt;0,"VENCIDA",IF(FX503&gt;=-5,"POR VENCER","AL DÍA"))))</f>
        <v>SIN ESTADO</v>
      </c>
      <c r="GC503" t="str">
        <f>IF(N($H503)&lt;30,"",IF(FW503="","",FW503+31))</f>
        <v/>
      </c>
      <c r="GD503" t="str">
        <f>IF(GC503="","",TODAY()-GC503)</f>
        <v/>
      </c>
      <c r="GG503" t="str">
        <f>IF(GC503="","SIN ESTADO",IF(GE503&lt;&gt;"","PAGA",IF(GD503&gt;0,"VENCIDA",IF(GD503&gt;=-5,"POR VENCER","AL DÍA"))))</f>
        <v>SIN ESTADO</v>
      </c>
      <c r="GI503" t="str">
        <f>IF(N($H503)&lt;31,"",IF(GC503="","",GC503+31))</f>
        <v/>
      </c>
      <c r="GJ503" t="str">
        <f>IF(GI503="","",TODAY()-GI503)</f>
        <v/>
      </c>
      <c r="GM503" t="str">
        <f>IF(GI503="","SIN ESTADO",IF(GK503&lt;&gt;"","PAGA",IF(GJ503&gt;0,"VENCIDA",IF(GJ503&gt;=-5,"POR VENCER","AL DÍA"))))</f>
        <v>SIN ESTADO</v>
      </c>
      <c r="GO503" t="str">
        <f>IF(N($H503)&lt;32,"",IF(GI503="","",GI503+31))</f>
        <v/>
      </c>
      <c r="GP503" t="str">
        <f>IF(GO503="","",TODAY()-GO503)</f>
        <v/>
      </c>
      <c r="GS503" t="str">
        <f>IF(GO503="","SIN ESTADO",IF(GQ503&lt;&gt;"","PAGA",IF(GP503&gt;0,"VENCIDA",IF(GP503&gt;=-5,"POR VENCER","AL DÍA"))))</f>
        <v>SIN ESTADO</v>
      </c>
      <c r="GU503" t="str">
        <f>IF(N($H503)&lt;33,"",IF(GO503="","",GO503+31))</f>
        <v/>
      </c>
      <c r="GV503" t="str">
        <f>IF(GU503="","",TODAY()-GU503)</f>
        <v/>
      </c>
      <c r="GY503" t="str">
        <f>IF(GU503="","SIN ESTADO",IF(GW503&lt;&gt;"","PAGA",IF(GV503&gt;0,"VENCIDA",IF(GV503&gt;=-5,"POR VENCER","AL DÍA"))))</f>
        <v>SIN ESTADO</v>
      </c>
      <c r="HA503" t="str">
        <f>IF(N($H503)&lt;34,"",IF(GU503="","",GU503+31))</f>
        <v/>
      </c>
      <c r="HB503" t="str">
        <f>IF(HA503="","",TODAY()-HA503)</f>
        <v/>
      </c>
      <c r="HE503" t="str">
        <f>IF(HA503="","SIN ESTADO",IF(HC503&lt;&gt;"","PAGA",IF(HB503&gt;0,"VENCIDA",IF(HB503&gt;=-5,"POR VENCER","AL DÍA"))))</f>
        <v>SIN ESTADO</v>
      </c>
      <c r="HG503" t="str">
        <f>IF(N($H503)&lt;35,"",IF(HA503="","",HA503+31))</f>
        <v/>
      </c>
      <c r="HH503" t="str">
        <f>IF(HG503="","",TODAY()-HG503)</f>
        <v/>
      </c>
      <c r="HK503" t="str">
        <f>IF(HG503="","SIN ESTADO",IF(HI503&lt;&gt;"","PAGA",IF(HH503&gt;0,"VENCIDA",IF(HH503&gt;=-5,"POR VENCER","AL DÍA"))))</f>
        <v>SIN ESTADO</v>
      </c>
      <c r="HM503" t="str">
        <f>IF(N($H503)&lt;36,"",IF(HG503="","",HG503+31))</f>
        <v/>
      </c>
      <c r="HN503" t="str">
        <f>IF(HM503="","",TODAY()-HM503)</f>
        <v/>
      </c>
      <c r="HQ503" t="str">
        <f>IF(HM503="","SIN ESTADO",IF(HO503&lt;&gt;"","PAGA",IF(HN503&gt;0,"VENCIDA",IF(HN503&gt;=-5,"POR VENCER","AL DÍA"))))</f>
        <v>SIN ESTADO</v>
      </c>
      <c r="HS503">
        <f>N503+T503+Z503+AF503+AL503+AR503+AX503+BD503+BJ503+BP503+BV503+CB503+CH503+CN503+CT503+CZ503+DF503+DL503+DR503+DX503+ED503+EJ503+EP503+EV503+FB503+FH503+FN503+FT503+FZ503+GF503+GL503+GR503+GX503+HD503+HJ503+HP503</f>
        <v>3288600</v>
      </c>
      <c r="HU503">
        <f>IFERROR(N($J503),0)</f>
        <v>822200</v>
      </c>
      <c r="HW503">
        <f>SUMPRODUCT((MOD(COLUMN($M503:$HR503)-COLUMN($M503),6)=0)*ISNUMBER($M503:$HR503)*($M503:$HR503&gt;=RESUMEN!$C$26)*($M503:$HR503&lt;=RESUMEN!$C$27)*IFERROR(N($N503:$HS503),0))</f>
        <v>822200</v>
      </c>
      <c r="HX503">
        <f>SUMPRODUCT((MOD(COLUMN($M503:$HR503)-COLUMN($M503),6)=0)*ISNUMBER($M503:$HR503)*($M503:$HR503&gt;=RESUMEN!$C$26)*($M503:$HR503&lt;=RESUMEN!$C$27))</f>
        <v>1</v>
      </c>
    </row>
    <row r="504">
      <c r="B504">
        <f>VENTAS!A503</f>
        <v>501</v>
      </c>
      <c r="C504" t="str">
        <f>VENTAS!B503</f>
        <v xml:space="preserve">LC2 - 47 - 2 </v>
      </c>
      <c r="D504" t="str">
        <f>VENTAS!C503</f>
        <v>VENDIDO</v>
      </c>
      <c r="E504">
        <f>VENTAS!D503</f>
        <v>18791500</v>
      </c>
      <c r="F504">
        <f>VENTAS!J503</f>
        <v>11791500</v>
      </c>
      <c r="G504">
        <f>VENTAS!F503</f>
        <v>46128</v>
      </c>
      <c r="H504">
        <f>VENTAS!K503</f>
        <v>24</v>
      </c>
      <c r="I504" t="str">
        <f>VENTAS!M503</f>
        <v>16 DE CADA MES</v>
      </c>
      <c r="J504">
        <f>VENTAS!L503</f>
        <v>491400</v>
      </c>
      <c r="K504">
        <f>IF(N($H504)&lt;1,"",$G504+31)</f>
        <v>46159</v>
      </c>
      <c r="L504">
        <f>IF(K504="","",TODAY()-K504)</f>
        <v>159</v>
      </c>
      <c r="M504">
        <v>46155</v>
      </c>
      <c r="N504">
        <v>491400</v>
      </c>
      <c r="O504" t="str">
        <f>IF(K504="","SIN ESTADO",IF(M504&lt;&gt;"","PAGA",IF(L504&gt;0,"VENCIDA",IF(L504&gt;=-5,"POR VENCER","AL DÍA"))))</f>
        <v>PAGA</v>
      </c>
      <c r="P504" t="str">
        <v>TRANSFERENCIA</v>
      </c>
      <c r="Q504">
        <f>IF(N($H504)&lt;2,"",IF(K504="","",K504+31))</f>
        <v>46190</v>
      </c>
      <c r="R504">
        <f>IF(Q504="","",TODAY()-Q504)</f>
        <v>128</v>
      </c>
      <c r="S504">
        <v>46192</v>
      </c>
      <c r="T504">
        <v>491400</v>
      </c>
      <c r="U504" t="str">
        <f>IF(Q504="","SIN ESTADO",IF(S504&lt;&gt;"","PAGA",IF(R504&gt;0,"VENCIDA",IF(R504&gt;=-5,"POR VENCER","AL DÍA"))))</f>
        <v>PAGA</v>
      </c>
      <c r="V504" t="str">
        <v>TRANSFERENCIA</v>
      </c>
      <c r="W504">
        <f>IF(N($H504)&lt;3,"",IF(Q504="","",Q504+31))</f>
        <v>46221</v>
      </c>
      <c r="X504">
        <f>IF(W504="","",TODAY()-W504)</f>
        <v>97</v>
      </c>
      <c r="Y504">
        <v>46207</v>
      </c>
      <c r="Z504">
        <v>500000</v>
      </c>
      <c r="AA504" t="str">
        <f>IF(W504="","SIN ESTADO",IF(Y504&lt;&gt;"","PAGA",IF(X504&gt;0,"VENCIDA",IF(X504&gt;=-5,"POR VENCER","AL DÍA"))))</f>
        <v>PAGA</v>
      </c>
      <c r="AB504" t="str">
        <v>TRANSFERENCIA</v>
      </c>
      <c r="AC504">
        <f>IF(N($H504)&lt;4,"",IF(W504="","",W504+31))</f>
        <v>46252</v>
      </c>
      <c r="AD504">
        <f>IF(AC504="","",TODAY()-AC504)</f>
        <v>66</v>
      </c>
      <c r="AE504">
        <v>46258</v>
      </c>
      <c r="AF504">
        <v>493000</v>
      </c>
      <c r="AG504" t="str">
        <f>IF(AC504="","SIN ESTADO",IF(AE504&lt;&gt;"","PAGA",IF(AD504&gt;0,"VENCIDA",IF(AD504&gt;=-5,"POR VENCER","AL DÍA"))))</f>
        <v>PAGA</v>
      </c>
      <c r="AH504" t="str">
        <v>TRANSFERENCIA</v>
      </c>
      <c r="AI504">
        <f>IF(N($H504)&lt;5,"",IF(AC504="","",AC504+31))</f>
        <v>46283</v>
      </c>
      <c r="AJ504">
        <f>IF(AI504="","",TODAY()-AI504)</f>
        <v>35</v>
      </c>
      <c r="AK504">
        <v>46267</v>
      </c>
      <c r="AL504">
        <v>822200</v>
      </c>
      <c r="AM504" t="str">
        <f>IF(AI504="","SIN ESTADO",IF(AK504&lt;&gt;"","PAGA",IF(AJ504&gt;0,"VENCIDA",IF(AJ504&gt;=-5,"POR VENCER","AL DÍA"))))</f>
        <v>PAGA</v>
      </c>
      <c r="AN504" t="str">
        <v>TRANSFERENCIA</v>
      </c>
      <c r="AO504">
        <f>IF(N($H504)&lt;6,"",IF(AI504="","",AI504+31))</f>
        <v>46314</v>
      </c>
      <c r="AP504">
        <f>IF(AO504="","",TODAY()-AO504)</f>
        <v>4</v>
      </c>
      <c r="AQ504">
        <v>46315</v>
      </c>
      <c r="AR504">
        <v>1000000</v>
      </c>
      <c r="AS504" t="str">
        <f>IF(AO504="","SIN ESTADO",IF(AQ504&lt;&gt;"","PAGA",IF(AP504&gt;0,"VENCIDA",IF(AP504&gt;=-5,"POR VENCER","AL DÍA"))))</f>
        <v>PAGA</v>
      </c>
      <c r="AT504" t="str">
        <v>TRANSFERENCIA</v>
      </c>
      <c r="AU504">
        <f>IF(N($H504)&lt;7,"",IF(AO504="","",AO504+31))</f>
        <v>46345</v>
      </c>
      <c r="AV504">
        <f>IF(AU504="","",TODAY()-AU504)</f>
        <v>-27</v>
      </c>
      <c r="AY504" t="str">
        <f>IF(AU504="","SIN ESTADO",IF(AW504&lt;&gt;"","PAGA",IF(AV504&gt;0,"VENCIDA",IF(AV504&gt;=-5,"POR VENCER","AL DÍA"))))</f>
        <v>AL DÍA</v>
      </c>
      <c r="BA504">
        <f>IF(N($H504)&lt;8,"",IF(AU504="","",AU504+31))</f>
        <v>46376</v>
      </c>
      <c r="BB504">
        <f>IF(BA504="","",TODAY()-BA504)</f>
        <v>-58</v>
      </c>
      <c r="BE504" t="str">
        <f>IF(BA504="","SIN ESTADO",IF(BC504&lt;&gt;"","PAGA",IF(BB504&gt;0,"VENCIDA",IF(BB504&gt;=-5,"POR VENCER","AL DÍA"))))</f>
        <v>AL DÍA</v>
      </c>
      <c r="BG504">
        <f>IF(N($H504)&lt;9,"",IF(BA504="","",BA504+31))</f>
        <v>46407</v>
      </c>
      <c r="BH504">
        <f>IF(BG504="","",TODAY()-BG504)</f>
        <v>-89</v>
      </c>
      <c r="BK504" t="str">
        <f>IF(BG504="","SIN ESTADO",IF(BI504&lt;&gt;"","PAGA",IF(BH504&gt;0,"VENCIDA",IF(BH504&gt;=-5,"POR VENCER","AL DÍA"))))</f>
        <v>AL DÍA</v>
      </c>
      <c r="BM504">
        <f>IF(N($H504)&lt;10,"",IF(BG504="","",BG504+31))</f>
        <v>46438</v>
      </c>
      <c r="BN504">
        <f>IF(BM504="","",TODAY()-BM504)</f>
        <v>-120</v>
      </c>
      <c r="BQ504" t="str">
        <f>IF(BM504="","SIN ESTADO",IF(BO504&lt;&gt;"","PAGA",IF(BN504&gt;0,"VENCIDA",IF(BN504&gt;=-5,"POR VENCER","AL DÍA"))))</f>
        <v>AL DÍA</v>
      </c>
      <c r="BS504">
        <f>IF(N($H504)&lt;11,"",IF(BM504="","",BM504+31))</f>
        <v>46469</v>
      </c>
      <c r="BT504">
        <f>IF(BS504="","",TODAY()-BS504)</f>
        <v>-151</v>
      </c>
      <c r="BW504" t="str">
        <f>IF(BS504="","SIN ESTADO",IF(BU504&lt;&gt;"","PAGA",IF(BT504&gt;0,"VENCIDA",IF(BT504&gt;=-5,"POR VENCER","AL DÍA"))))</f>
        <v>AL DÍA</v>
      </c>
      <c r="BY504">
        <f>IF(N($H504)&lt;12,"",IF(BS504="","",BS504+31))</f>
        <v>46500</v>
      </c>
      <c r="BZ504">
        <f>IF(BY504="","",TODAY()-BY504)</f>
        <v>-182</v>
      </c>
      <c r="CC504" t="str">
        <f>IF(BY504="","SIN ESTADO",IF(CA504&lt;&gt;"","PAGA",IF(BZ504&gt;0,"VENCIDA",IF(BZ504&gt;=-5,"POR VENCER","AL DÍA"))))</f>
        <v>AL DÍA</v>
      </c>
      <c r="CE504">
        <f>IF(N($H504)&lt;13,"",IF(BY504="","",BY504+31))</f>
        <v>46531</v>
      </c>
      <c r="CF504">
        <f>IF(CE504="","",TODAY()-CE504)</f>
        <v>-213</v>
      </c>
      <c r="CI504" t="str">
        <f>IF(CE504="","SIN ESTADO",IF(CG504&lt;&gt;"","PAGA",IF(CF504&gt;0,"VENCIDA",IF(CF504&gt;=-5,"POR VENCER","AL DÍA"))))</f>
        <v>AL DÍA</v>
      </c>
      <c r="CK504">
        <f>IF(N($H504)&lt;14,"",IF(CE504="","",CE504+31))</f>
        <v>46562</v>
      </c>
      <c r="CL504">
        <f>IF(CK504="","",TODAY()-CK504)</f>
        <v>-244</v>
      </c>
      <c r="CO504" t="str">
        <f>IF(CK504="","SIN ESTADO",IF(CM504&lt;&gt;"","PAGA",IF(CL504&gt;0,"VENCIDA",IF(CL504&gt;=-5,"POR VENCER","AL DÍA"))))</f>
        <v>AL DÍA</v>
      </c>
      <c r="CQ504">
        <f>IF(N($H504)&lt;15,"",IF(CK504="","",CK504+31))</f>
        <v>46593</v>
      </c>
      <c r="CR504">
        <f>IF(CQ504="","",TODAY()-CQ504)</f>
        <v>-275</v>
      </c>
      <c r="CU504" t="str">
        <f>IF(CQ504="","SIN ESTADO",IF(CS504&lt;&gt;"","PAGA",IF(CR504&gt;0,"VENCIDA",IF(CR504&gt;=-5,"POR VENCER","AL DÍA"))))</f>
        <v>AL DÍA</v>
      </c>
      <c r="CW504">
        <f>IF(N($H504)&lt;16,"",IF(CQ504="","",CQ504+31))</f>
        <v>46624</v>
      </c>
      <c r="CX504">
        <f>IF(CW504="","",TODAY()-CW504)</f>
        <v>-306</v>
      </c>
      <c r="DA504" t="str">
        <f>IF(CW504="","SIN ESTADO",IF(CY504&lt;&gt;"","PAGA",IF(CX504&gt;0,"VENCIDA",IF(CX504&gt;=-5,"POR VENCER","AL DÍA"))))</f>
        <v>AL DÍA</v>
      </c>
      <c r="DC504">
        <f>IF(N($H504)&lt;17,"",IF(CW504="","",CW504+31))</f>
        <v>46655</v>
      </c>
      <c r="DD504">
        <f>IF(DC504="","",TODAY()-DC504)</f>
        <v>-337</v>
      </c>
      <c r="DG504" t="str">
        <f>IF(DC504="","SIN ESTADO",IF(DE504&lt;&gt;"","PAGA",IF(DD504&gt;0,"VENCIDA",IF(DD504&gt;=-5,"POR VENCER","AL DÍA"))))</f>
        <v>AL DÍA</v>
      </c>
      <c r="DI504">
        <f>IF(N($H504)&lt;18,"",IF(DC504="","",DC504+31))</f>
        <v>46686</v>
      </c>
      <c r="DJ504">
        <f>IF(DI504="","",TODAY()-DI504)</f>
        <v>-368</v>
      </c>
      <c r="DM504" t="str">
        <f>IF(DI504="","SIN ESTADO",IF(DK504&lt;&gt;"","PAGA",IF(DJ504&gt;0,"VENCIDA",IF(DJ504&gt;=-5,"POR VENCER","AL DÍA"))))</f>
        <v>AL DÍA</v>
      </c>
      <c r="DO504">
        <f>IF(N($H504)&lt;19,"",IF(DI504="","",DI504+31))</f>
        <v>46717</v>
      </c>
      <c r="DP504">
        <f>IF(DO504="","",TODAY()-DO504)</f>
        <v>-399</v>
      </c>
      <c r="DS504" t="str">
        <f>IF(DO504="","SIN ESTADO",IF(DQ504&lt;&gt;"","PAGA",IF(DP504&gt;0,"VENCIDA",IF(DP504&gt;=-5,"POR VENCER","AL DÍA"))))</f>
        <v>AL DÍA</v>
      </c>
      <c r="DU504">
        <f>IF(N($H504)&lt;20,"",IF(DO504="","",DO504+31))</f>
        <v>46748</v>
      </c>
      <c r="DV504">
        <f>IF(DU504="","",TODAY()-DU504)</f>
        <v>-430</v>
      </c>
      <c r="DY504" t="str">
        <f>IF(DU504="","SIN ESTADO",IF(DW504&lt;&gt;"","PAGA",IF(DV504&gt;0,"VENCIDA",IF(DV504&gt;=-5,"POR VENCER","AL DÍA"))))</f>
        <v>AL DÍA</v>
      </c>
      <c r="EA504">
        <f>IF(N($H504)&lt;21,"",IF(DU504="","",DU504+31))</f>
        <v>46779</v>
      </c>
      <c r="EB504">
        <f>IF(EA504="","",TODAY()-EA504)</f>
        <v>-461</v>
      </c>
      <c r="EE504" t="str">
        <f>IF(EA504="","SIN ESTADO",IF(EC504&lt;&gt;"","PAGA",IF(EB504&gt;0,"VENCIDA",IF(EB504&gt;=-5,"POR VENCER","AL DÍA"))))</f>
        <v>AL DÍA</v>
      </c>
      <c r="EG504">
        <f>IF(N($H504)&lt;22,"",IF(EA504="","",EA504+31))</f>
        <v>46810</v>
      </c>
      <c r="EH504">
        <f>IF(EG504="","",TODAY()-EG504)</f>
        <v>-492</v>
      </c>
      <c r="EK504" t="str">
        <f>IF(EG504="","SIN ESTADO",IF(EI504&lt;&gt;"","PAGA",IF(EH504&gt;0,"VENCIDA",IF(EH504&gt;=-5,"POR VENCER","AL DÍA"))))</f>
        <v>AL DÍA</v>
      </c>
      <c r="EM504">
        <f>IF(N($H504)&lt;23,"",IF(EG504="","",EG504+31))</f>
        <v>46841</v>
      </c>
      <c r="EN504">
        <f>IF(EM504="","",TODAY()-EM504)</f>
        <v>-523</v>
      </c>
      <c r="EQ504" t="str">
        <f>IF(EM504="","SIN ESTADO",IF(EO504&lt;&gt;"","PAGA",IF(EN504&gt;0,"VENCIDA",IF(EN504&gt;=-5,"POR VENCER","AL DÍA"))))</f>
        <v>AL DÍA</v>
      </c>
      <c r="ES504">
        <f>IF(N($H504)&lt;24,"",IF(EM504="","",EM504+31))</f>
        <v>46872</v>
      </c>
      <c r="ET504">
        <f>IF(ES504="","",TODAY()-ES504)</f>
        <v>-554</v>
      </c>
      <c r="EW504" t="str">
        <f>IF(ES504="","SIN ESTADO",IF(EU504&lt;&gt;"","PAGA",IF(ET504&gt;0,"VENCIDA",IF(ET504&gt;=-5,"POR VENCER","AL DÍA"))))</f>
        <v>AL DÍA</v>
      </c>
      <c r="EY504" t="str">
        <f>IF(N($H504)&lt;25,"",IF(ES504="","",ES504+31))</f>
        <v/>
      </c>
      <c r="EZ504" t="str">
        <f>IF(EY504="","",TODAY()-EY504)</f>
        <v/>
      </c>
      <c r="FC504" t="str">
        <f>IF(EY504="","SIN ESTADO",IF(FA504&lt;&gt;"","PAGA",IF(EZ504&gt;0,"VENCIDA",IF(EZ504&gt;=-5,"POR VENCER","AL DÍA"))))</f>
        <v>SIN ESTADO</v>
      </c>
      <c r="FE504" t="str">
        <f>IF(N($H504)&lt;26,"",IF(EY504="","",EY504+31))</f>
        <v/>
      </c>
      <c r="FF504" t="str">
        <f>IF(FE504="","",TODAY()-FE504)</f>
        <v/>
      </c>
      <c r="FI504" t="str">
        <f>IF(FE504="","SIN ESTADO",IF(FG504&lt;&gt;"","PAGA",IF(FF504&gt;0,"VENCIDA",IF(FF504&gt;=-5,"POR VENCER","AL DÍA"))))</f>
        <v>SIN ESTADO</v>
      </c>
      <c r="FK504" t="str">
        <f>IF(N($H504)&lt;27,"",IF(FE504="","",FE504+31))</f>
        <v/>
      </c>
      <c r="FL504" t="str">
        <f>IF(FK504="","",TODAY()-FK504)</f>
        <v/>
      </c>
      <c r="FO504" t="str">
        <f>IF(FK504="","SIN ESTADO",IF(FM504&lt;&gt;"","PAGA",IF(FL504&gt;0,"VENCIDA",IF(FL504&gt;=-5,"POR VENCER","AL DÍA"))))</f>
        <v>SIN ESTADO</v>
      </c>
      <c r="FQ504" t="str">
        <f>IF(N($H504)&lt;28,"",IF(FK504="","",FK504+31))</f>
        <v/>
      </c>
      <c r="FR504" t="str">
        <f>IF(FQ504="","",TODAY()-FQ504)</f>
        <v/>
      </c>
      <c r="FU504" t="str">
        <f>IF(FQ504="","SIN ESTADO",IF(FS504&lt;&gt;"","PAGA",IF(FR504&gt;0,"VENCIDA",IF(FR504&gt;=-5,"POR VENCER","AL DÍA"))))</f>
        <v>SIN ESTADO</v>
      </c>
      <c r="FW504" t="str">
        <f>IF(N($H504)&lt;29,"",IF(FQ504="","",FQ504+31))</f>
        <v/>
      </c>
      <c r="FX504" t="str">
        <f>IF(FW504="","",TODAY()-FW504)</f>
        <v/>
      </c>
      <c r="GA504" t="str">
        <f>IF(FW504="","SIN ESTADO",IF(FY504&lt;&gt;"","PAGA",IF(FX504&gt;0,"VENCIDA",IF(FX504&gt;=-5,"POR VENCER","AL DÍA"))))</f>
        <v>SIN ESTADO</v>
      </c>
      <c r="GC504" t="str">
        <f>IF(N($H504)&lt;30,"",IF(FW504="","",FW504+31))</f>
        <v/>
      </c>
      <c r="GD504" t="str">
        <f>IF(GC504="","",TODAY()-GC504)</f>
        <v/>
      </c>
      <c r="GG504" t="str">
        <f>IF(GC504="","SIN ESTADO",IF(GE504&lt;&gt;"","PAGA",IF(GD504&gt;0,"VENCIDA",IF(GD504&gt;=-5,"POR VENCER","AL DÍA"))))</f>
        <v>SIN ESTADO</v>
      </c>
      <c r="GI504" t="str">
        <f>IF(N($H504)&lt;31,"",IF(GC504="","",GC504+31))</f>
        <v/>
      </c>
      <c r="GJ504" t="str">
        <f>IF(GI504="","",TODAY()-GI504)</f>
        <v/>
      </c>
      <c r="GM504" t="str">
        <f>IF(GI504="","SIN ESTADO",IF(GK504&lt;&gt;"","PAGA",IF(GJ504&gt;0,"VENCIDA",IF(GJ504&gt;=-5,"POR VENCER","AL DÍA"))))</f>
        <v>SIN ESTADO</v>
      </c>
      <c r="GO504" t="str">
        <f>IF(N($H504)&lt;32,"",IF(GI504="","",GI504+31))</f>
        <v/>
      </c>
      <c r="GP504" t="str">
        <f>IF(GO504="","",TODAY()-GO504)</f>
        <v/>
      </c>
      <c r="GS504" t="str">
        <f>IF(GO504="","SIN ESTADO",IF(GQ504&lt;&gt;"","PAGA",IF(GP504&gt;0,"VENCIDA",IF(GP504&gt;=-5,"POR VENCER","AL DÍA"))))</f>
        <v>SIN ESTADO</v>
      </c>
      <c r="GU504" t="str">
        <f>IF(N($H504)&lt;33,"",IF(GO504="","",GO504+31))</f>
        <v/>
      </c>
      <c r="GV504" t="str">
        <f>IF(GU504="","",TODAY()-GU504)</f>
        <v/>
      </c>
      <c r="GY504" t="str">
        <f>IF(GU504="","SIN ESTADO",IF(GW504&lt;&gt;"","PAGA",IF(GV504&gt;0,"VENCIDA",IF(GV504&gt;=-5,"POR VENCER","AL DÍA"))))</f>
        <v>SIN ESTADO</v>
      </c>
      <c r="HA504" t="str">
        <f>IF(N($H504)&lt;34,"",IF(GU504="","",GU504+31))</f>
        <v/>
      </c>
      <c r="HB504" t="str">
        <f>IF(HA504="","",TODAY()-HA504)</f>
        <v/>
      </c>
      <c r="HE504" t="str">
        <f>IF(HA504="","SIN ESTADO",IF(HC504&lt;&gt;"","PAGA",IF(HB504&gt;0,"VENCIDA",IF(HB504&gt;=-5,"POR VENCER","AL DÍA"))))</f>
        <v>SIN ESTADO</v>
      </c>
      <c r="HG504" t="str">
        <f>IF(N($H504)&lt;35,"",IF(HA504="","",HA504+31))</f>
        <v/>
      </c>
      <c r="HH504" t="str">
        <f>IF(HG504="","",TODAY()-HG504)</f>
        <v/>
      </c>
      <c r="HK504" t="str">
        <f>IF(HG504="","SIN ESTADO",IF(HI504&lt;&gt;"","PAGA",IF(HH504&gt;0,"VENCIDA",IF(HH504&gt;=-5,"POR VENCER","AL DÍA"))))</f>
        <v>SIN ESTADO</v>
      </c>
      <c r="HM504" t="str">
        <f>IF(N($H504)&lt;36,"",IF(HG504="","",HG504+31))</f>
        <v/>
      </c>
      <c r="HN504" t="str">
        <f>IF(HM504="","",TODAY()-HM504)</f>
        <v/>
      </c>
      <c r="HQ504" t="str">
        <f>IF(HM504="","SIN ESTADO",IF(HO504&lt;&gt;"","PAGA",IF(HN504&gt;0,"VENCIDA",IF(HN504&gt;=-5,"POR VENCER","AL DÍA"))))</f>
        <v>SIN ESTADO</v>
      </c>
      <c r="HS504">
        <f>N504+T504+Z504+AF504+AL504+AR504+AX504+BD504+BJ504+BP504+BV504+CB504+CH504+CN504+CT504+CZ504+DF504+DL504+DR504+DX504+ED504+EJ504+EP504+EV504+FB504+FH504+FN504+FT504+FZ504+GF504+GL504+GR504+GX504+HD504+HJ504+HP504</f>
        <v>3798000</v>
      </c>
      <c r="HU504">
        <f>IFERROR(N($J504),0)</f>
        <v>491400</v>
      </c>
      <c r="HW504">
        <f>SUMPRODUCT((MOD(COLUMN($M504:$HR504)-COLUMN($M504),6)=0)*ISNUMBER($M504:$HR504)*($M504:$HR504&gt;=RESUMEN!$C$26)*($M504:$HR504&lt;=RESUMEN!$C$27)*IFERROR(N($N504:$HS504),0))</f>
        <v>491400</v>
      </c>
      <c r="HX504">
        <f>SUMPRODUCT((MOD(COLUMN($M504:$HR504)-COLUMN($M504),6)=0)*ISNUMBER($M504:$HR504)*($M504:$HR504&gt;=RESUMEN!$C$26)*($M504:$HR504&lt;=RESUMEN!$C$27))</f>
        <v>1</v>
      </c>
    </row>
    <row r="505">
      <c r="B505">
        <f>VENTAS!A504</f>
        <v>502</v>
      </c>
      <c r="C505" t="str">
        <f>VENTAS!B504</f>
        <v xml:space="preserve">LC2 - 47 - 3 </v>
      </c>
      <c r="D505" t="str">
        <f>VENTAS!C504</f>
        <v>VENDIDO</v>
      </c>
      <c r="E505">
        <f>VENTAS!D504</f>
        <v>18791500</v>
      </c>
      <c r="F505">
        <f>VENTAS!J504</f>
        <v>16291500</v>
      </c>
      <c r="G505">
        <f>VENTAS!F504</f>
        <v>46224</v>
      </c>
      <c r="H505">
        <f>VENTAS!K504</f>
        <v>24</v>
      </c>
      <c r="I505" t="str">
        <f>VENTAS!M504</f>
        <v>22 DE CADA MES</v>
      </c>
      <c r="J505">
        <f>VENTAS!L504</f>
        <v>678800</v>
      </c>
      <c r="K505">
        <f>IF(N($H505)&lt;1,"",$G505+31)</f>
        <v>46255</v>
      </c>
      <c r="L505">
        <f>IF(K505="","",TODAY()-K505)</f>
        <v>63</v>
      </c>
      <c r="O505" t="str">
        <f>IF(K505="","SIN ESTADO",IF(M505&lt;&gt;"","PAGA",IF(L505&gt;0,"VENCIDA",IF(L505&gt;=-5,"POR VENCER","AL DÍA"))))</f>
        <v>VENCIDA</v>
      </c>
      <c r="Q505">
        <f>IF(N($H505)&lt;2,"",IF(K505="","",K505+31))</f>
        <v>46286</v>
      </c>
      <c r="R505">
        <f>IF(Q505="","",TODAY()-Q505)</f>
        <v>32</v>
      </c>
      <c r="U505" t="str">
        <f>IF(Q505="","SIN ESTADO",IF(S505&lt;&gt;"","PAGA",IF(R505&gt;0,"VENCIDA",IF(R505&gt;=-5,"POR VENCER","AL DÍA"))))</f>
        <v>VENCIDA</v>
      </c>
      <c r="W505">
        <f>IF(N($H505)&lt;3,"",IF(Q505="","",Q505+31))</f>
        <v>46317</v>
      </c>
      <c r="X505">
        <f>IF(W505="","",TODAY()-W505)</f>
        <v>1</v>
      </c>
      <c r="AA505" t="str">
        <f>IF(W505="","SIN ESTADO",IF(Y505&lt;&gt;"","PAGA",IF(X505&gt;0,"VENCIDA",IF(X505&gt;=-5,"POR VENCER","AL DÍA"))))</f>
        <v>VENCIDA</v>
      </c>
      <c r="AC505">
        <f>IF(N($H505)&lt;4,"",IF(W505="","",W505+31))</f>
        <v>46348</v>
      </c>
      <c r="AD505">
        <f>IF(AC505="","",TODAY()-AC505)</f>
        <v>-30</v>
      </c>
      <c r="AG505" t="str">
        <f>IF(AC505="","SIN ESTADO",IF(AE505&lt;&gt;"","PAGA",IF(AD505&gt;0,"VENCIDA",IF(AD505&gt;=-5,"POR VENCER","AL DÍA"))))</f>
        <v>AL DÍA</v>
      </c>
      <c r="AI505">
        <f>IF(N($H505)&lt;5,"",IF(AC505="","",AC505+31))</f>
        <v>46379</v>
      </c>
      <c r="AJ505">
        <f>IF(AI505="","",TODAY()-AI505)</f>
        <v>-61</v>
      </c>
      <c r="AM505" t="str">
        <f>IF(AI505="","SIN ESTADO",IF(AK505&lt;&gt;"","PAGA",IF(AJ505&gt;0,"VENCIDA",IF(AJ505&gt;=-5,"POR VENCER","AL DÍA"))))</f>
        <v>AL DÍA</v>
      </c>
      <c r="AO505">
        <f>IF(N($H505)&lt;6,"",IF(AI505="","",AI505+31))</f>
        <v>46410</v>
      </c>
      <c r="AP505">
        <f>IF(AO505="","",TODAY()-AO505)</f>
        <v>-92</v>
      </c>
      <c r="AS505" t="str">
        <f>IF(AO505="","SIN ESTADO",IF(AQ505&lt;&gt;"","PAGA",IF(AP505&gt;0,"VENCIDA",IF(AP505&gt;=-5,"POR VENCER","AL DÍA"))))</f>
        <v>AL DÍA</v>
      </c>
      <c r="AU505">
        <f>IF(N($H505)&lt;7,"",IF(AO505="","",AO505+31))</f>
        <v>46441</v>
      </c>
      <c r="AV505">
        <f>IF(AU505="","",TODAY()-AU505)</f>
        <v>-123</v>
      </c>
      <c r="AY505" t="str">
        <f>IF(AU505="","SIN ESTADO",IF(AW505&lt;&gt;"","PAGA",IF(AV505&gt;0,"VENCIDA",IF(AV505&gt;=-5,"POR VENCER","AL DÍA"))))</f>
        <v>AL DÍA</v>
      </c>
      <c r="BA505">
        <f>IF(N($H505)&lt;8,"",IF(AU505="","",AU505+31))</f>
        <v>46472</v>
      </c>
      <c r="BB505">
        <f>IF(BA505="","",TODAY()-BA505)</f>
        <v>-154</v>
      </c>
      <c r="BE505" t="str">
        <f>IF(BA505="","SIN ESTADO",IF(BC505&lt;&gt;"","PAGA",IF(BB505&gt;0,"VENCIDA",IF(BB505&gt;=-5,"POR VENCER","AL DÍA"))))</f>
        <v>AL DÍA</v>
      </c>
      <c r="BG505">
        <f>IF(N($H505)&lt;9,"",IF(BA505="","",BA505+31))</f>
        <v>46503</v>
      </c>
      <c r="BH505">
        <f>IF(BG505="","",TODAY()-BG505)</f>
        <v>-185</v>
      </c>
      <c r="BK505" t="str">
        <f>IF(BG505="","SIN ESTADO",IF(BI505&lt;&gt;"","PAGA",IF(BH505&gt;0,"VENCIDA",IF(BH505&gt;=-5,"POR VENCER","AL DÍA"))))</f>
        <v>AL DÍA</v>
      </c>
      <c r="BM505">
        <f>IF(N($H505)&lt;10,"",IF(BG505="","",BG505+31))</f>
        <v>46534</v>
      </c>
      <c r="BN505">
        <f>IF(BM505="","",TODAY()-BM505)</f>
        <v>-216</v>
      </c>
      <c r="BQ505" t="str">
        <f>IF(BM505="","SIN ESTADO",IF(BO505&lt;&gt;"","PAGA",IF(BN505&gt;0,"VENCIDA",IF(BN505&gt;=-5,"POR VENCER","AL DÍA"))))</f>
        <v>AL DÍA</v>
      </c>
      <c r="BS505">
        <f>IF(N($H505)&lt;11,"",IF(BM505="","",BM505+31))</f>
        <v>46565</v>
      </c>
      <c r="BT505">
        <f>IF(BS505="","",TODAY()-BS505)</f>
        <v>-247</v>
      </c>
      <c r="BW505" t="str">
        <f>IF(BS505="","SIN ESTADO",IF(BU505&lt;&gt;"","PAGA",IF(BT505&gt;0,"VENCIDA",IF(BT505&gt;=-5,"POR VENCER","AL DÍA"))))</f>
        <v>AL DÍA</v>
      </c>
      <c r="BY505">
        <f>IF(N($H505)&lt;12,"",IF(BS505="","",BS505+31))</f>
        <v>46596</v>
      </c>
      <c r="BZ505">
        <f>IF(BY505="","",TODAY()-BY505)</f>
        <v>-278</v>
      </c>
      <c r="CC505" t="str">
        <f>IF(BY505="","SIN ESTADO",IF(CA505&lt;&gt;"","PAGA",IF(BZ505&gt;0,"VENCIDA",IF(BZ505&gt;=-5,"POR VENCER","AL DÍA"))))</f>
        <v>AL DÍA</v>
      </c>
      <c r="CE505">
        <f>IF(N($H505)&lt;13,"",IF(BY505="","",BY505+31))</f>
        <v>46627</v>
      </c>
      <c r="CF505">
        <f>IF(CE505="","",TODAY()-CE505)</f>
        <v>-309</v>
      </c>
      <c r="CI505" t="str">
        <f>IF(CE505="","SIN ESTADO",IF(CG505&lt;&gt;"","PAGA",IF(CF505&gt;0,"VENCIDA",IF(CF505&gt;=-5,"POR VENCER","AL DÍA"))))</f>
        <v>AL DÍA</v>
      </c>
      <c r="CK505">
        <f>IF(N($H505)&lt;14,"",IF(CE505="","",CE505+31))</f>
        <v>46658</v>
      </c>
      <c r="CL505">
        <f>IF(CK505="","",TODAY()-CK505)</f>
        <v>-340</v>
      </c>
      <c r="CO505" t="str">
        <f>IF(CK505="","SIN ESTADO",IF(CM505&lt;&gt;"","PAGA",IF(CL505&gt;0,"VENCIDA",IF(CL505&gt;=-5,"POR VENCER","AL DÍA"))))</f>
        <v>AL DÍA</v>
      </c>
      <c r="CQ505">
        <f>IF(N($H505)&lt;15,"",IF(CK505="","",CK505+31))</f>
        <v>46689</v>
      </c>
      <c r="CR505">
        <f>IF(CQ505="","",TODAY()-CQ505)</f>
        <v>-371</v>
      </c>
      <c r="CU505" t="str">
        <f>IF(CQ505="","SIN ESTADO",IF(CS505&lt;&gt;"","PAGA",IF(CR505&gt;0,"VENCIDA",IF(CR505&gt;=-5,"POR VENCER","AL DÍA"))))</f>
        <v>AL DÍA</v>
      </c>
      <c r="CW505">
        <f>IF(N($H505)&lt;16,"",IF(CQ505="","",CQ505+31))</f>
        <v>46720</v>
      </c>
      <c r="CX505">
        <f>IF(CW505="","",TODAY()-CW505)</f>
        <v>-402</v>
      </c>
      <c r="DA505" t="str">
        <f>IF(CW505="","SIN ESTADO",IF(CY505&lt;&gt;"","PAGA",IF(CX505&gt;0,"VENCIDA",IF(CX505&gt;=-5,"POR VENCER","AL DÍA"))))</f>
        <v>AL DÍA</v>
      </c>
      <c r="DC505">
        <f>IF(N($H505)&lt;17,"",IF(CW505="","",CW505+31))</f>
        <v>46751</v>
      </c>
      <c r="DD505">
        <f>IF(DC505="","",TODAY()-DC505)</f>
        <v>-433</v>
      </c>
      <c r="DG505" t="str">
        <f>IF(DC505="","SIN ESTADO",IF(DE505&lt;&gt;"","PAGA",IF(DD505&gt;0,"VENCIDA",IF(DD505&gt;=-5,"POR VENCER","AL DÍA"))))</f>
        <v>AL DÍA</v>
      </c>
      <c r="DI505">
        <f>IF(N($H505)&lt;18,"",IF(DC505="","",DC505+31))</f>
        <v>46782</v>
      </c>
      <c r="DJ505">
        <f>IF(DI505="","",TODAY()-DI505)</f>
        <v>-464</v>
      </c>
      <c r="DM505" t="str">
        <f>IF(DI505="","SIN ESTADO",IF(DK505&lt;&gt;"","PAGA",IF(DJ505&gt;0,"VENCIDA",IF(DJ505&gt;=-5,"POR VENCER","AL DÍA"))))</f>
        <v>AL DÍA</v>
      </c>
      <c r="DO505">
        <f>IF(N($H505)&lt;19,"",IF(DI505="","",DI505+31))</f>
        <v>46813</v>
      </c>
      <c r="DP505">
        <f>IF(DO505="","",TODAY()-DO505)</f>
        <v>-495</v>
      </c>
      <c r="DS505" t="str">
        <f>IF(DO505="","SIN ESTADO",IF(DQ505&lt;&gt;"","PAGA",IF(DP505&gt;0,"VENCIDA",IF(DP505&gt;=-5,"POR VENCER","AL DÍA"))))</f>
        <v>AL DÍA</v>
      </c>
      <c r="DU505">
        <f>IF(N($H505)&lt;20,"",IF(DO505="","",DO505+31))</f>
        <v>46844</v>
      </c>
      <c r="DV505">
        <f>IF(DU505="","",TODAY()-DU505)</f>
        <v>-526</v>
      </c>
      <c r="DY505" t="str">
        <f>IF(DU505="","SIN ESTADO",IF(DW505&lt;&gt;"","PAGA",IF(DV505&gt;0,"VENCIDA",IF(DV505&gt;=-5,"POR VENCER","AL DÍA"))))</f>
        <v>AL DÍA</v>
      </c>
      <c r="EA505">
        <f>IF(N($H505)&lt;21,"",IF(DU505="","",DU505+31))</f>
        <v>46875</v>
      </c>
      <c r="EB505">
        <f>IF(EA505="","",TODAY()-EA505)</f>
        <v>-557</v>
      </c>
      <c r="EE505" t="str">
        <f>IF(EA505="","SIN ESTADO",IF(EC505&lt;&gt;"","PAGA",IF(EB505&gt;0,"VENCIDA",IF(EB505&gt;=-5,"POR VENCER","AL DÍA"))))</f>
        <v>AL DÍA</v>
      </c>
      <c r="EG505">
        <f>IF(N($H505)&lt;22,"",IF(EA505="","",EA505+31))</f>
        <v>46906</v>
      </c>
      <c r="EH505">
        <f>IF(EG505="","",TODAY()-EG505)</f>
        <v>-588</v>
      </c>
      <c r="EK505" t="str">
        <f>IF(EG505="","SIN ESTADO",IF(EI505&lt;&gt;"","PAGA",IF(EH505&gt;0,"VENCIDA",IF(EH505&gt;=-5,"POR VENCER","AL DÍA"))))</f>
        <v>AL DÍA</v>
      </c>
      <c r="EM505">
        <f>IF(N($H505)&lt;23,"",IF(EG505="","",EG505+31))</f>
        <v>46937</v>
      </c>
      <c r="EN505">
        <f>IF(EM505="","",TODAY()-EM505)</f>
        <v>-619</v>
      </c>
      <c r="EQ505" t="str">
        <f>IF(EM505="","SIN ESTADO",IF(EO505&lt;&gt;"","PAGA",IF(EN505&gt;0,"VENCIDA",IF(EN505&gt;=-5,"POR VENCER","AL DÍA"))))</f>
        <v>AL DÍA</v>
      </c>
      <c r="ES505">
        <f>IF(N($H505)&lt;24,"",IF(EM505="","",EM505+31))</f>
        <v>46968</v>
      </c>
      <c r="ET505">
        <f>IF(ES505="","",TODAY()-ES505)</f>
        <v>-650</v>
      </c>
      <c r="EW505" t="str">
        <f>IF(ES505="","SIN ESTADO",IF(EU505&lt;&gt;"","PAGA",IF(ET505&gt;0,"VENCIDA",IF(ET505&gt;=-5,"POR VENCER","AL DÍA"))))</f>
        <v>AL DÍA</v>
      </c>
      <c r="EY505" t="str">
        <f>IF(N($H505)&lt;25,"",IF(ES505="","",ES505+31))</f>
        <v/>
      </c>
      <c r="EZ505" t="str">
        <f>IF(EY505="","",TODAY()-EY505)</f>
        <v/>
      </c>
      <c r="FC505" t="str">
        <f>IF(EY505="","SIN ESTADO",IF(FA505&lt;&gt;"","PAGA",IF(EZ505&gt;0,"VENCIDA",IF(EZ505&gt;=-5,"POR VENCER","AL DÍA"))))</f>
        <v>SIN ESTADO</v>
      </c>
      <c r="FE505" t="str">
        <f>IF(N($H505)&lt;26,"",IF(EY505="","",EY505+31))</f>
        <v/>
      </c>
      <c r="FF505" t="str">
        <f>IF(FE505="","",TODAY()-FE505)</f>
        <v/>
      </c>
      <c r="FI505" t="str">
        <f>IF(FE505="","SIN ESTADO",IF(FG505&lt;&gt;"","PAGA",IF(FF505&gt;0,"VENCIDA",IF(FF505&gt;=-5,"POR VENCER","AL DÍA"))))</f>
        <v>SIN ESTADO</v>
      </c>
      <c r="FK505" t="str">
        <f>IF(N($H505)&lt;27,"",IF(FE505="","",FE505+31))</f>
        <v/>
      </c>
      <c r="FL505" t="str">
        <f>IF(FK505="","",TODAY()-FK505)</f>
        <v/>
      </c>
      <c r="FO505" t="str">
        <f>IF(FK505="","SIN ESTADO",IF(FM505&lt;&gt;"","PAGA",IF(FL505&gt;0,"VENCIDA",IF(FL505&gt;=-5,"POR VENCER","AL DÍA"))))</f>
        <v>SIN ESTADO</v>
      </c>
      <c r="FQ505" t="str">
        <f>IF(N($H505)&lt;28,"",IF(FK505="","",FK505+31))</f>
        <v/>
      </c>
      <c r="FR505" t="str">
        <f>IF(FQ505="","",TODAY()-FQ505)</f>
        <v/>
      </c>
      <c r="FU505" t="str">
        <f>IF(FQ505="","SIN ESTADO",IF(FS505&lt;&gt;"","PAGA",IF(FR505&gt;0,"VENCIDA",IF(FR505&gt;=-5,"POR VENCER","AL DÍA"))))</f>
        <v>SIN ESTADO</v>
      </c>
      <c r="FW505" t="str">
        <f>IF(N($H505)&lt;29,"",IF(FQ505="","",FQ505+31))</f>
        <v/>
      </c>
      <c r="FX505" t="str">
        <f>IF(FW505="","",TODAY()-FW505)</f>
        <v/>
      </c>
      <c r="GA505" t="str">
        <f>IF(FW505="","SIN ESTADO",IF(FY505&lt;&gt;"","PAGA",IF(FX505&gt;0,"VENCIDA",IF(FX505&gt;=-5,"POR VENCER","AL DÍA"))))</f>
        <v>SIN ESTADO</v>
      </c>
      <c r="GC505" t="str">
        <f>IF(N($H505)&lt;30,"",IF(FW505="","",FW505+31))</f>
        <v/>
      </c>
      <c r="GD505" t="str">
        <f>IF(GC505="","",TODAY()-GC505)</f>
        <v/>
      </c>
      <c r="GG505" t="str">
        <f>IF(GC505="","SIN ESTADO",IF(GE505&lt;&gt;"","PAGA",IF(GD505&gt;0,"VENCIDA",IF(GD505&gt;=-5,"POR VENCER","AL DÍA"))))</f>
        <v>SIN ESTADO</v>
      </c>
      <c r="GI505" t="str">
        <f>IF(N($H505)&lt;31,"",IF(GC505="","",GC505+31))</f>
        <v/>
      </c>
      <c r="GJ505" t="str">
        <f>IF(GI505="","",TODAY()-GI505)</f>
        <v/>
      </c>
      <c r="GM505" t="str">
        <f>IF(GI505="","SIN ESTADO",IF(GK505&lt;&gt;"","PAGA",IF(GJ505&gt;0,"VENCIDA",IF(GJ505&gt;=-5,"POR VENCER","AL DÍA"))))</f>
        <v>SIN ESTADO</v>
      </c>
      <c r="GO505" t="str">
        <f>IF(N($H505)&lt;32,"",IF(GI505="","",GI505+31))</f>
        <v/>
      </c>
      <c r="GP505" t="str">
        <f>IF(GO505="","",TODAY()-GO505)</f>
        <v/>
      </c>
      <c r="GS505" t="str">
        <f>IF(GO505="","SIN ESTADO",IF(GQ505&lt;&gt;"","PAGA",IF(GP505&gt;0,"VENCIDA",IF(GP505&gt;=-5,"POR VENCER","AL DÍA"))))</f>
        <v>SIN ESTADO</v>
      </c>
      <c r="GU505" t="str">
        <f>IF(N($H505)&lt;33,"",IF(GO505="","",GO505+31))</f>
        <v/>
      </c>
      <c r="GV505" t="str">
        <f>IF(GU505="","",TODAY()-GU505)</f>
        <v/>
      </c>
      <c r="GY505" t="str">
        <f>IF(GU505="","SIN ESTADO",IF(GW505&lt;&gt;"","PAGA",IF(GV505&gt;0,"VENCIDA",IF(GV505&gt;=-5,"POR VENCER","AL DÍA"))))</f>
        <v>SIN ESTADO</v>
      </c>
      <c r="HA505" t="str">
        <f>IF(N($H505)&lt;34,"",IF(GU505="","",GU505+31))</f>
        <v/>
      </c>
      <c r="HB505" t="str">
        <f>IF(HA505="","",TODAY()-HA505)</f>
        <v/>
      </c>
      <c r="HE505" t="str">
        <f>IF(HA505="","SIN ESTADO",IF(HC505&lt;&gt;"","PAGA",IF(HB505&gt;0,"VENCIDA",IF(HB505&gt;=-5,"POR VENCER","AL DÍA"))))</f>
        <v>SIN ESTADO</v>
      </c>
      <c r="HG505" t="str">
        <f>IF(N($H505)&lt;35,"",IF(HA505="","",HA505+31))</f>
        <v/>
      </c>
      <c r="HH505" t="str">
        <f>IF(HG505="","",TODAY()-HG505)</f>
        <v/>
      </c>
      <c r="HK505" t="str">
        <f>IF(HG505="","SIN ESTADO",IF(HI505&lt;&gt;"","PAGA",IF(HH505&gt;0,"VENCIDA",IF(HH505&gt;=-5,"POR VENCER","AL DÍA"))))</f>
        <v>SIN ESTADO</v>
      </c>
      <c r="HM505" t="str">
        <f>IF(N($H505)&lt;36,"",IF(HG505="","",HG505+31))</f>
        <v/>
      </c>
      <c r="HN505" t="str">
        <f>IF(HM505="","",TODAY()-HM505)</f>
        <v/>
      </c>
      <c r="HQ505" t="str">
        <f>IF(HM505="","SIN ESTADO",IF(HO505&lt;&gt;"","PAGA",IF(HN505&gt;0,"VENCIDA",IF(HN505&gt;=-5,"POR VENCER","AL DÍA"))))</f>
        <v>SIN ESTADO</v>
      </c>
      <c r="HS505">
        <f>N505+T505+Z505+AF505+AL505+AR505+AX505+BD505+BJ505+BP505+BV505+CB505+CH505+CN505+CT505+CZ505+DF505+DL505+DR505+DX505+ED505+EJ505+EP505+EV505+FB505+FH505+FN505+FT505+FZ505+GF505+GL505+GR505+GX505+HD505+HJ505+HP505</f>
        <v>0</v>
      </c>
      <c r="HU505">
        <f>IFERROR(N($J505),0)</f>
        <v>678800</v>
      </c>
      <c r="HW505">
        <f>SUMPRODUCT((MOD(COLUMN($M505:$HR505)-COLUMN($M505),6)=0)*ISNUMBER($M505:$HR505)*($M505:$HR505&gt;=RESUMEN!$C$26)*($M505:$HR505&lt;=RESUMEN!$C$27)*IFERROR(N($N505:$HS505),0))</f>
        <v>0</v>
      </c>
      <c r="HX505">
        <f>SUMPRODUCT((MOD(COLUMN($M505:$HR505)-COLUMN($M505),6)=0)*ISNUMBER($M505:$HR505)*($M505:$HR505&gt;=RESUMEN!$C$26)*($M505:$HR505&lt;=RESUMEN!$C$27))</f>
        <v>0</v>
      </c>
    </row>
    <row r="506">
      <c r="B506">
        <f>VENTAS!A505</f>
        <v>503</v>
      </c>
      <c r="C506" t="str">
        <f>VENTAS!B505</f>
        <v xml:space="preserve">LC2 - 47 - 4 </v>
      </c>
      <c r="D506" t="str">
        <f>VENTAS!C505</f>
        <v>EN NEGOCIACIÓN</v>
      </c>
      <c r="E506">
        <f>VENTAS!D505</f>
        <v>18791300</v>
      </c>
      <c r="F506">
        <f>VENTAS!J505</f>
        <v>18791300</v>
      </c>
      <c r="G506">
        <f>VENTAS!F505</f>
        <v>0</v>
      </c>
      <c r="H506">
        <f>VENTAS!K505</f>
        <v>0</v>
      </c>
      <c r="I506">
        <f>VENTAS!M505</f>
        <v>0</v>
      </c>
      <c r="J506">
        <f>VENTAS!L505</f>
        <v>0</v>
      </c>
      <c r="K506" t="str">
        <f>IF(N($H506)&lt;1,"",$G506+31)</f>
        <v/>
      </c>
      <c r="L506" t="str">
        <f>IF(K506="","",TODAY()-K506)</f>
        <v/>
      </c>
      <c r="O506" t="str">
        <f>IF(K506="","SIN ESTADO",IF(M506&lt;&gt;"","PAGA",IF(L506&gt;0,"VENCIDA",IF(L506&gt;=-5,"POR VENCER","AL DÍA"))))</f>
        <v>SIN ESTADO</v>
      </c>
      <c r="Q506" t="str">
        <f>IF(N($H506)&lt;2,"",IF(K506="","",K506+31))</f>
        <v/>
      </c>
      <c r="R506" t="str">
        <f>IF(Q506="","",TODAY()-Q506)</f>
        <v/>
      </c>
      <c r="U506" t="str">
        <f>IF(Q506="","SIN ESTADO",IF(S506&lt;&gt;"","PAGA",IF(R506&gt;0,"VENCIDA",IF(R506&gt;=-5,"POR VENCER","AL DÍA"))))</f>
        <v>SIN ESTADO</v>
      </c>
      <c r="W506" t="str">
        <f>IF(N($H506)&lt;3,"",IF(Q506="","",Q506+31))</f>
        <v/>
      </c>
      <c r="X506" t="str">
        <f>IF(W506="","",TODAY()-W506)</f>
        <v/>
      </c>
      <c r="AA506" t="str">
        <f>IF(W506="","SIN ESTADO",IF(Y506&lt;&gt;"","PAGA",IF(X506&gt;0,"VENCIDA",IF(X506&gt;=-5,"POR VENCER","AL DÍA"))))</f>
        <v>SIN ESTADO</v>
      </c>
      <c r="AC506" t="str">
        <f>IF(N($H506)&lt;4,"",IF(W506="","",W506+31))</f>
        <v/>
      </c>
      <c r="AD506" t="str">
        <f>IF(AC506="","",TODAY()-AC506)</f>
        <v/>
      </c>
      <c r="AG506" t="str">
        <f>IF(AC506="","SIN ESTADO",IF(AE506&lt;&gt;"","PAGA",IF(AD506&gt;0,"VENCIDA",IF(AD506&gt;=-5,"POR VENCER","AL DÍA"))))</f>
        <v>SIN ESTADO</v>
      </c>
      <c r="AI506" t="str">
        <f>IF(N($H506)&lt;5,"",IF(AC506="","",AC506+31))</f>
        <v/>
      </c>
      <c r="AJ506" t="str">
        <f>IF(AI506="","",TODAY()-AI506)</f>
        <v/>
      </c>
      <c r="AM506" t="str">
        <f>IF(AI506="","SIN ESTADO",IF(AK506&lt;&gt;"","PAGA",IF(AJ506&gt;0,"VENCIDA",IF(AJ506&gt;=-5,"POR VENCER","AL DÍA"))))</f>
        <v>SIN ESTADO</v>
      </c>
      <c r="AO506" t="str">
        <f>IF(N($H506)&lt;6,"",IF(AI506="","",AI506+31))</f>
        <v/>
      </c>
      <c r="AP506" t="str">
        <f>IF(AO506="","",TODAY()-AO506)</f>
        <v/>
      </c>
      <c r="AS506" t="str">
        <f>IF(AO506="","SIN ESTADO",IF(AQ506&lt;&gt;"","PAGA",IF(AP506&gt;0,"VENCIDA",IF(AP506&gt;=-5,"POR VENCER","AL DÍA"))))</f>
        <v>SIN ESTADO</v>
      </c>
      <c r="AU506" t="str">
        <f>IF(N($H506)&lt;7,"",IF(AO506="","",AO506+31))</f>
        <v/>
      </c>
      <c r="AV506" t="str">
        <f>IF(AU506="","",TODAY()-AU506)</f>
        <v/>
      </c>
      <c r="AY506" t="str">
        <f>IF(AU506="","SIN ESTADO",IF(AW506&lt;&gt;"","PAGA",IF(AV506&gt;0,"VENCIDA",IF(AV506&gt;=-5,"POR VENCER","AL DÍA"))))</f>
        <v>SIN ESTADO</v>
      </c>
      <c r="BA506" t="str">
        <f>IF(N($H506)&lt;8,"",IF(AU506="","",AU506+31))</f>
        <v/>
      </c>
      <c r="BB506" t="str">
        <f>IF(BA506="","",TODAY()-BA506)</f>
        <v/>
      </c>
      <c r="BE506" t="str">
        <f>IF(BA506="","SIN ESTADO",IF(BC506&lt;&gt;"","PAGA",IF(BB506&gt;0,"VENCIDA",IF(BB506&gt;=-5,"POR VENCER","AL DÍA"))))</f>
        <v>SIN ESTADO</v>
      </c>
      <c r="BG506" t="str">
        <f>IF(N($H506)&lt;9,"",IF(BA506="","",BA506+31))</f>
        <v/>
      </c>
      <c r="BH506" t="str">
        <f>IF(BG506="","",TODAY()-BG506)</f>
        <v/>
      </c>
      <c r="BK506" t="str">
        <f>IF(BG506="","SIN ESTADO",IF(BI506&lt;&gt;"","PAGA",IF(BH506&gt;0,"VENCIDA",IF(BH506&gt;=-5,"POR VENCER","AL DÍA"))))</f>
        <v>SIN ESTADO</v>
      </c>
      <c r="BM506" t="str">
        <f>IF(N($H506)&lt;10,"",IF(BG506="","",BG506+31))</f>
        <v/>
      </c>
      <c r="BN506" t="str">
        <f>IF(BM506="","",TODAY()-BM506)</f>
        <v/>
      </c>
      <c r="BQ506" t="str">
        <f>IF(BM506="","SIN ESTADO",IF(BO506&lt;&gt;"","PAGA",IF(BN506&gt;0,"VENCIDA",IF(BN506&gt;=-5,"POR VENCER","AL DÍA"))))</f>
        <v>SIN ESTADO</v>
      </c>
      <c r="BS506" t="str">
        <f>IF(N($H506)&lt;11,"",IF(BM506="","",BM506+31))</f>
        <v/>
      </c>
      <c r="BT506" t="str">
        <f>IF(BS506="","",TODAY()-BS506)</f>
        <v/>
      </c>
      <c r="BW506" t="str">
        <f>IF(BS506="","SIN ESTADO",IF(BU506&lt;&gt;"","PAGA",IF(BT506&gt;0,"VENCIDA",IF(BT506&gt;=-5,"POR VENCER","AL DÍA"))))</f>
        <v>SIN ESTADO</v>
      </c>
      <c r="BY506" t="str">
        <f>IF(N($H506)&lt;12,"",IF(BS506="","",BS506+31))</f>
        <v/>
      </c>
      <c r="BZ506" t="str">
        <f>IF(BY506="","",TODAY()-BY506)</f>
        <v/>
      </c>
      <c r="CC506" t="str">
        <f>IF(BY506="","SIN ESTADO",IF(CA506&lt;&gt;"","PAGA",IF(BZ506&gt;0,"VENCIDA",IF(BZ506&gt;=-5,"POR VENCER","AL DÍA"))))</f>
        <v>SIN ESTADO</v>
      </c>
      <c r="CE506" t="str">
        <f>IF(N($H506)&lt;13,"",IF(BY506="","",BY506+31))</f>
        <v/>
      </c>
      <c r="CF506" t="str">
        <f>IF(CE506="","",TODAY()-CE506)</f>
        <v/>
      </c>
      <c r="CI506" t="str">
        <f>IF(CE506="","SIN ESTADO",IF(CG506&lt;&gt;"","PAGA",IF(CF506&gt;0,"VENCIDA",IF(CF506&gt;=-5,"POR VENCER","AL DÍA"))))</f>
        <v>SIN ESTADO</v>
      </c>
      <c r="CK506" t="str">
        <f>IF(N($H506)&lt;14,"",IF(CE506="","",CE506+31))</f>
        <v/>
      </c>
      <c r="CL506" t="str">
        <f>IF(CK506="","",TODAY()-CK506)</f>
        <v/>
      </c>
      <c r="CO506" t="str">
        <f>IF(CK506="","SIN ESTADO",IF(CM506&lt;&gt;"","PAGA",IF(CL506&gt;0,"VENCIDA",IF(CL506&gt;=-5,"POR VENCER","AL DÍA"))))</f>
        <v>SIN ESTADO</v>
      </c>
      <c r="CQ506" t="str">
        <f>IF(N($H506)&lt;15,"",IF(CK506="","",CK506+31))</f>
        <v/>
      </c>
      <c r="CR506" t="str">
        <f>IF(CQ506="","",TODAY()-CQ506)</f>
        <v/>
      </c>
      <c r="CU506" t="str">
        <f>IF(CQ506="","SIN ESTADO",IF(CS506&lt;&gt;"","PAGA",IF(CR506&gt;0,"VENCIDA",IF(CR506&gt;=-5,"POR VENCER","AL DÍA"))))</f>
        <v>SIN ESTADO</v>
      </c>
      <c r="CW506" t="str">
        <f>IF(N($H506)&lt;16,"",IF(CQ506="","",CQ506+31))</f>
        <v/>
      </c>
      <c r="CX506" t="str">
        <f>IF(CW506="","",TODAY()-CW506)</f>
        <v/>
      </c>
      <c r="DA506" t="str">
        <f>IF(CW506="","SIN ESTADO",IF(CY506&lt;&gt;"","PAGA",IF(CX506&gt;0,"VENCIDA",IF(CX506&gt;=-5,"POR VENCER","AL DÍA"))))</f>
        <v>SIN ESTADO</v>
      </c>
      <c r="DC506" t="str">
        <f>IF(N($H506)&lt;17,"",IF(CW506="","",CW506+31))</f>
        <v/>
      </c>
      <c r="DD506" t="str">
        <f>IF(DC506="","",TODAY()-DC506)</f>
        <v/>
      </c>
      <c r="DG506" t="str">
        <f>IF(DC506="","SIN ESTADO",IF(DE506&lt;&gt;"","PAGA",IF(DD506&gt;0,"VENCIDA",IF(DD506&gt;=-5,"POR VENCER","AL DÍA"))))</f>
        <v>SIN ESTADO</v>
      </c>
      <c r="DI506" t="str">
        <f>IF(N($H506)&lt;18,"",IF(DC506="","",DC506+31))</f>
        <v/>
      </c>
      <c r="DJ506" t="str">
        <f>IF(DI506="","",TODAY()-DI506)</f>
        <v/>
      </c>
      <c r="DM506" t="str">
        <f>IF(DI506="","SIN ESTADO",IF(DK506&lt;&gt;"","PAGA",IF(DJ506&gt;0,"VENCIDA",IF(DJ506&gt;=-5,"POR VENCER","AL DÍA"))))</f>
        <v>SIN ESTADO</v>
      </c>
      <c r="DO506" t="str">
        <f>IF(N($H506)&lt;19,"",IF(DI506="","",DI506+31))</f>
        <v/>
      </c>
      <c r="DP506" t="str">
        <f>IF(DO506="","",TODAY()-DO506)</f>
        <v/>
      </c>
      <c r="DS506" t="str">
        <f>IF(DO506="","SIN ESTADO",IF(DQ506&lt;&gt;"","PAGA",IF(DP506&gt;0,"VENCIDA",IF(DP506&gt;=-5,"POR VENCER","AL DÍA"))))</f>
        <v>SIN ESTADO</v>
      </c>
      <c r="DU506" t="str">
        <f>IF(N($H506)&lt;20,"",IF(DO506="","",DO506+31))</f>
        <v/>
      </c>
      <c r="DV506" t="str">
        <f>IF(DU506="","",TODAY()-DU506)</f>
        <v/>
      </c>
      <c r="DY506" t="str">
        <f>IF(DU506="","SIN ESTADO",IF(DW506&lt;&gt;"","PAGA",IF(DV506&gt;0,"VENCIDA",IF(DV506&gt;=-5,"POR VENCER","AL DÍA"))))</f>
        <v>SIN ESTADO</v>
      </c>
      <c r="EA506" t="str">
        <f>IF(N($H506)&lt;21,"",IF(DU506="","",DU506+31))</f>
        <v/>
      </c>
      <c r="EB506" t="str">
        <f>IF(EA506="","",TODAY()-EA506)</f>
        <v/>
      </c>
      <c r="EE506" t="str">
        <f>IF(EA506="","SIN ESTADO",IF(EC506&lt;&gt;"","PAGA",IF(EB506&gt;0,"VENCIDA",IF(EB506&gt;=-5,"POR VENCER","AL DÍA"))))</f>
        <v>SIN ESTADO</v>
      </c>
      <c r="EG506" t="str">
        <f>IF(N($H506)&lt;22,"",IF(EA506="","",EA506+31))</f>
        <v/>
      </c>
      <c r="EH506" t="str">
        <f>IF(EG506="","",TODAY()-EG506)</f>
        <v/>
      </c>
      <c r="EK506" t="str">
        <f>IF(EG506="","SIN ESTADO",IF(EI506&lt;&gt;"","PAGA",IF(EH506&gt;0,"VENCIDA",IF(EH506&gt;=-5,"POR VENCER","AL DÍA"))))</f>
        <v>SIN ESTADO</v>
      </c>
      <c r="EM506" t="str">
        <f>IF(N($H506)&lt;23,"",IF(EG506="","",EG506+31))</f>
        <v/>
      </c>
      <c r="EN506" t="str">
        <f>IF(EM506="","",TODAY()-EM506)</f>
        <v/>
      </c>
      <c r="EQ506" t="str">
        <f>IF(EM506="","SIN ESTADO",IF(EO506&lt;&gt;"","PAGA",IF(EN506&gt;0,"VENCIDA",IF(EN506&gt;=-5,"POR VENCER","AL DÍA"))))</f>
        <v>SIN ESTADO</v>
      </c>
      <c r="ES506" t="str">
        <f>IF(N($H506)&lt;24,"",IF(EM506="","",EM506+31))</f>
        <v/>
      </c>
      <c r="ET506" t="str">
        <f>IF(ES506="","",TODAY()-ES506)</f>
        <v/>
      </c>
      <c r="EW506" t="str">
        <f>IF(ES506="","SIN ESTADO",IF(EU506&lt;&gt;"","PAGA",IF(ET506&gt;0,"VENCIDA",IF(ET506&gt;=-5,"POR VENCER","AL DÍA"))))</f>
        <v>SIN ESTADO</v>
      </c>
      <c r="EY506" t="str">
        <f>IF(N($H506)&lt;25,"",IF(ES506="","",ES506+31))</f>
        <v/>
      </c>
      <c r="EZ506" t="str">
        <f>IF(EY506="","",TODAY()-EY506)</f>
        <v/>
      </c>
      <c r="FC506" t="str">
        <f>IF(EY506="","SIN ESTADO",IF(FA506&lt;&gt;"","PAGA",IF(EZ506&gt;0,"VENCIDA",IF(EZ506&gt;=-5,"POR VENCER","AL DÍA"))))</f>
        <v>SIN ESTADO</v>
      </c>
      <c r="FE506" t="str">
        <f>IF(N($H506)&lt;26,"",IF(EY506="","",EY506+31))</f>
        <v/>
      </c>
      <c r="FF506" t="str">
        <f>IF(FE506="","",TODAY()-FE506)</f>
        <v/>
      </c>
      <c r="FI506" t="str">
        <f>IF(FE506="","SIN ESTADO",IF(FG506&lt;&gt;"","PAGA",IF(FF506&gt;0,"VENCIDA",IF(FF506&gt;=-5,"POR VENCER","AL DÍA"))))</f>
        <v>SIN ESTADO</v>
      </c>
      <c r="FK506" t="str">
        <f>IF(N($H506)&lt;27,"",IF(FE506="","",FE506+31))</f>
        <v/>
      </c>
      <c r="FL506" t="str">
        <f>IF(FK506="","",TODAY()-FK506)</f>
        <v/>
      </c>
      <c r="FO506" t="str">
        <f>IF(FK506="","SIN ESTADO",IF(FM506&lt;&gt;"","PAGA",IF(FL506&gt;0,"VENCIDA",IF(FL506&gt;=-5,"POR VENCER","AL DÍA"))))</f>
        <v>SIN ESTADO</v>
      </c>
      <c r="FQ506" t="str">
        <f>IF(N($H506)&lt;28,"",IF(FK506="","",FK506+31))</f>
        <v/>
      </c>
      <c r="FR506" t="str">
        <f>IF(FQ506="","",TODAY()-FQ506)</f>
        <v/>
      </c>
      <c r="FU506" t="str">
        <f>IF(FQ506="","SIN ESTADO",IF(FS506&lt;&gt;"","PAGA",IF(FR506&gt;0,"VENCIDA",IF(FR506&gt;=-5,"POR VENCER","AL DÍA"))))</f>
        <v>SIN ESTADO</v>
      </c>
      <c r="FW506" t="str">
        <f>IF(N($H506)&lt;29,"",IF(FQ506="","",FQ506+31))</f>
        <v/>
      </c>
      <c r="FX506" t="str">
        <f>IF(FW506="","",TODAY()-FW506)</f>
        <v/>
      </c>
      <c r="GA506" t="str">
        <f>IF(FW506="","SIN ESTADO",IF(FY506&lt;&gt;"","PAGA",IF(FX506&gt;0,"VENCIDA",IF(FX506&gt;=-5,"POR VENCER","AL DÍA"))))</f>
        <v>SIN ESTADO</v>
      </c>
      <c r="GC506" t="str">
        <f>IF(N($H506)&lt;30,"",IF(FW506="","",FW506+31))</f>
        <v/>
      </c>
      <c r="GD506" t="str">
        <f>IF(GC506="","",TODAY()-GC506)</f>
        <v/>
      </c>
      <c r="GG506" t="str">
        <f>IF(GC506="","SIN ESTADO",IF(GE506&lt;&gt;"","PAGA",IF(GD506&gt;0,"VENCIDA",IF(GD506&gt;=-5,"POR VENCER","AL DÍA"))))</f>
        <v>SIN ESTADO</v>
      </c>
      <c r="GI506" t="str">
        <f>IF(N($H506)&lt;31,"",IF(GC506="","",GC506+31))</f>
        <v/>
      </c>
      <c r="GJ506" t="str">
        <f>IF(GI506="","",TODAY()-GI506)</f>
        <v/>
      </c>
      <c r="GM506" t="str">
        <f>IF(GI506="","SIN ESTADO",IF(GK506&lt;&gt;"","PAGA",IF(GJ506&gt;0,"VENCIDA",IF(GJ506&gt;=-5,"POR VENCER","AL DÍA"))))</f>
        <v>SIN ESTADO</v>
      </c>
      <c r="GO506" t="str">
        <f>IF(N($H506)&lt;32,"",IF(GI506="","",GI506+31))</f>
        <v/>
      </c>
      <c r="GP506" t="str">
        <f>IF(GO506="","",TODAY()-GO506)</f>
        <v/>
      </c>
      <c r="GS506" t="str">
        <f>IF(GO506="","SIN ESTADO",IF(GQ506&lt;&gt;"","PAGA",IF(GP506&gt;0,"VENCIDA",IF(GP506&gt;=-5,"POR VENCER","AL DÍA"))))</f>
        <v>SIN ESTADO</v>
      </c>
      <c r="GU506" t="str">
        <f>IF(N($H506)&lt;33,"",IF(GO506="","",GO506+31))</f>
        <v/>
      </c>
      <c r="GV506" t="str">
        <f>IF(GU506="","",TODAY()-GU506)</f>
        <v/>
      </c>
      <c r="GY506" t="str">
        <f>IF(GU506="","SIN ESTADO",IF(GW506&lt;&gt;"","PAGA",IF(GV506&gt;0,"VENCIDA",IF(GV506&gt;=-5,"POR VENCER","AL DÍA"))))</f>
        <v>SIN ESTADO</v>
      </c>
      <c r="HA506" t="str">
        <f>IF(N($H506)&lt;34,"",IF(GU506="","",GU506+31))</f>
        <v/>
      </c>
      <c r="HB506" t="str">
        <f>IF(HA506="","",TODAY()-HA506)</f>
        <v/>
      </c>
      <c r="HE506" t="str">
        <f>IF(HA506="","SIN ESTADO",IF(HC506&lt;&gt;"","PAGA",IF(HB506&gt;0,"VENCIDA",IF(HB506&gt;=-5,"POR VENCER","AL DÍA"))))</f>
        <v>SIN ESTADO</v>
      </c>
      <c r="HG506" t="str">
        <f>IF(N($H506)&lt;35,"",IF(HA506="","",HA506+31))</f>
        <v/>
      </c>
      <c r="HH506" t="str">
        <f>IF(HG506="","",TODAY()-HG506)</f>
        <v/>
      </c>
      <c r="HK506" t="str">
        <f>IF(HG506="","SIN ESTADO",IF(HI506&lt;&gt;"","PAGA",IF(HH506&gt;0,"VENCIDA",IF(HH506&gt;=-5,"POR VENCER","AL DÍA"))))</f>
        <v>SIN ESTADO</v>
      </c>
      <c r="HM506" t="str">
        <f>IF(N($H506)&lt;36,"",IF(HG506="","",HG506+31))</f>
        <v/>
      </c>
      <c r="HN506" t="str">
        <f>IF(HM506="","",TODAY()-HM506)</f>
        <v/>
      </c>
      <c r="HQ506" t="str">
        <f>IF(HM506="","SIN ESTADO",IF(HO506&lt;&gt;"","PAGA",IF(HN506&gt;0,"VENCIDA",IF(HN506&gt;=-5,"POR VENCER","AL DÍA"))))</f>
        <v>SIN ESTADO</v>
      </c>
      <c r="HS506">
        <f>N506+T506+Z506+AF506+AL506+AR506+AX506+BD506+BJ506+BP506+BV506+CB506+CH506+CN506+CT506+CZ506+DF506+DL506+DR506+DX506+ED506+EJ506+EP506+EV506+FB506+FH506+FN506+FT506+FZ506+GF506+GL506+GR506+GX506+HD506+HJ506+HP506</f>
        <v>0</v>
      </c>
      <c r="HU506">
        <f>IFERROR(N($J506),0)</f>
        <v>0</v>
      </c>
      <c r="HW506">
        <f>SUMPRODUCT((MOD(COLUMN($M506:$HR506)-COLUMN($M506),6)=0)*ISNUMBER($M506:$HR506)*($M506:$HR506&gt;=RESUMEN!$C$26)*($M506:$HR506&lt;=RESUMEN!$C$27)*IFERROR(N($N506:$HS506),0))</f>
        <v>0</v>
      </c>
      <c r="HX506">
        <f>SUMPRODUCT((MOD(COLUMN($M506:$HR506)-COLUMN($M506),6)=0)*ISNUMBER($M506:$HR506)*($M506:$HR506&gt;=RESUMEN!$C$26)*($M506:$HR506&lt;=RESUMEN!$C$27))</f>
        <v>0</v>
      </c>
    </row>
    <row r="507">
      <c r="B507">
        <f>VENTAS!A506</f>
        <v>504</v>
      </c>
      <c r="C507" t="str">
        <f>VENTAS!B506</f>
        <v xml:space="preserve">LC2 - 47 - 5 </v>
      </c>
      <c r="D507" t="str">
        <f>VENTAS!C506</f>
        <v>DISPONIBLE</v>
      </c>
      <c r="E507">
        <f>VENTAS!D506</f>
        <v>18250400</v>
      </c>
      <c r="F507">
        <f>VENTAS!J506</f>
        <v>18250400</v>
      </c>
      <c r="G507">
        <f>VENTAS!F506</f>
        <v>0</v>
      </c>
      <c r="H507">
        <f>VENTAS!K506</f>
        <v>0</v>
      </c>
      <c r="I507">
        <f>VENTAS!M506</f>
        <v>0</v>
      </c>
      <c r="J507">
        <f>VENTAS!L506</f>
        <v>0</v>
      </c>
      <c r="K507" t="str">
        <f>IF(N($H507)&lt;1,"",$G507+31)</f>
        <v/>
      </c>
      <c r="L507" t="str">
        <f>IF(K507="","",TODAY()-K507)</f>
        <v/>
      </c>
      <c r="O507" t="str">
        <f>IF(K507="","SIN ESTADO",IF(M507&lt;&gt;"","PAGA",IF(L507&gt;0,"VENCIDA",IF(L507&gt;=-5,"POR VENCER","AL DÍA"))))</f>
        <v>SIN ESTADO</v>
      </c>
      <c r="Q507" t="str">
        <f>IF(N($H507)&lt;2,"",IF(K507="","",K507+31))</f>
        <v/>
      </c>
      <c r="R507" t="str">
        <f>IF(Q507="","",TODAY()-Q507)</f>
        <v/>
      </c>
      <c r="U507" t="str">
        <f>IF(Q507="","SIN ESTADO",IF(S507&lt;&gt;"","PAGA",IF(R507&gt;0,"VENCIDA",IF(R507&gt;=-5,"POR VENCER","AL DÍA"))))</f>
        <v>SIN ESTADO</v>
      </c>
      <c r="W507" t="str">
        <f>IF(N($H507)&lt;3,"",IF(Q507="","",Q507+31))</f>
        <v/>
      </c>
      <c r="X507" t="str">
        <f>IF(W507="","",TODAY()-W507)</f>
        <v/>
      </c>
      <c r="AA507" t="str">
        <f>IF(W507="","SIN ESTADO",IF(Y507&lt;&gt;"","PAGA",IF(X507&gt;0,"VENCIDA",IF(X507&gt;=-5,"POR VENCER","AL DÍA"))))</f>
        <v>SIN ESTADO</v>
      </c>
      <c r="AC507" t="str">
        <f>IF(N($H507)&lt;4,"",IF(W507="","",W507+31))</f>
        <v/>
      </c>
      <c r="AD507" t="str">
        <f>IF(AC507="","",TODAY()-AC507)</f>
        <v/>
      </c>
      <c r="AG507" t="str">
        <f>IF(AC507="","SIN ESTADO",IF(AE507&lt;&gt;"","PAGA",IF(AD507&gt;0,"VENCIDA",IF(AD507&gt;=-5,"POR VENCER","AL DÍA"))))</f>
        <v>SIN ESTADO</v>
      </c>
      <c r="AI507" t="str">
        <f>IF(N($H507)&lt;5,"",IF(AC507="","",AC507+31))</f>
        <v/>
      </c>
      <c r="AJ507" t="str">
        <f>IF(AI507="","",TODAY()-AI507)</f>
        <v/>
      </c>
      <c r="AM507" t="str">
        <f>IF(AI507="","SIN ESTADO",IF(AK507&lt;&gt;"","PAGA",IF(AJ507&gt;0,"VENCIDA",IF(AJ507&gt;=-5,"POR VENCER","AL DÍA"))))</f>
        <v>SIN ESTADO</v>
      </c>
      <c r="AO507" t="str">
        <f>IF(N($H507)&lt;6,"",IF(AI507="","",AI507+31))</f>
        <v/>
      </c>
      <c r="AP507" t="str">
        <f>IF(AO507="","",TODAY()-AO507)</f>
        <v/>
      </c>
      <c r="AS507" t="str">
        <f>IF(AO507="","SIN ESTADO",IF(AQ507&lt;&gt;"","PAGA",IF(AP507&gt;0,"VENCIDA",IF(AP507&gt;=-5,"POR VENCER","AL DÍA"))))</f>
        <v>SIN ESTADO</v>
      </c>
      <c r="AU507" t="str">
        <f>IF(N($H507)&lt;7,"",IF(AO507="","",AO507+31))</f>
        <v/>
      </c>
      <c r="AV507" t="str">
        <f>IF(AU507="","",TODAY()-AU507)</f>
        <v/>
      </c>
      <c r="AY507" t="str">
        <f>IF(AU507="","SIN ESTADO",IF(AW507&lt;&gt;"","PAGA",IF(AV507&gt;0,"VENCIDA",IF(AV507&gt;=-5,"POR VENCER","AL DÍA"))))</f>
        <v>SIN ESTADO</v>
      </c>
      <c r="BA507" t="str">
        <f>IF(N($H507)&lt;8,"",IF(AU507="","",AU507+31))</f>
        <v/>
      </c>
      <c r="BB507" t="str">
        <f>IF(BA507="","",TODAY()-BA507)</f>
        <v/>
      </c>
      <c r="BE507" t="str">
        <f>IF(BA507="","SIN ESTADO",IF(BC507&lt;&gt;"","PAGA",IF(BB507&gt;0,"VENCIDA",IF(BB507&gt;=-5,"POR VENCER","AL DÍA"))))</f>
        <v>SIN ESTADO</v>
      </c>
      <c r="BG507" t="str">
        <f>IF(N($H507)&lt;9,"",IF(BA507="","",BA507+31))</f>
        <v/>
      </c>
      <c r="BH507" t="str">
        <f>IF(BG507="","",TODAY()-BG507)</f>
        <v/>
      </c>
      <c r="BK507" t="str">
        <f>IF(BG507="","SIN ESTADO",IF(BI507&lt;&gt;"","PAGA",IF(BH507&gt;0,"VENCIDA",IF(BH507&gt;=-5,"POR VENCER","AL DÍA"))))</f>
        <v>SIN ESTADO</v>
      </c>
      <c r="BM507" t="str">
        <f>IF(N($H507)&lt;10,"",IF(BG507="","",BG507+31))</f>
        <v/>
      </c>
      <c r="BN507" t="str">
        <f>IF(BM507="","",TODAY()-BM507)</f>
        <v/>
      </c>
      <c r="BQ507" t="str">
        <f>IF(BM507="","SIN ESTADO",IF(BO507&lt;&gt;"","PAGA",IF(BN507&gt;0,"VENCIDA",IF(BN507&gt;=-5,"POR VENCER","AL DÍA"))))</f>
        <v>SIN ESTADO</v>
      </c>
      <c r="BS507" t="str">
        <f>IF(N($H507)&lt;11,"",IF(BM507="","",BM507+31))</f>
        <v/>
      </c>
      <c r="BT507" t="str">
        <f>IF(BS507="","",TODAY()-BS507)</f>
        <v/>
      </c>
      <c r="BW507" t="str">
        <f>IF(BS507="","SIN ESTADO",IF(BU507&lt;&gt;"","PAGA",IF(BT507&gt;0,"VENCIDA",IF(BT507&gt;=-5,"POR VENCER","AL DÍA"))))</f>
        <v>SIN ESTADO</v>
      </c>
      <c r="BY507" t="str">
        <f>IF(N($H507)&lt;12,"",IF(BS507="","",BS507+31))</f>
        <v/>
      </c>
      <c r="BZ507" t="str">
        <f>IF(BY507="","",TODAY()-BY507)</f>
        <v/>
      </c>
      <c r="CC507" t="str">
        <f>IF(BY507="","SIN ESTADO",IF(CA507&lt;&gt;"","PAGA",IF(BZ507&gt;0,"VENCIDA",IF(BZ507&gt;=-5,"POR VENCER","AL DÍA"))))</f>
        <v>SIN ESTADO</v>
      </c>
      <c r="CE507" t="str">
        <f>IF(N($H507)&lt;13,"",IF(BY507="","",BY507+31))</f>
        <v/>
      </c>
      <c r="CF507" t="str">
        <f>IF(CE507="","",TODAY()-CE507)</f>
        <v/>
      </c>
      <c r="CI507" t="str">
        <f>IF(CE507="","SIN ESTADO",IF(CG507&lt;&gt;"","PAGA",IF(CF507&gt;0,"VENCIDA",IF(CF507&gt;=-5,"POR VENCER","AL DÍA"))))</f>
        <v>SIN ESTADO</v>
      </c>
      <c r="CK507" t="str">
        <f>IF(N($H507)&lt;14,"",IF(CE507="","",CE507+31))</f>
        <v/>
      </c>
      <c r="CL507" t="str">
        <f>IF(CK507="","",TODAY()-CK507)</f>
        <v/>
      </c>
      <c r="CO507" t="str">
        <f>IF(CK507="","SIN ESTADO",IF(CM507&lt;&gt;"","PAGA",IF(CL507&gt;0,"VENCIDA",IF(CL507&gt;=-5,"POR VENCER","AL DÍA"))))</f>
        <v>SIN ESTADO</v>
      </c>
      <c r="CQ507" t="str">
        <f>IF(N($H507)&lt;15,"",IF(CK507="","",CK507+31))</f>
        <v/>
      </c>
      <c r="CR507" t="str">
        <f>IF(CQ507="","",TODAY()-CQ507)</f>
        <v/>
      </c>
      <c r="CU507" t="str">
        <f>IF(CQ507="","SIN ESTADO",IF(CS507&lt;&gt;"","PAGA",IF(CR507&gt;0,"VENCIDA",IF(CR507&gt;=-5,"POR VENCER","AL DÍA"))))</f>
        <v>SIN ESTADO</v>
      </c>
      <c r="CW507" t="str">
        <f>IF(N($H507)&lt;16,"",IF(CQ507="","",CQ507+31))</f>
        <v/>
      </c>
      <c r="CX507" t="str">
        <f>IF(CW507="","",TODAY()-CW507)</f>
        <v/>
      </c>
      <c r="DA507" t="str">
        <f>IF(CW507="","SIN ESTADO",IF(CY507&lt;&gt;"","PAGA",IF(CX507&gt;0,"VENCIDA",IF(CX507&gt;=-5,"POR VENCER","AL DÍA"))))</f>
        <v>SIN ESTADO</v>
      </c>
      <c r="DC507" t="str">
        <f>IF(N($H507)&lt;17,"",IF(CW507="","",CW507+31))</f>
        <v/>
      </c>
      <c r="DD507" t="str">
        <f>IF(DC507="","",TODAY()-DC507)</f>
        <v/>
      </c>
      <c r="DG507" t="str">
        <f>IF(DC507="","SIN ESTADO",IF(DE507&lt;&gt;"","PAGA",IF(DD507&gt;0,"VENCIDA",IF(DD507&gt;=-5,"POR VENCER","AL DÍA"))))</f>
        <v>SIN ESTADO</v>
      </c>
      <c r="DI507" t="str">
        <f>IF(N($H507)&lt;18,"",IF(DC507="","",DC507+31))</f>
        <v/>
      </c>
      <c r="DJ507" t="str">
        <f>IF(DI507="","",TODAY()-DI507)</f>
        <v/>
      </c>
      <c r="DM507" t="str">
        <f>IF(DI507="","SIN ESTADO",IF(DK507&lt;&gt;"","PAGA",IF(DJ507&gt;0,"VENCIDA",IF(DJ507&gt;=-5,"POR VENCER","AL DÍA"))))</f>
        <v>SIN ESTADO</v>
      </c>
      <c r="DO507" t="str">
        <f>IF(N($H507)&lt;19,"",IF(DI507="","",DI507+31))</f>
        <v/>
      </c>
      <c r="DP507" t="str">
        <f>IF(DO507="","",TODAY()-DO507)</f>
        <v/>
      </c>
      <c r="DS507" t="str">
        <f>IF(DO507="","SIN ESTADO",IF(DQ507&lt;&gt;"","PAGA",IF(DP507&gt;0,"VENCIDA",IF(DP507&gt;=-5,"POR VENCER","AL DÍA"))))</f>
        <v>SIN ESTADO</v>
      </c>
      <c r="DU507" t="str">
        <f>IF(N($H507)&lt;20,"",IF(DO507="","",DO507+31))</f>
        <v/>
      </c>
      <c r="DV507" t="str">
        <f>IF(DU507="","",TODAY()-DU507)</f>
        <v/>
      </c>
      <c r="DY507" t="str">
        <f>IF(DU507="","SIN ESTADO",IF(DW507&lt;&gt;"","PAGA",IF(DV507&gt;0,"VENCIDA",IF(DV507&gt;=-5,"POR VENCER","AL DÍA"))))</f>
        <v>SIN ESTADO</v>
      </c>
      <c r="EA507" t="str">
        <f>IF(N($H507)&lt;21,"",IF(DU507="","",DU507+31))</f>
        <v/>
      </c>
      <c r="EB507" t="str">
        <f>IF(EA507="","",TODAY()-EA507)</f>
        <v/>
      </c>
      <c r="EE507" t="str">
        <f>IF(EA507="","SIN ESTADO",IF(EC507&lt;&gt;"","PAGA",IF(EB507&gt;0,"VENCIDA",IF(EB507&gt;=-5,"POR VENCER","AL DÍA"))))</f>
        <v>SIN ESTADO</v>
      </c>
      <c r="EG507" t="str">
        <f>IF(N($H507)&lt;22,"",IF(EA507="","",EA507+31))</f>
        <v/>
      </c>
      <c r="EH507" t="str">
        <f>IF(EG507="","",TODAY()-EG507)</f>
        <v/>
      </c>
      <c r="EK507" t="str">
        <f>IF(EG507="","SIN ESTADO",IF(EI507&lt;&gt;"","PAGA",IF(EH507&gt;0,"VENCIDA",IF(EH507&gt;=-5,"POR VENCER","AL DÍA"))))</f>
        <v>SIN ESTADO</v>
      </c>
      <c r="EM507" t="str">
        <f>IF(N($H507)&lt;23,"",IF(EG507="","",EG507+31))</f>
        <v/>
      </c>
      <c r="EN507" t="str">
        <f>IF(EM507="","",TODAY()-EM507)</f>
        <v/>
      </c>
      <c r="EQ507" t="str">
        <f>IF(EM507="","SIN ESTADO",IF(EO507&lt;&gt;"","PAGA",IF(EN507&gt;0,"VENCIDA",IF(EN507&gt;=-5,"POR VENCER","AL DÍA"))))</f>
        <v>SIN ESTADO</v>
      </c>
      <c r="ES507" t="str">
        <f>IF(N($H507)&lt;24,"",IF(EM507="","",EM507+31))</f>
        <v/>
      </c>
      <c r="ET507" t="str">
        <f>IF(ES507="","",TODAY()-ES507)</f>
        <v/>
      </c>
      <c r="EW507" t="str">
        <f>IF(ES507="","SIN ESTADO",IF(EU507&lt;&gt;"","PAGA",IF(ET507&gt;0,"VENCIDA",IF(ET507&gt;=-5,"POR VENCER","AL DÍA"))))</f>
        <v>SIN ESTADO</v>
      </c>
      <c r="EY507" t="str">
        <f>IF(N($H507)&lt;25,"",IF(ES507="","",ES507+31))</f>
        <v/>
      </c>
      <c r="EZ507" t="str">
        <f>IF(EY507="","",TODAY()-EY507)</f>
        <v/>
      </c>
      <c r="FC507" t="str">
        <f>IF(EY507="","SIN ESTADO",IF(FA507&lt;&gt;"","PAGA",IF(EZ507&gt;0,"VENCIDA",IF(EZ507&gt;=-5,"POR VENCER","AL DÍA"))))</f>
        <v>SIN ESTADO</v>
      </c>
      <c r="FE507" t="str">
        <f>IF(N($H507)&lt;26,"",IF(EY507="","",EY507+31))</f>
        <v/>
      </c>
      <c r="FF507" t="str">
        <f>IF(FE507="","",TODAY()-FE507)</f>
        <v/>
      </c>
      <c r="FI507" t="str">
        <f>IF(FE507="","SIN ESTADO",IF(FG507&lt;&gt;"","PAGA",IF(FF507&gt;0,"VENCIDA",IF(FF507&gt;=-5,"POR VENCER","AL DÍA"))))</f>
        <v>SIN ESTADO</v>
      </c>
      <c r="FK507" t="str">
        <f>IF(N($H507)&lt;27,"",IF(FE507="","",FE507+31))</f>
        <v/>
      </c>
      <c r="FL507" t="str">
        <f>IF(FK507="","",TODAY()-FK507)</f>
        <v/>
      </c>
      <c r="FO507" t="str">
        <f>IF(FK507="","SIN ESTADO",IF(FM507&lt;&gt;"","PAGA",IF(FL507&gt;0,"VENCIDA",IF(FL507&gt;=-5,"POR VENCER","AL DÍA"))))</f>
        <v>SIN ESTADO</v>
      </c>
      <c r="FQ507" t="str">
        <f>IF(N($H507)&lt;28,"",IF(FK507="","",FK507+31))</f>
        <v/>
      </c>
      <c r="FR507" t="str">
        <f>IF(FQ507="","",TODAY()-FQ507)</f>
        <v/>
      </c>
      <c r="FU507" t="str">
        <f>IF(FQ507="","SIN ESTADO",IF(FS507&lt;&gt;"","PAGA",IF(FR507&gt;0,"VENCIDA",IF(FR507&gt;=-5,"POR VENCER","AL DÍA"))))</f>
        <v>SIN ESTADO</v>
      </c>
      <c r="FW507" t="str">
        <f>IF(N($H507)&lt;29,"",IF(FQ507="","",FQ507+31))</f>
        <v/>
      </c>
      <c r="FX507" t="str">
        <f>IF(FW507="","",TODAY()-FW507)</f>
        <v/>
      </c>
      <c r="GA507" t="str">
        <f>IF(FW507="","SIN ESTADO",IF(FY507&lt;&gt;"","PAGA",IF(FX507&gt;0,"VENCIDA",IF(FX507&gt;=-5,"POR VENCER","AL DÍA"))))</f>
        <v>SIN ESTADO</v>
      </c>
      <c r="GC507" t="str">
        <f>IF(N($H507)&lt;30,"",IF(FW507="","",FW507+31))</f>
        <v/>
      </c>
      <c r="GD507" t="str">
        <f>IF(GC507="","",TODAY()-GC507)</f>
        <v/>
      </c>
      <c r="GG507" t="str">
        <f>IF(GC507="","SIN ESTADO",IF(GE507&lt;&gt;"","PAGA",IF(GD507&gt;0,"VENCIDA",IF(GD507&gt;=-5,"POR VENCER","AL DÍA"))))</f>
        <v>SIN ESTADO</v>
      </c>
      <c r="GI507" t="str">
        <f>IF(N($H507)&lt;31,"",IF(GC507="","",GC507+31))</f>
        <v/>
      </c>
      <c r="GJ507" t="str">
        <f>IF(GI507="","",TODAY()-GI507)</f>
        <v/>
      </c>
      <c r="GM507" t="str">
        <f>IF(GI507="","SIN ESTADO",IF(GK507&lt;&gt;"","PAGA",IF(GJ507&gt;0,"VENCIDA",IF(GJ507&gt;=-5,"POR VENCER","AL DÍA"))))</f>
        <v>SIN ESTADO</v>
      </c>
      <c r="GO507" t="str">
        <f>IF(N($H507)&lt;32,"",IF(GI507="","",GI507+31))</f>
        <v/>
      </c>
      <c r="GP507" t="str">
        <f>IF(GO507="","",TODAY()-GO507)</f>
        <v/>
      </c>
      <c r="GS507" t="str">
        <f>IF(GO507="","SIN ESTADO",IF(GQ507&lt;&gt;"","PAGA",IF(GP507&gt;0,"VENCIDA",IF(GP507&gt;=-5,"POR VENCER","AL DÍA"))))</f>
        <v>SIN ESTADO</v>
      </c>
      <c r="GU507" t="str">
        <f>IF(N($H507)&lt;33,"",IF(GO507="","",GO507+31))</f>
        <v/>
      </c>
      <c r="GV507" t="str">
        <f>IF(GU507="","",TODAY()-GU507)</f>
        <v/>
      </c>
      <c r="GY507" t="str">
        <f>IF(GU507="","SIN ESTADO",IF(GW507&lt;&gt;"","PAGA",IF(GV507&gt;0,"VENCIDA",IF(GV507&gt;=-5,"POR VENCER","AL DÍA"))))</f>
        <v>SIN ESTADO</v>
      </c>
      <c r="HA507" t="str">
        <f>IF(N($H507)&lt;34,"",IF(GU507="","",GU507+31))</f>
        <v/>
      </c>
      <c r="HB507" t="str">
        <f>IF(HA507="","",TODAY()-HA507)</f>
        <v/>
      </c>
      <c r="HE507" t="str">
        <f>IF(HA507="","SIN ESTADO",IF(HC507&lt;&gt;"","PAGA",IF(HB507&gt;0,"VENCIDA",IF(HB507&gt;=-5,"POR VENCER","AL DÍA"))))</f>
        <v>SIN ESTADO</v>
      </c>
      <c r="HG507" t="str">
        <f>IF(N($H507)&lt;35,"",IF(HA507="","",HA507+31))</f>
        <v/>
      </c>
      <c r="HH507" t="str">
        <f>IF(HG507="","",TODAY()-HG507)</f>
        <v/>
      </c>
      <c r="HK507" t="str">
        <f>IF(HG507="","SIN ESTADO",IF(HI507&lt;&gt;"","PAGA",IF(HH507&gt;0,"VENCIDA",IF(HH507&gt;=-5,"POR VENCER","AL DÍA"))))</f>
        <v>SIN ESTADO</v>
      </c>
      <c r="HM507" t="str">
        <f>IF(N($H507)&lt;36,"",IF(HG507="","",HG507+31))</f>
        <v/>
      </c>
      <c r="HN507" t="str">
        <f>IF(HM507="","",TODAY()-HM507)</f>
        <v/>
      </c>
      <c r="HQ507" t="str">
        <f>IF(HM507="","SIN ESTADO",IF(HO507&lt;&gt;"","PAGA",IF(HN507&gt;0,"VENCIDA",IF(HN507&gt;=-5,"POR VENCER","AL DÍA"))))</f>
        <v>SIN ESTADO</v>
      </c>
      <c r="HS507">
        <f>N507+T507+Z507+AF507+AL507+AR507+AX507+BD507+BJ507+BP507+BV507+CB507+CH507+CN507+CT507+CZ507+DF507+DL507+DR507+DX507+ED507+EJ507+EP507+EV507+FB507+FH507+FN507+FT507+FZ507+GF507+GL507+GR507+GX507+HD507+HJ507+HP507</f>
        <v>0</v>
      </c>
      <c r="HU507">
        <f>IFERROR(N($J507),0)</f>
        <v>0</v>
      </c>
      <c r="HW507">
        <f>SUMPRODUCT((MOD(COLUMN($M507:$HR507)-COLUMN($M507),6)=0)*ISNUMBER($M507:$HR507)*($M507:$HR507&gt;=RESUMEN!$C$26)*($M507:$HR507&lt;=RESUMEN!$C$27)*IFERROR(N($N507:$HS507),0))</f>
        <v>0</v>
      </c>
      <c r="HX507">
        <f>SUMPRODUCT((MOD(COLUMN($M507:$HR507)-COLUMN($M507),6)=0)*ISNUMBER($M507:$HR507)*($M507:$HR507&gt;=RESUMEN!$C$26)*($M507:$HR507&lt;=RESUMEN!$C$27))</f>
        <v>0</v>
      </c>
    </row>
    <row r="508">
      <c r="B508">
        <f>VENTAS!A507</f>
        <v>505</v>
      </c>
      <c r="C508" t="str">
        <f>VENTAS!B507</f>
        <v xml:space="preserve">LC2 - 47 - 6 </v>
      </c>
      <c r="D508" t="str">
        <f>VENTAS!C507</f>
        <v>DISPONIBLE</v>
      </c>
      <c r="E508">
        <f>VENTAS!D507</f>
        <v>18181300</v>
      </c>
      <c r="F508">
        <f>VENTAS!J507</f>
        <v>18181300</v>
      </c>
      <c r="G508">
        <f>VENTAS!F507</f>
        <v>0</v>
      </c>
      <c r="H508">
        <f>VENTAS!K507</f>
        <v>0</v>
      </c>
      <c r="I508">
        <f>VENTAS!M507</f>
        <v>0</v>
      </c>
      <c r="J508">
        <f>VENTAS!L507</f>
        <v>0</v>
      </c>
      <c r="K508" t="str">
        <f>IF(N($H508)&lt;1,"",$G508+31)</f>
        <v/>
      </c>
      <c r="L508" t="str">
        <f>IF(K508="","",TODAY()-K508)</f>
        <v/>
      </c>
      <c r="O508" t="str">
        <f>IF(K508="","SIN ESTADO",IF(M508&lt;&gt;"","PAGA",IF(L508&gt;0,"VENCIDA",IF(L508&gt;=-5,"POR VENCER","AL DÍA"))))</f>
        <v>SIN ESTADO</v>
      </c>
      <c r="Q508" t="str">
        <f>IF(N($H508)&lt;2,"",IF(K508="","",K508+31))</f>
        <v/>
      </c>
      <c r="R508" t="str">
        <f>IF(Q508="","",TODAY()-Q508)</f>
        <v/>
      </c>
      <c r="U508" t="str">
        <f>IF(Q508="","SIN ESTADO",IF(S508&lt;&gt;"","PAGA",IF(R508&gt;0,"VENCIDA",IF(R508&gt;=-5,"POR VENCER","AL DÍA"))))</f>
        <v>SIN ESTADO</v>
      </c>
      <c r="W508" t="str">
        <f>IF(N($H508)&lt;3,"",IF(Q508="","",Q508+31))</f>
        <v/>
      </c>
      <c r="X508" t="str">
        <f>IF(W508="","",TODAY()-W508)</f>
        <v/>
      </c>
      <c r="AA508" t="str">
        <f>IF(W508="","SIN ESTADO",IF(Y508&lt;&gt;"","PAGA",IF(X508&gt;0,"VENCIDA",IF(X508&gt;=-5,"POR VENCER","AL DÍA"))))</f>
        <v>SIN ESTADO</v>
      </c>
      <c r="AC508" t="str">
        <f>IF(N($H508)&lt;4,"",IF(W508="","",W508+31))</f>
        <v/>
      </c>
      <c r="AD508" t="str">
        <f>IF(AC508="","",TODAY()-AC508)</f>
        <v/>
      </c>
      <c r="AG508" t="str">
        <f>IF(AC508="","SIN ESTADO",IF(AE508&lt;&gt;"","PAGA",IF(AD508&gt;0,"VENCIDA",IF(AD508&gt;=-5,"POR VENCER","AL DÍA"))))</f>
        <v>SIN ESTADO</v>
      </c>
      <c r="AI508" t="str">
        <f>IF(N($H508)&lt;5,"",IF(AC508="","",AC508+31))</f>
        <v/>
      </c>
      <c r="AJ508" t="str">
        <f>IF(AI508="","",TODAY()-AI508)</f>
        <v/>
      </c>
      <c r="AM508" t="str">
        <f>IF(AI508="","SIN ESTADO",IF(AK508&lt;&gt;"","PAGA",IF(AJ508&gt;0,"VENCIDA",IF(AJ508&gt;=-5,"POR VENCER","AL DÍA"))))</f>
        <v>SIN ESTADO</v>
      </c>
      <c r="AO508" t="str">
        <f>IF(N($H508)&lt;6,"",IF(AI508="","",AI508+31))</f>
        <v/>
      </c>
      <c r="AP508" t="str">
        <f>IF(AO508="","",TODAY()-AO508)</f>
        <v/>
      </c>
      <c r="AS508" t="str">
        <f>IF(AO508="","SIN ESTADO",IF(AQ508&lt;&gt;"","PAGA",IF(AP508&gt;0,"VENCIDA",IF(AP508&gt;=-5,"POR VENCER","AL DÍA"))))</f>
        <v>SIN ESTADO</v>
      </c>
      <c r="AU508" t="str">
        <f>IF(N($H508)&lt;7,"",IF(AO508="","",AO508+31))</f>
        <v/>
      </c>
      <c r="AV508" t="str">
        <f>IF(AU508="","",TODAY()-AU508)</f>
        <v/>
      </c>
      <c r="AY508" t="str">
        <f>IF(AU508="","SIN ESTADO",IF(AW508&lt;&gt;"","PAGA",IF(AV508&gt;0,"VENCIDA",IF(AV508&gt;=-5,"POR VENCER","AL DÍA"))))</f>
        <v>SIN ESTADO</v>
      </c>
      <c r="BA508" t="str">
        <f>IF(N($H508)&lt;8,"",IF(AU508="","",AU508+31))</f>
        <v/>
      </c>
      <c r="BB508" t="str">
        <f>IF(BA508="","",TODAY()-BA508)</f>
        <v/>
      </c>
      <c r="BE508" t="str">
        <f>IF(BA508="","SIN ESTADO",IF(BC508&lt;&gt;"","PAGA",IF(BB508&gt;0,"VENCIDA",IF(BB508&gt;=-5,"POR VENCER","AL DÍA"))))</f>
        <v>SIN ESTADO</v>
      </c>
      <c r="BG508" t="str">
        <f>IF(N($H508)&lt;9,"",IF(BA508="","",BA508+31))</f>
        <v/>
      </c>
      <c r="BH508" t="str">
        <f>IF(BG508="","",TODAY()-BG508)</f>
        <v/>
      </c>
      <c r="BK508" t="str">
        <f>IF(BG508="","SIN ESTADO",IF(BI508&lt;&gt;"","PAGA",IF(BH508&gt;0,"VENCIDA",IF(BH508&gt;=-5,"POR VENCER","AL DÍA"))))</f>
        <v>SIN ESTADO</v>
      </c>
      <c r="BM508" t="str">
        <f>IF(N($H508)&lt;10,"",IF(BG508="","",BG508+31))</f>
        <v/>
      </c>
      <c r="BN508" t="str">
        <f>IF(BM508="","",TODAY()-BM508)</f>
        <v/>
      </c>
      <c r="BQ508" t="str">
        <f>IF(BM508="","SIN ESTADO",IF(BO508&lt;&gt;"","PAGA",IF(BN508&gt;0,"VENCIDA",IF(BN508&gt;=-5,"POR VENCER","AL DÍA"))))</f>
        <v>SIN ESTADO</v>
      </c>
      <c r="BS508" t="str">
        <f>IF(N($H508)&lt;11,"",IF(BM508="","",BM508+31))</f>
        <v/>
      </c>
      <c r="BT508" t="str">
        <f>IF(BS508="","",TODAY()-BS508)</f>
        <v/>
      </c>
      <c r="BW508" t="str">
        <f>IF(BS508="","SIN ESTADO",IF(BU508&lt;&gt;"","PAGA",IF(BT508&gt;0,"VENCIDA",IF(BT508&gt;=-5,"POR VENCER","AL DÍA"))))</f>
        <v>SIN ESTADO</v>
      </c>
      <c r="BY508" t="str">
        <f>IF(N($H508)&lt;12,"",IF(BS508="","",BS508+31))</f>
        <v/>
      </c>
      <c r="BZ508" t="str">
        <f>IF(BY508="","",TODAY()-BY508)</f>
        <v/>
      </c>
      <c r="CC508" t="str">
        <f>IF(BY508="","SIN ESTADO",IF(CA508&lt;&gt;"","PAGA",IF(BZ508&gt;0,"VENCIDA",IF(BZ508&gt;=-5,"POR VENCER","AL DÍA"))))</f>
        <v>SIN ESTADO</v>
      </c>
      <c r="CE508" t="str">
        <f>IF(N($H508)&lt;13,"",IF(BY508="","",BY508+31))</f>
        <v/>
      </c>
      <c r="CF508" t="str">
        <f>IF(CE508="","",TODAY()-CE508)</f>
        <v/>
      </c>
      <c r="CI508" t="str">
        <f>IF(CE508="","SIN ESTADO",IF(CG508&lt;&gt;"","PAGA",IF(CF508&gt;0,"VENCIDA",IF(CF508&gt;=-5,"POR VENCER","AL DÍA"))))</f>
        <v>SIN ESTADO</v>
      </c>
      <c r="CK508" t="str">
        <f>IF(N($H508)&lt;14,"",IF(CE508="","",CE508+31))</f>
        <v/>
      </c>
      <c r="CL508" t="str">
        <f>IF(CK508="","",TODAY()-CK508)</f>
        <v/>
      </c>
      <c r="CO508" t="str">
        <f>IF(CK508="","SIN ESTADO",IF(CM508&lt;&gt;"","PAGA",IF(CL508&gt;0,"VENCIDA",IF(CL508&gt;=-5,"POR VENCER","AL DÍA"))))</f>
        <v>SIN ESTADO</v>
      </c>
      <c r="CQ508" t="str">
        <f>IF(N($H508)&lt;15,"",IF(CK508="","",CK508+31))</f>
        <v/>
      </c>
      <c r="CR508" t="str">
        <f>IF(CQ508="","",TODAY()-CQ508)</f>
        <v/>
      </c>
      <c r="CU508" t="str">
        <f>IF(CQ508="","SIN ESTADO",IF(CS508&lt;&gt;"","PAGA",IF(CR508&gt;0,"VENCIDA",IF(CR508&gt;=-5,"POR VENCER","AL DÍA"))))</f>
        <v>SIN ESTADO</v>
      </c>
      <c r="CW508" t="str">
        <f>IF(N($H508)&lt;16,"",IF(CQ508="","",CQ508+31))</f>
        <v/>
      </c>
      <c r="CX508" t="str">
        <f>IF(CW508="","",TODAY()-CW508)</f>
        <v/>
      </c>
      <c r="DA508" t="str">
        <f>IF(CW508="","SIN ESTADO",IF(CY508&lt;&gt;"","PAGA",IF(CX508&gt;0,"VENCIDA",IF(CX508&gt;=-5,"POR VENCER","AL DÍA"))))</f>
        <v>SIN ESTADO</v>
      </c>
      <c r="DC508" t="str">
        <f>IF(N($H508)&lt;17,"",IF(CW508="","",CW508+31))</f>
        <v/>
      </c>
      <c r="DD508" t="str">
        <f>IF(DC508="","",TODAY()-DC508)</f>
        <v/>
      </c>
      <c r="DG508" t="str">
        <f>IF(DC508="","SIN ESTADO",IF(DE508&lt;&gt;"","PAGA",IF(DD508&gt;0,"VENCIDA",IF(DD508&gt;=-5,"POR VENCER","AL DÍA"))))</f>
        <v>SIN ESTADO</v>
      </c>
      <c r="DI508" t="str">
        <f>IF(N($H508)&lt;18,"",IF(DC508="","",DC508+31))</f>
        <v/>
      </c>
      <c r="DJ508" t="str">
        <f>IF(DI508="","",TODAY()-DI508)</f>
        <v/>
      </c>
      <c r="DM508" t="str">
        <f>IF(DI508="","SIN ESTADO",IF(DK508&lt;&gt;"","PAGA",IF(DJ508&gt;0,"VENCIDA",IF(DJ508&gt;=-5,"POR VENCER","AL DÍA"))))</f>
        <v>SIN ESTADO</v>
      </c>
      <c r="DO508" t="str">
        <f>IF(N($H508)&lt;19,"",IF(DI508="","",DI508+31))</f>
        <v/>
      </c>
      <c r="DP508" t="str">
        <f>IF(DO508="","",TODAY()-DO508)</f>
        <v/>
      </c>
      <c r="DS508" t="str">
        <f>IF(DO508="","SIN ESTADO",IF(DQ508&lt;&gt;"","PAGA",IF(DP508&gt;0,"VENCIDA",IF(DP508&gt;=-5,"POR VENCER","AL DÍA"))))</f>
        <v>SIN ESTADO</v>
      </c>
      <c r="DU508" t="str">
        <f>IF(N($H508)&lt;20,"",IF(DO508="","",DO508+31))</f>
        <v/>
      </c>
      <c r="DV508" t="str">
        <f>IF(DU508="","",TODAY()-DU508)</f>
        <v/>
      </c>
      <c r="DY508" t="str">
        <f>IF(DU508="","SIN ESTADO",IF(DW508&lt;&gt;"","PAGA",IF(DV508&gt;0,"VENCIDA",IF(DV508&gt;=-5,"POR VENCER","AL DÍA"))))</f>
        <v>SIN ESTADO</v>
      </c>
      <c r="EA508" t="str">
        <f>IF(N($H508)&lt;21,"",IF(DU508="","",DU508+31))</f>
        <v/>
      </c>
      <c r="EB508" t="str">
        <f>IF(EA508="","",TODAY()-EA508)</f>
        <v/>
      </c>
      <c r="EE508" t="str">
        <f>IF(EA508="","SIN ESTADO",IF(EC508&lt;&gt;"","PAGA",IF(EB508&gt;0,"VENCIDA",IF(EB508&gt;=-5,"POR VENCER","AL DÍA"))))</f>
        <v>SIN ESTADO</v>
      </c>
      <c r="EG508" t="str">
        <f>IF(N($H508)&lt;22,"",IF(EA508="","",EA508+31))</f>
        <v/>
      </c>
      <c r="EH508" t="str">
        <f>IF(EG508="","",TODAY()-EG508)</f>
        <v/>
      </c>
      <c r="EK508" t="str">
        <f>IF(EG508="","SIN ESTADO",IF(EI508&lt;&gt;"","PAGA",IF(EH508&gt;0,"VENCIDA",IF(EH508&gt;=-5,"POR VENCER","AL DÍA"))))</f>
        <v>SIN ESTADO</v>
      </c>
      <c r="EM508" t="str">
        <f>IF(N($H508)&lt;23,"",IF(EG508="","",EG508+31))</f>
        <v/>
      </c>
      <c r="EN508" t="str">
        <f>IF(EM508="","",TODAY()-EM508)</f>
        <v/>
      </c>
      <c r="EQ508" t="str">
        <f>IF(EM508="","SIN ESTADO",IF(EO508&lt;&gt;"","PAGA",IF(EN508&gt;0,"VENCIDA",IF(EN508&gt;=-5,"POR VENCER","AL DÍA"))))</f>
        <v>SIN ESTADO</v>
      </c>
      <c r="ES508" t="str">
        <f>IF(N($H508)&lt;24,"",IF(EM508="","",EM508+31))</f>
        <v/>
      </c>
      <c r="ET508" t="str">
        <f>IF(ES508="","",TODAY()-ES508)</f>
        <v/>
      </c>
      <c r="EW508" t="str">
        <f>IF(ES508="","SIN ESTADO",IF(EU508&lt;&gt;"","PAGA",IF(ET508&gt;0,"VENCIDA",IF(ET508&gt;=-5,"POR VENCER","AL DÍA"))))</f>
        <v>SIN ESTADO</v>
      </c>
      <c r="EY508" t="str">
        <f>IF(N($H508)&lt;25,"",IF(ES508="","",ES508+31))</f>
        <v/>
      </c>
      <c r="EZ508" t="str">
        <f>IF(EY508="","",TODAY()-EY508)</f>
        <v/>
      </c>
      <c r="FC508" t="str">
        <f>IF(EY508="","SIN ESTADO",IF(FA508&lt;&gt;"","PAGA",IF(EZ508&gt;0,"VENCIDA",IF(EZ508&gt;=-5,"POR VENCER","AL DÍA"))))</f>
        <v>SIN ESTADO</v>
      </c>
      <c r="FE508" t="str">
        <f>IF(N($H508)&lt;26,"",IF(EY508="","",EY508+31))</f>
        <v/>
      </c>
      <c r="FF508" t="str">
        <f>IF(FE508="","",TODAY()-FE508)</f>
        <v/>
      </c>
      <c r="FI508" t="str">
        <f>IF(FE508="","SIN ESTADO",IF(FG508&lt;&gt;"","PAGA",IF(FF508&gt;0,"VENCIDA",IF(FF508&gt;=-5,"POR VENCER","AL DÍA"))))</f>
        <v>SIN ESTADO</v>
      </c>
      <c r="FK508" t="str">
        <f>IF(N($H508)&lt;27,"",IF(FE508="","",FE508+31))</f>
        <v/>
      </c>
      <c r="FL508" t="str">
        <f>IF(FK508="","",TODAY()-FK508)</f>
        <v/>
      </c>
      <c r="FO508" t="str">
        <f>IF(FK508="","SIN ESTADO",IF(FM508&lt;&gt;"","PAGA",IF(FL508&gt;0,"VENCIDA",IF(FL508&gt;=-5,"POR VENCER","AL DÍA"))))</f>
        <v>SIN ESTADO</v>
      </c>
      <c r="FQ508" t="str">
        <f>IF(N($H508)&lt;28,"",IF(FK508="","",FK508+31))</f>
        <v/>
      </c>
      <c r="FR508" t="str">
        <f>IF(FQ508="","",TODAY()-FQ508)</f>
        <v/>
      </c>
      <c r="FU508" t="str">
        <f>IF(FQ508="","SIN ESTADO",IF(FS508&lt;&gt;"","PAGA",IF(FR508&gt;0,"VENCIDA",IF(FR508&gt;=-5,"POR VENCER","AL DÍA"))))</f>
        <v>SIN ESTADO</v>
      </c>
      <c r="FW508" t="str">
        <f>IF(N($H508)&lt;29,"",IF(FQ508="","",FQ508+31))</f>
        <v/>
      </c>
      <c r="FX508" t="str">
        <f>IF(FW508="","",TODAY()-FW508)</f>
        <v/>
      </c>
      <c r="GA508" t="str">
        <f>IF(FW508="","SIN ESTADO",IF(FY508&lt;&gt;"","PAGA",IF(FX508&gt;0,"VENCIDA",IF(FX508&gt;=-5,"POR VENCER","AL DÍA"))))</f>
        <v>SIN ESTADO</v>
      </c>
      <c r="GC508" t="str">
        <f>IF(N($H508)&lt;30,"",IF(FW508="","",FW508+31))</f>
        <v/>
      </c>
      <c r="GD508" t="str">
        <f>IF(GC508="","",TODAY()-GC508)</f>
        <v/>
      </c>
      <c r="GG508" t="str">
        <f>IF(GC508="","SIN ESTADO",IF(GE508&lt;&gt;"","PAGA",IF(GD508&gt;0,"VENCIDA",IF(GD508&gt;=-5,"POR VENCER","AL DÍA"))))</f>
        <v>SIN ESTADO</v>
      </c>
      <c r="GI508" t="str">
        <f>IF(N($H508)&lt;31,"",IF(GC508="","",GC508+31))</f>
        <v/>
      </c>
      <c r="GJ508" t="str">
        <f>IF(GI508="","",TODAY()-GI508)</f>
        <v/>
      </c>
      <c r="GM508" t="str">
        <f>IF(GI508="","SIN ESTADO",IF(GK508&lt;&gt;"","PAGA",IF(GJ508&gt;0,"VENCIDA",IF(GJ508&gt;=-5,"POR VENCER","AL DÍA"))))</f>
        <v>SIN ESTADO</v>
      </c>
      <c r="GO508" t="str">
        <f>IF(N($H508)&lt;32,"",IF(GI508="","",GI508+31))</f>
        <v/>
      </c>
      <c r="GP508" t="str">
        <f>IF(GO508="","",TODAY()-GO508)</f>
        <v/>
      </c>
      <c r="GS508" t="str">
        <f>IF(GO508="","SIN ESTADO",IF(GQ508&lt;&gt;"","PAGA",IF(GP508&gt;0,"VENCIDA",IF(GP508&gt;=-5,"POR VENCER","AL DÍA"))))</f>
        <v>SIN ESTADO</v>
      </c>
      <c r="GU508" t="str">
        <f>IF(N($H508)&lt;33,"",IF(GO508="","",GO508+31))</f>
        <v/>
      </c>
      <c r="GV508" t="str">
        <f>IF(GU508="","",TODAY()-GU508)</f>
        <v/>
      </c>
      <c r="GY508" t="str">
        <f>IF(GU508="","SIN ESTADO",IF(GW508&lt;&gt;"","PAGA",IF(GV508&gt;0,"VENCIDA",IF(GV508&gt;=-5,"POR VENCER","AL DÍA"))))</f>
        <v>SIN ESTADO</v>
      </c>
      <c r="HA508" t="str">
        <f>IF(N($H508)&lt;34,"",IF(GU508="","",GU508+31))</f>
        <v/>
      </c>
      <c r="HB508" t="str">
        <f>IF(HA508="","",TODAY()-HA508)</f>
        <v/>
      </c>
      <c r="HE508" t="str">
        <f>IF(HA508="","SIN ESTADO",IF(HC508&lt;&gt;"","PAGA",IF(HB508&gt;0,"VENCIDA",IF(HB508&gt;=-5,"POR VENCER","AL DÍA"))))</f>
        <v>SIN ESTADO</v>
      </c>
      <c r="HG508" t="str">
        <f>IF(N($H508)&lt;35,"",IF(HA508="","",HA508+31))</f>
        <v/>
      </c>
      <c r="HH508" t="str">
        <f>IF(HG508="","",TODAY()-HG508)</f>
        <v/>
      </c>
      <c r="HK508" t="str">
        <f>IF(HG508="","SIN ESTADO",IF(HI508&lt;&gt;"","PAGA",IF(HH508&gt;0,"VENCIDA",IF(HH508&gt;=-5,"POR VENCER","AL DÍA"))))</f>
        <v>SIN ESTADO</v>
      </c>
      <c r="HM508" t="str">
        <f>IF(N($H508)&lt;36,"",IF(HG508="","",HG508+31))</f>
        <v/>
      </c>
      <c r="HN508" t="str">
        <f>IF(HM508="","",TODAY()-HM508)</f>
        <v/>
      </c>
      <c r="HQ508" t="str">
        <f>IF(HM508="","SIN ESTADO",IF(HO508&lt;&gt;"","PAGA",IF(HN508&gt;0,"VENCIDA",IF(HN508&gt;=-5,"POR VENCER","AL DÍA"))))</f>
        <v>SIN ESTADO</v>
      </c>
      <c r="HS508">
        <f>N508+T508+Z508+AF508+AL508+AR508+AX508+BD508+BJ508+BP508+BV508+CB508+CH508+CN508+CT508+CZ508+DF508+DL508+DR508+DX508+ED508+EJ508+EP508+EV508+FB508+FH508+FN508+FT508+FZ508+GF508+GL508+GR508+GX508+HD508+HJ508+HP508</f>
        <v>0</v>
      </c>
      <c r="HU508">
        <f>IFERROR(N($J508),0)</f>
        <v>0</v>
      </c>
      <c r="HW508">
        <f>SUMPRODUCT((MOD(COLUMN($M508:$HR508)-COLUMN($M508),6)=0)*ISNUMBER($M508:$HR508)*($M508:$HR508&gt;=RESUMEN!$C$26)*($M508:$HR508&lt;=RESUMEN!$C$27)*IFERROR(N($N508:$HS508),0))</f>
        <v>0</v>
      </c>
      <c r="HX508">
        <f>SUMPRODUCT((MOD(COLUMN($M508:$HR508)-COLUMN($M508),6)=0)*ISNUMBER($M508:$HR508)*($M508:$HR508&gt;=RESUMEN!$C$26)*($M508:$HR508&lt;=RESUMEN!$C$27))</f>
        <v>0</v>
      </c>
    </row>
    <row r="509">
      <c r="B509">
        <f>VENTAS!A508</f>
        <v>506</v>
      </c>
      <c r="C509" t="str">
        <f>VENTAS!B508</f>
        <v xml:space="preserve">LC2 - 48 - 1 </v>
      </c>
      <c r="D509" t="str">
        <f>VENTAS!C508</f>
        <v>VENDIDO</v>
      </c>
      <c r="E509">
        <f>VENTAS!D508</f>
        <v>21145950</v>
      </c>
      <c r="F509">
        <f>VENTAS!J508</f>
        <v>17145950</v>
      </c>
      <c r="G509">
        <f>VENTAS!F508</f>
        <v>46240</v>
      </c>
      <c r="H509">
        <f>VENTAS!K508</f>
        <v>24</v>
      </c>
      <c r="I509" t="str">
        <f>VENTAS!M508</f>
        <v>6 DE CADA MES</v>
      </c>
      <c r="J509">
        <f>VENTAS!L508</f>
        <v>714500</v>
      </c>
      <c r="K509">
        <f>IF(N($H509)&lt;1,"",$G509+31)</f>
        <v>46271</v>
      </c>
      <c r="L509">
        <f>IF(K509="","",TODAY()-K509)</f>
        <v>47</v>
      </c>
      <c r="M509">
        <v>46268</v>
      </c>
      <c r="N509">
        <v>714500</v>
      </c>
      <c r="O509" t="str">
        <f>IF(K509="","SIN ESTADO",IF(M509&lt;&gt;"","PAGA",IF(L509&gt;0,"VENCIDA",IF(L509&gt;=-5,"POR VENCER","AL DÍA"))))</f>
        <v>PAGA</v>
      </c>
      <c r="P509" t="str">
        <v>TRANSFERENCIA</v>
      </c>
      <c r="Q509">
        <f>IF(N($H509)&lt;2,"",IF(K509="","",K509+31))</f>
        <v>46302</v>
      </c>
      <c r="R509">
        <f>IF(Q509="","",TODAY()-Q509)</f>
        <v>16</v>
      </c>
      <c r="S509">
        <v>46293</v>
      </c>
      <c r="T509">
        <v>714500</v>
      </c>
      <c r="U509" t="str">
        <f>IF(Q509="","SIN ESTADO",IF(S509&lt;&gt;"","PAGA",IF(R509&gt;0,"VENCIDA",IF(R509&gt;=-5,"POR VENCER","AL DÍA"))))</f>
        <v>PAGA</v>
      </c>
      <c r="V509" t="str">
        <v>TRANSFERENCIA</v>
      </c>
      <c r="W509">
        <f>IF(N($H509)&lt;3,"",IF(Q509="","",Q509+31))</f>
        <v>46333</v>
      </c>
      <c r="X509">
        <f>IF(W509="","",TODAY()-W509)</f>
        <v>-15</v>
      </c>
      <c r="AA509" t="str">
        <f>IF(W509="","SIN ESTADO",IF(Y509&lt;&gt;"","PAGA",IF(X509&gt;0,"VENCIDA",IF(X509&gt;=-5,"POR VENCER","AL DÍA"))))</f>
        <v>AL DÍA</v>
      </c>
      <c r="AC509">
        <f>IF(N($H509)&lt;4,"",IF(W509="","",W509+31))</f>
        <v>46364</v>
      </c>
      <c r="AD509">
        <f>IF(AC509="","",TODAY()-AC509)</f>
        <v>-46</v>
      </c>
      <c r="AG509" t="str">
        <f>IF(AC509="","SIN ESTADO",IF(AE509&lt;&gt;"","PAGA",IF(AD509&gt;0,"VENCIDA",IF(AD509&gt;=-5,"POR VENCER","AL DÍA"))))</f>
        <v>AL DÍA</v>
      </c>
      <c r="AI509">
        <f>IF(N($H509)&lt;5,"",IF(AC509="","",AC509+31))</f>
        <v>46395</v>
      </c>
      <c r="AJ509">
        <f>IF(AI509="","",TODAY()-AI509)</f>
        <v>-77</v>
      </c>
      <c r="AM509" t="str">
        <f>IF(AI509="","SIN ESTADO",IF(AK509&lt;&gt;"","PAGA",IF(AJ509&gt;0,"VENCIDA",IF(AJ509&gt;=-5,"POR VENCER","AL DÍA"))))</f>
        <v>AL DÍA</v>
      </c>
      <c r="AO509">
        <f>IF(N($H509)&lt;6,"",IF(AI509="","",AI509+31))</f>
        <v>46426</v>
      </c>
      <c r="AP509">
        <f>IF(AO509="","",TODAY()-AO509)</f>
        <v>-108</v>
      </c>
      <c r="AS509" t="str">
        <f>IF(AO509="","SIN ESTADO",IF(AQ509&lt;&gt;"","PAGA",IF(AP509&gt;0,"VENCIDA",IF(AP509&gt;=-5,"POR VENCER","AL DÍA"))))</f>
        <v>AL DÍA</v>
      </c>
      <c r="AU509">
        <f>IF(N($H509)&lt;7,"",IF(AO509="","",AO509+31))</f>
        <v>46457</v>
      </c>
      <c r="AV509">
        <f>IF(AU509="","",TODAY()-AU509)</f>
        <v>-139</v>
      </c>
      <c r="AY509" t="str">
        <f>IF(AU509="","SIN ESTADO",IF(AW509&lt;&gt;"","PAGA",IF(AV509&gt;0,"VENCIDA",IF(AV509&gt;=-5,"POR VENCER","AL DÍA"))))</f>
        <v>AL DÍA</v>
      </c>
      <c r="BA509">
        <f>IF(N($H509)&lt;8,"",IF(AU509="","",AU509+31))</f>
        <v>46488</v>
      </c>
      <c r="BB509">
        <f>IF(BA509="","",TODAY()-BA509)</f>
        <v>-170</v>
      </c>
      <c r="BE509" t="str">
        <f>IF(BA509="","SIN ESTADO",IF(BC509&lt;&gt;"","PAGA",IF(BB509&gt;0,"VENCIDA",IF(BB509&gt;=-5,"POR VENCER","AL DÍA"))))</f>
        <v>AL DÍA</v>
      </c>
      <c r="BG509">
        <f>IF(N($H509)&lt;9,"",IF(BA509="","",BA509+31))</f>
        <v>46519</v>
      </c>
      <c r="BH509">
        <f>IF(BG509="","",TODAY()-BG509)</f>
        <v>-201</v>
      </c>
      <c r="BK509" t="str">
        <f>IF(BG509="","SIN ESTADO",IF(BI509&lt;&gt;"","PAGA",IF(BH509&gt;0,"VENCIDA",IF(BH509&gt;=-5,"POR VENCER","AL DÍA"))))</f>
        <v>AL DÍA</v>
      </c>
      <c r="BM509">
        <f>IF(N($H509)&lt;10,"",IF(BG509="","",BG509+31))</f>
        <v>46550</v>
      </c>
      <c r="BN509">
        <f>IF(BM509="","",TODAY()-BM509)</f>
        <v>-232</v>
      </c>
      <c r="BQ509" t="str">
        <f>IF(BM509="","SIN ESTADO",IF(BO509&lt;&gt;"","PAGA",IF(BN509&gt;0,"VENCIDA",IF(BN509&gt;=-5,"POR VENCER","AL DÍA"))))</f>
        <v>AL DÍA</v>
      </c>
      <c r="BS509">
        <f>IF(N($H509)&lt;11,"",IF(BM509="","",BM509+31))</f>
        <v>46581</v>
      </c>
      <c r="BT509">
        <f>IF(BS509="","",TODAY()-BS509)</f>
        <v>-263</v>
      </c>
      <c r="BW509" t="str">
        <f>IF(BS509="","SIN ESTADO",IF(BU509&lt;&gt;"","PAGA",IF(BT509&gt;0,"VENCIDA",IF(BT509&gt;=-5,"POR VENCER","AL DÍA"))))</f>
        <v>AL DÍA</v>
      </c>
      <c r="BY509">
        <f>IF(N($H509)&lt;12,"",IF(BS509="","",BS509+31))</f>
        <v>46612</v>
      </c>
      <c r="BZ509">
        <f>IF(BY509="","",TODAY()-BY509)</f>
        <v>-294</v>
      </c>
      <c r="CC509" t="str">
        <f>IF(BY509="","SIN ESTADO",IF(CA509&lt;&gt;"","PAGA",IF(BZ509&gt;0,"VENCIDA",IF(BZ509&gt;=-5,"POR VENCER","AL DÍA"))))</f>
        <v>AL DÍA</v>
      </c>
      <c r="CE509">
        <f>IF(N($H509)&lt;13,"",IF(BY509="","",BY509+31))</f>
        <v>46643</v>
      </c>
      <c r="CF509">
        <f>IF(CE509="","",TODAY()-CE509)</f>
        <v>-325</v>
      </c>
      <c r="CI509" t="str">
        <f>IF(CE509="","SIN ESTADO",IF(CG509&lt;&gt;"","PAGA",IF(CF509&gt;0,"VENCIDA",IF(CF509&gt;=-5,"POR VENCER","AL DÍA"))))</f>
        <v>AL DÍA</v>
      </c>
      <c r="CK509">
        <f>IF(N($H509)&lt;14,"",IF(CE509="","",CE509+31))</f>
        <v>46674</v>
      </c>
      <c r="CL509">
        <f>IF(CK509="","",TODAY()-CK509)</f>
        <v>-356</v>
      </c>
      <c r="CO509" t="str">
        <f>IF(CK509="","SIN ESTADO",IF(CM509&lt;&gt;"","PAGA",IF(CL509&gt;0,"VENCIDA",IF(CL509&gt;=-5,"POR VENCER","AL DÍA"))))</f>
        <v>AL DÍA</v>
      </c>
      <c r="CQ509">
        <f>IF(N($H509)&lt;15,"",IF(CK509="","",CK509+31))</f>
        <v>46705</v>
      </c>
      <c r="CR509">
        <f>IF(CQ509="","",TODAY()-CQ509)</f>
        <v>-387</v>
      </c>
      <c r="CU509" t="str">
        <f>IF(CQ509="","SIN ESTADO",IF(CS509&lt;&gt;"","PAGA",IF(CR509&gt;0,"VENCIDA",IF(CR509&gt;=-5,"POR VENCER","AL DÍA"))))</f>
        <v>AL DÍA</v>
      </c>
      <c r="CW509">
        <f>IF(N($H509)&lt;16,"",IF(CQ509="","",CQ509+31))</f>
        <v>46736</v>
      </c>
      <c r="CX509">
        <f>IF(CW509="","",TODAY()-CW509)</f>
        <v>-418</v>
      </c>
      <c r="DA509" t="str">
        <f>IF(CW509="","SIN ESTADO",IF(CY509&lt;&gt;"","PAGA",IF(CX509&gt;0,"VENCIDA",IF(CX509&gt;=-5,"POR VENCER","AL DÍA"))))</f>
        <v>AL DÍA</v>
      </c>
      <c r="DC509">
        <f>IF(N($H509)&lt;17,"",IF(CW509="","",CW509+31))</f>
        <v>46767</v>
      </c>
      <c r="DD509">
        <f>IF(DC509="","",TODAY()-DC509)</f>
        <v>-449</v>
      </c>
      <c r="DG509" t="str">
        <f>IF(DC509="","SIN ESTADO",IF(DE509&lt;&gt;"","PAGA",IF(DD509&gt;0,"VENCIDA",IF(DD509&gt;=-5,"POR VENCER","AL DÍA"))))</f>
        <v>AL DÍA</v>
      </c>
      <c r="DI509">
        <f>IF(N($H509)&lt;18,"",IF(DC509="","",DC509+31))</f>
        <v>46798</v>
      </c>
      <c r="DJ509">
        <f>IF(DI509="","",TODAY()-DI509)</f>
        <v>-480</v>
      </c>
      <c r="DM509" t="str">
        <f>IF(DI509="","SIN ESTADO",IF(DK509&lt;&gt;"","PAGA",IF(DJ509&gt;0,"VENCIDA",IF(DJ509&gt;=-5,"POR VENCER","AL DÍA"))))</f>
        <v>AL DÍA</v>
      </c>
      <c r="DO509">
        <f>IF(N($H509)&lt;19,"",IF(DI509="","",DI509+31))</f>
        <v>46829</v>
      </c>
      <c r="DP509">
        <f>IF(DO509="","",TODAY()-DO509)</f>
        <v>-511</v>
      </c>
      <c r="DS509" t="str">
        <f>IF(DO509="","SIN ESTADO",IF(DQ509&lt;&gt;"","PAGA",IF(DP509&gt;0,"VENCIDA",IF(DP509&gt;=-5,"POR VENCER","AL DÍA"))))</f>
        <v>AL DÍA</v>
      </c>
      <c r="DU509">
        <f>IF(N($H509)&lt;20,"",IF(DO509="","",DO509+31))</f>
        <v>46860</v>
      </c>
      <c r="DV509">
        <f>IF(DU509="","",TODAY()-DU509)</f>
        <v>-542</v>
      </c>
      <c r="DY509" t="str">
        <f>IF(DU509="","SIN ESTADO",IF(DW509&lt;&gt;"","PAGA",IF(DV509&gt;0,"VENCIDA",IF(DV509&gt;=-5,"POR VENCER","AL DÍA"))))</f>
        <v>AL DÍA</v>
      </c>
      <c r="EA509">
        <f>IF(N($H509)&lt;21,"",IF(DU509="","",DU509+31))</f>
        <v>46891</v>
      </c>
      <c r="EB509">
        <f>IF(EA509="","",TODAY()-EA509)</f>
        <v>-573</v>
      </c>
      <c r="EE509" t="str">
        <f>IF(EA509="","SIN ESTADO",IF(EC509&lt;&gt;"","PAGA",IF(EB509&gt;0,"VENCIDA",IF(EB509&gt;=-5,"POR VENCER","AL DÍA"))))</f>
        <v>AL DÍA</v>
      </c>
      <c r="EG509">
        <f>IF(N($H509)&lt;22,"",IF(EA509="","",EA509+31))</f>
        <v>46922</v>
      </c>
      <c r="EH509">
        <f>IF(EG509="","",TODAY()-EG509)</f>
        <v>-604</v>
      </c>
      <c r="EK509" t="str">
        <f>IF(EG509="","SIN ESTADO",IF(EI509&lt;&gt;"","PAGA",IF(EH509&gt;0,"VENCIDA",IF(EH509&gt;=-5,"POR VENCER","AL DÍA"))))</f>
        <v>AL DÍA</v>
      </c>
      <c r="EM509">
        <f>IF(N($H509)&lt;23,"",IF(EG509="","",EG509+31))</f>
        <v>46953</v>
      </c>
      <c r="EN509">
        <f>IF(EM509="","",TODAY()-EM509)</f>
        <v>-635</v>
      </c>
      <c r="EQ509" t="str">
        <f>IF(EM509="","SIN ESTADO",IF(EO509&lt;&gt;"","PAGA",IF(EN509&gt;0,"VENCIDA",IF(EN509&gt;=-5,"POR VENCER","AL DÍA"))))</f>
        <v>AL DÍA</v>
      </c>
      <c r="ES509">
        <f>IF(N($H509)&lt;24,"",IF(EM509="","",EM509+31))</f>
        <v>46984</v>
      </c>
      <c r="ET509">
        <f>IF(ES509="","",TODAY()-ES509)</f>
        <v>-666</v>
      </c>
      <c r="EW509" t="str">
        <f>IF(ES509="","SIN ESTADO",IF(EU509&lt;&gt;"","PAGA",IF(ET509&gt;0,"VENCIDA",IF(ET509&gt;=-5,"POR VENCER","AL DÍA"))))</f>
        <v>AL DÍA</v>
      </c>
      <c r="EY509" t="str">
        <f>IF(N($H509)&lt;25,"",IF(ES509="","",ES509+31))</f>
        <v/>
      </c>
      <c r="EZ509" t="str">
        <f>IF(EY509="","",TODAY()-EY509)</f>
        <v/>
      </c>
      <c r="FC509" t="str">
        <f>IF(EY509="","SIN ESTADO",IF(FA509&lt;&gt;"","PAGA",IF(EZ509&gt;0,"VENCIDA",IF(EZ509&gt;=-5,"POR VENCER","AL DÍA"))))</f>
        <v>SIN ESTADO</v>
      </c>
      <c r="FE509" t="str">
        <f>IF(N($H509)&lt;26,"",IF(EY509="","",EY509+31))</f>
        <v/>
      </c>
      <c r="FF509" t="str">
        <f>IF(FE509="","",TODAY()-FE509)</f>
        <v/>
      </c>
      <c r="FI509" t="str">
        <f>IF(FE509="","SIN ESTADO",IF(FG509&lt;&gt;"","PAGA",IF(FF509&gt;0,"VENCIDA",IF(FF509&gt;=-5,"POR VENCER","AL DÍA"))))</f>
        <v>SIN ESTADO</v>
      </c>
      <c r="FK509" t="str">
        <f>IF(N($H509)&lt;27,"",IF(FE509="","",FE509+31))</f>
        <v/>
      </c>
      <c r="FL509" t="str">
        <f>IF(FK509="","",TODAY()-FK509)</f>
        <v/>
      </c>
      <c r="FO509" t="str">
        <f>IF(FK509="","SIN ESTADO",IF(FM509&lt;&gt;"","PAGA",IF(FL509&gt;0,"VENCIDA",IF(FL509&gt;=-5,"POR VENCER","AL DÍA"))))</f>
        <v>SIN ESTADO</v>
      </c>
      <c r="FQ509" t="str">
        <f>IF(N($H509)&lt;28,"",IF(FK509="","",FK509+31))</f>
        <v/>
      </c>
      <c r="FR509" t="str">
        <f>IF(FQ509="","",TODAY()-FQ509)</f>
        <v/>
      </c>
      <c r="FU509" t="str">
        <f>IF(FQ509="","SIN ESTADO",IF(FS509&lt;&gt;"","PAGA",IF(FR509&gt;0,"VENCIDA",IF(FR509&gt;=-5,"POR VENCER","AL DÍA"))))</f>
        <v>SIN ESTADO</v>
      </c>
      <c r="FW509" t="str">
        <f>IF(N($H509)&lt;29,"",IF(FQ509="","",FQ509+31))</f>
        <v/>
      </c>
      <c r="FX509" t="str">
        <f>IF(FW509="","",TODAY()-FW509)</f>
        <v/>
      </c>
      <c r="GA509" t="str">
        <f>IF(FW509="","SIN ESTADO",IF(FY509&lt;&gt;"","PAGA",IF(FX509&gt;0,"VENCIDA",IF(FX509&gt;=-5,"POR VENCER","AL DÍA"))))</f>
        <v>SIN ESTADO</v>
      </c>
      <c r="GC509" t="str">
        <f>IF(N($H509)&lt;30,"",IF(FW509="","",FW509+31))</f>
        <v/>
      </c>
      <c r="GD509" t="str">
        <f>IF(GC509="","",TODAY()-GC509)</f>
        <v/>
      </c>
      <c r="GG509" t="str">
        <f>IF(GC509="","SIN ESTADO",IF(GE509&lt;&gt;"","PAGA",IF(GD509&gt;0,"VENCIDA",IF(GD509&gt;=-5,"POR VENCER","AL DÍA"))))</f>
        <v>SIN ESTADO</v>
      </c>
      <c r="GI509" t="str">
        <f>IF(N($H509)&lt;31,"",IF(GC509="","",GC509+31))</f>
        <v/>
      </c>
      <c r="GJ509" t="str">
        <f>IF(GI509="","",TODAY()-GI509)</f>
        <v/>
      </c>
      <c r="GM509" t="str">
        <f>IF(GI509="","SIN ESTADO",IF(GK509&lt;&gt;"","PAGA",IF(GJ509&gt;0,"VENCIDA",IF(GJ509&gt;=-5,"POR VENCER","AL DÍA"))))</f>
        <v>SIN ESTADO</v>
      </c>
      <c r="GO509" t="str">
        <f>IF(N($H509)&lt;32,"",IF(GI509="","",GI509+31))</f>
        <v/>
      </c>
      <c r="GP509" t="str">
        <f>IF(GO509="","",TODAY()-GO509)</f>
        <v/>
      </c>
      <c r="GS509" t="str">
        <f>IF(GO509="","SIN ESTADO",IF(GQ509&lt;&gt;"","PAGA",IF(GP509&gt;0,"VENCIDA",IF(GP509&gt;=-5,"POR VENCER","AL DÍA"))))</f>
        <v>SIN ESTADO</v>
      </c>
      <c r="GU509" t="str">
        <f>IF(N($H509)&lt;33,"",IF(GO509="","",GO509+31))</f>
        <v/>
      </c>
      <c r="GV509" t="str">
        <f>IF(GU509="","",TODAY()-GU509)</f>
        <v/>
      </c>
      <c r="GY509" t="str">
        <f>IF(GU509="","SIN ESTADO",IF(GW509&lt;&gt;"","PAGA",IF(GV509&gt;0,"VENCIDA",IF(GV509&gt;=-5,"POR VENCER","AL DÍA"))))</f>
        <v>SIN ESTADO</v>
      </c>
      <c r="HA509" t="str">
        <f>IF(N($H509)&lt;34,"",IF(GU509="","",GU509+31))</f>
        <v/>
      </c>
      <c r="HB509" t="str">
        <f>IF(HA509="","",TODAY()-HA509)</f>
        <v/>
      </c>
      <c r="HE509" t="str">
        <f>IF(HA509="","SIN ESTADO",IF(HC509&lt;&gt;"","PAGA",IF(HB509&gt;0,"VENCIDA",IF(HB509&gt;=-5,"POR VENCER","AL DÍA"))))</f>
        <v>SIN ESTADO</v>
      </c>
      <c r="HG509" t="str">
        <f>IF(N($H509)&lt;35,"",IF(HA509="","",HA509+31))</f>
        <v/>
      </c>
      <c r="HH509" t="str">
        <f>IF(HG509="","",TODAY()-HG509)</f>
        <v/>
      </c>
      <c r="HK509" t="str">
        <f>IF(HG509="","SIN ESTADO",IF(HI509&lt;&gt;"","PAGA",IF(HH509&gt;0,"VENCIDA",IF(HH509&gt;=-5,"POR VENCER","AL DÍA"))))</f>
        <v>SIN ESTADO</v>
      </c>
      <c r="HM509" t="str">
        <f>IF(N($H509)&lt;36,"",IF(HG509="","",HG509+31))</f>
        <v/>
      </c>
      <c r="HN509" t="str">
        <f>IF(HM509="","",TODAY()-HM509)</f>
        <v/>
      </c>
      <c r="HQ509" t="str">
        <f>IF(HM509="","SIN ESTADO",IF(HO509&lt;&gt;"","PAGA",IF(HN509&gt;0,"VENCIDA",IF(HN509&gt;=-5,"POR VENCER","AL DÍA"))))</f>
        <v>SIN ESTADO</v>
      </c>
      <c r="HS509">
        <f>N509+T509+Z509+AF509+AL509+AR509+AX509+BD509+BJ509+BP509+BV509+CB509+CH509+CN509+CT509+CZ509+DF509+DL509+DR509+DX509+ED509+EJ509+EP509+EV509+FB509+FH509+FN509+FT509+FZ509+GF509+GL509+GR509+GX509+HD509+HJ509+HP509</f>
        <v>1429000</v>
      </c>
      <c r="HU509">
        <f>IFERROR(N($J509),0)</f>
        <v>714500</v>
      </c>
      <c r="HW509">
        <f>SUMPRODUCT((MOD(COLUMN($M509:$HR509)-COLUMN($M509),6)=0)*ISNUMBER($M509:$HR509)*($M509:$HR509&gt;=RESUMEN!$C$26)*($M509:$HR509&lt;=RESUMEN!$C$27)*IFERROR(N($N509:$HS509),0))</f>
        <v>0</v>
      </c>
      <c r="HX509">
        <f>SUMPRODUCT((MOD(COLUMN($M509:$HR509)-COLUMN($M509),6)=0)*ISNUMBER($M509:$HR509)*($M509:$HR509&gt;=RESUMEN!$C$26)*($M509:$HR509&lt;=RESUMEN!$C$27))</f>
        <v>0</v>
      </c>
    </row>
    <row r="510">
      <c r="B510">
        <f>VENTAS!A509</f>
        <v>507</v>
      </c>
      <c r="C510" t="str">
        <f>VENTAS!B509</f>
        <v xml:space="preserve">LC2 - 48 - 2 </v>
      </c>
      <c r="D510" t="str">
        <f>VENTAS!C509</f>
        <v>DISPONIBLE</v>
      </c>
      <c r="E510">
        <f>VENTAS!D509</f>
        <v>18818600</v>
      </c>
      <c r="F510">
        <f>VENTAS!J509</f>
        <v>18818600</v>
      </c>
      <c r="G510">
        <f>VENTAS!F509</f>
        <v>0</v>
      </c>
      <c r="H510">
        <f>VENTAS!K509</f>
        <v>0</v>
      </c>
      <c r="I510">
        <f>VENTAS!M509</f>
        <v>0</v>
      </c>
      <c r="J510">
        <f>VENTAS!L509</f>
        <v>0</v>
      </c>
      <c r="K510" t="str">
        <f>IF(N($H510)&lt;1,"",$G510+31)</f>
        <v/>
      </c>
      <c r="L510" t="str">
        <f>IF(K510="","",TODAY()-K510)</f>
        <v/>
      </c>
      <c r="O510" t="str">
        <f>IF(K510="","SIN ESTADO",IF(M510&lt;&gt;"","PAGA",IF(L510&gt;0,"VENCIDA",IF(L510&gt;=-5,"POR VENCER","AL DÍA"))))</f>
        <v>SIN ESTADO</v>
      </c>
      <c r="Q510" t="str">
        <f>IF(N($H510)&lt;2,"",IF(K510="","",K510+31))</f>
        <v/>
      </c>
      <c r="R510" t="str">
        <f>IF(Q510="","",TODAY()-Q510)</f>
        <v/>
      </c>
      <c r="U510" t="str">
        <f>IF(Q510="","SIN ESTADO",IF(S510&lt;&gt;"","PAGA",IF(R510&gt;0,"VENCIDA",IF(R510&gt;=-5,"POR VENCER","AL DÍA"))))</f>
        <v>SIN ESTADO</v>
      </c>
      <c r="W510" t="str">
        <f>IF(N($H510)&lt;3,"",IF(Q510="","",Q510+31))</f>
        <v/>
      </c>
      <c r="X510" t="str">
        <f>IF(W510="","",TODAY()-W510)</f>
        <v/>
      </c>
      <c r="AA510" t="str">
        <f>IF(W510="","SIN ESTADO",IF(Y510&lt;&gt;"","PAGA",IF(X510&gt;0,"VENCIDA",IF(X510&gt;=-5,"POR VENCER","AL DÍA"))))</f>
        <v>SIN ESTADO</v>
      </c>
      <c r="AC510" t="str">
        <f>IF(N($H510)&lt;4,"",IF(W510="","",W510+31))</f>
        <v/>
      </c>
      <c r="AD510" t="str">
        <f>IF(AC510="","",TODAY()-AC510)</f>
        <v/>
      </c>
      <c r="AG510" t="str">
        <f>IF(AC510="","SIN ESTADO",IF(AE510&lt;&gt;"","PAGA",IF(AD510&gt;0,"VENCIDA",IF(AD510&gt;=-5,"POR VENCER","AL DÍA"))))</f>
        <v>SIN ESTADO</v>
      </c>
      <c r="AI510" t="str">
        <f>IF(N($H510)&lt;5,"",IF(AC510="","",AC510+31))</f>
        <v/>
      </c>
      <c r="AJ510" t="str">
        <f>IF(AI510="","",TODAY()-AI510)</f>
        <v/>
      </c>
      <c r="AM510" t="str">
        <f>IF(AI510="","SIN ESTADO",IF(AK510&lt;&gt;"","PAGA",IF(AJ510&gt;0,"VENCIDA",IF(AJ510&gt;=-5,"POR VENCER","AL DÍA"))))</f>
        <v>SIN ESTADO</v>
      </c>
      <c r="AO510" t="str">
        <f>IF(N($H510)&lt;6,"",IF(AI510="","",AI510+31))</f>
        <v/>
      </c>
      <c r="AP510" t="str">
        <f>IF(AO510="","",TODAY()-AO510)</f>
        <v/>
      </c>
      <c r="AS510" t="str">
        <f>IF(AO510="","SIN ESTADO",IF(AQ510&lt;&gt;"","PAGA",IF(AP510&gt;0,"VENCIDA",IF(AP510&gt;=-5,"POR VENCER","AL DÍA"))))</f>
        <v>SIN ESTADO</v>
      </c>
      <c r="AU510" t="str">
        <f>IF(N($H510)&lt;7,"",IF(AO510="","",AO510+31))</f>
        <v/>
      </c>
      <c r="AV510" t="str">
        <f>IF(AU510="","",TODAY()-AU510)</f>
        <v/>
      </c>
      <c r="AY510" t="str">
        <f>IF(AU510="","SIN ESTADO",IF(AW510&lt;&gt;"","PAGA",IF(AV510&gt;0,"VENCIDA",IF(AV510&gt;=-5,"POR VENCER","AL DÍA"))))</f>
        <v>SIN ESTADO</v>
      </c>
      <c r="BA510" t="str">
        <f>IF(N($H510)&lt;8,"",IF(AU510="","",AU510+31))</f>
        <v/>
      </c>
      <c r="BB510" t="str">
        <f>IF(BA510="","",TODAY()-BA510)</f>
        <v/>
      </c>
      <c r="BE510" t="str">
        <f>IF(BA510="","SIN ESTADO",IF(BC510&lt;&gt;"","PAGA",IF(BB510&gt;0,"VENCIDA",IF(BB510&gt;=-5,"POR VENCER","AL DÍA"))))</f>
        <v>SIN ESTADO</v>
      </c>
      <c r="BG510" t="str">
        <f>IF(N($H510)&lt;9,"",IF(BA510="","",BA510+31))</f>
        <v/>
      </c>
      <c r="BH510" t="str">
        <f>IF(BG510="","",TODAY()-BG510)</f>
        <v/>
      </c>
      <c r="BK510" t="str">
        <f>IF(BG510="","SIN ESTADO",IF(BI510&lt;&gt;"","PAGA",IF(BH510&gt;0,"VENCIDA",IF(BH510&gt;=-5,"POR VENCER","AL DÍA"))))</f>
        <v>SIN ESTADO</v>
      </c>
      <c r="BM510" t="str">
        <f>IF(N($H510)&lt;10,"",IF(BG510="","",BG510+31))</f>
        <v/>
      </c>
      <c r="BN510" t="str">
        <f>IF(BM510="","",TODAY()-BM510)</f>
        <v/>
      </c>
      <c r="BQ510" t="str">
        <f>IF(BM510="","SIN ESTADO",IF(BO510&lt;&gt;"","PAGA",IF(BN510&gt;0,"VENCIDA",IF(BN510&gt;=-5,"POR VENCER","AL DÍA"))))</f>
        <v>SIN ESTADO</v>
      </c>
      <c r="BS510" t="str">
        <f>IF(N($H510)&lt;11,"",IF(BM510="","",BM510+31))</f>
        <v/>
      </c>
      <c r="BT510" t="str">
        <f>IF(BS510="","",TODAY()-BS510)</f>
        <v/>
      </c>
      <c r="BW510" t="str">
        <f>IF(BS510="","SIN ESTADO",IF(BU510&lt;&gt;"","PAGA",IF(BT510&gt;0,"VENCIDA",IF(BT510&gt;=-5,"POR VENCER","AL DÍA"))))</f>
        <v>SIN ESTADO</v>
      </c>
      <c r="BY510" t="str">
        <f>IF(N($H510)&lt;12,"",IF(BS510="","",BS510+31))</f>
        <v/>
      </c>
      <c r="BZ510" t="str">
        <f>IF(BY510="","",TODAY()-BY510)</f>
        <v/>
      </c>
      <c r="CC510" t="str">
        <f>IF(BY510="","SIN ESTADO",IF(CA510&lt;&gt;"","PAGA",IF(BZ510&gt;0,"VENCIDA",IF(BZ510&gt;=-5,"POR VENCER","AL DÍA"))))</f>
        <v>SIN ESTADO</v>
      </c>
      <c r="CE510" t="str">
        <f>IF(N($H510)&lt;13,"",IF(BY510="","",BY510+31))</f>
        <v/>
      </c>
      <c r="CF510" t="str">
        <f>IF(CE510="","",TODAY()-CE510)</f>
        <v/>
      </c>
      <c r="CI510" t="str">
        <f>IF(CE510="","SIN ESTADO",IF(CG510&lt;&gt;"","PAGA",IF(CF510&gt;0,"VENCIDA",IF(CF510&gt;=-5,"POR VENCER","AL DÍA"))))</f>
        <v>SIN ESTADO</v>
      </c>
      <c r="CK510" t="str">
        <f>IF(N($H510)&lt;14,"",IF(CE510="","",CE510+31))</f>
        <v/>
      </c>
      <c r="CL510" t="str">
        <f>IF(CK510="","",TODAY()-CK510)</f>
        <v/>
      </c>
      <c r="CO510" t="str">
        <f>IF(CK510="","SIN ESTADO",IF(CM510&lt;&gt;"","PAGA",IF(CL510&gt;0,"VENCIDA",IF(CL510&gt;=-5,"POR VENCER","AL DÍA"))))</f>
        <v>SIN ESTADO</v>
      </c>
      <c r="CQ510" t="str">
        <f>IF(N($H510)&lt;15,"",IF(CK510="","",CK510+31))</f>
        <v/>
      </c>
      <c r="CR510" t="str">
        <f>IF(CQ510="","",TODAY()-CQ510)</f>
        <v/>
      </c>
      <c r="CU510" t="str">
        <f>IF(CQ510="","SIN ESTADO",IF(CS510&lt;&gt;"","PAGA",IF(CR510&gt;0,"VENCIDA",IF(CR510&gt;=-5,"POR VENCER","AL DÍA"))))</f>
        <v>SIN ESTADO</v>
      </c>
      <c r="CW510" t="str">
        <f>IF(N($H510)&lt;16,"",IF(CQ510="","",CQ510+31))</f>
        <v/>
      </c>
      <c r="CX510" t="str">
        <f>IF(CW510="","",TODAY()-CW510)</f>
        <v/>
      </c>
      <c r="DA510" t="str">
        <f>IF(CW510="","SIN ESTADO",IF(CY510&lt;&gt;"","PAGA",IF(CX510&gt;0,"VENCIDA",IF(CX510&gt;=-5,"POR VENCER","AL DÍA"))))</f>
        <v>SIN ESTADO</v>
      </c>
      <c r="DC510" t="str">
        <f>IF(N($H510)&lt;17,"",IF(CW510="","",CW510+31))</f>
        <v/>
      </c>
      <c r="DD510" t="str">
        <f>IF(DC510="","",TODAY()-DC510)</f>
        <v/>
      </c>
      <c r="DG510" t="str">
        <f>IF(DC510="","SIN ESTADO",IF(DE510&lt;&gt;"","PAGA",IF(DD510&gt;0,"VENCIDA",IF(DD510&gt;=-5,"POR VENCER","AL DÍA"))))</f>
        <v>SIN ESTADO</v>
      </c>
      <c r="DI510" t="str">
        <f>IF(N($H510)&lt;18,"",IF(DC510="","",DC510+31))</f>
        <v/>
      </c>
      <c r="DJ510" t="str">
        <f>IF(DI510="","",TODAY()-DI510)</f>
        <v/>
      </c>
      <c r="DM510" t="str">
        <f>IF(DI510="","SIN ESTADO",IF(DK510&lt;&gt;"","PAGA",IF(DJ510&gt;0,"VENCIDA",IF(DJ510&gt;=-5,"POR VENCER","AL DÍA"))))</f>
        <v>SIN ESTADO</v>
      </c>
      <c r="DO510" t="str">
        <f>IF(N($H510)&lt;19,"",IF(DI510="","",DI510+31))</f>
        <v/>
      </c>
      <c r="DP510" t="str">
        <f>IF(DO510="","",TODAY()-DO510)</f>
        <v/>
      </c>
      <c r="DS510" t="str">
        <f>IF(DO510="","SIN ESTADO",IF(DQ510&lt;&gt;"","PAGA",IF(DP510&gt;0,"VENCIDA",IF(DP510&gt;=-5,"POR VENCER","AL DÍA"))))</f>
        <v>SIN ESTADO</v>
      </c>
      <c r="DU510" t="str">
        <f>IF(N($H510)&lt;20,"",IF(DO510="","",DO510+31))</f>
        <v/>
      </c>
      <c r="DV510" t="str">
        <f>IF(DU510="","",TODAY()-DU510)</f>
        <v/>
      </c>
      <c r="DY510" t="str">
        <f>IF(DU510="","SIN ESTADO",IF(DW510&lt;&gt;"","PAGA",IF(DV510&gt;0,"VENCIDA",IF(DV510&gt;=-5,"POR VENCER","AL DÍA"))))</f>
        <v>SIN ESTADO</v>
      </c>
      <c r="EA510" t="str">
        <f>IF(N($H510)&lt;21,"",IF(DU510="","",DU510+31))</f>
        <v/>
      </c>
      <c r="EB510" t="str">
        <f>IF(EA510="","",TODAY()-EA510)</f>
        <v/>
      </c>
      <c r="EE510" t="str">
        <f>IF(EA510="","SIN ESTADO",IF(EC510&lt;&gt;"","PAGA",IF(EB510&gt;0,"VENCIDA",IF(EB510&gt;=-5,"POR VENCER","AL DÍA"))))</f>
        <v>SIN ESTADO</v>
      </c>
      <c r="EG510" t="str">
        <f>IF(N($H510)&lt;22,"",IF(EA510="","",EA510+31))</f>
        <v/>
      </c>
      <c r="EH510" t="str">
        <f>IF(EG510="","",TODAY()-EG510)</f>
        <v/>
      </c>
      <c r="EK510" t="str">
        <f>IF(EG510="","SIN ESTADO",IF(EI510&lt;&gt;"","PAGA",IF(EH510&gt;0,"VENCIDA",IF(EH510&gt;=-5,"POR VENCER","AL DÍA"))))</f>
        <v>SIN ESTADO</v>
      </c>
      <c r="EM510" t="str">
        <f>IF(N($H510)&lt;23,"",IF(EG510="","",EG510+31))</f>
        <v/>
      </c>
      <c r="EN510" t="str">
        <f>IF(EM510="","",TODAY()-EM510)</f>
        <v/>
      </c>
      <c r="EQ510" t="str">
        <f>IF(EM510="","SIN ESTADO",IF(EO510&lt;&gt;"","PAGA",IF(EN510&gt;0,"VENCIDA",IF(EN510&gt;=-5,"POR VENCER","AL DÍA"))))</f>
        <v>SIN ESTADO</v>
      </c>
      <c r="ES510" t="str">
        <f>IF(N($H510)&lt;24,"",IF(EM510="","",EM510+31))</f>
        <v/>
      </c>
      <c r="ET510" t="str">
        <f>IF(ES510="","",TODAY()-ES510)</f>
        <v/>
      </c>
      <c r="EW510" t="str">
        <f>IF(ES510="","SIN ESTADO",IF(EU510&lt;&gt;"","PAGA",IF(ET510&gt;0,"VENCIDA",IF(ET510&gt;=-5,"POR VENCER","AL DÍA"))))</f>
        <v>SIN ESTADO</v>
      </c>
      <c r="EY510" t="str">
        <f>IF(N($H510)&lt;25,"",IF(ES510="","",ES510+31))</f>
        <v/>
      </c>
      <c r="EZ510" t="str">
        <f>IF(EY510="","",TODAY()-EY510)</f>
        <v/>
      </c>
      <c r="FC510" t="str">
        <f>IF(EY510="","SIN ESTADO",IF(FA510&lt;&gt;"","PAGA",IF(EZ510&gt;0,"VENCIDA",IF(EZ510&gt;=-5,"POR VENCER","AL DÍA"))))</f>
        <v>SIN ESTADO</v>
      </c>
      <c r="FE510" t="str">
        <f>IF(N($H510)&lt;26,"",IF(EY510="","",EY510+31))</f>
        <v/>
      </c>
      <c r="FF510" t="str">
        <f>IF(FE510="","",TODAY()-FE510)</f>
        <v/>
      </c>
      <c r="FI510" t="str">
        <f>IF(FE510="","SIN ESTADO",IF(FG510&lt;&gt;"","PAGA",IF(FF510&gt;0,"VENCIDA",IF(FF510&gt;=-5,"POR VENCER","AL DÍA"))))</f>
        <v>SIN ESTADO</v>
      </c>
      <c r="FK510" t="str">
        <f>IF(N($H510)&lt;27,"",IF(FE510="","",FE510+31))</f>
        <v/>
      </c>
      <c r="FL510" t="str">
        <f>IF(FK510="","",TODAY()-FK510)</f>
        <v/>
      </c>
      <c r="FO510" t="str">
        <f>IF(FK510="","SIN ESTADO",IF(FM510&lt;&gt;"","PAGA",IF(FL510&gt;0,"VENCIDA",IF(FL510&gt;=-5,"POR VENCER","AL DÍA"))))</f>
        <v>SIN ESTADO</v>
      </c>
      <c r="FQ510" t="str">
        <f>IF(N($H510)&lt;28,"",IF(FK510="","",FK510+31))</f>
        <v/>
      </c>
      <c r="FR510" t="str">
        <f>IF(FQ510="","",TODAY()-FQ510)</f>
        <v/>
      </c>
      <c r="FU510" t="str">
        <f>IF(FQ510="","SIN ESTADO",IF(FS510&lt;&gt;"","PAGA",IF(FR510&gt;0,"VENCIDA",IF(FR510&gt;=-5,"POR VENCER","AL DÍA"))))</f>
        <v>SIN ESTADO</v>
      </c>
      <c r="FW510" t="str">
        <f>IF(N($H510)&lt;29,"",IF(FQ510="","",FQ510+31))</f>
        <v/>
      </c>
      <c r="FX510" t="str">
        <f>IF(FW510="","",TODAY()-FW510)</f>
        <v/>
      </c>
      <c r="GA510" t="str">
        <f>IF(FW510="","SIN ESTADO",IF(FY510&lt;&gt;"","PAGA",IF(FX510&gt;0,"VENCIDA",IF(FX510&gt;=-5,"POR VENCER","AL DÍA"))))</f>
        <v>SIN ESTADO</v>
      </c>
      <c r="GC510" t="str">
        <f>IF(N($H510)&lt;30,"",IF(FW510="","",FW510+31))</f>
        <v/>
      </c>
      <c r="GD510" t="str">
        <f>IF(GC510="","",TODAY()-GC510)</f>
        <v/>
      </c>
      <c r="GG510" t="str">
        <f>IF(GC510="","SIN ESTADO",IF(GE510&lt;&gt;"","PAGA",IF(GD510&gt;0,"VENCIDA",IF(GD510&gt;=-5,"POR VENCER","AL DÍA"))))</f>
        <v>SIN ESTADO</v>
      </c>
      <c r="GI510" t="str">
        <f>IF(N($H510)&lt;31,"",IF(GC510="","",GC510+31))</f>
        <v/>
      </c>
      <c r="GJ510" t="str">
        <f>IF(GI510="","",TODAY()-GI510)</f>
        <v/>
      </c>
      <c r="GM510" t="str">
        <f>IF(GI510="","SIN ESTADO",IF(GK510&lt;&gt;"","PAGA",IF(GJ510&gt;0,"VENCIDA",IF(GJ510&gt;=-5,"POR VENCER","AL DÍA"))))</f>
        <v>SIN ESTADO</v>
      </c>
      <c r="GO510" t="str">
        <f>IF(N($H510)&lt;32,"",IF(GI510="","",GI510+31))</f>
        <v/>
      </c>
      <c r="GP510" t="str">
        <f>IF(GO510="","",TODAY()-GO510)</f>
        <v/>
      </c>
      <c r="GS510" t="str">
        <f>IF(GO510="","SIN ESTADO",IF(GQ510&lt;&gt;"","PAGA",IF(GP510&gt;0,"VENCIDA",IF(GP510&gt;=-5,"POR VENCER","AL DÍA"))))</f>
        <v>SIN ESTADO</v>
      </c>
      <c r="GU510" t="str">
        <f>IF(N($H510)&lt;33,"",IF(GO510="","",GO510+31))</f>
        <v/>
      </c>
      <c r="GV510" t="str">
        <f>IF(GU510="","",TODAY()-GU510)</f>
        <v/>
      </c>
      <c r="GY510" t="str">
        <f>IF(GU510="","SIN ESTADO",IF(GW510&lt;&gt;"","PAGA",IF(GV510&gt;0,"VENCIDA",IF(GV510&gt;=-5,"POR VENCER","AL DÍA"))))</f>
        <v>SIN ESTADO</v>
      </c>
      <c r="HA510" t="str">
        <f>IF(N($H510)&lt;34,"",IF(GU510="","",GU510+31))</f>
        <v/>
      </c>
      <c r="HB510" t="str">
        <f>IF(HA510="","",TODAY()-HA510)</f>
        <v/>
      </c>
      <c r="HE510" t="str">
        <f>IF(HA510="","SIN ESTADO",IF(HC510&lt;&gt;"","PAGA",IF(HB510&gt;0,"VENCIDA",IF(HB510&gt;=-5,"POR VENCER","AL DÍA"))))</f>
        <v>SIN ESTADO</v>
      </c>
      <c r="HG510" t="str">
        <f>IF(N($H510)&lt;35,"",IF(HA510="","",HA510+31))</f>
        <v/>
      </c>
      <c r="HH510" t="str">
        <f>IF(HG510="","",TODAY()-HG510)</f>
        <v/>
      </c>
      <c r="HK510" t="str">
        <f>IF(HG510="","SIN ESTADO",IF(HI510&lt;&gt;"","PAGA",IF(HH510&gt;0,"VENCIDA",IF(HH510&gt;=-5,"POR VENCER","AL DÍA"))))</f>
        <v>SIN ESTADO</v>
      </c>
      <c r="HM510" t="str">
        <f>IF(N($H510)&lt;36,"",IF(HG510="","",HG510+31))</f>
        <v/>
      </c>
      <c r="HN510" t="str">
        <f>IF(HM510="","",TODAY()-HM510)</f>
        <v/>
      </c>
      <c r="HQ510" t="str">
        <f>IF(HM510="","SIN ESTADO",IF(HO510&lt;&gt;"","PAGA",IF(HN510&gt;0,"VENCIDA",IF(HN510&gt;=-5,"POR VENCER","AL DÍA"))))</f>
        <v>SIN ESTADO</v>
      </c>
      <c r="HS510">
        <f>N510+T510+Z510+AF510+AL510+AR510+AX510+BD510+BJ510+BP510+BV510+CB510+CH510+CN510+CT510+CZ510+DF510+DL510+DR510+DX510+ED510+EJ510+EP510+EV510+FB510+FH510+FN510+FT510+FZ510+GF510+GL510+GR510+GX510+HD510+HJ510+HP510</f>
        <v>0</v>
      </c>
      <c r="HU510">
        <f>IFERROR(N($J510),0)</f>
        <v>0</v>
      </c>
      <c r="HW510">
        <f>SUMPRODUCT((MOD(COLUMN($M510:$HR510)-COLUMN($M510),6)=0)*ISNUMBER($M510:$HR510)*($M510:$HR510&gt;=RESUMEN!$C$26)*($M510:$HR510&lt;=RESUMEN!$C$27)*IFERROR(N($N510:$HS510),0))</f>
        <v>0</v>
      </c>
      <c r="HX510">
        <f>SUMPRODUCT((MOD(COLUMN($M510:$HR510)-COLUMN($M510),6)=0)*ISNUMBER($M510:$HR510)*($M510:$HR510&gt;=RESUMEN!$C$26)*($M510:$HR510&lt;=RESUMEN!$C$27))</f>
        <v>0</v>
      </c>
    </row>
    <row r="511">
      <c r="B511">
        <f>VENTAS!A510</f>
        <v>508</v>
      </c>
      <c r="C511" t="str">
        <f>VENTAS!B510</f>
        <v xml:space="preserve">LC2 - 48 - 3 </v>
      </c>
      <c r="D511" t="str">
        <f>VENTAS!C510</f>
        <v>VENDIDO</v>
      </c>
      <c r="E511">
        <f>VENTAS!D510</f>
        <v>18844500</v>
      </c>
      <c r="F511">
        <f>VENTAS!J510</f>
        <v>14844500</v>
      </c>
      <c r="G511">
        <f>VENTAS!F510</f>
        <v>46225</v>
      </c>
      <c r="H511">
        <f>VENTAS!K510</f>
        <v>24</v>
      </c>
      <c r="I511" t="str">
        <f>VENTAS!M510</f>
        <v>22 DE CADA MES</v>
      </c>
      <c r="J511">
        <f>VENTAS!L510</f>
        <v>618300</v>
      </c>
      <c r="K511">
        <f>IF(N($H511)&lt;1,"",$G511+31)</f>
        <v>46256</v>
      </c>
      <c r="L511">
        <f>IF(K511="","",TODAY()-K511)</f>
        <v>62</v>
      </c>
      <c r="M511">
        <v>46252</v>
      </c>
      <c r="N511">
        <v>618300</v>
      </c>
      <c r="O511" t="str">
        <f>IF(K511="","SIN ESTADO",IF(M511&lt;&gt;"","PAGA",IF(L511&gt;0,"VENCIDA",IF(L511&gt;=-5,"POR VENCER","AL DÍA"))))</f>
        <v>PAGA</v>
      </c>
      <c r="P511" t="str">
        <v>TRANSFERENCIA</v>
      </c>
      <c r="Q511">
        <f>IF(N($H511)&lt;2,"",IF(K511="","",K511+31))</f>
        <v>46287</v>
      </c>
      <c r="R511">
        <f>IF(Q511="","",TODAY()-Q511)</f>
        <v>31</v>
      </c>
      <c r="S511">
        <v>46285</v>
      </c>
      <c r="T511">
        <v>618300</v>
      </c>
      <c r="U511" t="str">
        <f>IF(Q511="","SIN ESTADO",IF(S511&lt;&gt;"","PAGA",IF(R511&gt;0,"VENCIDA",IF(R511&gt;=-5,"POR VENCER","AL DÍA"))))</f>
        <v>PAGA</v>
      </c>
      <c r="V511" t="str">
        <v>TRANSFERENCIA</v>
      </c>
      <c r="W511">
        <f>IF(N($H511)&lt;3,"",IF(Q511="","",Q511+31))</f>
        <v>46318</v>
      </c>
      <c r="X511">
        <f>IF(W511="","",TODAY()-W511)</f>
        <v>0</v>
      </c>
      <c r="AA511" t="str">
        <f>IF(W511="","SIN ESTADO",IF(Y511&lt;&gt;"","PAGA",IF(X511&gt;0,"VENCIDA",IF(X511&gt;=-5,"POR VENCER","AL DÍA"))))</f>
        <v>POR VENCER</v>
      </c>
      <c r="AC511">
        <f>IF(N($H511)&lt;4,"",IF(W511="","",W511+31))</f>
        <v>46349</v>
      </c>
      <c r="AD511">
        <f>IF(AC511="","",TODAY()-AC511)</f>
        <v>-31</v>
      </c>
      <c r="AG511" t="str">
        <f>IF(AC511="","SIN ESTADO",IF(AE511&lt;&gt;"","PAGA",IF(AD511&gt;0,"VENCIDA",IF(AD511&gt;=-5,"POR VENCER","AL DÍA"))))</f>
        <v>AL DÍA</v>
      </c>
      <c r="AI511">
        <f>IF(N($H511)&lt;5,"",IF(AC511="","",AC511+31))</f>
        <v>46380</v>
      </c>
      <c r="AJ511">
        <f>IF(AI511="","",TODAY()-AI511)</f>
        <v>-62</v>
      </c>
      <c r="AM511" t="str">
        <f>IF(AI511="","SIN ESTADO",IF(AK511&lt;&gt;"","PAGA",IF(AJ511&gt;0,"VENCIDA",IF(AJ511&gt;=-5,"POR VENCER","AL DÍA"))))</f>
        <v>AL DÍA</v>
      </c>
      <c r="AO511">
        <f>IF(N($H511)&lt;6,"",IF(AI511="","",AI511+31))</f>
        <v>46411</v>
      </c>
      <c r="AP511">
        <f>IF(AO511="","",TODAY()-AO511)</f>
        <v>-93</v>
      </c>
      <c r="AS511" t="str">
        <f>IF(AO511="","SIN ESTADO",IF(AQ511&lt;&gt;"","PAGA",IF(AP511&gt;0,"VENCIDA",IF(AP511&gt;=-5,"POR VENCER","AL DÍA"))))</f>
        <v>AL DÍA</v>
      </c>
      <c r="AU511">
        <f>IF(N($H511)&lt;7,"",IF(AO511="","",AO511+31))</f>
        <v>46442</v>
      </c>
      <c r="AV511">
        <f>IF(AU511="","",TODAY()-AU511)</f>
        <v>-124</v>
      </c>
      <c r="AY511" t="str">
        <f>IF(AU511="","SIN ESTADO",IF(AW511&lt;&gt;"","PAGA",IF(AV511&gt;0,"VENCIDA",IF(AV511&gt;=-5,"POR VENCER","AL DÍA"))))</f>
        <v>AL DÍA</v>
      </c>
      <c r="BA511">
        <f>IF(N($H511)&lt;8,"",IF(AU511="","",AU511+31))</f>
        <v>46473</v>
      </c>
      <c r="BB511">
        <f>IF(BA511="","",TODAY()-BA511)</f>
        <v>-155</v>
      </c>
      <c r="BE511" t="str">
        <f>IF(BA511="","SIN ESTADO",IF(BC511&lt;&gt;"","PAGA",IF(BB511&gt;0,"VENCIDA",IF(BB511&gt;=-5,"POR VENCER","AL DÍA"))))</f>
        <v>AL DÍA</v>
      </c>
      <c r="BG511">
        <f>IF(N($H511)&lt;9,"",IF(BA511="","",BA511+31))</f>
        <v>46504</v>
      </c>
      <c r="BH511">
        <f>IF(BG511="","",TODAY()-BG511)</f>
        <v>-186</v>
      </c>
      <c r="BK511" t="str">
        <f>IF(BG511="","SIN ESTADO",IF(BI511&lt;&gt;"","PAGA",IF(BH511&gt;0,"VENCIDA",IF(BH511&gt;=-5,"POR VENCER","AL DÍA"))))</f>
        <v>AL DÍA</v>
      </c>
      <c r="BM511">
        <f>IF(N($H511)&lt;10,"",IF(BG511="","",BG511+31))</f>
        <v>46535</v>
      </c>
      <c r="BN511">
        <f>IF(BM511="","",TODAY()-BM511)</f>
        <v>-217</v>
      </c>
      <c r="BQ511" t="str">
        <f>IF(BM511="","SIN ESTADO",IF(BO511&lt;&gt;"","PAGA",IF(BN511&gt;0,"VENCIDA",IF(BN511&gt;=-5,"POR VENCER","AL DÍA"))))</f>
        <v>AL DÍA</v>
      </c>
      <c r="BS511">
        <f>IF(N($H511)&lt;11,"",IF(BM511="","",BM511+31))</f>
        <v>46566</v>
      </c>
      <c r="BT511">
        <f>IF(BS511="","",TODAY()-BS511)</f>
        <v>-248</v>
      </c>
      <c r="BW511" t="str">
        <f>IF(BS511="","SIN ESTADO",IF(BU511&lt;&gt;"","PAGA",IF(BT511&gt;0,"VENCIDA",IF(BT511&gt;=-5,"POR VENCER","AL DÍA"))))</f>
        <v>AL DÍA</v>
      </c>
      <c r="BY511">
        <f>IF(N($H511)&lt;12,"",IF(BS511="","",BS511+31))</f>
        <v>46597</v>
      </c>
      <c r="BZ511">
        <f>IF(BY511="","",TODAY()-BY511)</f>
        <v>-279</v>
      </c>
      <c r="CC511" t="str">
        <f>IF(BY511="","SIN ESTADO",IF(CA511&lt;&gt;"","PAGA",IF(BZ511&gt;0,"VENCIDA",IF(BZ511&gt;=-5,"POR VENCER","AL DÍA"))))</f>
        <v>AL DÍA</v>
      </c>
      <c r="CE511">
        <f>IF(N($H511)&lt;13,"",IF(BY511="","",BY511+31))</f>
        <v>46628</v>
      </c>
      <c r="CF511">
        <f>IF(CE511="","",TODAY()-CE511)</f>
        <v>-310</v>
      </c>
      <c r="CI511" t="str">
        <f>IF(CE511="","SIN ESTADO",IF(CG511&lt;&gt;"","PAGA",IF(CF511&gt;0,"VENCIDA",IF(CF511&gt;=-5,"POR VENCER","AL DÍA"))))</f>
        <v>AL DÍA</v>
      </c>
      <c r="CK511">
        <f>IF(N($H511)&lt;14,"",IF(CE511="","",CE511+31))</f>
        <v>46659</v>
      </c>
      <c r="CL511">
        <f>IF(CK511="","",TODAY()-CK511)</f>
        <v>-341</v>
      </c>
      <c r="CO511" t="str">
        <f>IF(CK511="","SIN ESTADO",IF(CM511&lt;&gt;"","PAGA",IF(CL511&gt;0,"VENCIDA",IF(CL511&gt;=-5,"POR VENCER","AL DÍA"))))</f>
        <v>AL DÍA</v>
      </c>
      <c r="CQ511">
        <f>IF(N($H511)&lt;15,"",IF(CK511="","",CK511+31))</f>
        <v>46690</v>
      </c>
      <c r="CR511">
        <f>IF(CQ511="","",TODAY()-CQ511)</f>
        <v>-372</v>
      </c>
      <c r="CU511" t="str">
        <f>IF(CQ511="","SIN ESTADO",IF(CS511&lt;&gt;"","PAGA",IF(CR511&gt;0,"VENCIDA",IF(CR511&gt;=-5,"POR VENCER","AL DÍA"))))</f>
        <v>AL DÍA</v>
      </c>
      <c r="CW511">
        <f>IF(N($H511)&lt;16,"",IF(CQ511="","",CQ511+31))</f>
        <v>46721</v>
      </c>
      <c r="CX511">
        <f>IF(CW511="","",TODAY()-CW511)</f>
        <v>-403</v>
      </c>
      <c r="DA511" t="str">
        <f>IF(CW511="","SIN ESTADO",IF(CY511&lt;&gt;"","PAGA",IF(CX511&gt;0,"VENCIDA",IF(CX511&gt;=-5,"POR VENCER","AL DÍA"))))</f>
        <v>AL DÍA</v>
      </c>
      <c r="DC511">
        <f>IF(N($H511)&lt;17,"",IF(CW511="","",CW511+31))</f>
        <v>46752</v>
      </c>
      <c r="DD511">
        <f>IF(DC511="","",TODAY()-DC511)</f>
        <v>-434</v>
      </c>
      <c r="DG511" t="str">
        <f>IF(DC511="","SIN ESTADO",IF(DE511&lt;&gt;"","PAGA",IF(DD511&gt;0,"VENCIDA",IF(DD511&gt;=-5,"POR VENCER","AL DÍA"))))</f>
        <v>AL DÍA</v>
      </c>
      <c r="DI511">
        <f>IF(N($H511)&lt;18,"",IF(DC511="","",DC511+31))</f>
        <v>46783</v>
      </c>
      <c r="DJ511">
        <f>IF(DI511="","",TODAY()-DI511)</f>
        <v>-465</v>
      </c>
      <c r="DM511" t="str">
        <f>IF(DI511="","SIN ESTADO",IF(DK511&lt;&gt;"","PAGA",IF(DJ511&gt;0,"VENCIDA",IF(DJ511&gt;=-5,"POR VENCER","AL DÍA"))))</f>
        <v>AL DÍA</v>
      </c>
      <c r="DO511">
        <f>IF(N($H511)&lt;19,"",IF(DI511="","",DI511+31))</f>
        <v>46814</v>
      </c>
      <c r="DP511">
        <f>IF(DO511="","",TODAY()-DO511)</f>
        <v>-496</v>
      </c>
      <c r="DS511" t="str">
        <f>IF(DO511="","SIN ESTADO",IF(DQ511&lt;&gt;"","PAGA",IF(DP511&gt;0,"VENCIDA",IF(DP511&gt;=-5,"POR VENCER","AL DÍA"))))</f>
        <v>AL DÍA</v>
      </c>
      <c r="DU511">
        <f>IF(N($H511)&lt;20,"",IF(DO511="","",DO511+31))</f>
        <v>46845</v>
      </c>
      <c r="DV511">
        <f>IF(DU511="","",TODAY()-DU511)</f>
        <v>-527</v>
      </c>
      <c r="DY511" t="str">
        <f>IF(DU511="","SIN ESTADO",IF(DW511&lt;&gt;"","PAGA",IF(DV511&gt;0,"VENCIDA",IF(DV511&gt;=-5,"POR VENCER","AL DÍA"))))</f>
        <v>AL DÍA</v>
      </c>
      <c r="EA511">
        <f>IF(N($H511)&lt;21,"",IF(DU511="","",DU511+31))</f>
        <v>46876</v>
      </c>
      <c r="EB511">
        <f>IF(EA511="","",TODAY()-EA511)</f>
        <v>-558</v>
      </c>
      <c r="EE511" t="str">
        <f>IF(EA511="","SIN ESTADO",IF(EC511&lt;&gt;"","PAGA",IF(EB511&gt;0,"VENCIDA",IF(EB511&gt;=-5,"POR VENCER","AL DÍA"))))</f>
        <v>AL DÍA</v>
      </c>
      <c r="EG511">
        <f>IF(N($H511)&lt;22,"",IF(EA511="","",EA511+31))</f>
        <v>46907</v>
      </c>
      <c r="EH511">
        <f>IF(EG511="","",TODAY()-EG511)</f>
        <v>-589</v>
      </c>
      <c r="EK511" t="str">
        <f>IF(EG511="","SIN ESTADO",IF(EI511&lt;&gt;"","PAGA",IF(EH511&gt;0,"VENCIDA",IF(EH511&gt;=-5,"POR VENCER","AL DÍA"))))</f>
        <v>AL DÍA</v>
      </c>
      <c r="EM511">
        <f>IF(N($H511)&lt;23,"",IF(EG511="","",EG511+31))</f>
        <v>46938</v>
      </c>
      <c r="EN511">
        <f>IF(EM511="","",TODAY()-EM511)</f>
        <v>-620</v>
      </c>
      <c r="EQ511" t="str">
        <f>IF(EM511="","SIN ESTADO",IF(EO511&lt;&gt;"","PAGA",IF(EN511&gt;0,"VENCIDA",IF(EN511&gt;=-5,"POR VENCER","AL DÍA"))))</f>
        <v>AL DÍA</v>
      </c>
      <c r="ES511">
        <f>IF(N($H511)&lt;24,"",IF(EM511="","",EM511+31))</f>
        <v>46969</v>
      </c>
      <c r="ET511">
        <f>IF(ES511="","",TODAY()-ES511)</f>
        <v>-651</v>
      </c>
      <c r="EW511" t="str">
        <f>IF(ES511="","SIN ESTADO",IF(EU511&lt;&gt;"","PAGA",IF(ET511&gt;0,"VENCIDA",IF(ET511&gt;=-5,"POR VENCER","AL DÍA"))))</f>
        <v>AL DÍA</v>
      </c>
      <c r="EY511" t="str">
        <f>IF(N($H511)&lt;25,"",IF(ES511="","",ES511+31))</f>
        <v/>
      </c>
      <c r="EZ511" t="str">
        <f>IF(EY511="","",TODAY()-EY511)</f>
        <v/>
      </c>
      <c r="FC511" t="str">
        <f>IF(EY511="","SIN ESTADO",IF(FA511&lt;&gt;"","PAGA",IF(EZ511&gt;0,"VENCIDA",IF(EZ511&gt;=-5,"POR VENCER","AL DÍA"))))</f>
        <v>SIN ESTADO</v>
      </c>
      <c r="FE511" t="str">
        <f>IF(N($H511)&lt;26,"",IF(EY511="","",EY511+31))</f>
        <v/>
      </c>
      <c r="FF511" t="str">
        <f>IF(FE511="","",TODAY()-FE511)</f>
        <v/>
      </c>
      <c r="FI511" t="str">
        <f>IF(FE511="","SIN ESTADO",IF(FG511&lt;&gt;"","PAGA",IF(FF511&gt;0,"VENCIDA",IF(FF511&gt;=-5,"POR VENCER","AL DÍA"))))</f>
        <v>SIN ESTADO</v>
      </c>
      <c r="FK511" t="str">
        <f>IF(N($H511)&lt;27,"",IF(FE511="","",FE511+31))</f>
        <v/>
      </c>
      <c r="FL511" t="str">
        <f>IF(FK511="","",TODAY()-FK511)</f>
        <v/>
      </c>
      <c r="FO511" t="str">
        <f>IF(FK511="","SIN ESTADO",IF(FM511&lt;&gt;"","PAGA",IF(FL511&gt;0,"VENCIDA",IF(FL511&gt;=-5,"POR VENCER","AL DÍA"))))</f>
        <v>SIN ESTADO</v>
      </c>
      <c r="FQ511" t="str">
        <f>IF(N($H511)&lt;28,"",IF(FK511="","",FK511+31))</f>
        <v/>
      </c>
      <c r="FR511" t="str">
        <f>IF(FQ511="","",TODAY()-FQ511)</f>
        <v/>
      </c>
      <c r="FU511" t="str">
        <f>IF(FQ511="","SIN ESTADO",IF(FS511&lt;&gt;"","PAGA",IF(FR511&gt;0,"VENCIDA",IF(FR511&gt;=-5,"POR VENCER","AL DÍA"))))</f>
        <v>SIN ESTADO</v>
      </c>
      <c r="FW511" t="str">
        <f>IF(N($H511)&lt;29,"",IF(FQ511="","",FQ511+31))</f>
        <v/>
      </c>
      <c r="FX511" t="str">
        <f>IF(FW511="","",TODAY()-FW511)</f>
        <v/>
      </c>
      <c r="GA511" t="str">
        <f>IF(FW511="","SIN ESTADO",IF(FY511&lt;&gt;"","PAGA",IF(FX511&gt;0,"VENCIDA",IF(FX511&gt;=-5,"POR VENCER","AL DÍA"))))</f>
        <v>SIN ESTADO</v>
      </c>
      <c r="GC511" t="str">
        <f>IF(N($H511)&lt;30,"",IF(FW511="","",FW511+31))</f>
        <v/>
      </c>
      <c r="GD511" t="str">
        <f>IF(GC511="","",TODAY()-GC511)</f>
        <v/>
      </c>
      <c r="GG511" t="str">
        <f>IF(GC511="","SIN ESTADO",IF(GE511&lt;&gt;"","PAGA",IF(GD511&gt;0,"VENCIDA",IF(GD511&gt;=-5,"POR VENCER","AL DÍA"))))</f>
        <v>SIN ESTADO</v>
      </c>
      <c r="GI511" t="str">
        <f>IF(N($H511)&lt;31,"",IF(GC511="","",GC511+31))</f>
        <v/>
      </c>
      <c r="GJ511" t="str">
        <f>IF(GI511="","",TODAY()-GI511)</f>
        <v/>
      </c>
      <c r="GM511" t="str">
        <f>IF(GI511="","SIN ESTADO",IF(GK511&lt;&gt;"","PAGA",IF(GJ511&gt;0,"VENCIDA",IF(GJ511&gt;=-5,"POR VENCER","AL DÍA"))))</f>
        <v>SIN ESTADO</v>
      </c>
      <c r="GO511" t="str">
        <f>IF(N($H511)&lt;32,"",IF(GI511="","",GI511+31))</f>
        <v/>
      </c>
      <c r="GP511" t="str">
        <f>IF(GO511="","",TODAY()-GO511)</f>
        <v/>
      </c>
      <c r="GS511" t="str">
        <f>IF(GO511="","SIN ESTADO",IF(GQ511&lt;&gt;"","PAGA",IF(GP511&gt;0,"VENCIDA",IF(GP511&gt;=-5,"POR VENCER","AL DÍA"))))</f>
        <v>SIN ESTADO</v>
      </c>
      <c r="GU511" t="str">
        <f>IF(N($H511)&lt;33,"",IF(GO511="","",GO511+31))</f>
        <v/>
      </c>
      <c r="GV511" t="str">
        <f>IF(GU511="","",TODAY()-GU511)</f>
        <v/>
      </c>
      <c r="GY511" t="str">
        <f>IF(GU511="","SIN ESTADO",IF(GW511&lt;&gt;"","PAGA",IF(GV511&gt;0,"VENCIDA",IF(GV511&gt;=-5,"POR VENCER","AL DÍA"))))</f>
        <v>SIN ESTADO</v>
      </c>
      <c r="HA511" t="str">
        <f>IF(N($H511)&lt;34,"",IF(GU511="","",GU511+31))</f>
        <v/>
      </c>
      <c r="HB511" t="str">
        <f>IF(HA511="","",TODAY()-HA511)</f>
        <v/>
      </c>
      <c r="HE511" t="str">
        <f>IF(HA511="","SIN ESTADO",IF(HC511&lt;&gt;"","PAGA",IF(HB511&gt;0,"VENCIDA",IF(HB511&gt;=-5,"POR VENCER","AL DÍA"))))</f>
        <v>SIN ESTADO</v>
      </c>
      <c r="HG511" t="str">
        <f>IF(N($H511)&lt;35,"",IF(HA511="","",HA511+31))</f>
        <v/>
      </c>
      <c r="HH511" t="str">
        <f>IF(HG511="","",TODAY()-HG511)</f>
        <v/>
      </c>
      <c r="HK511" t="str">
        <f>IF(HG511="","SIN ESTADO",IF(HI511&lt;&gt;"","PAGA",IF(HH511&gt;0,"VENCIDA",IF(HH511&gt;=-5,"POR VENCER","AL DÍA"))))</f>
        <v>SIN ESTADO</v>
      </c>
      <c r="HM511" t="str">
        <f>IF(N($H511)&lt;36,"",IF(HG511="","",HG511+31))</f>
        <v/>
      </c>
      <c r="HN511" t="str">
        <f>IF(HM511="","",TODAY()-HM511)</f>
        <v/>
      </c>
      <c r="HQ511" t="str">
        <f>IF(HM511="","SIN ESTADO",IF(HO511&lt;&gt;"","PAGA",IF(HN511&gt;0,"VENCIDA",IF(HN511&gt;=-5,"POR VENCER","AL DÍA"))))</f>
        <v>SIN ESTADO</v>
      </c>
      <c r="HS511">
        <f>N511+T511+Z511+AF511+AL511+AR511+AX511+BD511+BJ511+BP511+BV511+CB511+CH511+CN511+CT511+CZ511+DF511+DL511+DR511+DX511+ED511+EJ511+EP511+EV511+FB511+FH511+FN511+FT511+FZ511+GF511+GL511+GR511+GX511+HD511+HJ511+HP511</f>
        <v>1236600</v>
      </c>
      <c r="HU511">
        <f>IFERROR(N($J511),0)</f>
        <v>618300</v>
      </c>
      <c r="HW511">
        <f>SUMPRODUCT((MOD(COLUMN($M511:$HR511)-COLUMN($M511),6)=0)*ISNUMBER($M511:$HR511)*($M511:$HR511&gt;=RESUMEN!$C$26)*($M511:$HR511&lt;=RESUMEN!$C$27)*IFERROR(N($N511:$HS511),0))</f>
        <v>618300</v>
      </c>
      <c r="HX511">
        <f>SUMPRODUCT((MOD(COLUMN($M511:$HR511)-COLUMN($M511),6)=0)*ISNUMBER($M511:$HR511)*($M511:$HR511&gt;=RESUMEN!$C$26)*($M511:$HR511&lt;=RESUMEN!$C$27))</f>
        <v>1</v>
      </c>
    </row>
    <row r="512">
      <c r="B512">
        <f>VENTAS!A511</f>
        <v>509</v>
      </c>
      <c r="C512" t="str">
        <f>VENTAS!B511</f>
        <v xml:space="preserve">LC2 - 48 - 4 </v>
      </c>
      <c r="D512" t="str">
        <f>VENTAS!C511</f>
        <v>VENDIDO</v>
      </c>
      <c r="E512">
        <f>VENTAS!D511</f>
        <v>18844900</v>
      </c>
      <c r="F512">
        <f>VENTAS!J511</f>
        <v>18844900</v>
      </c>
      <c r="G512">
        <f>VENTAS!F511</f>
        <v>0</v>
      </c>
      <c r="H512">
        <f>VENTAS!K511</f>
        <v>0</v>
      </c>
      <c r="I512">
        <f>VENTAS!M511</f>
        <v>0</v>
      </c>
      <c r="J512">
        <f>VENTAS!L511</f>
        <v>0</v>
      </c>
      <c r="K512" t="str">
        <f>IF(N($H512)&lt;1,"",$G512+31)</f>
        <v/>
      </c>
      <c r="L512" t="str">
        <f>IF(K512="","",TODAY()-K512)</f>
        <v/>
      </c>
      <c r="O512" t="str">
        <f>IF(K512="","SIN ESTADO",IF(M512&lt;&gt;"","PAGA",IF(L512&gt;0,"VENCIDA",IF(L512&gt;=-5,"POR VENCER","AL DÍA"))))</f>
        <v>SIN ESTADO</v>
      </c>
      <c r="Q512" t="str">
        <f>IF(N($H512)&lt;2,"",IF(K512="","",K512+31))</f>
        <v/>
      </c>
      <c r="R512" t="str">
        <f>IF(Q512="","",TODAY()-Q512)</f>
        <v/>
      </c>
      <c r="U512" t="str">
        <f>IF(Q512="","SIN ESTADO",IF(S512&lt;&gt;"","PAGA",IF(R512&gt;0,"VENCIDA",IF(R512&gt;=-5,"POR VENCER","AL DÍA"))))</f>
        <v>SIN ESTADO</v>
      </c>
      <c r="W512" t="str">
        <f>IF(N($H512)&lt;3,"",IF(Q512="","",Q512+31))</f>
        <v/>
      </c>
      <c r="X512" t="str">
        <f>IF(W512="","",TODAY()-W512)</f>
        <v/>
      </c>
      <c r="AA512" t="str">
        <f>IF(W512="","SIN ESTADO",IF(Y512&lt;&gt;"","PAGA",IF(X512&gt;0,"VENCIDA",IF(X512&gt;=-5,"POR VENCER","AL DÍA"))))</f>
        <v>SIN ESTADO</v>
      </c>
      <c r="AC512" t="str">
        <f>IF(N($H512)&lt;4,"",IF(W512="","",W512+31))</f>
        <v/>
      </c>
      <c r="AD512" t="str">
        <f>IF(AC512="","",TODAY()-AC512)</f>
        <v/>
      </c>
      <c r="AG512" t="str">
        <f>IF(AC512="","SIN ESTADO",IF(AE512&lt;&gt;"","PAGA",IF(AD512&gt;0,"VENCIDA",IF(AD512&gt;=-5,"POR VENCER","AL DÍA"))))</f>
        <v>SIN ESTADO</v>
      </c>
      <c r="AI512" t="str">
        <f>IF(N($H512)&lt;5,"",IF(AC512="","",AC512+31))</f>
        <v/>
      </c>
      <c r="AJ512" t="str">
        <f>IF(AI512="","",TODAY()-AI512)</f>
        <v/>
      </c>
      <c r="AM512" t="str">
        <f>IF(AI512="","SIN ESTADO",IF(AK512&lt;&gt;"","PAGA",IF(AJ512&gt;0,"VENCIDA",IF(AJ512&gt;=-5,"POR VENCER","AL DÍA"))))</f>
        <v>SIN ESTADO</v>
      </c>
      <c r="AO512" t="str">
        <f>IF(N($H512)&lt;6,"",IF(AI512="","",AI512+31))</f>
        <v/>
      </c>
      <c r="AP512" t="str">
        <f>IF(AO512="","",TODAY()-AO512)</f>
        <v/>
      </c>
      <c r="AS512" t="str">
        <f>IF(AO512="","SIN ESTADO",IF(AQ512&lt;&gt;"","PAGA",IF(AP512&gt;0,"VENCIDA",IF(AP512&gt;=-5,"POR VENCER","AL DÍA"))))</f>
        <v>SIN ESTADO</v>
      </c>
      <c r="AU512" t="str">
        <f>IF(N($H512)&lt;7,"",IF(AO512="","",AO512+31))</f>
        <v/>
      </c>
      <c r="AV512" t="str">
        <f>IF(AU512="","",TODAY()-AU512)</f>
        <v/>
      </c>
      <c r="AY512" t="str">
        <f>IF(AU512="","SIN ESTADO",IF(AW512&lt;&gt;"","PAGA",IF(AV512&gt;0,"VENCIDA",IF(AV512&gt;=-5,"POR VENCER","AL DÍA"))))</f>
        <v>SIN ESTADO</v>
      </c>
      <c r="BA512" t="str">
        <f>IF(N($H512)&lt;8,"",IF(AU512="","",AU512+31))</f>
        <v/>
      </c>
      <c r="BB512" t="str">
        <f>IF(BA512="","",TODAY()-BA512)</f>
        <v/>
      </c>
      <c r="BE512" t="str">
        <f>IF(BA512="","SIN ESTADO",IF(BC512&lt;&gt;"","PAGA",IF(BB512&gt;0,"VENCIDA",IF(BB512&gt;=-5,"POR VENCER","AL DÍA"))))</f>
        <v>SIN ESTADO</v>
      </c>
      <c r="BG512" t="str">
        <f>IF(N($H512)&lt;9,"",IF(BA512="","",BA512+31))</f>
        <v/>
      </c>
      <c r="BH512" t="str">
        <f>IF(BG512="","",TODAY()-BG512)</f>
        <v/>
      </c>
      <c r="BK512" t="str">
        <f>IF(BG512="","SIN ESTADO",IF(BI512&lt;&gt;"","PAGA",IF(BH512&gt;0,"VENCIDA",IF(BH512&gt;=-5,"POR VENCER","AL DÍA"))))</f>
        <v>SIN ESTADO</v>
      </c>
      <c r="BM512" t="str">
        <f>IF(N($H512)&lt;10,"",IF(BG512="","",BG512+31))</f>
        <v/>
      </c>
      <c r="BN512" t="str">
        <f>IF(BM512="","",TODAY()-BM512)</f>
        <v/>
      </c>
      <c r="BQ512" t="str">
        <f>IF(BM512="","SIN ESTADO",IF(BO512&lt;&gt;"","PAGA",IF(BN512&gt;0,"VENCIDA",IF(BN512&gt;=-5,"POR VENCER","AL DÍA"))))</f>
        <v>SIN ESTADO</v>
      </c>
      <c r="BS512" t="str">
        <f>IF(N($H512)&lt;11,"",IF(BM512="","",BM512+31))</f>
        <v/>
      </c>
      <c r="BT512" t="str">
        <f>IF(BS512="","",TODAY()-BS512)</f>
        <v/>
      </c>
      <c r="BW512" t="str">
        <f>IF(BS512="","SIN ESTADO",IF(BU512&lt;&gt;"","PAGA",IF(BT512&gt;0,"VENCIDA",IF(BT512&gt;=-5,"POR VENCER","AL DÍA"))))</f>
        <v>SIN ESTADO</v>
      </c>
      <c r="BY512" t="str">
        <f>IF(N($H512)&lt;12,"",IF(BS512="","",BS512+31))</f>
        <v/>
      </c>
      <c r="BZ512" t="str">
        <f>IF(BY512="","",TODAY()-BY512)</f>
        <v/>
      </c>
      <c r="CC512" t="str">
        <f>IF(BY512="","SIN ESTADO",IF(CA512&lt;&gt;"","PAGA",IF(BZ512&gt;0,"VENCIDA",IF(BZ512&gt;=-5,"POR VENCER","AL DÍA"))))</f>
        <v>SIN ESTADO</v>
      </c>
      <c r="CE512" t="str">
        <f>IF(N($H512)&lt;13,"",IF(BY512="","",BY512+31))</f>
        <v/>
      </c>
      <c r="CF512" t="str">
        <f>IF(CE512="","",TODAY()-CE512)</f>
        <v/>
      </c>
      <c r="CI512" t="str">
        <f>IF(CE512="","SIN ESTADO",IF(CG512&lt;&gt;"","PAGA",IF(CF512&gt;0,"VENCIDA",IF(CF512&gt;=-5,"POR VENCER","AL DÍA"))))</f>
        <v>SIN ESTADO</v>
      </c>
      <c r="CK512" t="str">
        <f>IF(N($H512)&lt;14,"",IF(CE512="","",CE512+31))</f>
        <v/>
      </c>
      <c r="CL512" t="str">
        <f>IF(CK512="","",TODAY()-CK512)</f>
        <v/>
      </c>
      <c r="CO512" t="str">
        <f>IF(CK512="","SIN ESTADO",IF(CM512&lt;&gt;"","PAGA",IF(CL512&gt;0,"VENCIDA",IF(CL512&gt;=-5,"POR VENCER","AL DÍA"))))</f>
        <v>SIN ESTADO</v>
      </c>
      <c r="CQ512" t="str">
        <f>IF(N($H512)&lt;15,"",IF(CK512="","",CK512+31))</f>
        <v/>
      </c>
      <c r="CR512" t="str">
        <f>IF(CQ512="","",TODAY()-CQ512)</f>
        <v/>
      </c>
      <c r="CU512" t="str">
        <f>IF(CQ512="","SIN ESTADO",IF(CS512&lt;&gt;"","PAGA",IF(CR512&gt;0,"VENCIDA",IF(CR512&gt;=-5,"POR VENCER","AL DÍA"))))</f>
        <v>SIN ESTADO</v>
      </c>
      <c r="CW512" t="str">
        <f>IF(N($H512)&lt;16,"",IF(CQ512="","",CQ512+31))</f>
        <v/>
      </c>
      <c r="CX512" t="str">
        <f>IF(CW512="","",TODAY()-CW512)</f>
        <v/>
      </c>
      <c r="DA512" t="str">
        <f>IF(CW512="","SIN ESTADO",IF(CY512&lt;&gt;"","PAGA",IF(CX512&gt;0,"VENCIDA",IF(CX512&gt;=-5,"POR VENCER","AL DÍA"))))</f>
        <v>SIN ESTADO</v>
      </c>
      <c r="DC512" t="str">
        <f>IF(N($H512)&lt;17,"",IF(CW512="","",CW512+31))</f>
        <v/>
      </c>
      <c r="DD512" t="str">
        <f>IF(DC512="","",TODAY()-DC512)</f>
        <v/>
      </c>
      <c r="DG512" t="str">
        <f>IF(DC512="","SIN ESTADO",IF(DE512&lt;&gt;"","PAGA",IF(DD512&gt;0,"VENCIDA",IF(DD512&gt;=-5,"POR VENCER","AL DÍA"))))</f>
        <v>SIN ESTADO</v>
      </c>
      <c r="DI512" t="str">
        <f>IF(N($H512)&lt;18,"",IF(DC512="","",DC512+31))</f>
        <v/>
      </c>
      <c r="DJ512" t="str">
        <f>IF(DI512="","",TODAY()-DI512)</f>
        <v/>
      </c>
      <c r="DM512" t="str">
        <f>IF(DI512="","SIN ESTADO",IF(DK512&lt;&gt;"","PAGA",IF(DJ512&gt;0,"VENCIDA",IF(DJ512&gt;=-5,"POR VENCER","AL DÍA"))))</f>
        <v>SIN ESTADO</v>
      </c>
      <c r="DO512" t="str">
        <f>IF(N($H512)&lt;19,"",IF(DI512="","",DI512+31))</f>
        <v/>
      </c>
      <c r="DP512" t="str">
        <f>IF(DO512="","",TODAY()-DO512)</f>
        <v/>
      </c>
      <c r="DS512" t="str">
        <f>IF(DO512="","SIN ESTADO",IF(DQ512&lt;&gt;"","PAGA",IF(DP512&gt;0,"VENCIDA",IF(DP512&gt;=-5,"POR VENCER","AL DÍA"))))</f>
        <v>SIN ESTADO</v>
      </c>
      <c r="DU512" t="str">
        <f>IF(N($H512)&lt;20,"",IF(DO512="","",DO512+31))</f>
        <v/>
      </c>
      <c r="DV512" t="str">
        <f>IF(DU512="","",TODAY()-DU512)</f>
        <v/>
      </c>
      <c r="DY512" t="str">
        <f>IF(DU512="","SIN ESTADO",IF(DW512&lt;&gt;"","PAGA",IF(DV512&gt;0,"VENCIDA",IF(DV512&gt;=-5,"POR VENCER","AL DÍA"))))</f>
        <v>SIN ESTADO</v>
      </c>
      <c r="EA512" t="str">
        <f>IF(N($H512)&lt;21,"",IF(DU512="","",DU512+31))</f>
        <v/>
      </c>
      <c r="EB512" t="str">
        <f>IF(EA512="","",TODAY()-EA512)</f>
        <v/>
      </c>
      <c r="EE512" t="str">
        <f>IF(EA512="","SIN ESTADO",IF(EC512&lt;&gt;"","PAGA",IF(EB512&gt;0,"VENCIDA",IF(EB512&gt;=-5,"POR VENCER","AL DÍA"))))</f>
        <v>SIN ESTADO</v>
      </c>
      <c r="EG512" t="str">
        <f>IF(N($H512)&lt;22,"",IF(EA512="","",EA512+31))</f>
        <v/>
      </c>
      <c r="EH512" t="str">
        <f>IF(EG512="","",TODAY()-EG512)</f>
        <v/>
      </c>
      <c r="EK512" t="str">
        <f>IF(EG512="","SIN ESTADO",IF(EI512&lt;&gt;"","PAGA",IF(EH512&gt;0,"VENCIDA",IF(EH512&gt;=-5,"POR VENCER","AL DÍA"))))</f>
        <v>SIN ESTADO</v>
      </c>
      <c r="EM512" t="str">
        <f>IF(N($H512)&lt;23,"",IF(EG512="","",EG512+31))</f>
        <v/>
      </c>
      <c r="EN512" t="str">
        <f>IF(EM512="","",TODAY()-EM512)</f>
        <v/>
      </c>
      <c r="EQ512" t="str">
        <f>IF(EM512="","SIN ESTADO",IF(EO512&lt;&gt;"","PAGA",IF(EN512&gt;0,"VENCIDA",IF(EN512&gt;=-5,"POR VENCER","AL DÍA"))))</f>
        <v>SIN ESTADO</v>
      </c>
      <c r="ES512" t="str">
        <f>IF(N($H512)&lt;24,"",IF(EM512="","",EM512+31))</f>
        <v/>
      </c>
      <c r="ET512" t="str">
        <f>IF(ES512="","",TODAY()-ES512)</f>
        <v/>
      </c>
      <c r="EW512" t="str">
        <f>IF(ES512="","SIN ESTADO",IF(EU512&lt;&gt;"","PAGA",IF(ET512&gt;0,"VENCIDA",IF(ET512&gt;=-5,"POR VENCER","AL DÍA"))))</f>
        <v>SIN ESTADO</v>
      </c>
      <c r="EY512" t="str">
        <f>IF(N($H512)&lt;25,"",IF(ES512="","",ES512+31))</f>
        <v/>
      </c>
      <c r="EZ512" t="str">
        <f>IF(EY512="","",TODAY()-EY512)</f>
        <v/>
      </c>
      <c r="FC512" t="str">
        <f>IF(EY512="","SIN ESTADO",IF(FA512&lt;&gt;"","PAGA",IF(EZ512&gt;0,"VENCIDA",IF(EZ512&gt;=-5,"POR VENCER","AL DÍA"))))</f>
        <v>SIN ESTADO</v>
      </c>
      <c r="FE512" t="str">
        <f>IF(N($H512)&lt;26,"",IF(EY512="","",EY512+31))</f>
        <v/>
      </c>
      <c r="FF512" t="str">
        <f>IF(FE512="","",TODAY()-FE512)</f>
        <v/>
      </c>
      <c r="FI512" t="str">
        <f>IF(FE512="","SIN ESTADO",IF(FG512&lt;&gt;"","PAGA",IF(FF512&gt;0,"VENCIDA",IF(FF512&gt;=-5,"POR VENCER","AL DÍA"))))</f>
        <v>SIN ESTADO</v>
      </c>
      <c r="FK512" t="str">
        <f>IF(N($H512)&lt;27,"",IF(FE512="","",FE512+31))</f>
        <v/>
      </c>
      <c r="FL512" t="str">
        <f>IF(FK512="","",TODAY()-FK512)</f>
        <v/>
      </c>
      <c r="FO512" t="str">
        <f>IF(FK512="","SIN ESTADO",IF(FM512&lt;&gt;"","PAGA",IF(FL512&gt;0,"VENCIDA",IF(FL512&gt;=-5,"POR VENCER","AL DÍA"))))</f>
        <v>SIN ESTADO</v>
      </c>
      <c r="FQ512" t="str">
        <f>IF(N($H512)&lt;28,"",IF(FK512="","",FK512+31))</f>
        <v/>
      </c>
      <c r="FR512" t="str">
        <f>IF(FQ512="","",TODAY()-FQ512)</f>
        <v/>
      </c>
      <c r="FU512" t="str">
        <f>IF(FQ512="","SIN ESTADO",IF(FS512&lt;&gt;"","PAGA",IF(FR512&gt;0,"VENCIDA",IF(FR512&gt;=-5,"POR VENCER","AL DÍA"))))</f>
        <v>SIN ESTADO</v>
      </c>
      <c r="FW512" t="str">
        <f>IF(N($H512)&lt;29,"",IF(FQ512="","",FQ512+31))</f>
        <v/>
      </c>
      <c r="FX512" t="str">
        <f>IF(FW512="","",TODAY()-FW512)</f>
        <v/>
      </c>
      <c r="GA512" t="str">
        <f>IF(FW512="","SIN ESTADO",IF(FY512&lt;&gt;"","PAGA",IF(FX512&gt;0,"VENCIDA",IF(FX512&gt;=-5,"POR VENCER","AL DÍA"))))</f>
        <v>SIN ESTADO</v>
      </c>
      <c r="GC512" t="str">
        <f>IF(N($H512)&lt;30,"",IF(FW512="","",FW512+31))</f>
        <v/>
      </c>
      <c r="GD512" t="str">
        <f>IF(GC512="","",TODAY()-GC512)</f>
        <v/>
      </c>
      <c r="GG512" t="str">
        <f>IF(GC512="","SIN ESTADO",IF(GE512&lt;&gt;"","PAGA",IF(GD512&gt;0,"VENCIDA",IF(GD512&gt;=-5,"POR VENCER","AL DÍA"))))</f>
        <v>SIN ESTADO</v>
      </c>
      <c r="GI512" t="str">
        <f>IF(N($H512)&lt;31,"",IF(GC512="","",GC512+31))</f>
        <v/>
      </c>
      <c r="GJ512" t="str">
        <f>IF(GI512="","",TODAY()-GI512)</f>
        <v/>
      </c>
      <c r="GM512" t="str">
        <f>IF(GI512="","SIN ESTADO",IF(GK512&lt;&gt;"","PAGA",IF(GJ512&gt;0,"VENCIDA",IF(GJ512&gt;=-5,"POR VENCER","AL DÍA"))))</f>
        <v>SIN ESTADO</v>
      </c>
      <c r="GO512" t="str">
        <f>IF(N($H512)&lt;32,"",IF(GI512="","",GI512+31))</f>
        <v/>
      </c>
      <c r="GP512" t="str">
        <f>IF(GO512="","",TODAY()-GO512)</f>
        <v/>
      </c>
      <c r="GS512" t="str">
        <f>IF(GO512="","SIN ESTADO",IF(GQ512&lt;&gt;"","PAGA",IF(GP512&gt;0,"VENCIDA",IF(GP512&gt;=-5,"POR VENCER","AL DÍA"))))</f>
        <v>SIN ESTADO</v>
      </c>
      <c r="GU512" t="str">
        <f>IF(N($H512)&lt;33,"",IF(GO512="","",GO512+31))</f>
        <v/>
      </c>
      <c r="GV512" t="str">
        <f>IF(GU512="","",TODAY()-GU512)</f>
        <v/>
      </c>
      <c r="GY512" t="str">
        <f>IF(GU512="","SIN ESTADO",IF(GW512&lt;&gt;"","PAGA",IF(GV512&gt;0,"VENCIDA",IF(GV512&gt;=-5,"POR VENCER","AL DÍA"))))</f>
        <v>SIN ESTADO</v>
      </c>
      <c r="HA512" t="str">
        <f>IF(N($H512)&lt;34,"",IF(GU512="","",GU512+31))</f>
        <v/>
      </c>
      <c r="HB512" t="str">
        <f>IF(HA512="","",TODAY()-HA512)</f>
        <v/>
      </c>
      <c r="HE512" t="str">
        <f>IF(HA512="","SIN ESTADO",IF(HC512&lt;&gt;"","PAGA",IF(HB512&gt;0,"VENCIDA",IF(HB512&gt;=-5,"POR VENCER","AL DÍA"))))</f>
        <v>SIN ESTADO</v>
      </c>
      <c r="HG512" t="str">
        <f>IF(N($H512)&lt;35,"",IF(HA512="","",HA512+31))</f>
        <v/>
      </c>
      <c r="HH512" t="str">
        <f>IF(HG512="","",TODAY()-HG512)</f>
        <v/>
      </c>
      <c r="HK512" t="str">
        <f>IF(HG512="","SIN ESTADO",IF(HI512&lt;&gt;"","PAGA",IF(HH512&gt;0,"VENCIDA",IF(HH512&gt;=-5,"POR VENCER","AL DÍA"))))</f>
        <v>SIN ESTADO</v>
      </c>
      <c r="HM512" t="str">
        <f>IF(N($H512)&lt;36,"",IF(HG512="","",HG512+31))</f>
        <v/>
      </c>
      <c r="HN512" t="str">
        <f>IF(HM512="","",TODAY()-HM512)</f>
        <v/>
      </c>
      <c r="HQ512" t="str">
        <f>IF(HM512="","SIN ESTADO",IF(HO512&lt;&gt;"","PAGA",IF(HN512&gt;0,"VENCIDA",IF(HN512&gt;=-5,"POR VENCER","AL DÍA"))))</f>
        <v>SIN ESTADO</v>
      </c>
      <c r="HS512">
        <f>N512+T512+Z512+AF512+AL512+AR512+AX512+BD512+BJ512+BP512+BV512+CB512+CH512+CN512+CT512+CZ512+DF512+DL512+DR512+DX512+ED512+EJ512+EP512+EV512+FB512+FH512+FN512+FT512+FZ512+GF512+GL512+GR512+GX512+HD512+HJ512+HP512</f>
        <v>0</v>
      </c>
      <c r="HU512">
        <f>IFERROR(N($J512),0)</f>
        <v>0</v>
      </c>
      <c r="HW512">
        <f>SUMPRODUCT((MOD(COLUMN($M512:$HR512)-COLUMN($M512),6)=0)*ISNUMBER($M512:$HR512)*($M512:$HR512&gt;=RESUMEN!$C$26)*($M512:$HR512&lt;=RESUMEN!$C$27)*IFERROR(N($N512:$HS512),0))</f>
        <v>0</v>
      </c>
      <c r="HX512">
        <f>SUMPRODUCT((MOD(COLUMN($M512:$HR512)-COLUMN($M512),6)=0)*ISNUMBER($M512:$HR512)*($M512:$HR512&gt;=RESUMEN!$C$26)*($M512:$HR512&lt;=RESUMEN!$C$27))</f>
        <v>0</v>
      </c>
    </row>
    <row r="513">
      <c r="B513">
        <f>VENTAS!A512</f>
        <v>510</v>
      </c>
      <c r="C513" t="str">
        <v xml:space="preserve">LC2 - 48 - 5 </v>
      </c>
      <c r="D513" t="str">
        <f>VENTAS!C512</f>
        <v>VENDIDO</v>
      </c>
      <c r="E513">
        <f>VENTAS!D512</f>
        <v>18839800</v>
      </c>
      <c r="F513">
        <f>VENTAS!J512</f>
        <v>14839800</v>
      </c>
      <c r="G513">
        <v>46064</v>
      </c>
      <c r="H513">
        <v>1</v>
      </c>
      <c r="I513" t="str">
        <v xml:space="preserve">CANCELA EL 17 DE JUNIO </v>
      </c>
      <c r="J513">
        <v>14839800</v>
      </c>
      <c r="K513">
        <f>IF(N($H513)&lt;1,"",$G513+31)</f>
        <v>46095</v>
      </c>
      <c r="L513">
        <f>IF(K513="","",TODAY()-K513)</f>
        <v>223</v>
      </c>
      <c r="O513" t="str">
        <f>IF(K513="","SIN ESTADO",IF(M513&lt;&gt;"","PAGA",IF(L513&gt;0,"VENCIDA",IF(L513&gt;=-5,"POR VENCER","AL DÍA"))))</f>
        <v>VENCIDA</v>
      </c>
      <c r="Q513" t="str">
        <f>IF(N($H513)&lt;2,"",IF(K513="","",K513+31))</f>
        <v/>
      </c>
      <c r="R513" t="str">
        <f>IF(Q513="","",TODAY()-Q513)</f>
        <v/>
      </c>
      <c r="U513" t="str">
        <f>IF(Q513="","SIN ESTADO",IF(S513&lt;&gt;"","PAGA",IF(R513&gt;0,"VENCIDA",IF(R513&gt;=-5,"POR VENCER","AL DÍA"))))</f>
        <v>SIN ESTADO</v>
      </c>
      <c r="W513" t="str">
        <f>IF(N($H513)&lt;3,"",IF(Q513="","",Q513+31))</f>
        <v/>
      </c>
      <c r="X513" t="str">
        <f>IF(W513="","",TODAY()-W513)</f>
        <v/>
      </c>
      <c r="AA513" t="str">
        <f>IF(W513="","SIN ESTADO",IF(Y513&lt;&gt;"","PAGA",IF(X513&gt;0,"VENCIDA",IF(X513&gt;=-5,"POR VENCER","AL DÍA"))))</f>
        <v>SIN ESTADO</v>
      </c>
      <c r="AC513" t="str">
        <f>IF(N($H513)&lt;4,"",IF(W513="","",W513+31))</f>
        <v/>
      </c>
      <c r="AD513" t="str">
        <f>IF(AC513="","",TODAY()-AC513)</f>
        <v/>
      </c>
      <c r="AG513" t="str">
        <f>IF(AC513="","SIN ESTADO",IF(AE513&lt;&gt;"","PAGA",IF(AD513&gt;0,"VENCIDA",IF(AD513&gt;=-5,"POR VENCER","AL DÍA"))))</f>
        <v>SIN ESTADO</v>
      </c>
      <c r="AI513" t="str">
        <f>IF(N($H513)&lt;5,"",IF(AC513="","",AC513+31))</f>
        <v/>
      </c>
      <c r="AJ513" t="str">
        <f>IF(AI513="","",TODAY()-AI513)</f>
        <v/>
      </c>
      <c r="AM513" t="str">
        <f>IF(AI513="","SIN ESTADO",IF(AK513&lt;&gt;"","PAGA",IF(AJ513&gt;0,"VENCIDA",IF(AJ513&gt;=-5,"POR VENCER","AL DÍA"))))</f>
        <v>SIN ESTADO</v>
      </c>
      <c r="AO513" t="str">
        <f>IF(N($H513)&lt;6,"",IF(AI513="","",AI513+31))</f>
        <v/>
      </c>
      <c r="AP513" t="str">
        <f>IF(AO513="","",TODAY()-AO513)</f>
        <v/>
      </c>
      <c r="AS513" t="str">
        <f>IF(AO513="","SIN ESTADO",IF(AQ513&lt;&gt;"","PAGA",IF(AP513&gt;0,"VENCIDA",IF(AP513&gt;=-5,"POR VENCER","AL DÍA"))))</f>
        <v>SIN ESTADO</v>
      </c>
      <c r="AU513" t="str">
        <f>IF(N($H513)&lt;7,"",IF(AO513="","",AO513+31))</f>
        <v/>
      </c>
      <c r="AV513" t="str">
        <f>IF(AU513="","",TODAY()-AU513)</f>
        <v/>
      </c>
      <c r="AY513" t="str">
        <f>IF(AU513="","SIN ESTADO",IF(AW513&lt;&gt;"","PAGA",IF(AV513&gt;0,"VENCIDA",IF(AV513&gt;=-5,"POR VENCER","AL DÍA"))))</f>
        <v>SIN ESTADO</v>
      </c>
      <c r="BA513" t="str">
        <f>IF(N($H513)&lt;8,"",IF(AU513="","",AU513+31))</f>
        <v/>
      </c>
      <c r="BB513" t="str">
        <f>IF(BA513="","",TODAY()-BA513)</f>
        <v/>
      </c>
      <c r="BE513" t="str">
        <f>IF(BA513="","SIN ESTADO",IF(BC513&lt;&gt;"","PAGA",IF(BB513&gt;0,"VENCIDA",IF(BB513&gt;=-5,"POR VENCER","AL DÍA"))))</f>
        <v>SIN ESTADO</v>
      </c>
      <c r="BG513" t="str">
        <f>IF(N($H513)&lt;9,"",IF(BA513="","",BA513+31))</f>
        <v/>
      </c>
      <c r="BH513" t="str">
        <f>IF(BG513="","",TODAY()-BG513)</f>
        <v/>
      </c>
      <c r="BK513" t="str">
        <f>IF(BG513="","SIN ESTADO",IF(BI513&lt;&gt;"","PAGA",IF(BH513&gt;0,"VENCIDA",IF(BH513&gt;=-5,"POR VENCER","AL DÍA"))))</f>
        <v>SIN ESTADO</v>
      </c>
      <c r="BM513" t="str">
        <f>IF(N($H513)&lt;10,"",IF(BG513="","",BG513+31))</f>
        <v/>
      </c>
      <c r="BN513" t="str">
        <f>IF(BM513="","",TODAY()-BM513)</f>
        <v/>
      </c>
      <c r="BQ513" t="str">
        <f>IF(BM513="","SIN ESTADO",IF(BO513&lt;&gt;"","PAGA",IF(BN513&gt;0,"VENCIDA",IF(BN513&gt;=-5,"POR VENCER","AL DÍA"))))</f>
        <v>SIN ESTADO</v>
      </c>
      <c r="BS513" t="str">
        <f>IF(N($H513)&lt;11,"",IF(BM513="","",BM513+31))</f>
        <v/>
      </c>
      <c r="BT513" t="str">
        <f>IF(BS513="","",TODAY()-BS513)</f>
        <v/>
      </c>
      <c r="BW513" t="str">
        <f>IF(BS513="","SIN ESTADO",IF(BU513&lt;&gt;"","PAGA",IF(BT513&gt;0,"VENCIDA",IF(BT513&gt;=-5,"POR VENCER","AL DÍA"))))</f>
        <v>SIN ESTADO</v>
      </c>
      <c r="BY513" t="str">
        <f>IF(N($H513)&lt;12,"",IF(BS513="","",BS513+31))</f>
        <v/>
      </c>
      <c r="BZ513" t="str">
        <f>IF(BY513="","",TODAY()-BY513)</f>
        <v/>
      </c>
      <c r="CC513" t="str">
        <f>IF(BY513="","SIN ESTADO",IF(CA513&lt;&gt;"","PAGA",IF(BZ513&gt;0,"VENCIDA",IF(BZ513&gt;=-5,"POR VENCER","AL DÍA"))))</f>
        <v>SIN ESTADO</v>
      </c>
      <c r="CE513" t="str">
        <f>IF(N($H513)&lt;13,"",IF(BY513="","",BY513+31))</f>
        <v/>
      </c>
      <c r="CF513" t="str">
        <f>IF(CE513="","",TODAY()-CE513)</f>
        <v/>
      </c>
      <c r="CI513" t="str">
        <f>IF(CE513="","SIN ESTADO",IF(CG513&lt;&gt;"","PAGA",IF(CF513&gt;0,"VENCIDA",IF(CF513&gt;=-5,"POR VENCER","AL DÍA"))))</f>
        <v>SIN ESTADO</v>
      </c>
      <c r="CK513" t="str">
        <f>IF(N($H513)&lt;14,"",IF(CE513="","",CE513+31))</f>
        <v/>
      </c>
      <c r="CL513" t="str">
        <f>IF(CK513="","",TODAY()-CK513)</f>
        <v/>
      </c>
      <c r="CO513" t="str">
        <f>IF(CK513="","SIN ESTADO",IF(CM513&lt;&gt;"","PAGA",IF(CL513&gt;0,"VENCIDA",IF(CL513&gt;=-5,"POR VENCER","AL DÍA"))))</f>
        <v>SIN ESTADO</v>
      </c>
      <c r="CQ513" t="str">
        <f>IF(N($H513)&lt;15,"",IF(CK513="","",CK513+31))</f>
        <v/>
      </c>
      <c r="CR513" t="str">
        <f>IF(CQ513="","",TODAY()-CQ513)</f>
        <v/>
      </c>
      <c r="CU513" t="str">
        <f>IF(CQ513="","SIN ESTADO",IF(CS513&lt;&gt;"","PAGA",IF(CR513&gt;0,"VENCIDA",IF(CR513&gt;=-5,"POR VENCER","AL DÍA"))))</f>
        <v>SIN ESTADO</v>
      </c>
      <c r="CW513" t="str">
        <f>IF(N($H513)&lt;16,"",IF(CQ513="","",CQ513+31))</f>
        <v/>
      </c>
      <c r="CX513" t="str">
        <f>IF(CW513="","",TODAY()-CW513)</f>
        <v/>
      </c>
      <c r="DA513" t="str">
        <f>IF(CW513="","SIN ESTADO",IF(CY513&lt;&gt;"","PAGA",IF(CX513&gt;0,"VENCIDA",IF(CX513&gt;=-5,"POR VENCER","AL DÍA"))))</f>
        <v>SIN ESTADO</v>
      </c>
      <c r="DC513" t="str">
        <f>IF(N($H513)&lt;17,"",IF(CW513="","",CW513+31))</f>
        <v/>
      </c>
      <c r="DD513" t="str">
        <f>IF(DC513="","",TODAY()-DC513)</f>
        <v/>
      </c>
      <c r="DG513" t="str">
        <f>IF(DC513="","SIN ESTADO",IF(DE513&lt;&gt;"","PAGA",IF(DD513&gt;0,"VENCIDA",IF(DD513&gt;=-5,"POR VENCER","AL DÍA"))))</f>
        <v>SIN ESTADO</v>
      </c>
      <c r="DI513" t="str">
        <f>IF(N($H513)&lt;18,"",IF(DC513="","",DC513+31))</f>
        <v/>
      </c>
      <c r="DJ513" t="str">
        <f>IF(DI513="","",TODAY()-DI513)</f>
        <v/>
      </c>
      <c r="DM513" t="str">
        <f>IF(DI513="","SIN ESTADO",IF(DK513&lt;&gt;"","PAGA",IF(DJ513&gt;0,"VENCIDA",IF(DJ513&gt;=-5,"POR VENCER","AL DÍA"))))</f>
        <v>SIN ESTADO</v>
      </c>
      <c r="DO513" t="str">
        <f>IF(N($H513)&lt;19,"",IF(DI513="","",DI513+31))</f>
        <v/>
      </c>
      <c r="DP513" t="str">
        <f>IF(DO513="","",TODAY()-DO513)</f>
        <v/>
      </c>
      <c r="DS513" t="str">
        <f>IF(DO513="","SIN ESTADO",IF(DQ513&lt;&gt;"","PAGA",IF(DP513&gt;0,"VENCIDA",IF(DP513&gt;=-5,"POR VENCER","AL DÍA"))))</f>
        <v>SIN ESTADO</v>
      </c>
      <c r="DU513" t="str">
        <f>IF(N($H513)&lt;20,"",IF(DO513="","",DO513+31))</f>
        <v/>
      </c>
      <c r="DV513" t="str">
        <f>IF(DU513="","",TODAY()-DU513)</f>
        <v/>
      </c>
      <c r="DY513" t="str">
        <f>IF(DU513="","SIN ESTADO",IF(DW513&lt;&gt;"","PAGA",IF(DV513&gt;0,"VENCIDA",IF(DV513&gt;=-5,"POR VENCER","AL DÍA"))))</f>
        <v>SIN ESTADO</v>
      </c>
      <c r="EA513" t="str">
        <f>IF(N($H513)&lt;21,"",IF(DU513="","",DU513+31))</f>
        <v/>
      </c>
      <c r="EB513" t="str">
        <f>IF(EA513="","",TODAY()-EA513)</f>
        <v/>
      </c>
      <c r="EE513" t="str">
        <f>IF(EA513="","SIN ESTADO",IF(EC513&lt;&gt;"","PAGA",IF(EB513&gt;0,"VENCIDA",IF(EB513&gt;=-5,"POR VENCER","AL DÍA"))))</f>
        <v>SIN ESTADO</v>
      </c>
      <c r="EG513" t="str">
        <f>IF(N($H513)&lt;22,"",IF(EA513="","",EA513+31))</f>
        <v/>
      </c>
      <c r="EH513" t="str">
        <f>IF(EG513="","",TODAY()-EG513)</f>
        <v/>
      </c>
      <c r="EK513" t="str">
        <f>IF(EG513="","SIN ESTADO",IF(EI513&lt;&gt;"","PAGA",IF(EH513&gt;0,"VENCIDA",IF(EH513&gt;=-5,"POR VENCER","AL DÍA"))))</f>
        <v>SIN ESTADO</v>
      </c>
      <c r="EM513" t="str">
        <f>IF(N($H513)&lt;23,"",IF(EG513="","",EG513+31))</f>
        <v/>
      </c>
      <c r="EN513" t="str">
        <f>IF(EM513="","",TODAY()-EM513)</f>
        <v/>
      </c>
      <c r="EQ513" t="str">
        <f>IF(EM513="","SIN ESTADO",IF(EO513&lt;&gt;"","PAGA",IF(EN513&gt;0,"VENCIDA",IF(EN513&gt;=-5,"POR VENCER","AL DÍA"))))</f>
        <v>SIN ESTADO</v>
      </c>
      <c r="ES513" t="str">
        <f>IF(N($H513)&lt;24,"",IF(EM513="","",EM513+31))</f>
        <v/>
      </c>
      <c r="ET513" t="str">
        <f>IF(ES513="","",TODAY()-ES513)</f>
        <v/>
      </c>
      <c r="EW513" t="str">
        <f>IF(ES513="","SIN ESTADO",IF(EU513&lt;&gt;"","PAGA",IF(ET513&gt;0,"VENCIDA",IF(ET513&gt;=-5,"POR VENCER","AL DÍA"))))</f>
        <v>SIN ESTADO</v>
      </c>
      <c r="EY513" t="str">
        <f>IF(N($H513)&lt;25,"",IF(ES513="","",ES513+31))</f>
        <v/>
      </c>
      <c r="EZ513" t="str">
        <f>IF(EY513="","",TODAY()-EY513)</f>
        <v/>
      </c>
      <c r="FC513" t="str">
        <f>IF(EY513="","SIN ESTADO",IF(FA513&lt;&gt;"","PAGA",IF(EZ513&gt;0,"VENCIDA",IF(EZ513&gt;=-5,"POR VENCER","AL DÍA"))))</f>
        <v>SIN ESTADO</v>
      </c>
      <c r="FE513" t="str">
        <f>IF(N($H513)&lt;26,"",IF(EY513="","",EY513+31))</f>
        <v/>
      </c>
      <c r="FF513" t="str">
        <f>IF(FE513="","",TODAY()-FE513)</f>
        <v/>
      </c>
      <c r="FI513" t="str">
        <f>IF(FE513="","SIN ESTADO",IF(FG513&lt;&gt;"","PAGA",IF(FF513&gt;0,"VENCIDA",IF(FF513&gt;=-5,"POR VENCER","AL DÍA"))))</f>
        <v>SIN ESTADO</v>
      </c>
      <c r="FK513" t="str">
        <f>IF(N($H513)&lt;27,"",IF(FE513="","",FE513+31))</f>
        <v/>
      </c>
      <c r="FL513" t="str">
        <f>IF(FK513="","",TODAY()-FK513)</f>
        <v/>
      </c>
      <c r="FO513" t="str">
        <f>IF(FK513="","SIN ESTADO",IF(FM513&lt;&gt;"","PAGA",IF(FL513&gt;0,"VENCIDA",IF(FL513&gt;=-5,"POR VENCER","AL DÍA"))))</f>
        <v>SIN ESTADO</v>
      </c>
      <c r="FQ513" t="str">
        <f>IF(N($H513)&lt;28,"",IF(FK513="","",FK513+31))</f>
        <v/>
      </c>
      <c r="FR513" t="str">
        <f>IF(FQ513="","",TODAY()-FQ513)</f>
        <v/>
      </c>
      <c r="FU513" t="str">
        <f>IF(FQ513="","SIN ESTADO",IF(FS513&lt;&gt;"","PAGA",IF(FR513&gt;0,"VENCIDA",IF(FR513&gt;=-5,"POR VENCER","AL DÍA"))))</f>
        <v>SIN ESTADO</v>
      </c>
      <c r="FW513" t="str">
        <f>IF(N($H513)&lt;29,"",IF(FQ513="","",FQ513+31))</f>
        <v/>
      </c>
      <c r="FX513" t="str">
        <f>IF(FW513="","",TODAY()-FW513)</f>
        <v/>
      </c>
      <c r="GA513" t="str">
        <f>IF(FW513="","SIN ESTADO",IF(FY513&lt;&gt;"","PAGA",IF(FX513&gt;0,"VENCIDA",IF(FX513&gt;=-5,"POR VENCER","AL DÍA"))))</f>
        <v>SIN ESTADO</v>
      </c>
      <c r="GC513" t="str">
        <f>IF(N($H513)&lt;30,"",IF(FW513="","",FW513+31))</f>
        <v/>
      </c>
      <c r="GD513" t="str">
        <f>IF(GC513="","",TODAY()-GC513)</f>
        <v/>
      </c>
      <c r="GG513" t="str">
        <f>IF(GC513="","SIN ESTADO",IF(GE513&lt;&gt;"","PAGA",IF(GD513&gt;0,"VENCIDA",IF(GD513&gt;=-5,"POR VENCER","AL DÍA"))))</f>
        <v>SIN ESTADO</v>
      </c>
      <c r="GI513" t="str">
        <f>IF(N($H513)&lt;31,"",IF(GC513="","",GC513+31))</f>
        <v/>
      </c>
      <c r="GJ513" t="str">
        <f>IF(GI513="","",TODAY()-GI513)</f>
        <v/>
      </c>
      <c r="GM513" t="str">
        <f>IF(GI513="","SIN ESTADO",IF(GK513&lt;&gt;"","PAGA",IF(GJ513&gt;0,"VENCIDA",IF(GJ513&gt;=-5,"POR VENCER","AL DÍA"))))</f>
        <v>SIN ESTADO</v>
      </c>
      <c r="GO513" t="str">
        <f>IF(N($H513)&lt;32,"",IF(GI513="","",GI513+31))</f>
        <v/>
      </c>
      <c r="GP513" t="str">
        <f>IF(GO513="","",TODAY()-GO513)</f>
        <v/>
      </c>
      <c r="GS513" t="str">
        <f>IF(GO513="","SIN ESTADO",IF(GQ513&lt;&gt;"","PAGA",IF(GP513&gt;0,"VENCIDA",IF(GP513&gt;=-5,"POR VENCER","AL DÍA"))))</f>
        <v>SIN ESTADO</v>
      </c>
      <c r="GU513" t="str">
        <f>IF(N($H513)&lt;33,"",IF(GO513="","",GO513+31))</f>
        <v/>
      </c>
      <c r="GV513" t="str">
        <f>IF(GU513="","",TODAY()-GU513)</f>
        <v/>
      </c>
      <c r="GY513" t="str">
        <f>IF(GU513="","SIN ESTADO",IF(GW513&lt;&gt;"","PAGA",IF(GV513&gt;0,"VENCIDA",IF(GV513&gt;=-5,"POR VENCER","AL DÍA"))))</f>
        <v>SIN ESTADO</v>
      </c>
      <c r="HA513" t="str">
        <f>IF(N($H513)&lt;34,"",IF(GU513="","",GU513+31))</f>
        <v/>
      </c>
      <c r="HB513" t="str">
        <f>IF(HA513="","",TODAY()-HA513)</f>
        <v/>
      </c>
      <c r="HE513" t="str">
        <f>IF(HA513="","SIN ESTADO",IF(HC513&lt;&gt;"","PAGA",IF(HB513&gt;0,"VENCIDA",IF(HB513&gt;=-5,"POR VENCER","AL DÍA"))))</f>
        <v>SIN ESTADO</v>
      </c>
      <c r="HG513" t="str">
        <f>IF(N($H513)&lt;35,"",IF(HA513="","",HA513+31))</f>
        <v/>
      </c>
      <c r="HH513" t="str">
        <f>IF(HG513="","",TODAY()-HG513)</f>
        <v/>
      </c>
      <c r="HK513" t="str">
        <f>IF(HG513="","SIN ESTADO",IF(HI513&lt;&gt;"","PAGA",IF(HH513&gt;0,"VENCIDA",IF(HH513&gt;=-5,"POR VENCER","AL DÍA"))))</f>
        <v>SIN ESTADO</v>
      </c>
      <c r="HM513" t="str">
        <f>IF(N($H513)&lt;36,"",IF(HG513="","",HG513+31))</f>
        <v/>
      </c>
      <c r="HN513" t="str">
        <f>IF(HM513="","",TODAY()-HM513)</f>
        <v/>
      </c>
      <c r="HQ513" t="str">
        <f>IF(HM513="","SIN ESTADO",IF(HO513&lt;&gt;"","PAGA",IF(HN513&gt;0,"VENCIDA",IF(HN513&gt;=-5,"POR VENCER","AL DÍA"))))</f>
        <v>SIN ESTADO</v>
      </c>
      <c r="HS513">
        <f>N513+T513+Z513+AF513+AL513+AR513+AX513+BD513+BJ513+BP513+BV513+CB513+CH513+CN513+CT513+CZ513+DF513+DL513+DR513+DX513+ED513+EJ513+EP513+EV513+FB513+FH513+FN513+FT513+FZ513+GF513+GL513+GR513+GX513+HD513+HJ513+HP513</f>
        <v>0</v>
      </c>
      <c r="HU513">
        <f>IFERROR(N($J513),0)</f>
        <v>14839800</v>
      </c>
      <c r="HW513">
        <f>SUMPRODUCT((MOD(COLUMN($M513:$HR513)-COLUMN($M513),6)=0)*ISNUMBER($M513:$HR513)*($M513:$HR513&gt;=RESUMEN!$C$26)*($M513:$HR513&lt;=RESUMEN!$C$27)*IFERROR(N($N513:$HS513),0))</f>
        <v>0</v>
      </c>
      <c r="HX513">
        <f>SUMPRODUCT((MOD(COLUMN($M513:$HR513)-COLUMN($M513),6)=0)*ISNUMBER($M513:$HR513)*($M513:$HR513&gt;=RESUMEN!$C$26)*($M513:$HR513&lt;=RESUMEN!$C$27))</f>
        <v>0</v>
      </c>
    </row>
    <row r="514">
      <c r="B514">
        <f>VENTAS!A513</f>
        <v>511</v>
      </c>
      <c r="C514" t="str">
        <v xml:space="preserve">LC2 - 48 - 6 </v>
      </c>
      <c r="D514" t="str">
        <f>VENTAS!C513</f>
        <v>VENDIDO</v>
      </c>
      <c r="E514">
        <f>VENTAS!D513</f>
        <v>23871825</v>
      </c>
      <c r="F514">
        <f>VENTAS!J513</f>
        <v>19871825</v>
      </c>
      <c r="G514">
        <v>46159</v>
      </c>
      <c r="H514">
        <v>24</v>
      </c>
      <c r="I514" t="str">
        <v>5 DE CADA MES</v>
      </c>
      <c r="J514">
        <v>827900</v>
      </c>
      <c r="K514">
        <f>IF(N($H514)&lt;1,"",$G514+31)</f>
        <v>46190</v>
      </c>
      <c r="L514">
        <f>IF(K514="","",TODAY()-K514)</f>
        <v>128</v>
      </c>
      <c r="M514">
        <v>46208</v>
      </c>
      <c r="N514">
        <v>827800</v>
      </c>
      <c r="O514" t="str">
        <f>IF(K514="","SIN ESTADO",IF(M514&lt;&gt;"","PAGA",IF(L514&gt;0,"VENCIDA",IF(L514&gt;=-5,"POR VENCER","AL DÍA"))))</f>
        <v>PAGA</v>
      </c>
      <c r="P514" t="str">
        <v>TRANSFERENCIA</v>
      </c>
      <c r="Q514">
        <f>IF(N($H514)&lt;2,"",IF(K514="","",K514+31))</f>
        <v>46221</v>
      </c>
      <c r="R514">
        <f>IF(Q514="","",TODAY()-Q514)</f>
        <v>97</v>
      </c>
      <c r="S514">
        <v>46239</v>
      </c>
      <c r="T514">
        <v>827000</v>
      </c>
      <c r="U514" t="str">
        <f>IF(Q514="","SIN ESTADO",IF(S514&lt;&gt;"","PAGA",IF(R514&gt;0,"VENCIDA",IF(R514&gt;=-5,"POR VENCER","AL DÍA"))))</f>
        <v>PAGA</v>
      </c>
      <c r="V514" t="str">
        <v>TRANSFERENCIA</v>
      </c>
      <c r="W514">
        <f>IF(N($H514)&lt;3,"",IF(Q514="","",Q514+31))</f>
        <v>46252</v>
      </c>
      <c r="X514">
        <f>IF(W514="","",TODAY()-W514)</f>
        <v>66</v>
      </c>
      <c r="Y514">
        <v>46270</v>
      </c>
      <c r="Z514">
        <v>827900</v>
      </c>
      <c r="AA514" t="str">
        <f>IF(W514="","SIN ESTADO",IF(Y514&lt;&gt;"","PAGA",IF(X514&gt;0,"VENCIDA",IF(X514&gt;=-5,"POR VENCER","AL DÍA"))))</f>
        <v>PAGA</v>
      </c>
      <c r="AB514" t="str">
        <v>TRANSFERENCIA</v>
      </c>
      <c r="AC514">
        <f>IF(N($H514)&lt;4,"",IF(W514="","",W514+31))</f>
        <v>46283</v>
      </c>
      <c r="AD514">
        <f>IF(AC514="","",TODAY()-AC514)</f>
        <v>35</v>
      </c>
      <c r="AE514">
        <v>46300</v>
      </c>
      <c r="AF514">
        <v>827900</v>
      </c>
      <c r="AG514" t="str">
        <f>IF(AC514="","SIN ESTADO",IF(AE514&lt;&gt;"","PAGA",IF(AD514&gt;0,"VENCIDA",IF(AD514&gt;=-5,"POR VENCER","AL DÍA"))))</f>
        <v>PAGA</v>
      </c>
      <c r="AH514" t="str">
        <v>TRANSFERENCIA</v>
      </c>
      <c r="AI514">
        <f>IF(N($H514)&lt;5,"",IF(AC514="","",AC514+31))</f>
        <v>46314</v>
      </c>
      <c r="AJ514">
        <f>IF(AI514="","",TODAY()-AI514)</f>
        <v>4</v>
      </c>
      <c r="AM514" t="str">
        <f>IF(AI514="","SIN ESTADO",IF(AK514&lt;&gt;"","PAGA",IF(AJ514&gt;0,"VENCIDA",IF(AJ514&gt;=-5,"POR VENCER","AL DÍA"))))</f>
        <v>VENCIDA</v>
      </c>
      <c r="AO514">
        <f>IF(N($H514)&lt;6,"",IF(AI514="","",AI514+31))</f>
        <v>46345</v>
      </c>
      <c r="AP514">
        <f>IF(AO514="","",TODAY()-AO514)</f>
        <v>-27</v>
      </c>
      <c r="AS514" t="str">
        <f>IF(AO514="","SIN ESTADO",IF(AQ514&lt;&gt;"","PAGA",IF(AP514&gt;0,"VENCIDA",IF(AP514&gt;=-5,"POR VENCER","AL DÍA"))))</f>
        <v>AL DÍA</v>
      </c>
      <c r="AU514">
        <f>IF(N($H514)&lt;7,"",IF(AO514="","",AO514+31))</f>
        <v>46376</v>
      </c>
      <c r="AV514">
        <f>IF(AU514="","",TODAY()-AU514)</f>
        <v>-58</v>
      </c>
      <c r="AY514" t="str">
        <f>IF(AU514="","SIN ESTADO",IF(AW514&lt;&gt;"","PAGA",IF(AV514&gt;0,"VENCIDA",IF(AV514&gt;=-5,"POR VENCER","AL DÍA"))))</f>
        <v>AL DÍA</v>
      </c>
      <c r="BA514">
        <f>IF(N($H514)&lt;8,"",IF(AU514="","",AU514+31))</f>
        <v>46407</v>
      </c>
      <c r="BB514">
        <f>IF(BA514="","",TODAY()-BA514)</f>
        <v>-89</v>
      </c>
      <c r="BE514" t="str">
        <f>IF(BA514="","SIN ESTADO",IF(BC514&lt;&gt;"","PAGA",IF(BB514&gt;0,"VENCIDA",IF(BB514&gt;=-5,"POR VENCER","AL DÍA"))))</f>
        <v>AL DÍA</v>
      </c>
      <c r="BG514">
        <f>IF(N($H514)&lt;9,"",IF(BA514="","",BA514+31))</f>
        <v>46438</v>
      </c>
      <c r="BH514">
        <f>IF(BG514="","",TODAY()-BG514)</f>
        <v>-120</v>
      </c>
      <c r="BK514" t="str">
        <f>IF(BG514="","SIN ESTADO",IF(BI514&lt;&gt;"","PAGA",IF(BH514&gt;0,"VENCIDA",IF(BH514&gt;=-5,"POR VENCER","AL DÍA"))))</f>
        <v>AL DÍA</v>
      </c>
      <c r="BM514">
        <f>IF(N($H514)&lt;10,"",IF(BG514="","",BG514+31))</f>
        <v>46469</v>
      </c>
      <c r="BN514">
        <f>IF(BM514="","",TODAY()-BM514)</f>
        <v>-151</v>
      </c>
      <c r="BQ514" t="str">
        <f>IF(BM514="","SIN ESTADO",IF(BO514&lt;&gt;"","PAGA",IF(BN514&gt;0,"VENCIDA",IF(BN514&gt;=-5,"POR VENCER","AL DÍA"))))</f>
        <v>AL DÍA</v>
      </c>
      <c r="BS514">
        <f>IF(N($H514)&lt;11,"",IF(BM514="","",BM514+31))</f>
        <v>46500</v>
      </c>
      <c r="BT514">
        <f>IF(BS514="","",TODAY()-BS514)</f>
        <v>-182</v>
      </c>
      <c r="BW514" t="str">
        <f>IF(BS514="","SIN ESTADO",IF(BU514&lt;&gt;"","PAGA",IF(BT514&gt;0,"VENCIDA",IF(BT514&gt;=-5,"POR VENCER","AL DÍA"))))</f>
        <v>AL DÍA</v>
      </c>
      <c r="BY514">
        <f>IF(N($H514)&lt;12,"",IF(BS514="","",BS514+31))</f>
        <v>46531</v>
      </c>
      <c r="BZ514">
        <f>IF(BY514="","",TODAY()-BY514)</f>
        <v>-213</v>
      </c>
      <c r="CC514" t="str">
        <f>IF(BY514="","SIN ESTADO",IF(CA514&lt;&gt;"","PAGA",IF(BZ514&gt;0,"VENCIDA",IF(BZ514&gt;=-5,"POR VENCER","AL DÍA"))))</f>
        <v>AL DÍA</v>
      </c>
      <c r="CE514">
        <f>IF(N($H514)&lt;13,"",IF(BY514="","",BY514+31))</f>
        <v>46562</v>
      </c>
      <c r="CF514">
        <f>IF(CE514="","",TODAY()-CE514)</f>
        <v>-244</v>
      </c>
      <c r="CI514" t="str">
        <f>IF(CE514="","SIN ESTADO",IF(CG514&lt;&gt;"","PAGA",IF(CF514&gt;0,"VENCIDA",IF(CF514&gt;=-5,"POR VENCER","AL DÍA"))))</f>
        <v>AL DÍA</v>
      </c>
      <c r="CK514">
        <f>IF(N($H514)&lt;14,"",IF(CE514="","",CE514+31))</f>
        <v>46593</v>
      </c>
      <c r="CL514">
        <f>IF(CK514="","",TODAY()-CK514)</f>
        <v>-275</v>
      </c>
      <c r="CO514" t="str">
        <f>IF(CK514="","SIN ESTADO",IF(CM514&lt;&gt;"","PAGA",IF(CL514&gt;0,"VENCIDA",IF(CL514&gt;=-5,"POR VENCER","AL DÍA"))))</f>
        <v>AL DÍA</v>
      </c>
      <c r="CQ514">
        <f>IF(N($H514)&lt;15,"",IF(CK514="","",CK514+31))</f>
        <v>46624</v>
      </c>
      <c r="CR514">
        <f>IF(CQ514="","",TODAY()-CQ514)</f>
        <v>-306</v>
      </c>
      <c r="CU514" t="str">
        <f>IF(CQ514="","SIN ESTADO",IF(CS514&lt;&gt;"","PAGA",IF(CR514&gt;0,"VENCIDA",IF(CR514&gt;=-5,"POR VENCER","AL DÍA"))))</f>
        <v>AL DÍA</v>
      </c>
      <c r="CW514">
        <f>IF(N($H514)&lt;16,"",IF(CQ514="","",CQ514+31))</f>
        <v>46655</v>
      </c>
      <c r="CX514">
        <f>IF(CW514="","",TODAY()-CW514)</f>
        <v>-337</v>
      </c>
      <c r="DA514" t="str">
        <f>IF(CW514="","SIN ESTADO",IF(CY514&lt;&gt;"","PAGA",IF(CX514&gt;0,"VENCIDA",IF(CX514&gt;=-5,"POR VENCER","AL DÍA"))))</f>
        <v>AL DÍA</v>
      </c>
      <c r="DC514">
        <f>IF(N($H514)&lt;17,"",IF(CW514="","",CW514+31))</f>
        <v>46686</v>
      </c>
      <c r="DD514">
        <f>IF(DC514="","",TODAY()-DC514)</f>
        <v>-368</v>
      </c>
      <c r="DG514" t="str">
        <f>IF(DC514="","SIN ESTADO",IF(DE514&lt;&gt;"","PAGA",IF(DD514&gt;0,"VENCIDA",IF(DD514&gt;=-5,"POR VENCER","AL DÍA"))))</f>
        <v>AL DÍA</v>
      </c>
      <c r="DI514">
        <f>IF(N($H514)&lt;18,"",IF(DC514="","",DC514+31))</f>
        <v>46717</v>
      </c>
      <c r="DJ514">
        <f>IF(DI514="","",TODAY()-DI514)</f>
        <v>-399</v>
      </c>
      <c r="DM514" t="str">
        <f>IF(DI514="","SIN ESTADO",IF(DK514&lt;&gt;"","PAGA",IF(DJ514&gt;0,"VENCIDA",IF(DJ514&gt;=-5,"POR VENCER","AL DÍA"))))</f>
        <v>AL DÍA</v>
      </c>
      <c r="DO514">
        <f>IF(N($H514)&lt;19,"",IF(DI514="","",DI514+31))</f>
        <v>46748</v>
      </c>
      <c r="DP514">
        <f>IF(DO514="","",TODAY()-DO514)</f>
        <v>-430</v>
      </c>
      <c r="DS514" t="str">
        <f>IF(DO514="","SIN ESTADO",IF(DQ514&lt;&gt;"","PAGA",IF(DP514&gt;0,"VENCIDA",IF(DP514&gt;=-5,"POR VENCER","AL DÍA"))))</f>
        <v>AL DÍA</v>
      </c>
      <c r="DU514">
        <f>IF(N($H514)&lt;20,"",IF(DO514="","",DO514+31))</f>
        <v>46779</v>
      </c>
      <c r="DV514">
        <f>IF(DU514="","",TODAY()-DU514)</f>
        <v>-461</v>
      </c>
      <c r="DY514" t="str">
        <f>IF(DU514="","SIN ESTADO",IF(DW514&lt;&gt;"","PAGA",IF(DV514&gt;0,"VENCIDA",IF(DV514&gt;=-5,"POR VENCER","AL DÍA"))))</f>
        <v>AL DÍA</v>
      </c>
      <c r="EA514">
        <f>IF(N($H514)&lt;21,"",IF(DU514="","",DU514+31))</f>
        <v>46810</v>
      </c>
      <c r="EB514">
        <f>IF(EA514="","",TODAY()-EA514)</f>
        <v>-492</v>
      </c>
      <c r="EE514" t="str">
        <f>IF(EA514="","SIN ESTADO",IF(EC514&lt;&gt;"","PAGA",IF(EB514&gt;0,"VENCIDA",IF(EB514&gt;=-5,"POR VENCER","AL DÍA"))))</f>
        <v>AL DÍA</v>
      </c>
      <c r="EG514">
        <f>IF(N($H514)&lt;22,"",IF(EA514="","",EA514+31))</f>
        <v>46841</v>
      </c>
      <c r="EH514">
        <f>IF(EG514="","",TODAY()-EG514)</f>
        <v>-523</v>
      </c>
      <c r="EK514" t="str">
        <f>IF(EG514="","SIN ESTADO",IF(EI514&lt;&gt;"","PAGA",IF(EH514&gt;0,"VENCIDA",IF(EH514&gt;=-5,"POR VENCER","AL DÍA"))))</f>
        <v>AL DÍA</v>
      </c>
      <c r="EM514">
        <f>IF(N($H514)&lt;23,"",IF(EG514="","",EG514+31))</f>
        <v>46872</v>
      </c>
      <c r="EN514">
        <f>IF(EM514="","",TODAY()-EM514)</f>
        <v>-554</v>
      </c>
      <c r="EQ514" t="str">
        <f>IF(EM514="","SIN ESTADO",IF(EO514&lt;&gt;"","PAGA",IF(EN514&gt;0,"VENCIDA",IF(EN514&gt;=-5,"POR VENCER","AL DÍA"))))</f>
        <v>AL DÍA</v>
      </c>
      <c r="ES514">
        <f>IF(N($H514)&lt;24,"",IF(EM514="","",EM514+31))</f>
        <v>46903</v>
      </c>
      <c r="ET514">
        <f>IF(ES514="","",TODAY()-ES514)</f>
        <v>-585</v>
      </c>
      <c r="EW514" t="str">
        <f>IF(ES514="","SIN ESTADO",IF(EU514&lt;&gt;"","PAGA",IF(ET514&gt;0,"VENCIDA",IF(ET514&gt;=-5,"POR VENCER","AL DÍA"))))</f>
        <v>AL DÍA</v>
      </c>
      <c r="EY514" t="str">
        <f>IF(N($H514)&lt;25,"",IF(ES514="","",ES514+31))</f>
        <v/>
      </c>
      <c r="EZ514" t="str">
        <f>IF(EY514="","",TODAY()-EY514)</f>
        <v/>
      </c>
      <c r="FC514" t="str">
        <f>IF(EY514="","SIN ESTADO",IF(FA514&lt;&gt;"","PAGA",IF(EZ514&gt;0,"VENCIDA",IF(EZ514&gt;=-5,"POR VENCER","AL DÍA"))))</f>
        <v>SIN ESTADO</v>
      </c>
      <c r="FE514" t="str">
        <f>IF(N($H514)&lt;26,"",IF(EY514="","",EY514+31))</f>
        <v/>
      </c>
      <c r="FF514" t="str">
        <f>IF(FE514="","",TODAY()-FE514)</f>
        <v/>
      </c>
      <c r="FI514" t="str">
        <f>IF(FE514="","SIN ESTADO",IF(FG514&lt;&gt;"","PAGA",IF(FF514&gt;0,"VENCIDA",IF(FF514&gt;=-5,"POR VENCER","AL DÍA"))))</f>
        <v>SIN ESTADO</v>
      </c>
      <c r="FK514" t="str">
        <f>IF(N($H514)&lt;27,"",IF(FE514="","",FE514+31))</f>
        <v/>
      </c>
      <c r="FL514" t="str">
        <f>IF(FK514="","",TODAY()-FK514)</f>
        <v/>
      </c>
      <c r="FO514" t="str">
        <f>IF(FK514="","SIN ESTADO",IF(FM514&lt;&gt;"","PAGA",IF(FL514&gt;0,"VENCIDA",IF(FL514&gt;=-5,"POR VENCER","AL DÍA"))))</f>
        <v>SIN ESTADO</v>
      </c>
      <c r="FQ514" t="str">
        <f>IF(N($H514)&lt;28,"",IF(FK514="","",FK514+31))</f>
        <v/>
      </c>
      <c r="FR514" t="str">
        <f>IF(FQ514="","",TODAY()-FQ514)</f>
        <v/>
      </c>
      <c r="FU514" t="str">
        <f>IF(FQ514="","SIN ESTADO",IF(FS514&lt;&gt;"","PAGA",IF(FR514&gt;0,"VENCIDA",IF(FR514&gt;=-5,"POR VENCER","AL DÍA"))))</f>
        <v>SIN ESTADO</v>
      </c>
      <c r="FW514" t="str">
        <f>IF(N($H514)&lt;29,"",IF(FQ514="","",FQ514+31))</f>
        <v/>
      </c>
      <c r="FX514" t="str">
        <f>IF(FW514="","",TODAY()-FW514)</f>
        <v/>
      </c>
      <c r="GA514" t="str">
        <f>IF(FW514="","SIN ESTADO",IF(FY514&lt;&gt;"","PAGA",IF(FX514&gt;0,"VENCIDA",IF(FX514&gt;=-5,"POR VENCER","AL DÍA"))))</f>
        <v>SIN ESTADO</v>
      </c>
      <c r="GC514" t="str">
        <f>IF(N($H514)&lt;30,"",IF(FW514="","",FW514+31))</f>
        <v/>
      </c>
      <c r="GD514" t="str">
        <f>IF(GC514="","",TODAY()-GC514)</f>
        <v/>
      </c>
      <c r="GG514" t="str">
        <f>IF(GC514="","SIN ESTADO",IF(GE514&lt;&gt;"","PAGA",IF(GD514&gt;0,"VENCIDA",IF(GD514&gt;=-5,"POR VENCER","AL DÍA"))))</f>
        <v>SIN ESTADO</v>
      </c>
      <c r="GI514" t="str">
        <f>IF(N($H514)&lt;31,"",IF(GC514="","",GC514+31))</f>
        <v/>
      </c>
      <c r="GJ514" t="str">
        <f>IF(GI514="","",TODAY()-GI514)</f>
        <v/>
      </c>
      <c r="GM514" t="str">
        <f>IF(GI514="","SIN ESTADO",IF(GK514&lt;&gt;"","PAGA",IF(GJ514&gt;0,"VENCIDA",IF(GJ514&gt;=-5,"POR VENCER","AL DÍA"))))</f>
        <v>SIN ESTADO</v>
      </c>
      <c r="GO514" t="str">
        <f>IF(N($H514)&lt;32,"",IF(GI514="","",GI514+31))</f>
        <v/>
      </c>
      <c r="GP514" t="str">
        <f>IF(GO514="","",TODAY()-GO514)</f>
        <v/>
      </c>
      <c r="GS514" t="str">
        <f>IF(GO514="","SIN ESTADO",IF(GQ514&lt;&gt;"","PAGA",IF(GP514&gt;0,"VENCIDA",IF(GP514&gt;=-5,"POR VENCER","AL DÍA"))))</f>
        <v>SIN ESTADO</v>
      </c>
      <c r="GU514" t="str">
        <f>IF(N($H514)&lt;33,"",IF(GO514="","",GO514+31))</f>
        <v/>
      </c>
      <c r="GV514" t="str">
        <f>IF(GU514="","",TODAY()-GU514)</f>
        <v/>
      </c>
      <c r="GY514" t="str">
        <f>IF(GU514="","SIN ESTADO",IF(GW514&lt;&gt;"","PAGA",IF(GV514&gt;0,"VENCIDA",IF(GV514&gt;=-5,"POR VENCER","AL DÍA"))))</f>
        <v>SIN ESTADO</v>
      </c>
      <c r="HA514" t="str">
        <f>IF(N($H514)&lt;34,"",IF(GU514="","",GU514+31))</f>
        <v/>
      </c>
      <c r="HB514" t="str">
        <f>IF(HA514="","",TODAY()-HA514)</f>
        <v/>
      </c>
      <c r="HE514" t="str">
        <f>IF(HA514="","SIN ESTADO",IF(HC514&lt;&gt;"","PAGA",IF(HB514&gt;0,"VENCIDA",IF(HB514&gt;=-5,"POR VENCER","AL DÍA"))))</f>
        <v>SIN ESTADO</v>
      </c>
      <c r="HG514" t="str">
        <f>IF(N($H514)&lt;35,"",IF(HA514="","",HA514+31))</f>
        <v/>
      </c>
      <c r="HH514" t="str">
        <f>IF(HG514="","",TODAY()-HG514)</f>
        <v/>
      </c>
      <c r="HK514" t="str">
        <f>IF(HG514="","SIN ESTADO",IF(HI514&lt;&gt;"","PAGA",IF(HH514&gt;0,"VENCIDA",IF(HH514&gt;=-5,"POR VENCER","AL DÍA"))))</f>
        <v>SIN ESTADO</v>
      </c>
      <c r="HM514" t="str">
        <f>IF(N($H514)&lt;36,"",IF(HG514="","",HG514+31))</f>
        <v/>
      </c>
      <c r="HN514" t="str">
        <f>IF(HM514="","",TODAY()-HM514)</f>
        <v/>
      </c>
      <c r="HQ514" t="str">
        <f>IF(HM514="","SIN ESTADO",IF(HO514&lt;&gt;"","PAGA",IF(HN514&gt;0,"VENCIDA",IF(HN514&gt;=-5,"POR VENCER","AL DÍA"))))</f>
        <v>SIN ESTADO</v>
      </c>
      <c r="HS514">
        <f>N514+T514+Z514+AF514+AL514+AR514+AX514+BD514+BJ514+BP514+BV514+CB514+CH514+CN514+CT514+CZ514+DF514+DL514+DR514+DX514+ED514+EJ514+EP514+EV514+FB514+FH514+FN514+FT514+FZ514+GF514+GL514+GR514+GX514+HD514+HJ514+HP514</f>
        <v>3310600</v>
      </c>
      <c r="HU514">
        <f>IFERROR(N($J514),0)</f>
        <v>827900</v>
      </c>
      <c r="HW514">
        <f>SUMPRODUCT((MOD(COLUMN($M514:$HR514)-COLUMN($M514),6)=0)*ISNUMBER($M514:$HR514)*($M514:$HR514&gt;=RESUMEN!$C$26)*($M514:$HR514&lt;=RESUMEN!$C$27)*IFERROR(N($N514:$HS514),0))</f>
        <v>827800</v>
      </c>
      <c r="HX514">
        <f>SUMPRODUCT((MOD(COLUMN($M514:$HR514)-COLUMN($M514),6)=0)*ISNUMBER($M514:$HR514)*($M514:$HR514&gt;=RESUMEN!$C$26)*($M514:$HR514&lt;=RESUMEN!$C$27))</f>
        <v>1</v>
      </c>
    </row>
  </sheetData>
  <autoFilter ref="B3:J514"/>
  <pageMargins left="0.7" right="0.7" top="0.75" bottom="0.75" header="0" footer="0"/>
  <ignoredErrors>
    <ignoredError numberStoredAsText="1" sqref="A2:JN3987"/>
  </ignoredErrors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514"/>
  <sheetViews>
    <sheetView workbookViewId="0" rightToLeft="0"/>
  </sheetViews>
  <sheetData>
    <row r="1">
      <c r="A1" t="str">
        <v>VALOR PAGADO POR LOTE vs. CUOTA PACTADA</v>
      </c>
    </row>
    <row r="2">
      <c r="A2" t="str">
        <v>ITEM</v>
      </c>
      <c r="B2" t="str">
        <v>ID LOTE</v>
      </c>
      <c r="C2" t="str">
        <v>ESTADO</v>
      </c>
      <c r="D2" t="str">
        <v>N° CUOTAS FINANCIADAS</v>
      </c>
      <c r="E2" t="str">
        <v>VALOR CUOTA PACTADA</v>
      </c>
      <c r="F2" t="str">
        <v>VALOR CUOTAS PAGADAS</v>
      </c>
      <c r="G2" t="str">
        <v>TOTAL PAGADO (INCL. CUOTA INICIAL)</v>
      </c>
      <c r="H2" t="str">
        <v>CUOTAS PAGADAS (VALOR PAGADO / CUOTA)</v>
      </c>
      <c r="I2" t="str">
        <v>CUOTAS PENDIENTES</v>
      </c>
      <c r="J2" t="str">
        <v>CUOTAS COMPLETAS PAGADAS</v>
      </c>
      <c r="K2" t="str">
        <v>¿TIENE PAGO PARCIAL?</v>
      </c>
      <c r="L2" t="str">
        <v>N° CUOTA CON PAGO PARCIAL</v>
      </c>
      <c r="M2" t="str">
        <v>VALOR ABONADO A CUOTA PARCIAL</v>
      </c>
      <c r="N2" t="str">
        <v>VALOR FALTANTE PARA COMPLETAR CUOTA</v>
      </c>
    </row>
    <row r="3">
      <c r="A3">
        <v>1</v>
      </c>
      <c r="B3" t="str">
        <v>LC1 - 1 - 1</v>
      </c>
      <c r="C3" t="str">
        <v>NO APTO PARA VENTA</v>
      </c>
      <c r="D3" t="str">
        <v/>
      </c>
      <c r="E3" t="str">
        <v/>
      </c>
      <c r="F3">
        <v>0</v>
      </c>
      <c r="G3">
        <v>0</v>
      </c>
      <c r="H3" t="str">
        <v/>
      </c>
      <c r="I3" t="str">
        <v/>
      </c>
      <c r="J3" t="str">
        <v/>
      </c>
      <c r="K3" t="str">
        <v/>
      </c>
      <c r="L3" t="str">
        <v/>
      </c>
      <c r="M3" t="str">
        <v/>
      </c>
      <c r="N3" t="str">
        <v/>
      </c>
    </row>
    <row r="4">
      <c r="A4">
        <v>2</v>
      </c>
      <c r="B4" t="str">
        <v xml:space="preserve">LC1 - 2 Y 3 </v>
      </c>
      <c r="C4" t="str">
        <v>VENDIDO</v>
      </c>
      <c r="D4">
        <v>24</v>
      </c>
      <c r="E4">
        <v>1958333.3333333333</v>
      </c>
      <c r="F4">
        <v>40206000</v>
      </c>
      <c r="G4">
        <v>48206000</v>
      </c>
      <c r="H4">
        <v>20.53072340425532</v>
      </c>
      <c r="I4">
        <v>3.469276595744681</v>
      </c>
      <c r="J4">
        <v>20</v>
      </c>
      <c r="K4" t="str">
        <v>SÍ</v>
      </c>
      <c r="L4">
        <v>21</v>
      </c>
      <c r="M4">
        <v>1039333</v>
      </c>
      <c r="N4">
        <v>919000</v>
      </c>
    </row>
    <row r="5">
      <c r="A5">
        <v>3</v>
      </c>
      <c r="B5" t="str">
        <v>LC1 - 1 - 4</v>
      </c>
      <c r="C5" t="str">
        <v>VENDIDO</v>
      </c>
      <c r="D5">
        <v>24</v>
      </c>
      <c r="E5">
        <v>875000</v>
      </c>
      <c r="F5">
        <v>17000000</v>
      </c>
      <c r="G5">
        <v>21000000</v>
      </c>
      <c r="H5">
        <v>19.428571428571427</v>
      </c>
      <c r="I5">
        <v>4.571428571428573</v>
      </c>
      <c r="J5">
        <v>19</v>
      </c>
      <c r="K5" t="str">
        <v>SÍ</v>
      </c>
      <c r="L5">
        <v>20</v>
      </c>
      <c r="M5">
        <v>375000</v>
      </c>
      <c r="N5">
        <v>500000</v>
      </c>
    </row>
    <row r="6">
      <c r="A6">
        <v>4</v>
      </c>
      <c r="B6" t="str">
        <v>LC1 - 1  - 5</v>
      </c>
      <c r="C6" t="str">
        <v>VENDIDO</v>
      </c>
      <c r="D6">
        <v>24</v>
      </c>
      <c r="E6">
        <v>1004166.6666666666</v>
      </c>
      <c r="F6">
        <v>2000000</v>
      </c>
      <c r="G6">
        <v>7400000</v>
      </c>
      <c r="H6">
        <v>1.991701244813278</v>
      </c>
      <c r="I6">
        <v>22.008298755186722</v>
      </c>
      <c r="J6">
        <v>1</v>
      </c>
      <c r="K6" t="str">
        <v>SÍ</v>
      </c>
      <c r="L6">
        <v>2</v>
      </c>
      <c r="M6">
        <v>995833</v>
      </c>
      <c r="N6">
        <v>8334</v>
      </c>
    </row>
    <row r="7">
      <c r="A7">
        <v>5</v>
      </c>
      <c r="B7" t="str">
        <v>LC1 - 2 - 1</v>
      </c>
      <c r="C7" t="str">
        <v>VENDIDO</v>
      </c>
      <c r="D7">
        <v>24</v>
      </c>
      <c r="E7">
        <v>1083333.3333333333</v>
      </c>
      <c r="F7">
        <v>25164000</v>
      </c>
      <c r="G7">
        <v>29164000</v>
      </c>
      <c r="H7">
        <v>23.228307692307695</v>
      </c>
      <c r="I7">
        <v>0.7716923076923052</v>
      </c>
      <c r="J7">
        <v>23</v>
      </c>
      <c r="K7" t="str">
        <v>SÍ</v>
      </c>
      <c r="L7">
        <v>24</v>
      </c>
      <c r="M7">
        <v>247333</v>
      </c>
      <c r="N7">
        <v>836000</v>
      </c>
    </row>
    <row r="8">
      <c r="A8">
        <v>6</v>
      </c>
      <c r="B8" t="str">
        <v xml:space="preserve">LC1 - 2 - 2 </v>
      </c>
      <c r="C8" t="str">
        <v>VENDIDO</v>
      </c>
      <c r="D8">
        <v>24</v>
      </c>
      <c r="E8">
        <v>875000</v>
      </c>
      <c r="F8">
        <v>13125000</v>
      </c>
      <c r="G8">
        <v>17125000</v>
      </c>
      <c r="H8">
        <v>15</v>
      </c>
      <c r="I8">
        <v>9</v>
      </c>
      <c r="J8">
        <v>15</v>
      </c>
      <c r="K8" t="str">
        <v>NO</v>
      </c>
      <c r="L8" t="str">
        <v/>
      </c>
      <c r="M8">
        <v>0</v>
      </c>
      <c r="N8" t="str">
        <v/>
      </c>
    </row>
    <row r="9">
      <c r="A9">
        <v>7</v>
      </c>
      <c r="B9" t="str">
        <v xml:space="preserve">LC1 - 2 - 3 </v>
      </c>
      <c r="C9" t="str">
        <v xml:space="preserve">CEDIDO EN FORMA DE PAGO </v>
      </c>
      <c r="D9">
        <v>1</v>
      </c>
      <c r="E9">
        <v>25000000</v>
      </c>
      <c r="F9">
        <v>0</v>
      </c>
      <c r="G9">
        <v>0</v>
      </c>
      <c r="H9">
        <v>0</v>
      </c>
      <c r="I9">
        <v>1</v>
      </c>
      <c r="J9">
        <v>0</v>
      </c>
      <c r="K9" t="str">
        <v>NO</v>
      </c>
      <c r="L9" t="str">
        <v/>
      </c>
      <c r="M9">
        <v>0</v>
      </c>
      <c r="N9" t="str">
        <v/>
      </c>
    </row>
    <row r="10">
      <c r="A10">
        <v>8</v>
      </c>
      <c r="B10" t="str">
        <v xml:space="preserve">LC1 - 2 - 4 </v>
      </c>
      <c r="C10" t="str">
        <v xml:space="preserve">CEDIDO EN FORMA DE PAGO </v>
      </c>
      <c r="D10">
        <v>1</v>
      </c>
      <c r="E10">
        <v>25000000</v>
      </c>
      <c r="F10">
        <v>0</v>
      </c>
      <c r="G10">
        <v>0</v>
      </c>
      <c r="H10">
        <v>0</v>
      </c>
      <c r="I10">
        <v>1</v>
      </c>
      <c r="J10">
        <v>0</v>
      </c>
      <c r="K10" t="str">
        <v>NO</v>
      </c>
      <c r="L10" t="str">
        <v/>
      </c>
      <c r="M10">
        <v>0</v>
      </c>
      <c r="N10" t="str">
        <v/>
      </c>
    </row>
    <row r="11">
      <c r="A11">
        <v>9</v>
      </c>
      <c r="B11" t="str">
        <v>LC1 - 2 - 5</v>
      </c>
      <c r="C11" t="str">
        <v xml:space="preserve">CEDIDO EN FORMA DE PAGO </v>
      </c>
      <c r="D11">
        <v>1</v>
      </c>
      <c r="E11">
        <v>30783000</v>
      </c>
      <c r="F11">
        <v>0</v>
      </c>
      <c r="G11">
        <v>0</v>
      </c>
      <c r="H11">
        <v>0</v>
      </c>
      <c r="I11">
        <v>1</v>
      </c>
      <c r="J11">
        <v>0</v>
      </c>
      <c r="K11" t="str">
        <v>NO</v>
      </c>
      <c r="L11" t="str">
        <v/>
      </c>
      <c r="M11">
        <v>0</v>
      </c>
      <c r="N11" t="str">
        <v/>
      </c>
    </row>
    <row r="12">
      <c r="A12">
        <v>10</v>
      </c>
      <c r="B12" t="str">
        <v xml:space="preserve">LC1 - 2 - 6 </v>
      </c>
      <c r="C12" t="str">
        <v>VENDIDO</v>
      </c>
      <c r="D12">
        <v>24</v>
      </c>
      <c r="E12">
        <v>1641041.6666666667</v>
      </c>
      <c r="F12">
        <v>12580000</v>
      </c>
      <c r="G12">
        <v>16580000</v>
      </c>
      <c r="H12">
        <v>7.665862638060175</v>
      </c>
      <c r="I12">
        <v>16.334137361939824</v>
      </c>
      <c r="J12">
        <v>7</v>
      </c>
      <c r="K12" t="str">
        <v>SÍ</v>
      </c>
      <c r="L12">
        <v>8</v>
      </c>
      <c r="M12">
        <v>1092708</v>
      </c>
      <c r="N12">
        <v>548334</v>
      </c>
    </row>
    <row r="13">
      <c r="A13">
        <v>11</v>
      </c>
      <c r="B13" t="str">
        <v xml:space="preserve">LC1 - 2 - 7 </v>
      </c>
      <c r="C13" t="str">
        <v>VENDIDO</v>
      </c>
      <c r="D13">
        <v>24</v>
      </c>
      <c r="E13">
        <v>875000</v>
      </c>
      <c r="F13">
        <v>13125000</v>
      </c>
      <c r="G13">
        <v>17125000</v>
      </c>
      <c r="H13">
        <v>15</v>
      </c>
      <c r="I13">
        <v>9</v>
      </c>
      <c r="J13">
        <v>15</v>
      </c>
      <c r="K13" t="str">
        <v>NO</v>
      </c>
      <c r="L13" t="str">
        <v/>
      </c>
      <c r="M13">
        <v>0</v>
      </c>
      <c r="N13" t="str">
        <v/>
      </c>
    </row>
    <row r="14">
      <c r="A14">
        <v>12</v>
      </c>
      <c r="B14" t="str">
        <v>LC1 - 2 - 8 Y 9</v>
      </c>
      <c r="C14" t="str">
        <v>VENDIDO</v>
      </c>
      <c r="D14">
        <v>24</v>
      </c>
      <c r="E14">
        <v>1958333.3333333333</v>
      </c>
      <c r="F14">
        <v>5958300</v>
      </c>
      <c r="G14">
        <v>13958300</v>
      </c>
      <c r="H14">
        <v>3.0425361702127662</v>
      </c>
      <c r="I14">
        <v>20.957463829787233</v>
      </c>
      <c r="J14">
        <v>3</v>
      </c>
      <c r="K14" t="str">
        <v>SÍ</v>
      </c>
      <c r="L14">
        <v>4</v>
      </c>
      <c r="M14">
        <v>83300</v>
      </c>
      <c r="N14">
        <v>1875033</v>
      </c>
    </row>
    <row r="15">
      <c r="A15">
        <v>13</v>
      </c>
      <c r="B15" t="str">
        <v>LC1 - 3 - 1</v>
      </c>
      <c r="C15" t="str">
        <v xml:space="preserve">CEDIDO EN FORMA DE PAGO </v>
      </c>
      <c r="D15">
        <v>1</v>
      </c>
      <c r="E15">
        <v>30000000</v>
      </c>
      <c r="F15">
        <v>0</v>
      </c>
      <c r="G15">
        <v>0</v>
      </c>
      <c r="H15">
        <v>0</v>
      </c>
      <c r="I15">
        <v>1</v>
      </c>
      <c r="J15">
        <v>0</v>
      </c>
      <c r="K15" t="str">
        <v>NO</v>
      </c>
      <c r="L15" t="str">
        <v/>
      </c>
      <c r="M15">
        <v>0</v>
      </c>
      <c r="N15" t="str">
        <v/>
      </c>
    </row>
    <row r="16">
      <c r="A16">
        <v>14</v>
      </c>
      <c r="B16" t="str">
        <v xml:space="preserve">LC1  - 3 - 2 </v>
      </c>
      <c r="C16" t="str">
        <v>EN NEGOCIACIÓN</v>
      </c>
      <c r="D16" t="str">
        <v/>
      </c>
      <c r="E16" t="str">
        <v/>
      </c>
      <c r="F16">
        <v>0</v>
      </c>
      <c r="G16">
        <v>0</v>
      </c>
      <c r="H16" t="str">
        <v/>
      </c>
      <c r="I16" t="str">
        <v/>
      </c>
      <c r="J16" t="str">
        <v/>
      </c>
      <c r="K16" t="str">
        <v/>
      </c>
      <c r="L16" t="str">
        <v/>
      </c>
      <c r="M16" t="str">
        <v/>
      </c>
      <c r="N16" t="str">
        <v/>
      </c>
    </row>
    <row r="17">
      <c r="A17">
        <v>15</v>
      </c>
      <c r="B17" t="str">
        <v xml:space="preserve">LC1 - 3 - 3 </v>
      </c>
      <c r="C17" t="str">
        <v>VENDIDO</v>
      </c>
      <c r="D17">
        <v>24</v>
      </c>
      <c r="E17">
        <v>875000</v>
      </c>
      <c r="F17">
        <v>21000000</v>
      </c>
      <c r="G17">
        <v>25000000</v>
      </c>
      <c r="H17">
        <v>24</v>
      </c>
      <c r="I17">
        <v>0</v>
      </c>
      <c r="J17">
        <v>24</v>
      </c>
      <c r="K17" t="str">
        <v>NO</v>
      </c>
      <c r="L17" t="str">
        <v/>
      </c>
      <c r="M17">
        <v>0</v>
      </c>
      <c r="N17" t="str">
        <v/>
      </c>
    </row>
    <row r="18">
      <c r="A18">
        <v>16</v>
      </c>
      <c r="B18" t="str">
        <v xml:space="preserve">LC1 - 3 - 4 </v>
      </c>
      <c r="C18" t="str">
        <v>VENDIDO</v>
      </c>
      <c r="D18">
        <v>24</v>
      </c>
      <c r="E18">
        <v>854166.6666666666</v>
      </c>
      <c r="F18">
        <v>6832000</v>
      </c>
      <c r="G18">
        <v>10832000</v>
      </c>
      <c r="H18">
        <v>7.998439024390244</v>
      </c>
      <c r="I18">
        <v>16.001560975609756</v>
      </c>
      <c r="J18">
        <v>7</v>
      </c>
      <c r="K18" t="str">
        <v>SÍ</v>
      </c>
      <c r="L18">
        <v>8</v>
      </c>
      <c r="M18">
        <v>852833</v>
      </c>
      <c r="N18">
        <v>1334</v>
      </c>
    </row>
    <row r="19">
      <c r="A19">
        <v>17</v>
      </c>
      <c r="B19" t="str">
        <v>LC1  - 3 - 5</v>
      </c>
      <c r="C19" t="str">
        <v>VENDIDO</v>
      </c>
      <c r="D19">
        <v>24</v>
      </c>
      <c r="E19">
        <v>854166.6666666666</v>
      </c>
      <c r="F19">
        <v>6832000</v>
      </c>
      <c r="G19">
        <v>10832000</v>
      </c>
      <c r="H19">
        <v>7.998439024390244</v>
      </c>
      <c r="I19">
        <v>16.001560975609756</v>
      </c>
      <c r="J19">
        <v>7</v>
      </c>
      <c r="K19" t="str">
        <v>SÍ</v>
      </c>
      <c r="L19">
        <v>8</v>
      </c>
      <c r="M19">
        <v>852833</v>
      </c>
      <c r="N19">
        <v>1334</v>
      </c>
    </row>
    <row r="20">
      <c r="A20">
        <v>18</v>
      </c>
      <c r="B20" t="str">
        <v>LC1 - 3 - 6</v>
      </c>
      <c r="C20" t="str">
        <v>VENDIDO</v>
      </c>
      <c r="D20">
        <v>24</v>
      </c>
      <c r="E20">
        <v>1419083.3333333333</v>
      </c>
      <c r="F20">
        <v>5676300</v>
      </c>
      <c r="G20">
        <v>9676300</v>
      </c>
      <c r="H20">
        <v>3.999976510658289</v>
      </c>
      <c r="I20">
        <v>20.00002348934171</v>
      </c>
      <c r="J20">
        <v>3</v>
      </c>
      <c r="K20" t="str">
        <v>SÍ</v>
      </c>
      <c r="L20">
        <v>4</v>
      </c>
      <c r="M20">
        <v>1419050</v>
      </c>
      <c r="N20">
        <v>33</v>
      </c>
    </row>
    <row r="21">
      <c r="A21">
        <v>19</v>
      </c>
      <c r="B21" t="str">
        <v xml:space="preserve">LC1 - 3 - 7 </v>
      </c>
      <c r="C21" t="str">
        <v>DISPONIBLE</v>
      </c>
      <c r="D21" t="str">
        <v/>
      </c>
      <c r="E21" t="str">
        <v/>
      </c>
      <c r="F21">
        <v>0</v>
      </c>
      <c r="G21">
        <v>0</v>
      </c>
      <c r="H21" t="str">
        <v/>
      </c>
      <c r="I21" t="str">
        <v/>
      </c>
      <c r="J21" t="str">
        <v/>
      </c>
      <c r="K21" t="str">
        <v/>
      </c>
      <c r="L21" t="str">
        <v/>
      </c>
      <c r="M21" t="str">
        <v/>
      </c>
      <c r="N21" t="str">
        <v/>
      </c>
    </row>
    <row r="22">
      <c r="A22">
        <v>20</v>
      </c>
      <c r="B22" t="str">
        <v xml:space="preserve">LC1 - 3 - 8 </v>
      </c>
      <c r="C22" t="str">
        <v>DISPONIBLE</v>
      </c>
      <c r="D22" t="str">
        <v/>
      </c>
      <c r="E22" t="str">
        <v/>
      </c>
      <c r="F22">
        <v>0</v>
      </c>
      <c r="G22">
        <v>0</v>
      </c>
      <c r="H22" t="str">
        <v/>
      </c>
      <c r="I22" t="str">
        <v/>
      </c>
      <c r="J22" t="str">
        <v/>
      </c>
      <c r="K22" t="str">
        <v/>
      </c>
      <c r="L22" t="str">
        <v/>
      </c>
      <c r="M22" t="str">
        <v/>
      </c>
      <c r="N22" t="str">
        <v/>
      </c>
    </row>
    <row r="23">
      <c r="A23">
        <v>21</v>
      </c>
      <c r="B23" t="str">
        <v>LC1 - 3 - 9</v>
      </c>
      <c r="C23" t="str">
        <v>VENDIDO</v>
      </c>
      <c r="D23">
        <v>24</v>
      </c>
      <c r="E23">
        <v>875000</v>
      </c>
      <c r="F23">
        <v>11350000</v>
      </c>
      <c r="G23">
        <v>15350000</v>
      </c>
      <c r="H23">
        <v>12.971428571428572</v>
      </c>
      <c r="I23">
        <v>11.028571428571428</v>
      </c>
      <c r="J23">
        <v>12</v>
      </c>
      <c r="K23" t="str">
        <v>SÍ</v>
      </c>
      <c r="L23">
        <v>13</v>
      </c>
      <c r="M23">
        <v>850000</v>
      </c>
      <c r="N23">
        <v>25000</v>
      </c>
    </row>
    <row r="24">
      <c r="A24">
        <v>22</v>
      </c>
      <c r="B24" t="str">
        <v>LC1 - 3 - 10 Y 11</v>
      </c>
      <c r="C24" t="str">
        <v>VENDIDO</v>
      </c>
      <c r="D24">
        <v>24</v>
      </c>
      <c r="E24">
        <v>1750000</v>
      </c>
      <c r="F24">
        <v>10500000</v>
      </c>
      <c r="G24">
        <v>18500000</v>
      </c>
      <c r="H24">
        <v>6</v>
      </c>
      <c r="I24">
        <v>18</v>
      </c>
      <c r="J24">
        <v>6</v>
      </c>
      <c r="K24" t="str">
        <v>NO</v>
      </c>
      <c r="L24" t="str">
        <v/>
      </c>
      <c r="M24">
        <v>0</v>
      </c>
      <c r="N24" t="str">
        <v/>
      </c>
    </row>
    <row r="25">
      <c r="A25">
        <v>23</v>
      </c>
      <c r="B25" t="str">
        <v>LC1 - 3 - 12</v>
      </c>
      <c r="C25" t="str">
        <v xml:space="preserve">CEDIDO EN FORMA DE PAGO </v>
      </c>
      <c r="D25" t="str">
        <v/>
      </c>
      <c r="E25" t="str">
        <v/>
      </c>
      <c r="F25">
        <v>0</v>
      </c>
      <c r="G25">
        <v>0</v>
      </c>
      <c r="H25" t="str">
        <v/>
      </c>
      <c r="I25" t="str">
        <v/>
      </c>
      <c r="J25" t="str">
        <v/>
      </c>
      <c r="K25" t="str">
        <v/>
      </c>
      <c r="L25" t="str">
        <v/>
      </c>
      <c r="M25" t="str">
        <v/>
      </c>
      <c r="N25" t="str">
        <v/>
      </c>
    </row>
    <row r="26">
      <c r="A26">
        <v>24</v>
      </c>
      <c r="B26" t="str">
        <v>LC1 - 4 - 1</v>
      </c>
      <c r="C26" t="str">
        <v>VENDIDO</v>
      </c>
      <c r="D26">
        <v>24</v>
      </c>
      <c r="E26">
        <v>1640833.3333333333</v>
      </c>
      <c r="F26">
        <v>8201600</v>
      </c>
      <c r="G26">
        <v>12201600</v>
      </c>
      <c r="H26">
        <v>4.998435754189944</v>
      </c>
      <c r="I26">
        <v>19.001564245810055</v>
      </c>
      <c r="J26">
        <v>4</v>
      </c>
      <c r="K26" t="str">
        <v>SÍ</v>
      </c>
      <c r="L26">
        <v>5</v>
      </c>
      <c r="M26">
        <v>1638267</v>
      </c>
      <c r="N26">
        <v>2566</v>
      </c>
    </row>
    <row r="27">
      <c r="A27">
        <v>25</v>
      </c>
      <c r="B27" t="str">
        <v xml:space="preserve">LC1 - 4 - 2 </v>
      </c>
      <c r="C27" t="str">
        <v>VENDIDO</v>
      </c>
      <c r="D27">
        <v>30</v>
      </c>
      <c r="E27">
        <v>932333.3333333334</v>
      </c>
      <c r="F27">
        <v>11184000</v>
      </c>
      <c r="G27">
        <v>19184000</v>
      </c>
      <c r="H27">
        <v>11.995709688952449</v>
      </c>
      <c r="I27">
        <v>18.00429031104755</v>
      </c>
      <c r="J27">
        <v>11</v>
      </c>
      <c r="K27" t="str">
        <v>SÍ</v>
      </c>
      <c r="L27">
        <v>12</v>
      </c>
      <c r="M27">
        <v>928333</v>
      </c>
      <c r="N27">
        <v>4000</v>
      </c>
    </row>
    <row r="28">
      <c r="A28">
        <v>26</v>
      </c>
      <c r="B28" t="str">
        <v xml:space="preserve">LC1 - 4 - 3 </v>
      </c>
      <c r="C28" t="str">
        <v>VENDIDO</v>
      </c>
      <c r="D28">
        <v>30</v>
      </c>
      <c r="E28">
        <v>813766.6666666666</v>
      </c>
      <c r="F28">
        <v>7323400</v>
      </c>
      <c r="G28">
        <v>16323400</v>
      </c>
      <c r="H28">
        <v>8.999385573260149</v>
      </c>
      <c r="I28">
        <v>21.00061442673985</v>
      </c>
      <c r="J28">
        <v>8</v>
      </c>
      <c r="K28" t="str">
        <v>SÍ</v>
      </c>
      <c r="L28">
        <v>9</v>
      </c>
      <c r="M28">
        <v>813267</v>
      </c>
      <c r="N28">
        <v>500</v>
      </c>
    </row>
    <row r="29">
      <c r="A29">
        <v>27</v>
      </c>
      <c r="B29" t="str">
        <v xml:space="preserve">LC1 - 4 - 4 </v>
      </c>
      <c r="C29" t="str">
        <v>VENDIDO</v>
      </c>
      <c r="D29">
        <v>30</v>
      </c>
      <c r="E29">
        <v>594966.6666666666</v>
      </c>
      <c r="F29">
        <v>4760900</v>
      </c>
      <c r="G29">
        <v>17760900</v>
      </c>
      <c r="H29">
        <v>8.001960894167741</v>
      </c>
      <c r="I29">
        <v>21.99803910583226</v>
      </c>
      <c r="J29">
        <v>8</v>
      </c>
      <c r="K29" t="str">
        <v>SÍ</v>
      </c>
      <c r="L29">
        <v>9</v>
      </c>
      <c r="M29">
        <v>1167</v>
      </c>
      <c r="N29">
        <v>593800</v>
      </c>
    </row>
    <row r="30">
      <c r="A30">
        <v>28</v>
      </c>
      <c r="B30" t="str">
        <v>LC1 - 4 - 5</v>
      </c>
      <c r="C30" t="str">
        <v>VENDIDO</v>
      </c>
      <c r="D30">
        <v>1</v>
      </c>
      <c r="E30">
        <v>28276000</v>
      </c>
      <c r="F30">
        <v>500000</v>
      </c>
      <c r="G30">
        <v>500000</v>
      </c>
      <c r="H30">
        <v>0.017682840571509408</v>
      </c>
      <c r="I30">
        <v>0.9823171594284906</v>
      </c>
      <c r="J30">
        <v>0</v>
      </c>
      <c r="K30" t="str">
        <v>SÍ</v>
      </c>
      <c r="L30">
        <v>1</v>
      </c>
      <c r="M30">
        <v>500000</v>
      </c>
      <c r="N30">
        <v>27776000</v>
      </c>
    </row>
    <row r="31">
      <c r="A31">
        <v>29</v>
      </c>
      <c r="B31" t="str">
        <v>LC1 - 4 - 6</v>
      </c>
      <c r="C31" t="str">
        <v>VENDIDO</v>
      </c>
      <c r="D31">
        <v>24</v>
      </c>
      <c r="E31">
        <v>877333.3333333334</v>
      </c>
      <c r="F31">
        <v>9000000</v>
      </c>
      <c r="G31">
        <v>13000000</v>
      </c>
      <c r="H31">
        <v>10.25835866261398</v>
      </c>
      <c r="I31">
        <v>13.74164133738602</v>
      </c>
      <c r="J31">
        <v>10</v>
      </c>
      <c r="K31" t="str">
        <v>SÍ</v>
      </c>
      <c r="L31">
        <v>11</v>
      </c>
      <c r="M31">
        <v>226667</v>
      </c>
      <c r="N31">
        <v>650666</v>
      </c>
    </row>
    <row r="32">
      <c r="A32">
        <v>30</v>
      </c>
      <c r="B32" t="str">
        <v xml:space="preserve">LC1 - 4 - 7 </v>
      </c>
      <c r="C32" t="str">
        <v>VENDIDO</v>
      </c>
      <c r="D32">
        <v>24</v>
      </c>
      <c r="E32">
        <v>854166.6666666666</v>
      </c>
      <c r="F32">
        <v>7000000</v>
      </c>
      <c r="G32">
        <v>11500000</v>
      </c>
      <c r="H32">
        <v>8.195121951219512</v>
      </c>
      <c r="I32">
        <v>15.804878048780488</v>
      </c>
      <c r="J32">
        <v>8</v>
      </c>
      <c r="K32" t="str">
        <v>SÍ</v>
      </c>
      <c r="L32">
        <v>9</v>
      </c>
      <c r="M32">
        <v>166667</v>
      </c>
      <c r="N32">
        <v>687500</v>
      </c>
    </row>
    <row r="33">
      <c r="A33">
        <v>31</v>
      </c>
      <c r="B33" t="str">
        <v xml:space="preserve">LC1- 5 - 1 </v>
      </c>
      <c r="C33" t="str">
        <v>VENDIDO</v>
      </c>
      <c r="D33">
        <v>24</v>
      </c>
      <c r="E33">
        <v>1557500</v>
      </c>
      <c r="F33">
        <v>1558000</v>
      </c>
      <c r="G33">
        <v>5558000</v>
      </c>
      <c r="H33">
        <v>1.0003210272873195</v>
      </c>
      <c r="I33">
        <v>22.99967897271268</v>
      </c>
      <c r="J33">
        <v>1</v>
      </c>
      <c r="K33" t="str">
        <v>SÍ</v>
      </c>
      <c r="L33">
        <v>2</v>
      </c>
      <c r="M33">
        <v>500</v>
      </c>
      <c r="N33">
        <v>1557000</v>
      </c>
    </row>
    <row r="34">
      <c r="A34">
        <v>32</v>
      </c>
      <c r="B34" t="str">
        <v xml:space="preserve">LC1 - 5 - 2 </v>
      </c>
      <c r="C34" t="str">
        <v>VENDIDO</v>
      </c>
      <c r="D34">
        <v>24</v>
      </c>
      <c r="E34">
        <v>875000</v>
      </c>
      <c r="F34">
        <v>4000000</v>
      </c>
      <c r="G34">
        <v>8000000</v>
      </c>
      <c r="H34">
        <v>4.571428571428571</v>
      </c>
      <c r="I34">
        <v>19.42857142857143</v>
      </c>
      <c r="J34">
        <v>4</v>
      </c>
      <c r="K34" t="str">
        <v>SÍ</v>
      </c>
      <c r="L34">
        <v>5</v>
      </c>
      <c r="M34">
        <v>500000</v>
      </c>
      <c r="N34">
        <v>375000</v>
      </c>
    </row>
    <row r="35">
      <c r="A35">
        <v>33</v>
      </c>
      <c r="B35" t="str">
        <v xml:space="preserve">LC1  - 5 - 3 </v>
      </c>
      <c r="C35" t="str">
        <v>VENDIDO</v>
      </c>
      <c r="D35">
        <v>24</v>
      </c>
      <c r="E35">
        <v>1062500</v>
      </c>
      <c r="F35">
        <v>5000000</v>
      </c>
      <c r="G35">
        <v>9500000</v>
      </c>
      <c r="H35">
        <v>4.705882352941177</v>
      </c>
      <c r="I35">
        <v>19.294117647058822</v>
      </c>
      <c r="J35">
        <v>4</v>
      </c>
      <c r="K35" t="str">
        <v>SÍ</v>
      </c>
      <c r="L35">
        <v>5</v>
      </c>
      <c r="M35">
        <v>750000</v>
      </c>
      <c r="N35">
        <v>312500</v>
      </c>
    </row>
    <row r="36">
      <c r="A36">
        <v>34</v>
      </c>
      <c r="B36" t="str">
        <v xml:space="preserve">LC1 - 5 - 4 </v>
      </c>
      <c r="C36" t="str">
        <v>VENDIDO</v>
      </c>
      <c r="D36">
        <v>24</v>
      </c>
      <c r="E36">
        <v>1062500</v>
      </c>
      <c r="F36">
        <v>9800000</v>
      </c>
      <c r="G36">
        <v>14300000</v>
      </c>
      <c r="H36">
        <v>9.223529411764705</v>
      </c>
      <c r="I36">
        <v>14.776470588235295</v>
      </c>
      <c r="J36">
        <v>9</v>
      </c>
      <c r="K36" t="str">
        <v>SÍ</v>
      </c>
      <c r="L36">
        <v>10</v>
      </c>
      <c r="M36">
        <v>237500</v>
      </c>
      <c r="N36">
        <v>825000</v>
      </c>
    </row>
    <row r="37">
      <c r="A37">
        <v>35</v>
      </c>
      <c r="B37" t="str">
        <v xml:space="preserve">LC1 - 5 - 5 </v>
      </c>
      <c r="C37" t="str">
        <v>VENDIDO</v>
      </c>
      <c r="D37">
        <v>24</v>
      </c>
      <c r="E37">
        <v>729166.6666666666</v>
      </c>
      <c r="F37">
        <v>17500000</v>
      </c>
      <c r="G37">
        <v>25000000</v>
      </c>
      <c r="H37">
        <v>24</v>
      </c>
      <c r="I37">
        <v>0</v>
      </c>
      <c r="J37">
        <v>24</v>
      </c>
      <c r="K37" t="str">
        <v>NO</v>
      </c>
      <c r="L37" t="str">
        <v/>
      </c>
      <c r="M37">
        <v>0</v>
      </c>
      <c r="N37" t="str">
        <v/>
      </c>
    </row>
    <row r="38">
      <c r="A38">
        <v>36</v>
      </c>
      <c r="B38" t="str">
        <v xml:space="preserve">LC1 - 5 - 6 </v>
      </c>
      <c r="C38" t="str">
        <v>VENDIDO</v>
      </c>
      <c r="D38">
        <v>24</v>
      </c>
      <c r="E38">
        <v>1230875</v>
      </c>
      <c r="F38">
        <v>14531000</v>
      </c>
      <c r="G38">
        <v>18531000</v>
      </c>
      <c r="H38">
        <v>11.80542297146339</v>
      </c>
      <c r="I38">
        <v>12.19457702853661</v>
      </c>
      <c r="J38">
        <v>11</v>
      </c>
      <c r="K38" t="str">
        <v>SÍ</v>
      </c>
      <c r="L38">
        <v>12</v>
      </c>
      <c r="M38">
        <v>991375</v>
      </c>
      <c r="N38">
        <v>239500</v>
      </c>
    </row>
    <row r="39">
      <c r="A39">
        <v>37</v>
      </c>
      <c r="B39" t="str">
        <v xml:space="preserve">LC1 - 6 - 1 </v>
      </c>
      <c r="C39" t="str">
        <v>VENDIDO</v>
      </c>
      <c r="D39">
        <v>24</v>
      </c>
      <c r="E39">
        <v>1083333.3333333333</v>
      </c>
      <c r="F39">
        <v>14300000</v>
      </c>
      <c r="G39">
        <v>18300000</v>
      </c>
      <c r="H39">
        <v>13.200000000000001</v>
      </c>
      <c r="I39">
        <v>10.799999999999999</v>
      </c>
      <c r="J39">
        <v>13</v>
      </c>
      <c r="K39" t="str">
        <v>SÍ</v>
      </c>
      <c r="L39">
        <v>14</v>
      </c>
      <c r="M39">
        <v>216667</v>
      </c>
      <c r="N39">
        <v>866666</v>
      </c>
    </row>
    <row r="40">
      <c r="A40">
        <v>38</v>
      </c>
      <c r="B40" t="str">
        <v xml:space="preserve">LC1 - 6 - 2 </v>
      </c>
      <c r="C40" t="str">
        <v>VENDIDO</v>
      </c>
      <c r="D40">
        <v>24</v>
      </c>
      <c r="E40">
        <v>625000</v>
      </c>
      <c r="F40">
        <v>7350000</v>
      </c>
      <c r="G40">
        <v>17350000</v>
      </c>
      <c r="H40">
        <v>11.76</v>
      </c>
      <c r="I40">
        <v>12.24</v>
      </c>
      <c r="J40">
        <v>11</v>
      </c>
      <c r="K40" t="str">
        <v>SÍ</v>
      </c>
      <c r="L40">
        <v>12</v>
      </c>
      <c r="M40">
        <v>475000</v>
      </c>
      <c r="N40">
        <v>150000</v>
      </c>
    </row>
    <row r="41">
      <c r="A41">
        <v>39</v>
      </c>
      <c r="B41" t="str">
        <v xml:space="preserve">LC1 - 6 - 3 </v>
      </c>
      <c r="C41" t="str">
        <v>VENDIDO</v>
      </c>
      <c r="D41">
        <v>24</v>
      </c>
      <c r="E41">
        <v>875000</v>
      </c>
      <c r="F41">
        <v>7000000</v>
      </c>
      <c r="G41">
        <v>11000000</v>
      </c>
      <c r="H41">
        <v>8</v>
      </c>
      <c r="I41">
        <v>16</v>
      </c>
      <c r="J41">
        <v>8</v>
      </c>
      <c r="K41" t="str">
        <v>NO</v>
      </c>
      <c r="L41" t="str">
        <v/>
      </c>
      <c r="M41">
        <v>0</v>
      </c>
      <c r="N41" t="str">
        <v/>
      </c>
    </row>
    <row r="42">
      <c r="A42">
        <v>40</v>
      </c>
      <c r="B42" t="str">
        <v xml:space="preserve">LC1 - 6 - 4 </v>
      </c>
      <c r="C42" t="str">
        <v>VENDIDO</v>
      </c>
      <c r="D42">
        <v>24</v>
      </c>
      <c r="E42">
        <v>1083333.3333333333</v>
      </c>
      <c r="F42">
        <v>9747000</v>
      </c>
      <c r="G42">
        <v>13747000</v>
      </c>
      <c r="H42">
        <v>8.99723076923077</v>
      </c>
      <c r="I42">
        <v>15.00276923076923</v>
      </c>
      <c r="J42">
        <v>8</v>
      </c>
      <c r="K42" t="str">
        <v>SÍ</v>
      </c>
      <c r="L42">
        <v>9</v>
      </c>
      <c r="M42">
        <v>1080333</v>
      </c>
      <c r="N42">
        <v>3000</v>
      </c>
    </row>
    <row r="43">
      <c r="A43">
        <v>41</v>
      </c>
      <c r="B43" t="str">
        <v xml:space="preserve">LC1 - 6 - 5 </v>
      </c>
      <c r="C43" t="str">
        <v>VENDIDO</v>
      </c>
      <c r="D43">
        <v>24</v>
      </c>
      <c r="E43">
        <v>1083333.3333333333</v>
      </c>
      <c r="F43">
        <v>11915000</v>
      </c>
      <c r="G43">
        <v>15915000</v>
      </c>
      <c r="H43">
        <v>10.99846153846154</v>
      </c>
      <c r="I43">
        <v>13.00153846153846</v>
      </c>
      <c r="J43">
        <v>10</v>
      </c>
      <c r="K43" t="str">
        <v>SÍ</v>
      </c>
      <c r="L43">
        <v>11</v>
      </c>
      <c r="M43">
        <v>1081667</v>
      </c>
      <c r="N43">
        <v>1666</v>
      </c>
    </row>
    <row r="44">
      <c r="A44">
        <v>42</v>
      </c>
      <c r="B44" t="str">
        <v xml:space="preserve">LC1 - 6 - 6 </v>
      </c>
      <c r="C44" t="str">
        <v>VENDIDO</v>
      </c>
      <c r="D44">
        <v>24</v>
      </c>
      <c r="E44">
        <v>875000</v>
      </c>
      <c r="F44">
        <v>12375000</v>
      </c>
      <c r="G44">
        <v>16375000</v>
      </c>
      <c r="H44">
        <v>14.142857142857142</v>
      </c>
      <c r="I44">
        <v>9.857142857142858</v>
      </c>
      <c r="J44">
        <v>14</v>
      </c>
      <c r="K44" t="str">
        <v>SÍ</v>
      </c>
      <c r="L44">
        <v>15</v>
      </c>
      <c r="M44">
        <v>125000</v>
      </c>
      <c r="N44">
        <v>750000</v>
      </c>
    </row>
    <row r="45">
      <c r="A45">
        <v>43</v>
      </c>
      <c r="B45" t="str">
        <v xml:space="preserve">LC1 - 6 - 7 </v>
      </c>
      <c r="C45" t="str">
        <v>VENDIDO</v>
      </c>
      <c r="D45">
        <v>24</v>
      </c>
      <c r="E45">
        <v>875000</v>
      </c>
      <c r="F45">
        <v>6499000</v>
      </c>
      <c r="G45">
        <v>10499000</v>
      </c>
      <c r="H45">
        <v>7.427428571428571</v>
      </c>
      <c r="I45">
        <v>16.57257142857143</v>
      </c>
      <c r="J45">
        <v>7</v>
      </c>
      <c r="K45" t="str">
        <v>SÍ</v>
      </c>
      <c r="L45">
        <v>8</v>
      </c>
      <c r="M45">
        <v>374000</v>
      </c>
      <c r="N45">
        <v>501000</v>
      </c>
    </row>
    <row r="46">
      <c r="A46">
        <v>44</v>
      </c>
      <c r="B46" t="str">
        <v>LC1 - 6 - 8</v>
      </c>
      <c r="C46" t="str">
        <v>VENDIDO</v>
      </c>
      <c r="D46">
        <v>24</v>
      </c>
      <c r="E46">
        <v>1083333.3333333333</v>
      </c>
      <c r="F46">
        <v>2000000</v>
      </c>
      <c r="G46">
        <v>6000000</v>
      </c>
      <c r="H46">
        <v>1.8461538461538463</v>
      </c>
      <c r="I46">
        <v>22.153846153846153</v>
      </c>
      <c r="J46">
        <v>1</v>
      </c>
      <c r="K46" t="str">
        <v>SÍ</v>
      </c>
      <c r="L46">
        <v>2</v>
      </c>
      <c r="M46">
        <v>916667</v>
      </c>
      <c r="N46">
        <v>166666</v>
      </c>
    </row>
    <row r="47">
      <c r="A47">
        <v>45</v>
      </c>
      <c r="B47" t="str">
        <v>LC1 - 7 - 1 Y 2 - LC1 - 8 - 7 Y 8</v>
      </c>
      <c r="C47" t="str">
        <v>VENDIDO</v>
      </c>
      <c r="D47">
        <v>24</v>
      </c>
      <c r="E47">
        <v>3916666.6666666665</v>
      </c>
      <c r="F47">
        <v>27247100</v>
      </c>
      <c r="G47">
        <v>43247100</v>
      </c>
      <c r="H47">
        <v>6.956706382978724</v>
      </c>
      <c r="I47">
        <v>17.043293617021277</v>
      </c>
      <c r="J47">
        <v>6</v>
      </c>
      <c r="K47" t="str">
        <v>SÍ</v>
      </c>
      <c r="L47">
        <v>7</v>
      </c>
      <c r="M47">
        <v>3747100</v>
      </c>
      <c r="N47">
        <v>169567</v>
      </c>
    </row>
    <row r="48">
      <c r="A48">
        <v>46</v>
      </c>
      <c r="B48" t="str">
        <v xml:space="preserve">LC1 - 7 - 3 </v>
      </c>
      <c r="C48" t="str">
        <v>VENDIDO</v>
      </c>
      <c r="D48">
        <v>24</v>
      </c>
      <c r="E48">
        <v>875000</v>
      </c>
      <c r="F48">
        <v>5456900</v>
      </c>
      <c r="G48">
        <v>9456900</v>
      </c>
      <c r="H48">
        <v>6.236457142857143</v>
      </c>
      <c r="I48">
        <v>17.76354285714286</v>
      </c>
      <c r="J48">
        <v>6</v>
      </c>
      <c r="K48" t="str">
        <v>SÍ</v>
      </c>
      <c r="L48">
        <v>7</v>
      </c>
      <c r="M48">
        <v>206900</v>
      </c>
      <c r="N48">
        <v>668100</v>
      </c>
    </row>
    <row r="49">
      <c r="A49">
        <v>47</v>
      </c>
      <c r="B49" t="str">
        <v xml:space="preserve">LC1 - 7 - 4 </v>
      </c>
      <c r="C49" t="str">
        <v xml:space="preserve">CEDIDO EN FORMA DE PAGO </v>
      </c>
      <c r="D49" t="str">
        <v/>
      </c>
      <c r="E49" t="str">
        <v/>
      </c>
      <c r="F49">
        <v>0</v>
      </c>
      <c r="G49">
        <v>0</v>
      </c>
      <c r="H49" t="str">
        <v/>
      </c>
      <c r="I49" t="str">
        <v/>
      </c>
      <c r="J49" t="str">
        <v/>
      </c>
      <c r="K49" t="str">
        <v/>
      </c>
      <c r="L49" t="str">
        <v/>
      </c>
      <c r="M49" t="str">
        <v/>
      </c>
      <c r="N49" t="str">
        <v/>
      </c>
    </row>
    <row r="50">
      <c r="A50">
        <v>48</v>
      </c>
      <c r="B50" t="str">
        <v xml:space="preserve">LC1 - 7 - 5 </v>
      </c>
      <c r="C50" t="str">
        <v>VENDIDO</v>
      </c>
      <c r="D50">
        <v>24</v>
      </c>
      <c r="E50">
        <v>875000</v>
      </c>
      <c r="F50">
        <v>5206900</v>
      </c>
      <c r="G50">
        <v>9206900</v>
      </c>
      <c r="H50">
        <v>5.950742857142857</v>
      </c>
      <c r="I50">
        <v>18.049257142857144</v>
      </c>
      <c r="J50">
        <v>5</v>
      </c>
      <c r="K50" t="str">
        <v>SÍ</v>
      </c>
      <c r="L50">
        <v>6</v>
      </c>
      <c r="M50">
        <v>831900</v>
      </c>
      <c r="N50">
        <v>43100</v>
      </c>
    </row>
    <row r="51">
      <c r="A51">
        <v>49</v>
      </c>
      <c r="B51" t="str">
        <v>LC1 - 7 - 6</v>
      </c>
      <c r="C51" t="str">
        <v>VENDIDO</v>
      </c>
      <c r="D51">
        <v>24</v>
      </c>
      <c r="E51">
        <v>875000</v>
      </c>
      <c r="F51">
        <v>5208900</v>
      </c>
      <c r="G51">
        <v>9208900</v>
      </c>
      <c r="H51">
        <v>5.953028571428572</v>
      </c>
      <c r="I51">
        <v>18.046971428571428</v>
      </c>
      <c r="J51">
        <v>5</v>
      </c>
      <c r="K51" t="str">
        <v>SÍ</v>
      </c>
      <c r="L51">
        <v>6</v>
      </c>
      <c r="M51">
        <v>833900</v>
      </c>
      <c r="N51">
        <v>41100</v>
      </c>
    </row>
    <row r="52">
      <c r="A52">
        <v>50</v>
      </c>
      <c r="B52" t="str">
        <v xml:space="preserve">LC1 - 7 - 7 </v>
      </c>
      <c r="C52" t="str">
        <v>VENDIDO</v>
      </c>
      <c r="D52">
        <v>30</v>
      </c>
      <c r="E52">
        <v>1433333.3333333333</v>
      </c>
      <c r="F52">
        <v>875000</v>
      </c>
      <c r="G52">
        <v>10875000</v>
      </c>
      <c r="H52">
        <v>0.6104651162790699</v>
      </c>
      <c r="I52">
        <v>29.38953488372093</v>
      </c>
      <c r="J52">
        <v>0</v>
      </c>
      <c r="K52" t="str">
        <v>SÍ</v>
      </c>
      <c r="L52">
        <v>1</v>
      </c>
      <c r="M52">
        <v>875000</v>
      </c>
      <c r="N52">
        <v>558333</v>
      </c>
    </row>
    <row r="53">
      <c r="A53">
        <v>51</v>
      </c>
      <c r="B53" t="str">
        <v>LC1 - 7 - 8</v>
      </c>
      <c r="C53" t="str">
        <v>VENDIDO</v>
      </c>
      <c r="D53">
        <v>24</v>
      </c>
      <c r="E53">
        <v>1083333.3333333333</v>
      </c>
      <c r="F53">
        <v>15400000</v>
      </c>
      <c r="G53">
        <v>19400000</v>
      </c>
      <c r="H53">
        <v>14.215384615384616</v>
      </c>
      <c r="I53">
        <v>9.784615384615384</v>
      </c>
      <c r="J53">
        <v>14</v>
      </c>
      <c r="K53" t="str">
        <v>SÍ</v>
      </c>
      <c r="L53">
        <v>15</v>
      </c>
      <c r="M53">
        <v>233333</v>
      </c>
      <c r="N53">
        <v>850000</v>
      </c>
    </row>
    <row r="54">
      <c r="A54">
        <v>52</v>
      </c>
      <c r="B54" t="str">
        <v xml:space="preserve">LC1 - 7 - 9 </v>
      </c>
      <c r="C54" t="str">
        <v>VENDIDO</v>
      </c>
      <c r="D54">
        <v>1</v>
      </c>
      <c r="E54">
        <v>0</v>
      </c>
      <c r="F54">
        <v>0</v>
      </c>
      <c r="G54">
        <v>25000000</v>
      </c>
      <c r="H54" t="str">
        <v/>
      </c>
      <c r="I54" t="str">
        <v/>
      </c>
      <c r="J54" t="str">
        <v/>
      </c>
      <c r="K54" t="str">
        <v/>
      </c>
      <c r="L54" t="str">
        <v/>
      </c>
      <c r="M54" t="str">
        <v/>
      </c>
      <c r="N54" t="str">
        <v/>
      </c>
    </row>
    <row r="55">
      <c r="A55">
        <v>53</v>
      </c>
      <c r="B55" t="str">
        <v xml:space="preserve">LC1 - 7 - 10 </v>
      </c>
      <c r="C55" t="str">
        <v>VENDIDO</v>
      </c>
      <c r="D55">
        <v>24</v>
      </c>
      <c r="E55">
        <v>875000</v>
      </c>
      <c r="F55">
        <v>11500000</v>
      </c>
      <c r="G55">
        <v>15500000</v>
      </c>
      <c r="H55">
        <v>13.142857142857142</v>
      </c>
      <c r="I55">
        <v>10.857142857142858</v>
      </c>
      <c r="J55">
        <v>13</v>
      </c>
      <c r="K55" t="str">
        <v>SÍ</v>
      </c>
      <c r="L55">
        <v>14</v>
      </c>
      <c r="M55">
        <v>125000</v>
      </c>
      <c r="N55">
        <v>750000</v>
      </c>
    </row>
    <row r="56">
      <c r="A56">
        <v>54</v>
      </c>
      <c r="B56" t="str">
        <v>LC1 - 7 - 11</v>
      </c>
      <c r="C56" t="str">
        <v>VENDIDO</v>
      </c>
      <c r="D56">
        <v>24</v>
      </c>
      <c r="E56">
        <v>875000</v>
      </c>
      <c r="F56">
        <v>12250000</v>
      </c>
      <c r="G56">
        <v>16250000</v>
      </c>
      <c r="H56">
        <v>14</v>
      </c>
      <c r="I56">
        <v>10</v>
      </c>
      <c r="J56">
        <v>14</v>
      </c>
      <c r="K56" t="str">
        <v>NO</v>
      </c>
      <c r="L56" t="str">
        <v/>
      </c>
      <c r="M56">
        <v>0</v>
      </c>
      <c r="N56" t="str">
        <v/>
      </c>
    </row>
    <row r="57">
      <c r="A57">
        <v>55</v>
      </c>
      <c r="B57" t="str">
        <v xml:space="preserve">LC1 - 7 - 12 </v>
      </c>
      <c r="C57" t="str">
        <v>VENDIDO</v>
      </c>
      <c r="D57">
        <v>24</v>
      </c>
      <c r="E57">
        <v>875000</v>
      </c>
      <c r="F57">
        <v>12250000</v>
      </c>
      <c r="G57">
        <v>16250000</v>
      </c>
      <c r="H57">
        <v>14</v>
      </c>
      <c r="I57">
        <v>10</v>
      </c>
      <c r="J57">
        <v>14</v>
      </c>
      <c r="K57" t="str">
        <v>NO</v>
      </c>
      <c r="L57" t="str">
        <v/>
      </c>
      <c r="M57">
        <v>0</v>
      </c>
      <c r="N57" t="str">
        <v/>
      </c>
    </row>
    <row r="58">
      <c r="A58">
        <v>56</v>
      </c>
      <c r="B58" t="str">
        <v xml:space="preserve">LC1 - 7 - 13 </v>
      </c>
      <c r="C58" t="str">
        <v>VENDIDO</v>
      </c>
      <c r="D58">
        <v>24</v>
      </c>
      <c r="E58">
        <v>875000</v>
      </c>
      <c r="F58">
        <v>12250000</v>
      </c>
      <c r="G58">
        <v>16250000</v>
      </c>
      <c r="H58">
        <v>14</v>
      </c>
      <c r="I58">
        <v>10</v>
      </c>
      <c r="J58">
        <v>14</v>
      </c>
      <c r="K58" t="str">
        <v>NO</v>
      </c>
      <c r="L58" t="str">
        <v/>
      </c>
      <c r="M58">
        <v>0</v>
      </c>
      <c r="N58" t="str">
        <v/>
      </c>
    </row>
    <row r="59">
      <c r="A59">
        <v>57</v>
      </c>
      <c r="B59" t="str">
        <v>LC1 - 7 - 14</v>
      </c>
      <c r="C59" t="str">
        <v>VENDIDO</v>
      </c>
      <c r="D59">
        <v>24</v>
      </c>
      <c r="E59">
        <v>875000</v>
      </c>
      <c r="F59">
        <v>12250000</v>
      </c>
      <c r="G59">
        <v>16250000</v>
      </c>
      <c r="H59">
        <v>14</v>
      </c>
      <c r="I59">
        <v>10</v>
      </c>
      <c r="J59">
        <v>14</v>
      </c>
      <c r="K59" t="str">
        <v>NO</v>
      </c>
      <c r="L59" t="str">
        <v/>
      </c>
      <c r="M59">
        <v>0</v>
      </c>
      <c r="N59" t="str">
        <v/>
      </c>
    </row>
    <row r="60">
      <c r="A60">
        <v>58</v>
      </c>
      <c r="B60" t="str">
        <v xml:space="preserve">LC1 - 7 - 15 </v>
      </c>
      <c r="C60" t="str">
        <v>VENDIDO</v>
      </c>
      <c r="D60">
        <v>24</v>
      </c>
      <c r="E60">
        <v>875000</v>
      </c>
      <c r="F60">
        <v>12250000</v>
      </c>
      <c r="G60">
        <v>16250000</v>
      </c>
      <c r="H60">
        <v>14</v>
      </c>
      <c r="I60">
        <v>10</v>
      </c>
      <c r="J60">
        <v>14</v>
      </c>
      <c r="K60" t="str">
        <v>NO</v>
      </c>
      <c r="L60" t="str">
        <v/>
      </c>
      <c r="M60">
        <v>0</v>
      </c>
      <c r="N60" t="str">
        <v/>
      </c>
    </row>
    <row r="61">
      <c r="A61">
        <v>59</v>
      </c>
      <c r="B61" t="str">
        <v xml:space="preserve">LC1 - 7 - 16 </v>
      </c>
      <c r="C61" t="str">
        <v>VENDIDO</v>
      </c>
      <c r="D61">
        <v>24</v>
      </c>
      <c r="E61">
        <v>1491000</v>
      </c>
      <c r="F61">
        <v>19492800</v>
      </c>
      <c r="G61">
        <v>23492800</v>
      </c>
      <c r="H61">
        <v>13.07364185110664</v>
      </c>
      <c r="I61">
        <v>10.92635814889336</v>
      </c>
      <c r="J61">
        <v>13</v>
      </c>
      <c r="K61" t="str">
        <v>SÍ</v>
      </c>
      <c r="L61">
        <v>14</v>
      </c>
      <c r="M61">
        <v>109800</v>
      </c>
      <c r="N61">
        <v>1381200</v>
      </c>
    </row>
    <row r="62">
      <c r="A62">
        <v>60</v>
      </c>
      <c r="B62" t="str">
        <v xml:space="preserve">LC1 - 7 - 17 </v>
      </c>
      <c r="C62" t="str">
        <v>VENDIDO</v>
      </c>
      <c r="D62">
        <v>24</v>
      </c>
      <c r="E62">
        <v>1171458.3333333333</v>
      </c>
      <c r="F62">
        <v>12053500</v>
      </c>
      <c r="G62">
        <v>16053500</v>
      </c>
      <c r="H62">
        <v>10.28931175529077</v>
      </c>
      <c r="I62">
        <v>13.71068824470923</v>
      </c>
      <c r="J62">
        <v>10</v>
      </c>
      <c r="K62" t="str">
        <v>SÍ</v>
      </c>
      <c r="L62">
        <v>11</v>
      </c>
      <c r="M62">
        <v>338917</v>
      </c>
      <c r="N62">
        <v>832541</v>
      </c>
    </row>
    <row r="63">
      <c r="A63">
        <v>61</v>
      </c>
      <c r="B63" t="str">
        <v xml:space="preserve">LC1 - 7 - 18 </v>
      </c>
      <c r="C63" t="str">
        <v>VENDIDO</v>
      </c>
      <c r="D63">
        <v>24</v>
      </c>
      <c r="E63">
        <v>979666.6666666666</v>
      </c>
      <c r="F63">
        <v>12757400</v>
      </c>
      <c r="G63">
        <v>16757400</v>
      </c>
      <c r="H63">
        <v>13.022184416468187</v>
      </c>
      <c r="I63">
        <v>10.977815583531813</v>
      </c>
      <c r="J63">
        <v>13</v>
      </c>
      <c r="K63" t="str">
        <v>SÍ</v>
      </c>
      <c r="L63">
        <v>14</v>
      </c>
      <c r="M63">
        <v>21733</v>
      </c>
      <c r="N63">
        <v>957934</v>
      </c>
    </row>
    <row r="64">
      <c r="A64">
        <v>62</v>
      </c>
      <c r="B64" t="str">
        <v xml:space="preserve">LC1 - 7 - 19 </v>
      </c>
      <c r="C64" t="str">
        <v>VENDIDO</v>
      </c>
      <c r="D64">
        <v>24</v>
      </c>
      <c r="E64">
        <v>938000</v>
      </c>
      <c r="F64">
        <v>21200000</v>
      </c>
      <c r="G64">
        <v>26200000</v>
      </c>
      <c r="H64">
        <v>22.601279317697227</v>
      </c>
      <c r="I64">
        <v>1.3987206823027734</v>
      </c>
      <c r="J64">
        <v>22</v>
      </c>
      <c r="K64" t="str">
        <v>SÍ</v>
      </c>
      <c r="L64">
        <v>23</v>
      </c>
      <c r="M64">
        <v>564000</v>
      </c>
      <c r="N64">
        <v>374000</v>
      </c>
    </row>
    <row r="65">
      <c r="A65">
        <v>63</v>
      </c>
      <c r="B65" t="str">
        <v xml:space="preserve">LC1 - 7 - 20 </v>
      </c>
      <c r="C65" t="str">
        <v>VENDIDO</v>
      </c>
      <c r="D65">
        <v>24</v>
      </c>
      <c r="E65">
        <v>2319375</v>
      </c>
      <c r="F65">
        <v>11207200</v>
      </c>
      <c r="G65">
        <v>15207200</v>
      </c>
      <c r="H65">
        <v>4.831991376987335</v>
      </c>
      <c r="I65">
        <v>19.168008623012664</v>
      </c>
      <c r="J65">
        <v>4</v>
      </c>
      <c r="K65" t="str">
        <v>SÍ</v>
      </c>
      <c r="L65">
        <v>5</v>
      </c>
      <c r="M65">
        <v>1929700</v>
      </c>
      <c r="N65">
        <v>389675</v>
      </c>
    </row>
    <row r="66">
      <c r="A66">
        <v>64</v>
      </c>
      <c r="B66" t="str">
        <v xml:space="preserve">LC1 - 8 - 1 </v>
      </c>
      <c r="C66" t="str">
        <v>VENDIDO</v>
      </c>
      <c r="D66">
        <v>24</v>
      </c>
      <c r="E66">
        <v>1083333.3333333333</v>
      </c>
      <c r="F66">
        <v>14080800</v>
      </c>
      <c r="G66">
        <v>18080800</v>
      </c>
      <c r="H66">
        <v>12.99766153846154</v>
      </c>
      <c r="I66">
        <v>11.00233846153846</v>
      </c>
      <c r="J66">
        <v>12</v>
      </c>
      <c r="K66" t="str">
        <v>SÍ</v>
      </c>
      <c r="L66">
        <v>13</v>
      </c>
      <c r="M66">
        <v>1080800</v>
      </c>
      <c r="N66">
        <v>2533</v>
      </c>
    </row>
    <row r="67">
      <c r="A67">
        <v>65</v>
      </c>
      <c r="B67" t="str">
        <v xml:space="preserve">LC1 - 8 - 2 </v>
      </c>
      <c r="C67" t="str">
        <v>VENDIDO</v>
      </c>
      <c r="D67">
        <v>24</v>
      </c>
      <c r="E67">
        <v>875000</v>
      </c>
      <c r="F67">
        <v>11375000</v>
      </c>
      <c r="G67">
        <v>15375000</v>
      </c>
      <c r="H67">
        <v>13</v>
      </c>
      <c r="I67">
        <v>11</v>
      </c>
      <c r="J67">
        <v>13</v>
      </c>
      <c r="K67" t="str">
        <v>NO</v>
      </c>
      <c r="L67" t="str">
        <v/>
      </c>
      <c r="M67">
        <v>0</v>
      </c>
      <c r="N67" t="str">
        <v/>
      </c>
    </row>
    <row r="68">
      <c r="A68">
        <v>66</v>
      </c>
      <c r="B68" t="str">
        <v>LC1 - 8 - 3   Y 4</v>
      </c>
      <c r="C68" t="str">
        <v>VENDIDO</v>
      </c>
      <c r="D68">
        <v>1</v>
      </c>
      <c r="E68">
        <v>0</v>
      </c>
      <c r="F68">
        <v>0</v>
      </c>
      <c r="G68">
        <v>55482000</v>
      </c>
      <c r="H68" t="str">
        <v/>
      </c>
      <c r="I68" t="str">
        <v/>
      </c>
      <c r="J68" t="str">
        <v/>
      </c>
      <c r="K68" t="str">
        <v/>
      </c>
      <c r="L68" t="str">
        <v/>
      </c>
      <c r="M68" t="str">
        <v/>
      </c>
      <c r="N68" t="str">
        <v/>
      </c>
    </row>
    <row r="69">
      <c r="A69">
        <v>67</v>
      </c>
      <c r="B69" t="str">
        <v>LC1 - 8 - 4</v>
      </c>
      <c r="C69" t="str">
        <v>VENDIDO</v>
      </c>
      <c r="D69" t="str">
        <v/>
      </c>
      <c r="E69" t="str">
        <v/>
      </c>
      <c r="F69">
        <v>0</v>
      </c>
      <c r="G69">
        <v>0</v>
      </c>
      <c r="H69" t="str">
        <v/>
      </c>
      <c r="I69" t="str">
        <v/>
      </c>
      <c r="J69" t="str">
        <v/>
      </c>
      <c r="K69" t="str">
        <v/>
      </c>
      <c r="L69" t="str">
        <v/>
      </c>
      <c r="M69" t="str">
        <v/>
      </c>
      <c r="N69" t="str">
        <v/>
      </c>
    </row>
    <row r="70">
      <c r="A70">
        <v>68</v>
      </c>
      <c r="B70" t="str">
        <v xml:space="preserve">LC1 - 8 - 5 </v>
      </c>
      <c r="C70" t="str">
        <v>DISPONIBLE</v>
      </c>
      <c r="D70" t="str">
        <v/>
      </c>
      <c r="E70" t="str">
        <v/>
      </c>
      <c r="F70">
        <v>0</v>
      </c>
      <c r="G70">
        <v>0</v>
      </c>
      <c r="H70" t="str">
        <v/>
      </c>
      <c r="I70" t="str">
        <v/>
      </c>
      <c r="J70" t="str">
        <v/>
      </c>
      <c r="K70" t="str">
        <v/>
      </c>
      <c r="L70" t="str">
        <v/>
      </c>
      <c r="M70" t="str">
        <v/>
      </c>
      <c r="N70" t="str">
        <v/>
      </c>
    </row>
    <row r="71">
      <c r="A71">
        <v>69</v>
      </c>
      <c r="B71" t="str">
        <v xml:space="preserve">LC1 - 8 - 6 </v>
      </c>
      <c r="C71" t="str">
        <v>VENDIDO</v>
      </c>
      <c r="D71">
        <v>24</v>
      </c>
      <c r="E71">
        <v>875000</v>
      </c>
      <c r="F71">
        <v>9300000</v>
      </c>
      <c r="G71">
        <v>13300000</v>
      </c>
      <c r="H71">
        <v>10.628571428571428</v>
      </c>
      <c r="I71">
        <v>13.371428571428572</v>
      </c>
      <c r="J71">
        <v>10</v>
      </c>
      <c r="K71" t="str">
        <v>SÍ</v>
      </c>
      <c r="L71">
        <v>11</v>
      </c>
      <c r="M71">
        <v>550000</v>
      </c>
      <c r="N71">
        <v>325000</v>
      </c>
    </row>
    <row r="72">
      <c r="A72">
        <v>70</v>
      </c>
      <c r="B72" t="str">
        <v xml:space="preserve">LC1 - 9 - 1 </v>
      </c>
      <c r="C72" t="str">
        <v>VENDIDO</v>
      </c>
      <c r="D72" t="str">
        <v/>
      </c>
      <c r="E72" t="str">
        <v/>
      </c>
      <c r="F72">
        <v>0</v>
      </c>
      <c r="G72">
        <v>30000000</v>
      </c>
      <c r="H72" t="str">
        <v/>
      </c>
      <c r="I72" t="str">
        <v/>
      </c>
      <c r="J72" t="str">
        <v/>
      </c>
      <c r="K72" t="str">
        <v/>
      </c>
      <c r="L72" t="str">
        <v/>
      </c>
      <c r="M72" t="str">
        <v/>
      </c>
      <c r="N72" t="str">
        <v/>
      </c>
    </row>
    <row r="73">
      <c r="A73">
        <v>71</v>
      </c>
      <c r="B73" t="str">
        <v xml:space="preserve">LC1 - 9 - 2 </v>
      </c>
      <c r="C73" t="str">
        <v>VENDIDO</v>
      </c>
      <c r="D73">
        <v>24</v>
      </c>
      <c r="E73">
        <v>875000</v>
      </c>
      <c r="F73">
        <v>4653000</v>
      </c>
      <c r="G73">
        <v>8653000</v>
      </c>
      <c r="H73">
        <v>5.317714285714286</v>
      </c>
      <c r="I73">
        <v>18.682285714285715</v>
      </c>
      <c r="J73">
        <v>5</v>
      </c>
      <c r="K73" t="str">
        <v>SÍ</v>
      </c>
      <c r="L73">
        <v>6</v>
      </c>
      <c r="M73">
        <v>278000</v>
      </c>
      <c r="N73">
        <v>597000</v>
      </c>
    </row>
    <row r="74">
      <c r="A74">
        <v>72</v>
      </c>
      <c r="B74" t="str">
        <v xml:space="preserve">LC1 - 9 - 3 </v>
      </c>
      <c r="C74" t="str">
        <v>VENDIDO</v>
      </c>
      <c r="D74">
        <v>24</v>
      </c>
      <c r="E74">
        <v>875000</v>
      </c>
      <c r="F74">
        <v>2000000</v>
      </c>
      <c r="G74">
        <v>6000000</v>
      </c>
      <c r="H74">
        <v>2.2857142857142856</v>
      </c>
      <c r="I74">
        <v>21.714285714285715</v>
      </c>
      <c r="J74">
        <v>2</v>
      </c>
      <c r="K74" t="str">
        <v>SÍ</v>
      </c>
      <c r="L74">
        <v>3</v>
      </c>
      <c r="M74">
        <v>250000</v>
      </c>
      <c r="N74">
        <v>625000</v>
      </c>
    </row>
    <row r="75">
      <c r="A75">
        <v>73</v>
      </c>
      <c r="B75" t="str">
        <v xml:space="preserve">LC1 - 9 - 4 </v>
      </c>
      <c r="C75" t="str">
        <v>VENDIDO</v>
      </c>
      <c r="D75">
        <v>12</v>
      </c>
      <c r="E75">
        <v>2291666.6666666665</v>
      </c>
      <c r="F75">
        <v>16038800</v>
      </c>
      <c r="G75">
        <v>18538800</v>
      </c>
      <c r="H75">
        <v>6.998749090909091</v>
      </c>
      <c r="I75">
        <v>5.001250909090909</v>
      </c>
      <c r="J75">
        <v>6</v>
      </c>
      <c r="K75" t="str">
        <v>SÍ</v>
      </c>
      <c r="L75">
        <v>7</v>
      </c>
      <c r="M75">
        <v>2288800</v>
      </c>
      <c r="N75">
        <v>2867</v>
      </c>
    </row>
    <row r="76">
      <c r="A76">
        <v>74</v>
      </c>
      <c r="B76" t="str">
        <v xml:space="preserve">LC1 - 9 - 5 </v>
      </c>
      <c r="C76" t="str">
        <v>VENDIDO</v>
      </c>
      <c r="D76">
        <v>1</v>
      </c>
      <c r="E76">
        <v>0</v>
      </c>
      <c r="F76">
        <v>0</v>
      </c>
      <c r="G76">
        <v>30000000</v>
      </c>
      <c r="H76" t="str">
        <v/>
      </c>
      <c r="I76" t="str">
        <v/>
      </c>
      <c r="J76" t="str">
        <v/>
      </c>
      <c r="K76" t="str">
        <v/>
      </c>
      <c r="L76" t="str">
        <v/>
      </c>
      <c r="M76" t="str">
        <v/>
      </c>
      <c r="N76" t="str">
        <v/>
      </c>
    </row>
    <row r="77">
      <c r="A77">
        <v>75</v>
      </c>
      <c r="B77" t="str">
        <v xml:space="preserve">LC1 - 9 - 6 </v>
      </c>
      <c r="C77" t="str">
        <v>VENDIDO</v>
      </c>
      <c r="D77">
        <v>24</v>
      </c>
      <c r="E77">
        <v>875000</v>
      </c>
      <c r="F77">
        <v>6650000</v>
      </c>
      <c r="G77">
        <v>10650000</v>
      </c>
      <c r="H77">
        <v>7.6</v>
      </c>
      <c r="I77">
        <v>16.4</v>
      </c>
      <c r="J77">
        <v>7</v>
      </c>
      <c r="K77" t="str">
        <v>SÍ</v>
      </c>
      <c r="L77">
        <v>8</v>
      </c>
      <c r="M77">
        <v>525000</v>
      </c>
      <c r="N77">
        <v>350000</v>
      </c>
    </row>
    <row r="78">
      <c r="A78">
        <v>76</v>
      </c>
      <c r="B78" t="str">
        <v xml:space="preserve">LC1 - 9 - 7 </v>
      </c>
      <c r="C78" t="str">
        <v>VENDIDO</v>
      </c>
      <c r="D78">
        <v>24</v>
      </c>
      <c r="E78">
        <v>875000</v>
      </c>
      <c r="F78">
        <v>12600000</v>
      </c>
      <c r="G78">
        <v>16600000</v>
      </c>
      <c r="H78">
        <v>14.4</v>
      </c>
      <c r="I78">
        <v>9.6</v>
      </c>
      <c r="J78">
        <v>14</v>
      </c>
      <c r="K78" t="str">
        <v>SÍ</v>
      </c>
      <c r="L78">
        <v>15</v>
      </c>
      <c r="M78">
        <v>350000</v>
      </c>
      <c r="N78">
        <v>525000</v>
      </c>
    </row>
    <row r="79">
      <c r="A79">
        <v>77</v>
      </c>
      <c r="B79" t="str">
        <v>LC1 - 9 - 8 - LC1 - 12 - 11</v>
      </c>
      <c r="C79" t="str">
        <v>VENDIDO</v>
      </c>
      <c r="D79">
        <v>24</v>
      </c>
      <c r="E79">
        <v>2166666.6666666665</v>
      </c>
      <c r="F79">
        <v>17005000</v>
      </c>
      <c r="G79">
        <v>25005000</v>
      </c>
      <c r="H79">
        <v>7.848461538461539</v>
      </c>
      <c r="I79">
        <v>16.15153846153846</v>
      </c>
      <c r="J79">
        <v>7</v>
      </c>
      <c r="K79" t="str">
        <v>SÍ</v>
      </c>
      <c r="L79">
        <v>8</v>
      </c>
      <c r="M79">
        <v>1838333</v>
      </c>
      <c r="N79">
        <v>328334</v>
      </c>
    </row>
    <row r="80">
      <c r="A80">
        <v>78</v>
      </c>
      <c r="B80" t="str">
        <v xml:space="preserve">LC1 - 10 - 1 </v>
      </c>
      <c r="C80" t="str">
        <v>VENDIDO</v>
      </c>
      <c r="D80">
        <v>24</v>
      </c>
      <c r="E80">
        <v>1697500</v>
      </c>
      <c r="F80">
        <v>2000000</v>
      </c>
      <c r="G80">
        <v>6000000</v>
      </c>
      <c r="H80">
        <v>1.1782032400589102</v>
      </c>
      <c r="I80">
        <v>22.82179675994109</v>
      </c>
      <c r="J80">
        <v>1</v>
      </c>
      <c r="K80" t="str">
        <v>SÍ</v>
      </c>
      <c r="L80">
        <v>2</v>
      </c>
      <c r="M80">
        <v>302500</v>
      </c>
      <c r="N80">
        <v>1395000</v>
      </c>
    </row>
    <row r="81">
      <c r="A81">
        <v>79</v>
      </c>
      <c r="B81" t="str">
        <v xml:space="preserve">LC1 - 10 - 2 </v>
      </c>
      <c r="C81" t="str">
        <v>VENDIDO</v>
      </c>
      <c r="D81">
        <v>30</v>
      </c>
      <c r="E81">
        <v>700000</v>
      </c>
      <c r="F81">
        <v>8499600</v>
      </c>
      <c r="G81">
        <v>12499600</v>
      </c>
      <c r="H81">
        <v>12.142285714285714</v>
      </c>
      <c r="I81">
        <v>17.857714285714287</v>
      </c>
      <c r="J81">
        <v>12</v>
      </c>
      <c r="K81" t="str">
        <v>SÍ</v>
      </c>
      <c r="L81">
        <v>13</v>
      </c>
      <c r="M81">
        <v>99600</v>
      </c>
      <c r="N81">
        <v>600400</v>
      </c>
    </row>
    <row r="82">
      <c r="A82">
        <v>80</v>
      </c>
      <c r="B82" t="str">
        <v xml:space="preserve">LC1 - 10 - 3 </v>
      </c>
      <c r="C82" t="str">
        <v>VENDIDO</v>
      </c>
      <c r="D82">
        <v>30</v>
      </c>
      <c r="E82">
        <v>700000</v>
      </c>
      <c r="F82">
        <v>8499600</v>
      </c>
      <c r="G82">
        <v>12499600</v>
      </c>
      <c r="H82">
        <v>12.142285714285714</v>
      </c>
      <c r="I82">
        <v>17.857714285714287</v>
      </c>
      <c r="J82">
        <v>12</v>
      </c>
      <c r="K82" t="str">
        <v>SÍ</v>
      </c>
      <c r="L82">
        <v>13</v>
      </c>
      <c r="M82">
        <v>99600</v>
      </c>
      <c r="N82">
        <v>600400</v>
      </c>
    </row>
    <row r="83">
      <c r="A83">
        <v>81</v>
      </c>
      <c r="B83" t="str">
        <v xml:space="preserve">LC1 - 10 - 4 </v>
      </c>
      <c r="C83" t="str">
        <v>VENDIDO</v>
      </c>
      <c r="D83">
        <v>24</v>
      </c>
      <c r="E83">
        <v>854166.6666666666</v>
      </c>
      <c r="F83">
        <v>8500000</v>
      </c>
      <c r="G83">
        <v>18000000</v>
      </c>
      <c r="H83">
        <v>9.951219512195122</v>
      </c>
      <c r="I83">
        <v>14.048780487804878</v>
      </c>
      <c r="J83">
        <v>9</v>
      </c>
      <c r="K83" t="str">
        <v>SÍ</v>
      </c>
      <c r="L83">
        <v>10</v>
      </c>
      <c r="M83">
        <v>812500</v>
      </c>
      <c r="N83">
        <v>41667</v>
      </c>
    </row>
    <row r="84">
      <c r="A84">
        <v>82</v>
      </c>
      <c r="B84" t="str">
        <v xml:space="preserve">LC1 - 10 - 5 </v>
      </c>
      <c r="C84" t="str">
        <v>VENDIDO</v>
      </c>
      <c r="D84">
        <v>24</v>
      </c>
      <c r="E84">
        <v>1083333.3333333333</v>
      </c>
      <c r="F84">
        <v>15046000</v>
      </c>
      <c r="G84">
        <v>19046000</v>
      </c>
      <c r="H84">
        <v>13.888615384615386</v>
      </c>
      <c r="I84">
        <v>10.111384615384614</v>
      </c>
      <c r="J84">
        <v>13</v>
      </c>
      <c r="K84" t="str">
        <v>SÍ</v>
      </c>
      <c r="L84">
        <v>14</v>
      </c>
      <c r="M84">
        <v>962667</v>
      </c>
      <c r="N84">
        <v>120666</v>
      </c>
    </row>
    <row r="85">
      <c r="A85">
        <v>83</v>
      </c>
      <c r="B85" t="str">
        <v xml:space="preserve">LC1 - 10 - 6 </v>
      </c>
      <c r="C85" t="str">
        <v>VENDIDO</v>
      </c>
      <c r="D85">
        <v>24</v>
      </c>
      <c r="E85">
        <v>875000</v>
      </c>
      <c r="F85">
        <v>5875000</v>
      </c>
      <c r="G85">
        <v>9875000</v>
      </c>
      <c r="H85">
        <v>6.714285714285714</v>
      </c>
      <c r="I85">
        <v>17.285714285714285</v>
      </c>
      <c r="J85">
        <v>6</v>
      </c>
      <c r="K85" t="str">
        <v>SÍ</v>
      </c>
      <c r="L85">
        <v>7</v>
      </c>
      <c r="M85">
        <v>625000</v>
      </c>
      <c r="N85">
        <v>250000</v>
      </c>
    </row>
    <row r="86">
      <c r="A86">
        <v>84</v>
      </c>
      <c r="B86" t="str">
        <v xml:space="preserve">LC1 - 10 - 7 </v>
      </c>
      <c r="C86" t="str">
        <v>VENDIDO</v>
      </c>
      <c r="D86" t="str">
        <v/>
      </c>
      <c r="E86" t="str">
        <v/>
      </c>
      <c r="F86">
        <v>0</v>
      </c>
      <c r="G86">
        <v>0</v>
      </c>
      <c r="H86" t="str">
        <v/>
      </c>
      <c r="I86" t="str">
        <v/>
      </c>
      <c r="J86" t="str">
        <v/>
      </c>
      <c r="K86" t="str">
        <v/>
      </c>
      <c r="L86" t="str">
        <v/>
      </c>
      <c r="M86" t="str">
        <v/>
      </c>
      <c r="N86" t="str">
        <v/>
      </c>
    </row>
    <row r="87">
      <c r="A87">
        <v>85</v>
      </c>
      <c r="B87" t="str">
        <v xml:space="preserve">LC1 - 10 - 8 </v>
      </c>
      <c r="C87" t="str">
        <v>VENDIDO</v>
      </c>
      <c r="D87" t="str">
        <v/>
      </c>
      <c r="E87" t="str">
        <v/>
      </c>
      <c r="F87">
        <v>0</v>
      </c>
      <c r="G87">
        <v>0</v>
      </c>
      <c r="H87" t="str">
        <v/>
      </c>
      <c r="I87" t="str">
        <v/>
      </c>
      <c r="J87" t="str">
        <v/>
      </c>
      <c r="K87" t="str">
        <v/>
      </c>
      <c r="L87" t="str">
        <v/>
      </c>
      <c r="M87" t="str">
        <v/>
      </c>
      <c r="N87" t="str">
        <v/>
      </c>
    </row>
    <row r="88">
      <c r="A88">
        <v>86</v>
      </c>
      <c r="B88" t="str">
        <v xml:space="preserve">LC1 - 11- 1 </v>
      </c>
      <c r="C88" t="str">
        <v>VENDIDO</v>
      </c>
      <c r="D88">
        <v>30</v>
      </c>
      <c r="E88">
        <v>671233.3333333334</v>
      </c>
      <c r="F88">
        <v>5370100</v>
      </c>
      <c r="G88">
        <v>25370100</v>
      </c>
      <c r="H88">
        <v>8.0001</v>
      </c>
      <c r="I88">
        <v>21.9999</v>
      </c>
      <c r="J88">
        <v>8</v>
      </c>
      <c r="K88" t="str">
        <v>SÍ</v>
      </c>
      <c r="L88">
        <v>9</v>
      </c>
      <c r="M88">
        <v>0</v>
      </c>
      <c r="N88">
        <v>671233</v>
      </c>
    </row>
    <row r="89">
      <c r="A89">
        <v>87</v>
      </c>
      <c r="B89" t="str">
        <v xml:space="preserve">LC1 - 11 - 2 </v>
      </c>
      <c r="C89" t="str">
        <v>VENDIDO</v>
      </c>
      <c r="D89">
        <v>24</v>
      </c>
      <c r="E89">
        <v>875000</v>
      </c>
      <c r="F89">
        <v>8750063</v>
      </c>
      <c r="G89">
        <v>12750063</v>
      </c>
      <c r="H89">
        <v>10.000072</v>
      </c>
      <c r="I89">
        <v>13.999928</v>
      </c>
      <c r="J89">
        <v>10</v>
      </c>
      <c r="K89" t="str">
        <v>SÍ</v>
      </c>
      <c r="L89">
        <v>11</v>
      </c>
      <c r="M89">
        <v>63</v>
      </c>
      <c r="N89">
        <v>874937</v>
      </c>
    </row>
    <row r="90">
      <c r="A90">
        <v>88</v>
      </c>
      <c r="B90" t="str">
        <v xml:space="preserve">LC1 - 11 - 3 </v>
      </c>
      <c r="C90" t="str">
        <v>VENDIDO</v>
      </c>
      <c r="D90">
        <v>24</v>
      </c>
      <c r="E90">
        <v>875000</v>
      </c>
      <c r="F90">
        <v>875000</v>
      </c>
      <c r="G90">
        <v>4875000</v>
      </c>
      <c r="H90">
        <v>1</v>
      </c>
      <c r="I90">
        <v>23</v>
      </c>
      <c r="J90">
        <v>1</v>
      </c>
      <c r="K90" t="str">
        <v>NO</v>
      </c>
      <c r="L90" t="str">
        <v/>
      </c>
      <c r="M90">
        <v>0</v>
      </c>
      <c r="N90" t="str">
        <v/>
      </c>
    </row>
    <row r="91">
      <c r="A91">
        <v>89</v>
      </c>
      <c r="B91" t="str">
        <v xml:space="preserve">LC1 - 11 - 4 </v>
      </c>
      <c r="C91" t="str">
        <v>VENDIDO</v>
      </c>
      <c r="D91">
        <v>24</v>
      </c>
      <c r="E91">
        <v>875000</v>
      </c>
      <c r="F91">
        <v>7870000</v>
      </c>
      <c r="G91">
        <v>11870000</v>
      </c>
      <c r="H91">
        <v>9</v>
      </c>
      <c r="I91">
        <v>15</v>
      </c>
      <c r="J91">
        <v>9</v>
      </c>
      <c r="K91" t="str">
        <v>SÍ</v>
      </c>
      <c r="L91">
        <v>10</v>
      </c>
      <c r="M91">
        <v>0</v>
      </c>
      <c r="N91">
        <v>875000</v>
      </c>
    </row>
    <row r="92">
      <c r="A92">
        <v>90</v>
      </c>
      <c r="B92" t="str">
        <v xml:space="preserve">LC1 - 11 - 5 </v>
      </c>
      <c r="C92" t="str">
        <v>VENDIDO</v>
      </c>
      <c r="D92">
        <v>24</v>
      </c>
      <c r="E92">
        <v>875000</v>
      </c>
      <c r="F92">
        <v>4375000</v>
      </c>
      <c r="G92">
        <v>8375000</v>
      </c>
      <c r="H92">
        <v>5</v>
      </c>
      <c r="I92">
        <v>19</v>
      </c>
      <c r="J92">
        <v>5</v>
      </c>
      <c r="K92" t="str">
        <v>NO</v>
      </c>
      <c r="L92" t="str">
        <v/>
      </c>
      <c r="M92">
        <v>0</v>
      </c>
      <c r="N92" t="str">
        <v/>
      </c>
    </row>
    <row r="93">
      <c r="A93">
        <v>91</v>
      </c>
      <c r="B93" t="str">
        <v xml:space="preserve">LC1 - 11 - 6 Y 7 </v>
      </c>
      <c r="C93" t="str">
        <v>VENDIDO</v>
      </c>
      <c r="D93">
        <v>24</v>
      </c>
      <c r="E93">
        <v>1750000</v>
      </c>
      <c r="F93">
        <v>22750000</v>
      </c>
      <c r="G93">
        <v>30750000</v>
      </c>
      <c r="H93">
        <v>13</v>
      </c>
      <c r="I93">
        <v>11</v>
      </c>
      <c r="J93">
        <v>13</v>
      </c>
      <c r="K93" t="str">
        <v>NO</v>
      </c>
      <c r="L93" t="str">
        <v/>
      </c>
      <c r="M93">
        <v>0</v>
      </c>
      <c r="N93" t="str">
        <v/>
      </c>
    </row>
    <row r="94">
      <c r="A94">
        <v>92</v>
      </c>
      <c r="B94" t="str">
        <v xml:space="preserve">LC1 - 11 - 8 </v>
      </c>
      <c r="C94" t="str">
        <v>VENDIDO</v>
      </c>
      <c r="D94">
        <v>24</v>
      </c>
      <c r="E94">
        <v>1083333.3333333333</v>
      </c>
      <c r="F94">
        <v>18415800</v>
      </c>
      <c r="G94">
        <v>22415800</v>
      </c>
      <c r="H94">
        <v>16.999200000000002</v>
      </c>
      <c r="I94">
        <v>7.000799999999998</v>
      </c>
      <c r="J94">
        <v>16</v>
      </c>
      <c r="K94" t="str">
        <v>SÍ</v>
      </c>
      <c r="L94">
        <v>17</v>
      </c>
      <c r="M94">
        <v>1082467</v>
      </c>
      <c r="N94">
        <v>866</v>
      </c>
    </row>
    <row r="95">
      <c r="A95">
        <v>93</v>
      </c>
      <c r="B95" t="str">
        <v xml:space="preserve">LC1 - 11 - 9 </v>
      </c>
      <c r="C95" t="str">
        <v>VENDIDO</v>
      </c>
      <c r="D95">
        <v>24</v>
      </c>
      <c r="E95">
        <v>1083333.3333333333</v>
      </c>
      <c r="F95">
        <v>10247600</v>
      </c>
      <c r="G95">
        <v>14247600</v>
      </c>
      <c r="H95">
        <v>9.459323076923077</v>
      </c>
      <c r="I95">
        <v>14.540676923076923</v>
      </c>
      <c r="J95">
        <v>9</v>
      </c>
      <c r="K95" t="str">
        <v>SÍ</v>
      </c>
      <c r="L95">
        <v>10</v>
      </c>
      <c r="M95">
        <v>497600</v>
      </c>
      <c r="N95">
        <v>585733</v>
      </c>
    </row>
    <row r="96">
      <c r="A96">
        <v>94</v>
      </c>
      <c r="B96" t="str">
        <v xml:space="preserve">LC1 - 11 - 10 </v>
      </c>
      <c r="C96" t="str">
        <v>EN NEGOCIACIÓN</v>
      </c>
      <c r="D96" t="str">
        <v/>
      </c>
      <c r="E96" t="str">
        <v/>
      </c>
      <c r="F96">
        <v>0</v>
      </c>
      <c r="G96">
        <v>0</v>
      </c>
      <c r="H96" t="str">
        <v/>
      </c>
      <c r="I96" t="str">
        <v/>
      </c>
      <c r="J96" t="str">
        <v/>
      </c>
      <c r="K96" t="str">
        <v/>
      </c>
      <c r="L96" t="str">
        <v/>
      </c>
      <c r="M96" t="str">
        <v/>
      </c>
      <c r="N96" t="str">
        <v/>
      </c>
    </row>
    <row r="97">
      <c r="A97">
        <v>95</v>
      </c>
      <c r="B97" t="str">
        <v xml:space="preserve">LC1 - 11 - 11 </v>
      </c>
      <c r="C97" t="str">
        <v>VENDIDO</v>
      </c>
      <c r="D97">
        <v>24</v>
      </c>
      <c r="E97">
        <v>875000</v>
      </c>
      <c r="F97">
        <v>5250000</v>
      </c>
      <c r="G97">
        <v>9250000</v>
      </c>
      <c r="H97">
        <v>6</v>
      </c>
      <c r="I97">
        <v>18</v>
      </c>
      <c r="J97">
        <v>6</v>
      </c>
      <c r="K97" t="str">
        <v>NO</v>
      </c>
      <c r="L97" t="str">
        <v/>
      </c>
      <c r="M97">
        <v>0</v>
      </c>
      <c r="N97" t="str">
        <v/>
      </c>
    </row>
    <row r="98">
      <c r="A98">
        <v>96</v>
      </c>
      <c r="B98" t="str">
        <v xml:space="preserve">LC1 - 11 - 12 </v>
      </c>
      <c r="C98" t="str">
        <v>VENDIDO</v>
      </c>
      <c r="D98">
        <v>24</v>
      </c>
      <c r="E98">
        <v>854166.6666666666</v>
      </c>
      <c r="F98">
        <v>0</v>
      </c>
      <c r="G98">
        <v>4000000</v>
      </c>
      <c r="H98">
        <v>0</v>
      </c>
      <c r="I98">
        <v>24</v>
      </c>
      <c r="J98">
        <v>0</v>
      </c>
      <c r="K98" t="str">
        <v>NO</v>
      </c>
      <c r="L98" t="str">
        <v/>
      </c>
      <c r="M98">
        <v>0</v>
      </c>
      <c r="N98" t="str">
        <v/>
      </c>
    </row>
    <row r="99">
      <c r="A99">
        <v>97</v>
      </c>
      <c r="B99" t="str">
        <v xml:space="preserve">LC1 - 11 - 13 </v>
      </c>
      <c r="C99" t="str">
        <v>VENDIDO</v>
      </c>
      <c r="D99">
        <v>24</v>
      </c>
      <c r="E99">
        <v>854166.6666666666</v>
      </c>
      <c r="F99">
        <v>3416600</v>
      </c>
      <c r="G99">
        <v>7416600</v>
      </c>
      <c r="H99">
        <v>3.9999219512195126</v>
      </c>
      <c r="I99">
        <v>20.000078048780487</v>
      </c>
      <c r="J99">
        <v>3</v>
      </c>
      <c r="K99" t="str">
        <v>SÍ</v>
      </c>
      <c r="L99">
        <v>4</v>
      </c>
      <c r="M99">
        <v>854100</v>
      </c>
      <c r="N99">
        <v>67</v>
      </c>
    </row>
    <row r="100">
      <c r="A100">
        <v>98</v>
      </c>
      <c r="B100" t="str">
        <v xml:space="preserve">LC1 - 11 - 14 </v>
      </c>
      <c r="C100" t="str">
        <v>VENDIDO</v>
      </c>
      <c r="D100">
        <v>24</v>
      </c>
      <c r="E100">
        <v>1912500</v>
      </c>
      <c r="F100">
        <v>0</v>
      </c>
      <c r="G100">
        <v>4000000</v>
      </c>
      <c r="H100">
        <v>0</v>
      </c>
      <c r="I100">
        <v>24</v>
      </c>
      <c r="J100">
        <v>0</v>
      </c>
      <c r="K100" t="str">
        <v>NO</v>
      </c>
      <c r="L100" t="str">
        <v/>
      </c>
      <c r="M100">
        <v>0</v>
      </c>
      <c r="N100" t="str">
        <v/>
      </c>
    </row>
    <row r="101">
      <c r="A101">
        <v>99</v>
      </c>
      <c r="B101" t="str">
        <v xml:space="preserve">LC1 - 12 - 1 </v>
      </c>
      <c r="C101" t="str">
        <v>VENDIDO</v>
      </c>
      <c r="D101">
        <v>24</v>
      </c>
      <c r="E101">
        <v>1083333.3333333333</v>
      </c>
      <c r="F101">
        <v>16400000</v>
      </c>
      <c r="G101">
        <v>20400000</v>
      </c>
      <c r="H101">
        <v>15.13846153846154</v>
      </c>
      <c r="I101">
        <v>8.86153846153846</v>
      </c>
      <c r="J101">
        <v>15</v>
      </c>
      <c r="K101" t="str">
        <v>SÍ</v>
      </c>
      <c r="L101">
        <v>16</v>
      </c>
      <c r="M101">
        <v>150000</v>
      </c>
      <c r="N101">
        <v>933333</v>
      </c>
    </row>
    <row r="102">
      <c r="A102">
        <v>100</v>
      </c>
      <c r="B102" t="str">
        <v xml:space="preserve">LC1 - 12 - 2 </v>
      </c>
      <c r="C102" t="str">
        <v>VENDIDO</v>
      </c>
      <c r="D102">
        <v>24</v>
      </c>
      <c r="E102">
        <v>875000</v>
      </c>
      <c r="F102">
        <v>13700000</v>
      </c>
      <c r="G102">
        <v>17700000</v>
      </c>
      <c r="H102">
        <v>15.657142857142857</v>
      </c>
      <c r="I102">
        <v>8.342857142857143</v>
      </c>
      <c r="J102">
        <v>15</v>
      </c>
      <c r="K102" t="str">
        <v>SÍ</v>
      </c>
      <c r="L102">
        <v>16</v>
      </c>
      <c r="M102">
        <v>575000</v>
      </c>
      <c r="N102">
        <v>300000</v>
      </c>
    </row>
    <row r="103">
      <c r="A103">
        <v>101</v>
      </c>
      <c r="B103" t="str">
        <v xml:space="preserve">LC1 - 12 - 3 </v>
      </c>
      <c r="C103" t="str">
        <v>VENDIDO</v>
      </c>
      <c r="D103">
        <v>24</v>
      </c>
      <c r="E103">
        <v>875000</v>
      </c>
      <c r="F103">
        <v>10500000</v>
      </c>
      <c r="G103">
        <v>14500000</v>
      </c>
      <c r="H103">
        <v>12</v>
      </c>
      <c r="I103">
        <v>12</v>
      </c>
      <c r="J103">
        <v>12</v>
      </c>
      <c r="K103" t="str">
        <v>NO</v>
      </c>
      <c r="L103" t="str">
        <v/>
      </c>
      <c r="M103">
        <v>0</v>
      </c>
      <c r="N103" t="str">
        <v/>
      </c>
    </row>
    <row r="104">
      <c r="A104">
        <v>102</v>
      </c>
      <c r="B104" t="str">
        <v xml:space="preserve">LC1 - 12 - 4 </v>
      </c>
      <c r="C104" t="str">
        <v>VENDIDO</v>
      </c>
      <c r="D104">
        <v>24</v>
      </c>
      <c r="E104">
        <v>875000</v>
      </c>
      <c r="F104">
        <v>0</v>
      </c>
      <c r="G104">
        <v>4000000</v>
      </c>
      <c r="H104">
        <v>0</v>
      </c>
      <c r="I104">
        <v>24</v>
      </c>
      <c r="J104">
        <v>0</v>
      </c>
      <c r="K104" t="str">
        <v>NO</v>
      </c>
      <c r="L104" t="str">
        <v/>
      </c>
      <c r="M104">
        <v>0</v>
      </c>
      <c r="N104" t="str">
        <v/>
      </c>
    </row>
    <row r="105">
      <c r="A105">
        <v>103</v>
      </c>
      <c r="B105" t="str">
        <v xml:space="preserve">LC1 - 12 - 5 </v>
      </c>
      <c r="C105" t="str">
        <v>VENDIDO</v>
      </c>
      <c r="D105">
        <v>24</v>
      </c>
      <c r="E105">
        <v>1424083.3333333333</v>
      </c>
      <c r="F105">
        <v>0</v>
      </c>
      <c r="G105">
        <v>4000000</v>
      </c>
      <c r="H105">
        <v>0</v>
      </c>
      <c r="I105">
        <v>24</v>
      </c>
      <c r="J105">
        <v>0</v>
      </c>
      <c r="K105" t="str">
        <v>NO</v>
      </c>
      <c r="L105" t="str">
        <v/>
      </c>
      <c r="M105">
        <v>0</v>
      </c>
      <c r="N105" t="str">
        <v/>
      </c>
    </row>
    <row r="106">
      <c r="A106">
        <v>104</v>
      </c>
      <c r="B106" t="str">
        <v>LC1 - 12 - 6</v>
      </c>
      <c r="C106" t="str">
        <v>DISPONIBLE</v>
      </c>
      <c r="D106" t="str">
        <v/>
      </c>
      <c r="E106" t="str">
        <v/>
      </c>
      <c r="F106">
        <v>0</v>
      </c>
      <c r="G106">
        <v>0</v>
      </c>
      <c r="H106" t="str">
        <v/>
      </c>
      <c r="I106" t="str">
        <v/>
      </c>
      <c r="J106" t="str">
        <v/>
      </c>
      <c r="K106" t="str">
        <v/>
      </c>
      <c r="L106" t="str">
        <v/>
      </c>
      <c r="M106" t="str">
        <v/>
      </c>
      <c r="N106" t="str">
        <v/>
      </c>
    </row>
    <row r="107">
      <c r="A107">
        <v>105</v>
      </c>
      <c r="B107" t="str">
        <v xml:space="preserve">LC1 - 12 - 7 </v>
      </c>
      <c r="C107" t="str">
        <v>VENDIDO</v>
      </c>
      <c r="D107">
        <v>24</v>
      </c>
      <c r="E107">
        <v>875000</v>
      </c>
      <c r="F107">
        <v>7575000</v>
      </c>
      <c r="G107">
        <v>11575000</v>
      </c>
      <c r="H107">
        <v>8.657142857142857</v>
      </c>
      <c r="I107">
        <v>15.342857142857143</v>
      </c>
      <c r="J107">
        <v>8</v>
      </c>
      <c r="K107" t="str">
        <v>SÍ</v>
      </c>
      <c r="L107">
        <v>9</v>
      </c>
      <c r="M107">
        <v>575000</v>
      </c>
      <c r="N107">
        <v>300000</v>
      </c>
    </row>
    <row r="108">
      <c r="A108">
        <v>106</v>
      </c>
      <c r="B108" t="str">
        <v xml:space="preserve">LC1 - 12 - 8 </v>
      </c>
      <c r="C108" t="str">
        <v>VENDIDO</v>
      </c>
      <c r="D108">
        <v>24</v>
      </c>
      <c r="E108">
        <v>875000</v>
      </c>
      <c r="F108">
        <v>0</v>
      </c>
      <c r="G108">
        <v>4000000</v>
      </c>
      <c r="H108">
        <v>0</v>
      </c>
      <c r="I108">
        <v>24</v>
      </c>
      <c r="J108">
        <v>0</v>
      </c>
      <c r="K108" t="str">
        <v>NO</v>
      </c>
      <c r="L108" t="str">
        <v/>
      </c>
      <c r="M108">
        <v>0</v>
      </c>
      <c r="N108" t="str">
        <v/>
      </c>
    </row>
    <row r="109">
      <c r="A109">
        <v>107</v>
      </c>
      <c r="B109" t="str">
        <v xml:space="preserve">LC1 - 12 - 9 </v>
      </c>
      <c r="C109" t="str">
        <v>VENDIDO</v>
      </c>
      <c r="D109">
        <v>24</v>
      </c>
      <c r="E109">
        <v>875000</v>
      </c>
      <c r="F109">
        <v>0</v>
      </c>
      <c r="G109">
        <v>4000000</v>
      </c>
      <c r="H109">
        <v>0</v>
      </c>
      <c r="I109">
        <v>24</v>
      </c>
      <c r="J109">
        <v>0</v>
      </c>
      <c r="K109" t="str">
        <v>NO</v>
      </c>
      <c r="L109" t="str">
        <v/>
      </c>
      <c r="M109">
        <v>0</v>
      </c>
      <c r="N109" t="str">
        <v/>
      </c>
    </row>
    <row r="110">
      <c r="A110">
        <v>108</v>
      </c>
      <c r="B110" t="str">
        <v xml:space="preserve">LC1 - 12 - 10 </v>
      </c>
      <c r="C110" t="str">
        <v>VENDIDO</v>
      </c>
      <c r="D110">
        <v>24</v>
      </c>
      <c r="E110">
        <v>875000</v>
      </c>
      <c r="F110">
        <v>9795000</v>
      </c>
      <c r="G110">
        <v>13795000</v>
      </c>
      <c r="H110">
        <v>11.194285714285714</v>
      </c>
      <c r="I110">
        <v>12.805714285714286</v>
      </c>
      <c r="J110">
        <v>11</v>
      </c>
      <c r="K110" t="str">
        <v>SÍ</v>
      </c>
      <c r="L110">
        <v>12</v>
      </c>
      <c r="M110">
        <v>170000</v>
      </c>
      <c r="N110">
        <v>705000</v>
      </c>
    </row>
    <row r="111">
      <c r="A111">
        <v>109</v>
      </c>
      <c r="B111" t="str">
        <v xml:space="preserve">LC1 - 13 - 1 </v>
      </c>
      <c r="C111" t="str">
        <v>VENDIDO</v>
      </c>
      <c r="D111">
        <v>24</v>
      </c>
      <c r="E111">
        <v>1291700</v>
      </c>
      <c r="F111">
        <v>0</v>
      </c>
      <c r="G111">
        <v>4000000</v>
      </c>
      <c r="H111">
        <v>0</v>
      </c>
      <c r="I111">
        <v>24</v>
      </c>
      <c r="J111">
        <v>0</v>
      </c>
      <c r="K111" t="str">
        <v>NO</v>
      </c>
      <c r="L111" t="str">
        <v/>
      </c>
      <c r="M111">
        <v>0</v>
      </c>
      <c r="N111" t="str">
        <v/>
      </c>
    </row>
    <row r="112">
      <c r="A112">
        <v>110</v>
      </c>
      <c r="B112" t="str">
        <v xml:space="preserve">LC1 - 13 - 2 - 3 - 4 Y 5 </v>
      </c>
      <c r="C112" t="str">
        <v>VENDIDO</v>
      </c>
      <c r="D112">
        <v>24</v>
      </c>
      <c r="E112">
        <v>4370958.333333333</v>
      </c>
      <c r="F112">
        <v>85884484</v>
      </c>
      <c r="G112">
        <v>105884484</v>
      </c>
      <c r="H112">
        <v>19.648891032668274</v>
      </c>
      <c r="I112">
        <v>4.351108967331726</v>
      </c>
      <c r="J112">
        <v>19</v>
      </c>
      <c r="K112" t="str">
        <v>SÍ</v>
      </c>
      <c r="L112">
        <v>20</v>
      </c>
      <c r="M112">
        <v>2836276</v>
      </c>
      <c r="N112">
        <v>1534682</v>
      </c>
    </row>
    <row r="113">
      <c r="A113">
        <v>111</v>
      </c>
      <c r="B113" t="str">
        <v xml:space="preserve">LC1 - 13 - 6 </v>
      </c>
      <c r="C113" t="str">
        <v>EN NEGOCIACIÓN</v>
      </c>
      <c r="D113" t="str">
        <v/>
      </c>
      <c r="E113" t="str">
        <v/>
      </c>
      <c r="F113">
        <v>0</v>
      </c>
      <c r="G113">
        <v>0</v>
      </c>
      <c r="H113" t="str">
        <v/>
      </c>
      <c r="I113" t="str">
        <v/>
      </c>
      <c r="J113" t="str">
        <v/>
      </c>
      <c r="K113" t="str">
        <v/>
      </c>
      <c r="L113" t="str">
        <v/>
      </c>
      <c r="M113" t="str">
        <v/>
      </c>
      <c r="N113" t="str">
        <v/>
      </c>
    </row>
    <row r="114">
      <c r="A114">
        <v>112</v>
      </c>
      <c r="B114" t="str">
        <v xml:space="preserve">LC1 - 13 - 7 </v>
      </c>
      <c r="C114" t="str">
        <v>EN NEGOCIACIÓN</v>
      </c>
      <c r="D114" t="str">
        <v/>
      </c>
      <c r="E114" t="str">
        <v/>
      </c>
      <c r="F114">
        <v>0</v>
      </c>
      <c r="G114">
        <v>0</v>
      </c>
      <c r="H114" t="str">
        <v/>
      </c>
      <c r="I114" t="str">
        <v/>
      </c>
      <c r="J114" t="str">
        <v/>
      </c>
      <c r="K114" t="str">
        <v/>
      </c>
      <c r="L114" t="str">
        <v/>
      </c>
      <c r="M114" t="str">
        <v/>
      </c>
      <c r="N114" t="str">
        <v/>
      </c>
    </row>
    <row r="115">
      <c r="A115">
        <v>113</v>
      </c>
      <c r="B115" t="str">
        <v xml:space="preserve">LC1 - 13 - 8 </v>
      </c>
      <c r="C115" t="str">
        <v>VENDIDO</v>
      </c>
      <c r="D115">
        <v>24</v>
      </c>
      <c r="E115">
        <v>833333.3333333334</v>
      </c>
      <c r="F115">
        <v>12750850</v>
      </c>
      <c r="G115">
        <v>17750850</v>
      </c>
      <c r="H115">
        <v>15.30102</v>
      </c>
      <c r="I115">
        <v>8.69898</v>
      </c>
      <c r="J115">
        <v>15</v>
      </c>
      <c r="K115" t="str">
        <v>SÍ</v>
      </c>
      <c r="L115">
        <v>16</v>
      </c>
      <c r="M115">
        <v>250850</v>
      </c>
      <c r="N115">
        <v>582483</v>
      </c>
    </row>
    <row r="116">
      <c r="A116">
        <v>114</v>
      </c>
      <c r="B116" t="str">
        <v xml:space="preserve">LC1 - 13 - 9 </v>
      </c>
      <c r="C116" t="str">
        <v>VENDIDO</v>
      </c>
      <c r="D116">
        <v>24</v>
      </c>
      <c r="E116">
        <v>875000</v>
      </c>
      <c r="F116">
        <v>12250000</v>
      </c>
      <c r="G116">
        <v>16250000</v>
      </c>
      <c r="H116">
        <v>14</v>
      </c>
      <c r="I116">
        <v>10</v>
      </c>
      <c r="J116">
        <v>14</v>
      </c>
      <c r="K116" t="str">
        <v>NO</v>
      </c>
      <c r="L116" t="str">
        <v/>
      </c>
      <c r="M116">
        <v>0</v>
      </c>
      <c r="N116" t="str">
        <v/>
      </c>
    </row>
    <row r="117">
      <c r="A117">
        <v>115</v>
      </c>
      <c r="B117" t="str">
        <v xml:space="preserve">LC1 - 13 - 10 </v>
      </c>
      <c r="C117" t="str">
        <v>VENDIDO</v>
      </c>
      <c r="D117">
        <v>24</v>
      </c>
      <c r="E117">
        <v>833300</v>
      </c>
      <c r="F117">
        <v>833300</v>
      </c>
      <c r="G117">
        <v>15833300</v>
      </c>
      <c r="H117">
        <v>1</v>
      </c>
      <c r="I117">
        <v>23</v>
      </c>
      <c r="J117">
        <v>1</v>
      </c>
      <c r="K117" t="str">
        <v>NO</v>
      </c>
      <c r="L117" t="str">
        <v/>
      </c>
      <c r="M117">
        <v>0</v>
      </c>
      <c r="N117" t="str">
        <v/>
      </c>
    </row>
    <row r="118">
      <c r="A118">
        <v>116</v>
      </c>
      <c r="B118" t="str">
        <v>LC1 - 14 - 1</v>
      </c>
      <c r="C118" t="str">
        <v>VENDIDO</v>
      </c>
      <c r="D118">
        <v>1</v>
      </c>
      <c r="E118">
        <v>37670000</v>
      </c>
      <c r="F118">
        <v>0</v>
      </c>
      <c r="G118">
        <v>4000000</v>
      </c>
      <c r="H118">
        <v>0</v>
      </c>
      <c r="I118">
        <v>1</v>
      </c>
      <c r="J118">
        <v>0</v>
      </c>
      <c r="K118" t="str">
        <v>NO</v>
      </c>
      <c r="L118" t="str">
        <v/>
      </c>
      <c r="M118">
        <v>0</v>
      </c>
      <c r="N118" t="str">
        <v/>
      </c>
    </row>
    <row r="119">
      <c r="A119">
        <v>117</v>
      </c>
      <c r="B119" t="str">
        <v xml:space="preserve">LC1 - 14 - 2 </v>
      </c>
      <c r="C119" t="str">
        <v>VENDIDO</v>
      </c>
      <c r="D119">
        <v>15</v>
      </c>
      <c r="E119">
        <v>1400000</v>
      </c>
      <c r="F119">
        <v>18200000</v>
      </c>
      <c r="G119">
        <v>22200000</v>
      </c>
      <c r="H119">
        <v>13</v>
      </c>
      <c r="I119">
        <v>2</v>
      </c>
      <c r="J119">
        <v>13</v>
      </c>
      <c r="K119" t="str">
        <v>NO</v>
      </c>
      <c r="L119" t="str">
        <v/>
      </c>
      <c r="M119">
        <v>0</v>
      </c>
      <c r="N119" t="str">
        <v/>
      </c>
    </row>
    <row r="120">
      <c r="A120">
        <v>118</v>
      </c>
      <c r="B120" t="str">
        <v xml:space="preserve">LC1 - 14 - 3 </v>
      </c>
      <c r="C120" t="str">
        <v>VENDIDO</v>
      </c>
      <c r="D120">
        <v>24</v>
      </c>
      <c r="E120">
        <v>875000</v>
      </c>
      <c r="F120">
        <v>8000000</v>
      </c>
      <c r="G120">
        <v>12000000</v>
      </c>
      <c r="H120">
        <v>9.142857142857142</v>
      </c>
      <c r="I120">
        <v>14.857142857142858</v>
      </c>
      <c r="J120">
        <v>9</v>
      </c>
      <c r="K120" t="str">
        <v>SÍ</v>
      </c>
      <c r="L120">
        <v>10</v>
      </c>
      <c r="M120">
        <v>125000</v>
      </c>
      <c r="N120">
        <v>750000</v>
      </c>
    </row>
    <row r="121">
      <c r="A121">
        <v>119</v>
      </c>
      <c r="B121" t="str">
        <v xml:space="preserve">LC1 - 14 - 4 </v>
      </c>
      <c r="C121" t="str">
        <v>VENDIDO</v>
      </c>
      <c r="D121">
        <v>24</v>
      </c>
      <c r="E121">
        <v>833333.3333333334</v>
      </c>
      <c r="F121">
        <v>4333000</v>
      </c>
      <c r="G121">
        <v>9333000</v>
      </c>
      <c r="H121">
        <v>5.199599999999999</v>
      </c>
      <c r="I121">
        <v>18.8004</v>
      </c>
      <c r="J121">
        <v>5</v>
      </c>
      <c r="K121" t="str">
        <v>SÍ</v>
      </c>
      <c r="L121">
        <v>6</v>
      </c>
      <c r="M121">
        <v>166333</v>
      </c>
      <c r="N121">
        <v>667000</v>
      </c>
    </row>
    <row r="122">
      <c r="A122">
        <v>120</v>
      </c>
      <c r="B122" t="str">
        <v xml:space="preserve">LC1 - 14 - 5 </v>
      </c>
      <c r="C122" t="str">
        <v>VENDIDO</v>
      </c>
      <c r="D122">
        <v>24</v>
      </c>
      <c r="E122">
        <v>833333.3333333334</v>
      </c>
      <c r="F122">
        <v>5831000</v>
      </c>
      <c r="G122">
        <v>10831000</v>
      </c>
      <c r="H122">
        <v>6.997199999999999</v>
      </c>
      <c r="I122">
        <v>17.0028</v>
      </c>
      <c r="J122">
        <v>6</v>
      </c>
      <c r="K122" t="str">
        <v>SÍ</v>
      </c>
      <c r="L122">
        <v>7</v>
      </c>
      <c r="M122">
        <v>831000</v>
      </c>
      <c r="N122">
        <v>2333</v>
      </c>
    </row>
    <row r="123">
      <c r="A123">
        <v>121</v>
      </c>
      <c r="B123" t="str">
        <v xml:space="preserve">LC1 - 14 - 6 </v>
      </c>
      <c r="C123" t="str">
        <v>VENDIDO</v>
      </c>
      <c r="D123">
        <v>24</v>
      </c>
      <c r="E123">
        <v>187500</v>
      </c>
      <c r="F123">
        <v>200000</v>
      </c>
      <c r="G123">
        <v>20700000</v>
      </c>
      <c r="H123">
        <v>1.0666666666666667</v>
      </c>
      <c r="I123">
        <v>22.933333333333334</v>
      </c>
      <c r="J123">
        <v>1</v>
      </c>
      <c r="K123" t="str">
        <v>SÍ</v>
      </c>
      <c r="L123">
        <v>2</v>
      </c>
      <c r="M123">
        <v>12500</v>
      </c>
      <c r="N123">
        <v>175000</v>
      </c>
    </row>
    <row r="124">
      <c r="A124">
        <v>122</v>
      </c>
      <c r="B124" t="str">
        <v xml:space="preserve">LC1 - 14 - 7 </v>
      </c>
      <c r="C124" t="str">
        <v>VENDIDO</v>
      </c>
      <c r="D124">
        <v>24</v>
      </c>
      <c r="E124">
        <v>875000</v>
      </c>
      <c r="F124">
        <v>4375000</v>
      </c>
      <c r="G124">
        <v>8375000</v>
      </c>
      <c r="H124">
        <v>5</v>
      </c>
      <c r="I124">
        <v>19</v>
      </c>
      <c r="J124">
        <v>5</v>
      </c>
      <c r="K124" t="str">
        <v>NO</v>
      </c>
      <c r="L124" t="str">
        <v/>
      </c>
      <c r="M124">
        <v>0</v>
      </c>
      <c r="N124" t="str">
        <v/>
      </c>
    </row>
    <row r="125">
      <c r="A125">
        <v>123</v>
      </c>
      <c r="B125" t="str">
        <v xml:space="preserve">LC1 - 14 - 8 </v>
      </c>
      <c r="C125" t="str">
        <v>VENDIDO</v>
      </c>
      <c r="D125">
        <v>24</v>
      </c>
      <c r="E125">
        <v>875000</v>
      </c>
      <c r="F125">
        <v>7000000</v>
      </c>
      <c r="G125">
        <v>11000000</v>
      </c>
      <c r="H125">
        <v>8</v>
      </c>
      <c r="I125">
        <v>16</v>
      </c>
      <c r="J125">
        <v>8</v>
      </c>
      <c r="K125" t="str">
        <v>NO</v>
      </c>
      <c r="L125" t="str">
        <v/>
      </c>
      <c r="M125">
        <v>0</v>
      </c>
      <c r="N125" t="str">
        <v/>
      </c>
    </row>
    <row r="126">
      <c r="A126">
        <v>124</v>
      </c>
      <c r="B126" t="str">
        <v xml:space="preserve">LC1 - 14 - 9 </v>
      </c>
      <c r="C126" t="str">
        <v>VENDIDO</v>
      </c>
      <c r="D126">
        <v>24</v>
      </c>
      <c r="E126">
        <v>875000</v>
      </c>
      <c r="F126">
        <v>8750000</v>
      </c>
      <c r="G126">
        <v>12750000</v>
      </c>
      <c r="H126">
        <v>10</v>
      </c>
      <c r="I126">
        <v>14</v>
      </c>
      <c r="J126">
        <v>10</v>
      </c>
      <c r="K126" t="str">
        <v>NO</v>
      </c>
      <c r="L126" t="str">
        <v/>
      </c>
      <c r="M126">
        <v>0</v>
      </c>
      <c r="N126" t="str">
        <v/>
      </c>
    </row>
    <row r="127">
      <c r="A127">
        <v>125</v>
      </c>
      <c r="B127" t="str">
        <v xml:space="preserve">LC1 - 14 - 10 </v>
      </c>
      <c r="C127" t="str">
        <v>VENDIDO</v>
      </c>
      <c r="D127">
        <v>24</v>
      </c>
      <c r="E127">
        <v>875000</v>
      </c>
      <c r="F127">
        <v>8750000</v>
      </c>
      <c r="G127">
        <v>12750000</v>
      </c>
      <c r="H127">
        <v>10</v>
      </c>
      <c r="I127">
        <v>14</v>
      </c>
      <c r="J127">
        <v>10</v>
      </c>
      <c r="K127" t="str">
        <v>NO</v>
      </c>
      <c r="L127" t="str">
        <v/>
      </c>
      <c r="M127">
        <v>0</v>
      </c>
      <c r="N127" t="str">
        <v/>
      </c>
    </row>
    <row r="128">
      <c r="A128">
        <v>126</v>
      </c>
      <c r="B128" t="str">
        <v xml:space="preserve">LC1 - 14 - 11 Y 12 </v>
      </c>
      <c r="C128" t="str">
        <v>VENDIDO</v>
      </c>
      <c r="D128">
        <v>24</v>
      </c>
      <c r="E128">
        <v>1916666.6666666667</v>
      </c>
      <c r="F128">
        <v>30018000</v>
      </c>
      <c r="G128">
        <v>39018000</v>
      </c>
      <c r="H128">
        <v>15.661565217391304</v>
      </c>
      <c r="I128">
        <v>8.338434782608696</v>
      </c>
      <c r="J128">
        <v>15</v>
      </c>
      <c r="K128" t="str">
        <v>SÍ</v>
      </c>
      <c r="L128">
        <v>16</v>
      </c>
      <c r="M128">
        <v>1268000</v>
      </c>
      <c r="N128">
        <v>648667</v>
      </c>
    </row>
    <row r="129">
      <c r="A129">
        <v>127</v>
      </c>
      <c r="B129" t="str">
        <v xml:space="preserve">LC1 - 14 - 13 Y 14 </v>
      </c>
      <c r="C129" t="str">
        <v>VENDIDO</v>
      </c>
      <c r="D129">
        <v>24</v>
      </c>
      <c r="E129">
        <v>1833333.3333333333</v>
      </c>
      <c r="F129">
        <v>20919900</v>
      </c>
      <c r="G129">
        <v>31919900</v>
      </c>
      <c r="H129">
        <v>11.410854545454546</v>
      </c>
      <c r="I129">
        <v>12.589145454545454</v>
      </c>
      <c r="J129">
        <v>11</v>
      </c>
      <c r="K129" t="str">
        <v>SÍ</v>
      </c>
      <c r="L129">
        <v>12</v>
      </c>
      <c r="M129">
        <v>753233</v>
      </c>
      <c r="N129">
        <v>1080100</v>
      </c>
    </row>
    <row r="130">
      <c r="A130">
        <v>128</v>
      </c>
      <c r="B130" t="str">
        <v xml:space="preserve">LC1 - 14 - 15 </v>
      </c>
      <c r="C130" t="str">
        <v>VENDIDO</v>
      </c>
      <c r="D130">
        <v>24</v>
      </c>
      <c r="E130">
        <v>875000</v>
      </c>
      <c r="F130">
        <v>6025000</v>
      </c>
      <c r="G130">
        <v>13025000</v>
      </c>
      <c r="H130">
        <v>6.885714285714286</v>
      </c>
      <c r="I130">
        <v>17.114285714285714</v>
      </c>
      <c r="J130">
        <v>6</v>
      </c>
      <c r="K130" t="str">
        <v>SÍ</v>
      </c>
      <c r="L130">
        <v>7</v>
      </c>
      <c r="M130">
        <v>775000</v>
      </c>
      <c r="N130">
        <v>100000</v>
      </c>
    </row>
    <row r="131">
      <c r="A131">
        <v>129</v>
      </c>
      <c r="B131" t="str">
        <v xml:space="preserve">LC1 - 14 - 16 </v>
      </c>
      <c r="C131" t="str">
        <v>VENDIDO</v>
      </c>
      <c r="D131">
        <v>24</v>
      </c>
      <c r="E131">
        <v>875000</v>
      </c>
      <c r="F131">
        <v>9625000</v>
      </c>
      <c r="G131">
        <v>13625000</v>
      </c>
      <c r="H131">
        <v>11</v>
      </c>
      <c r="I131">
        <v>13</v>
      </c>
      <c r="J131">
        <v>11</v>
      </c>
      <c r="K131" t="str">
        <v>NO</v>
      </c>
      <c r="L131" t="str">
        <v/>
      </c>
      <c r="M131">
        <v>0</v>
      </c>
      <c r="N131" t="str">
        <v/>
      </c>
    </row>
    <row r="132">
      <c r="A132">
        <v>130</v>
      </c>
      <c r="B132" t="str">
        <v xml:space="preserve">LC1 - 14 - 17 </v>
      </c>
      <c r="C132" t="str">
        <v>VENDIDO</v>
      </c>
      <c r="D132">
        <v>24</v>
      </c>
      <c r="E132">
        <v>875000</v>
      </c>
      <c r="F132">
        <v>6515000</v>
      </c>
      <c r="G132">
        <v>10515000</v>
      </c>
      <c r="H132">
        <v>7.445714285714286</v>
      </c>
      <c r="I132">
        <v>16.554285714285715</v>
      </c>
      <c r="J132">
        <v>7</v>
      </c>
      <c r="K132" t="str">
        <v>SÍ</v>
      </c>
      <c r="L132">
        <v>8</v>
      </c>
      <c r="M132">
        <v>390000</v>
      </c>
      <c r="N132">
        <v>485000</v>
      </c>
    </row>
    <row r="133">
      <c r="A133">
        <v>131</v>
      </c>
      <c r="B133" t="str">
        <v xml:space="preserve">LC1 - 14 - 18 - 19 Y 20 </v>
      </c>
      <c r="C133" t="str">
        <v>VENDIDO</v>
      </c>
      <c r="D133">
        <v>24</v>
      </c>
      <c r="E133">
        <v>2625000</v>
      </c>
      <c r="F133">
        <v>34125000</v>
      </c>
      <c r="G133">
        <v>46125000</v>
      </c>
      <c r="H133">
        <v>13</v>
      </c>
      <c r="I133">
        <v>11</v>
      </c>
      <c r="J133">
        <v>13</v>
      </c>
      <c r="K133" t="str">
        <v>NO</v>
      </c>
      <c r="L133" t="str">
        <v/>
      </c>
      <c r="M133">
        <v>0</v>
      </c>
      <c r="N133" t="str">
        <v/>
      </c>
    </row>
    <row r="134">
      <c r="A134">
        <v>132</v>
      </c>
      <c r="B134" t="str">
        <v xml:space="preserve">LC1 - 14 - 21 </v>
      </c>
      <c r="C134" t="str">
        <v>VENDIDO</v>
      </c>
      <c r="D134">
        <v>24</v>
      </c>
      <c r="E134">
        <v>2806875</v>
      </c>
      <c r="F134">
        <v>22468000</v>
      </c>
      <c r="G134">
        <v>26468000</v>
      </c>
      <c r="H134">
        <v>8.004631485192608</v>
      </c>
      <c r="I134">
        <v>15.995368514807392</v>
      </c>
      <c r="J134">
        <v>8</v>
      </c>
      <c r="K134" t="str">
        <v>SÍ</v>
      </c>
      <c r="L134">
        <v>9</v>
      </c>
      <c r="M134">
        <v>13000</v>
      </c>
      <c r="N134">
        <v>2793875</v>
      </c>
    </row>
    <row r="135">
      <c r="A135">
        <v>133</v>
      </c>
      <c r="B135" t="str">
        <v xml:space="preserve">LC1 - 15 - 1 </v>
      </c>
      <c r="C135" t="str">
        <v>EN NEGOCIACIÓN</v>
      </c>
      <c r="D135" t="str">
        <v/>
      </c>
      <c r="E135" t="str">
        <v/>
      </c>
      <c r="F135">
        <v>0</v>
      </c>
      <c r="G135">
        <v>0</v>
      </c>
      <c r="H135" t="str">
        <v/>
      </c>
      <c r="I135" t="str">
        <v/>
      </c>
      <c r="J135" t="str">
        <v/>
      </c>
      <c r="K135" t="str">
        <v/>
      </c>
      <c r="L135" t="str">
        <v/>
      </c>
      <c r="M135" t="str">
        <v/>
      </c>
      <c r="N135" t="str">
        <v/>
      </c>
    </row>
    <row r="136">
      <c r="A136">
        <v>134</v>
      </c>
      <c r="B136" t="str">
        <v xml:space="preserve">LC1 - 15 - 2 </v>
      </c>
      <c r="C136" t="str">
        <v>EN NEGOCIACIÓN</v>
      </c>
      <c r="D136" t="str">
        <v/>
      </c>
      <c r="E136" t="str">
        <v/>
      </c>
      <c r="F136">
        <v>0</v>
      </c>
      <c r="G136">
        <v>0</v>
      </c>
      <c r="H136" t="str">
        <v/>
      </c>
      <c r="I136" t="str">
        <v/>
      </c>
      <c r="J136" t="str">
        <v/>
      </c>
      <c r="K136" t="str">
        <v/>
      </c>
      <c r="L136" t="str">
        <v/>
      </c>
      <c r="M136" t="str">
        <v/>
      </c>
      <c r="N136" t="str">
        <v/>
      </c>
    </row>
    <row r="137">
      <c r="A137">
        <v>135</v>
      </c>
      <c r="B137" t="str">
        <v xml:space="preserve">LC1 - 15 - 3 </v>
      </c>
      <c r="C137" t="str">
        <v>VENDIDO</v>
      </c>
      <c r="D137">
        <v>24</v>
      </c>
      <c r="E137">
        <v>833333.3333333334</v>
      </c>
      <c r="F137">
        <v>4203300</v>
      </c>
      <c r="G137">
        <v>9203300</v>
      </c>
      <c r="H137">
        <v>5.043959999999999</v>
      </c>
      <c r="I137">
        <v>18.95604</v>
      </c>
      <c r="J137">
        <v>5</v>
      </c>
      <c r="K137" t="str">
        <v>SÍ</v>
      </c>
      <c r="L137">
        <v>6</v>
      </c>
      <c r="M137">
        <v>36633</v>
      </c>
      <c r="N137">
        <v>796700</v>
      </c>
    </row>
    <row r="138">
      <c r="A138">
        <v>136</v>
      </c>
      <c r="B138" t="str">
        <v xml:space="preserve">LC1 - 15 - 4 </v>
      </c>
      <c r="C138" t="str">
        <v>VENDIDO</v>
      </c>
      <c r="D138">
        <v>24</v>
      </c>
      <c r="E138">
        <v>875000</v>
      </c>
      <c r="F138">
        <v>875000</v>
      </c>
      <c r="G138">
        <v>4875000</v>
      </c>
      <c r="H138">
        <v>1</v>
      </c>
      <c r="I138">
        <v>23</v>
      </c>
      <c r="J138">
        <v>1</v>
      </c>
      <c r="K138" t="str">
        <v>NO</v>
      </c>
      <c r="L138" t="str">
        <v/>
      </c>
      <c r="M138">
        <v>0</v>
      </c>
      <c r="N138" t="str">
        <v/>
      </c>
    </row>
    <row r="139">
      <c r="A139">
        <v>137</v>
      </c>
      <c r="B139" t="str">
        <v xml:space="preserve">LC1 - 15 - 5 </v>
      </c>
      <c r="C139" t="str">
        <v>EN NEGOCIACIÓN</v>
      </c>
      <c r="D139" t="str">
        <v/>
      </c>
      <c r="E139" t="str">
        <v/>
      </c>
      <c r="F139">
        <v>0</v>
      </c>
      <c r="G139">
        <v>0</v>
      </c>
      <c r="H139" t="str">
        <v/>
      </c>
      <c r="I139" t="str">
        <v/>
      </c>
      <c r="J139" t="str">
        <v/>
      </c>
      <c r="K139" t="str">
        <v/>
      </c>
      <c r="L139" t="str">
        <v/>
      </c>
      <c r="M139" t="str">
        <v/>
      </c>
      <c r="N139" t="str">
        <v/>
      </c>
    </row>
    <row r="140">
      <c r="A140">
        <v>138</v>
      </c>
      <c r="B140" t="str">
        <v xml:space="preserve">LC1 - 15 - 6 </v>
      </c>
      <c r="C140" t="str">
        <v>VENDIDO</v>
      </c>
      <c r="D140">
        <v>24</v>
      </c>
      <c r="E140">
        <v>875000</v>
      </c>
      <c r="F140">
        <v>0</v>
      </c>
      <c r="G140">
        <v>4000000</v>
      </c>
      <c r="H140">
        <v>0</v>
      </c>
      <c r="I140">
        <v>24</v>
      </c>
      <c r="J140">
        <v>0</v>
      </c>
      <c r="K140" t="str">
        <v>NO</v>
      </c>
      <c r="L140" t="str">
        <v/>
      </c>
      <c r="M140">
        <v>0</v>
      </c>
      <c r="N140" t="str">
        <v/>
      </c>
    </row>
    <row r="141">
      <c r="A141">
        <v>139</v>
      </c>
      <c r="B141" t="str">
        <v xml:space="preserve">LC1 - 15 - 7 Y 20 </v>
      </c>
      <c r="C141" t="str">
        <v>VENDIDO</v>
      </c>
      <c r="D141">
        <v>24</v>
      </c>
      <c r="E141">
        <v>1750000</v>
      </c>
      <c r="F141">
        <v>11900000</v>
      </c>
      <c r="G141">
        <v>19900000</v>
      </c>
      <c r="H141">
        <v>6.8</v>
      </c>
      <c r="I141">
        <v>17.2</v>
      </c>
      <c r="J141">
        <v>6</v>
      </c>
      <c r="K141" t="str">
        <v>SÍ</v>
      </c>
      <c r="L141">
        <v>7</v>
      </c>
      <c r="M141">
        <v>1400000</v>
      </c>
      <c r="N141">
        <v>350000</v>
      </c>
    </row>
    <row r="142">
      <c r="A142">
        <v>140</v>
      </c>
      <c r="B142" t="str">
        <v>LC1 - 15 - 8</v>
      </c>
      <c r="C142" t="str">
        <v>VENDIDO</v>
      </c>
      <c r="D142">
        <v>24</v>
      </c>
      <c r="E142">
        <v>875000</v>
      </c>
      <c r="F142">
        <v>15750000</v>
      </c>
      <c r="G142">
        <v>19750000</v>
      </c>
      <c r="H142">
        <v>18</v>
      </c>
      <c r="I142">
        <v>6</v>
      </c>
      <c r="J142">
        <v>18</v>
      </c>
      <c r="K142" t="str">
        <v>NO</v>
      </c>
      <c r="L142" t="str">
        <v/>
      </c>
      <c r="M142">
        <v>0</v>
      </c>
      <c r="N142" t="str">
        <v/>
      </c>
    </row>
    <row r="143">
      <c r="A143">
        <v>141</v>
      </c>
      <c r="B143" t="str">
        <v>LC1 - 15 - 9</v>
      </c>
      <c r="C143" t="str">
        <v>VENDIDO</v>
      </c>
      <c r="D143">
        <v>24</v>
      </c>
      <c r="E143">
        <v>875000</v>
      </c>
      <c r="F143">
        <v>11500000</v>
      </c>
      <c r="G143">
        <v>15500000</v>
      </c>
      <c r="H143">
        <v>13.142857142857142</v>
      </c>
      <c r="I143">
        <v>10.857142857142858</v>
      </c>
      <c r="J143">
        <v>13</v>
      </c>
      <c r="K143" t="str">
        <v>SÍ</v>
      </c>
      <c r="L143">
        <v>14</v>
      </c>
      <c r="M143">
        <v>125000</v>
      </c>
      <c r="N143">
        <v>750000</v>
      </c>
    </row>
    <row r="144">
      <c r="A144">
        <v>142</v>
      </c>
      <c r="B144" t="str">
        <v xml:space="preserve">LC1 - 15 - 10 </v>
      </c>
      <c r="C144" t="str">
        <v>VENDIDO</v>
      </c>
      <c r="D144">
        <v>24</v>
      </c>
      <c r="E144">
        <v>875000</v>
      </c>
      <c r="F144">
        <v>1800000</v>
      </c>
      <c r="G144">
        <v>5800000</v>
      </c>
      <c r="H144">
        <v>2.057142857142857</v>
      </c>
      <c r="I144">
        <v>21.942857142857143</v>
      </c>
      <c r="J144">
        <v>2</v>
      </c>
      <c r="K144" t="str">
        <v>SÍ</v>
      </c>
      <c r="L144">
        <v>3</v>
      </c>
      <c r="M144">
        <v>50000</v>
      </c>
      <c r="N144">
        <v>825000</v>
      </c>
    </row>
    <row r="145">
      <c r="A145">
        <v>143</v>
      </c>
      <c r="B145" t="str">
        <v xml:space="preserve">LC1 - 15 - 11 </v>
      </c>
      <c r="C145" t="str">
        <v>VENDIDO</v>
      </c>
      <c r="D145" t="str">
        <v/>
      </c>
      <c r="E145" t="str">
        <v/>
      </c>
      <c r="F145">
        <v>0</v>
      </c>
      <c r="G145">
        <v>0</v>
      </c>
      <c r="H145" t="str">
        <v/>
      </c>
      <c r="I145" t="str">
        <v/>
      </c>
      <c r="J145" t="str">
        <v/>
      </c>
      <c r="K145" t="str">
        <v/>
      </c>
      <c r="L145" t="str">
        <v/>
      </c>
      <c r="M145" t="str">
        <v/>
      </c>
      <c r="N145" t="str">
        <v/>
      </c>
    </row>
    <row r="146">
      <c r="A146">
        <v>144</v>
      </c>
      <c r="B146" t="str">
        <v xml:space="preserve">LC1 - 15 - 12 </v>
      </c>
      <c r="C146" t="str">
        <v>VENDIDO</v>
      </c>
      <c r="D146" t="str">
        <v/>
      </c>
      <c r="E146" t="str">
        <v/>
      </c>
      <c r="F146">
        <v>0</v>
      </c>
      <c r="G146">
        <v>0</v>
      </c>
      <c r="H146" t="str">
        <v/>
      </c>
      <c r="I146" t="str">
        <v/>
      </c>
      <c r="J146" t="str">
        <v/>
      </c>
      <c r="K146" t="str">
        <v/>
      </c>
      <c r="L146" t="str">
        <v/>
      </c>
      <c r="M146" t="str">
        <v/>
      </c>
      <c r="N146" t="str">
        <v/>
      </c>
    </row>
    <row r="147">
      <c r="A147">
        <v>145</v>
      </c>
      <c r="B147" t="str">
        <v xml:space="preserve">LC1 - 15 - 13 </v>
      </c>
      <c r="C147" t="str">
        <v>VENDIDO</v>
      </c>
      <c r="D147">
        <v>24</v>
      </c>
      <c r="E147">
        <v>1083333.3333333333</v>
      </c>
      <c r="F147">
        <v>14083800</v>
      </c>
      <c r="G147">
        <v>18083800</v>
      </c>
      <c r="H147">
        <v>13.00043076923077</v>
      </c>
      <c r="I147">
        <v>10.99956923076923</v>
      </c>
      <c r="J147">
        <v>13</v>
      </c>
      <c r="K147" t="str">
        <v>SÍ</v>
      </c>
      <c r="L147">
        <v>14</v>
      </c>
      <c r="M147">
        <v>467</v>
      </c>
      <c r="N147">
        <v>1082866</v>
      </c>
    </row>
    <row r="148">
      <c r="A148">
        <v>146</v>
      </c>
      <c r="B148" t="str">
        <v xml:space="preserve">LC1 - 15 - 14 </v>
      </c>
      <c r="C148" t="str">
        <v>VENDIDO</v>
      </c>
      <c r="D148">
        <v>24</v>
      </c>
      <c r="E148">
        <v>1083333.3333333333</v>
      </c>
      <c r="F148">
        <v>13415000</v>
      </c>
      <c r="G148">
        <v>17415000</v>
      </c>
      <c r="H148">
        <v>12.383076923076924</v>
      </c>
      <c r="I148">
        <v>11.616923076923076</v>
      </c>
      <c r="J148">
        <v>12</v>
      </c>
      <c r="K148" t="str">
        <v>SÍ</v>
      </c>
      <c r="L148">
        <v>13</v>
      </c>
      <c r="M148">
        <v>415000</v>
      </c>
      <c r="N148">
        <v>668333</v>
      </c>
    </row>
    <row r="149">
      <c r="A149">
        <v>147</v>
      </c>
      <c r="B149" t="str">
        <v xml:space="preserve">LC1 - 15 - 15 </v>
      </c>
      <c r="C149" t="str">
        <v>EN NEGOCIACIÓN</v>
      </c>
      <c r="D149" t="str">
        <v/>
      </c>
      <c r="E149" t="str">
        <v/>
      </c>
      <c r="F149">
        <v>0</v>
      </c>
      <c r="G149">
        <v>0</v>
      </c>
      <c r="H149" t="str">
        <v/>
      </c>
      <c r="I149" t="str">
        <v/>
      </c>
      <c r="J149" t="str">
        <v/>
      </c>
      <c r="K149" t="str">
        <v/>
      </c>
      <c r="L149" t="str">
        <v/>
      </c>
      <c r="M149" t="str">
        <v/>
      </c>
      <c r="N149" t="str">
        <v/>
      </c>
    </row>
    <row r="150">
      <c r="A150">
        <v>148</v>
      </c>
      <c r="B150" t="str">
        <v xml:space="preserve">LC1 - 15 - 16 </v>
      </c>
      <c r="C150" t="str">
        <v>VENDIDO</v>
      </c>
      <c r="D150" t="str">
        <v/>
      </c>
      <c r="E150" t="str">
        <v/>
      </c>
      <c r="F150">
        <v>0</v>
      </c>
      <c r="G150">
        <v>0</v>
      </c>
      <c r="H150" t="str">
        <v/>
      </c>
      <c r="I150" t="str">
        <v/>
      </c>
      <c r="J150" t="str">
        <v/>
      </c>
      <c r="K150" t="str">
        <v/>
      </c>
      <c r="L150" t="str">
        <v/>
      </c>
      <c r="M150" t="str">
        <v/>
      </c>
      <c r="N150" t="str">
        <v/>
      </c>
    </row>
    <row r="151">
      <c r="A151">
        <v>149</v>
      </c>
      <c r="B151" t="str">
        <v xml:space="preserve">LC1 - 15 - 17 </v>
      </c>
      <c r="C151" t="str">
        <v>VENDIDO</v>
      </c>
      <c r="D151">
        <v>24</v>
      </c>
      <c r="E151">
        <v>833333.3333333334</v>
      </c>
      <c r="F151">
        <v>8000000</v>
      </c>
      <c r="G151">
        <v>13000000</v>
      </c>
      <c r="H151">
        <v>9.6</v>
      </c>
      <c r="I151">
        <v>14.4</v>
      </c>
      <c r="J151">
        <v>9</v>
      </c>
      <c r="K151" t="str">
        <v>SÍ</v>
      </c>
      <c r="L151">
        <v>10</v>
      </c>
      <c r="M151">
        <v>500000</v>
      </c>
      <c r="N151">
        <v>333333</v>
      </c>
    </row>
    <row r="152">
      <c r="A152">
        <v>150</v>
      </c>
      <c r="B152" t="str">
        <v xml:space="preserve">LC1 - 15 - 18 </v>
      </c>
      <c r="C152" t="str">
        <v>VENDIDO</v>
      </c>
      <c r="D152">
        <v>24</v>
      </c>
      <c r="E152">
        <v>875000</v>
      </c>
      <c r="F152">
        <v>4375000</v>
      </c>
      <c r="G152">
        <v>8375000</v>
      </c>
      <c r="H152">
        <v>5</v>
      </c>
      <c r="I152">
        <v>19</v>
      </c>
      <c r="J152">
        <v>5</v>
      </c>
      <c r="K152" t="str">
        <v>NO</v>
      </c>
      <c r="L152" t="str">
        <v/>
      </c>
      <c r="M152">
        <v>0</v>
      </c>
      <c r="N152" t="str">
        <v/>
      </c>
    </row>
    <row r="153">
      <c r="A153">
        <v>151</v>
      </c>
      <c r="B153" t="str">
        <v xml:space="preserve">LC1 - 15 - 19 </v>
      </c>
      <c r="C153" t="str">
        <v>VENDIDO</v>
      </c>
      <c r="D153">
        <v>24</v>
      </c>
      <c r="E153">
        <v>1043000</v>
      </c>
      <c r="F153">
        <v>4172000</v>
      </c>
      <c r="G153">
        <v>4172000</v>
      </c>
      <c r="H153">
        <v>4</v>
      </c>
      <c r="I153">
        <v>20</v>
      </c>
      <c r="J153">
        <v>4</v>
      </c>
      <c r="K153" t="str">
        <v>NO</v>
      </c>
      <c r="L153" t="str">
        <v/>
      </c>
      <c r="M153">
        <v>0</v>
      </c>
      <c r="N153" t="str">
        <v/>
      </c>
    </row>
    <row r="154">
      <c r="A154">
        <v>152</v>
      </c>
      <c r="B154" t="str">
        <v xml:space="preserve">LC1 - 15 - 21 </v>
      </c>
      <c r="C154" t="str">
        <v xml:space="preserve">CEDIDO EN FORMA DE PAGO </v>
      </c>
      <c r="D154" t="str">
        <v/>
      </c>
      <c r="E154">
        <v>0</v>
      </c>
      <c r="F154">
        <v>0</v>
      </c>
      <c r="G154">
        <v>0</v>
      </c>
      <c r="H154" t="str">
        <v/>
      </c>
      <c r="I154" t="str">
        <v/>
      </c>
      <c r="J154" t="str">
        <v/>
      </c>
      <c r="K154" t="str">
        <v/>
      </c>
      <c r="L154" t="str">
        <v/>
      </c>
      <c r="M154" t="str">
        <v/>
      </c>
      <c r="N154" t="str">
        <v/>
      </c>
    </row>
    <row r="155">
      <c r="A155">
        <v>153</v>
      </c>
      <c r="B155" t="str">
        <v xml:space="preserve">LC1 - 15 - 22 </v>
      </c>
      <c r="C155" t="str">
        <v>VENDIDO</v>
      </c>
      <c r="D155" t="str">
        <v/>
      </c>
      <c r="E155">
        <v>0</v>
      </c>
      <c r="F155">
        <v>0</v>
      </c>
      <c r="G155">
        <v>0</v>
      </c>
      <c r="H155" t="str">
        <v/>
      </c>
      <c r="I155" t="str">
        <v/>
      </c>
      <c r="J155" t="str">
        <v/>
      </c>
      <c r="K155" t="str">
        <v/>
      </c>
      <c r="L155" t="str">
        <v/>
      </c>
      <c r="M155" t="str">
        <v/>
      </c>
      <c r="N155" t="str">
        <v/>
      </c>
    </row>
    <row r="156">
      <c r="A156">
        <v>154</v>
      </c>
      <c r="B156" t="str">
        <v>LC1 - 15 - 23</v>
      </c>
      <c r="C156" t="str">
        <v>VENDIDO</v>
      </c>
      <c r="D156">
        <v>30</v>
      </c>
      <c r="E156">
        <v>634949.2666666667</v>
      </c>
      <c r="F156">
        <v>5587200</v>
      </c>
      <c r="G156">
        <v>11538722</v>
      </c>
      <c r="H156">
        <v>8.799443189109386</v>
      </c>
      <c r="I156">
        <v>21.200556810890614</v>
      </c>
      <c r="J156">
        <v>8</v>
      </c>
      <c r="K156" t="str">
        <v>SÍ</v>
      </c>
      <c r="L156">
        <v>9</v>
      </c>
      <c r="M156">
        <v>507606</v>
      </c>
      <c r="N156">
        <v>127343</v>
      </c>
    </row>
    <row r="157">
      <c r="A157">
        <v>155</v>
      </c>
      <c r="B157" t="str">
        <v xml:space="preserve">LC1 - 15 - 24 </v>
      </c>
      <c r="C157" t="str">
        <v>VENDIDO</v>
      </c>
      <c r="D157">
        <v>24</v>
      </c>
      <c r="E157">
        <v>875000</v>
      </c>
      <c r="F157">
        <v>5250000</v>
      </c>
      <c r="G157">
        <v>9250000</v>
      </c>
      <c r="H157">
        <v>6</v>
      </c>
      <c r="I157">
        <v>18</v>
      </c>
      <c r="J157">
        <v>6</v>
      </c>
      <c r="K157" t="str">
        <v>NO</v>
      </c>
      <c r="L157" t="str">
        <v/>
      </c>
      <c r="M157">
        <v>0</v>
      </c>
      <c r="N157" t="str">
        <v/>
      </c>
    </row>
    <row r="158">
      <c r="A158">
        <v>156</v>
      </c>
      <c r="B158" t="str">
        <v xml:space="preserve">LC1 - 15 - 25 </v>
      </c>
      <c r="C158" t="str">
        <v>VENDIDO</v>
      </c>
      <c r="D158" t="str">
        <v/>
      </c>
      <c r="E158" t="str">
        <v/>
      </c>
      <c r="F158">
        <v>0</v>
      </c>
      <c r="G158">
        <v>25000000</v>
      </c>
      <c r="H158" t="str">
        <v/>
      </c>
      <c r="I158" t="str">
        <v/>
      </c>
      <c r="J158" t="str">
        <v/>
      </c>
      <c r="K158" t="str">
        <v/>
      </c>
      <c r="L158" t="str">
        <v/>
      </c>
      <c r="M158" t="str">
        <v/>
      </c>
      <c r="N158" t="str">
        <v/>
      </c>
    </row>
    <row r="159">
      <c r="A159">
        <v>157</v>
      </c>
      <c r="B159" t="str">
        <v xml:space="preserve">LC1 - 15 - 26 </v>
      </c>
      <c r="C159" t="str">
        <v>VENDIDO</v>
      </c>
      <c r="D159">
        <v>24</v>
      </c>
      <c r="E159">
        <v>875000</v>
      </c>
      <c r="F159">
        <v>15600000</v>
      </c>
      <c r="G159">
        <v>19600000</v>
      </c>
      <c r="H159">
        <v>17.82857142857143</v>
      </c>
      <c r="I159">
        <v>6.171428571428571</v>
      </c>
      <c r="J159">
        <v>17</v>
      </c>
      <c r="K159" t="str">
        <v>SÍ</v>
      </c>
      <c r="L159">
        <v>18</v>
      </c>
      <c r="M159">
        <v>725000</v>
      </c>
      <c r="N159">
        <v>150000</v>
      </c>
    </row>
    <row r="160">
      <c r="A160">
        <v>158</v>
      </c>
      <c r="B160" t="str">
        <v xml:space="preserve">LC1 - 15 - 27 </v>
      </c>
      <c r="C160" t="str">
        <v>EN NEGOCIACIÓN</v>
      </c>
      <c r="D160" t="str">
        <v/>
      </c>
      <c r="E160" t="str">
        <v/>
      </c>
      <c r="F160">
        <v>0</v>
      </c>
      <c r="G160">
        <v>0</v>
      </c>
      <c r="H160" t="str">
        <v/>
      </c>
      <c r="I160" t="str">
        <v/>
      </c>
      <c r="J160" t="str">
        <v/>
      </c>
      <c r="K160" t="str">
        <v/>
      </c>
      <c r="L160" t="str">
        <v/>
      </c>
      <c r="M160" t="str">
        <v/>
      </c>
      <c r="N160" t="str">
        <v/>
      </c>
    </row>
    <row r="161">
      <c r="A161">
        <v>159</v>
      </c>
      <c r="B161" t="str">
        <v xml:space="preserve">LC1 - 16 - 1 Y 2 </v>
      </c>
      <c r="C161" t="str">
        <v>VENDIDO</v>
      </c>
      <c r="D161">
        <v>24</v>
      </c>
      <c r="E161">
        <v>1958333.3333333333</v>
      </c>
      <c r="F161">
        <v>25458400</v>
      </c>
      <c r="G161">
        <v>33458400</v>
      </c>
      <c r="H161">
        <v>13.000034042553192</v>
      </c>
      <c r="I161">
        <v>10.999965957446808</v>
      </c>
      <c r="J161">
        <v>13</v>
      </c>
      <c r="K161" t="str">
        <v>SÍ</v>
      </c>
      <c r="L161">
        <v>14</v>
      </c>
      <c r="M161">
        <v>67</v>
      </c>
      <c r="N161">
        <v>1958266</v>
      </c>
    </row>
    <row r="162">
      <c r="A162">
        <v>160</v>
      </c>
      <c r="B162" t="str">
        <v xml:space="preserve">LC1 - 16 - 3 </v>
      </c>
      <c r="C162" t="str">
        <v>VENDIDO</v>
      </c>
      <c r="D162" t="str">
        <v/>
      </c>
      <c r="E162" t="str">
        <v/>
      </c>
      <c r="F162">
        <v>0</v>
      </c>
      <c r="G162">
        <v>25000000</v>
      </c>
      <c r="H162" t="str">
        <v/>
      </c>
      <c r="I162" t="str">
        <v/>
      </c>
      <c r="J162" t="str">
        <v/>
      </c>
      <c r="K162" t="str">
        <v/>
      </c>
      <c r="L162" t="str">
        <v/>
      </c>
      <c r="M162" t="str">
        <v/>
      </c>
      <c r="N162" t="str">
        <v/>
      </c>
    </row>
    <row r="163">
      <c r="A163">
        <v>161</v>
      </c>
      <c r="B163" t="str">
        <v xml:space="preserve">LC1 - 16 - 4 </v>
      </c>
      <c r="C163" t="str">
        <v>VENDIDO</v>
      </c>
      <c r="D163">
        <v>24</v>
      </c>
      <c r="E163">
        <v>833333.3333333334</v>
      </c>
      <c r="F163">
        <v>8750000</v>
      </c>
      <c r="G163">
        <v>12750000</v>
      </c>
      <c r="H163">
        <v>10.5</v>
      </c>
      <c r="I163">
        <v>13.5</v>
      </c>
      <c r="J163">
        <v>10</v>
      </c>
      <c r="K163" t="str">
        <v>SÍ</v>
      </c>
      <c r="L163">
        <v>11</v>
      </c>
      <c r="M163">
        <v>416667</v>
      </c>
      <c r="N163">
        <v>416666</v>
      </c>
    </row>
    <row r="164">
      <c r="A164">
        <v>162</v>
      </c>
      <c r="B164" t="str">
        <v xml:space="preserve">LC1 - 16 - 5 </v>
      </c>
      <c r="C164" t="str">
        <v>VENDIDO</v>
      </c>
      <c r="D164">
        <v>24</v>
      </c>
      <c r="E164">
        <v>833333.3333333334</v>
      </c>
      <c r="F164">
        <v>8300000</v>
      </c>
      <c r="G164">
        <v>12300000</v>
      </c>
      <c r="H164">
        <v>9.959999999999999</v>
      </c>
      <c r="I164">
        <v>14.040000000000001</v>
      </c>
      <c r="J164">
        <v>9</v>
      </c>
      <c r="K164" t="str">
        <v>SÍ</v>
      </c>
      <c r="L164">
        <v>10</v>
      </c>
      <c r="M164">
        <v>800000</v>
      </c>
      <c r="N164">
        <v>33333</v>
      </c>
    </row>
    <row r="165">
      <c r="A165">
        <v>163</v>
      </c>
      <c r="B165" t="str">
        <v xml:space="preserve">LC1 - 16 - 6 </v>
      </c>
      <c r="C165" t="str">
        <v>VENDIDO</v>
      </c>
      <c r="D165">
        <v>24</v>
      </c>
      <c r="E165">
        <v>875000</v>
      </c>
      <c r="F165">
        <v>2900000</v>
      </c>
      <c r="G165">
        <v>6900000</v>
      </c>
      <c r="H165">
        <v>3.3142857142857145</v>
      </c>
      <c r="I165">
        <v>20.685714285714287</v>
      </c>
      <c r="J165">
        <v>3</v>
      </c>
      <c r="K165" t="str">
        <v>SÍ</v>
      </c>
      <c r="L165">
        <v>4</v>
      </c>
      <c r="M165">
        <v>275000</v>
      </c>
      <c r="N165">
        <v>600000</v>
      </c>
    </row>
    <row r="166">
      <c r="A166">
        <v>164</v>
      </c>
      <c r="B166" t="str">
        <v xml:space="preserve">LC1 - 16 - 7 </v>
      </c>
      <c r="C166" t="str">
        <v>VENDIDO</v>
      </c>
      <c r="D166">
        <v>24</v>
      </c>
      <c r="E166">
        <v>875000</v>
      </c>
      <c r="F166">
        <v>21000000</v>
      </c>
      <c r="G166">
        <v>25000000</v>
      </c>
      <c r="H166">
        <v>24</v>
      </c>
      <c r="I166">
        <v>0</v>
      </c>
      <c r="J166">
        <v>24</v>
      </c>
      <c r="K166" t="str">
        <v>NO</v>
      </c>
      <c r="L166" t="str">
        <v/>
      </c>
      <c r="M166">
        <v>0</v>
      </c>
      <c r="N166" t="str">
        <v/>
      </c>
    </row>
    <row r="167">
      <c r="A167">
        <v>165</v>
      </c>
      <c r="B167" t="str">
        <v xml:space="preserve">LC1 - 16 - 8 </v>
      </c>
      <c r="C167" t="str">
        <v>VENDIDO</v>
      </c>
      <c r="D167">
        <v>24</v>
      </c>
      <c r="E167">
        <v>875000</v>
      </c>
      <c r="F167">
        <v>875000</v>
      </c>
      <c r="G167">
        <v>4875000</v>
      </c>
      <c r="H167">
        <v>1</v>
      </c>
      <c r="I167">
        <v>23</v>
      </c>
      <c r="J167">
        <v>1</v>
      </c>
      <c r="K167" t="str">
        <v>NO</v>
      </c>
      <c r="L167" t="str">
        <v/>
      </c>
      <c r="M167">
        <v>0</v>
      </c>
      <c r="N167" t="str">
        <v/>
      </c>
    </row>
    <row r="168">
      <c r="A168">
        <v>166</v>
      </c>
      <c r="B168" t="str">
        <v xml:space="preserve">LC1 - 16 - 9 </v>
      </c>
      <c r="C168" t="str">
        <v>VENDIDO</v>
      </c>
      <c r="D168">
        <v>24</v>
      </c>
      <c r="E168">
        <v>875000</v>
      </c>
      <c r="F168">
        <v>10070000</v>
      </c>
      <c r="G168">
        <v>14070000</v>
      </c>
      <c r="H168">
        <v>11.508571428571429</v>
      </c>
      <c r="I168">
        <v>12.491428571428571</v>
      </c>
      <c r="J168">
        <v>11</v>
      </c>
      <c r="K168" t="str">
        <v>SÍ</v>
      </c>
      <c r="L168">
        <v>12</v>
      </c>
      <c r="M168">
        <v>445000</v>
      </c>
      <c r="N168">
        <v>430000</v>
      </c>
    </row>
    <row r="169">
      <c r="A169">
        <v>167</v>
      </c>
      <c r="B169" t="str">
        <v>LC1 - 16 - 10</v>
      </c>
      <c r="C169" t="str">
        <v xml:space="preserve">CEDIDO EN FORMA DE PAGO </v>
      </c>
      <c r="D169" t="str">
        <v/>
      </c>
      <c r="E169" t="str">
        <v/>
      </c>
      <c r="F169">
        <v>0</v>
      </c>
      <c r="G169">
        <v>0</v>
      </c>
      <c r="H169" t="str">
        <v/>
      </c>
      <c r="I169" t="str">
        <v/>
      </c>
      <c r="J169" t="str">
        <v/>
      </c>
      <c r="K169" t="str">
        <v/>
      </c>
      <c r="L169" t="str">
        <v/>
      </c>
      <c r="M169" t="str">
        <v/>
      </c>
      <c r="N169" t="str">
        <v/>
      </c>
    </row>
    <row r="170">
      <c r="A170">
        <v>168</v>
      </c>
      <c r="B170" t="str">
        <v xml:space="preserve">LC1 - 17 -1 </v>
      </c>
      <c r="C170" t="str">
        <v>VENDIDO</v>
      </c>
      <c r="D170">
        <v>24</v>
      </c>
      <c r="E170">
        <v>1083333.3333333333</v>
      </c>
      <c r="F170">
        <v>6900000</v>
      </c>
      <c r="G170">
        <v>10900000</v>
      </c>
      <c r="H170">
        <v>6.36923076923077</v>
      </c>
      <c r="I170">
        <v>17.630769230769232</v>
      </c>
      <c r="J170">
        <v>6</v>
      </c>
      <c r="K170" t="str">
        <v>SÍ</v>
      </c>
      <c r="L170">
        <v>7</v>
      </c>
      <c r="M170">
        <v>400000</v>
      </c>
      <c r="N170">
        <v>683333</v>
      </c>
    </row>
    <row r="171">
      <c r="A171">
        <v>169</v>
      </c>
      <c r="B171" t="str">
        <v xml:space="preserve">LC1 - 17 - 2 </v>
      </c>
      <c r="C171" t="str">
        <v>VENDIDO</v>
      </c>
      <c r="D171">
        <v>24</v>
      </c>
      <c r="E171">
        <v>875000</v>
      </c>
      <c r="F171">
        <v>5250000</v>
      </c>
      <c r="G171">
        <v>9250000</v>
      </c>
      <c r="H171">
        <v>6</v>
      </c>
      <c r="I171">
        <v>18</v>
      </c>
      <c r="J171">
        <v>6</v>
      </c>
      <c r="K171" t="str">
        <v>NO</v>
      </c>
      <c r="L171" t="str">
        <v/>
      </c>
      <c r="M171">
        <v>0</v>
      </c>
      <c r="N171" t="str">
        <v/>
      </c>
    </row>
    <row r="172">
      <c r="A172">
        <v>170</v>
      </c>
      <c r="B172" t="str">
        <v xml:space="preserve">LC1 - 18 - 1 </v>
      </c>
      <c r="C172" t="str">
        <v>VENDIDO</v>
      </c>
      <c r="D172">
        <v>24</v>
      </c>
      <c r="E172">
        <v>1083333.3333333333</v>
      </c>
      <c r="F172">
        <v>14050200</v>
      </c>
      <c r="G172">
        <v>18050200</v>
      </c>
      <c r="H172">
        <v>12.969415384615386</v>
      </c>
      <c r="I172">
        <v>11.030584615384614</v>
      </c>
      <c r="J172">
        <v>12</v>
      </c>
      <c r="K172" t="str">
        <v>SÍ</v>
      </c>
      <c r="L172">
        <v>13</v>
      </c>
      <c r="M172">
        <v>1050200</v>
      </c>
      <c r="N172">
        <v>33133</v>
      </c>
    </row>
    <row r="173">
      <c r="A173">
        <v>171</v>
      </c>
      <c r="B173" t="str">
        <v xml:space="preserve">LC1 - 18 - 2 </v>
      </c>
      <c r="C173" t="str">
        <v>VENDIDO</v>
      </c>
      <c r="D173">
        <v>24</v>
      </c>
      <c r="E173">
        <v>901791.6666666666</v>
      </c>
      <c r="F173">
        <v>9930600</v>
      </c>
      <c r="G173">
        <v>13930600</v>
      </c>
      <c r="H173">
        <v>11.012077808067273</v>
      </c>
      <c r="I173">
        <v>12.987922191932727</v>
      </c>
      <c r="J173">
        <v>11</v>
      </c>
      <c r="K173" t="str">
        <v>SÍ</v>
      </c>
      <c r="L173">
        <v>12</v>
      </c>
      <c r="M173">
        <v>10892</v>
      </c>
      <c r="N173">
        <v>890900</v>
      </c>
    </row>
    <row r="174">
      <c r="A174">
        <v>172</v>
      </c>
      <c r="B174" t="str">
        <v xml:space="preserve">LC1 - 18 - 3 </v>
      </c>
      <c r="C174" t="str">
        <v>VENDIDO</v>
      </c>
      <c r="D174">
        <v>24</v>
      </c>
      <c r="E174">
        <v>899916.6666666666</v>
      </c>
      <c r="F174">
        <v>9899900</v>
      </c>
      <c r="G174">
        <v>13899900</v>
      </c>
      <c r="H174">
        <v>11.000907491434393</v>
      </c>
      <c r="I174">
        <v>12.999092508565607</v>
      </c>
      <c r="J174">
        <v>11</v>
      </c>
      <c r="K174" t="str">
        <v>SÍ</v>
      </c>
      <c r="L174">
        <v>12</v>
      </c>
      <c r="M174">
        <v>817</v>
      </c>
      <c r="N174">
        <v>899100</v>
      </c>
    </row>
    <row r="175">
      <c r="A175">
        <v>173</v>
      </c>
      <c r="B175" t="str">
        <v xml:space="preserve">LC1 - 18 - 4 </v>
      </c>
      <c r="C175" t="str">
        <v>VENDIDO</v>
      </c>
      <c r="D175">
        <v>24</v>
      </c>
      <c r="E175">
        <v>998333.3333333334</v>
      </c>
      <c r="F175">
        <v>7888000</v>
      </c>
      <c r="G175">
        <v>11888000</v>
      </c>
      <c r="H175">
        <v>7.901168614357262</v>
      </c>
      <c r="I175">
        <v>16.09883138564274</v>
      </c>
      <c r="J175">
        <v>7</v>
      </c>
      <c r="K175" t="str">
        <v>SÍ</v>
      </c>
      <c r="L175">
        <v>8</v>
      </c>
      <c r="M175">
        <v>899667</v>
      </c>
      <c r="N175">
        <v>98666</v>
      </c>
    </row>
    <row r="176">
      <c r="A176">
        <v>174</v>
      </c>
      <c r="B176" t="str">
        <v xml:space="preserve">LC1 - 19 - 1 </v>
      </c>
      <c r="C176" t="str">
        <v>VENDIDO</v>
      </c>
      <c r="D176">
        <v>24</v>
      </c>
      <c r="E176">
        <v>1083333.3333333333</v>
      </c>
      <c r="F176">
        <v>26000000</v>
      </c>
      <c r="G176">
        <v>30000000</v>
      </c>
      <c r="H176">
        <v>24</v>
      </c>
      <c r="I176">
        <v>0</v>
      </c>
      <c r="J176">
        <v>24</v>
      </c>
      <c r="K176" t="str">
        <v>NO</v>
      </c>
      <c r="L176" t="str">
        <v/>
      </c>
      <c r="M176">
        <v>0</v>
      </c>
      <c r="N176" t="str">
        <v/>
      </c>
    </row>
    <row r="177">
      <c r="A177">
        <v>175</v>
      </c>
      <c r="B177" t="str">
        <v xml:space="preserve">LC1 - 19 - 2 </v>
      </c>
      <c r="C177" t="str">
        <v>VENDIDO</v>
      </c>
      <c r="D177">
        <v>24</v>
      </c>
      <c r="E177">
        <v>875000</v>
      </c>
      <c r="F177">
        <v>7000000</v>
      </c>
      <c r="G177">
        <v>11000000</v>
      </c>
      <c r="H177">
        <v>8</v>
      </c>
      <c r="I177">
        <v>16</v>
      </c>
      <c r="J177">
        <v>8</v>
      </c>
      <c r="K177" t="str">
        <v>NO</v>
      </c>
      <c r="L177" t="str">
        <v/>
      </c>
      <c r="M177">
        <v>0</v>
      </c>
      <c r="N177" t="str">
        <v/>
      </c>
    </row>
    <row r="178">
      <c r="A178">
        <v>176</v>
      </c>
      <c r="B178" t="str">
        <v xml:space="preserve">LC1 - 19 - 3 </v>
      </c>
      <c r="C178" t="str">
        <v>VENDIDO</v>
      </c>
      <c r="D178">
        <v>24</v>
      </c>
      <c r="E178">
        <v>875000</v>
      </c>
      <c r="F178">
        <v>11250000</v>
      </c>
      <c r="G178">
        <v>15250000</v>
      </c>
      <c r="H178">
        <v>12.857142857142858</v>
      </c>
      <c r="I178">
        <v>11.142857142857142</v>
      </c>
      <c r="J178">
        <v>12</v>
      </c>
      <c r="K178" t="str">
        <v>SÍ</v>
      </c>
      <c r="L178">
        <v>13</v>
      </c>
      <c r="M178">
        <v>750000</v>
      </c>
      <c r="N178">
        <v>125000</v>
      </c>
    </row>
    <row r="179">
      <c r="A179">
        <v>177</v>
      </c>
      <c r="B179" t="str">
        <v xml:space="preserve">LC1 - 19 - 4 </v>
      </c>
      <c r="C179" t="str">
        <v>VENDIDO</v>
      </c>
      <c r="D179">
        <v>1</v>
      </c>
      <c r="E179">
        <v>21000000</v>
      </c>
      <c r="F179">
        <v>21000000</v>
      </c>
      <c r="G179">
        <v>25000000</v>
      </c>
      <c r="H179">
        <v>1</v>
      </c>
      <c r="I179">
        <v>0</v>
      </c>
      <c r="J179">
        <v>1</v>
      </c>
      <c r="K179" t="str">
        <v>NO</v>
      </c>
      <c r="L179" t="str">
        <v/>
      </c>
      <c r="M179">
        <v>0</v>
      </c>
      <c r="N179" t="str">
        <v/>
      </c>
    </row>
    <row r="180">
      <c r="A180">
        <v>178</v>
      </c>
      <c r="B180" t="str">
        <v xml:space="preserve">LC1 - 19 - 5 </v>
      </c>
      <c r="C180" t="str">
        <v>VENDIDO</v>
      </c>
      <c r="D180">
        <v>24</v>
      </c>
      <c r="E180">
        <v>1224833.3333333333</v>
      </c>
      <c r="F180">
        <v>13150000</v>
      </c>
      <c r="G180">
        <v>17150000</v>
      </c>
      <c r="H180">
        <v>10.736154578854267</v>
      </c>
      <c r="I180">
        <v>13.263845421145733</v>
      </c>
      <c r="J180">
        <v>10</v>
      </c>
      <c r="K180" t="str">
        <v>SÍ</v>
      </c>
      <c r="L180">
        <v>11</v>
      </c>
      <c r="M180">
        <v>901667</v>
      </c>
      <c r="N180">
        <v>323166</v>
      </c>
    </row>
    <row r="181">
      <c r="A181">
        <v>179</v>
      </c>
      <c r="B181" t="str">
        <v xml:space="preserve">LC1 - 19 - 6 </v>
      </c>
      <c r="C181" t="str">
        <v>VENDIDO</v>
      </c>
      <c r="D181">
        <v>24</v>
      </c>
      <c r="E181">
        <v>1274083.3333333333</v>
      </c>
      <c r="F181">
        <v>15302400</v>
      </c>
      <c r="G181">
        <v>19802400</v>
      </c>
      <c r="H181">
        <v>12.010517365426123</v>
      </c>
      <c r="I181">
        <v>11.989482634573877</v>
      </c>
      <c r="J181">
        <v>12</v>
      </c>
      <c r="K181" t="str">
        <v>SÍ</v>
      </c>
      <c r="L181">
        <v>13</v>
      </c>
      <c r="M181">
        <v>13400</v>
      </c>
      <c r="N181">
        <v>1260683</v>
      </c>
    </row>
    <row r="182">
      <c r="A182">
        <v>180</v>
      </c>
      <c r="B182" t="str">
        <v xml:space="preserve">LC1 - 19 - 7 </v>
      </c>
      <c r="C182" t="str">
        <v>VENDIDO</v>
      </c>
      <c r="D182">
        <v>24</v>
      </c>
      <c r="E182">
        <v>875000</v>
      </c>
      <c r="F182">
        <v>7000000</v>
      </c>
      <c r="G182">
        <v>11000000</v>
      </c>
      <c r="H182">
        <v>8</v>
      </c>
      <c r="I182">
        <v>16</v>
      </c>
      <c r="J182">
        <v>8</v>
      </c>
      <c r="K182" t="str">
        <v>NO</v>
      </c>
      <c r="L182" t="str">
        <v/>
      </c>
      <c r="M182">
        <v>0</v>
      </c>
      <c r="N182" t="str">
        <v/>
      </c>
    </row>
    <row r="183">
      <c r="A183">
        <v>181</v>
      </c>
      <c r="B183" t="str">
        <v xml:space="preserve">LC1 - 19 - 8 </v>
      </c>
      <c r="C183" t="str">
        <v>VENDIDO</v>
      </c>
      <c r="D183">
        <v>24</v>
      </c>
      <c r="E183">
        <v>875000</v>
      </c>
      <c r="F183">
        <v>7000000</v>
      </c>
      <c r="G183">
        <v>11000000</v>
      </c>
      <c r="H183">
        <v>8</v>
      </c>
      <c r="I183">
        <v>16</v>
      </c>
      <c r="J183">
        <v>8</v>
      </c>
      <c r="K183" t="str">
        <v>NO</v>
      </c>
      <c r="L183" t="str">
        <v/>
      </c>
      <c r="M183">
        <v>0</v>
      </c>
      <c r="N183" t="str">
        <v/>
      </c>
    </row>
    <row r="184">
      <c r="A184">
        <v>182</v>
      </c>
      <c r="B184" t="str">
        <v xml:space="preserve">LC1 - 19 - 9 </v>
      </c>
      <c r="C184" t="str">
        <v>VENDIDO</v>
      </c>
      <c r="D184">
        <v>24</v>
      </c>
      <c r="E184">
        <v>875000</v>
      </c>
      <c r="F184">
        <v>7000000</v>
      </c>
      <c r="G184">
        <v>11000000</v>
      </c>
      <c r="H184">
        <v>8</v>
      </c>
      <c r="I184">
        <v>16</v>
      </c>
      <c r="J184">
        <v>8</v>
      </c>
      <c r="K184" t="str">
        <v>NO</v>
      </c>
      <c r="L184" t="str">
        <v/>
      </c>
      <c r="M184">
        <v>0</v>
      </c>
      <c r="N184" t="str">
        <v/>
      </c>
    </row>
    <row r="185">
      <c r="A185">
        <v>183</v>
      </c>
      <c r="B185" t="str">
        <v xml:space="preserve">LC1 - 19 - 10 </v>
      </c>
      <c r="C185" t="str">
        <v>VENDIDO</v>
      </c>
      <c r="D185">
        <v>24</v>
      </c>
      <c r="E185">
        <v>1083300</v>
      </c>
      <c r="F185">
        <v>0</v>
      </c>
      <c r="G185">
        <v>4000000</v>
      </c>
      <c r="H185">
        <v>0</v>
      </c>
      <c r="I185">
        <v>24</v>
      </c>
      <c r="J185">
        <v>0</v>
      </c>
      <c r="K185" t="str">
        <v>NO</v>
      </c>
      <c r="L185" t="str">
        <v/>
      </c>
      <c r="M185">
        <v>0</v>
      </c>
      <c r="N185" t="str">
        <v/>
      </c>
    </row>
    <row r="186">
      <c r="A186">
        <v>184</v>
      </c>
      <c r="B186" t="str">
        <v xml:space="preserve">LC1 - 20 - 1 </v>
      </c>
      <c r="C186" t="str">
        <v>VENDIDO</v>
      </c>
      <c r="D186">
        <v>24</v>
      </c>
      <c r="E186">
        <v>1062500</v>
      </c>
      <c r="F186">
        <v>187500</v>
      </c>
      <c r="G186">
        <v>4687500</v>
      </c>
      <c r="H186">
        <v>0.17647058823529413</v>
      </c>
      <c r="I186">
        <v>23.823529411764707</v>
      </c>
      <c r="J186">
        <v>0</v>
      </c>
      <c r="K186" t="str">
        <v>SÍ</v>
      </c>
      <c r="L186">
        <v>1</v>
      </c>
      <c r="M186">
        <v>187500</v>
      </c>
      <c r="N186">
        <v>875000</v>
      </c>
    </row>
    <row r="187">
      <c r="A187">
        <v>185</v>
      </c>
      <c r="B187" t="str">
        <v xml:space="preserve">LC1 - 20 - 2 </v>
      </c>
      <c r="C187" t="str">
        <v>VENDIDO</v>
      </c>
      <c r="D187">
        <v>1</v>
      </c>
      <c r="E187">
        <v>0</v>
      </c>
      <c r="F187">
        <v>0</v>
      </c>
      <c r="G187">
        <v>25000000</v>
      </c>
      <c r="H187" t="str">
        <v/>
      </c>
      <c r="I187" t="str">
        <v/>
      </c>
      <c r="J187" t="str">
        <v/>
      </c>
      <c r="K187" t="str">
        <v/>
      </c>
      <c r="L187" t="str">
        <v/>
      </c>
      <c r="M187" t="str">
        <v/>
      </c>
      <c r="N187" t="str">
        <v/>
      </c>
    </row>
    <row r="188">
      <c r="A188">
        <v>186</v>
      </c>
      <c r="B188" t="str">
        <v xml:space="preserve">LC1 - 20 - 3 </v>
      </c>
      <c r="C188" t="str">
        <v>VENDIDO</v>
      </c>
      <c r="D188">
        <v>1</v>
      </c>
      <c r="E188">
        <v>0</v>
      </c>
      <c r="F188">
        <v>23500000</v>
      </c>
      <c r="G188">
        <v>48500000</v>
      </c>
      <c r="H188" t="str">
        <v/>
      </c>
      <c r="I188" t="str">
        <v/>
      </c>
      <c r="J188" t="str">
        <v/>
      </c>
      <c r="K188" t="str">
        <v/>
      </c>
      <c r="L188" t="str">
        <v/>
      </c>
      <c r="M188" t="str">
        <v/>
      </c>
      <c r="N188" t="str">
        <v/>
      </c>
    </row>
    <row r="189">
      <c r="A189">
        <v>187</v>
      </c>
      <c r="B189" t="str">
        <v xml:space="preserve">LC1 - 20 - 4 </v>
      </c>
      <c r="C189" t="str">
        <v>DISPONIBLE</v>
      </c>
      <c r="D189" t="str">
        <v/>
      </c>
      <c r="E189" t="str">
        <v/>
      </c>
      <c r="F189">
        <v>0</v>
      </c>
      <c r="G189">
        <v>0</v>
      </c>
      <c r="H189" t="str">
        <v/>
      </c>
      <c r="I189" t="str">
        <v/>
      </c>
      <c r="J189" t="str">
        <v/>
      </c>
      <c r="K189" t="str">
        <v/>
      </c>
      <c r="L189" t="str">
        <v/>
      </c>
      <c r="M189" t="str">
        <v/>
      </c>
      <c r="N189" t="str">
        <v/>
      </c>
    </row>
    <row r="190">
      <c r="A190">
        <v>188</v>
      </c>
      <c r="B190" t="str">
        <v xml:space="preserve">LC1 - 20 - 5 </v>
      </c>
      <c r="C190" t="str">
        <v>VENDIDO</v>
      </c>
      <c r="D190">
        <v>30</v>
      </c>
      <c r="E190">
        <v>1151433.3333333333</v>
      </c>
      <c r="F190">
        <v>9221000</v>
      </c>
      <c r="G190">
        <v>13221000</v>
      </c>
      <c r="H190">
        <v>8.008279535651218</v>
      </c>
      <c r="I190">
        <v>21.99172046434878</v>
      </c>
      <c r="J190">
        <v>8</v>
      </c>
      <c r="K190" t="str">
        <v>SÍ</v>
      </c>
      <c r="L190">
        <v>9</v>
      </c>
      <c r="M190">
        <v>9533</v>
      </c>
      <c r="N190">
        <v>1141900</v>
      </c>
    </row>
    <row r="191">
      <c r="A191">
        <v>189</v>
      </c>
      <c r="B191" t="str">
        <v xml:space="preserve">LC1 - 20 - 6 Y 7 </v>
      </c>
      <c r="C191" t="str">
        <v>VENDIDO</v>
      </c>
      <c r="D191">
        <v>24</v>
      </c>
      <c r="E191">
        <v>1750000</v>
      </c>
      <c r="F191">
        <v>27875000</v>
      </c>
      <c r="G191">
        <v>35875000</v>
      </c>
      <c r="H191">
        <v>15.928571428571429</v>
      </c>
      <c r="I191">
        <v>8.071428571428571</v>
      </c>
      <c r="J191">
        <v>15</v>
      </c>
      <c r="K191" t="str">
        <v>SÍ</v>
      </c>
      <c r="L191">
        <v>16</v>
      </c>
      <c r="M191">
        <v>1625000</v>
      </c>
      <c r="N191">
        <v>125000</v>
      </c>
    </row>
    <row r="192">
      <c r="A192">
        <v>190</v>
      </c>
      <c r="B192" t="str">
        <v xml:space="preserve">LC1 - 20 - 8 </v>
      </c>
      <c r="C192" t="str">
        <v>VENDIDO</v>
      </c>
      <c r="D192">
        <v>24</v>
      </c>
      <c r="E192">
        <v>1083333.3333333333</v>
      </c>
      <c r="F192">
        <v>6100000</v>
      </c>
      <c r="G192">
        <v>10100000</v>
      </c>
      <c r="H192">
        <v>5.630769230769231</v>
      </c>
      <c r="I192">
        <v>18.369230769230768</v>
      </c>
      <c r="J192">
        <v>5</v>
      </c>
      <c r="K192" t="str">
        <v>SÍ</v>
      </c>
      <c r="L192">
        <v>6</v>
      </c>
      <c r="M192">
        <v>683333</v>
      </c>
      <c r="N192">
        <v>400000</v>
      </c>
    </row>
    <row r="193">
      <c r="A193">
        <v>191</v>
      </c>
      <c r="B193" t="str">
        <v xml:space="preserve">LC1 - 21 - 1 </v>
      </c>
      <c r="C193" t="str">
        <v>VENDIDO</v>
      </c>
      <c r="D193">
        <v>24</v>
      </c>
      <c r="E193">
        <v>1361916.6666666667</v>
      </c>
      <c r="F193">
        <v>8398000</v>
      </c>
      <c r="G193">
        <v>12398000</v>
      </c>
      <c r="H193">
        <v>6.166309735054763</v>
      </c>
      <c r="I193">
        <v>17.833690264945236</v>
      </c>
      <c r="J193">
        <v>6</v>
      </c>
      <c r="K193" t="str">
        <v>SÍ</v>
      </c>
      <c r="L193">
        <v>7</v>
      </c>
      <c r="M193">
        <v>226500</v>
      </c>
      <c r="N193">
        <v>1135417</v>
      </c>
    </row>
    <row r="194">
      <c r="A194">
        <v>192</v>
      </c>
      <c r="B194" t="str">
        <v xml:space="preserve">LC1 - 21 - 2 </v>
      </c>
      <c r="C194" t="str">
        <v>DISPONIBLE</v>
      </c>
      <c r="D194" t="str">
        <v/>
      </c>
      <c r="E194">
        <v>0</v>
      </c>
      <c r="F194">
        <v>0</v>
      </c>
      <c r="G194">
        <v>0</v>
      </c>
      <c r="H194" t="str">
        <v/>
      </c>
      <c r="I194" t="str">
        <v/>
      </c>
      <c r="J194" t="str">
        <v/>
      </c>
      <c r="K194" t="str">
        <v/>
      </c>
      <c r="L194" t="str">
        <v/>
      </c>
      <c r="M194" t="str">
        <v/>
      </c>
      <c r="N194" t="str">
        <v/>
      </c>
    </row>
    <row r="195">
      <c r="A195">
        <v>193</v>
      </c>
      <c r="B195" t="str">
        <v xml:space="preserve">LC1 - 21 - 3 </v>
      </c>
      <c r="C195" t="str">
        <v>VENDIDO</v>
      </c>
      <c r="D195">
        <v>24</v>
      </c>
      <c r="E195">
        <v>875000</v>
      </c>
      <c r="F195">
        <v>0</v>
      </c>
      <c r="G195">
        <v>4000000</v>
      </c>
      <c r="H195">
        <v>0</v>
      </c>
      <c r="I195">
        <v>24</v>
      </c>
      <c r="J195">
        <v>0</v>
      </c>
      <c r="K195" t="str">
        <v>NO</v>
      </c>
      <c r="L195" t="str">
        <v/>
      </c>
      <c r="M195">
        <v>0</v>
      </c>
      <c r="N195" t="str">
        <v/>
      </c>
    </row>
    <row r="196">
      <c r="A196">
        <v>194</v>
      </c>
      <c r="B196" t="str">
        <v xml:space="preserve">LC1 - 21 - 4 </v>
      </c>
      <c r="C196" t="str">
        <v>VENDIDO</v>
      </c>
      <c r="D196">
        <v>24</v>
      </c>
      <c r="E196">
        <v>1083333.3333333333</v>
      </c>
      <c r="F196">
        <v>10830000</v>
      </c>
      <c r="G196">
        <v>14830000</v>
      </c>
      <c r="H196">
        <v>9.996923076923078</v>
      </c>
      <c r="I196">
        <v>14.003076923076922</v>
      </c>
      <c r="J196">
        <v>9</v>
      </c>
      <c r="K196" t="str">
        <v>SÍ</v>
      </c>
      <c r="L196">
        <v>10</v>
      </c>
      <c r="M196">
        <v>1080000</v>
      </c>
      <c r="N196">
        <v>3333</v>
      </c>
    </row>
    <row r="197">
      <c r="A197">
        <v>195</v>
      </c>
      <c r="B197" t="str">
        <v xml:space="preserve">LC1 - 21 - 5 </v>
      </c>
      <c r="C197" t="str">
        <v>VENDIDO</v>
      </c>
      <c r="D197">
        <v>24</v>
      </c>
      <c r="E197">
        <v>1083333.3333333333</v>
      </c>
      <c r="F197">
        <v>9747000</v>
      </c>
      <c r="G197">
        <v>13747000</v>
      </c>
      <c r="H197">
        <v>8.99723076923077</v>
      </c>
      <c r="I197">
        <v>15.00276923076923</v>
      </c>
      <c r="J197">
        <v>8</v>
      </c>
      <c r="K197" t="str">
        <v>SÍ</v>
      </c>
      <c r="L197">
        <v>9</v>
      </c>
      <c r="M197">
        <v>1080333</v>
      </c>
      <c r="N197">
        <v>3000</v>
      </c>
    </row>
    <row r="198">
      <c r="A198">
        <v>196</v>
      </c>
      <c r="B198" t="str">
        <v xml:space="preserve">LC1 - 21 - 6 </v>
      </c>
      <c r="C198" t="str">
        <v>VENDIDO</v>
      </c>
      <c r="D198">
        <v>30</v>
      </c>
      <c r="E198">
        <v>833333.3333333334</v>
      </c>
      <c r="F198">
        <v>5033000</v>
      </c>
      <c r="G198">
        <v>5033000</v>
      </c>
      <c r="H198">
        <v>6.0396</v>
      </c>
      <c r="I198">
        <v>23.9604</v>
      </c>
      <c r="J198">
        <v>6</v>
      </c>
      <c r="K198" t="str">
        <v>SÍ</v>
      </c>
      <c r="L198">
        <v>7</v>
      </c>
      <c r="M198">
        <v>33000</v>
      </c>
      <c r="N198">
        <v>800333</v>
      </c>
    </row>
    <row r="199">
      <c r="A199">
        <v>197</v>
      </c>
      <c r="B199" t="str">
        <v xml:space="preserve">LC1 - 21 - 7 </v>
      </c>
      <c r="C199" t="str">
        <v>VENDIDO</v>
      </c>
      <c r="D199">
        <v>24</v>
      </c>
      <c r="E199">
        <v>875000</v>
      </c>
      <c r="F199">
        <v>2000000</v>
      </c>
      <c r="G199">
        <v>6000000</v>
      </c>
      <c r="H199">
        <v>2.2857142857142856</v>
      </c>
      <c r="I199">
        <v>21.714285714285715</v>
      </c>
      <c r="J199">
        <v>2</v>
      </c>
      <c r="K199" t="str">
        <v>SÍ</v>
      </c>
      <c r="L199">
        <v>3</v>
      </c>
      <c r="M199">
        <v>250000</v>
      </c>
      <c r="N199">
        <v>625000</v>
      </c>
    </row>
    <row r="200">
      <c r="A200">
        <v>198</v>
      </c>
      <c r="B200" t="str">
        <v xml:space="preserve">LC1 - 21 - 8 </v>
      </c>
      <c r="C200" t="str">
        <v>NO APTO PARA VENTA</v>
      </c>
      <c r="D200" t="str">
        <v/>
      </c>
      <c r="E200" t="str">
        <v/>
      </c>
      <c r="F200">
        <v>0</v>
      </c>
      <c r="G200">
        <v>0</v>
      </c>
      <c r="H200" t="str">
        <v/>
      </c>
      <c r="I200" t="str">
        <v/>
      </c>
      <c r="J200" t="str">
        <v/>
      </c>
      <c r="K200" t="str">
        <v/>
      </c>
      <c r="L200" t="str">
        <v/>
      </c>
      <c r="M200" t="str">
        <v/>
      </c>
      <c r="N200" t="str">
        <v/>
      </c>
    </row>
    <row r="201">
      <c r="A201">
        <v>199</v>
      </c>
      <c r="B201" t="str">
        <v xml:space="preserve">LC2 - 22 - 1 </v>
      </c>
      <c r="C201" t="str">
        <v>VENDIDO</v>
      </c>
      <c r="D201">
        <v>24</v>
      </c>
      <c r="E201">
        <v>1083333.3333333333</v>
      </c>
      <c r="F201">
        <v>11400000</v>
      </c>
      <c r="G201">
        <v>18400000</v>
      </c>
      <c r="H201">
        <v>10.523076923076923</v>
      </c>
      <c r="I201">
        <v>13.476923076923077</v>
      </c>
      <c r="J201">
        <v>10</v>
      </c>
      <c r="K201" t="str">
        <v>SÍ</v>
      </c>
      <c r="L201">
        <v>11</v>
      </c>
      <c r="M201">
        <v>566667</v>
      </c>
      <c r="N201">
        <v>516666</v>
      </c>
    </row>
    <row r="202">
      <c r="A202">
        <v>200</v>
      </c>
      <c r="B202" t="str">
        <v xml:space="preserve">LC2 - 22 - 2 </v>
      </c>
      <c r="C202" t="str">
        <v>VENDIDO</v>
      </c>
      <c r="D202">
        <v>24</v>
      </c>
      <c r="E202">
        <v>1000000</v>
      </c>
      <c r="F202">
        <v>12000000</v>
      </c>
      <c r="G202">
        <v>16000000</v>
      </c>
      <c r="H202">
        <v>12</v>
      </c>
      <c r="I202">
        <v>12</v>
      </c>
      <c r="J202">
        <v>12</v>
      </c>
      <c r="K202" t="str">
        <v>NO</v>
      </c>
      <c r="L202" t="str">
        <v/>
      </c>
      <c r="M202">
        <v>0</v>
      </c>
      <c r="N202" t="str">
        <v/>
      </c>
    </row>
    <row r="203">
      <c r="A203">
        <v>201</v>
      </c>
      <c r="B203" t="str">
        <v xml:space="preserve">LC2 - 22 - 3 </v>
      </c>
      <c r="C203" t="str">
        <v>VENDIDO</v>
      </c>
      <c r="D203">
        <v>24</v>
      </c>
      <c r="E203">
        <v>750000</v>
      </c>
      <c r="F203">
        <v>10000000</v>
      </c>
      <c r="G203">
        <v>20000000</v>
      </c>
      <c r="H203">
        <v>13.333333333333334</v>
      </c>
      <c r="I203">
        <v>10.666666666666666</v>
      </c>
      <c r="J203">
        <v>13</v>
      </c>
      <c r="K203" t="str">
        <v>SÍ</v>
      </c>
      <c r="L203">
        <v>14</v>
      </c>
      <c r="M203">
        <v>250000</v>
      </c>
      <c r="N203">
        <v>500000</v>
      </c>
    </row>
    <row r="204">
      <c r="A204">
        <v>202</v>
      </c>
      <c r="B204" t="str">
        <v>LC2 - 22 - 4</v>
      </c>
      <c r="C204" t="str">
        <v>VENDIDO</v>
      </c>
      <c r="D204">
        <v>24</v>
      </c>
      <c r="E204">
        <v>1000000</v>
      </c>
      <c r="F204">
        <v>11000000</v>
      </c>
      <c r="G204">
        <v>15000000</v>
      </c>
      <c r="H204">
        <v>11</v>
      </c>
      <c r="I204">
        <v>13</v>
      </c>
      <c r="J204">
        <v>11</v>
      </c>
      <c r="K204" t="str">
        <v>NO</v>
      </c>
      <c r="L204" t="str">
        <v/>
      </c>
      <c r="M204">
        <v>0</v>
      </c>
      <c r="N204" t="str">
        <v/>
      </c>
    </row>
    <row r="205">
      <c r="A205">
        <v>203</v>
      </c>
      <c r="B205" t="str">
        <v xml:space="preserve">LC2 - 22 - 5 </v>
      </c>
      <c r="C205" t="str">
        <v>VENDIDO</v>
      </c>
      <c r="D205">
        <v>24</v>
      </c>
      <c r="E205">
        <v>1000000</v>
      </c>
      <c r="F205">
        <v>9250000</v>
      </c>
      <c r="G205">
        <v>13250000</v>
      </c>
      <c r="H205">
        <v>9.25</v>
      </c>
      <c r="I205">
        <v>14.75</v>
      </c>
      <c r="J205">
        <v>9</v>
      </c>
      <c r="K205" t="str">
        <v>SÍ</v>
      </c>
      <c r="L205">
        <v>10</v>
      </c>
      <c r="M205">
        <v>250000</v>
      </c>
      <c r="N205">
        <v>750000</v>
      </c>
    </row>
    <row r="206">
      <c r="A206">
        <v>204</v>
      </c>
      <c r="B206" t="str">
        <v xml:space="preserve">LC2 - 22 - 6 </v>
      </c>
      <c r="C206" t="str">
        <v>VENDIDO</v>
      </c>
      <c r="D206">
        <v>24</v>
      </c>
      <c r="E206">
        <v>1000000</v>
      </c>
      <c r="F206">
        <v>12000000</v>
      </c>
      <c r="G206">
        <v>16000000</v>
      </c>
      <c r="H206">
        <v>12</v>
      </c>
      <c r="I206">
        <v>12</v>
      </c>
      <c r="J206">
        <v>12</v>
      </c>
      <c r="K206" t="str">
        <v>NO</v>
      </c>
      <c r="L206" t="str">
        <v/>
      </c>
      <c r="M206">
        <v>0</v>
      </c>
      <c r="N206" t="str">
        <v/>
      </c>
    </row>
    <row r="207">
      <c r="A207">
        <v>205</v>
      </c>
      <c r="B207" t="str">
        <v xml:space="preserve">LC2 - 22 - 7 </v>
      </c>
      <c r="C207" t="str">
        <v>VENDIDO</v>
      </c>
      <c r="D207">
        <v>24</v>
      </c>
      <c r="E207">
        <v>1394583.3333333333</v>
      </c>
      <c r="F207">
        <v>7000000</v>
      </c>
      <c r="G207">
        <v>11000000</v>
      </c>
      <c r="H207">
        <v>5.019420376456528</v>
      </c>
      <c r="I207">
        <v>18.98057962354347</v>
      </c>
      <c r="J207">
        <v>5</v>
      </c>
      <c r="K207" t="str">
        <v>SÍ</v>
      </c>
      <c r="L207">
        <v>6</v>
      </c>
      <c r="M207">
        <v>27083</v>
      </c>
      <c r="N207">
        <v>1367500</v>
      </c>
    </row>
    <row r="208">
      <c r="A208">
        <v>206</v>
      </c>
      <c r="B208" t="str">
        <v xml:space="preserve">LC2 - 23 - 1 </v>
      </c>
      <c r="C208" t="str">
        <v>VENDIDO</v>
      </c>
      <c r="D208">
        <v>24</v>
      </c>
      <c r="E208">
        <v>1750000</v>
      </c>
      <c r="F208">
        <v>26250000</v>
      </c>
      <c r="G208">
        <v>30379000</v>
      </c>
      <c r="H208">
        <v>15</v>
      </c>
      <c r="I208">
        <v>9</v>
      </c>
      <c r="J208">
        <v>15</v>
      </c>
      <c r="K208" t="str">
        <v>NO</v>
      </c>
      <c r="L208" t="str">
        <v/>
      </c>
      <c r="M208">
        <v>0</v>
      </c>
      <c r="N208" t="str">
        <v/>
      </c>
    </row>
    <row r="209">
      <c r="A209">
        <v>207</v>
      </c>
      <c r="B209" t="str">
        <v xml:space="preserve">LC2 - 23 - 2 </v>
      </c>
      <c r="C209" t="str">
        <v>VENDIDO</v>
      </c>
      <c r="D209">
        <v>24</v>
      </c>
      <c r="E209">
        <v>1000000</v>
      </c>
      <c r="F209">
        <v>1000000</v>
      </c>
      <c r="G209">
        <v>5000000</v>
      </c>
      <c r="H209">
        <v>1</v>
      </c>
      <c r="I209">
        <v>23</v>
      </c>
      <c r="J209">
        <v>1</v>
      </c>
      <c r="K209" t="str">
        <v>NO</v>
      </c>
      <c r="L209" t="str">
        <v/>
      </c>
      <c r="M209">
        <v>0</v>
      </c>
      <c r="N209" t="str">
        <v/>
      </c>
    </row>
    <row r="210">
      <c r="A210">
        <v>208</v>
      </c>
      <c r="B210" t="str">
        <v xml:space="preserve">LC2 - 23 - 3 </v>
      </c>
      <c r="C210" t="str">
        <v>VENDIDO</v>
      </c>
      <c r="D210">
        <v>24</v>
      </c>
      <c r="E210">
        <v>625000</v>
      </c>
      <c r="F210">
        <v>0</v>
      </c>
      <c r="G210">
        <v>18000000</v>
      </c>
      <c r="H210">
        <v>0</v>
      </c>
      <c r="I210">
        <v>24</v>
      </c>
      <c r="J210">
        <v>0</v>
      </c>
      <c r="K210" t="str">
        <v>NO</v>
      </c>
      <c r="L210">
        <v>1</v>
      </c>
      <c r="M210">
        <v>0</v>
      </c>
      <c r="N210">
        <v>625000</v>
      </c>
    </row>
    <row r="211">
      <c r="A211">
        <v>209</v>
      </c>
      <c r="B211" t="str">
        <v xml:space="preserve">LC2 - 23 - 4 </v>
      </c>
      <c r="C211" t="str">
        <v>VENDIDO</v>
      </c>
      <c r="D211">
        <v>24</v>
      </c>
      <c r="E211">
        <v>1000000</v>
      </c>
      <c r="F211">
        <v>12000000</v>
      </c>
      <c r="G211">
        <v>16000000</v>
      </c>
      <c r="H211">
        <v>12</v>
      </c>
      <c r="I211">
        <v>12</v>
      </c>
      <c r="J211">
        <v>12</v>
      </c>
      <c r="K211" t="str">
        <v>NO</v>
      </c>
      <c r="L211" t="str">
        <v/>
      </c>
      <c r="M211">
        <v>0</v>
      </c>
      <c r="N211" t="str">
        <v/>
      </c>
    </row>
    <row r="212">
      <c r="A212">
        <v>210</v>
      </c>
      <c r="B212" t="str">
        <v xml:space="preserve">LC2 - 23 - 5 </v>
      </c>
      <c r="C212" t="str">
        <v>VENDIDO</v>
      </c>
      <c r="D212">
        <v>24</v>
      </c>
      <c r="E212">
        <v>1000000</v>
      </c>
      <c r="F212">
        <v>12000000</v>
      </c>
      <c r="G212">
        <v>16000000</v>
      </c>
      <c r="H212">
        <v>12</v>
      </c>
      <c r="I212">
        <v>12</v>
      </c>
      <c r="J212">
        <v>12</v>
      </c>
      <c r="K212" t="str">
        <v>NO</v>
      </c>
      <c r="L212" t="str">
        <v/>
      </c>
      <c r="M212">
        <v>0</v>
      </c>
      <c r="N212" t="str">
        <v/>
      </c>
    </row>
    <row r="213">
      <c r="A213">
        <v>211</v>
      </c>
      <c r="B213" t="str">
        <v xml:space="preserve">LC2 - 23 - 6 </v>
      </c>
      <c r="C213" t="str">
        <v>EN NEGOCIACIÓN</v>
      </c>
      <c r="D213" t="str">
        <v/>
      </c>
      <c r="E213" t="str">
        <v/>
      </c>
      <c r="F213">
        <v>0</v>
      </c>
      <c r="G213">
        <v>0</v>
      </c>
      <c r="H213" t="str">
        <v/>
      </c>
      <c r="I213" t="str">
        <v/>
      </c>
      <c r="J213" t="str">
        <v/>
      </c>
      <c r="K213" t="str">
        <v/>
      </c>
      <c r="L213" t="str">
        <v/>
      </c>
      <c r="M213" t="str">
        <v/>
      </c>
      <c r="N213" t="str">
        <v/>
      </c>
    </row>
    <row r="214">
      <c r="A214">
        <v>212</v>
      </c>
      <c r="B214" t="str">
        <v xml:space="preserve">LC2 - 23 - 7 </v>
      </c>
      <c r="C214" t="str">
        <v>NO APTO PARA VENTA</v>
      </c>
      <c r="D214" t="str">
        <v/>
      </c>
      <c r="E214" t="str">
        <v/>
      </c>
      <c r="F214">
        <v>0</v>
      </c>
      <c r="G214">
        <v>0</v>
      </c>
      <c r="H214" t="str">
        <v/>
      </c>
      <c r="I214" t="str">
        <v/>
      </c>
      <c r="J214" t="str">
        <v/>
      </c>
      <c r="K214" t="str">
        <v/>
      </c>
      <c r="L214" t="str">
        <v/>
      </c>
      <c r="M214" t="str">
        <v/>
      </c>
      <c r="N214" t="str">
        <v/>
      </c>
    </row>
    <row r="215">
      <c r="A215">
        <v>213</v>
      </c>
      <c r="B215" t="str">
        <v xml:space="preserve">LC2 - 24 - 1 </v>
      </c>
      <c r="C215" t="str">
        <v>VENDIDO</v>
      </c>
      <c r="D215">
        <v>24</v>
      </c>
      <c r="E215">
        <v>1250000</v>
      </c>
      <c r="F215">
        <v>18750000</v>
      </c>
      <c r="G215">
        <v>23935000</v>
      </c>
      <c r="H215">
        <v>15</v>
      </c>
      <c r="I215">
        <v>9</v>
      </c>
      <c r="J215">
        <v>15</v>
      </c>
      <c r="K215" t="str">
        <v>NO</v>
      </c>
      <c r="L215" t="str">
        <v/>
      </c>
      <c r="M215">
        <v>0</v>
      </c>
      <c r="N215" t="str">
        <v/>
      </c>
    </row>
    <row r="216">
      <c r="A216">
        <v>214</v>
      </c>
      <c r="B216" t="str">
        <v xml:space="preserve">LC2 - 24 - 2 </v>
      </c>
      <c r="C216" t="str">
        <v>VENDIDO</v>
      </c>
      <c r="D216">
        <v>24</v>
      </c>
      <c r="E216">
        <v>1084208.3333333333</v>
      </c>
      <c r="F216">
        <v>9336200</v>
      </c>
      <c r="G216">
        <v>13336200</v>
      </c>
      <c r="H216">
        <v>8.611075669651436</v>
      </c>
      <c r="I216">
        <v>15.388924330348564</v>
      </c>
      <c r="J216">
        <v>8</v>
      </c>
      <c r="K216" t="str">
        <v>SÍ</v>
      </c>
      <c r="L216">
        <v>9</v>
      </c>
      <c r="M216">
        <v>662533</v>
      </c>
      <c r="N216">
        <v>421675</v>
      </c>
    </row>
    <row r="217">
      <c r="A217">
        <v>215</v>
      </c>
      <c r="B217" t="str">
        <v xml:space="preserve">LC2 - 24 - 3 </v>
      </c>
      <c r="C217" t="str">
        <v>VENDIDO</v>
      </c>
      <c r="D217">
        <v>24</v>
      </c>
      <c r="E217">
        <v>1094000</v>
      </c>
      <c r="F217">
        <v>15316000</v>
      </c>
      <c r="G217">
        <v>19316000</v>
      </c>
      <c r="H217">
        <v>14</v>
      </c>
      <c r="I217">
        <v>10</v>
      </c>
      <c r="J217">
        <v>14</v>
      </c>
      <c r="K217" t="str">
        <v>NO</v>
      </c>
      <c r="L217" t="str">
        <v/>
      </c>
      <c r="M217">
        <v>0</v>
      </c>
      <c r="N217" t="str">
        <v/>
      </c>
    </row>
    <row r="218">
      <c r="A218">
        <v>216</v>
      </c>
      <c r="B218" t="str">
        <v xml:space="preserve">LC2 - 24 - 4 </v>
      </c>
      <c r="C218" t="str">
        <v>VENDIDO</v>
      </c>
      <c r="D218">
        <v>24</v>
      </c>
      <c r="E218">
        <v>1179166.6666666667</v>
      </c>
      <c r="F218">
        <v>18720000</v>
      </c>
      <c r="G218">
        <v>22720000</v>
      </c>
      <c r="H218">
        <v>15.875618374558304</v>
      </c>
      <c r="I218">
        <v>8.124381625441696</v>
      </c>
      <c r="J218">
        <v>15</v>
      </c>
      <c r="K218" t="str">
        <v>SÍ</v>
      </c>
      <c r="L218">
        <v>16</v>
      </c>
      <c r="M218">
        <v>1032500</v>
      </c>
      <c r="N218">
        <v>146667</v>
      </c>
    </row>
    <row r="219">
      <c r="A219">
        <v>217</v>
      </c>
      <c r="B219" t="str">
        <v xml:space="preserve">LC2 - 24 - 5 </v>
      </c>
      <c r="C219" t="str">
        <v>VENDIDO</v>
      </c>
      <c r="D219">
        <v>24</v>
      </c>
      <c r="E219">
        <v>1363958.3333333333</v>
      </c>
      <c r="F219">
        <v>21809200</v>
      </c>
      <c r="G219">
        <v>25809200</v>
      </c>
      <c r="H219">
        <v>15.989638002138385</v>
      </c>
      <c r="I219">
        <v>8.010361997861615</v>
      </c>
      <c r="J219">
        <v>15</v>
      </c>
      <c r="K219" t="str">
        <v>SÍ</v>
      </c>
      <c r="L219">
        <v>16</v>
      </c>
      <c r="M219">
        <v>1349825</v>
      </c>
      <c r="N219">
        <v>14133</v>
      </c>
    </row>
    <row r="220">
      <c r="A220">
        <v>218</v>
      </c>
      <c r="B220" t="str">
        <v xml:space="preserve">LC2 - 24 - 6 </v>
      </c>
      <c r="C220" t="str">
        <v>DISPONIBLE</v>
      </c>
      <c r="D220" t="str">
        <v/>
      </c>
      <c r="E220">
        <v>0</v>
      </c>
      <c r="F220">
        <v>0</v>
      </c>
      <c r="G220">
        <v>0</v>
      </c>
      <c r="H220" t="str">
        <v/>
      </c>
      <c r="I220" t="str">
        <v/>
      </c>
      <c r="J220" t="str">
        <v/>
      </c>
      <c r="K220" t="str">
        <v/>
      </c>
      <c r="L220" t="str">
        <v/>
      </c>
      <c r="M220" t="str">
        <v/>
      </c>
      <c r="N220" t="str">
        <v/>
      </c>
    </row>
    <row r="221">
      <c r="A221">
        <v>219</v>
      </c>
      <c r="B221" t="str">
        <v xml:space="preserve">LC2 - 24 - 7 </v>
      </c>
      <c r="C221" t="str">
        <v>DISPONIBLE</v>
      </c>
      <c r="D221" t="str">
        <v/>
      </c>
      <c r="E221">
        <v>0</v>
      </c>
      <c r="F221">
        <v>0</v>
      </c>
      <c r="G221">
        <v>0</v>
      </c>
      <c r="H221" t="str">
        <v/>
      </c>
      <c r="I221" t="str">
        <v/>
      </c>
      <c r="J221" t="str">
        <v/>
      </c>
      <c r="K221" t="str">
        <v/>
      </c>
      <c r="L221" t="str">
        <v/>
      </c>
      <c r="M221" t="str">
        <v/>
      </c>
      <c r="N221" t="str">
        <v/>
      </c>
    </row>
    <row r="222">
      <c r="A222">
        <v>220</v>
      </c>
      <c r="B222" t="str">
        <v xml:space="preserve">LC2 - 25 - 1 </v>
      </c>
      <c r="C222" t="str">
        <v>VENDIDO</v>
      </c>
      <c r="D222">
        <v>24</v>
      </c>
      <c r="E222">
        <v>908250</v>
      </c>
      <c r="F222">
        <v>11807250</v>
      </c>
      <c r="G222">
        <v>15807250</v>
      </c>
      <c r="H222">
        <v>13</v>
      </c>
      <c r="I222">
        <v>11</v>
      </c>
      <c r="J222">
        <v>13</v>
      </c>
      <c r="K222" t="str">
        <v>NO</v>
      </c>
      <c r="L222" t="str">
        <v/>
      </c>
      <c r="M222">
        <v>0</v>
      </c>
      <c r="N222" t="str">
        <v/>
      </c>
    </row>
    <row r="223">
      <c r="A223">
        <v>221</v>
      </c>
      <c r="B223" t="str">
        <v xml:space="preserve">LC2 - 25 - 2 </v>
      </c>
      <c r="C223" t="str">
        <v>VENDIDO</v>
      </c>
      <c r="D223">
        <v>24</v>
      </c>
      <c r="E223">
        <v>1000000</v>
      </c>
      <c r="F223">
        <v>8000000</v>
      </c>
      <c r="G223">
        <v>12000000</v>
      </c>
      <c r="H223">
        <v>8</v>
      </c>
      <c r="I223">
        <v>16</v>
      </c>
      <c r="J223">
        <v>8</v>
      </c>
      <c r="K223" t="str">
        <v>NO</v>
      </c>
      <c r="L223" t="str">
        <v/>
      </c>
      <c r="M223">
        <v>0</v>
      </c>
      <c r="N223" t="str">
        <v/>
      </c>
    </row>
    <row r="224">
      <c r="A224">
        <v>222</v>
      </c>
      <c r="B224" t="str">
        <v xml:space="preserve">LC2 - 25 - 3 </v>
      </c>
      <c r="C224" t="str">
        <v>VENDIDO</v>
      </c>
      <c r="D224">
        <v>24</v>
      </c>
      <c r="E224">
        <v>916666.6666666666</v>
      </c>
      <c r="F224">
        <v>9000000</v>
      </c>
      <c r="G224">
        <v>15000000</v>
      </c>
      <c r="H224">
        <v>9.818181818181818</v>
      </c>
      <c r="I224">
        <v>14.181818181818182</v>
      </c>
      <c r="J224">
        <v>9</v>
      </c>
      <c r="K224" t="str">
        <v>SÍ</v>
      </c>
      <c r="L224">
        <v>10</v>
      </c>
      <c r="M224">
        <v>750000</v>
      </c>
      <c r="N224">
        <v>166667</v>
      </c>
    </row>
    <row r="225">
      <c r="A225">
        <v>223</v>
      </c>
      <c r="B225" t="str">
        <v xml:space="preserve">LC2 - 25 - 4 </v>
      </c>
      <c r="C225" t="str">
        <v>VENDIDO</v>
      </c>
      <c r="D225">
        <v>24</v>
      </c>
      <c r="E225">
        <v>916666.6666666666</v>
      </c>
      <c r="F225">
        <v>14000000</v>
      </c>
      <c r="G225">
        <v>20000000</v>
      </c>
      <c r="H225">
        <v>15.272727272727273</v>
      </c>
      <c r="I225">
        <v>8.727272727272727</v>
      </c>
      <c r="J225">
        <v>15</v>
      </c>
      <c r="K225" t="str">
        <v>SÍ</v>
      </c>
      <c r="L225">
        <v>16</v>
      </c>
      <c r="M225">
        <v>250000</v>
      </c>
      <c r="N225">
        <v>666667</v>
      </c>
    </row>
    <row r="226">
      <c r="A226">
        <v>224</v>
      </c>
      <c r="B226" t="str">
        <v xml:space="preserve">LC2 - 25 - 5 </v>
      </c>
      <c r="C226" t="str">
        <v>VENDIDO</v>
      </c>
      <c r="D226">
        <v>24</v>
      </c>
      <c r="E226">
        <v>1000000</v>
      </c>
      <c r="F226">
        <v>13000000</v>
      </c>
      <c r="G226">
        <v>17000000</v>
      </c>
      <c r="H226">
        <v>13</v>
      </c>
      <c r="I226">
        <v>11</v>
      </c>
      <c r="J226">
        <v>13</v>
      </c>
      <c r="K226" t="str">
        <v>NO</v>
      </c>
      <c r="L226" t="str">
        <v/>
      </c>
      <c r="M226">
        <v>0</v>
      </c>
      <c r="N226" t="str">
        <v/>
      </c>
    </row>
    <row r="227">
      <c r="A227">
        <v>225</v>
      </c>
      <c r="B227" t="str">
        <v xml:space="preserve">LC2 - 25 - 6 </v>
      </c>
      <c r="C227" t="str">
        <v>VENDIDO</v>
      </c>
      <c r="D227">
        <v>24</v>
      </c>
      <c r="E227">
        <v>1000000</v>
      </c>
      <c r="F227">
        <v>8490000</v>
      </c>
      <c r="G227">
        <v>12490000</v>
      </c>
      <c r="H227">
        <v>8.49</v>
      </c>
      <c r="I227">
        <v>15.51</v>
      </c>
      <c r="J227">
        <v>8</v>
      </c>
      <c r="K227" t="str">
        <v>SÍ</v>
      </c>
      <c r="L227">
        <v>9</v>
      </c>
      <c r="M227">
        <v>490000</v>
      </c>
      <c r="N227">
        <v>510000</v>
      </c>
    </row>
    <row r="228">
      <c r="A228">
        <v>226</v>
      </c>
      <c r="B228" t="str">
        <v xml:space="preserve">LC2 - 25 - 7 </v>
      </c>
      <c r="C228" t="str">
        <v>VENDIDO</v>
      </c>
      <c r="D228">
        <v>24</v>
      </c>
      <c r="E228">
        <v>1208333.3333333333</v>
      </c>
      <c r="F228">
        <v>27000000</v>
      </c>
      <c r="G228">
        <v>31000000</v>
      </c>
      <c r="H228">
        <v>22.344827586206897</v>
      </c>
      <c r="I228">
        <v>1.6551724137931032</v>
      </c>
      <c r="J228">
        <v>22</v>
      </c>
      <c r="K228" t="str">
        <v>SÍ</v>
      </c>
      <c r="L228">
        <v>23</v>
      </c>
      <c r="M228">
        <v>416667</v>
      </c>
      <c r="N228">
        <v>791666</v>
      </c>
    </row>
    <row r="229">
      <c r="A229">
        <v>227</v>
      </c>
      <c r="B229" t="str">
        <v xml:space="preserve">LC2 - 25 - 8 </v>
      </c>
      <c r="C229" t="str">
        <v>VENDIDO</v>
      </c>
      <c r="D229">
        <v>24</v>
      </c>
      <c r="E229">
        <v>1208333.3333333333</v>
      </c>
      <c r="F229">
        <v>21758100</v>
      </c>
      <c r="G229">
        <v>25758100</v>
      </c>
      <c r="H229">
        <v>18.006703448275864</v>
      </c>
      <c r="I229">
        <v>5.993296551724136</v>
      </c>
      <c r="J229">
        <v>18</v>
      </c>
      <c r="K229" t="str">
        <v>SÍ</v>
      </c>
      <c r="L229">
        <v>19</v>
      </c>
      <c r="M229">
        <v>8100</v>
      </c>
      <c r="N229">
        <v>1200233</v>
      </c>
    </row>
    <row r="230">
      <c r="A230">
        <v>228</v>
      </c>
      <c r="B230" t="str">
        <v xml:space="preserve">LC2 - 25 - 9 </v>
      </c>
      <c r="C230" t="str">
        <v>VENDIDO</v>
      </c>
      <c r="D230">
        <v>24</v>
      </c>
      <c r="E230">
        <v>1000000</v>
      </c>
      <c r="F230">
        <v>14000000</v>
      </c>
      <c r="G230">
        <v>18000000</v>
      </c>
      <c r="H230">
        <v>14</v>
      </c>
      <c r="I230">
        <v>10</v>
      </c>
      <c r="J230">
        <v>14</v>
      </c>
      <c r="K230" t="str">
        <v>NO</v>
      </c>
      <c r="L230" t="str">
        <v/>
      </c>
      <c r="M230">
        <v>0</v>
      </c>
      <c r="N230" t="str">
        <v/>
      </c>
    </row>
    <row r="231">
      <c r="A231">
        <v>229</v>
      </c>
      <c r="B231" t="str">
        <v xml:space="preserve">LC2 - 25 - 10 </v>
      </c>
      <c r="C231" t="str">
        <v>VENDIDO</v>
      </c>
      <c r="D231">
        <v>24</v>
      </c>
      <c r="E231">
        <v>1000000</v>
      </c>
      <c r="F231">
        <v>14000000</v>
      </c>
      <c r="G231">
        <v>18000000</v>
      </c>
      <c r="H231">
        <v>14</v>
      </c>
      <c r="I231">
        <v>10</v>
      </c>
      <c r="J231">
        <v>14</v>
      </c>
      <c r="K231" t="str">
        <v>NO</v>
      </c>
      <c r="L231" t="str">
        <v/>
      </c>
      <c r="M231">
        <v>0</v>
      </c>
      <c r="N231" t="str">
        <v/>
      </c>
    </row>
    <row r="232">
      <c r="A232">
        <v>230</v>
      </c>
      <c r="B232" t="str">
        <v xml:space="preserve">LC2 - 25 - 11 </v>
      </c>
      <c r="C232" t="str">
        <v>VENDIDO</v>
      </c>
      <c r="D232">
        <v>24</v>
      </c>
      <c r="E232">
        <v>900833.3333333334</v>
      </c>
      <c r="F232">
        <v>13515600</v>
      </c>
      <c r="G232">
        <v>19895600</v>
      </c>
      <c r="H232">
        <v>15.003441258094357</v>
      </c>
      <c r="I232">
        <v>8.996558741905643</v>
      </c>
      <c r="J232">
        <v>15</v>
      </c>
      <c r="K232" t="str">
        <v>SÍ</v>
      </c>
      <c r="L232">
        <v>16</v>
      </c>
      <c r="M232">
        <v>3100</v>
      </c>
      <c r="N232">
        <v>897733</v>
      </c>
    </row>
    <row r="233">
      <c r="A233">
        <v>231</v>
      </c>
      <c r="B233" t="str">
        <v xml:space="preserve">LC2 - 25 - 12 </v>
      </c>
      <c r="C233" t="str">
        <v>VENDIDO</v>
      </c>
      <c r="D233">
        <v>24</v>
      </c>
      <c r="E233">
        <v>1000000</v>
      </c>
      <c r="F233">
        <v>500000</v>
      </c>
      <c r="G233">
        <v>4500000</v>
      </c>
      <c r="H233">
        <v>0.5</v>
      </c>
      <c r="I233">
        <v>23.5</v>
      </c>
      <c r="J233">
        <v>0</v>
      </c>
      <c r="K233" t="str">
        <v>SÍ</v>
      </c>
      <c r="L233">
        <v>1</v>
      </c>
      <c r="M233">
        <v>500000</v>
      </c>
      <c r="N233">
        <v>500000</v>
      </c>
    </row>
    <row r="234">
      <c r="A234">
        <v>232</v>
      </c>
      <c r="B234" t="str">
        <v xml:space="preserve">LC2 - 25 - 13 </v>
      </c>
      <c r="C234" t="str">
        <v>VENDIDO</v>
      </c>
      <c r="D234">
        <v>24</v>
      </c>
      <c r="E234">
        <v>1000000</v>
      </c>
      <c r="F234">
        <v>8000000</v>
      </c>
      <c r="G234">
        <v>12000000</v>
      </c>
      <c r="H234">
        <v>8</v>
      </c>
      <c r="I234">
        <v>16</v>
      </c>
      <c r="J234">
        <v>8</v>
      </c>
      <c r="K234" t="str">
        <v>NO</v>
      </c>
      <c r="L234" t="str">
        <v/>
      </c>
      <c r="M234">
        <v>0</v>
      </c>
      <c r="N234" t="str">
        <v/>
      </c>
    </row>
    <row r="235">
      <c r="A235">
        <v>233</v>
      </c>
      <c r="B235" t="str">
        <v xml:space="preserve">LC2 - 25 - 14 </v>
      </c>
      <c r="C235" t="str">
        <v>VENDIDO</v>
      </c>
      <c r="D235" t="str">
        <v/>
      </c>
      <c r="E235">
        <v>0</v>
      </c>
      <c r="F235">
        <v>0</v>
      </c>
      <c r="G235">
        <v>0</v>
      </c>
      <c r="H235" t="str">
        <v/>
      </c>
      <c r="I235" t="str">
        <v/>
      </c>
      <c r="J235" t="str">
        <v/>
      </c>
      <c r="K235" t="str">
        <v/>
      </c>
      <c r="L235" t="str">
        <v/>
      </c>
      <c r="M235" t="str">
        <v/>
      </c>
      <c r="N235" t="str">
        <v/>
      </c>
    </row>
    <row r="236">
      <c r="A236">
        <v>234</v>
      </c>
      <c r="B236" t="str">
        <v xml:space="preserve">LC2 - 26 - 1 </v>
      </c>
      <c r="C236" t="str">
        <v>VENDIDO</v>
      </c>
      <c r="D236">
        <v>24</v>
      </c>
      <c r="E236">
        <v>1208333.3333333333</v>
      </c>
      <c r="F236">
        <v>18112000</v>
      </c>
      <c r="G236">
        <v>22112000</v>
      </c>
      <c r="H236">
        <v>14.989241379310347</v>
      </c>
      <c r="I236">
        <v>9.010758620689653</v>
      </c>
      <c r="J236">
        <v>14</v>
      </c>
      <c r="K236" t="str">
        <v>SÍ</v>
      </c>
      <c r="L236">
        <v>15</v>
      </c>
      <c r="M236">
        <v>1195333</v>
      </c>
      <c r="N236">
        <v>13000</v>
      </c>
    </row>
    <row r="237">
      <c r="A237">
        <v>235</v>
      </c>
      <c r="B237" t="str">
        <v xml:space="preserve">LC2 - 26 - 2 </v>
      </c>
      <c r="C237" t="str">
        <v>EN NEGOCIACIÓN</v>
      </c>
      <c r="D237" t="str">
        <v/>
      </c>
      <c r="E237" t="str">
        <v/>
      </c>
      <c r="F237">
        <v>0</v>
      </c>
      <c r="G237">
        <v>0</v>
      </c>
      <c r="H237" t="str">
        <v/>
      </c>
      <c r="I237" t="str">
        <v/>
      </c>
      <c r="J237" t="str">
        <v/>
      </c>
      <c r="K237" t="str">
        <v/>
      </c>
      <c r="L237" t="str">
        <v/>
      </c>
      <c r="M237" t="str">
        <v/>
      </c>
      <c r="N237" t="str">
        <v/>
      </c>
    </row>
    <row r="238">
      <c r="A238">
        <v>236</v>
      </c>
      <c r="B238" t="str">
        <v xml:space="preserve">LC2 - 26 - 3 </v>
      </c>
      <c r="C238" t="str">
        <v>VENDIDO</v>
      </c>
      <c r="D238">
        <v>24</v>
      </c>
      <c r="E238">
        <v>979166.6666666666</v>
      </c>
      <c r="F238">
        <v>13000000</v>
      </c>
      <c r="G238">
        <v>17500000</v>
      </c>
      <c r="H238">
        <v>13.276595744680852</v>
      </c>
      <c r="I238">
        <v>10.723404255319148</v>
      </c>
      <c r="J238">
        <v>13</v>
      </c>
      <c r="K238" t="str">
        <v>SÍ</v>
      </c>
      <c r="L238">
        <v>14</v>
      </c>
      <c r="M238">
        <v>270833</v>
      </c>
      <c r="N238">
        <v>708334</v>
      </c>
    </row>
    <row r="239">
      <c r="A239">
        <v>237</v>
      </c>
      <c r="B239" t="str">
        <v xml:space="preserve">LC2 - 26 - 4 </v>
      </c>
      <c r="C239" t="str">
        <v>VENDIDO</v>
      </c>
      <c r="D239">
        <v>24</v>
      </c>
      <c r="E239">
        <v>979166.6666666666</v>
      </c>
      <c r="F239">
        <v>6500000</v>
      </c>
      <c r="G239">
        <v>11000000</v>
      </c>
      <c r="H239">
        <v>6.638297872340426</v>
      </c>
      <c r="I239">
        <v>17.361702127659573</v>
      </c>
      <c r="J239">
        <v>6</v>
      </c>
      <c r="K239" t="str">
        <v>SÍ</v>
      </c>
      <c r="L239">
        <v>7</v>
      </c>
      <c r="M239">
        <v>625000</v>
      </c>
      <c r="N239">
        <v>354167</v>
      </c>
    </row>
    <row r="240">
      <c r="A240">
        <v>238</v>
      </c>
      <c r="B240" t="str">
        <v xml:space="preserve">LC2 - 26 - 5 </v>
      </c>
      <c r="C240" t="str">
        <v>VENDIDO</v>
      </c>
      <c r="D240">
        <v>24</v>
      </c>
      <c r="E240">
        <v>1000000</v>
      </c>
      <c r="F240">
        <v>10000000</v>
      </c>
      <c r="G240">
        <v>14000000</v>
      </c>
      <c r="H240">
        <v>10</v>
      </c>
      <c r="I240">
        <v>14</v>
      </c>
      <c r="J240">
        <v>10</v>
      </c>
      <c r="K240" t="str">
        <v>NO</v>
      </c>
      <c r="L240" t="str">
        <v/>
      </c>
      <c r="M240">
        <v>0</v>
      </c>
      <c r="N240" t="str">
        <v/>
      </c>
    </row>
    <row r="241">
      <c r="A241">
        <v>239</v>
      </c>
      <c r="B241" t="str">
        <v xml:space="preserve">LC2 - 26 - 6 </v>
      </c>
      <c r="C241" t="str">
        <v>VENDIDO</v>
      </c>
      <c r="D241">
        <v>24</v>
      </c>
      <c r="E241">
        <v>1570583.3333333333</v>
      </c>
      <c r="F241">
        <v>1570000</v>
      </c>
      <c r="G241">
        <v>5570000</v>
      </c>
      <c r="H241">
        <v>0.9996285881042076</v>
      </c>
      <c r="I241">
        <v>23.00037141189579</v>
      </c>
      <c r="J241">
        <v>0</v>
      </c>
      <c r="K241" t="str">
        <v>SÍ</v>
      </c>
      <c r="L241">
        <v>1</v>
      </c>
      <c r="M241">
        <v>1570000</v>
      </c>
      <c r="N241">
        <v>583</v>
      </c>
    </row>
    <row r="242">
      <c r="A242">
        <v>240</v>
      </c>
      <c r="B242" t="str">
        <v xml:space="preserve">LC2 - 26 - 7 </v>
      </c>
      <c r="C242" t="str">
        <v>VENDIDO</v>
      </c>
      <c r="D242">
        <v>24</v>
      </c>
      <c r="E242">
        <v>1804291.6666666667</v>
      </c>
      <c r="F242">
        <v>7216800</v>
      </c>
      <c r="G242">
        <v>9216800</v>
      </c>
      <c r="H242">
        <v>3.9997967808234995</v>
      </c>
      <c r="I242">
        <v>20.000203219176502</v>
      </c>
      <c r="J242">
        <v>3</v>
      </c>
      <c r="K242" t="str">
        <v>SÍ</v>
      </c>
      <c r="L242">
        <v>4</v>
      </c>
      <c r="M242">
        <v>1803925</v>
      </c>
      <c r="N242">
        <v>367</v>
      </c>
    </row>
    <row r="243">
      <c r="A243">
        <v>241</v>
      </c>
      <c r="B243" t="str">
        <v xml:space="preserve">LC2 - 26 - 8 </v>
      </c>
      <c r="C243" t="str">
        <v>VENDIDO</v>
      </c>
      <c r="D243">
        <v>1</v>
      </c>
      <c r="E243">
        <v>0</v>
      </c>
      <c r="F243">
        <v>0</v>
      </c>
      <c r="G243">
        <v>28000000</v>
      </c>
      <c r="H243" t="str">
        <v/>
      </c>
      <c r="I243" t="str">
        <v/>
      </c>
      <c r="J243" t="str">
        <v/>
      </c>
      <c r="K243" t="str">
        <v/>
      </c>
      <c r="L243" t="str">
        <v/>
      </c>
      <c r="M243" t="str">
        <v/>
      </c>
      <c r="N243" t="str">
        <v/>
      </c>
    </row>
    <row r="244">
      <c r="A244">
        <v>242</v>
      </c>
      <c r="B244" t="str">
        <v xml:space="preserve">LC2 - 26 - 9 </v>
      </c>
      <c r="C244" t="str">
        <v>VENDIDO</v>
      </c>
      <c r="D244">
        <v>24</v>
      </c>
      <c r="E244">
        <v>1000000</v>
      </c>
      <c r="F244">
        <v>24000000</v>
      </c>
      <c r="G244">
        <v>28000000</v>
      </c>
      <c r="H244">
        <v>24</v>
      </c>
      <c r="I244">
        <v>0</v>
      </c>
      <c r="J244">
        <v>24</v>
      </c>
      <c r="K244" t="str">
        <v>NO</v>
      </c>
      <c r="L244" t="str">
        <v/>
      </c>
      <c r="M244">
        <v>0</v>
      </c>
      <c r="N244" t="str">
        <v/>
      </c>
    </row>
    <row r="245">
      <c r="A245">
        <v>243</v>
      </c>
      <c r="B245" t="str">
        <v xml:space="preserve">LC2 - 26 - 10 </v>
      </c>
      <c r="C245" t="str">
        <v>VENDIDO</v>
      </c>
      <c r="D245">
        <v>24</v>
      </c>
      <c r="E245">
        <v>916666.6666666666</v>
      </c>
      <c r="F245">
        <v>5824400</v>
      </c>
      <c r="G245">
        <v>11824400</v>
      </c>
      <c r="H245">
        <v>6.353890909090909</v>
      </c>
      <c r="I245">
        <v>17.646109090909093</v>
      </c>
      <c r="J245">
        <v>6</v>
      </c>
      <c r="K245" t="str">
        <v>SÍ</v>
      </c>
      <c r="L245">
        <v>7</v>
      </c>
      <c r="M245">
        <v>324400</v>
      </c>
      <c r="N245">
        <v>592267</v>
      </c>
    </row>
    <row r="246">
      <c r="A246">
        <v>244</v>
      </c>
      <c r="B246" t="str">
        <v xml:space="preserve">LC2 - 26 - 11 </v>
      </c>
      <c r="C246" t="str">
        <v>VENDIDO</v>
      </c>
      <c r="D246">
        <v>24</v>
      </c>
      <c r="E246">
        <v>958400</v>
      </c>
      <c r="F246">
        <v>1916800</v>
      </c>
      <c r="G246">
        <v>6916800</v>
      </c>
      <c r="H246">
        <v>2</v>
      </c>
      <c r="I246">
        <v>22</v>
      </c>
      <c r="J246">
        <v>2</v>
      </c>
      <c r="K246" t="str">
        <v>NO</v>
      </c>
      <c r="L246" t="str">
        <v/>
      </c>
      <c r="M246">
        <v>0</v>
      </c>
      <c r="N246" t="str">
        <v/>
      </c>
    </row>
    <row r="247">
      <c r="A247">
        <v>245</v>
      </c>
      <c r="B247" t="str">
        <v xml:space="preserve">LC2 - 26 - 12 </v>
      </c>
      <c r="C247" t="str">
        <v>VENDIDO</v>
      </c>
      <c r="D247">
        <v>24</v>
      </c>
      <c r="E247">
        <v>1208333.3333333333</v>
      </c>
      <c r="F247">
        <v>3444300</v>
      </c>
      <c r="G247">
        <v>7444300</v>
      </c>
      <c r="H247">
        <v>2.850455172413793</v>
      </c>
      <c r="I247">
        <v>21.149544827586208</v>
      </c>
      <c r="J247">
        <v>2</v>
      </c>
      <c r="K247" t="str">
        <v>SÍ</v>
      </c>
      <c r="L247">
        <v>3</v>
      </c>
      <c r="M247">
        <v>1027633</v>
      </c>
      <c r="N247">
        <v>180700</v>
      </c>
    </row>
    <row r="248">
      <c r="A248">
        <v>246</v>
      </c>
      <c r="B248" t="str">
        <v xml:space="preserve">LC2 - 27 - 1 </v>
      </c>
      <c r="C248" t="str">
        <v>VENDIDO</v>
      </c>
      <c r="D248">
        <v>24</v>
      </c>
      <c r="E248">
        <v>1208333.3333333333</v>
      </c>
      <c r="F248">
        <v>7260000</v>
      </c>
      <c r="G248">
        <v>11260000</v>
      </c>
      <c r="H248">
        <v>6.008275862068966</v>
      </c>
      <c r="I248">
        <v>17.991724137931033</v>
      </c>
      <c r="J248">
        <v>6</v>
      </c>
      <c r="K248" t="str">
        <v>SÍ</v>
      </c>
      <c r="L248">
        <v>7</v>
      </c>
      <c r="M248">
        <v>10000</v>
      </c>
      <c r="N248">
        <v>1198333</v>
      </c>
    </row>
    <row r="249">
      <c r="A249">
        <v>247</v>
      </c>
      <c r="B249" t="str">
        <v xml:space="preserve">LC2 - 27 - 2 </v>
      </c>
      <c r="C249" t="str">
        <v>VENDIDO</v>
      </c>
      <c r="D249">
        <v>24</v>
      </c>
      <c r="E249">
        <v>1000000</v>
      </c>
      <c r="F249">
        <v>13200000</v>
      </c>
      <c r="G249">
        <v>17200000</v>
      </c>
      <c r="H249">
        <v>13.2</v>
      </c>
      <c r="I249">
        <v>10.8</v>
      </c>
      <c r="J249">
        <v>13</v>
      </c>
      <c r="K249" t="str">
        <v>SÍ</v>
      </c>
      <c r="L249">
        <v>14</v>
      </c>
      <c r="M249">
        <v>200000</v>
      </c>
      <c r="N249">
        <v>800000</v>
      </c>
    </row>
    <row r="250">
      <c r="A250">
        <v>248</v>
      </c>
      <c r="B250" t="str">
        <v xml:space="preserve">LC2 - 27 - 3 </v>
      </c>
      <c r="C250" t="str">
        <v>EN NEGOCIACIÓN</v>
      </c>
      <c r="D250" t="str">
        <v/>
      </c>
      <c r="E250">
        <v>0</v>
      </c>
      <c r="F250">
        <v>0</v>
      </c>
      <c r="G250">
        <v>0</v>
      </c>
      <c r="H250" t="str">
        <v/>
      </c>
      <c r="I250" t="str">
        <v/>
      </c>
      <c r="J250" t="str">
        <v/>
      </c>
      <c r="K250" t="str">
        <v/>
      </c>
      <c r="L250" t="str">
        <v/>
      </c>
      <c r="M250" t="str">
        <v/>
      </c>
      <c r="N250" t="str">
        <v/>
      </c>
    </row>
    <row r="251">
      <c r="A251">
        <v>249</v>
      </c>
      <c r="B251" t="str">
        <v xml:space="preserve">LC2 - 27 - 4 </v>
      </c>
      <c r="C251" t="str">
        <v>VENDIDO</v>
      </c>
      <c r="D251">
        <v>24</v>
      </c>
      <c r="E251">
        <v>1125000</v>
      </c>
      <c r="F251">
        <v>0</v>
      </c>
      <c r="G251">
        <v>1000000</v>
      </c>
      <c r="H251">
        <v>0</v>
      </c>
      <c r="I251">
        <v>24</v>
      </c>
      <c r="J251">
        <v>0</v>
      </c>
      <c r="K251" t="str">
        <v>NO</v>
      </c>
      <c r="L251" t="str">
        <v/>
      </c>
      <c r="M251">
        <v>0</v>
      </c>
      <c r="N251" t="str">
        <v/>
      </c>
    </row>
    <row r="252">
      <c r="A252">
        <v>250</v>
      </c>
      <c r="B252" t="str">
        <v xml:space="preserve">LC2 - 27 - 5 </v>
      </c>
      <c r="C252" t="str">
        <v>VENDIDO</v>
      </c>
      <c r="D252">
        <v>24</v>
      </c>
      <c r="E252">
        <v>1000000</v>
      </c>
      <c r="F252">
        <v>1000000</v>
      </c>
      <c r="G252">
        <v>5000000</v>
      </c>
      <c r="H252">
        <v>1</v>
      </c>
      <c r="I252">
        <v>23</v>
      </c>
      <c r="J252">
        <v>1</v>
      </c>
      <c r="K252" t="str">
        <v>NO</v>
      </c>
      <c r="L252" t="str">
        <v/>
      </c>
      <c r="M252">
        <v>0</v>
      </c>
      <c r="N252" t="str">
        <v/>
      </c>
    </row>
    <row r="253">
      <c r="A253">
        <v>251</v>
      </c>
      <c r="B253" t="str">
        <v xml:space="preserve">LC2 - 27 - 6 </v>
      </c>
      <c r="C253" t="str">
        <v>VENDIDO</v>
      </c>
      <c r="D253">
        <v>24</v>
      </c>
      <c r="E253">
        <v>1385416.6666666667</v>
      </c>
      <c r="F253">
        <v>26400000</v>
      </c>
      <c r="G253">
        <v>30400000</v>
      </c>
      <c r="H253">
        <v>19.05563909774436</v>
      </c>
      <c r="I253">
        <v>4.944360902255639</v>
      </c>
      <c r="J253">
        <v>19</v>
      </c>
      <c r="K253" t="str">
        <v>SÍ</v>
      </c>
      <c r="L253">
        <v>20</v>
      </c>
      <c r="M253">
        <v>77083</v>
      </c>
      <c r="N253">
        <v>1308334</v>
      </c>
    </row>
    <row r="254">
      <c r="A254">
        <v>252</v>
      </c>
      <c r="B254" t="str">
        <v xml:space="preserve">LC2 - 27 - 7 </v>
      </c>
      <c r="C254" t="str">
        <v>VENDIDO</v>
      </c>
      <c r="D254">
        <v>24</v>
      </c>
      <c r="E254">
        <v>1416666.6666666667</v>
      </c>
      <c r="F254">
        <v>8490700</v>
      </c>
      <c r="G254">
        <v>12490700</v>
      </c>
      <c r="H254">
        <v>5.9934352941176465</v>
      </c>
      <c r="I254">
        <v>18.006564705882354</v>
      </c>
      <c r="J254">
        <v>5</v>
      </c>
      <c r="K254" t="str">
        <v>SÍ</v>
      </c>
      <c r="L254">
        <v>6</v>
      </c>
      <c r="M254">
        <v>1407367</v>
      </c>
      <c r="N254">
        <v>9300</v>
      </c>
    </row>
    <row r="255">
      <c r="A255">
        <v>253</v>
      </c>
      <c r="B255" t="str">
        <v xml:space="preserve">LC2 - 27 - 8 </v>
      </c>
      <c r="C255" t="str">
        <v>VENDIDO</v>
      </c>
      <c r="D255">
        <v>1</v>
      </c>
      <c r="E255">
        <v>0</v>
      </c>
      <c r="F255">
        <v>0</v>
      </c>
      <c r="G255">
        <v>28000000</v>
      </c>
      <c r="H255" t="str">
        <v/>
      </c>
      <c r="I255" t="str">
        <v/>
      </c>
      <c r="J255" t="str">
        <v/>
      </c>
      <c r="K255" t="str">
        <v/>
      </c>
      <c r="L255" t="str">
        <v/>
      </c>
      <c r="M255" t="str">
        <v/>
      </c>
      <c r="N255" t="str">
        <v/>
      </c>
    </row>
    <row r="256">
      <c r="A256">
        <v>254</v>
      </c>
      <c r="B256" t="str">
        <v xml:space="preserve">LC2 - 27 - 9 </v>
      </c>
      <c r="C256" t="str">
        <v>VENDIDO</v>
      </c>
      <c r="D256">
        <v>24</v>
      </c>
      <c r="E256">
        <v>1000000</v>
      </c>
      <c r="F256">
        <v>4000000</v>
      </c>
      <c r="G256">
        <v>8000000</v>
      </c>
      <c r="H256">
        <v>4</v>
      </c>
      <c r="I256">
        <v>20</v>
      </c>
      <c r="J256">
        <v>4</v>
      </c>
      <c r="K256" t="str">
        <v>NO</v>
      </c>
      <c r="L256" t="str">
        <v/>
      </c>
      <c r="M256">
        <v>0</v>
      </c>
      <c r="N256" t="str">
        <v/>
      </c>
    </row>
    <row r="257">
      <c r="A257">
        <v>255</v>
      </c>
      <c r="B257" t="str">
        <v xml:space="preserve">LC2 - 27 - 10 Y 11 </v>
      </c>
      <c r="C257" t="str">
        <v>VENDIDO</v>
      </c>
      <c r="D257">
        <v>24</v>
      </c>
      <c r="E257">
        <v>2000000</v>
      </c>
      <c r="F257">
        <v>28000000</v>
      </c>
      <c r="G257">
        <v>36000000</v>
      </c>
      <c r="H257">
        <v>14</v>
      </c>
      <c r="I257">
        <v>10</v>
      </c>
      <c r="J257">
        <v>14</v>
      </c>
      <c r="K257" t="str">
        <v>NO</v>
      </c>
      <c r="L257" t="str">
        <v/>
      </c>
      <c r="M257">
        <v>0</v>
      </c>
      <c r="N257" t="str">
        <v/>
      </c>
    </row>
    <row r="258">
      <c r="A258">
        <v>256</v>
      </c>
      <c r="B258" t="str">
        <v xml:space="preserve">LC2 - 27 - 12 </v>
      </c>
      <c r="C258" t="str">
        <v>VENDIDO</v>
      </c>
      <c r="D258" t="str">
        <v/>
      </c>
      <c r="E258">
        <v>0</v>
      </c>
      <c r="F258">
        <v>3627000</v>
      </c>
      <c r="G258">
        <v>7627000</v>
      </c>
      <c r="H258" t="str">
        <v/>
      </c>
      <c r="I258" t="str">
        <v/>
      </c>
      <c r="J258" t="str">
        <v/>
      </c>
      <c r="K258" t="str">
        <v/>
      </c>
      <c r="L258" t="str">
        <v/>
      </c>
      <c r="M258" t="str">
        <v/>
      </c>
      <c r="N258" t="str">
        <v/>
      </c>
    </row>
    <row r="259">
      <c r="A259">
        <v>257</v>
      </c>
      <c r="B259" t="str">
        <v xml:space="preserve">LC2 - 28 - 1 </v>
      </c>
      <c r="C259" t="str">
        <v>VENDIDO</v>
      </c>
      <c r="D259">
        <v>36</v>
      </c>
      <c r="E259">
        <v>993750</v>
      </c>
      <c r="F259">
        <v>5962500</v>
      </c>
      <c r="G259">
        <v>9962500</v>
      </c>
      <c r="H259">
        <v>6</v>
      </c>
      <c r="I259">
        <v>30</v>
      </c>
      <c r="J259">
        <v>6</v>
      </c>
      <c r="K259" t="str">
        <v>NO</v>
      </c>
      <c r="L259" t="str">
        <v/>
      </c>
      <c r="M259">
        <v>0</v>
      </c>
      <c r="N259" t="str">
        <v/>
      </c>
    </row>
    <row r="260">
      <c r="A260">
        <v>258</v>
      </c>
      <c r="B260" t="str">
        <v xml:space="preserve">LC2 - 28 - 2 </v>
      </c>
      <c r="C260" t="str">
        <v>VENDIDO</v>
      </c>
      <c r="D260">
        <v>24</v>
      </c>
      <c r="E260">
        <v>1208300</v>
      </c>
      <c r="F260">
        <v>0</v>
      </c>
      <c r="G260">
        <v>4000000</v>
      </c>
      <c r="H260">
        <v>0</v>
      </c>
      <c r="I260">
        <v>24</v>
      </c>
      <c r="J260">
        <v>0</v>
      </c>
      <c r="K260" t="str">
        <v>NO</v>
      </c>
      <c r="L260" t="str">
        <v/>
      </c>
      <c r="M260">
        <v>0</v>
      </c>
      <c r="N260" t="str">
        <v/>
      </c>
    </row>
    <row r="261">
      <c r="A261">
        <v>259</v>
      </c>
      <c r="B261" t="str">
        <v xml:space="preserve">LC2 - 28 - 3 </v>
      </c>
      <c r="C261" t="str">
        <v>VENDIDO</v>
      </c>
      <c r="D261">
        <v>1</v>
      </c>
      <c r="E261">
        <v>0</v>
      </c>
      <c r="F261">
        <v>0</v>
      </c>
      <c r="G261">
        <v>33000000</v>
      </c>
      <c r="H261" t="str">
        <v/>
      </c>
      <c r="I261" t="str">
        <v/>
      </c>
      <c r="J261" t="str">
        <v/>
      </c>
      <c r="K261" t="str">
        <v/>
      </c>
      <c r="L261" t="str">
        <v/>
      </c>
      <c r="M261" t="str">
        <v/>
      </c>
      <c r="N261" t="str">
        <v/>
      </c>
    </row>
    <row r="262">
      <c r="A262">
        <v>260</v>
      </c>
      <c r="B262" t="str">
        <v xml:space="preserve">LC2 - 28 - 4 </v>
      </c>
      <c r="C262" t="str">
        <v>VENDIDO</v>
      </c>
      <c r="D262">
        <v>24</v>
      </c>
      <c r="E262">
        <v>958333.3333333334</v>
      </c>
      <c r="F262">
        <v>6706000</v>
      </c>
      <c r="G262">
        <v>11706000</v>
      </c>
      <c r="H262">
        <v>6.997565217391304</v>
      </c>
      <c r="I262">
        <v>17.002434782608695</v>
      </c>
      <c r="J262">
        <v>6</v>
      </c>
      <c r="K262" t="str">
        <v>SÍ</v>
      </c>
      <c r="L262">
        <v>7</v>
      </c>
      <c r="M262">
        <v>956000</v>
      </c>
      <c r="N262">
        <v>2333</v>
      </c>
    </row>
    <row r="263">
      <c r="A263">
        <v>261</v>
      </c>
      <c r="B263" t="str">
        <v xml:space="preserve">LC2 - 28 - 5 </v>
      </c>
      <c r="C263" t="str">
        <v>VENDIDO</v>
      </c>
      <c r="D263">
        <v>24</v>
      </c>
      <c r="E263">
        <v>1000000</v>
      </c>
      <c r="F263">
        <v>15000000</v>
      </c>
      <c r="G263">
        <v>19000000</v>
      </c>
      <c r="H263">
        <v>15</v>
      </c>
      <c r="I263">
        <v>9</v>
      </c>
      <c r="J263">
        <v>15</v>
      </c>
      <c r="K263" t="str">
        <v>NO</v>
      </c>
      <c r="L263" t="str">
        <v/>
      </c>
      <c r="M263">
        <v>0</v>
      </c>
      <c r="N263" t="str">
        <v/>
      </c>
    </row>
    <row r="264">
      <c r="A264">
        <v>262</v>
      </c>
      <c r="B264" t="str">
        <v>LC2 - 28 - 6</v>
      </c>
      <c r="C264" t="str">
        <v xml:space="preserve">CEDIDO EN FORMA DE PAGO </v>
      </c>
      <c r="D264" t="str">
        <v/>
      </c>
      <c r="E264">
        <v>0</v>
      </c>
      <c r="F264">
        <v>0</v>
      </c>
      <c r="G264">
        <v>0</v>
      </c>
      <c r="H264" t="str">
        <v/>
      </c>
      <c r="I264" t="str">
        <v/>
      </c>
      <c r="J264" t="str">
        <v/>
      </c>
      <c r="K264" t="str">
        <v/>
      </c>
      <c r="L264" t="str">
        <v/>
      </c>
      <c r="M264" t="str">
        <v/>
      </c>
      <c r="N264" t="str">
        <v/>
      </c>
    </row>
    <row r="265">
      <c r="A265">
        <v>263</v>
      </c>
      <c r="B265" t="str">
        <v xml:space="preserve">LC2 - 28 - 7 </v>
      </c>
      <c r="C265" t="str">
        <v>VENDIDO</v>
      </c>
      <c r="D265">
        <v>24</v>
      </c>
      <c r="E265">
        <v>1208333.3333333333</v>
      </c>
      <c r="F265">
        <v>0</v>
      </c>
      <c r="G265">
        <v>4000000</v>
      </c>
      <c r="H265">
        <v>0</v>
      </c>
      <c r="I265">
        <v>24</v>
      </c>
      <c r="J265">
        <v>0</v>
      </c>
      <c r="K265" t="str">
        <v>NO</v>
      </c>
      <c r="L265" t="str">
        <v/>
      </c>
      <c r="M265">
        <v>0</v>
      </c>
      <c r="N265" t="str">
        <v/>
      </c>
    </row>
    <row r="266">
      <c r="A266">
        <v>264</v>
      </c>
      <c r="B266" t="str">
        <v xml:space="preserve">LC2 - 28 - 8 </v>
      </c>
      <c r="C266" t="str">
        <v>VENDIDO</v>
      </c>
      <c r="D266">
        <v>24</v>
      </c>
      <c r="E266">
        <v>1000000</v>
      </c>
      <c r="F266">
        <v>14208300</v>
      </c>
      <c r="G266">
        <v>18208300</v>
      </c>
      <c r="H266">
        <v>14.2083</v>
      </c>
      <c r="I266">
        <v>9.7917</v>
      </c>
      <c r="J266">
        <v>14</v>
      </c>
      <c r="K266" t="str">
        <v>SÍ</v>
      </c>
      <c r="L266">
        <v>15</v>
      </c>
      <c r="M266">
        <v>208300</v>
      </c>
      <c r="N266">
        <v>791700</v>
      </c>
    </row>
    <row r="267">
      <c r="A267">
        <v>265</v>
      </c>
      <c r="B267" t="str">
        <v xml:space="preserve">LC2 - 28 - 9 Y 10 </v>
      </c>
      <c r="C267" t="str">
        <v>VENDIDO</v>
      </c>
      <c r="D267">
        <v>24</v>
      </c>
      <c r="E267">
        <v>2000000</v>
      </c>
      <c r="F267">
        <v>26000000</v>
      </c>
      <c r="G267">
        <v>34000000</v>
      </c>
      <c r="H267">
        <v>13</v>
      </c>
      <c r="I267">
        <v>11</v>
      </c>
      <c r="J267">
        <v>13</v>
      </c>
      <c r="K267" t="str">
        <v>NO</v>
      </c>
      <c r="L267" t="str">
        <v/>
      </c>
      <c r="M267">
        <v>0</v>
      </c>
      <c r="N267" t="str">
        <v/>
      </c>
    </row>
    <row r="268">
      <c r="A268">
        <v>266</v>
      </c>
      <c r="B268" t="str">
        <v xml:space="preserve">LC2 - 28 - 11 </v>
      </c>
      <c r="C268" t="str">
        <v>VENDIDO</v>
      </c>
      <c r="D268">
        <v>24</v>
      </c>
      <c r="E268">
        <v>1000000</v>
      </c>
      <c r="F268">
        <v>15000000</v>
      </c>
      <c r="G268">
        <v>19000000</v>
      </c>
      <c r="H268">
        <v>15</v>
      </c>
      <c r="I268">
        <v>9</v>
      </c>
      <c r="J268">
        <v>15</v>
      </c>
      <c r="K268" t="str">
        <v>NO</v>
      </c>
      <c r="L268" t="str">
        <v/>
      </c>
      <c r="M268">
        <v>0</v>
      </c>
      <c r="N268" t="str">
        <v/>
      </c>
    </row>
    <row r="269">
      <c r="A269">
        <v>267</v>
      </c>
      <c r="B269" t="str">
        <v xml:space="preserve">LC2 - 28 - 12 </v>
      </c>
      <c r="C269" t="str">
        <v>VENDIDO</v>
      </c>
      <c r="D269">
        <v>24</v>
      </c>
      <c r="E269">
        <v>1582500</v>
      </c>
      <c r="F269">
        <v>12660000</v>
      </c>
      <c r="G269">
        <v>16660000</v>
      </c>
      <c r="H269">
        <v>8</v>
      </c>
      <c r="I269">
        <v>16</v>
      </c>
      <c r="J269">
        <v>8</v>
      </c>
      <c r="K269" t="str">
        <v>NO</v>
      </c>
      <c r="L269" t="str">
        <v/>
      </c>
      <c r="M269">
        <v>0</v>
      </c>
      <c r="N269" t="str">
        <v/>
      </c>
    </row>
    <row r="270">
      <c r="A270">
        <v>268</v>
      </c>
      <c r="B270" t="str">
        <v xml:space="preserve">LC2 - 29 - 1 </v>
      </c>
      <c r="C270" t="str">
        <v>DISPONIBLE</v>
      </c>
      <c r="D270" t="str">
        <v/>
      </c>
      <c r="E270">
        <v>0</v>
      </c>
      <c r="F270">
        <v>0</v>
      </c>
      <c r="G270">
        <v>0</v>
      </c>
      <c r="H270" t="str">
        <v/>
      </c>
      <c r="I270" t="str">
        <v/>
      </c>
      <c r="J270" t="str">
        <v/>
      </c>
      <c r="K270" t="str">
        <v/>
      </c>
      <c r="L270" t="str">
        <v/>
      </c>
      <c r="M270" t="str">
        <v/>
      </c>
      <c r="N270" t="str">
        <v/>
      </c>
    </row>
    <row r="271">
      <c r="A271">
        <v>269</v>
      </c>
      <c r="B271" t="str">
        <v xml:space="preserve">LC2 - 29 - 2 </v>
      </c>
      <c r="C271" t="str">
        <v>VENDIDO</v>
      </c>
      <c r="D271">
        <v>6</v>
      </c>
      <c r="E271">
        <v>1166666.6666666667</v>
      </c>
      <c r="F271">
        <v>4000000</v>
      </c>
      <c r="G271">
        <v>24000000</v>
      </c>
      <c r="H271">
        <v>3.4285714285714284</v>
      </c>
      <c r="I271">
        <v>2.5714285714285716</v>
      </c>
      <c r="J271">
        <v>3</v>
      </c>
      <c r="K271" t="str">
        <v>SÍ</v>
      </c>
      <c r="L271">
        <v>4</v>
      </c>
      <c r="M271">
        <v>500000</v>
      </c>
      <c r="N271">
        <v>666667</v>
      </c>
    </row>
    <row r="272">
      <c r="A272">
        <v>270</v>
      </c>
      <c r="B272" t="str">
        <v xml:space="preserve">LC2 - 29 - 3 </v>
      </c>
      <c r="C272" t="str">
        <v>VENDIDO</v>
      </c>
      <c r="D272">
        <v>30</v>
      </c>
      <c r="E272">
        <v>800000</v>
      </c>
      <c r="F272">
        <v>4000000</v>
      </c>
      <c r="G272">
        <v>8000000</v>
      </c>
      <c r="H272">
        <v>5</v>
      </c>
      <c r="I272">
        <v>25</v>
      </c>
      <c r="J272">
        <v>5</v>
      </c>
      <c r="K272" t="str">
        <v>NO</v>
      </c>
      <c r="L272" t="str">
        <v/>
      </c>
      <c r="M272">
        <v>0</v>
      </c>
      <c r="N272" t="str">
        <v/>
      </c>
    </row>
    <row r="273">
      <c r="A273">
        <v>271</v>
      </c>
      <c r="B273" t="str">
        <v xml:space="preserve">LC2 - 29 - 4 </v>
      </c>
      <c r="C273" t="str">
        <v>VENDIDO</v>
      </c>
      <c r="D273">
        <v>24</v>
      </c>
      <c r="E273">
        <v>958300</v>
      </c>
      <c r="F273">
        <v>4781700</v>
      </c>
      <c r="G273">
        <v>9781700</v>
      </c>
      <c r="H273">
        <v>4.989773557341125</v>
      </c>
      <c r="I273">
        <v>19.010226442658876</v>
      </c>
      <c r="J273">
        <v>4</v>
      </c>
      <c r="K273" t="str">
        <v>SÍ</v>
      </c>
      <c r="L273">
        <v>5</v>
      </c>
      <c r="M273">
        <v>948500</v>
      </c>
      <c r="N273">
        <v>9800</v>
      </c>
    </row>
    <row r="274">
      <c r="A274">
        <v>272</v>
      </c>
      <c r="B274" t="str">
        <v xml:space="preserve">LC2 - 29 - 5 </v>
      </c>
      <c r="C274" t="str">
        <v>VENDIDO</v>
      </c>
      <c r="D274" t="str">
        <v/>
      </c>
      <c r="E274" t="str">
        <v xml:space="preserve">  </v>
      </c>
      <c r="F274">
        <v>0</v>
      </c>
      <c r="G274">
        <v>26000000</v>
      </c>
      <c r="H274" t="str">
        <v/>
      </c>
      <c r="I274" t="str">
        <v/>
      </c>
      <c r="J274" t="str">
        <v/>
      </c>
      <c r="K274" t="str">
        <v/>
      </c>
      <c r="L274" t="str">
        <v/>
      </c>
      <c r="M274" t="str">
        <v/>
      </c>
      <c r="N274" t="str">
        <v/>
      </c>
    </row>
    <row r="275">
      <c r="A275">
        <v>273</v>
      </c>
      <c r="B275" t="str">
        <v xml:space="preserve">LC2 - 29 - 6 </v>
      </c>
      <c r="C275" t="str">
        <v>VENDIDO</v>
      </c>
      <c r="D275">
        <v>24</v>
      </c>
      <c r="E275">
        <v>1000000</v>
      </c>
      <c r="F275">
        <v>6000000</v>
      </c>
      <c r="G275">
        <v>10000000</v>
      </c>
      <c r="H275">
        <v>6</v>
      </c>
      <c r="I275">
        <v>18</v>
      </c>
      <c r="J275">
        <v>6</v>
      </c>
      <c r="K275" t="str">
        <v>NO</v>
      </c>
      <c r="L275" t="str">
        <v/>
      </c>
      <c r="M275">
        <v>0</v>
      </c>
      <c r="N275" t="str">
        <v/>
      </c>
    </row>
    <row r="276">
      <c r="A276">
        <v>274</v>
      </c>
      <c r="B276" t="str">
        <v xml:space="preserve">LC2 - 29 - 7 </v>
      </c>
      <c r="C276" t="str">
        <v xml:space="preserve">CEDIDO EN FORMA DE PAGO </v>
      </c>
      <c r="D276" t="str">
        <v/>
      </c>
      <c r="E276">
        <v>0</v>
      </c>
      <c r="F276">
        <v>0</v>
      </c>
      <c r="G276">
        <v>0</v>
      </c>
      <c r="H276" t="str">
        <v/>
      </c>
      <c r="I276" t="str">
        <v/>
      </c>
      <c r="J276" t="str">
        <v/>
      </c>
      <c r="K276" t="str">
        <v/>
      </c>
      <c r="L276" t="str">
        <v/>
      </c>
      <c r="M276" t="str">
        <v/>
      </c>
      <c r="N276" t="str">
        <v/>
      </c>
    </row>
    <row r="277">
      <c r="A277">
        <v>275</v>
      </c>
      <c r="B277" t="str">
        <v xml:space="preserve">LC2 - 29 - 8 </v>
      </c>
      <c r="C277" t="str">
        <v>VENDIDO</v>
      </c>
      <c r="D277">
        <v>24</v>
      </c>
      <c r="E277">
        <v>1208333.3333333333</v>
      </c>
      <c r="F277">
        <v>19332500</v>
      </c>
      <c r="G277">
        <v>23332500</v>
      </c>
      <c r="H277">
        <v>15.999310344827586</v>
      </c>
      <c r="I277">
        <v>8.000689655172414</v>
      </c>
      <c r="J277">
        <v>15</v>
      </c>
      <c r="K277" t="str">
        <v>SÍ</v>
      </c>
      <c r="L277">
        <v>16</v>
      </c>
      <c r="M277">
        <v>1207500</v>
      </c>
      <c r="N277">
        <v>833</v>
      </c>
    </row>
    <row r="278">
      <c r="A278">
        <v>276</v>
      </c>
      <c r="B278" t="str">
        <v xml:space="preserve">LC2 - 29 - 9 </v>
      </c>
      <c r="C278" t="str">
        <v>VENDIDO</v>
      </c>
      <c r="D278">
        <v>24</v>
      </c>
      <c r="E278">
        <v>1000000</v>
      </c>
      <c r="F278">
        <v>13000000</v>
      </c>
      <c r="G278">
        <v>17000000</v>
      </c>
      <c r="H278">
        <v>13</v>
      </c>
      <c r="I278">
        <v>11</v>
      </c>
      <c r="J278">
        <v>13</v>
      </c>
      <c r="K278" t="str">
        <v>NO</v>
      </c>
      <c r="L278" t="str">
        <v/>
      </c>
      <c r="M278">
        <v>0</v>
      </c>
      <c r="N278" t="str">
        <v/>
      </c>
    </row>
    <row r="279">
      <c r="A279">
        <v>277</v>
      </c>
      <c r="B279" t="str">
        <v xml:space="preserve">LC2 - 29 - 10 </v>
      </c>
      <c r="C279" t="str">
        <v>VENDIDO</v>
      </c>
      <c r="D279" t="str">
        <v/>
      </c>
      <c r="E279">
        <v>0</v>
      </c>
      <c r="F279">
        <v>0</v>
      </c>
      <c r="G279">
        <v>0</v>
      </c>
      <c r="H279" t="str">
        <v/>
      </c>
      <c r="I279" t="str">
        <v/>
      </c>
      <c r="J279" t="str">
        <v/>
      </c>
      <c r="K279" t="str">
        <v/>
      </c>
      <c r="L279" t="str">
        <v/>
      </c>
      <c r="M279" t="str">
        <v/>
      </c>
      <c r="N279" t="str">
        <v/>
      </c>
    </row>
    <row r="280">
      <c r="A280">
        <v>278</v>
      </c>
      <c r="B280" t="str">
        <v xml:space="preserve">LC2 - 29 - 11 </v>
      </c>
      <c r="C280" t="str">
        <v>VENDIDO</v>
      </c>
      <c r="D280">
        <v>24</v>
      </c>
      <c r="E280">
        <v>1000000</v>
      </c>
      <c r="F280">
        <v>3000000</v>
      </c>
      <c r="G280">
        <v>7000000</v>
      </c>
      <c r="H280">
        <v>3</v>
      </c>
      <c r="I280">
        <v>21</v>
      </c>
      <c r="J280">
        <v>3</v>
      </c>
      <c r="K280" t="str">
        <v>NO</v>
      </c>
      <c r="L280" t="str">
        <v/>
      </c>
      <c r="M280">
        <v>0</v>
      </c>
      <c r="N280" t="str">
        <v/>
      </c>
    </row>
    <row r="281">
      <c r="A281">
        <v>279</v>
      </c>
      <c r="B281" t="str">
        <v xml:space="preserve">LC2 - 29 - 12 </v>
      </c>
      <c r="C281" t="str">
        <v>VENDIDO</v>
      </c>
      <c r="D281">
        <v>24</v>
      </c>
      <c r="E281">
        <v>979166.6666666666</v>
      </c>
      <c r="F281">
        <v>13708800</v>
      </c>
      <c r="G281">
        <v>18208800</v>
      </c>
      <c r="H281">
        <v>14.000476595744681</v>
      </c>
      <c r="I281">
        <v>9.999523404255319</v>
      </c>
      <c r="J281">
        <v>14</v>
      </c>
      <c r="K281" t="str">
        <v>SÍ</v>
      </c>
      <c r="L281">
        <v>15</v>
      </c>
      <c r="M281">
        <v>467</v>
      </c>
      <c r="N281">
        <v>978700</v>
      </c>
    </row>
    <row r="282">
      <c r="A282">
        <v>280</v>
      </c>
      <c r="B282" t="str">
        <v>LC2 - 29 - 13 Y 14</v>
      </c>
      <c r="C282" t="str">
        <v>VENDIDO</v>
      </c>
      <c r="D282">
        <v>24</v>
      </c>
      <c r="E282">
        <v>1346500</v>
      </c>
      <c r="F282">
        <v>29375000</v>
      </c>
      <c r="G282">
        <v>29375000</v>
      </c>
      <c r="H282">
        <v>21.81581878945414</v>
      </c>
      <c r="I282">
        <v>2.1841812105458587</v>
      </c>
      <c r="J282">
        <v>21</v>
      </c>
      <c r="K282" t="str">
        <v>SÍ</v>
      </c>
      <c r="L282">
        <v>22</v>
      </c>
      <c r="M282">
        <v>1098500</v>
      </c>
      <c r="N282">
        <v>248000</v>
      </c>
    </row>
    <row r="283">
      <c r="A283">
        <v>281</v>
      </c>
      <c r="B283" t="str">
        <v>LC2 - 30 - 1</v>
      </c>
      <c r="C283" t="str">
        <v>VENDIDO</v>
      </c>
      <c r="D283">
        <v>24</v>
      </c>
      <c r="E283">
        <v>1208333.3333333333</v>
      </c>
      <c r="F283">
        <v>27648000</v>
      </c>
      <c r="G283">
        <v>31648000</v>
      </c>
      <c r="H283">
        <v>22.881103448275862</v>
      </c>
      <c r="I283">
        <v>1.1188965517241378</v>
      </c>
      <c r="J283">
        <v>22</v>
      </c>
      <c r="K283" t="str">
        <v>SÍ</v>
      </c>
      <c r="L283">
        <v>23</v>
      </c>
      <c r="M283">
        <v>1064667</v>
      </c>
      <c r="N283">
        <v>143666</v>
      </c>
    </row>
    <row r="284">
      <c r="A284">
        <v>282</v>
      </c>
      <c r="B284" t="str">
        <v xml:space="preserve">LC2 - 30 - 2 </v>
      </c>
      <c r="C284" t="str">
        <v>VENDIDO</v>
      </c>
      <c r="D284">
        <v>24</v>
      </c>
      <c r="E284">
        <v>1000000</v>
      </c>
      <c r="F284">
        <v>9000000</v>
      </c>
      <c r="G284">
        <v>13000000</v>
      </c>
      <c r="H284">
        <v>9</v>
      </c>
      <c r="I284">
        <v>15</v>
      </c>
      <c r="J284">
        <v>9</v>
      </c>
      <c r="K284" t="str">
        <v>NO</v>
      </c>
      <c r="L284" t="str">
        <v/>
      </c>
      <c r="M284">
        <v>0</v>
      </c>
      <c r="N284" t="str">
        <v/>
      </c>
    </row>
    <row r="285">
      <c r="A285">
        <v>283</v>
      </c>
      <c r="B285" t="str">
        <v xml:space="preserve">LC2 - 30 - 3 </v>
      </c>
      <c r="C285" t="str">
        <v>VENDIDO</v>
      </c>
      <c r="D285">
        <v>24</v>
      </c>
      <c r="E285">
        <v>0</v>
      </c>
      <c r="F285">
        <v>0</v>
      </c>
      <c r="G285">
        <v>28000000</v>
      </c>
      <c r="H285" t="str">
        <v/>
      </c>
      <c r="I285" t="str">
        <v/>
      </c>
      <c r="J285" t="str">
        <v/>
      </c>
      <c r="K285" t="str">
        <v/>
      </c>
      <c r="L285" t="str">
        <v/>
      </c>
      <c r="M285" t="str">
        <v/>
      </c>
      <c r="N285" t="str">
        <v/>
      </c>
    </row>
    <row r="286">
      <c r="A286">
        <v>284</v>
      </c>
      <c r="B286" t="str">
        <v xml:space="preserve">LC2 - 30 - 4 </v>
      </c>
      <c r="C286" t="str">
        <v>VENDIDO</v>
      </c>
      <c r="D286">
        <v>24</v>
      </c>
      <c r="E286">
        <v>1000000</v>
      </c>
      <c r="F286">
        <v>11000000</v>
      </c>
      <c r="G286">
        <v>15000000</v>
      </c>
      <c r="H286">
        <v>11</v>
      </c>
      <c r="I286">
        <v>13</v>
      </c>
      <c r="J286">
        <v>11</v>
      </c>
      <c r="K286" t="str">
        <v>NO</v>
      </c>
      <c r="L286" t="str">
        <v/>
      </c>
      <c r="M286">
        <v>0</v>
      </c>
      <c r="N286" t="str">
        <v/>
      </c>
    </row>
    <row r="287">
      <c r="A287">
        <v>285</v>
      </c>
      <c r="B287" t="str">
        <v xml:space="preserve">LC2 - 30 - 5 Y 6 </v>
      </c>
      <c r="C287" t="str">
        <v>VENDIDO</v>
      </c>
      <c r="D287">
        <v>24</v>
      </c>
      <c r="E287">
        <v>2060541.6666666667</v>
      </c>
      <c r="F287">
        <v>12000000</v>
      </c>
      <c r="G287">
        <v>26000000</v>
      </c>
      <c r="H287">
        <v>5.823711402746041</v>
      </c>
      <c r="I287">
        <v>18.176288597253958</v>
      </c>
      <c r="J287">
        <v>5</v>
      </c>
      <c r="K287" t="str">
        <v>SÍ</v>
      </c>
      <c r="L287">
        <v>6</v>
      </c>
      <c r="M287">
        <v>1697292</v>
      </c>
      <c r="N287">
        <v>363250</v>
      </c>
    </row>
    <row r="288">
      <c r="A288">
        <v>286</v>
      </c>
      <c r="B288" t="str">
        <v xml:space="preserve">LC2 - 30 - 7 </v>
      </c>
      <c r="C288" t="str">
        <v>VENDIDO</v>
      </c>
      <c r="D288">
        <v>30</v>
      </c>
      <c r="E288">
        <v>1073400</v>
      </c>
      <c r="F288">
        <v>1000000</v>
      </c>
      <c r="G288">
        <v>5000000</v>
      </c>
      <c r="H288">
        <v>0.9316191540898081</v>
      </c>
      <c r="I288">
        <v>29.06838084591019</v>
      </c>
      <c r="J288">
        <v>0</v>
      </c>
      <c r="K288" t="str">
        <v>SÍ</v>
      </c>
      <c r="L288">
        <v>1</v>
      </c>
      <c r="M288">
        <v>1000000</v>
      </c>
      <c r="N288">
        <v>73400</v>
      </c>
    </row>
    <row r="289">
      <c r="A289">
        <v>287</v>
      </c>
      <c r="B289" t="str">
        <v xml:space="preserve">LC2 - 30 - 8 </v>
      </c>
      <c r="C289" t="str">
        <v>VENDIDO</v>
      </c>
      <c r="D289">
        <v>24</v>
      </c>
      <c r="E289">
        <v>1000000</v>
      </c>
      <c r="F289">
        <v>3000000</v>
      </c>
      <c r="G289">
        <v>7000000</v>
      </c>
      <c r="H289">
        <v>3</v>
      </c>
      <c r="I289">
        <v>21</v>
      </c>
      <c r="J289">
        <v>3</v>
      </c>
      <c r="K289" t="str">
        <v>NO</v>
      </c>
      <c r="L289" t="str">
        <v/>
      </c>
      <c r="M289">
        <v>0</v>
      </c>
      <c r="N289" t="str">
        <v/>
      </c>
    </row>
    <row r="290">
      <c r="A290">
        <v>288</v>
      </c>
      <c r="B290" t="str">
        <v xml:space="preserve">LC2 - 30 - 9 </v>
      </c>
      <c r="C290" t="str">
        <v>VENDIDO</v>
      </c>
      <c r="D290" t="str">
        <v/>
      </c>
      <c r="E290">
        <v>0</v>
      </c>
      <c r="F290">
        <v>0</v>
      </c>
      <c r="G290">
        <v>27000000</v>
      </c>
      <c r="H290" t="str">
        <v/>
      </c>
      <c r="I290" t="str">
        <v/>
      </c>
      <c r="J290" t="str">
        <v/>
      </c>
      <c r="K290" t="str">
        <v/>
      </c>
      <c r="L290" t="str">
        <v/>
      </c>
      <c r="M290" t="str">
        <v/>
      </c>
      <c r="N290" t="str">
        <v/>
      </c>
    </row>
    <row r="291">
      <c r="A291">
        <v>289</v>
      </c>
      <c r="B291" t="str">
        <v xml:space="preserve">LC2 - 30 - 10 </v>
      </c>
      <c r="C291" t="str">
        <v>VENDIDO</v>
      </c>
      <c r="D291" t="str">
        <v/>
      </c>
      <c r="E291">
        <v>0</v>
      </c>
      <c r="F291">
        <v>0</v>
      </c>
      <c r="G291">
        <v>28000000</v>
      </c>
      <c r="H291" t="str">
        <v/>
      </c>
      <c r="I291" t="str">
        <v/>
      </c>
      <c r="J291" t="str">
        <v/>
      </c>
      <c r="K291" t="str">
        <v/>
      </c>
      <c r="L291" t="str">
        <v/>
      </c>
      <c r="M291" t="str">
        <v/>
      </c>
      <c r="N291" t="str">
        <v/>
      </c>
    </row>
    <row r="292">
      <c r="A292">
        <v>290</v>
      </c>
      <c r="B292" t="str">
        <v>LC2 - 30 - 11</v>
      </c>
      <c r="C292" t="str">
        <v>VENDIDO</v>
      </c>
      <c r="D292">
        <v>24</v>
      </c>
      <c r="E292">
        <v>1000000</v>
      </c>
      <c r="F292">
        <v>13000000</v>
      </c>
      <c r="G292">
        <v>17000000</v>
      </c>
      <c r="H292">
        <v>13</v>
      </c>
      <c r="I292">
        <v>11</v>
      </c>
      <c r="J292">
        <v>13</v>
      </c>
      <c r="K292" t="str">
        <v>NO</v>
      </c>
      <c r="L292" t="str">
        <v/>
      </c>
      <c r="M292">
        <v>0</v>
      </c>
      <c r="N292" t="str">
        <v/>
      </c>
    </row>
    <row r="293">
      <c r="A293">
        <v>291</v>
      </c>
      <c r="B293" t="str">
        <v xml:space="preserve">LC2 - 30 - 12 </v>
      </c>
      <c r="C293" t="str">
        <v>VENDIDO</v>
      </c>
      <c r="D293">
        <v>24</v>
      </c>
      <c r="E293">
        <v>1208333.3333333333</v>
      </c>
      <c r="F293">
        <v>15600000</v>
      </c>
      <c r="G293">
        <v>19600000</v>
      </c>
      <c r="H293">
        <v>12.910344827586208</v>
      </c>
      <c r="I293">
        <v>11.089655172413792</v>
      </c>
      <c r="J293">
        <v>12</v>
      </c>
      <c r="K293" t="str">
        <v>SÍ</v>
      </c>
      <c r="L293">
        <v>13</v>
      </c>
      <c r="M293">
        <v>1100000</v>
      </c>
      <c r="N293">
        <v>108333</v>
      </c>
    </row>
    <row r="294">
      <c r="A294">
        <v>292</v>
      </c>
      <c r="B294" t="str">
        <v xml:space="preserve">LC2 - 31 - 1 - 2 - 11 Y 12 </v>
      </c>
      <c r="C294" t="str">
        <v>VENDIDO</v>
      </c>
      <c r="D294">
        <v>24</v>
      </c>
      <c r="E294">
        <v>4416666.666666667</v>
      </c>
      <c r="F294">
        <v>64221900</v>
      </c>
      <c r="G294">
        <v>80221900</v>
      </c>
      <c r="H294">
        <v>14.54080754716981</v>
      </c>
      <c r="I294">
        <v>9.45919245283019</v>
      </c>
      <c r="J294">
        <v>14</v>
      </c>
      <c r="K294" t="str">
        <v>SÍ</v>
      </c>
      <c r="L294">
        <v>15</v>
      </c>
      <c r="M294">
        <v>2388567</v>
      </c>
      <c r="N294">
        <v>2028100</v>
      </c>
    </row>
    <row r="295">
      <c r="A295">
        <v>293</v>
      </c>
      <c r="B295" t="str">
        <v xml:space="preserve">LC2 - 31 - 3 </v>
      </c>
      <c r="C295" t="str">
        <v>VENDIDO</v>
      </c>
      <c r="D295">
        <v>24</v>
      </c>
      <c r="E295">
        <v>1000000</v>
      </c>
      <c r="F295">
        <v>5000000</v>
      </c>
      <c r="G295">
        <v>9000000</v>
      </c>
      <c r="H295">
        <v>5</v>
      </c>
      <c r="I295">
        <v>19</v>
      </c>
      <c r="J295">
        <v>5</v>
      </c>
      <c r="K295" t="str">
        <v>NO</v>
      </c>
      <c r="L295" t="str">
        <v/>
      </c>
      <c r="M295">
        <v>0</v>
      </c>
      <c r="N295" t="str">
        <v/>
      </c>
    </row>
    <row r="296">
      <c r="A296">
        <v>294</v>
      </c>
      <c r="B296" t="str">
        <v xml:space="preserve">LC2 - 31 - 4 </v>
      </c>
      <c r="C296" t="str">
        <v>VENDIDO</v>
      </c>
      <c r="D296">
        <v>24</v>
      </c>
      <c r="E296">
        <v>750000</v>
      </c>
      <c r="F296">
        <v>6750000</v>
      </c>
      <c r="G296">
        <v>13750000</v>
      </c>
      <c r="H296">
        <v>9</v>
      </c>
      <c r="I296">
        <v>15</v>
      </c>
      <c r="J296">
        <v>9</v>
      </c>
      <c r="K296" t="str">
        <v>NO</v>
      </c>
      <c r="L296" t="str">
        <v/>
      </c>
      <c r="M296">
        <v>0</v>
      </c>
      <c r="N296" t="str">
        <v/>
      </c>
    </row>
    <row r="297">
      <c r="A297">
        <v>295</v>
      </c>
      <c r="B297" t="str">
        <v xml:space="preserve">LC2 - 31 - 5 </v>
      </c>
      <c r="C297" t="str">
        <v>VENDIDO</v>
      </c>
      <c r="D297">
        <v>24</v>
      </c>
      <c r="E297">
        <v>916666.6666666666</v>
      </c>
      <c r="F297">
        <v>4833400</v>
      </c>
      <c r="G297">
        <v>8833400</v>
      </c>
      <c r="H297">
        <v>5.2728</v>
      </c>
      <c r="I297">
        <v>18.7272</v>
      </c>
      <c r="J297">
        <v>5</v>
      </c>
      <c r="K297" t="str">
        <v>SÍ</v>
      </c>
      <c r="L297">
        <v>6</v>
      </c>
      <c r="M297">
        <v>250067</v>
      </c>
      <c r="N297">
        <v>666600</v>
      </c>
    </row>
    <row r="298">
      <c r="A298">
        <v>296</v>
      </c>
      <c r="B298" t="str">
        <v xml:space="preserve">LC2 - 31 - 6 </v>
      </c>
      <c r="C298" t="str">
        <v>VENDIDO</v>
      </c>
      <c r="D298">
        <v>24</v>
      </c>
      <c r="E298">
        <v>1232208.3333333333</v>
      </c>
      <c r="F298">
        <v>7393800</v>
      </c>
      <c r="G298">
        <v>11393800</v>
      </c>
      <c r="H298">
        <v>6.000446353092348</v>
      </c>
      <c r="I298">
        <v>17.99955364690765</v>
      </c>
      <c r="J298">
        <v>6</v>
      </c>
      <c r="K298" t="str">
        <v>SÍ</v>
      </c>
      <c r="L298">
        <v>7</v>
      </c>
      <c r="M298">
        <v>550</v>
      </c>
      <c r="N298">
        <v>1231658</v>
      </c>
    </row>
    <row r="299">
      <c r="A299">
        <v>297</v>
      </c>
      <c r="B299" t="str">
        <v xml:space="preserve">LC2 - 31 - 7 </v>
      </c>
      <c r="C299" t="str">
        <v>VENDIDO</v>
      </c>
      <c r="D299">
        <v>24</v>
      </c>
      <c r="E299">
        <v>1190541.6666666667</v>
      </c>
      <c r="F299">
        <v>6075000</v>
      </c>
      <c r="G299">
        <v>11075000</v>
      </c>
      <c r="H299">
        <v>5.102719350435725</v>
      </c>
      <c r="I299">
        <v>18.897280649564273</v>
      </c>
      <c r="J299">
        <v>5</v>
      </c>
      <c r="K299" t="str">
        <v>SÍ</v>
      </c>
      <c r="L299">
        <v>6</v>
      </c>
      <c r="M299">
        <v>122292</v>
      </c>
      <c r="N299">
        <v>1068250</v>
      </c>
    </row>
    <row r="300">
      <c r="A300">
        <v>298</v>
      </c>
      <c r="B300" t="str">
        <v xml:space="preserve">LC2 - 31 - 8 </v>
      </c>
      <c r="C300" t="str">
        <v>VENDIDO</v>
      </c>
      <c r="D300" t="str">
        <v/>
      </c>
      <c r="E300">
        <v>0</v>
      </c>
      <c r="F300">
        <v>0</v>
      </c>
      <c r="G300">
        <v>26500000</v>
      </c>
      <c r="H300" t="str">
        <v/>
      </c>
      <c r="I300" t="str">
        <v/>
      </c>
      <c r="J300" t="str">
        <v/>
      </c>
      <c r="K300" t="str">
        <v/>
      </c>
      <c r="L300" t="str">
        <v/>
      </c>
      <c r="M300" t="str">
        <v/>
      </c>
      <c r="N300" t="str">
        <v/>
      </c>
    </row>
    <row r="301">
      <c r="A301">
        <v>299</v>
      </c>
      <c r="B301" t="str">
        <v xml:space="preserve">LC2 - 31 - 9 </v>
      </c>
      <c r="C301" t="str">
        <v>VENDIDO</v>
      </c>
      <c r="D301">
        <v>24</v>
      </c>
      <c r="E301">
        <v>1000000</v>
      </c>
      <c r="F301">
        <v>24000000</v>
      </c>
      <c r="G301">
        <v>28000000</v>
      </c>
      <c r="H301">
        <v>24</v>
      </c>
      <c r="I301">
        <v>0</v>
      </c>
      <c r="J301">
        <v>24</v>
      </c>
      <c r="K301" t="str">
        <v>NO</v>
      </c>
      <c r="L301" t="str">
        <v/>
      </c>
      <c r="M301">
        <v>0</v>
      </c>
      <c r="N301" t="str">
        <v/>
      </c>
    </row>
    <row r="302">
      <c r="A302">
        <v>300</v>
      </c>
      <c r="B302" t="str">
        <v xml:space="preserve">LC2 - 31 - 10 </v>
      </c>
      <c r="C302" t="str">
        <v>VENDIDO</v>
      </c>
      <c r="D302">
        <v>24</v>
      </c>
      <c r="E302">
        <v>1000000</v>
      </c>
      <c r="F302">
        <v>2000000</v>
      </c>
      <c r="G302">
        <v>6000000</v>
      </c>
      <c r="H302">
        <v>2</v>
      </c>
      <c r="I302">
        <v>22</v>
      </c>
      <c r="J302">
        <v>2</v>
      </c>
      <c r="K302" t="str">
        <v>NO</v>
      </c>
      <c r="L302" t="str">
        <v/>
      </c>
      <c r="M302">
        <v>0</v>
      </c>
      <c r="N302" t="str">
        <v/>
      </c>
    </row>
    <row r="303">
      <c r="A303">
        <v>301</v>
      </c>
      <c r="B303" t="str">
        <v xml:space="preserve">LC2 - 32 - 1 </v>
      </c>
      <c r="C303" t="str">
        <v>VENDIDO</v>
      </c>
      <c r="D303">
        <v>24</v>
      </c>
      <c r="E303">
        <v>808000</v>
      </c>
      <c r="F303">
        <v>10000000</v>
      </c>
      <c r="G303">
        <v>19000000</v>
      </c>
      <c r="H303">
        <v>12.376237623762377</v>
      </c>
      <c r="I303">
        <v>11.623762376237623</v>
      </c>
      <c r="J303">
        <v>12</v>
      </c>
      <c r="K303" t="str">
        <v>SÍ</v>
      </c>
      <c r="L303">
        <v>13</v>
      </c>
      <c r="M303">
        <v>304000</v>
      </c>
      <c r="N303">
        <v>504000</v>
      </c>
    </row>
    <row r="304">
      <c r="A304">
        <v>302</v>
      </c>
      <c r="B304" t="str">
        <v xml:space="preserve">LC2 - 32 - 2 </v>
      </c>
      <c r="C304" t="str">
        <v>VENDIDO</v>
      </c>
      <c r="D304">
        <v>24</v>
      </c>
      <c r="E304">
        <v>875000</v>
      </c>
      <c r="F304">
        <v>3625000</v>
      </c>
      <c r="G304">
        <v>10625000</v>
      </c>
      <c r="H304">
        <v>4.142857142857143</v>
      </c>
      <c r="I304">
        <v>19.857142857142858</v>
      </c>
      <c r="J304">
        <v>4</v>
      </c>
      <c r="K304" t="str">
        <v>SÍ</v>
      </c>
      <c r="L304">
        <v>5</v>
      </c>
      <c r="M304">
        <v>125000</v>
      </c>
      <c r="N304">
        <v>750000</v>
      </c>
    </row>
    <row r="305">
      <c r="A305">
        <v>303</v>
      </c>
      <c r="B305" t="str">
        <v xml:space="preserve">LC2 - 32 - 3 </v>
      </c>
      <c r="C305" t="str">
        <v>VENDIDO</v>
      </c>
      <c r="D305">
        <v>24</v>
      </c>
      <c r="E305">
        <v>1000000</v>
      </c>
      <c r="F305">
        <v>3500000</v>
      </c>
      <c r="G305">
        <v>7500000</v>
      </c>
      <c r="H305">
        <v>3.5</v>
      </c>
      <c r="I305">
        <v>20.5</v>
      </c>
      <c r="J305">
        <v>3</v>
      </c>
      <c r="K305" t="str">
        <v>SÍ</v>
      </c>
      <c r="L305">
        <v>4</v>
      </c>
      <c r="M305">
        <v>500000</v>
      </c>
      <c r="N305">
        <v>500000</v>
      </c>
    </row>
    <row r="306">
      <c r="A306">
        <v>304</v>
      </c>
      <c r="B306" t="str">
        <v xml:space="preserve">LC2 - 32 - 4 </v>
      </c>
      <c r="C306" t="str">
        <v>EN NEGOCIACIÓN</v>
      </c>
      <c r="D306" t="str">
        <v/>
      </c>
      <c r="E306" t="str">
        <v/>
      </c>
      <c r="F306">
        <v>0</v>
      </c>
      <c r="G306">
        <v>0</v>
      </c>
      <c r="H306" t="str">
        <v/>
      </c>
      <c r="I306" t="str">
        <v/>
      </c>
      <c r="J306" t="str">
        <v/>
      </c>
      <c r="K306" t="str">
        <v/>
      </c>
      <c r="L306" t="str">
        <v/>
      </c>
      <c r="M306" t="str">
        <v/>
      </c>
      <c r="N306" t="str">
        <v/>
      </c>
    </row>
    <row r="307">
      <c r="A307">
        <v>305</v>
      </c>
      <c r="B307" t="str">
        <v>LC2 - 32 - 5</v>
      </c>
      <c r="C307" t="str">
        <v>VENDIDO</v>
      </c>
      <c r="D307">
        <v>24</v>
      </c>
      <c r="E307">
        <v>1000000</v>
      </c>
      <c r="F307">
        <v>6500000</v>
      </c>
      <c r="G307">
        <v>10500000</v>
      </c>
      <c r="H307">
        <v>6.5</v>
      </c>
      <c r="I307">
        <v>17.5</v>
      </c>
      <c r="J307">
        <v>6</v>
      </c>
      <c r="K307" t="str">
        <v>SÍ</v>
      </c>
      <c r="L307">
        <v>7</v>
      </c>
      <c r="M307">
        <v>500000</v>
      </c>
      <c r="N307">
        <v>500000</v>
      </c>
    </row>
    <row r="308">
      <c r="A308">
        <v>306</v>
      </c>
      <c r="B308" t="str">
        <v xml:space="preserve">LC2 - 32 - 6 </v>
      </c>
      <c r="C308" t="str">
        <v>VENDIDO</v>
      </c>
      <c r="D308">
        <v>24</v>
      </c>
      <c r="E308">
        <v>1000000</v>
      </c>
      <c r="F308">
        <v>7000000</v>
      </c>
      <c r="G308">
        <v>11000000</v>
      </c>
      <c r="H308">
        <v>7</v>
      </c>
      <c r="I308">
        <v>17</v>
      </c>
      <c r="J308">
        <v>7</v>
      </c>
      <c r="K308" t="str">
        <v>NO</v>
      </c>
      <c r="L308" t="str">
        <v/>
      </c>
      <c r="M308">
        <v>0</v>
      </c>
      <c r="N308" t="str">
        <v/>
      </c>
    </row>
    <row r="309">
      <c r="A309">
        <v>307</v>
      </c>
      <c r="B309" t="str">
        <v xml:space="preserve">LC2 - 32 - 7 </v>
      </c>
      <c r="C309" t="str">
        <v>VENDIDO</v>
      </c>
      <c r="D309">
        <v>24</v>
      </c>
      <c r="E309">
        <v>1000000</v>
      </c>
      <c r="F309">
        <v>5000000</v>
      </c>
      <c r="G309">
        <v>9000000</v>
      </c>
      <c r="H309">
        <v>5</v>
      </c>
      <c r="I309">
        <v>19</v>
      </c>
      <c r="J309">
        <v>5</v>
      </c>
      <c r="K309" t="str">
        <v>NO</v>
      </c>
      <c r="L309" t="str">
        <v/>
      </c>
      <c r="M309">
        <v>0</v>
      </c>
      <c r="N309" t="str">
        <v/>
      </c>
    </row>
    <row r="310">
      <c r="A310">
        <v>308</v>
      </c>
      <c r="B310" t="str">
        <v xml:space="preserve">LC2 - 32 - 8 </v>
      </c>
      <c r="C310" t="str">
        <v>VENDIDO</v>
      </c>
      <c r="D310">
        <v>24</v>
      </c>
      <c r="E310">
        <v>1000000</v>
      </c>
      <c r="F310">
        <v>1000000</v>
      </c>
      <c r="G310">
        <v>5000000</v>
      </c>
      <c r="H310">
        <v>1</v>
      </c>
      <c r="I310">
        <v>23</v>
      </c>
      <c r="J310">
        <v>1</v>
      </c>
      <c r="K310" t="str">
        <v>NO</v>
      </c>
      <c r="L310" t="str">
        <v/>
      </c>
      <c r="M310">
        <v>0</v>
      </c>
      <c r="N310" t="str">
        <v/>
      </c>
    </row>
    <row r="311">
      <c r="A311">
        <v>309</v>
      </c>
      <c r="B311" t="str">
        <v xml:space="preserve">LC2 - 32 - 9 </v>
      </c>
      <c r="C311" t="str">
        <v xml:space="preserve">CEDIDO EN FORMA DE PAGO </v>
      </c>
      <c r="D311" t="str">
        <v/>
      </c>
      <c r="E311">
        <v>0</v>
      </c>
      <c r="F311">
        <v>0</v>
      </c>
      <c r="G311">
        <v>0</v>
      </c>
      <c r="H311" t="str">
        <v/>
      </c>
      <c r="I311" t="str">
        <v/>
      </c>
      <c r="J311" t="str">
        <v/>
      </c>
      <c r="K311" t="str">
        <v/>
      </c>
      <c r="L311" t="str">
        <v/>
      </c>
      <c r="M311" t="str">
        <v/>
      </c>
      <c r="N311" t="str">
        <v/>
      </c>
    </row>
    <row r="312">
      <c r="A312">
        <v>310</v>
      </c>
      <c r="B312" t="str">
        <v xml:space="preserve">LC2 - 32 - 10 </v>
      </c>
      <c r="C312" t="str">
        <v xml:space="preserve">CEDIDO EN FORMA DE PAGO </v>
      </c>
      <c r="D312" t="str">
        <v/>
      </c>
      <c r="E312">
        <v>0</v>
      </c>
      <c r="F312">
        <v>0</v>
      </c>
      <c r="G312">
        <v>0</v>
      </c>
      <c r="H312" t="str">
        <v/>
      </c>
      <c r="I312" t="str">
        <v/>
      </c>
      <c r="J312" t="str">
        <v/>
      </c>
      <c r="K312" t="str">
        <v/>
      </c>
      <c r="L312" t="str">
        <v/>
      </c>
      <c r="M312" t="str">
        <v/>
      </c>
      <c r="N312" t="str">
        <v/>
      </c>
    </row>
    <row r="313">
      <c r="A313">
        <v>311</v>
      </c>
      <c r="B313" t="str">
        <v xml:space="preserve">LC2 - 32 - 11 </v>
      </c>
      <c r="C313" t="str">
        <v>VENDIDO</v>
      </c>
      <c r="D313">
        <v>24</v>
      </c>
      <c r="E313">
        <v>916666.6666666666</v>
      </c>
      <c r="F313">
        <v>7000000</v>
      </c>
      <c r="G313">
        <v>8000000</v>
      </c>
      <c r="H313">
        <v>7.636363636363637</v>
      </c>
      <c r="I313">
        <v>16.363636363636363</v>
      </c>
      <c r="J313">
        <v>7</v>
      </c>
      <c r="K313" t="str">
        <v>SÍ</v>
      </c>
      <c r="L313">
        <v>8</v>
      </c>
      <c r="M313">
        <v>583333</v>
      </c>
      <c r="N313">
        <v>333334</v>
      </c>
    </row>
    <row r="314">
      <c r="A314">
        <v>312</v>
      </c>
      <c r="B314" t="str">
        <v xml:space="preserve">LC2 - 32 - 12 </v>
      </c>
      <c r="C314" t="str">
        <v>VENDIDO</v>
      </c>
      <c r="D314">
        <v>24</v>
      </c>
      <c r="E314">
        <v>1000000</v>
      </c>
      <c r="F314">
        <v>22000000</v>
      </c>
      <c r="G314">
        <v>26000000</v>
      </c>
      <c r="H314">
        <v>22</v>
      </c>
      <c r="I314">
        <v>2</v>
      </c>
      <c r="J314">
        <v>22</v>
      </c>
      <c r="K314" t="str">
        <v>NO</v>
      </c>
      <c r="L314" t="str">
        <v/>
      </c>
      <c r="M314">
        <v>0</v>
      </c>
      <c r="N314" t="str">
        <v/>
      </c>
    </row>
    <row r="315">
      <c r="A315">
        <v>313</v>
      </c>
      <c r="B315" t="str">
        <v xml:space="preserve">LC2 - 32 - 13 </v>
      </c>
      <c r="C315" t="str">
        <v>VENDIDO</v>
      </c>
      <c r="D315">
        <v>24</v>
      </c>
      <c r="E315">
        <v>1000000</v>
      </c>
      <c r="F315">
        <v>24000000</v>
      </c>
      <c r="G315">
        <v>28000000</v>
      </c>
      <c r="H315">
        <v>24</v>
      </c>
      <c r="I315">
        <v>0</v>
      </c>
      <c r="J315">
        <v>24</v>
      </c>
      <c r="K315" t="str">
        <v>NO</v>
      </c>
      <c r="L315" t="str">
        <v/>
      </c>
      <c r="M315">
        <v>0</v>
      </c>
      <c r="N315" t="str">
        <v/>
      </c>
    </row>
    <row r="316">
      <c r="A316">
        <v>314</v>
      </c>
      <c r="B316" t="str">
        <v xml:space="preserve">LC2 - 32 - 14 </v>
      </c>
      <c r="C316" t="str">
        <v>VENDIDO</v>
      </c>
      <c r="D316">
        <v>24</v>
      </c>
      <c r="E316">
        <v>1000000</v>
      </c>
      <c r="F316">
        <v>1000000</v>
      </c>
      <c r="G316">
        <v>5000000</v>
      </c>
      <c r="H316">
        <v>1</v>
      </c>
      <c r="I316">
        <v>23</v>
      </c>
      <c r="J316">
        <v>1</v>
      </c>
      <c r="K316" t="str">
        <v>NO</v>
      </c>
      <c r="L316" t="str">
        <v/>
      </c>
      <c r="M316">
        <v>0</v>
      </c>
      <c r="N316" t="str">
        <v/>
      </c>
    </row>
    <row r="317">
      <c r="A317">
        <v>315</v>
      </c>
      <c r="B317" t="str">
        <v xml:space="preserve">LC2 - 32 - 15 </v>
      </c>
      <c r="C317" t="str">
        <v>VENDIDO</v>
      </c>
      <c r="D317">
        <v>24</v>
      </c>
      <c r="E317">
        <v>1000000</v>
      </c>
      <c r="F317">
        <v>6000000</v>
      </c>
      <c r="G317">
        <v>10000000</v>
      </c>
      <c r="H317">
        <v>6</v>
      </c>
      <c r="I317">
        <v>18</v>
      </c>
      <c r="J317">
        <v>6</v>
      </c>
      <c r="K317" t="str">
        <v>NO</v>
      </c>
      <c r="L317" t="str">
        <v/>
      </c>
      <c r="M317">
        <v>0</v>
      </c>
      <c r="N317" t="str">
        <v/>
      </c>
    </row>
    <row r="318">
      <c r="A318">
        <v>316</v>
      </c>
      <c r="B318" t="str">
        <v>LC2 - 32 - 16 y 17</v>
      </c>
      <c r="C318" t="str">
        <v>VENDIDO</v>
      </c>
      <c r="D318">
        <v>30</v>
      </c>
      <c r="E318">
        <v>1609200</v>
      </c>
      <c r="F318">
        <v>7236800</v>
      </c>
      <c r="G318">
        <v>17236800</v>
      </c>
      <c r="H318">
        <v>4.497141436738752</v>
      </c>
      <c r="I318">
        <v>25.50285856326125</v>
      </c>
      <c r="J318">
        <v>4</v>
      </c>
      <c r="K318" t="str">
        <v>SÍ</v>
      </c>
      <c r="L318">
        <v>5</v>
      </c>
      <c r="M318">
        <v>800000</v>
      </c>
      <c r="N318">
        <v>809200</v>
      </c>
    </row>
    <row r="319">
      <c r="A319">
        <v>317</v>
      </c>
      <c r="B319" t="str">
        <v xml:space="preserve">LC2 - 33 - 1 </v>
      </c>
      <c r="C319" t="str">
        <v>VENDIDO</v>
      </c>
      <c r="D319">
        <v>2</v>
      </c>
      <c r="E319">
        <v>22037500</v>
      </c>
      <c r="F319">
        <v>47245000</v>
      </c>
      <c r="G319">
        <v>51245000</v>
      </c>
      <c r="H319">
        <v>2.1438457175269425</v>
      </c>
      <c r="I319">
        <v>0</v>
      </c>
      <c r="J319">
        <v>2</v>
      </c>
      <c r="K319" t="str">
        <v>SÍ</v>
      </c>
      <c r="L319">
        <v>3</v>
      </c>
      <c r="M319">
        <v>3170000</v>
      </c>
      <c r="N319">
        <v>18867500</v>
      </c>
    </row>
    <row r="320">
      <c r="A320">
        <v>318</v>
      </c>
      <c r="B320" t="str">
        <v xml:space="preserve">LC2 - 33 - 2 </v>
      </c>
      <c r="C320" t="str">
        <v>VENDIDO</v>
      </c>
      <c r="D320">
        <v>24</v>
      </c>
      <c r="E320">
        <v>1000000</v>
      </c>
      <c r="F320">
        <v>4000000</v>
      </c>
      <c r="G320">
        <v>8000000</v>
      </c>
      <c r="H320">
        <v>4</v>
      </c>
      <c r="I320">
        <v>20</v>
      </c>
      <c r="J320">
        <v>4</v>
      </c>
      <c r="K320" t="str">
        <v>NO</v>
      </c>
      <c r="L320" t="str">
        <v/>
      </c>
      <c r="M320">
        <v>0</v>
      </c>
      <c r="N320" t="str">
        <v/>
      </c>
    </row>
    <row r="321">
      <c r="A321">
        <v>319</v>
      </c>
      <c r="B321" t="str">
        <v xml:space="preserve">LC2 - 33 - 3 </v>
      </c>
      <c r="C321" t="str">
        <v>VENDIDO</v>
      </c>
      <c r="D321">
        <v>24</v>
      </c>
      <c r="E321">
        <v>1000000</v>
      </c>
      <c r="F321">
        <v>5000000</v>
      </c>
      <c r="G321">
        <v>9000000</v>
      </c>
      <c r="H321">
        <v>5</v>
      </c>
      <c r="I321">
        <v>19</v>
      </c>
      <c r="J321">
        <v>5</v>
      </c>
      <c r="K321" t="str">
        <v>NO</v>
      </c>
      <c r="L321" t="str">
        <v/>
      </c>
      <c r="M321">
        <v>0</v>
      </c>
      <c r="N321" t="str">
        <v/>
      </c>
    </row>
    <row r="322">
      <c r="A322">
        <v>320</v>
      </c>
      <c r="B322" t="str">
        <v xml:space="preserve">LC2 - 33 - 4 </v>
      </c>
      <c r="C322" t="str">
        <v>VENDIDO</v>
      </c>
      <c r="D322">
        <v>24</v>
      </c>
      <c r="E322">
        <v>1000000</v>
      </c>
      <c r="F322">
        <v>7000000</v>
      </c>
      <c r="G322">
        <v>11000000</v>
      </c>
      <c r="H322">
        <v>7</v>
      </c>
      <c r="I322">
        <v>17</v>
      </c>
      <c r="J322">
        <v>7</v>
      </c>
      <c r="K322" t="str">
        <v>NO</v>
      </c>
      <c r="L322" t="str">
        <v/>
      </c>
      <c r="M322">
        <v>0</v>
      </c>
      <c r="N322" t="str">
        <v/>
      </c>
    </row>
    <row r="323">
      <c r="A323">
        <v>321</v>
      </c>
      <c r="B323" t="str">
        <v xml:space="preserve">LC2 - 33 - 5 </v>
      </c>
      <c r="C323" t="str">
        <v>VENDIDO</v>
      </c>
      <c r="D323">
        <v>24</v>
      </c>
      <c r="E323">
        <v>1000000</v>
      </c>
      <c r="F323">
        <v>7000000</v>
      </c>
      <c r="G323">
        <v>11000000</v>
      </c>
      <c r="H323">
        <v>7</v>
      </c>
      <c r="I323">
        <v>17</v>
      </c>
      <c r="J323">
        <v>7</v>
      </c>
      <c r="K323" t="str">
        <v>NO</v>
      </c>
      <c r="L323" t="str">
        <v/>
      </c>
      <c r="M323">
        <v>0</v>
      </c>
      <c r="N323" t="str">
        <v/>
      </c>
    </row>
    <row r="324">
      <c r="A324">
        <v>322</v>
      </c>
      <c r="B324" t="str">
        <v>LC2 - 33 - 6</v>
      </c>
      <c r="C324" t="str">
        <v>VENDIDO</v>
      </c>
      <c r="D324">
        <v>24</v>
      </c>
      <c r="E324">
        <v>1000000</v>
      </c>
      <c r="F324">
        <v>7000000</v>
      </c>
      <c r="G324">
        <v>11000000</v>
      </c>
      <c r="H324">
        <v>7</v>
      </c>
      <c r="I324">
        <v>17</v>
      </c>
      <c r="J324">
        <v>7</v>
      </c>
      <c r="K324" t="str">
        <v>NO</v>
      </c>
      <c r="L324" t="str">
        <v/>
      </c>
      <c r="M324">
        <v>0</v>
      </c>
      <c r="N324" t="str">
        <v/>
      </c>
    </row>
    <row r="325">
      <c r="A325">
        <v>323</v>
      </c>
      <c r="B325" t="str">
        <v xml:space="preserve">LC2 - 33 - 7 </v>
      </c>
      <c r="C325" t="str">
        <v>VENDIDO</v>
      </c>
      <c r="D325">
        <v>24</v>
      </c>
      <c r="E325">
        <v>1000000</v>
      </c>
      <c r="F325">
        <v>7000000</v>
      </c>
      <c r="G325">
        <v>11000000</v>
      </c>
      <c r="H325">
        <v>7</v>
      </c>
      <c r="I325">
        <v>17</v>
      </c>
      <c r="J325">
        <v>7</v>
      </c>
      <c r="K325" t="str">
        <v>NO</v>
      </c>
      <c r="L325" t="str">
        <v/>
      </c>
      <c r="M325">
        <v>0</v>
      </c>
      <c r="N325" t="str">
        <v/>
      </c>
    </row>
    <row r="326">
      <c r="A326">
        <v>324</v>
      </c>
      <c r="B326" t="str">
        <v xml:space="preserve">LC2 - 33 - 8 </v>
      </c>
      <c r="C326" t="str">
        <v>VENDIDO</v>
      </c>
      <c r="D326">
        <v>24</v>
      </c>
      <c r="E326">
        <v>1000000</v>
      </c>
      <c r="F326">
        <v>7000000</v>
      </c>
      <c r="G326">
        <v>11000000</v>
      </c>
      <c r="H326">
        <v>7</v>
      </c>
      <c r="I326">
        <v>17</v>
      </c>
      <c r="J326">
        <v>7</v>
      </c>
      <c r="K326" t="str">
        <v>NO</v>
      </c>
      <c r="L326" t="str">
        <v/>
      </c>
      <c r="M326">
        <v>0</v>
      </c>
      <c r="N326" t="str">
        <v/>
      </c>
    </row>
    <row r="327">
      <c r="A327">
        <v>325</v>
      </c>
      <c r="B327" t="str">
        <v xml:space="preserve">LC2 - 33 - 9 </v>
      </c>
      <c r="C327" t="str">
        <v>VENDIDO</v>
      </c>
      <c r="D327">
        <v>1</v>
      </c>
      <c r="E327">
        <v>25500000</v>
      </c>
      <c r="F327">
        <v>25500000</v>
      </c>
      <c r="G327">
        <v>31000000</v>
      </c>
      <c r="H327">
        <v>1</v>
      </c>
      <c r="I327">
        <v>0</v>
      </c>
      <c r="J327">
        <v>1</v>
      </c>
      <c r="K327" t="str">
        <v>NO</v>
      </c>
      <c r="L327" t="str">
        <v/>
      </c>
      <c r="M327">
        <v>0</v>
      </c>
      <c r="N327" t="str">
        <v/>
      </c>
    </row>
    <row r="328">
      <c r="A328">
        <v>326</v>
      </c>
      <c r="B328" t="str">
        <v xml:space="preserve">LC2 - 33 - 10 </v>
      </c>
      <c r="C328" t="str">
        <v>EN NEGOCIACIÓN</v>
      </c>
      <c r="D328" t="str">
        <v/>
      </c>
      <c r="E328" t="str">
        <v/>
      </c>
      <c r="F328">
        <v>0</v>
      </c>
      <c r="G328">
        <v>0</v>
      </c>
      <c r="H328" t="str">
        <v/>
      </c>
      <c r="I328" t="str">
        <v/>
      </c>
      <c r="J328" t="str">
        <v/>
      </c>
      <c r="K328" t="str">
        <v/>
      </c>
      <c r="L328" t="str">
        <v/>
      </c>
      <c r="M328" t="str">
        <v/>
      </c>
      <c r="N328" t="str">
        <v/>
      </c>
    </row>
    <row r="329">
      <c r="A329">
        <v>327</v>
      </c>
      <c r="B329" t="str">
        <v>LC2 - 33 - 11</v>
      </c>
      <c r="C329" t="str">
        <v>VENDIDO</v>
      </c>
      <c r="D329">
        <v>24</v>
      </c>
      <c r="E329">
        <v>1000000</v>
      </c>
      <c r="F329">
        <v>8000000</v>
      </c>
      <c r="G329">
        <v>12000000</v>
      </c>
      <c r="H329">
        <v>8</v>
      </c>
      <c r="I329">
        <v>16</v>
      </c>
      <c r="J329">
        <v>8</v>
      </c>
      <c r="K329" t="str">
        <v>NO</v>
      </c>
      <c r="L329" t="str">
        <v/>
      </c>
      <c r="M329">
        <v>0</v>
      </c>
      <c r="N329" t="str">
        <v/>
      </c>
    </row>
    <row r="330">
      <c r="A330">
        <v>328</v>
      </c>
      <c r="B330" t="str">
        <v xml:space="preserve">LC2 - 33 - 12 </v>
      </c>
      <c r="C330" t="str">
        <v>VENDIDO</v>
      </c>
      <c r="D330">
        <v>24</v>
      </c>
      <c r="E330">
        <v>1000000</v>
      </c>
      <c r="F330">
        <v>9000000</v>
      </c>
      <c r="G330">
        <v>13000000</v>
      </c>
      <c r="H330">
        <v>9</v>
      </c>
      <c r="I330">
        <v>15</v>
      </c>
      <c r="J330">
        <v>9</v>
      </c>
      <c r="K330" t="str">
        <v>NO</v>
      </c>
      <c r="L330" t="str">
        <v/>
      </c>
      <c r="M330">
        <v>0</v>
      </c>
      <c r="N330" t="str">
        <v/>
      </c>
    </row>
    <row r="331">
      <c r="A331">
        <v>329</v>
      </c>
      <c r="B331" t="str">
        <v xml:space="preserve">LC2 - 33 - 13 </v>
      </c>
      <c r="C331" t="str">
        <v>VENDIDO</v>
      </c>
      <c r="D331">
        <v>24</v>
      </c>
      <c r="E331">
        <v>1000000</v>
      </c>
      <c r="F331">
        <v>8000000</v>
      </c>
      <c r="G331">
        <v>12000000</v>
      </c>
      <c r="H331">
        <v>8</v>
      </c>
      <c r="I331">
        <v>16</v>
      </c>
      <c r="J331">
        <v>8</v>
      </c>
      <c r="K331" t="str">
        <v>NO</v>
      </c>
      <c r="L331" t="str">
        <v/>
      </c>
      <c r="M331">
        <v>0</v>
      </c>
      <c r="N331" t="str">
        <v/>
      </c>
    </row>
    <row r="332">
      <c r="A332">
        <v>330</v>
      </c>
      <c r="B332" t="str">
        <v xml:space="preserve">LC2 - 33 - 14 </v>
      </c>
      <c r="C332" t="str">
        <v>VENDIDO</v>
      </c>
      <c r="D332">
        <v>24</v>
      </c>
      <c r="E332">
        <v>750000</v>
      </c>
      <c r="F332">
        <v>6750000</v>
      </c>
      <c r="G332">
        <v>16750000</v>
      </c>
      <c r="H332">
        <v>9</v>
      </c>
      <c r="I332">
        <v>15</v>
      </c>
      <c r="J332">
        <v>9</v>
      </c>
      <c r="K332" t="str">
        <v>NO</v>
      </c>
      <c r="L332" t="str">
        <v/>
      </c>
      <c r="M332">
        <v>0</v>
      </c>
      <c r="N332" t="str">
        <v/>
      </c>
    </row>
    <row r="333">
      <c r="A333">
        <v>331</v>
      </c>
      <c r="B333" t="str">
        <v xml:space="preserve">LC2 - 33 - 15 </v>
      </c>
      <c r="C333" t="str">
        <v>VENDIDO</v>
      </c>
      <c r="D333">
        <v>7</v>
      </c>
      <c r="E333">
        <v>1000000</v>
      </c>
      <c r="F333">
        <v>2000000</v>
      </c>
      <c r="G333">
        <v>22000000</v>
      </c>
      <c r="H333">
        <v>2</v>
      </c>
      <c r="I333">
        <v>5</v>
      </c>
      <c r="J333">
        <v>2</v>
      </c>
      <c r="K333" t="str">
        <v>NO</v>
      </c>
      <c r="L333" t="str">
        <v/>
      </c>
      <c r="M333">
        <v>0</v>
      </c>
      <c r="N333" t="str">
        <v/>
      </c>
    </row>
    <row r="334">
      <c r="A334">
        <v>332</v>
      </c>
      <c r="B334" t="str">
        <v xml:space="preserve">LC2 - 33 - 16 </v>
      </c>
      <c r="C334" t="str">
        <v>VENDIDO</v>
      </c>
      <c r="D334">
        <v>24</v>
      </c>
      <c r="E334">
        <v>1000000</v>
      </c>
      <c r="F334">
        <v>1000000</v>
      </c>
      <c r="G334">
        <v>5000000</v>
      </c>
      <c r="H334">
        <v>1</v>
      </c>
      <c r="I334">
        <v>23</v>
      </c>
      <c r="J334">
        <v>1</v>
      </c>
      <c r="K334" t="str">
        <v>NO</v>
      </c>
      <c r="L334" t="str">
        <v/>
      </c>
      <c r="M334">
        <v>0</v>
      </c>
      <c r="N334" t="str">
        <v/>
      </c>
    </row>
    <row r="335">
      <c r="A335">
        <v>333</v>
      </c>
      <c r="B335" t="str">
        <v xml:space="preserve">LC2 - 33 - 17 </v>
      </c>
      <c r="C335" t="str">
        <v>VENDIDO</v>
      </c>
      <c r="D335">
        <v>24</v>
      </c>
      <c r="E335">
        <v>1000000</v>
      </c>
      <c r="F335">
        <v>1000000</v>
      </c>
      <c r="G335">
        <v>5000000</v>
      </c>
      <c r="H335">
        <v>1</v>
      </c>
      <c r="I335">
        <v>23</v>
      </c>
      <c r="J335">
        <v>1</v>
      </c>
      <c r="K335" t="str">
        <v>NO</v>
      </c>
      <c r="L335" t="str">
        <v/>
      </c>
      <c r="M335">
        <v>0</v>
      </c>
      <c r="N335" t="str">
        <v/>
      </c>
    </row>
    <row r="336">
      <c r="A336">
        <v>334</v>
      </c>
      <c r="B336" t="str">
        <v xml:space="preserve">LC2 - 33 - 18 Y 19 </v>
      </c>
      <c r="C336" t="str">
        <v>VENDIDO</v>
      </c>
      <c r="D336">
        <v>24</v>
      </c>
      <c r="E336">
        <v>1976000</v>
      </c>
      <c r="F336">
        <v>7000000</v>
      </c>
      <c r="G336">
        <v>11000000</v>
      </c>
      <c r="H336">
        <v>3.54251012145749</v>
      </c>
      <c r="I336">
        <v>20.45748987854251</v>
      </c>
      <c r="J336">
        <v>3</v>
      </c>
      <c r="K336" t="str">
        <v>SÍ</v>
      </c>
      <c r="L336">
        <v>4</v>
      </c>
      <c r="M336">
        <v>1072000</v>
      </c>
      <c r="N336">
        <v>904000</v>
      </c>
    </row>
    <row r="337">
      <c r="A337">
        <v>335</v>
      </c>
      <c r="B337" t="str">
        <v xml:space="preserve">LC2 - 34 - 1 </v>
      </c>
      <c r="C337" t="str">
        <v>VENDIDO</v>
      </c>
      <c r="D337">
        <v>24</v>
      </c>
      <c r="E337">
        <v>1208333.3333333333</v>
      </c>
      <c r="F337">
        <v>13099900</v>
      </c>
      <c r="G337">
        <v>17099900</v>
      </c>
      <c r="H337">
        <v>10.841296551724138</v>
      </c>
      <c r="I337">
        <v>13.158703448275862</v>
      </c>
      <c r="J337">
        <v>10</v>
      </c>
      <c r="K337" t="str">
        <v>SÍ</v>
      </c>
      <c r="L337">
        <v>11</v>
      </c>
      <c r="M337">
        <v>1016567</v>
      </c>
      <c r="N337">
        <v>191766</v>
      </c>
    </row>
    <row r="338">
      <c r="A338">
        <v>336</v>
      </c>
      <c r="B338" t="str">
        <v xml:space="preserve">LC2 - 34 - 2 </v>
      </c>
      <c r="C338" t="str">
        <v>VENDIDO</v>
      </c>
      <c r="D338">
        <v>24</v>
      </c>
      <c r="E338">
        <v>1000000</v>
      </c>
      <c r="F338">
        <v>10000000</v>
      </c>
      <c r="G338">
        <v>14000000</v>
      </c>
      <c r="H338">
        <v>10</v>
      </c>
      <c r="I338">
        <v>14</v>
      </c>
      <c r="J338">
        <v>10</v>
      </c>
      <c r="K338" t="str">
        <v>NO</v>
      </c>
      <c r="L338" t="str">
        <v/>
      </c>
      <c r="M338">
        <v>0</v>
      </c>
      <c r="N338" t="str">
        <v/>
      </c>
    </row>
    <row r="339">
      <c r="A339">
        <v>337</v>
      </c>
      <c r="B339" t="str">
        <v xml:space="preserve">LC2 - 34 - 3 </v>
      </c>
      <c r="C339" t="str">
        <v>VENDIDO</v>
      </c>
      <c r="D339">
        <v>24</v>
      </c>
      <c r="E339">
        <v>1000000</v>
      </c>
      <c r="F339">
        <v>15000000</v>
      </c>
      <c r="G339">
        <v>19000000</v>
      </c>
      <c r="H339">
        <v>15</v>
      </c>
      <c r="I339">
        <v>9</v>
      </c>
      <c r="J339">
        <v>15</v>
      </c>
      <c r="K339" t="str">
        <v>NO</v>
      </c>
      <c r="L339" t="str">
        <v/>
      </c>
      <c r="M339">
        <v>0</v>
      </c>
      <c r="N339" t="str">
        <v/>
      </c>
    </row>
    <row r="340">
      <c r="A340">
        <v>338</v>
      </c>
      <c r="B340" t="str">
        <v xml:space="preserve">LC2 - 34 - 4 </v>
      </c>
      <c r="C340" t="str">
        <v>VENDIDO</v>
      </c>
      <c r="D340">
        <v>24</v>
      </c>
      <c r="E340">
        <v>1000000</v>
      </c>
      <c r="F340">
        <v>7000000</v>
      </c>
      <c r="G340">
        <v>11000000</v>
      </c>
      <c r="H340">
        <v>7</v>
      </c>
      <c r="I340">
        <v>17</v>
      </c>
      <c r="J340">
        <v>7</v>
      </c>
      <c r="K340" t="str">
        <v>NO</v>
      </c>
      <c r="L340" t="str">
        <v/>
      </c>
      <c r="M340">
        <v>0</v>
      </c>
      <c r="N340" t="str">
        <v/>
      </c>
    </row>
    <row r="341">
      <c r="A341">
        <v>339</v>
      </c>
      <c r="B341" t="str">
        <v xml:space="preserve">LC2 - 34 - 5 </v>
      </c>
      <c r="C341" t="str">
        <v>EN NEGOCIACIÓN</v>
      </c>
      <c r="D341" t="str">
        <v/>
      </c>
      <c r="E341">
        <v>0</v>
      </c>
      <c r="F341">
        <v>0</v>
      </c>
      <c r="G341">
        <v>0</v>
      </c>
      <c r="H341" t="str">
        <v/>
      </c>
      <c r="I341" t="str">
        <v/>
      </c>
      <c r="J341" t="str">
        <v/>
      </c>
      <c r="K341" t="str">
        <v/>
      </c>
      <c r="L341" t="str">
        <v/>
      </c>
      <c r="M341" t="str">
        <v/>
      </c>
      <c r="N341" t="str">
        <v/>
      </c>
    </row>
    <row r="342">
      <c r="A342">
        <v>340</v>
      </c>
      <c r="B342" t="str">
        <v xml:space="preserve">LC2 - 34 - 6 </v>
      </c>
      <c r="C342" t="str">
        <v>VENDIDO</v>
      </c>
      <c r="D342">
        <v>24</v>
      </c>
      <c r="E342">
        <v>258000</v>
      </c>
      <c r="F342">
        <v>16800000</v>
      </c>
      <c r="G342">
        <v>42800000</v>
      </c>
      <c r="H342">
        <v>65.11627906976744</v>
      </c>
      <c r="I342">
        <v>0</v>
      </c>
      <c r="J342">
        <v>65</v>
      </c>
      <c r="K342" t="str">
        <v>SÍ</v>
      </c>
      <c r="L342">
        <v>66</v>
      </c>
      <c r="M342">
        <v>30000</v>
      </c>
      <c r="N342">
        <v>228000</v>
      </c>
    </row>
    <row r="343">
      <c r="A343">
        <v>341</v>
      </c>
      <c r="B343" t="str">
        <v>LC2 - 34 - 7 Y 8</v>
      </c>
      <c r="C343" t="str">
        <v>VENDIDO</v>
      </c>
      <c r="D343">
        <v>24</v>
      </c>
      <c r="E343">
        <v>2194291.6666666665</v>
      </c>
      <c r="F343">
        <v>2064000</v>
      </c>
      <c r="G343">
        <v>10064000</v>
      </c>
      <c r="H343">
        <v>0.9406224483983063</v>
      </c>
      <c r="I343">
        <v>23.059377551601692</v>
      </c>
      <c r="J343">
        <v>0</v>
      </c>
      <c r="K343" t="str">
        <v>SÍ</v>
      </c>
      <c r="L343">
        <v>1</v>
      </c>
      <c r="M343">
        <v>2064000</v>
      </c>
      <c r="N343">
        <v>130292</v>
      </c>
    </row>
    <row r="344">
      <c r="A344">
        <v>342</v>
      </c>
      <c r="B344" t="str">
        <v xml:space="preserve">LC2 - 34 - 9 </v>
      </c>
      <c r="C344" t="str">
        <v>VENDIDO</v>
      </c>
      <c r="D344">
        <v>24</v>
      </c>
      <c r="E344">
        <v>1000000</v>
      </c>
      <c r="F344">
        <v>1000000</v>
      </c>
      <c r="G344">
        <v>5000000</v>
      </c>
      <c r="H344">
        <v>1</v>
      </c>
      <c r="I344">
        <v>23</v>
      </c>
      <c r="J344">
        <v>1</v>
      </c>
      <c r="K344" t="str">
        <v>NO</v>
      </c>
      <c r="L344" t="str">
        <v/>
      </c>
      <c r="M344">
        <v>0</v>
      </c>
      <c r="N344" t="str">
        <v/>
      </c>
    </row>
    <row r="345">
      <c r="A345">
        <v>343</v>
      </c>
      <c r="B345" t="str">
        <v xml:space="preserve">LC2 - 34 - 10 </v>
      </c>
      <c r="C345" t="str">
        <v>VENDIDO</v>
      </c>
      <c r="D345">
        <v>24</v>
      </c>
      <c r="E345">
        <v>979166.6666666666</v>
      </c>
      <c r="F345">
        <v>6830000</v>
      </c>
      <c r="G345">
        <v>11330000</v>
      </c>
      <c r="H345">
        <v>6.975319148936171</v>
      </c>
      <c r="I345">
        <v>17.024680851063827</v>
      </c>
      <c r="J345">
        <v>6</v>
      </c>
      <c r="K345" t="str">
        <v>SÍ</v>
      </c>
      <c r="L345">
        <v>7</v>
      </c>
      <c r="M345">
        <v>955000</v>
      </c>
      <c r="N345">
        <v>24167</v>
      </c>
    </row>
    <row r="346">
      <c r="A346">
        <v>344</v>
      </c>
      <c r="B346" t="str">
        <v xml:space="preserve">LC2 - 34 - 11 </v>
      </c>
      <c r="C346" t="str">
        <v>VENDIDO</v>
      </c>
      <c r="D346">
        <v>24</v>
      </c>
      <c r="E346">
        <v>1000000</v>
      </c>
      <c r="F346">
        <v>0</v>
      </c>
      <c r="G346">
        <v>4000000</v>
      </c>
      <c r="H346">
        <v>0</v>
      </c>
      <c r="I346">
        <v>24</v>
      </c>
      <c r="J346">
        <v>0</v>
      </c>
      <c r="K346" t="str">
        <v>NO</v>
      </c>
      <c r="L346" t="str">
        <v/>
      </c>
      <c r="M346">
        <v>0</v>
      </c>
      <c r="N346" t="str">
        <v/>
      </c>
    </row>
    <row r="347">
      <c r="A347">
        <v>345</v>
      </c>
      <c r="B347" t="str">
        <v xml:space="preserve">LC2 - 34 - 12 </v>
      </c>
      <c r="C347" t="str">
        <v>VENDIDO</v>
      </c>
      <c r="D347">
        <v>24</v>
      </c>
      <c r="E347">
        <v>1208333.3333333333</v>
      </c>
      <c r="F347">
        <v>14510300</v>
      </c>
      <c r="G347">
        <v>18510300</v>
      </c>
      <c r="H347">
        <v>12.008524137931035</v>
      </c>
      <c r="I347">
        <v>11.991475862068965</v>
      </c>
      <c r="J347">
        <v>12</v>
      </c>
      <c r="K347" t="str">
        <v>SÍ</v>
      </c>
      <c r="L347">
        <v>13</v>
      </c>
      <c r="M347">
        <v>10300</v>
      </c>
      <c r="N347">
        <v>1198033</v>
      </c>
    </row>
    <row r="348">
      <c r="A348">
        <v>346</v>
      </c>
      <c r="B348" t="str">
        <v>LC2 - 35 - 1</v>
      </c>
      <c r="C348" t="str">
        <v>VENDIDO</v>
      </c>
      <c r="D348">
        <v>24</v>
      </c>
      <c r="E348">
        <v>1208333.3333333333</v>
      </c>
      <c r="F348">
        <v>10872000</v>
      </c>
      <c r="G348">
        <v>14872000</v>
      </c>
      <c r="H348">
        <v>8.997517241379311</v>
      </c>
      <c r="I348">
        <v>15.002482758620689</v>
      </c>
      <c r="J348">
        <v>8</v>
      </c>
      <c r="K348" t="str">
        <v>SÍ</v>
      </c>
      <c r="L348">
        <v>9</v>
      </c>
      <c r="M348">
        <v>1205333</v>
      </c>
      <c r="N348">
        <v>3000</v>
      </c>
    </row>
    <row r="349">
      <c r="A349">
        <v>347</v>
      </c>
      <c r="B349" t="str">
        <v xml:space="preserve">LC2 - 35 - 2 </v>
      </c>
      <c r="C349" t="str">
        <v>VENDIDO</v>
      </c>
      <c r="D349">
        <v>24</v>
      </c>
      <c r="E349">
        <v>1000000</v>
      </c>
      <c r="F349">
        <v>6000000</v>
      </c>
      <c r="G349">
        <v>10000000</v>
      </c>
      <c r="H349">
        <v>6</v>
      </c>
      <c r="I349">
        <v>18</v>
      </c>
      <c r="J349">
        <v>6</v>
      </c>
      <c r="K349" t="str">
        <v>NO</v>
      </c>
      <c r="L349" t="str">
        <v/>
      </c>
      <c r="M349">
        <v>0</v>
      </c>
      <c r="N349" t="str">
        <v/>
      </c>
    </row>
    <row r="350">
      <c r="A350">
        <v>348</v>
      </c>
      <c r="B350" t="str">
        <v xml:space="preserve">LC2- 35 - 3 </v>
      </c>
      <c r="C350" t="str">
        <v>VENDIDO</v>
      </c>
      <c r="D350">
        <v>24</v>
      </c>
      <c r="E350">
        <v>1000000</v>
      </c>
      <c r="F350">
        <v>4000000</v>
      </c>
      <c r="G350">
        <v>8000000</v>
      </c>
      <c r="H350">
        <v>4</v>
      </c>
      <c r="I350">
        <v>20</v>
      </c>
      <c r="J350">
        <v>4</v>
      </c>
      <c r="K350" t="str">
        <v>NO</v>
      </c>
      <c r="L350" t="str">
        <v/>
      </c>
      <c r="M350">
        <v>0</v>
      </c>
      <c r="N350" t="str">
        <v/>
      </c>
    </row>
    <row r="351">
      <c r="A351">
        <v>349</v>
      </c>
      <c r="B351" t="str">
        <v xml:space="preserve">LC2 - 35 - 4 </v>
      </c>
      <c r="C351" t="str">
        <v>VENDIDO</v>
      </c>
      <c r="D351">
        <v>24</v>
      </c>
      <c r="E351">
        <v>1000000</v>
      </c>
      <c r="F351">
        <v>6000000</v>
      </c>
      <c r="G351">
        <v>10000000</v>
      </c>
      <c r="H351">
        <v>6</v>
      </c>
      <c r="I351">
        <v>18</v>
      </c>
      <c r="J351">
        <v>6</v>
      </c>
      <c r="K351" t="str">
        <v>NO</v>
      </c>
      <c r="L351" t="str">
        <v/>
      </c>
      <c r="M351">
        <v>0</v>
      </c>
      <c r="N351" t="str">
        <v/>
      </c>
    </row>
    <row r="352">
      <c r="A352">
        <v>350</v>
      </c>
      <c r="B352" t="str">
        <v xml:space="preserve">LC2 - 35 - 5 </v>
      </c>
      <c r="C352" t="str">
        <v>VENDIDO</v>
      </c>
      <c r="D352">
        <v>24</v>
      </c>
      <c r="E352">
        <v>1000000</v>
      </c>
      <c r="F352">
        <v>7000000</v>
      </c>
      <c r="G352">
        <v>11000000</v>
      </c>
      <c r="H352">
        <v>7</v>
      </c>
      <c r="I352">
        <v>17</v>
      </c>
      <c r="J352">
        <v>7</v>
      </c>
      <c r="K352" t="str">
        <v>NO</v>
      </c>
      <c r="L352" t="str">
        <v/>
      </c>
      <c r="M352">
        <v>0</v>
      </c>
      <c r="N352" t="str">
        <v/>
      </c>
    </row>
    <row r="353">
      <c r="A353">
        <v>351</v>
      </c>
      <c r="B353" t="str">
        <v xml:space="preserve">LC2 - 35 - 6 </v>
      </c>
      <c r="C353" t="str">
        <v>VENDIDO</v>
      </c>
      <c r="D353">
        <v>24</v>
      </c>
      <c r="E353">
        <v>1126250</v>
      </c>
      <c r="F353">
        <v>9010400</v>
      </c>
      <c r="G353">
        <v>13010400</v>
      </c>
      <c r="H353">
        <v>8.000355160932298</v>
      </c>
      <c r="I353">
        <v>15.999644839067702</v>
      </c>
      <c r="J353">
        <v>8</v>
      </c>
      <c r="K353" t="str">
        <v>SÍ</v>
      </c>
      <c r="L353">
        <v>9</v>
      </c>
      <c r="M353">
        <v>400</v>
      </c>
      <c r="N353">
        <v>1125850</v>
      </c>
    </row>
    <row r="354">
      <c r="A354">
        <v>352</v>
      </c>
      <c r="B354" t="str">
        <v xml:space="preserve">LC2 - 35 - 7 </v>
      </c>
      <c r="C354" t="str">
        <v>VENDIDO</v>
      </c>
      <c r="D354">
        <v>24</v>
      </c>
      <c r="E354">
        <v>1146166.6666666667</v>
      </c>
      <c r="F354">
        <v>5731000</v>
      </c>
      <c r="G354">
        <v>9731000</v>
      </c>
      <c r="H354">
        <v>5.000145412243711</v>
      </c>
      <c r="I354">
        <v>18.99985458775629</v>
      </c>
      <c r="J354">
        <v>5</v>
      </c>
      <c r="K354" t="str">
        <v>SÍ</v>
      </c>
      <c r="L354">
        <v>6</v>
      </c>
      <c r="M354">
        <v>167</v>
      </c>
      <c r="N354">
        <v>1146000</v>
      </c>
    </row>
    <row r="355">
      <c r="A355">
        <v>353</v>
      </c>
      <c r="B355" t="str">
        <v xml:space="preserve">LC2 - 35 - 8 </v>
      </c>
      <c r="C355" t="str">
        <v>VENDIDO</v>
      </c>
      <c r="D355" t="str">
        <v/>
      </c>
      <c r="E355">
        <v>0</v>
      </c>
      <c r="F355">
        <v>0</v>
      </c>
      <c r="G355">
        <v>0</v>
      </c>
      <c r="H355" t="str">
        <v/>
      </c>
      <c r="I355" t="str">
        <v/>
      </c>
      <c r="J355" t="str">
        <v/>
      </c>
      <c r="K355" t="str">
        <v/>
      </c>
      <c r="L355" t="str">
        <v/>
      </c>
      <c r="M355" t="str">
        <v/>
      </c>
      <c r="N355" t="str">
        <v/>
      </c>
    </row>
    <row r="356">
      <c r="A356">
        <v>354</v>
      </c>
      <c r="B356" t="str">
        <v xml:space="preserve">LC2 - 35 - 9 </v>
      </c>
      <c r="C356" t="str">
        <v>VENDIDO</v>
      </c>
      <c r="D356">
        <v>24</v>
      </c>
      <c r="E356">
        <v>958300</v>
      </c>
      <c r="F356">
        <v>6000000</v>
      </c>
      <c r="G356">
        <v>11000000</v>
      </c>
      <c r="H356">
        <v>6.261087342168423</v>
      </c>
      <c r="I356">
        <v>17.738912657831577</v>
      </c>
      <c r="J356">
        <v>6</v>
      </c>
      <c r="K356" t="str">
        <v>SÍ</v>
      </c>
      <c r="L356">
        <v>7</v>
      </c>
      <c r="M356">
        <v>250200</v>
      </c>
      <c r="N356">
        <v>708100</v>
      </c>
    </row>
    <row r="357">
      <c r="A357">
        <v>355</v>
      </c>
      <c r="B357" t="str">
        <v xml:space="preserve">LC2 - 35 - 10 Y 11 </v>
      </c>
      <c r="C357" t="str">
        <v>VENDIDO</v>
      </c>
      <c r="D357">
        <v>24</v>
      </c>
      <c r="E357">
        <v>2000000</v>
      </c>
      <c r="F357">
        <v>12000000</v>
      </c>
      <c r="G357">
        <v>20000000</v>
      </c>
      <c r="H357">
        <v>6</v>
      </c>
      <c r="I357">
        <v>18</v>
      </c>
      <c r="J357">
        <v>6</v>
      </c>
      <c r="K357" t="str">
        <v>NO</v>
      </c>
      <c r="L357" t="str">
        <v/>
      </c>
      <c r="M357">
        <v>0</v>
      </c>
      <c r="N357" t="str">
        <v/>
      </c>
    </row>
    <row r="358">
      <c r="A358">
        <v>356</v>
      </c>
      <c r="B358" t="str">
        <v xml:space="preserve">LC2 - 35 - 12 </v>
      </c>
      <c r="C358" t="str">
        <v>VENDIDO</v>
      </c>
      <c r="D358">
        <v>24</v>
      </c>
      <c r="E358">
        <v>1208333.3333333333</v>
      </c>
      <c r="F358">
        <v>14575000</v>
      </c>
      <c r="G358">
        <v>18575000</v>
      </c>
      <c r="H358">
        <v>12.062068965517241</v>
      </c>
      <c r="I358">
        <v>11.937931034482759</v>
      </c>
      <c r="J358">
        <v>12</v>
      </c>
      <c r="K358" t="str">
        <v>SÍ</v>
      </c>
      <c r="L358">
        <v>13</v>
      </c>
      <c r="M358">
        <v>75000</v>
      </c>
      <c r="N358">
        <v>1133333</v>
      </c>
    </row>
    <row r="359">
      <c r="A359">
        <v>357</v>
      </c>
      <c r="B359" t="str">
        <v xml:space="preserve">LC2 - 36 - 1 </v>
      </c>
      <c r="C359" t="str">
        <v>VENDIDO</v>
      </c>
      <c r="D359" t="str">
        <v/>
      </c>
      <c r="E359" t="str">
        <v/>
      </c>
      <c r="F359">
        <v>0</v>
      </c>
      <c r="G359">
        <v>0</v>
      </c>
      <c r="H359" t="str">
        <v/>
      </c>
      <c r="I359" t="str">
        <v/>
      </c>
      <c r="J359" t="str">
        <v/>
      </c>
      <c r="K359" t="str">
        <v/>
      </c>
      <c r="L359" t="str">
        <v/>
      </c>
      <c r="M359" t="str">
        <v/>
      </c>
      <c r="N359" t="str">
        <v/>
      </c>
    </row>
    <row r="360">
      <c r="A360">
        <v>358</v>
      </c>
      <c r="B360" t="str">
        <v xml:space="preserve">LC2 - 36 - 2 </v>
      </c>
      <c r="C360" t="str">
        <v>VENDIDO</v>
      </c>
      <c r="D360">
        <v>24</v>
      </c>
      <c r="E360">
        <v>1000000</v>
      </c>
      <c r="F360">
        <v>6000000</v>
      </c>
      <c r="G360">
        <v>10000000</v>
      </c>
      <c r="H360">
        <v>6</v>
      </c>
      <c r="I360">
        <v>18</v>
      </c>
      <c r="J360">
        <v>6</v>
      </c>
      <c r="K360" t="str">
        <v>NO</v>
      </c>
      <c r="L360" t="str">
        <v/>
      </c>
      <c r="M360">
        <v>0</v>
      </c>
      <c r="N360" t="str">
        <v/>
      </c>
    </row>
    <row r="361">
      <c r="A361">
        <v>359</v>
      </c>
      <c r="B361" t="str">
        <v xml:space="preserve">LC2 - 36 - 3 </v>
      </c>
      <c r="C361" t="str">
        <v>VENDIDO</v>
      </c>
      <c r="D361">
        <v>24</v>
      </c>
      <c r="E361">
        <v>916666.6666666666</v>
      </c>
      <c r="F361">
        <v>5000000</v>
      </c>
      <c r="G361">
        <v>10000000</v>
      </c>
      <c r="H361">
        <v>5.454545454545455</v>
      </c>
      <c r="I361">
        <v>18.545454545454547</v>
      </c>
      <c r="J361">
        <v>5</v>
      </c>
      <c r="K361" t="str">
        <v>SÍ</v>
      </c>
      <c r="L361">
        <v>6</v>
      </c>
      <c r="M361">
        <v>416667</v>
      </c>
      <c r="N361">
        <v>500000</v>
      </c>
    </row>
    <row r="362">
      <c r="A362">
        <v>360</v>
      </c>
      <c r="B362" t="str">
        <v xml:space="preserve">LC2 - 36 - 4 </v>
      </c>
      <c r="C362" t="str">
        <v>VENDIDO</v>
      </c>
      <c r="D362">
        <v>24</v>
      </c>
      <c r="E362">
        <v>1000000</v>
      </c>
      <c r="F362">
        <v>6000000</v>
      </c>
      <c r="G362">
        <v>10000000</v>
      </c>
      <c r="H362">
        <v>6</v>
      </c>
      <c r="I362">
        <v>18</v>
      </c>
      <c r="J362">
        <v>6</v>
      </c>
      <c r="K362" t="str">
        <v>NO</v>
      </c>
      <c r="L362" t="str">
        <v/>
      </c>
      <c r="M362">
        <v>0</v>
      </c>
      <c r="N362" t="str">
        <v/>
      </c>
    </row>
    <row r="363">
      <c r="A363">
        <v>361</v>
      </c>
      <c r="B363" t="str">
        <v xml:space="preserve">LC2 - 36 - 5 </v>
      </c>
      <c r="C363" t="str">
        <v>VENDIDO</v>
      </c>
      <c r="D363">
        <v>24</v>
      </c>
      <c r="E363">
        <v>1000000</v>
      </c>
      <c r="F363">
        <v>6000000</v>
      </c>
      <c r="G363">
        <v>10000000</v>
      </c>
      <c r="H363">
        <v>6</v>
      </c>
      <c r="I363">
        <v>18</v>
      </c>
      <c r="J363">
        <v>6</v>
      </c>
      <c r="K363" t="str">
        <v>NO</v>
      </c>
      <c r="L363" t="str">
        <v/>
      </c>
      <c r="M363">
        <v>0</v>
      </c>
      <c r="N363" t="str">
        <v/>
      </c>
    </row>
    <row r="364">
      <c r="A364">
        <v>362</v>
      </c>
      <c r="B364" t="str">
        <v xml:space="preserve">LC2 - 36 - 6 </v>
      </c>
      <c r="C364" t="str">
        <v>VENDIDO</v>
      </c>
      <c r="D364">
        <v>24</v>
      </c>
      <c r="E364">
        <v>933333.3333333334</v>
      </c>
      <c r="F364">
        <v>1866000</v>
      </c>
      <c r="G364">
        <v>7466000</v>
      </c>
      <c r="H364">
        <v>1.999285714285714</v>
      </c>
      <c r="I364">
        <v>22.000714285714285</v>
      </c>
      <c r="J364">
        <v>1</v>
      </c>
      <c r="K364" t="str">
        <v>SÍ</v>
      </c>
      <c r="L364">
        <v>2</v>
      </c>
      <c r="M364">
        <v>932667</v>
      </c>
      <c r="N364">
        <v>666</v>
      </c>
    </row>
    <row r="365">
      <c r="A365">
        <v>363</v>
      </c>
      <c r="B365" t="str">
        <v xml:space="preserve">LC2 - 36 - 7 </v>
      </c>
      <c r="C365" t="str">
        <v>VENDIDO</v>
      </c>
      <c r="D365">
        <v>24</v>
      </c>
      <c r="E365">
        <v>1000000</v>
      </c>
      <c r="F365">
        <v>6000000</v>
      </c>
      <c r="G365">
        <v>10000000</v>
      </c>
      <c r="H365">
        <v>6</v>
      </c>
      <c r="I365">
        <v>18</v>
      </c>
      <c r="J365">
        <v>6</v>
      </c>
      <c r="K365" t="str">
        <v>NO</v>
      </c>
      <c r="L365" t="str">
        <v/>
      </c>
      <c r="M365">
        <v>0</v>
      </c>
      <c r="N365" t="str">
        <v/>
      </c>
    </row>
    <row r="366">
      <c r="A366">
        <v>364</v>
      </c>
      <c r="B366" t="str">
        <v xml:space="preserve">LC2 - 36 - 8 </v>
      </c>
      <c r="C366" t="str">
        <v>VENDIDO</v>
      </c>
      <c r="D366" t="str">
        <v/>
      </c>
      <c r="E366">
        <v>0</v>
      </c>
      <c r="F366">
        <v>0</v>
      </c>
      <c r="G366">
        <v>33000000</v>
      </c>
      <c r="H366" t="str">
        <v/>
      </c>
      <c r="I366" t="str">
        <v/>
      </c>
      <c r="J366" t="str">
        <v/>
      </c>
      <c r="K366" t="str">
        <v/>
      </c>
      <c r="L366" t="str">
        <v/>
      </c>
      <c r="M366" t="str">
        <v/>
      </c>
      <c r="N366" t="str">
        <v/>
      </c>
    </row>
    <row r="367">
      <c r="A367">
        <v>365</v>
      </c>
      <c r="B367" t="str">
        <v xml:space="preserve">LC2 - 36 - 9 </v>
      </c>
      <c r="C367" t="str">
        <v>VENDIDO</v>
      </c>
      <c r="D367">
        <v>24</v>
      </c>
      <c r="E367">
        <v>1208333.3333333333</v>
      </c>
      <c r="F367">
        <v>3460000</v>
      </c>
      <c r="G367">
        <v>7460000</v>
      </c>
      <c r="H367">
        <v>2.863448275862069</v>
      </c>
      <c r="I367">
        <v>21.13655172413793</v>
      </c>
      <c r="J367">
        <v>2</v>
      </c>
      <c r="K367" t="str">
        <v>SÍ</v>
      </c>
      <c r="L367">
        <v>3</v>
      </c>
      <c r="M367">
        <v>1043333</v>
      </c>
      <c r="N367">
        <v>165000</v>
      </c>
    </row>
    <row r="368">
      <c r="A368">
        <v>366</v>
      </c>
      <c r="B368" t="str">
        <v xml:space="preserve">LC2 - 36 - 10 </v>
      </c>
      <c r="C368" t="str">
        <v>VENDIDO</v>
      </c>
      <c r="D368">
        <v>24</v>
      </c>
      <c r="E368">
        <v>1000000</v>
      </c>
      <c r="F368">
        <v>7000000</v>
      </c>
      <c r="G368">
        <v>11000000</v>
      </c>
      <c r="H368">
        <v>7</v>
      </c>
      <c r="I368">
        <v>17</v>
      </c>
      <c r="J368">
        <v>7</v>
      </c>
      <c r="K368" t="str">
        <v>NO</v>
      </c>
      <c r="L368" t="str">
        <v/>
      </c>
      <c r="M368">
        <v>0</v>
      </c>
      <c r="N368" t="str">
        <v/>
      </c>
    </row>
    <row r="369">
      <c r="A369">
        <v>367</v>
      </c>
      <c r="B369" t="str">
        <v>LC2 - 36 - 11</v>
      </c>
      <c r="C369" t="str">
        <v>VENDIDO</v>
      </c>
      <c r="D369">
        <v>24</v>
      </c>
      <c r="E369">
        <v>1000000</v>
      </c>
      <c r="F369">
        <v>7000000</v>
      </c>
      <c r="G369">
        <v>11000000</v>
      </c>
      <c r="H369">
        <v>7</v>
      </c>
      <c r="I369">
        <v>17</v>
      </c>
      <c r="J369">
        <v>7</v>
      </c>
      <c r="K369" t="str">
        <v>NO</v>
      </c>
      <c r="L369" t="str">
        <v/>
      </c>
      <c r="M369">
        <v>0</v>
      </c>
      <c r="N369" t="str">
        <v/>
      </c>
    </row>
    <row r="370">
      <c r="A370">
        <v>368</v>
      </c>
      <c r="B370" t="str">
        <v xml:space="preserve">LC2 - 36 - 12 </v>
      </c>
      <c r="C370" t="str">
        <v>VENDIDO</v>
      </c>
      <c r="D370">
        <v>24</v>
      </c>
      <c r="E370">
        <v>1000000</v>
      </c>
      <c r="F370">
        <v>6000000</v>
      </c>
      <c r="G370">
        <v>10000000</v>
      </c>
      <c r="H370">
        <v>6</v>
      </c>
      <c r="I370">
        <v>18</v>
      </c>
      <c r="J370">
        <v>6</v>
      </c>
      <c r="K370" t="str">
        <v>NO</v>
      </c>
      <c r="L370" t="str">
        <v/>
      </c>
      <c r="M370">
        <v>0</v>
      </c>
      <c r="N370" t="str">
        <v/>
      </c>
    </row>
    <row r="371">
      <c r="A371">
        <v>369</v>
      </c>
      <c r="B371" t="str">
        <v xml:space="preserve">LC2 - 36 - 13 </v>
      </c>
      <c r="C371" t="str">
        <v>VENDIDO</v>
      </c>
      <c r="D371">
        <v>24</v>
      </c>
      <c r="E371">
        <v>1000000</v>
      </c>
      <c r="F371">
        <v>7000000</v>
      </c>
      <c r="G371">
        <v>11000000</v>
      </c>
      <c r="H371">
        <v>7</v>
      </c>
      <c r="I371">
        <v>17</v>
      </c>
      <c r="J371">
        <v>7</v>
      </c>
      <c r="K371" t="str">
        <v>NO</v>
      </c>
      <c r="L371" t="str">
        <v/>
      </c>
      <c r="M371">
        <v>0</v>
      </c>
      <c r="N371" t="str">
        <v/>
      </c>
    </row>
    <row r="372">
      <c r="A372">
        <v>370</v>
      </c>
      <c r="B372" t="str">
        <v xml:space="preserve">LC2 - 36 - 14 </v>
      </c>
      <c r="C372" t="str">
        <v>VENDIDO</v>
      </c>
      <c r="D372">
        <v>24</v>
      </c>
      <c r="E372">
        <v>1000000</v>
      </c>
      <c r="F372">
        <v>7000000</v>
      </c>
      <c r="G372">
        <v>11000000</v>
      </c>
      <c r="H372">
        <v>7</v>
      </c>
      <c r="I372">
        <v>17</v>
      </c>
      <c r="J372">
        <v>7</v>
      </c>
      <c r="K372" t="str">
        <v>NO</v>
      </c>
      <c r="L372" t="str">
        <v/>
      </c>
      <c r="M372">
        <v>0</v>
      </c>
      <c r="N372" t="str">
        <v/>
      </c>
    </row>
    <row r="373">
      <c r="A373">
        <v>371</v>
      </c>
      <c r="B373" t="str">
        <v xml:space="preserve">LC2 - 36 - 15 </v>
      </c>
      <c r="C373" t="str">
        <v>VENDIDO</v>
      </c>
      <c r="D373">
        <v>24</v>
      </c>
      <c r="E373">
        <v>1000000</v>
      </c>
      <c r="F373">
        <v>6000000</v>
      </c>
      <c r="G373">
        <v>10000000</v>
      </c>
      <c r="H373">
        <v>6</v>
      </c>
      <c r="I373">
        <v>18</v>
      </c>
      <c r="J373">
        <v>6</v>
      </c>
      <c r="K373" t="str">
        <v>NO</v>
      </c>
      <c r="L373" t="str">
        <v/>
      </c>
      <c r="M373">
        <v>0</v>
      </c>
      <c r="N373" t="str">
        <v/>
      </c>
    </row>
    <row r="374">
      <c r="A374">
        <v>372</v>
      </c>
      <c r="B374" t="str">
        <v>LC2 - 36 - 16</v>
      </c>
      <c r="C374" t="str">
        <v>VENDIDO</v>
      </c>
      <c r="D374">
        <v>24</v>
      </c>
      <c r="E374">
        <v>1227458.3333333333</v>
      </c>
      <c r="F374">
        <v>7365000</v>
      </c>
      <c r="G374">
        <v>11365000</v>
      </c>
      <c r="H374">
        <v>6.000203672901321</v>
      </c>
      <c r="I374">
        <v>17.99979632709868</v>
      </c>
      <c r="J374">
        <v>6</v>
      </c>
      <c r="K374" t="str">
        <v>SÍ</v>
      </c>
      <c r="L374">
        <v>7</v>
      </c>
      <c r="M374">
        <v>250</v>
      </c>
      <c r="N374">
        <v>1227208</v>
      </c>
    </row>
    <row r="375">
      <c r="A375">
        <v>373</v>
      </c>
      <c r="B375" t="str">
        <v xml:space="preserve">LC2 - 37 - 1 </v>
      </c>
      <c r="C375" t="str">
        <v>DISPONIBLE</v>
      </c>
      <c r="D375" t="str">
        <v/>
      </c>
      <c r="E375" t="str">
        <v/>
      </c>
      <c r="F375">
        <v>0</v>
      </c>
      <c r="G375">
        <v>0</v>
      </c>
      <c r="H375" t="str">
        <v/>
      </c>
      <c r="I375" t="str">
        <v/>
      </c>
      <c r="J375" t="str">
        <v/>
      </c>
      <c r="K375" t="str">
        <v/>
      </c>
      <c r="L375" t="str">
        <v/>
      </c>
      <c r="M375" t="str">
        <v/>
      </c>
      <c r="N375" t="str">
        <v/>
      </c>
    </row>
    <row r="376">
      <c r="A376">
        <v>374</v>
      </c>
      <c r="B376" t="str">
        <v xml:space="preserve">LC2 - 37 - 2 Y 3 </v>
      </c>
      <c r="C376" t="str">
        <v>VENDIDO</v>
      </c>
      <c r="D376">
        <v>24</v>
      </c>
      <c r="E376">
        <v>2000000</v>
      </c>
      <c r="F376">
        <v>12000000</v>
      </c>
      <c r="G376">
        <v>20000000</v>
      </c>
      <c r="H376">
        <v>6</v>
      </c>
      <c r="I376">
        <v>18</v>
      </c>
      <c r="J376">
        <v>6</v>
      </c>
      <c r="K376" t="str">
        <v>NO</v>
      </c>
      <c r="L376" t="str">
        <v/>
      </c>
      <c r="M376">
        <v>0</v>
      </c>
      <c r="N376" t="str">
        <v/>
      </c>
    </row>
    <row r="377">
      <c r="A377">
        <v>375</v>
      </c>
      <c r="B377" t="str">
        <v xml:space="preserve">LC2 - 37 - 4 </v>
      </c>
      <c r="C377" t="str">
        <v>VENDIDO</v>
      </c>
      <c r="D377">
        <v>24</v>
      </c>
      <c r="E377">
        <v>1000000</v>
      </c>
      <c r="F377">
        <v>6000000</v>
      </c>
      <c r="G377">
        <v>10000000</v>
      </c>
      <c r="H377">
        <v>6</v>
      </c>
      <c r="I377">
        <v>18</v>
      </c>
      <c r="J377">
        <v>6</v>
      </c>
      <c r="K377" t="str">
        <v>NO</v>
      </c>
      <c r="L377" t="str">
        <v/>
      </c>
      <c r="M377">
        <v>0</v>
      </c>
      <c r="N377" t="str">
        <v/>
      </c>
    </row>
    <row r="378">
      <c r="A378">
        <v>376</v>
      </c>
      <c r="B378" t="str">
        <v xml:space="preserve">LC2 - 37 - 5 </v>
      </c>
      <c r="C378" t="str">
        <v>VENDIDO</v>
      </c>
      <c r="D378">
        <v>24</v>
      </c>
      <c r="E378">
        <v>1000000</v>
      </c>
      <c r="F378">
        <v>5000000</v>
      </c>
      <c r="G378">
        <v>9000000</v>
      </c>
      <c r="H378">
        <v>5</v>
      </c>
      <c r="I378">
        <v>19</v>
      </c>
      <c r="J378">
        <v>5</v>
      </c>
      <c r="K378" t="str">
        <v>NO</v>
      </c>
      <c r="L378" t="str">
        <v/>
      </c>
      <c r="M378">
        <v>0</v>
      </c>
      <c r="N378" t="str">
        <v/>
      </c>
    </row>
    <row r="379">
      <c r="A379">
        <v>377</v>
      </c>
      <c r="B379" t="str">
        <v xml:space="preserve">LC2 - 37 - 6 </v>
      </c>
      <c r="C379" t="str">
        <v>VENDIDO</v>
      </c>
      <c r="D379">
        <v>24</v>
      </c>
      <c r="E379">
        <v>1000000</v>
      </c>
      <c r="F379">
        <v>7000000</v>
      </c>
      <c r="G379">
        <v>11000000</v>
      </c>
      <c r="H379">
        <v>7</v>
      </c>
      <c r="I379">
        <v>17</v>
      </c>
      <c r="J379">
        <v>7</v>
      </c>
      <c r="K379" t="str">
        <v>NO</v>
      </c>
      <c r="L379" t="str">
        <v/>
      </c>
      <c r="M379">
        <v>0</v>
      </c>
      <c r="N379" t="str">
        <v/>
      </c>
    </row>
    <row r="380">
      <c r="A380">
        <v>378</v>
      </c>
      <c r="B380" t="str">
        <v xml:space="preserve">LC2 - 37 - 7 </v>
      </c>
      <c r="C380" t="str">
        <v>VENDIDO</v>
      </c>
      <c r="D380">
        <v>24</v>
      </c>
      <c r="E380">
        <v>1000000</v>
      </c>
      <c r="F380">
        <v>7000000</v>
      </c>
      <c r="G380">
        <v>11000000</v>
      </c>
      <c r="H380">
        <v>7</v>
      </c>
      <c r="I380">
        <v>17</v>
      </c>
      <c r="J380">
        <v>7</v>
      </c>
      <c r="K380" t="str">
        <v>NO</v>
      </c>
      <c r="L380" t="str">
        <v/>
      </c>
      <c r="M380">
        <v>0</v>
      </c>
      <c r="N380" t="str">
        <v/>
      </c>
    </row>
    <row r="381">
      <c r="A381">
        <v>379</v>
      </c>
      <c r="B381" t="str">
        <v xml:space="preserve">LC2 - 37 - 8 </v>
      </c>
      <c r="C381" t="str">
        <v>VENDIDO</v>
      </c>
      <c r="D381">
        <v>24</v>
      </c>
      <c r="E381">
        <v>1000000</v>
      </c>
      <c r="F381">
        <v>7000000</v>
      </c>
      <c r="G381">
        <v>11000000</v>
      </c>
      <c r="H381">
        <v>7</v>
      </c>
      <c r="I381">
        <v>17</v>
      </c>
      <c r="J381">
        <v>7</v>
      </c>
      <c r="K381" t="str">
        <v>NO</v>
      </c>
      <c r="L381" t="str">
        <v/>
      </c>
      <c r="M381">
        <v>0</v>
      </c>
      <c r="N381" t="str">
        <v/>
      </c>
    </row>
    <row r="382">
      <c r="A382">
        <v>380</v>
      </c>
      <c r="B382" t="str">
        <v xml:space="preserve">LC2 - 37 - 9 </v>
      </c>
      <c r="C382" t="str">
        <v>VENDIDO</v>
      </c>
      <c r="D382">
        <v>24</v>
      </c>
      <c r="E382">
        <v>1375000</v>
      </c>
      <c r="F382">
        <v>12600000</v>
      </c>
      <c r="G382">
        <v>12600000</v>
      </c>
      <c r="H382">
        <v>9.163636363636364</v>
      </c>
      <c r="I382">
        <v>14.836363636363636</v>
      </c>
      <c r="J382">
        <v>9</v>
      </c>
      <c r="K382" t="str">
        <v>SÍ</v>
      </c>
      <c r="L382">
        <v>10</v>
      </c>
      <c r="M382">
        <v>225000</v>
      </c>
      <c r="N382">
        <v>1150000</v>
      </c>
    </row>
    <row r="383">
      <c r="A383">
        <v>381</v>
      </c>
      <c r="B383" t="str">
        <v xml:space="preserve">LC2 - 37 - 10 </v>
      </c>
      <c r="C383" t="str">
        <v>VENDIDO</v>
      </c>
      <c r="D383">
        <v>24</v>
      </c>
      <c r="E383">
        <v>1375000</v>
      </c>
      <c r="F383">
        <v>23200000</v>
      </c>
      <c r="G383">
        <v>23200000</v>
      </c>
      <c r="H383">
        <v>16.87272727272727</v>
      </c>
      <c r="I383">
        <v>7.127272727272729</v>
      </c>
      <c r="J383">
        <v>16</v>
      </c>
      <c r="K383" t="str">
        <v>SÍ</v>
      </c>
      <c r="L383">
        <v>17</v>
      </c>
      <c r="M383">
        <v>1200000</v>
      </c>
      <c r="N383">
        <v>175000</v>
      </c>
    </row>
    <row r="384">
      <c r="A384">
        <v>382</v>
      </c>
      <c r="B384" t="str">
        <v xml:space="preserve">LC2 - 37 - 11 </v>
      </c>
      <c r="C384" t="str">
        <v>VENDIDO</v>
      </c>
      <c r="D384">
        <v>24</v>
      </c>
      <c r="E384">
        <v>1000000</v>
      </c>
      <c r="F384">
        <v>5000000</v>
      </c>
      <c r="G384">
        <v>9000000</v>
      </c>
      <c r="H384">
        <v>5</v>
      </c>
      <c r="I384">
        <v>19</v>
      </c>
      <c r="J384">
        <v>5</v>
      </c>
      <c r="K384" t="str">
        <v>NO</v>
      </c>
      <c r="L384" t="str">
        <v/>
      </c>
      <c r="M384">
        <v>0</v>
      </c>
      <c r="N384" t="str">
        <v/>
      </c>
    </row>
    <row r="385">
      <c r="A385">
        <v>383</v>
      </c>
      <c r="B385" t="str">
        <v>LC2 - 37 - 12 Y 13</v>
      </c>
      <c r="C385" t="str">
        <v>VENDIDO</v>
      </c>
      <c r="D385">
        <v>24</v>
      </c>
      <c r="E385">
        <v>2000000</v>
      </c>
      <c r="F385">
        <v>8010000</v>
      </c>
      <c r="G385">
        <v>16010000</v>
      </c>
      <c r="H385">
        <v>4.005</v>
      </c>
      <c r="I385">
        <v>19.995</v>
      </c>
      <c r="J385">
        <v>4</v>
      </c>
      <c r="K385" t="str">
        <v>SÍ</v>
      </c>
      <c r="L385">
        <v>5</v>
      </c>
      <c r="M385">
        <v>10000</v>
      </c>
      <c r="N385">
        <v>1990000</v>
      </c>
    </row>
    <row r="386">
      <c r="A386">
        <v>384</v>
      </c>
      <c r="B386" t="str">
        <v xml:space="preserve">LC2 - 37 - 14 </v>
      </c>
      <c r="C386" t="str">
        <v>VENDIDO</v>
      </c>
      <c r="D386">
        <v>24</v>
      </c>
      <c r="E386">
        <v>979200</v>
      </c>
      <c r="F386">
        <v>3000000</v>
      </c>
      <c r="G386">
        <v>7000000</v>
      </c>
      <c r="H386">
        <v>3.0637254901960786</v>
      </c>
      <c r="I386">
        <v>20.936274509803923</v>
      </c>
      <c r="J386">
        <v>3</v>
      </c>
      <c r="K386" t="str">
        <v>SÍ</v>
      </c>
      <c r="L386">
        <v>4</v>
      </c>
      <c r="M386">
        <v>62400</v>
      </c>
      <c r="N386">
        <v>916800</v>
      </c>
    </row>
    <row r="387">
      <c r="A387">
        <v>385</v>
      </c>
      <c r="B387" t="str">
        <v xml:space="preserve">LC2 - 37 - 15 </v>
      </c>
      <c r="C387" t="str">
        <v>VENDIDO</v>
      </c>
      <c r="D387">
        <v>24</v>
      </c>
      <c r="E387">
        <v>791700</v>
      </c>
      <c r="F387">
        <v>12667200</v>
      </c>
      <c r="G387">
        <v>21667200</v>
      </c>
      <c r="H387">
        <v>16</v>
      </c>
      <c r="I387">
        <v>8</v>
      </c>
      <c r="J387">
        <v>16</v>
      </c>
      <c r="K387" t="str">
        <v>NO</v>
      </c>
      <c r="L387" t="str">
        <v/>
      </c>
      <c r="M387">
        <v>0</v>
      </c>
      <c r="N387" t="str">
        <v/>
      </c>
    </row>
    <row r="388">
      <c r="A388">
        <v>386</v>
      </c>
      <c r="B388" t="str">
        <v xml:space="preserve">LC2 - 37 - 16 </v>
      </c>
      <c r="C388" t="str">
        <v>VENDIDO</v>
      </c>
      <c r="D388">
        <v>24</v>
      </c>
      <c r="E388">
        <v>1000000</v>
      </c>
      <c r="F388">
        <v>2000000</v>
      </c>
      <c r="G388">
        <v>6000000</v>
      </c>
      <c r="H388">
        <v>2</v>
      </c>
      <c r="I388">
        <v>22</v>
      </c>
      <c r="J388">
        <v>2</v>
      </c>
      <c r="K388" t="str">
        <v>NO</v>
      </c>
      <c r="L388" t="str">
        <v/>
      </c>
      <c r="M388">
        <v>0</v>
      </c>
      <c r="N388" t="str">
        <v/>
      </c>
    </row>
    <row r="389">
      <c r="A389">
        <v>387</v>
      </c>
      <c r="B389" t="str">
        <v xml:space="preserve">LC2 - 37 - 17 </v>
      </c>
      <c r="C389" t="str">
        <v>VENDIDO</v>
      </c>
      <c r="D389">
        <v>24</v>
      </c>
      <c r="E389">
        <v>1379708.3333333333</v>
      </c>
      <c r="F389">
        <v>20870000</v>
      </c>
      <c r="G389">
        <v>24870000</v>
      </c>
      <c r="H389">
        <v>15.126385407543866</v>
      </c>
      <c r="I389">
        <v>8.873614592456134</v>
      </c>
      <c r="J389">
        <v>15</v>
      </c>
      <c r="K389" t="str">
        <v>SÍ</v>
      </c>
      <c r="L389">
        <v>16</v>
      </c>
      <c r="M389">
        <v>174375</v>
      </c>
      <c r="N389">
        <v>1205333</v>
      </c>
    </row>
    <row r="390">
      <c r="A390">
        <v>388</v>
      </c>
      <c r="B390" t="str">
        <v>LC2 - 38 - 1</v>
      </c>
      <c r="C390" t="str">
        <v>VENDIDO</v>
      </c>
      <c r="D390">
        <v>3</v>
      </c>
      <c r="E390">
        <v>8572066.666666666</v>
      </c>
      <c r="F390">
        <v>0</v>
      </c>
      <c r="G390">
        <v>7283800</v>
      </c>
      <c r="H390">
        <v>0</v>
      </c>
      <c r="I390">
        <v>3</v>
      </c>
      <c r="J390">
        <v>0</v>
      </c>
      <c r="K390" t="str">
        <v>NO</v>
      </c>
      <c r="L390" t="str">
        <v/>
      </c>
      <c r="M390">
        <v>0</v>
      </c>
      <c r="N390" t="str">
        <v/>
      </c>
    </row>
    <row r="391">
      <c r="A391">
        <v>389</v>
      </c>
      <c r="B391" t="str">
        <v xml:space="preserve">LC2 - 38 - 2 </v>
      </c>
      <c r="C391" t="str">
        <v>EN NEGOCIACIÓN</v>
      </c>
      <c r="D391" t="str">
        <v/>
      </c>
      <c r="E391" t="str">
        <v/>
      </c>
      <c r="F391">
        <v>0</v>
      </c>
      <c r="G391">
        <v>0</v>
      </c>
      <c r="H391" t="str">
        <v/>
      </c>
      <c r="I391" t="str">
        <v/>
      </c>
      <c r="J391" t="str">
        <v/>
      </c>
      <c r="K391" t="str">
        <v/>
      </c>
      <c r="L391" t="str">
        <v/>
      </c>
      <c r="M391" t="str">
        <v/>
      </c>
      <c r="N391" t="str">
        <v/>
      </c>
    </row>
    <row r="392">
      <c r="A392">
        <v>390</v>
      </c>
      <c r="B392" t="str">
        <v xml:space="preserve">LC2 - 38 - 3 </v>
      </c>
      <c r="C392" t="str">
        <v>EN NEGOCIACIÓN</v>
      </c>
      <c r="D392" t="str">
        <v/>
      </c>
      <c r="E392" t="str">
        <v/>
      </c>
      <c r="F392">
        <v>0</v>
      </c>
      <c r="G392">
        <v>0</v>
      </c>
      <c r="H392" t="str">
        <v/>
      </c>
      <c r="I392" t="str">
        <v/>
      </c>
      <c r="J392" t="str">
        <v/>
      </c>
      <c r="K392" t="str">
        <v/>
      </c>
      <c r="L392" t="str">
        <v/>
      </c>
      <c r="M392" t="str">
        <v/>
      </c>
      <c r="N392" t="str">
        <v/>
      </c>
    </row>
    <row r="393">
      <c r="A393">
        <v>391</v>
      </c>
      <c r="B393" t="str">
        <v xml:space="preserve">LC2 - 38 - 4 </v>
      </c>
      <c r="C393" t="str">
        <v>VENDIDO</v>
      </c>
      <c r="D393" t="str">
        <v/>
      </c>
      <c r="E393">
        <v>0</v>
      </c>
      <c r="F393">
        <v>0</v>
      </c>
      <c r="G393">
        <v>28000000</v>
      </c>
      <c r="H393" t="str">
        <v/>
      </c>
      <c r="I393" t="str">
        <v/>
      </c>
      <c r="J393" t="str">
        <v/>
      </c>
      <c r="K393" t="str">
        <v/>
      </c>
      <c r="L393" t="str">
        <v/>
      </c>
      <c r="M393" t="str">
        <v/>
      </c>
      <c r="N393" t="str">
        <v/>
      </c>
    </row>
    <row r="394">
      <c r="A394">
        <v>392</v>
      </c>
      <c r="B394" t="str">
        <v xml:space="preserve">LC2 - 38 - 5 </v>
      </c>
      <c r="C394" t="str">
        <v>VENDIDO</v>
      </c>
      <c r="D394">
        <v>24</v>
      </c>
      <c r="E394">
        <v>1000000</v>
      </c>
      <c r="F394">
        <v>8000000</v>
      </c>
      <c r="G394">
        <v>12000000</v>
      </c>
      <c r="H394">
        <v>8</v>
      </c>
      <c r="I394">
        <v>16</v>
      </c>
      <c r="J394">
        <v>8</v>
      </c>
      <c r="K394" t="str">
        <v>NO</v>
      </c>
      <c r="L394" t="str">
        <v/>
      </c>
      <c r="M394">
        <v>0</v>
      </c>
      <c r="N394" t="str">
        <v/>
      </c>
    </row>
    <row r="395">
      <c r="A395">
        <v>393</v>
      </c>
      <c r="B395" t="str">
        <v xml:space="preserve">LC2 - 38 - 6 </v>
      </c>
      <c r="C395" t="str">
        <v>VENDIDO</v>
      </c>
      <c r="D395">
        <v>24</v>
      </c>
      <c r="E395">
        <v>1078708.3333333333</v>
      </c>
      <c r="F395">
        <v>6393200</v>
      </c>
      <c r="G395">
        <v>10393200</v>
      </c>
      <c r="H395">
        <v>5.926717911081927</v>
      </c>
      <c r="I395">
        <v>18.073282088918074</v>
      </c>
      <c r="J395">
        <v>5</v>
      </c>
      <c r="K395" t="str">
        <v>SÍ</v>
      </c>
      <c r="L395">
        <v>6</v>
      </c>
      <c r="M395">
        <v>999658</v>
      </c>
      <c r="N395">
        <v>79050</v>
      </c>
    </row>
    <row r="396">
      <c r="A396">
        <v>394</v>
      </c>
      <c r="B396" t="str">
        <v xml:space="preserve">LC2 - 38 - 7 </v>
      </c>
      <c r="C396" t="str">
        <v>VENDIDO</v>
      </c>
      <c r="D396">
        <v>24</v>
      </c>
      <c r="E396">
        <v>1098541.6666666667</v>
      </c>
      <c r="F396">
        <v>7689000</v>
      </c>
      <c r="G396">
        <v>11689000</v>
      </c>
      <c r="H396">
        <v>6.99927934761995</v>
      </c>
      <c r="I396">
        <v>17.00072065238005</v>
      </c>
      <c r="J396">
        <v>6</v>
      </c>
      <c r="K396" t="str">
        <v>SÍ</v>
      </c>
      <c r="L396">
        <v>7</v>
      </c>
      <c r="M396">
        <v>1097750</v>
      </c>
      <c r="N396">
        <v>792</v>
      </c>
    </row>
    <row r="397">
      <c r="A397">
        <v>395</v>
      </c>
      <c r="B397" t="str">
        <v xml:space="preserve">LC2 - 38 - 8 </v>
      </c>
      <c r="C397" t="str">
        <v>VENDIDO</v>
      </c>
      <c r="D397">
        <v>24</v>
      </c>
      <c r="E397">
        <v>1000000</v>
      </c>
      <c r="F397">
        <v>3000000</v>
      </c>
      <c r="G397">
        <v>7000000</v>
      </c>
      <c r="H397">
        <v>3</v>
      </c>
      <c r="I397">
        <v>21</v>
      </c>
      <c r="J397">
        <v>3</v>
      </c>
      <c r="K397" t="str">
        <v>NO</v>
      </c>
      <c r="L397" t="str">
        <v/>
      </c>
      <c r="M397">
        <v>0</v>
      </c>
      <c r="N397" t="str">
        <v/>
      </c>
    </row>
    <row r="398">
      <c r="A398">
        <v>396</v>
      </c>
      <c r="B398" t="str">
        <v xml:space="preserve">LC2 - 38 - 9 </v>
      </c>
      <c r="C398" t="str">
        <v>VENDIDO</v>
      </c>
      <c r="D398">
        <v>24</v>
      </c>
      <c r="E398" t="str">
        <v/>
      </c>
      <c r="F398">
        <v>4000000</v>
      </c>
      <c r="G398">
        <v>8000000</v>
      </c>
      <c r="H398" t="str">
        <v/>
      </c>
      <c r="I398" t="str">
        <v/>
      </c>
      <c r="J398" t="str">
        <v/>
      </c>
      <c r="K398" t="str">
        <v/>
      </c>
      <c r="L398" t="str">
        <v/>
      </c>
      <c r="M398" t="str">
        <v/>
      </c>
      <c r="N398" t="str">
        <v/>
      </c>
    </row>
    <row r="399">
      <c r="A399">
        <v>397</v>
      </c>
      <c r="B399" t="str">
        <v xml:space="preserve">LC2 - 38 - 10 </v>
      </c>
      <c r="C399" t="str">
        <v>VENDIDO</v>
      </c>
      <c r="D399">
        <v>24</v>
      </c>
      <c r="E399">
        <v>1000000</v>
      </c>
      <c r="F399">
        <v>4000000</v>
      </c>
      <c r="G399">
        <v>8000000</v>
      </c>
      <c r="H399">
        <v>4</v>
      </c>
      <c r="I399">
        <v>20</v>
      </c>
      <c r="J399">
        <v>4</v>
      </c>
      <c r="K399" t="str">
        <v>NO</v>
      </c>
      <c r="L399" t="str">
        <v/>
      </c>
      <c r="M399">
        <v>0</v>
      </c>
      <c r="N399" t="str">
        <v/>
      </c>
    </row>
    <row r="400">
      <c r="A400">
        <v>398</v>
      </c>
      <c r="B400" t="str">
        <v xml:space="preserve">LC2 - 38 - 11 </v>
      </c>
      <c r="C400" t="str">
        <v>VENDIDO</v>
      </c>
      <c r="D400">
        <v>24</v>
      </c>
      <c r="E400">
        <v>1000000</v>
      </c>
      <c r="F400">
        <v>7000000</v>
      </c>
      <c r="G400">
        <v>11000000</v>
      </c>
      <c r="H400">
        <v>7</v>
      </c>
      <c r="I400">
        <v>17</v>
      </c>
      <c r="J400">
        <v>7</v>
      </c>
      <c r="K400" t="str">
        <v>NO</v>
      </c>
      <c r="L400" t="str">
        <v/>
      </c>
      <c r="M400">
        <v>0</v>
      </c>
      <c r="N400" t="str">
        <v/>
      </c>
    </row>
    <row r="401">
      <c r="A401">
        <v>399</v>
      </c>
      <c r="B401" t="str">
        <v xml:space="preserve">LC2 - 38 - 12 </v>
      </c>
      <c r="C401" t="str">
        <v>VENDIDO</v>
      </c>
      <c r="D401">
        <v>24</v>
      </c>
      <c r="E401">
        <v>1208333.3333333333</v>
      </c>
      <c r="F401">
        <v>2416600</v>
      </c>
      <c r="G401">
        <v>6416600</v>
      </c>
      <c r="H401">
        <v>1.999944827586207</v>
      </c>
      <c r="I401">
        <v>22.00005517241379</v>
      </c>
      <c r="J401">
        <v>1</v>
      </c>
      <c r="K401" t="str">
        <v>SÍ</v>
      </c>
      <c r="L401">
        <v>2</v>
      </c>
      <c r="M401">
        <v>1208267</v>
      </c>
      <c r="N401">
        <v>66</v>
      </c>
    </row>
    <row r="402">
      <c r="A402">
        <v>400</v>
      </c>
      <c r="B402" t="str">
        <v xml:space="preserve">LC2 - 39 - 1 Y 12 </v>
      </c>
      <c r="C402" t="str">
        <v>VENDIDO</v>
      </c>
      <c r="D402">
        <v>24</v>
      </c>
      <c r="E402">
        <v>2375000</v>
      </c>
      <c r="F402">
        <v>0</v>
      </c>
      <c r="G402">
        <v>8000000</v>
      </c>
      <c r="H402">
        <v>0</v>
      </c>
      <c r="I402">
        <v>24</v>
      </c>
      <c r="J402">
        <v>0</v>
      </c>
      <c r="K402" t="str">
        <v>NO</v>
      </c>
      <c r="L402" t="str">
        <v/>
      </c>
      <c r="M402">
        <v>0</v>
      </c>
      <c r="N402" t="str">
        <v/>
      </c>
    </row>
    <row r="403">
      <c r="A403">
        <v>401</v>
      </c>
      <c r="B403" t="str">
        <v xml:space="preserve">LC2 - 39 - 2 </v>
      </c>
      <c r="C403" t="str">
        <v>VENDIDO</v>
      </c>
      <c r="D403">
        <v>1</v>
      </c>
      <c r="E403">
        <v>0</v>
      </c>
      <c r="F403">
        <v>28000000</v>
      </c>
      <c r="G403">
        <v>56000000</v>
      </c>
      <c r="H403" t="str">
        <v/>
      </c>
      <c r="I403" t="str">
        <v/>
      </c>
      <c r="J403" t="str">
        <v/>
      </c>
      <c r="K403" t="str">
        <v/>
      </c>
      <c r="L403" t="str">
        <v/>
      </c>
      <c r="M403" t="str">
        <v/>
      </c>
      <c r="N403" t="str">
        <v/>
      </c>
    </row>
    <row r="404">
      <c r="A404">
        <v>402</v>
      </c>
      <c r="B404" t="str">
        <v xml:space="preserve">LC2 - 39 - 3 </v>
      </c>
      <c r="C404" t="str">
        <v>EN NEGOCIACIÓN</v>
      </c>
      <c r="D404" t="str">
        <v/>
      </c>
      <c r="E404" t="str">
        <v/>
      </c>
      <c r="F404">
        <v>0</v>
      </c>
      <c r="G404">
        <v>0</v>
      </c>
      <c r="H404" t="str">
        <v/>
      </c>
      <c r="I404" t="str">
        <v/>
      </c>
      <c r="J404" t="str">
        <v/>
      </c>
      <c r="K404" t="str">
        <v/>
      </c>
      <c r="L404" t="str">
        <v/>
      </c>
      <c r="M404" t="str">
        <v/>
      </c>
      <c r="N404" t="str">
        <v/>
      </c>
    </row>
    <row r="405">
      <c r="A405">
        <v>403</v>
      </c>
      <c r="B405" t="str">
        <v xml:space="preserve">LC2 - 39 - 4 </v>
      </c>
      <c r="C405" t="str">
        <v>VENDIDO</v>
      </c>
      <c r="D405">
        <v>24</v>
      </c>
      <c r="E405">
        <v>1000000</v>
      </c>
      <c r="F405">
        <v>1000000</v>
      </c>
      <c r="G405">
        <v>5000000</v>
      </c>
      <c r="H405">
        <v>1</v>
      </c>
      <c r="I405">
        <v>23</v>
      </c>
      <c r="J405">
        <v>1</v>
      </c>
      <c r="K405" t="str">
        <v>NO</v>
      </c>
      <c r="L405" t="str">
        <v/>
      </c>
      <c r="M405">
        <v>0</v>
      </c>
      <c r="N405" t="str">
        <v/>
      </c>
    </row>
    <row r="406">
      <c r="A406">
        <v>404</v>
      </c>
      <c r="B406" t="str">
        <v>LC2 - 39 - 5</v>
      </c>
      <c r="C406" t="str">
        <v>EN NEGOCIACIÓN</v>
      </c>
      <c r="D406" t="str">
        <v/>
      </c>
      <c r="E406">
        <v>0</v>
      </c>
      <c r="F406">
        <v>0</v>
      </c>
      <c r="G406">
        <v>0</v>
      </c>
      <c r="H406" t="str">
        <v/>
      </c>
      <c r="I406" t="str">
        <v/>
      </c>
      <c r="J406" t="str">
        <v/>
      </c>
      <c r="K406" t="str">
        <v/>
      </c>
      <c r="L406" t="str">
        <v/>
      </c>
      <c r="M406" t="str">
        <v/>
      </c>
      <c r="N406" t="str">
        <v/>
      </c>
    </row>
    <row r="407">
      <c r="A407">
        <v>405</v>
      </c>
      <c r="B407" t="str">
        <v xml:space="preserve">LC2 - 39 - 6 </v>
      </c>
      <c r="C407" t="str">
        <v>VENDIDO</v>
      </c>
      <c r="D407">
        <v>24</v>
      </c>
      <c r="E407">
        <v>1032291.6666666666</v>
      </c>
      <c r="F407">
        <v>3460000</v>
      </c>
      <c r="G407">
        <v>7460000</v>
      </c>
      <c r="H407">
        <v>3.351765893037336</v>
      </c>
      <c r="I407">
        <v>20.648234106962665</v>
      </c>
      <c r="J407">
        <v>3</v>
      </c>
      <c r="K407" t="str">
        <v>SÍ</v>
      </c>
      <c r="L407">
        <v>4</v>
      </c>
      <c r="M407">
        <v>363125</v>
      </c>
      <c r="N407">
        <v>669167</v>
      </c>
    </row>
    <row r="408">
      <c r="A408">
        <v>406</v>
      </c>
      <c r="B408" t="str">
        <v xml:space="preserve">LC2 - 39 - 7 </v>
      </c>
      <c r="C408" t="str">
        <v>VENDIDO</v>
      </c>
      <c r="D408">
        <v>24</v>
      </c>
      <c r="E408">
        <v>1000000</v>
      </c>
      <c r="F408">
        <v>5009200</v>
      </c>
      <c r="G408">
        <v>9009200</v>
      </c>
      <c r="H408">
        <v>5.0092</v>
      </c>
      <c r="I408">
        <v>18.9908</v>
      </c>
      <c r="J408">
        <v>5</v>
      </c>
      <c r="K408" t="str">
        <v>SÍ</v>
      </c>
      <c r="L408">
        <v>6</v>
      </c>
      <c r="M408">
        <v>9200</v>
      </c>
      <c r="N408">
        <v>990800</v>
      </c>
    </row>
    <row r="409">
      <c r="A409">
        <v>407</v>
      </c>
      <c r="B409" t="str">
        <v xml:space="preserve">LC2 - 39 - 8 </v>
      </c>
      <c r="C409" t="str">
        <v>VENDIDO</v>
      </c>
      <c r="D409">
        <v>24</v>
      </c>
      <c r="E409">
        <v>1000000</v>
      </c>
      <c r="F409">
        <v>6250000</v>
      </c>
      <c r="G409">
        <v>10250000</v>
      </c>
      <c r="H409">
        <v>6.25</v>
      </c>
      <c r="I409">
        <v>17.75</v>
      </c>
      <c r="J409">
        <v>6</v>
      </c>
      <c r="K409" t="str">
        <v>SÍ</v>
      </c>
      <c r="L409">
        <v>7</v>
      </c>
      <c r="M409">
        <v>250000</v>
      </c>
      <c r="N409">
        <v>750000</v>
      </c>
    </row>
    <row r="410">
      <c r="A410">
        <v>408</v>
      </c>
      <c r="B410" t="str">
        <v xml:space="preserve">LC2 - 39 - 9 </v>
      </c>
      <c r="C410" t="str">
        <v>VENDIDO</v>
      </c>
      <c r="D410">
        <v>24</v>
      </c>
      <c r="E410">
        <v>1000000</v>
      </c>
      <c r="F410">
        <v>6250000</v>
      </c>
      <c r="G410">
        <v>10250000</v>
      </c>
      <c r="H410">
        <v>6.25</v>
      </c>
      <c r="I410">
        <v>17.75</v>
      </c>
      <c r="J410">
        <v>6</v>
      </c>
      <c r="K410" t="str">
        <v>SÍ</v>
      </c>
      <c r="L410">
        <v>7</v>
      </c>
      <c r="M410">
        <v>250000</v>
      </c>
      <c r="N410">
        <v>750000</v>
      </c>
    </row>
    <row r="411">
      <c r="A411">
        <v>409</v>
      </c>
      <c r="B411" t="str">
        <v xml:space="preserve">LC2 - 39 - 10 </v>
      </c>
      <c r="C411" t="str">
        <v>VENDIDO</v>
      </c>
      <c r="D411">
        <v>24</v>
      </c>
      <c r="E411">
        <v>1000000</v>
      </c>
      <c r="F411">
        <v>6000000</v>
      </c>
      <c r="G411">
        <v>10000000</v>
      </c>
      <c r="H411">
        <v>6</v>
      </c>
      <c r="I411">
        <v>18</v>
      </c>
      <c r="J411">
        <v>6</v>
      </c>
      <c r="K411" t="str">
        <v>NO</v>
      </c>
      <c r="L411" t="str">
        <v/>
      </c>
      <c r="M411">
        <v>0</v>
      </c>
      <c r="N411" t="str">
        <v/>
      </c>
    </row>
    <row r="412">
      <c r="A412">
        <v>410</v>
      </c>
      <c r="B412" t="str">
        <v xml:space="preserve">LC2 - 39 - 11 </v>
      </c>
      <c r="C412" t="str">
        <v>VENDIDO</v>
      </c>
      <c r="D412">
        <v>24</v>
      </c>
      <c r="E412">
        <v>1000000</v>
      </c>
      <c r="F412">
        <v>6000000</v>
      </c>
      <c r="G412">
        <v>10000000</v>
      </c>
      <c r="H412">
        <v>6</v>
      </c>
      <c r="I412">
        <v>18</v>
      </c>
      <c r="J412">
        <v>6</v>
      </c>
      <c r="K412" t="str">
        <v>NO</v>
      </c>
      <c r="L412" t="str">
        <v/>
      </c>
      <c r="M412">
        <v>0</v>
      </c>
      <c r="N412" t="str">
        <v/>
      </c>
    </row>
    <row r="413">
      <c r="A413">
        <v>411</v>
      </c>
      <c r="B413" t="str">
        <v xml:space="preserve">LC2 - 40 - 1 </v>
      </c>
      <c r="C413" t="str">
        <v>VENDIDO</v>
      </c>
      <c r="D413">
        <v>24</v>
      </c>
      <c r="E413">
        <v>1150583.3333333333</v>
      </c>
      <c r="F413">
        <v>5601800</v>
      </c>
      <c r="G413">
        <v>9601800</v>
      </c>
      <c r="H413">
        <v>4.8686608242195994</v>
      </c>
      <c r="I413">
        <v>19.1313391757804</v>
      </c>
      <c r="J413">
        <v>4</v>
      </c>
      <c r="K413" t="str">
        <v>SÍ</v>
      </c>
      <c r="L413">
        <v>5</v>
      </c>
      <c r="M413">
        <v>999467</v>
      </c>
      <c r="N413">
        <v>151116</v>
      </c>
    </row>
    <row r="414">
      <c r="A414">
        <v>412</v>
      </c>
      <c r="B414" t="str">
        <v xml:space="preserve">LC2 - 40 - 2 </v>
      </c>
      <c r="C414" t="str">
        <v>VENDIDO</v>
      </c>
      <c r="D414">
        <v>24</v>
      </c>
      <c r="E414">
        <v>1000000</v>
      </c>
      <c r="F414">
        <v>0</v>
      </c>
      <c r="G414">
        <v>4000000</v>
      </c>
      <c r="H414">
        <v>0</v>
      </c>
      <c r="I414">
        <v>24</v>
      </c>
      <c r="J414">
        <v>0</v>
      </c>
      <c r="K414" t="str">
        <v>NO</v>
      </c>
      <c r="L414" t="str">
        <v/>
      </c>
      <c r="M414">
        <v>0</v>
      </c>
      <c r="N414" t="str">
        <v/>
      </c>
    </row>
    <row r="415">
      <c r="A415">
        <v>413</v>
      </c>
      <c r="B415" t="str">
        <v xml:space="preserve">LC2 - 40 - 3 </v>
      </c>
      <c r="C415" t="str">
        <v>VENDIDO</v>
      </c>
      <c r="D415" t="str">
        <v/>
      </c>
      <c r="E415">
        <v>0</v>
      </c>
      <c r="F415">
        <v>0</v>
      </c>
      <c r="G415">
        <v>0</v>
      </c>
      <c r="H415" t="str">
        <v/>
      </c>
      <c r="I415" t="str">
        <v/>
      </c>
      <c r="J415" t="str">
        <v/>
      </c>
      <c r="K415" t="str">
        <v/>
      </c>
      <c r="L415" t="str">
        <v/>
      </c>
      <c r="M415" t="str">
        <v/>
      </c>
      <c r="N415" t="str">
        <v/>
      </c>
    </row>
    <row r="416">
      <c r="A416">
        <v>414</v>
      </c>
      <c r="B416" t="str">
        <v xml:space="preserve">LC2 - 40 - 4 </v>
      </c>
      <c r="C416" t="str">
        <v>VENDIDO</v>
      </c>
      <c r="D416">
        <v>24</v>
      </c>
      <c r="E416">
        <v>1000000</v>
      </c>
      <c r="F416">
        <v>1000000</v>
      </c>
      <c r="G416">
        <v>5000000</v>
      </c>
      <c r="H416">
        <v>1</v>
      </c>
      <c r="I416">
        <v>23</v>
      </c>
      <c r="J416">
        <v>1</v>
      </c>
      <c r="K416" t="str">
        <v>NO</v>
      </c>
      <c r="L416" t="str">
        <v/>
      </c>
      <c r="M416">
        <v>0</v>
      </c>
      <c r="N416" t="str">
        <v/>
      </c>
    </row>
    <row r="417">
      <c r="A417">
        <v>415</v>
      </c>
      <c r="B417" t="str">
        <v xml:space="preserve">LC2 - 40 - 5 </v>
      </c>
      <c r="C417" t="str">
        <v>VENDIDO</v>
      </c>
      <c r="D417">
        <v>24</v>
      </c>
      <c r="E417">
        <v>1000000</v>
      </c>
      <c r="F417">
        <v>4000000</v>
      </c>
      <c r="G417">
        <v>8000000</v>
      </c>
      <c r="H417">
        <v>4</v>
      </c>
      <c r="I417">
        <v>20</v>
      </c>
      <c r="J417">
        <v>4</v>
      </c>
      <c r="K417" t="str">
        <v>NO</v>
      </c>
      <c r="L417" t="str">
        <v/>
      </c>
      <c r="M417">
        <v>0</v>
      </c>
      <c r="N417" t="str">
        <v/>
      </c>
    </row>
    <row r="418">
      <c r="A418">
        <v>416</v>
      </c>
      <c r="B418" t="str">
        <v>LC2 - 40 - 6</v>
      </c>
      <c r="C418" t="str">
        <v>VENDIDO</v>
      </c>
      <c r="D418" t="str">
        <v/>
      </c>
      <c r="E418">
        <v>0</v>
      </c>
      <c r="F418">
        <v>0</v>
      </c>
      <c r="G418">
        <v>28000000</v>
      </c>
      <c r="H418" t="str">
        <v/>
      </c>
      <c r="I418" t="str">
        <v/>
      </c>
      <c r="J418" t="str">
        <v/>
      </c>
      <c r="K418" t="str">
        <v/>
      </c>
      <c r="L418" t="str">
        <v/>
      </c>
      <c r="M418" t="str">
        <v/>
      </c>
      <c r="N418" t="str">
        <v/>
      </c>
    </row>
    <row r="419">
      <c r="A419">
        <v>417</v>
      </c>
      <c r="B419" t="str">
        <v xml:space="preserve">LC2 - 40 - 7 </v>
      </c>
      <c r="C419" t="str">
        <v>VENDIDO</v>
      </c>
      <c r="D419" t="str">
        <v/>
      </c>
      <c r="E419">
        <v>0</v>
      </c>
      <c r="F419">
        <v>0</v>
      </c>
      <c r="G419">
        <v>28000000</v>
      </c>
      <c r="H419" t="str">
        <v/>
      </c>
      <c r="I419" t="str">
        <v/>
      </c>
      <c r="J419" t="str">
        <v/>
      </c>
      <c r="K419" t="str">
        <v/>
      </c>
      <c r="L419" t="str">
        <v/>
      </c>
      <c r="M419" t="str">
        <v/>
      </c>
      <c r="N419" t="str">
        <v/>
      </c>
    </row>
    <row r="420">
      <c r="A420">
        <v>418</v>
      </c>
      <c r="B420" t="str">
        <v xml:space="preserve">LC2 - 40 - 8 </v>
      </c>
      <c r="C420" t="str">
        <v>VENDIDO</v>
      </c>
      <c r="D420" t="str">
        <v/>
      </c>
      <c r="E420">
        <v>0</v>
      </c>
      <c r="F420">
        <v>0</v>
      </c>
      <c r="G420">
        <v>28000000</v>
      </c>
      <c r="H420" t="str">
        <v/>
      </c>
      <c r="I420" t="str">
        <v/>
      </c>
      <c r="J420" t="str">
        <v/>
      </c>
      <c r="K420" t="str">
        <v/>
      </c>
      <c r="L420" t="str">
        <v/>
      </c>
      <c r="M420" t="str">
        <v/>
      </c>
      <c r="N420" t="str">
        <v/>
      </c>
    </row>
    <row r="421">
      <c r="A421">
        <v>419</v>
      </c>
      <c r="B421" t="str">
        <v xml:space="preserve">LC2 - 40 - 9 </v>
      </c>
      <c r="C421" t="str">
        <v>VENDIDO</v>
      </c>
      <c r="D421">
        <v>24</v>
      </c>
      <c r="E421">
        <v>979166.6666666666</v>
      </c>
      <c r="F421">
        <v>7833600</v>
      </c>
      <c r="G421">
        <v>11833600</v>
      </c>
      <c r="H421">
        <v>8.000272340425532</v>
      </c>
      <c r="I421">
        <v>15.999727659574468</v>
      </c>
      <c r="J421">
        <v>8</v>
      </c>
      <c r="K421" t="str">
        <v>SÍ</v>
      </c>
      <c r="L421">
        <v>9</v>
      </c>
      <c r="M421">
        <v>267</v>
      </c>
      <c r="N421">
        <v>978900</v>
      </c>
    </row>
    <row r="422">
      <c r="A422">
        <v>420</v>
      </c>
      <c r="B422" t="str">
        <v xml:space="preserve">LC2- 40 - 10 </v>
      </c>
      <c r="C422" t="str">
        <v>VENDIDO</v>
      </c>
      <c r="D422">
        <v>24</v>
      </c>
      <c r="E422">
        <v>1187500</v>
      </c>
      <c r="F422">
        <v>0</v>
      </c>
      <c r="G422">
        <v>4000000</v>
      </c>
      <c r="H422">
        <v>0</v>
      </c>
      <c r="I422">
        <v>24</v>
      </c>
      <c r="J422">
        <v>0</v>
      </c>
      <c r="K422" t="str">
        <v>NO</v>
      </c>
      <c r="L422" t="str">
        <v/>
      </c>
      <c r="M422">
        <v>0</v>
      </c>
      <c r="N422" t="str">
        <v/>
      </c>
    </row>
    <row r="423">
      <c r="A423">
        <v>421</v>
      </c>
      <c r="B423" t="str">
        <v xml:space="preserve">LC2 - 40 - 11 </v>
      </c>
      <c r="C423" t="str">
        <v>EN NEGOCIACIÓN</v>
      </c>
      <c r="D423" t="str">
        <v/>
      </c>
      <c r="E423" t="str">
        <v/>
      </c>
      <c r="F423">
        <v>0</v>
      </c>
      <c r="G423">
        <v>0</v>
      </c>
      <c r="H423" t="str">
        <v/>
      </c>
      <c r="I423" t="str">
        <v/>
      </c>
      <c r="J423" t="str">
        <v/>
      </c>
      <c r="K423" t="str">
        <v/>
      </c>
      <c r="L423" t="str">
        <v/>
      </c>
      <c r="M423" t="str">
        <v/>
      </c>
      <c r="N423" t="str">
        <v/>
      </c>
    </row>
    <row r="424">
      <c r="A424">
        <v>422</v>
      </c>
      <c r="B424" t="str">
        <v xml:space="preserve">LC2 - 40 - 12 </v>
      </c>
      <c r="C424" t="str">
        <v>VENDIDO</v>
      </c>
      <c r="D424">
        <v>24</v>
      </c>
      <c r="E424">
        <v>750000</v>
      </c>
      <c r="F424">
        <v>3750000</v>
      </c>
      <c r="G424">
        <v>13750000</v>
      </c>
      <c r="H424">
        <v>5</v>
      </c>
      <c r="I424">
        <v>19</v>
      </c>
      <c r="J424">
        <v>5</v>
      </c>
      <c r="K424" t="str">
        <v>NO</v>
      </c>
      <c r="L424" t="str">
        <v/>
      </c>
      <c r="M424">
        <v>0</v>
      </c>
      <c r="N424" t="str">
        <v/>
      </c>
    </row>
    <row r="425">
      <c r="A425">
        <v>423</v>
      </c>
      <c r="B425" t="str">
        <v xml:space="preserve">LC2 - 40 - 13 </v>
      </c>
      <c r="C425" t="str">
        <v>VENDIDO</v>
      </c>
      <c r="D425">
        <v>24</v>
      </c>
      <c r="E425">
        <v>1000000</v>
      </c>
      <c r="F425">
        <v>6000000</v>
      </c>
      <c r="G425">
        <v>10000000</v>
      </c>
      <c r="H425">
        <v>6</v>
      </c>
      <c r="I425">
        <v>18</v>
      </c>
      <c r="J425">
        <v>6</v>
      </c>
      <c r="K425" t="str">
        <v>NO</v>
      </c>
      <c r="L425" t="str">
        <v/>
      </c>
      <c r="M425">
        <v>0</v>
      </c>
      <c r="N425" t="str">
        <v/>
      </c>
    </row>
    <row r="426">
      <c r="A426">
        <v>424</v>
      </c>
      <c r="B426" t="str">
        <v xml:space="preserve">LC2 - 40 - 14 </v>
      </c>
      <c r="C426" t="str">
        <v>VENDIDO</v>
      </c>
      <c r="D426">
        <v>24</v>
      </c>
      <c r="E426">
        <v>1000000</v>
      </c>
      <c r="F426">
        <v>6000000</v>
      </c>
      <c r="G426">
        <v>10000000</v>
      </c>
      <c r="H426">
        <v>6</v>
      </c>
      <c r="I426">
        <v>18</v>
      </c>
      <c r="J426">
        <v>6</v>
      </c>
      <c r="K426" t="str">
        <v>NO</v>
      </c>
      <c r="L426" t="str">
        <v/>
      </c>
      <c r="M426">
        <v>0</v>
      </c>
      <c r="N426" t="str">
        <v/>
      </c>
    </row>
    <row r="427">
      <c r="A427">
        <v>425</v>
      </c>
      <c r="B427" t="str">
        <v xml:space="preserve">LC2 - 40 - 15 </v>
      </c>
      <c r="C427" t="str">
        <v>VENDIDO</v>
      </c>
      <c r="D427">
        <v>24</v>
      </c>
      <c r="E427">
        <v>750000</v>
      </c>
      <c r="F427">
        <v>3600000</v>
      </c>
      <c r="G427">
        <v>8600000</v>
      </c>
      <c r="H427">
        <v>4.8</v>
      </c>
      <c r="I427">
        <v>19.2</v>
      </c>
      <c r="J427">
        <v>4</v>
      </c>
      <c r="K427" t="str">
        <v>SÍ</v>
      </c>
      <c r="L427">
        <v>5</v>
      </c>
      <c r="M427">
        <v>600000</v>
      </c>
      <c r="N427">
        <v>150000</v>
      </c>
    </row>
    <row r="428">
      <c r="A428">
        <v>426</v>
      </c>
      <c r="B428" t="str">
        <v xml:space="preserve">LC2 - 40 - 16 </v>
      </c>
      <c r="C428" t="str">
        <v>VENDIDO</v>
      </c>
      <c r="D428">
        <v>24</v>
      </c>
      <c r="E428">
        <v>1000000</v>
      </c>
      <c r="F428">
        <v>4000000</v>
      </c>
      <c r="G428">
        <v>8000000</v>
      </c>
      <c r="H428">
        <v>4</v>
      </c>
      <c r="I428">
        <v>20</v>
      </c>
      <c r="J428">
        <v>4</v>
      </c>
      <c r="K428" t="str">
        <v>NO</v>
      </c>
      <c r="L428" t="str">
        <v/>
      </c>
      <c r="M428">
        <v>0</v>
      </c>
      <c r="N428" t="str">
        <v/>
      </c>
    </row>
    <row r="429">
      <c r="A429">
        <v>427</v>
      </c>
      <c r="B429" t="str">
        <v xml:space="preserve">LC2 - 40 - 17 </v>
      </c>
      <c r="C429" t="str">
        <v>VENDIDO</v>
      </c>
      <c r="D429">
        <v>24</v>
      </c>
      <c r="E429">
        <v>791666.6666666666</v>
      </c>
      <c r="F429">
        <v>3957800</v>
      </c>
      <c r="G429">
        <v>12957800</v>
      </c>
      <c r="H429">
        <v>4.999326315789474</v>
      </c>
      <c r="I429">
        <v>19.000673684210525</v>
      </c>
      <c r="J429">
        <v>4</v>
      </c>
      <c r="K429" t="str">
        <v>SÍ</v>
      </c>
      <c r="L429">
        <v>5</v>
      </c>
      <c r="M429">
        <v>791133</v>
      </c>
      <c r="N429">
        <v>534</v>
      </c>
    </row>
    <row r="430">
      <c r="A430">
        <v>428</v>
      </c>
      <c r="B430" t="str">
        <v xml:space="preserve">LC2 - 40 - 18 </v>
      </c>
      <c r="C430" t="str">
        <v>VENDIDO</v>
      </c>
      <c r="D430">
        <v>24</v>
      </c>
      <c r="E430">
        <v>958333.3333333334</v>
      </c>
      <c r="F430">
        <v>2500000</v>
      </c>
      <c r="G430">
        <v>7500000</v>
      </c>
      <c r="H430">
        <v>2.608695652173913</v>
      </c>
      <c r="I430">
        <v>21.391304347826086</v>
      </c>
      <c r="J430">
        <v>2</v>
      </c>
      <c r="K430" t="str">
        <v>SÍ</v>
      </c>
      <c r="L430">
        <v>3</v>
      </c>
      <c r="M430">
        <v>583333</v>
      </c>
      <c r="N430">
        <v>375000</v>
      </c>
    </row>
    <row r="431">
      <c r="A431">
        <v>429</v>
      </c>
      <c r="B431" t="str">
        <v xml:space="preserve">LC2- 40 - 19 </v>
      </c>
      <c r="C431" t="str">
        <v>VENDIDO</v>
      </c>
      <c r="D431">
        <v>24</v>
      </c>
      <c r="E431">
        <v>1569666.6666666667</v>
      </c>
      <c r="F431">
        <v>7848000</v>
      </c>
      <c r="G431">
        <v>8848000</v>
      </c>
      <c r="H431">
        <v>4.9997876406880435</v>
      </c>
      <c r="I431">
        <v>19.000212359311956</v>
      </c>
      <c r="J431">
        <v>4</v>
      </c>
      <c r="K431" t="str">
        <v>SÍ</v>
      </c>
      <c r="L431">
        <v>5</v>
      </c>
      <c r="M431">
        <v>1569333</v>
      </c>
      <c r="N431">
        <v>334</v>
      </c>
    </row>
    <row r="432">
      <c r="A432">
        <v>430</v>
      </c>
      <c r="B432" t="str">
        <v xml:space="preserve">LC2 - 41 - 1 </v>
      </c>
      <c r="C432" t="str">
        <v>VENDIDO</v>
      </c>
      <c r="D432">
        <v>24</v>
      </c>
      <c r="E432">
        <v>1564833.3333333333</v>
      </c>
      <c r="F432">
        <v>15564900</v>
      </c>
      <c r="G432">
        <v>19564900</v>
      </c>
      <c r="H432">
        <v>9.946682287783577</v>
      </c>
      <c r="I432">
        <v>14.053317712216423</v>
      </c>
      <c r="J432">
        <v>9</v>
      </c>
      <c r="K432" t="str">
        <v>SÍ</v>
      </c>
      <c r="L432">
        <v>10</v>
      </c>
      <c r="M432">
        <v>1481400</v>
      </c>
      <c r="N432">
        <v>83433</v>
      </c>
    </row>
    <row r="433">
      <c r="A433">
        <v>431</v>
      </c>
      <c r="B433" t="str">
        <v xml:space="preserve">LC2 - 41 - 2 </v>
      </c>
      <c r="C433" t="str">
        <v>VENDIDO</v>
      </c>
      <c r="D433">
        <v>24</v>
      </c>
      <c r="E433">
        <v>1000000</v>
      </c>
      <c r="F433">
        <v>1000000</v>
      </c>
      <c r="G433">
        <v>5000000</v>
      </c>
      <c r="H433">
        <v>1</v>
      </c>
      <c r="I433">
        <v>23</v>
      </c>
      <c r="J433">
        <v>1</v>
      </c>
      <c r="K433" t="str">
        <v>NO</v>
      </c>
      <c r="L433" t="str">
        <v/>
      </c>
      <c r="M433">
        <v>0</v>
      </c>
      <c r="N433" t="str">
        <v/>
      </c>
    </row>
    <row r="434">
      <c r="A434">
        <v>432</v>
      </c>
      <c r="B434" t="str">
        <v xml:space="preserve">LC2 - 41 - 3 </v>
      </c>
      <c r="C434" t="str">
        <v>VENDIDO</v>
      </c>
      <c r="D434">
        <v>24</v>
      </c>
      <c r="E434">
        <v>1000000</v>
      </c>
      <c r="F434">
        <v>1000000</v>
      </c>
      <c r="G434">
        <v>5000000</v>
      </c>
      <c r="H434">
        <v>1</v>
      </c>
      <c r="I434">
        <v>23</v>
      </c>
      <c r="J434">
        <v>1</v>
      </c>
      <c r="K434" t="str">
        <v>NO</v>
      </c>
      <c r="L434" t="str">
        <v/>
      </c>
      <c r="M434">
        <v>0</v>
      </c>
      <c r="N434" t="str">
        <v/>
      </c>
    </row>
    <row r="435">
      <c r="A435">
        <v>433</v>
      </c>
      <c r="B435" t="str">
        <v xml:space="preserve">LC2 - 41 - 4 </v>
      </c>
      <c r="C435" t="str">
        <v>VENDIDO</v>
      </c>
      <c r="D435">
        <v>24</v>
      </c>
      <c r="E435">
        <v>1000000</v>
      </c>
      <c r="F435">
        <v>3000000</v>
      </c>
      <c r="G435">
        <v>7000000</v>
      </c>
      <c r="H435">
        <v>3</v>
      </c>
      <c r="I435">
        <v>21</v>
      </c>
      <c r="J435">
        <v>3</v>
      </c>
      <c r="K435" t="str">
        <v>NO</v>
      </c>
      <c r="L435" t="str">
        <v/>
      </c>
      <c r="M435">
        <v>0</v>
      </c>
      <c r="N435" t="str">
        <v/>
      </c>
    </row>
    <row r="436">
      <c r="A436">
        <v>434</v>
      </c>
      <c r="B436" t="str">
        <v>LC2 - 41 - 5 - 6 Y 7</v>
      </c>
      <c r="C436" t="str">
        <v>VENDIDO</v>
      </c>
      <c r="D436" t="str">
        <v/>
      </c>
      <c r="E436">
        <v>0</v>
      </c>
      <c r="F436">
        <v>0</v>
      </c>
      <c r="G436">
        <v>84000000</v>
      </c>
      <c r="H436" t="str">
        <v/>
      </c>
      <c r="I436" t="str">
        <v/>
      </c>
      <c r="J436" t="str">
        <v/>
      </c>
      <c r="K436" t="str">
        <v/>
      </c>
      <c r="L436" t="str">
        <v/>
      </c>
      <c r="M436" t="str">
        <v/>
      </c>
      <c r="N436" t="str">
        <v/>
      </c>
    </row>
    <row r="437">
      <c r="A437">
        <v>435</v>
      </c>
      <c r="B437" t="str">
        <v xml:space="preserve">LC2 - 41 - 8 </v>
      </c>
      <c r="C437" t="str">
        <v>VENDIDO</v>
      </c>
      <c r="D437">
        <v>24</v>
      </c>
      <c r="E437">
        <v>1000000</v>
      </c>
      <c r="F437">
        <v>6000000</v>
      </c>
      <c r="G437">
        <v>10000000</v>
      </c>
      <c r="H437">
        <v>6</v>
      </c>
      <c r="I437">
        <v>18</v>
      </c>
      <c r="J437">
        <v>6</v>
      </c>
      <c r="K437" t="str">
        <v>NO</v>
      </c>
      <c r="L437" t="str">
        <v/>
      </c>
      <c r="M437">
        <v>0</v>
      </c>
      <c r="N437" t="str">
        <v/>
      </c>
    </row>
    <row r="438">
      <c r="A438">
        <v>436</v>
      </c>
      <c r="B438" t="str">
        <v xml:space="preserve">LC2 - 41 - 9 </v>
      </c>
      <c r="C438" t="str">
        <v>VENDIDO</v>
      </c>
      <c r="D438">
        <v>24</v>
      </c>
      <c r="E438">
        <v>1000000</v>
      </c>
      <c r="F438">
        <v>6000000</v>
      </c>
      <c r="G438">
        <v>10000000</v>
      </c>
      <c r="H438">
        <v>6</v>
      </c>
      <c r="I438">
        <v>18</v>
      </c>
      <c r="J438">
        <v>6</v>
      </c>
      <c r="K438" t="str">
        <v>NO</v>
      </c>
      <c r="L438" t="str">
        <v/>
      </c>
      <c r="M438">
        <v>0</v>
      </c>
      <c r="N438" t="str">
        <v/>
      </c>
    </row>
    <row r="439">
      <c r="A439">
        <v>437</v>
      </c>
      <c r="B439" t="str">
        <v xml:space="preserve">LC2 - 41 - 10 </v>
      </c>
      <c r="C439" t="str">
        <v>VENDIDO</v>
      </c>
      <c r="D439">
        <v>24</v>
      </c>
      <c r="E439">
        <v>1208333.3333333333</v>
      </c>
      <c r="F439">
        <v>15709200</v>
      </c>
      <c r="G439">
        <v>19709200</v>
      </c>
      <c r="H439">
        <v>13.000717241379311</v>
      </c>
      <c r="I439">
        <v>10.999282758620689</v>
      </c>
      <c r="J439">
        <v>13</v>
      </c>
      <c r="K439" t="str">
        <v>SÍ</v>
      </c>
      <c r="L439">
        <v>14</v>
      </c>
      <c r="M439">
        <v>867</v>
      </c>
      <c r="N439">
        <v>1207466</v>
      </c>
    </row>
    <row r="440">
      <c r="A440">
        <v>438</v>
      </c>
      <c r="B440" t="str">
        <v xml:space="preserve">LC2 - 41 - 11 </v>
      </c>
      <c r="C440" t="str">
        <v>VENDIDO</v>
      </c>
      <c r="D440">
        <v>24</v>
      </c>
      <c r="E440">
        <v>1208333.3333333333</v>
      </c>
      <c r="F440">
        <v>10208000</v>
      </c>
      <c r="G440">
        <v>14208000</v>
      </c>
      <c r="H440">
        <v>8.448</v>
      </c>
      <c r="I440">
        <v>15.552</v>
      </c>
      <c r="J440">
        <v>8</v>
      </c>
      <c r="K440" t="str">
        <v>SÍ</v>
      </c>
      <c r="L440">
        <v>9</v>
      </c>
      <c r="M440">
        <v>541667</v>
      </c>
      <c r="N440">
        <v>666667</v>
      </c>
    </row>
    <row r="441">
      <c r="A441">
        <v>439</v>
      </c>
      <c r="B441" t="str">
        <v xml:space="preserve">LC2 - 41 - 12 </v>
      </c>
      <c r="C441" t="str">
        <v>VENDIDO</v>
      </c>
      <c r="D441">
        <v>24</v>
      </c>
      <c r="E441">
        <v>958333.3333333334</v>
      </c>
      <c r="F441">
        <v>2497350</v>
      </c>
      <c r="G441">
        <v>6497350</v>
      </c>
      <c r="H441">
        <v>2.6059304347826084</v>
      </c>
      <c r="I441">
        <v>21.394069565217393</v>
      </c>
      <c r="J441">
        <v>2</v>
      </c>
      <c r="K441" t="str">
        <v>SÍ</v>
      </c>
      <c r="L441">
        <v>3</v>
      </c>
      <c r="M441">
        <v>580683</v>
      </c>
      <c r="N441">
        <v>377650</v>
      </c>
    </row>
    <row r="442">
      <c r="A442">
        <v>440</v>
      </c>
      <c r="B442" t="str">
        <v xml:space="preserve">LC2 - 41 - 13 </v>
      </c>
      <c r="C442" t="str">
        <v>VENDIDO</v>
      </c>
      <c r="D442">
        <v>24</v>
      </c>
      <c r="E442">
        <v>1000000</v>
      </c>
      <c r="F442">
        <v>5100000</v>
      </c>
      <c r="G442">
        <v>9100000</v>
      </c>
      <c r="H442">
        <v>5.1</v>
      </c>
      <c r="I442">
        <v>18.9</v>
      </c>
      <c r="J442">
        <v>5</v>
      </c>
      <c r="K442" t="str">
        <v>SÍ</v>
      </c>
      <c r="L442">
        <v>6</v>
      </c>
      <c r="M442">
        <v>100000</v>
      </c>
      <c r="N442">
        <v>900000</v>
      </c>
    </row>
    <row r="443">
      <c r="A443">
        <v>441</v>
      </c>
      <c r="B443" t="str">
        <v xml:space="preserve">LC2 - 41 - 14 </v>
      </c>
      <c r="C443" t="str">
        <v>VENDIDO</v>
      </c>
      <c r="D443">
        <v>24</v>
      </c>
      <c r="E443">
        <v>1000000</v>
      </c>
      <c r="F443">
        <v>6000000</v>
      </c>
      <c r="G443">
        <v>10000000</v>
      </c>
      <c r="H443">
        <v>6</v>
      </c>
      <c r="I443">
        <v>18</v>
      </c>
      <c r="J443">
        <v>6</v>
      </c>
      <c r="K443" t="str">
        <v>NO</v>
      </c>
      <c r="L443" t="str">
        <v/>
      </c>
      <c r="M443">
        <v>0</v>
      </c>
      <c r="N443" t="str">
        <v/>
      </c>
    </row>
    <row r="444">
      <c r="A444">
        <v>442</v>
      </c>
      <c r="B444" t="str">
        <v xml:space="preserve">LC2 - 41 - 15 </v>
      </c>
      <c r="C444" t="str">
        <v>VENDIDO</v>
      </c>
      <c r="D444">
        <v>24</v>
      </c>
      <c r="E444">
        <v>1000000</v>
      </c>
      <c r="F444">
        <v>6000000</v>
      </c>
      <c r="G444">
        <v>10000000</v>
      </c>
      <c r="H444">
        <v>6</v>
      </c>
      <c r="I444">
        <v>18</v>
      </c>
      <c r="J444">
        <v>6</v>
      </c>
      <c r="K444" t="str">
        <v>NO</v>
      </c>
      <c r="L444" t="str">
        <v/>
      </c>
      <c r="M444">
        <v>0</v>
      </c>
      <c r="N444" t="str">
        <v/>
      </c>
    </row>
    <row r="445">
      <c r="A445">
        <v>443</v>
      </c>
      <c r="B445" t="str">
        <v xml:space="preserve">LC2 - 41 - 16 </v>
      </c>
      <c r="C445" t="str">
        <v>VENDIDO</v>
      </c>
      <c r="D445">
        <v>24</v>
      </c>
      <c r="E445">
        <v>1000000</v>
      </c>
      <c r="F445">
        <v>6000000</v>
      </c>
      <c r="G445">
        <v>10000000</v>
      </c>
      <c r="H445">
        <v>6</v>
      </c>
      <c r="I445">
        <v>18</v>
      </c>
      <c r="J445">
        <v>6</v>
      </c>
      <c r="K445" t="str">
        <v>NO</v>
      </c>
      <c r="L445" t="str">
        <v/>
      </c>
      <c r="M445">
        <v>0</v>
      </c>
      <c r="N445" t="str">
        <v/>
      </c>
    </row>
    <row r="446">
      <c r="A446">
        <v>444</v>
      </c>
      <c r="B446" t="str">
        <v xml:space="preserve">LC2 - 41 - 17 </v>
      </c>
      <c r="C446" t="str">
        <v>VENDIDO</v>
      </c>
      <c r="D446">
        <v>24</v>
      </c>
      <c r="E446">
        <v>1000000</v>
      </c>
      <c r="F446">
        <v>6000000</v>
      </c>
      <c r="G446">
        <v>10000000</v>
      </c>
      <c r="H446">
        <v>6</v>
      </c>
      <c r="I446">
        <v>18</v>
      </c>
      <c r="J446">
        <v>6</v>
      </c>
      <c r="K446" t="str">
        <v>NO</v>
      </c>
      <c r="L446" t="str">
        <v/>
      </c>
      <c r="M446">
        <v>0</v>
      </c>
      <c r="N446" t="str">
        <v/>
      </c>
    </row>
    <row r="447">
      <c r="A447">
        <v>445</v>
      </c>
      <c r="B447" t="str">
        <v xml:space="preserve">LC2 - 41 - 18 </v>
      </c>
      <c r="C447" t="str">
        <v>VENDIDO</v>
      </c>
      <c r="D447">
        <v>1</v>
      </c>
      <c r="E447">
        <v>0</v>
      </c>
      <c r="F447">
        <v>0</v>
      </c>
      <c r="G447">
        <v>28000000</v>
      </c>
      <c r="H447" t="str">
        <v/>
      </c>
      <c r="I447" t="str">
        <v/>
      </c>
      <c r="J447" t="str">
        <v/>
      </c>
      <c r="K447" t="str">
        <v/>
      </c>
      <c r="L447" t="str">
        <v/>
      </c>
      <c r="M447" t="str">
        <v/>
      </c>
      <c r="N447" t="str">
        <v/>
      </c>
    </row>
    <row r="448">
      <c r="A448">
        <v>446</v>
      </c>
      <c r="B448" t="str">
        <v>LC2 - 41 - 19</v>
      </c>
      <c r="C448" t="str">
        <v>VENDIDO</v>
      </c>
      <c r="D448">
        <v>24</v>
      </c>
      <c r="E448">
        <v>958333.3333333334</v>
      </c>
      <c r="F448">
        <v>2875200</v>
      </c>
      <c r="G448">
        <v>6875200</v>
      </c>
      <c r="H448">
        <v>3.000208695652174</v>
      </c>
      <c r="I448">
        <v>20.999791304347827</v>
      </c>
      <c r="J448">
        <v>3</v>
      </c>
      <c r="K448" t="str">
        <v>SÍ</v>
      </c>
      <c r="L448">
        <v>4</v>
      </c>
      <c r="M448">
        <v>200</v>
      </c>
      <c r="N448">
        <v>958133</v>
      </c>
    </row>
    <row r="449">
      <c r="A449">
        <v>447</v>
      </c>
      <c r="B449" t="str">
        <v xml:space="preserve">LC2 - 41 - 20 </v>
      </c>
      <c r="C449" t="str">
        <v>VENDIDO</v>
      </c>
      <c r="D449">
        <v>24</v>
      </c>
      <c r="E449">
        <v>1383708.3333333333</v>
      </c>
      <c r="F449">
        <v>6920000</v>
      </c>
      <c r="G449">
        <v>10920000</v>
      </c>
      <c r="H449">
        <v>5.00105393116324</v>
      </c>
      <c r="I449">
        <v>18.99894606883676</v>
      </c>
      <c r="J449">
        <v>5</v>
      </c>
      <c r="K449" t="str">
        <v>SÍ</v>
      </c>
      <c r="L449">
        <v>6</v>
      </c>
      <c r="M449">
        <v>1458</v>
      </c>
      <c r="N449">
        <v>1382250</v>
      </c>
    </row>
    <row r="450">
      <c r="A450">
        <v>448</v>
      </c>
      <c r="B450" t="str">
        <v xml:space="preserve">LC2 - 42 - 1 </v>
      </c>
      <c r="C450" t="str">
        <v>VENDIDO</v>
      </c>
      <c r="D450">
        <v>24</v>
      </c>
      <c r="E450">
        <v>1208333.3333333333</v>
      </c>
      <c r="F450">
        <v>9664000</v>
      </c>
      <c r="G450">
        <v>13664000</v>
      </c>
      <c r="H450">
        <v>7.997793103448276</v>
      </c>
      <c r="I450">
        <v>16.002206896551723</v>
      </c>
      <c r="J450">
        <v>7</v>
      </c>
      <c r="K450" t="str">
        <v>SÍ</v>
      </c>
      <c r="L450">
        <v>8</v>
      </c>
      <c r="M450">
        <v>1205667</v>
      </c>
      <c r="N450">
        <v>2666</v>
      </c>
    </row>
    <row r="451">
      <c r="A451">
        <v>449</v>
      </c>
      <c r="B451" t="str">
        <v xml:space="preserve">LC2 - 42 - 2 </v>
      </c>
      <c r="C451" t="str">
        <v>VENDIDO</v>
      </c>
      <c r="D451">
        <v>24</v>
      </c>
      <c r="E451">
        <v>1000000</v>
      </c>
      <c r="F451">
        <v>1000000</v>
      </c>
      <c r="G451">
        <v>5000000</v>
      </c>
      <c r="H451">
        <v>1</v>
      </c>
      <c r="I451">
        <v>23</v>
      </c>
      <c r="J451">
        <v>1</v>
      </c>
      <c r="K451" t="str">
        <v>NO</v>
      </c>
      <c r="L451" t="str">
        <v/>
      </c>
      <c r="M451">
        <v>0</v>
      </c>
      <c r="N451" t="str">
        <v/>
      </c>
    </row>
    <row r="452">
      <c r="A452">
        <v>450</v>
      </c>
      <c r="B452" t="str">
        <v xml:space="preserve">LC2 - 42 - 3 </v>
      </c>
      <c r="C452" t="str">
        <v>VENDIDO</v>
      </c>
      <c r="D452">
        <v>24</v>
      </c>
      <c r="E452">
        <v>1145900</v>
      </c>
      <c r="F452">
        <v>0</v>
      </c>
      <c r="G452">
        <v>5500000</v>
      </c>
      <c r="H452">
        <v>0</v>
      </c>
      <c r="I452">
        <v>24</v>
      </c>
      <c r="J452">
        <v>0</v>
      </c>
      <c r="K452" t="str">
        <v>NO</v>
      </c>
      <c r="L452">
        <v>1</v>
      </c>
      <c r="M452">
        <v>0</v>
      </c>
      <c r="N452">
        <v>1145900</v>
      </c>
    </row>
    <row r="453">
      <c r="A453">
        <v>451</v>
      </c>
      <c r="B453" t="str">
        <v xml:space="preserve">LC2 - 42 - 4 </v>
      </c>
      <c r="C453" t="str">
        <v>VENDIDO</v>
      </c>
      <c r="D453">
        <v>24</v>
      </c>
      <c r="E453">
        <v>1000000</v>
      </c>
      <c r="F453">
        <v>4000000</v>
      </c>
      <c r="G453">
        <v>8000000</v>
      </c>
      <c r="H453">
        <v>4</v>
      </c>
      <c r="I453">
        <v>20</v>
      </c>
      <c r="J453">
        <v>4</v>
      </c>
      <c r="K453" t="str">
        <v>NO</v>
      </c>
      <c r="L453" t="str">
        <v/>
      </c>
      <c r="M453">
        <v>0</v>
      </c>
      <c r="N453" t="str">
        <v/>
      </c>
    </row>
    <row r="454">
      <c r="A454">
        <v>452</v>
      </c>
      <c r="B454" t="str">
        <v xml:space="preserve">LC2 - 42 - 5 </v>
      </c>
      <c r="C454" t="str">
        <v>VENDIDO</v>
      </c>
      <c r="D454">
        <v>24</v>
      </c>
      <c r="E454">
        <v>1000000</v>
      </c>
      <c r="F454">
        <v>4000000</v>
      </c>
      <c r="G454">
        <v>8000000</v>
      </c>
      <c r="H454">
        <v>4</v>
      </c>
      <c r="I454">
        <v>20</v>
      </c>
      <c r="J454">
        <v>4</v>
      </c>
      <c r="K454" t="str">
        <v>NO</v>
      </c>
      <c r="L454" t="str">
        <v/>
      </c>
      <c r="M454">
        <v>0</v>
      </c>
      <c r="N454" t="str">
        <v/>
      </c>
    </row>
    <row r="455">
      <c r="A455">
        <v>453</v>
      </c>
      <c r="B455" t="str">
        <v xml:space="preserve">LC2 - 42 - 6 </v>
      </c>
      <c r="C455" t="str">
        <v>VENDIDO</v>
      </c>
      <c r="D455">
        <v>24</v>
      </c>
      <c r="E455">
        <v>1000000</v>
      </c>
      <c r="F455">
        <v>2000000</v>
      </c>
      <c r="G455">
        <v>6000000</v>
      </c>
      <c r="H455">
        <v>2</v>
      </c>
      <c r="I455">
        <v>22</v>
      </c>
      <c r="J455">
        <v>2</v>
      </c>
      <c r="K455" t="str">
        <v>NO</v>
      </c>
      <c r="L455" t="str">
        <v/>
      </c>
      <c r="M455">
        <v>0</v>
      </c>
      <c r="N455" t="str">
        <v/>
      </c>
    </row>
    <row r="456">
      <c r="A456">
        <v>454</v>
      </c>
      <c r="B456" t="str">
        <v xml:space="preserve">LC2 - 42 - 7 </v>
      </c>
      <c r="C456" t="str">
        <v>VENDIDO</v>
      </c>
      <c r="D456">
        <v>24</v>
      </c>
      <c r="E456">
        <v>1004583.3333333334</v>
      </c>
      <c r="F456">
        <v>6000000</v>
      </c>
      <c r="G456">
        <v>10000000</v>
      </c>
      <c r="H456">
        <v>5.9726254666113645</v>
      </c>
      <c r="I456">
        <v>18.027374533388635</v>
      </c>
      <c r="J456">
        <v>5</v>
      </c>
      <c r="K456" t="str">
        <v>SÍ</v>
      </c>
      <c r="L456">
        <v>6</v>
      </c>
      <c r="M456">
        <v>977083</v>
      </c>
      <c r="N456">
        <v>27500</v>
      </c>
    </row>
    <row r="457">
      <c r="A457">
        <v>455</v>
      </c>
      <c r="B457" t="str">
        <v xml:space="preserve">LC2 - 42 - 8 </v>
      </c>
      <c r="C457" t="str">
        <v>EN NEGOCIACIÓN</v>
      </c>
      <c r="D457" t="str">
        <v/>
      </c>
      <c r="E457">
        <v>0</v>
      </c>
      <c r="F457">
        <v>0</v>
      </c>
      <c r="G457">
        <v>0</v>
      </c>
      <c r="H457" t="str">
        <v/>
      </c>
      <c r="I457" t="str">
        <v/>
      </c>
      <c r="J457" t="str">
        <v/>
      </c>
      <c r="K457" t="str">
        <v/>
      </c>
      <c r="L457" t="str">
        <v/>
      </c>
      <c r="M457" t="str">
        <v/>
      </c>
      <c r="N457" t="str">
        <v/>
      </c>
    </row>
    <row r="458">
      <c r="A458">
        <v>456</v>
      </c>
      <c r="B458" t="str">
        <v xml:space="preserve">LC2 - 42 - 9 </v>
      </c>
      <c r="C458" t="str">
        <v>VENDIDO</v>
      </c>
      <c r="D458">
        <v>24</v>
      </c>
      <c r="E458">
        <v>1000000</v>
      </c>
      <c r="F458">
        <v>0</v>
      </c>
      <c r="G458">
        <v>4000000</v>
      </c>
      <c r="H458">
        <v>0</v>
      </c>
      <c r="I458">
        <v>24</v>
      </c>
      <c r="J458">
        <v>0</v>
      </c>
      <c r="K458" t="str">
        <v>NO</v>
      </c>
      <c r="L458" t="str">
        <v/>
      </c>
      <c r="M458">
        <v>0</v>
      </c>
      <c r="N458" t="str">
        <v/>
      </c>
    </row>
    <row r="459">
      <c r="A459">
        <v>457</v>
      </c>
      <c r="B459" t="str">
        <v xml:space="preserve">LC2 - 42 - 10 </v>
      </c>
      <c r="C459" t="str">
        <v>VENDIDO</v>
      </c>
      <c r="D459">
        <v>24</v>
      </c>
      <c r="E459">
        <v>1000000</v>
      </c>
      <c r="F459">
        <v>2000000</v>
      </c>
      <c r="G459">
        <v>6000000</v>
      </c>
      <c r="H459">
        <v>2</v>
      </c>
      <c r="I459">
        <v>22</v>
      </c>
      <c r="J459">
        <v>2</v>
      </c>
      <c r="K459" t="str">
        <v>NO</v>
      </c>
      <c r="L459" t="str">
        <v/>
      </c>
      <c r="M459">
        <v>0</v>
      </c>
      <c r="N459" t="str">
        <v/>
      </c>
    </row>
    <row r="460">
      <c r="A460">
        <v>458</v>
      </c>
      <c r="B460" t="str">
        <v xml:space="preserve">LC2 - 42 - 11 </v>
      </c>
      <c r="C460" t="str">
        <v>VENDIDO</v>
      </c>
      <c r="D460">
        <v>24</v>
      </c>
      <c r="E460" t="str">
        <v/>
      </c>
      <c r="F460">
        <v>2000000</v>
      </c>
      <c r="G460">
        <v>7000000</v>
      </c>
      <c r="H460" t="str">
        <v/>
      </c>
      <c r="I460" t="str">
        <v/>
      </c>
      <c r="J460" t="str">
        <v/>
      </c>
      <c r="K460" t="str">
        <v/>
      </c>
      <c r="L460" t="str">
        <v/>
      </c>
      <c r="M460" t="str">
        <v/>
      </c>
      <c r="N460" t="str">
        <v/>
      </c>
    </row>
    <row r="461">
      <c r="A461">
        <v>459</v>
      </c>
      <c r="B461" t="str">
        <v>LC2 - 42 - 12</v>
      </c>
      <c r="C461" t="str">
        <v>VENDIDO</v>
      </c>
      <c r="D461">
        <v>24</v>
      </c>
      <c r="E461">
        <v>1208300</v>
      </c>
      <c r="F461">
        <v>4832600</v>
      </c>
      <c r="G461">
        <v>8832600</v>
      </c>
      <c r="H461">
        <v>3.999503434577506</v>
      </c>
      <c r="I461">
        <v>20.000496565422495</v>
      </c>
      <c r="J461">
        <v>3</v>
      </c>
      <c r="K461" t="str">
        <v>SÍ</v>
      </c>
      <c r="L461">
        <v>4</v>
      </c>
      <c r="M461">
        <v>1207700</v>
      </c>
      <c r="N461">
        <v>600</v>
      </c>
    </row>
    <row r="462">
      <c r="A462">
        <v>460</v>
      </c>
      <c r="B462" t="str">
        <v>LC2 - 43 - 1</v>
      </c>
      <c r="C462" t="str">
        <v>EN NEGOCIACIÓN</v>
      </c>
      <c r="D462" t="str">
        <v/>
      </c>
      <c r="E462" t="str">
        <v/>
      </c>
      <c r="F462">
        <v>0</v>
      </c>
      <c r="G462">
        <v>0</v>
      </c>
      <c r="H462" t="str">
        <v/>
      </c>
      <c r="I462" t="str">
        <v/>
      </c>
      <c r="J462" t="str">
        <v/>
      </c>
      <c r="K462" t="str">
        <v/>
      </c>
      <c r="L462" t="str">
        <v/>
      </c>
      <c r="M462" t="str">
        <v/>
      </c>
      <c r="N462" t="str">
        <v/>
      </c>
    </row>
    <row r="463">
      <c r="A463">
        <v>461</v>
      </c>
      <c r="B463" t="str">
        <v xml:space="preserve">LC2 - 43 - 2 </v>
      </c>
      <c r="C463" t="str">
        <v>EN NEGOCIACIÓN</v>
      </c>
      <c r="D463" t="str">
        <v/>
      </c>
      <c r="E463">
        <v>0</v>
      </c>
      <c r="F463">
        <v>0</v>
      </c>
      <c r="G463">
        <v>0</v>
      </c>
      <c r="H463" t="str">
        <v/>
      </c>
      <c r="I463" t="str">
        <v/>
      </c>
      <c r="J463" t="str">
        <v/>
      </c>
      <c r="K463" t="str">
        <v/>
      </c>
      <c r="L463" t="str">
        <v/>
      </c>
      <c r="M463" t="str">
        <v/>
      </c>
      <c r="N463" t="str">
        <v/>
      </c>
    </row>
    <row r="464">
      <c r="A464">
        <v>462</v>
      </c>
      <c r="B464" t="str">
        <v xml:space="preserve">LC2 - 43 - 3 </v>
      </c>
      <c r="C464" t="str">
        <v>EN NEGOCIACIÓN</v>
      </c>
      <c r="D464" t="str">
        <v/>
      </c>
      <c r="E464">
        <v>0</v>
      </c>
      <c r="F464">
        <v>0</v>
      </c>
      <c r="G464">
        <v>0</v>
      </c>
      <c r="H464" t="str">
        <v/>
      </c>
      <c r="I464" t="str">
        <v/>
      </c>
      <c r="J464" t="str">
        <v/>
      </c>
      <c r="K464" t="str">
        <v/>
      </c>
      <c r="L464" t="str">
        <v/>
      </c>
      <c r="M464" t="str">
        <v/>
      </c>
      <c r="N464" t="str">
        <v/>
      </c>
    </row>
    <row r="465">
      <c r="A465">
        <v>463</v>
      </c>
      <c r="B465" t="str">
        <v>LC2 - 43 - 4 Y 5</v>
      </c>
      <c r="C465" t="str">
        <v>VENDIDO</v>
      </c>
      <c r="D465" t="str">
        <v/>
      </c>
      <c r="E465">
        <v>1916000</v>
      </c>
      <c r="F465">
        <v>0</v>
      </c>
      <c r="G465">
        <v>8000000</v>
      </c>
      <c r="H465">
        <v>0</v>
      </c>
      <c r="I465" t="str">
        <v/>
      </c>
      <c r="J465">
        <v>0</v>
      </c>
      <c r="K465" t="str">
        <v>NO</v>
      </c>
      <c r="L465" t="str">
        <v/>
      </c>
      <c r="M465">
        <v>0</v>
      </c>
      <c r="N465" t="str">
        <v/>
      </c>
    </row>
    <row r="466">
      <c r="A466">
        <v>464</v>
      </c>
      <c r="B466" t="str">
        <v xml:space="preserve">LC2 - 43 - 6 </v>
      </c>
      <c r="C466" t="str">
        <v>EN NEGOCIACIÓN</v>
      </c>
      <c r="D466" t="str">
        <v/>
      </c>
      <c r="E466">
        <v>0</v>
      </c>
      <c r="F466">
        <v>0</v>
      </c>
      <c r="G466">
        <v>0</v>
      </c>
      <c r="H466" t="str">
        <v/>
      </c>
      <c r="I466" t="str">
        <v/>
      </c>
      <c r="J466" t="str">
        <v/>
      </c>
      <c r="K466" t="str">
        <v/>
      </c>
      <c r="L466" t="str">
        <v/>
      </c>
      <c r="M466" t="str">
        <v/>
      </c>
      <c r="N466" t="str">
        <v/>
      </c>
    </row>
    <row r="467">
      <c r="A467">
        <v>465</v>
      </c>
      <c r="B467" t="str">
        <v xml:space="preserve">LC2 - 43 - 7 </v>
      </c>
      <c r="C467" t="str">
        <v>VENDIDO</v>
      </c>
      <c r="D467">
        <v>24</v>
      </c>
      <c r="E467">
        <v>1000000</v>
      </c>
      <c r="F467">
        <v>4000000</v>
      </c>
      <c r="G467">
        <v>8000000</v>
      </c>
      <c r="H467">
        <v>4</v>
      </c>
      <c r="I467">
        <v>20</v>
      </c>
      <c r="J467">
        <v>4</v>
      </c>
      <c r="K467" t="str">
        <v>NO</v>
      </c>
      <c r="L467" t="str">
        <v/>
      </c>
      <c r="M467">
        <v>0</v>
      </c>
      <c r="N467" t="str">
        <v/>
      </c>
    </row>
    <row r="468">
      <c r="A468">
        <v>466</v>
      </c>
      <c r="B468" t="str">
        <v>LC2 - 43 - 8 Y 9</v>
      </c>
      <c r="C468" t="str">
        <v>VENDIDO</v>
      </c>
      <c r="D468">
        <v>24</v>
      </c>
      <c r="E468">
        <v>1958300</v>
      </c>
      <c r="F468">
        <v>0</v>
      </c>
      <c r="G468">
        <v>8000000</v>
      </c>
      <c r="H468">
        <v>0</v>
      </c>
      <c r="I468">
        <v>24</v>
      </c>
      <c r="J468">
        <v>0</v>
      </c>
      <c r="K468" t="str">
        <v>NO</v>
      </c>
      <c r="L468" t="str">
        <v/>
      </c>
      <c r="M468">
        <v>0</v>
      </c>
      <c r="N468" t="str">
        <v/>
      </c>
    </row>
    <row r="469">
      <c r="A469">
        <v>467</v>
      </c>
      <c r="B469" t="str">
        <v xml:space="preserve">LC2 - 43 - 10 </v>
      </c>
      <c r="C469" t="str">
        <v>VENDIDO</v>
      </c>
      <c r="D469">
        <v>24</v>
      </c>
      <c r="E469">
        <v>1000000</v>
      </c>
      <c r="F469">
        <v>5000000</v>
      </c>
      <c r="G469">
        <v>9000000</v>
      </c>
      <c r="H469">
        <v>5</v>
      </c>
      <c r="I469">
        <v>19</v>
      </c>
      <c r="J469">
        <v>5</v>
      </c>
      <c r="K469" t="str">
        <v>NO</v>
      </c>
      <c r="L469" t="str">
        <v/>
      </c>
      <c r="M469">
        <v>0</v>
      </c>
      <c r="N469" t="str">
        <v/>
      </c>
    </row>
    <row r="470">
      <c r="A470">
        <v>468</v>
      </c>
      <c r="B470" t="str">
        <v>LC2 - 43 - 11</v>
      </c>
      <c r="C470" t="str">
        <v>VENDIDO</v>
      </c>
      <c r="D470">
        <v>24</v>
      </c>
      <c r="E470">
        <v>958400</v>
      </c>
      <c r="F470">
        <v>4792000</v>
      </c>
      <c r="G470">
        <v>8792000</v>
      </c>
      <c r="H470">
        <v>5</v>
      </c>
      <c r="I470">
        <v>19</v>
      </c>
      <c r="J470">
        <v>5</v>
      </c>
      <c r="K470" t="str">
        <v>NO</v>
      </c>
      <c r="L470" t="str">
        <v/>
      </c>
      <c r="M470">
        <v>0</v>
      </c>
      <c r="N470" t="str">
        <v/>
      </c>
    </row>
    <row r="471">
      <c r="A471">
        <v>469</v>
      </c>
      <c r="B471" t="str">
        <v xml:space="preserve">LC2 - 43 - 12 </v>
      </c>
      <c r="C471" t="str">
        <v>VENDIDO</v>
      </c>
      <c r="D471">
        <v>24</v>
      </c>
      <c r="E471">
        <v>1208333.3333333333</v>
      </c>
      <c r="F471">
        <v>6250000</v>
      </c>
      <c r="G471">
        <v>10250000</v>
      </c>
      <c r="H471">
        <v>5.172413793103448</v>
      </c>
      <c r="I471">
        <v>18.82758620689655</v>
      </c>
      <c r="J471">
        <v>5</v>
      </c>
      <c r="K471" t="str">
        <v>SÍ</v>
      </c>
      <c r="L471">
        <v>6</v>
      </c>
      <c r="M471">
        <v>208333</v>
      </c>
      <c r="N471">
        <v>1000000</v>
      </c>
    </row>
    <row r="472">
      <c r="A472">
        <v>470</v>
      </c>
      <c r="B472" t="str">
        <v xml:space="preserve">LC2 - 44 - 1 </v>
      </c>
      <c r="C472" t="str">
        <v>VENDIDO</v>
      </c>
      <c r="D472">
        <v>24</v>
      </c>
      <c r="E472">
        <v>1871500</v>
      </c>
      <c r="F472">
        <v>1800000</v>
      </c>
      <c r="G472">
        <v>5800000</v>
      </c>
      <c r="H472">
        <v>0.9617953513224686</v>
      </c>
      <c r="I472">
        <v>23.03820464867753</v>
      </c>
      <c r="J472">
        <v>0</v>
      </c>
      <c r="K472" t="str">
        <v>SÍ</v>
      </c>
      <c r="L472">
        <v>1</v>
      </c>
      <c r="M472">
        <v>1800000</v>
      </c>
      <c r="N472">
        <v>71500</v>
      </c>
    </row>
    <row r="473">
      <c r="A473">
        <v>471</v>
      </c>
      <c r="B473" t="str">
        <v xml:space="preserve">LC2 - 44 - 2 </v>
      </c>
      <c r="C473" t="str">
        <v>VENDIDO</v>
      </c>
      <c r="D473">
        <v>24</v>
      </c>
      <c r="E473">
        <v>1000000</v>
      </c>
      <c r="F473">
        <v>1000000</v>
      </c>
      <c r="G473">
        <v>5000000</v>
      </c>
      <c r="H473">
        <v>1</v>
      </c>
      <c r="I473">
        <v>23</v>
      </c>
      <c r="J473">
        <v>1</v>
      </c>
      <c r="K473" t="str">
        <v>NO</v>
      </c>
      <c r="L473" t="str">
        <v/>
      </c>
      <c r="M473">
        <v>0</v>
      </c>
      <c r="N473" t="str">
        <v/>
      </c>
    </row>
    <row r="474">
      <c r="A474">
        <v>472</v>
      </c>
      <c r="B474" t="str">
        <v xml:space="preserve">LC2 - 44 - 3 </v>
      </c>
      <c r="C474" t="str">
        <v>DISPONIBLE</v>
      </c>
      <c r="D474" t="str">
        <v/>
      </c>
      <c r="E474">
        <v>0</v>
      </c>
      <c r="F474">
        <v>0</v>
      </c>
      <c r="G474">
        <v>0</v>
      </c>
      <c r="H474" t="str">
        <v/>
      </c>
      <c r="I474" t="str">
        <v/>
      </c>
      <c r="J474" t="str">
        <v/>
      </c>
      <c r="K474" t="str">
        <v/>
      </c>
      <c r="L474" t="str">
        <v/>
      </c>
      <c r="M474" t="str">
        <v/>
      </c>
      <c r="N474" t="str">
        <v/>
      </c>
    </row>
    <row r="475">
      <c r="A475">
        <v>473</v>
      </c>
      <c r="B475" t="str">
        <v xml:space="preserve">LC2 - 44 - 4 </v>
      </c>
      <c r="C475" t="str">
        <v>VENDIDO</v>
      </c>
      <c r="D475">
        <v>24</v>
      </c>
      <c r="E475">
        <v>1000000</v>
      </c>
      <c r="F475">
        <v>0</v>
      </c>
      <c r="G475">
        <v>4000000</v>
      </c>
      <c r="H475">
        <v>0</v>
      </c>
      <c r="I475">
        <v>24</v>
      </c>
      <c r="J475">
        <v>0</v>
      </c>
      <c r="K475" t="str">
        <v>NO</v>
      </c>
      <c r="L475" t="str">
        <v/>
      </c>
      <c r="M475">
        <v>0</v>
      </c>
      <c r="N475" t="str">
        <v/>
      </c>
    </row>
    <row r="476">
      <c r="A476">
        <v>474</v>
      </c>
      <c r="B476" t="str">
        <v>LC2 - 44 - 5 Y 12</v>
      </c>
      <c r="C476" t="str">
        <v>VENDIDO</v>
      </c>
      <c r="D476">
        <v>23</v>
      </c>
      <c r="E476">
        <v>2086956.5217391304</v>
      </c>
      <c r="F476">
        <v>10000000</v>
      </c>
      <c r="G476">
        <v>18000000</v>
      </c>
      <c r="H476">
        <v>4.791666666666667</v>
      </c>
      <c r="I476">
        <v>18.208333333333332</v>
      </c>
      <c r="J476">
        <v>4</v>
      </c>
      <c r="K476" t="str">
        <v>SÍ</v>
      </c>
      <c r="L476">
        <v>5</v>
      </c>
      <c r="M476">
        <v>1652174</v>
      </c>
      <c r="N476">
        <v>434783</v>
      </c>
    </row>
    <row r="477">
      <c r="A477">
        <v>475</v>
      </c>
      <c r="B477" t="str">
        <v xml:space="preserve">LC2 - 44 - 6 </v>
      </c>
      <c r="C477" t="str">
        <v>VENDIDO</v>
      </c>
      <c r="D477">
        <v>24</v>
      </c>
      <c r="E477">
        <v>1000000</v>
      </c>
      <c r="F477">
        <v>3000000</v>
      </c>
      <c r="G477">
        <v>7000000</v>
      </c>
      <c r="H477">
        <v>3</v>
      </c>
      <c r="I477">
        <v>21</v>
      </c>
      <c r="J477">
        <v>3</v>
      </c>
      <c r="K477" t="str">
        <v>NO</v>
      </c>
      <c r="L477" t="str">
        <v/>
      </c>
      <c r="M477">
        <v>0</v>
      </c>
      <c r="N477" t="str">
        <v/>
      </c>
    </row>
    <row r="478">
      <c r="A478">
        <v>476</v>
      </c>
      <c r="B478" t="str">
        <v xml:space="preserve">LC2 - 44 - 7 </v>
      </c>
      <c r="C478" t="str">
        <v>VENDIDO</v>
      </c>
      <c r="D478">
        <v>24</v>
      </c>
      <c r="E478">
        <v>1000000</v>
      </c>
      <c r="F478">
        <v>3000000</v>
      </c>
      <c r="G478">
        <v>7000000</v>
      </c>
      <c r="H478">
        <v>3</v>
      </c>
      <c r="I478">
        <v>21</v>
      </c>
      <c r="J478">
        <v>3</v>
      </c>
      <c r="K478" t="str">
        <v>NO</v>
      </c>
      <c r="L478" t="str">
        <v/>
      </c>
      <c r="M478">
        <v>0</v>
      </c>
      <c r="N478" t="str">
        <v/>
      </c>
    </row>
    <row r="479">
      <c r="A479">
        <v>477</v>
      </c>
      <c r="B479" t="str">
        <v xml:space="preserve">LC2 - 44 - 8 </v>
      </c>
      <c r="C479" t="str">
        <v>VENDIDO</v>
      </c>
      <c r="D479">
        <v>24</v>
      </c>
      <c r="E479">
        <v>1145833.3333333333</v>
      </c>
      <c r="F479">
        <v>7145800</v>
      </c>
      <c r="G479">
        <v>12645800</v>
      </c>
      <c r="H479">
        <v>6.236334545454546</v>
      </c>
      <c r="I479">
        <v>17.763665454545453</v>
      </c>
      <c r="J479">
        <v>6</v>
      </c>
      <c r="K479" t="str">
        <v>SÍ</v>
      </c>
      <c r="L479">
        <v>7</v>
      </c>
      <c r="M479">
        <v>270800</v>
      </c>
      <c r="N479">
        <v>875033</v>
      </c>
    </row>
    <row r="480">
      <c r="A480">
        <v>478</v>
      </c>
      <c r="B480" t="str">
        <v xml:space="preserve">LC2 - 44 - 9 </v>
      </c>
      <c r="C480" t="str">
        <v>VENDIDO</v>
      </c>
      <c r="D480">
        <v>1</v>
      </c>
      <c r="E480" t="str">
        <v/>
      </c>
      <c r="F480">
        <v>0</v>
      </c>
      <c r="G480">
        <v>31000000</v>
      </c>
      <c r="H480" t="str">
        <v/>
      </c>
      <c r="I480" t="str">
        <v/>
      </c>
      <c r="J480" t="str">
        <v/>
      </c>
      <c r="K480" t="str">
        <v/>
      </c>
      <c r="L480" t="str">
        <v/>
      </c>
      <c r="M480" t="str">
        <v/>
      </c>
      <c r="N480" t="str">
        <v/>
      </c>
    </row>
    <row r="481">
      <c r="A481">
        <v>479</v>
      </c>
      <c r="B481" t="str">
        <v xml:space="preserve">LC2 - 44 - 10 </v>
      </c>
      <c r="C481" t="str">
        <v>VENDIDO</v>
      </c>
      <c r="D481">
        <v>24</v>
      </c>
      <c r="E481">
        <v>1000000</v>
      </c>
      <c r="F481">
        <v>7000000</v>
      </c>
      <c r="G481">
        <v>11000000</v>
      </c>
      <c r="H481">
        <v>7</v>
      </c>
      <c r="I481">
        <v>17</v>
      </c>
      <c r="J481">
        <v>7</v>
      </c>
      <c r="K481" t="str">
        <v>NO</v>
      </c>
      <c r="L481" t="str">
        <v/>
      </c>
      <c r="M481">
        <v>0</v>
      </c>
      <c r="N481" t="str">
        <v/>
      </c>
    </row>
    <row r="482">
      <c r="A482">
        <v>480</v>
      </c>
      <c r="B482" t="str">
        <v xml:space="preserve">LC2 - 44 - 11 </v>
      </c>
      <c r="C482" t="str">
        <v>VENDIDO</v>
      </c>
      <c r="D482" t="str">
        <v/>
      </c>
      <c r="E482">
        <v>0</v>
      </c>
      <c r="F482">
        <v>0</v>
      </c>
      <c r="G482">
        <v>26000000</v>
      </c>
      <c r="H482" t="str">
        <v/>
      </c>
      <c r="I482" t="str">
        <v/>
      </c>
      <c r="J482" t="str">
        <v/>
      </c>
      <c r="K482" t="str">
        <v/>
      </c>
      <c r="L482" t="str">
        <v/>
      </c>
      <c r="M482" t="str">
        <v/>
      </c>
      <c r="N482" t="str">
        <v/>
      </c>
    </row>
    <row r="483">
      <c r="A483">
        <v>481</v>
      </c>
      <c r="B483" t="str">
        <v xml:space="preserve">LC2 - 44 - 13 </v>
      </c>
      <c r="C483" t="str">
        <v>EN NEGOCIACIÓN</v>
      </c>
      <c r="D483" t="str">
        <v/>
      </c>
      <c r="E483" t="str">
        <v/>
      </c>
      <c r="F483">
        <v>0</v>
      </c>
      <c r="G483">
        <v>0</v>
      </c>
      <c r="H483" t="str">
        <v/>
      </c>
      <c r="I483" t="str">
        <v/>
      </c>
      <c r="J483" t="str">
        <v/>
      </c>
      <c r="K483" t="str">
        <v/>
      </c>
      <c r="L483" t="str">
        <v/>
      </c>
      <c r="M483" t="str">
        <v/>
      </c>
      <c r="N483" t="str">
        <v/>
      </c>
    </row>
    <row r="484">
      <c r="A484">
        <v>482</v>
      </c>
      <c r="B484" t="str">
        <v xml:space="preserve">LC2 - 44 - 14 </v>
      </c>
      <c r="C484" t="str">
        <v>VENDIDO</v>
      </c>
      <c r="D484">
        <v>24</v>
      </c>
      <c r="E484">
        <v>1000000</v>
      </c>
      <c r="F484">
        <v>6000000</v>
      </c>
      <c r="G484">
        <v>10000000</v>
      </c>
      <c r="H484">
        <v>6</v>
      </c>
      <c r="I484">
        <v>18</v>
      </c>
      <c r="J484">
        <v>6</v>
      </c>
      <c r="K484" t="str">
        <v>NO</v>
      </c>
      <c r="L484" t="str">
        <v/>
      </c>
      <c r="M484">
        <v>0</v>
      </c>
      <c r="N484" t="str">
        <v/>
      </c>
    </row>
    <row r="485">
      <c r="A485">
        <v>483</v>
      </c>
      <c r="B485" t="str">
        <v xml:space="preserve">LC2 - 44 - 15 </v>
      </c>
      <c r="C485" t="str">
        <v>VENDIDO</v>
      </c>
      <c r="D485">
        <v>24</v>
      </c>
      <c r="E485">
        <v>1000000</v>
      </c>
      <c r="F485">
        <v>6000000</v>
      </c>
      <c r="G485">
        <v>10000000</v>
      </c>
      <c r="H485">
        <v>6</v>
      </c>
      <c r="I485">
        <v>18</v>
      </c>
      <c r="J485">
        <v>6</v>
      </c>
      <c r="K485" t="str">
        <v>NO</v>
      </c>
      <c r="L485" t="str">
        <v/>
      </c>
      <c r="M485">
        <v>0</v>
      </c>
      <c r="N485" t="str">
        <v/>
      </c>
    </row>
    <row r="486">
      <c r="A486">
        <v>484</v>
      </c>
      <c r="B486" t="str">
        <v xml:space="preserve">LC2 - 44 - 16 </v>
      </c>
      <c r="C486" t="str">
        <v>VENDIDO</v>
      </c>
      <c r="D486">
        <v>24</v>
      </c>
      <c r="E486">
        <v>1000000</v>
      </c>
      <c r="F486">
        <v>6000000</v>
      </c>
      <c r="G486">
        <v>10000000</v>
      </c>
      <c r="H486">
        <v>6</v>
      </c>
      <c r="I486">
        <v>18</v>
      </c>
      <c r="J486">
        <v>6</v>
      </c>
      <c r="K486" t="str">
        <v>NO</v>
      </c>
      <c r="L486" t="str">
        <v/>
      </c>
      <c r="M486">
        <v>0</v>
      </c>
      <c r="N486" t="str">
        <v/>
      </c>
    </row>
    <row r="487">
      <c r="A487">
        <v>485</v>
      </c>
      <c r="B487" t="str">
        <v xml:space="preserve">LC2 - 44 - 17 </v>
      </c>
      <c r="C487" t="str">
        <v>VENDIDO</v>
      </c>
      <c r="D487">
        <v>24</v>
      </c>
      <c r="E487">
        <v>1000000</v>
      </c>
      <c r="F487">
        <v>13800000</v>
      </c>
      <c r="G487">
        <v>17800000</v>
      </c>
      <c r="H487">
        <v>13.8</v>
      </c>
      <c r="I487">
        <v>10.2</v>
      </c>
      <c r="J487">
        <v>13</v>
      </c>
      <c r="K487" t="str">
        <v>SÍ</v>
      </c>
      <c r="L487">
        <v>14</v>
      </c>
      <c r="M487">
        <v>800000</v>
      </c>
      <c r="N487">
        <v>200000</v>
      </c>
    </row>
    <row r="488">
      <c r="A488">
        <v>486</v>
      </c>
      <c r="B488" t="str">
        <v xml:space="preserve">LC2 - 44 - 18 </v>
      </c>
      <c r="C488" t="str">
        <v>VENDIDO</v>
      </c>
      <c r="D488">
        <v>24</v>
      </c>
      <c r="E488">
        <v>1000000</v>
      </c>
      <c r="F488">
        <v>5000000</v>
      </c>
      <c r="G488">
        <v>9000000</v>
      </c>
      <c r="H488">
        <v>5</v>
      </c>
      <c r="I488">
        <v>19</v>
      </c>
      <c r="J488">
        <v>5</v>
      </c>
      <c r="K488" t="str">
        <v>NO</v>
      </c>
      <c r="L488" t="str">
        <v/>
      </c>
      <c r="M488">
        <v>0</v>
      </c>
      <c r="N488" t="str">
        <v/>
      </c>
    </row>
    <row r="489">
      <c r="A489">
        <v>487</v>
      </c>
      <c r="B489" t="str">
        <v>LC2 - 45 - 1</v>
      </c>
      <c r="C489" t="str">
        <v>VENDIDO</v>
      </c>
      <c r="D489">
        <v>24</v>
      </c>
      <c r="E489">
        <v>1270166.6666666667</v>
      </c>
      <c r="F489">
        <v>0</v>
      </c>
      <c r="G489">
        <v>4050000</v>
      </c>
      <c r="H489">
        <v>0</v>
      </c>
      <c r="I489">
        <v>24</v>
      </c>
      <c r="J489">
        <v>0</v>
      </c>
      <c r="K489" t="str">
        <v>NO</v>
      </c>
      <c r="L489" t="str">
        <v/>
      </c>
      <c r="M489">
        <v>0</v>
      </c>
      <c r="N489" t="str">
        <v/>
      </c>
    </row>
    <row r="490">
      <c r="A490">
        <v>488</v>
      </c>
      <c r="B490" t="str">
        <v>LC2 -45 - 2</v>
      </c>
      <c r="C490" t="str">
        <v>VENDIDO</v>
      </c>
      <c r="D490">
        <v>24</v>
      </c>
      <c r="E490">
        <v>1104000</v>
      </c>
      <c r="F490">
        <v>3300000</v>
      </c>
      <c r="G490">
        <v>4800000</v>
      </c>
      <c r="H490">
        <v>2.989130434782609</v>
      </c>
      <c r="I490">
        <v>21.01086956521739</v>
      </c>
      <c r="J490">
        <v>2</v>
      </c>
      <c r="K490" t="str">
        <v>SÍ</v>
      </c>
      <c r="L490">
        <v>3</v>
      </c>
      <c r="M490">
        <v>1092000</v>
      </c>
      <c r="N490">
        <v>12000</v>
      </c>
    </row>
    <row r="491">
      <c r="A491">
        <v>489</v>
      </c>
      <c r="B491" t="str">
        <v xml:space="preserve">LC2 - 45 - 3 </v>
      </c>
      <c r="C491" t="str">
        <v>EN NEGOCIACIÓN</v>
      </c>
      <c r="D491" t="str">
        <v/>
      </c>
      <c r="E491">
        <v>0</v>
      </c>
      <c r="F491">
        <v>0</v>
      </c>
      <c r="G491">
        <v>0</v>
      </c>
      <c r="H491" t="str">
        <v/>
      </c>
      <c r="I491" t="str">
        <v/>
      </c>
      <c r="J491" t="str">
        <v/>
      </c>
      <c r="K491" t="str">
        <v/>
      </c>
      <c r="L491" t="str">
        <v/>
      </c>
      <c r="M491" t="str">
        <v/>
      </c>
      <c r="N491" t="str">
        <v/>
      </c>
    </row>
    <row r="492">
      <c r="A492">
        <v>490</v>
      </c>
      <c r="B492" t="str">
        <v xml:space="preserve">LC2 - 45 - 4 </v>
      </c>
      <c r="C492" t="str">
        <v>DISPONIBLE</v>
      </c>
      <c r="D492" t="str">
        <v/>
      </c>
      <c r="E492" t="str">
        <v/>
      </c>
      <c r="F492">
        <v>0</v>
      </c>
      <c r="G492">
        <v>0</v>
      </c>
      <c r="H492" t="str">
        <v/>
      </c>
      <c r="I492" t="str">
        <v/>
      </c>
      <c r="J492" t="str">
        <v/>
      </c>
      <c r="K492" t="str">
        <v/>
      </c>
      <c r="L492" t="str">
        <v/>
      </c>
      <c r="M492" t="str">
        <v/>
      </c>
      <c r="N492" t="str">
        <v/>
      </c>
    </row>
    <row r="493">
      <c r="A493">
        <v>491</v>
      </c>
      <c r="B493" t="str">
        <v xml:space="preserve">LC2 - 45 - 5 </v>
      </c>
      <c r="C493" t="str">
        <v>VENDIDO</v>
      </c>
      <c r="D493">
        <v>24</v>
      </c>
      <c r="E493">
        <v>951300</v>
      </c>
      <c r="F493">
        <v>3855460</v>
      </c>
      <c r="G493">
        <v>8023460</v>
      </c>
      <c r="H493">
        <v>4.052832965415747</v>
      </c>
      <c r="I493">
        <v>19.947167034584254</v>
      </c>
      <c r="J493">
        <v>4</v>
      </c>
      <c r="K493" t="str">
        <v>SÍ</v>
      </c>
      <c r="L493">
        <v>5</v>
      </c>
      <c r="M493">
        <v>50260</v>
      </c>
      <c r="N493">
        <v>901040</v>
      </c>
    </row>
    <row r="494">
      <c r="A494">
        <v>492</v>
      </c>
      <c r="B494" t="str">
        <v xml:space="preserve">LC2 - 45 - 6 </v>
      </c>
      <c r="C494" t="str">
        <v>VENDIDO</v>
      </c>
      <c r="D494">
        <v>24</v>
      </c>
      <c r="E494">
        <v>990875</v>
      </c>
      <c r="F494">
        <v>3833000</v>
      </c>
      <c r="G494">
        <v>8052000</v>
      </c>
      <c r="H494">
        <v>3.86829822126908</v>
      </c>
      <c r="I494">
        <v>20.13170177873092</v>
      </c>
      <c r="J494">
        <v>3</v>
      </c>
      <c r="K494" t="str">
        <v>SÍ</v>
      </c>
      <c r="L494">
        <v>4</v>
      </c>
      <c r="M494">
        <v>860375</v>
      </c>
      <c r="N494">
        <v>130500</v>
      </c>
    </row>
    <row r="495">
      <c r="A495">
        <v>493</v>
      </c>
      <c r="B495" t="str">
        <v xml:space="preserve">LC2 - 45 - 7 </v>
      </c>
      <c r="C495" t="str">
        <v>VENDIDO</v>
      </c>
      <c r="D495">
        <v>24</v>
      </c>
      <c r="E495">
        <v>1125000</v>
      </c>
      <c r="F495">
        <v>4500000</v>
      </c>
      <c r="G495">
        <v>10500000</v>
      </c>
      <c r="H495">
        <v>4</v>
      </c>
      <c r="I495">
        <v>20</v>
      </c>
      <c r="J495">
        <v>4</v>
      </c>
      <c r="K495" t="str">
        <v>NO</v>
      </c>
      <c r="L495" t="str">
        <v/>
      </c>
      <c r="M495">
        <v>0</v>
      </c>
      <c r="N495" t="str">
        <v/>
      </c>
    </row>
    <row r="496">
      <c r="A496">
        <v>494</v>
      </c>
      <c r="B496" t="str">
        <v xml:space="preserve">LC2 - 46 - 1 </v>
      </c>
      <c r="C496" t="str">
        <v>VENDIDO</v>
      </c>
      <c r="D496">
        <v>24</v>
      </c>
      <c r="E496">
        <v>1191666.6666666667</v>
      </c>
      <c r="F496">
        <v>5691700</v>
      </c>
      <c r="G496">
        <v>10091700</v>
      </c>
      <c r="H496">
        <v>4.776251748251748</v>
      </c>
      <c r="I496">
        <v>19.22374825174825</v>
      </c>
      <c r="J496">
        <v>4</v>
      </c>
      <c r="K496" t="str">
        <v>SÍ</v>
      </c>
      <c r="L496">
        <v>5</v>
      </c>
      <c r="M496">
        <v>925033</v>
      </c>
      <c r="N496">
        <v>266634</v>
      </c>
    </row>
    <row r="497">
      <c r="A497">
        <v>495</v>
      </c>
      <c r="B497" t="str">
        <v xml:space="preserve">LC2 - 46 - 2 </v>
      </c>
      <c r="C497" t="str">
        <v>VENDIDO</v>
      </c>
      <c r="D497" t="str">
        <v/>
      </c>
      <c r="E497">
        <v>0</v>
      </c>
      <c r="F497">
        <v>0</v>
      </c>
      <c r="G497">
        <v>0</v>
      </c>
      <c r="H497" t="str">
        <v/>
      </c>
      <c r="I497" t="str">
        <v/>
      </c>
      <c r="J497" t="str">
        <v/>
      </c>
      <c r="K497" t="str">
        <v/>
      </c>
      <c r="L497" t="str">
        <v/>
      </c>
      <c r="M497" t="str">
        <v/>
      </c>
      <c r="N497" t="str">
        <v/>
      </c>
    </row>
    <row r="498">
      <c r="A498">
        <v>496</v>
      </c>
      <c r="B498" t="str">
        <v xml:space="preserve">LC2 - 46 - 3 </v>
      </c>
      <c r="C498" t="str">
        <v>VENDIDO</v>
      </c>
      <c r="D498">
        <v>24</v>
      </c>
      <c r="E498">
        <v>1000000</v>
      </c>
      <c r="F498">
        <v>3000000</v>
      </c>
      <c r="G498">
        <v>7000000</v>
      </c>
      <c r="H498">
        <v>3</v>
      </c>
      <c r="I498">
        <v>21</v>
      </c>
      <c r="J498">
        <v>3</v>
      </c>
      <c r="K498" t="str">
        <v>NO</v>
      </c>
      <c r="L498" t="str">
        <v/>
      </c>
      <c r="M498">
        <v>0</v>
      </c>
      <c r="N498" t="str">
        <v/>
      </c>
    </row>
    <row r="499">
      <c r="A499">
        <v>497</v>
      </c>
      <c r="B499" t="str">
        <v xml:space="preserve">LC2 - 46 - 4 </v>
      </c>
      <c r="C499" t="str">
        <v>VENDIDO</v>
      </c>
      <c r="D499">
        <v>24</v>
      </c>
      <c r="E499">
        <v>1000000</v>
      </c>
      <c r="F499">
        <v>0</v>
      </c>
      <c r="G499">
        <v>4000000</v>
      </c>
      <c r="H499">
        <v>0</v>
      </c>
      <c r="I499">
        <v>24</v>
      </c>
      <c r="J499">
        <v>0</v>
      </c>
      <c r="K499" t="str">
        <v>NO</v>
      </c>
      <c r="L499" t="str">
        <v/>
      </c>
      <c r="M499">
        <v>0</v>
      </c>
      <c r="N499" t="str">
        <v/>
      </c>
    </row>
    <row r="500">
      <c r="A500">
        <v>498</v>
      </c>
      <c r="B500" t="str">
        <v xml:space="preserve">LC2 - 46 - 5 </v>
      </c>
      <c r="C500" t="str">
        <v>VENDIDO</v>
      </c>
      <c r="D500">
        <v>30</v>
      </c>
      <c r="E500">
        <v>433000</v>
      </c>
      <c r="F500">
        <v>1300000</v>
      </c>
      <c r="G500">
        <v>16300000</v>
      </c>
      <c r="H500">
        <v>3.0023094688221708</v>
      </c>
      <c r="I500">
        <v>26.99769053117783</v>
      </c>
      <c r="J500">
        <v>3</v>
      </c>
      <c r="K500" t="str">
        <v>SÍ</v>
      </c>
      <c r="L500">
        <v>4</v>
      </c>
      <c r="M500">
        <v>1000</v>
      </c>
      <c r="N500">
        <v>432000</v>
      </c>
    </row>
    <row r="501">
      <c r="A501">
        <v>499</v>
      </c>
      <c r="B501" t="str">
        <v xml:space="preserve">LC2 - 46 - 6 </v>
      </c>
      <c r="C501" t="str">
        <v>VENDIDO</v>
      </c>
      <c r="D501">
        <v>30</v>
      </c>
      <c r="E501">
        <v>566600</v>
      </c>
      <c r="F501">
        <v>5481000</v>
      </c>
      <c r="G501">
        <v>16481000</v>
      </c>
      <c r="H501">
        <v>9.673490998941052</v>
      </c>
      <c r="I501">
        <v>20.326509001058948</v>
      </c>
      <c r="J501">
        <v>9</v>
      </c>
      <c r="K501" t="str">
        <v>SÍ</v>
      </c>
      <c r="L501">
        <v>10</v>
      </c>
      <c r="M501">
        <v>381600</v>
      </c>
      <c r="N501">
        <v>185000</v>
      </c>
    </row>
    <row r="502">
      <c r="A502">
        <v>500</v>
      </c>
      <c r="B502" t="str">
        <v xml:space="preserve">LC2 - 47 - 1 </v>
      </c>
      <c r="C502" t="str">
        <v>VENDIDO</v>
      </c>
      <c r="D502">
        <v>24</v>
      </c>
      <c r="E502">
        <v>822200</v>
      </c>
      <c r="F502">
        <v>3288600</v>
      </c>
      <c r="G502">
        <v>7288600</v>
      </c>
      <c r="H502">
        <v>3.999756750182437</v>
      </c>
      <c r="I502">
        <v>20.00024324981756</v>
      </c>
      <c r="J502">
        <v>3</v>
      </c>
      <c r="K502" t="str">
        <v>SÍ</v>
      </c>
      <c r="L502">
        <v>4</v>
      </c>
      <c r="M502">
        <v>822000</v>
      </c>
      <c r="N502">
        <v>200</v>
      </c>
    </row>
    <row r="503">
      <c r="A503">
        <v>501</v>
      </c>
      <c r="B503" t="str">
        <v xml:space="preserve">LC2 - 47 - 2 </v>
      </c>
      <c r="C503" t="str">
        <v>VENDIDO</v>
      </c>
      <c r="D503">
        <v>24</v>
      </c>
      <c r="E503">
        <v>491400</v>
      </c>
      <c r="F503">
        <v>3798000</v>
      </c>
      <c r="G503">
        <v>10798000</v>
      </c>
      <c r="H503">
        <v>7.728937728937729</v>
      </c>
      <c r="I503">
        <v>16.27106227106227</v>
      </c>
      <c r="J503">
        <v>7</v>
      </c>
      <c r="K503" t="str">
        <v>SÍ</v>
      </c>
      <c r="L503">
        <v>8</v>
      </c>
      <c r="M503">
        <v>358200</v>
      </c>
      <c r="N503">
        <v>133200</v>
      </c>
    </row>
    <row r="504">
      <c r="A504">
        <v>502</v>
      </c>
      <c r="B504" t="str">
        <v xml:space="preserve">LC2 - 47 - 3 </v>
      </c>
      <c r="C504" t="str">
        <v>VENDIDO</v>
      </c>
      <c r="D504">
        <v>24</v>
      </c>
      <c r="E504">
        <v>678800</v>
      </c>
      <c r="F504">
        <v>0</v>
      </c>
      <c r="G504">
        <v>2500000</v>
      </c>
      <c r="H504">
        <v>0</v>
      </c>
      <c r="I504">
        <v>24</v>
      </c>
      <c r="J504">
        <v>0</v>
      </c>
      <c r="K504" t="str">
        <v>NO</v>
      </c>
      <c r="L504" t="str">
        <v/>
      </c>
      <c r="M504">
        <v>0</v>
      </c>
      <c r="N504" t="str">
        <v/>
      </c>
    </row>
    <row r="505">
      <c r="A505">
        <v>503</v>
      </c>
      <c r="B505" t="str">
        <v xml:space="preserve">LC2 - 47 - 4 </v>
      </c>
      <c r="C505" t="str">
        <v>EN NEGOCIACIÓN</v>
      </c>
      <c r="D505" t="str">
        <v/>
      </c>
      <c r="E505">
        <v>0</v>
      </c>
      <c r="F505">
        <v>0</v>
      </c>
      <c r="G505">
        <v>0</v>
      </c>
      <c r="H505" t="str">
        <v/>
      </c>
      <c r="I505" t="str">
        <v/>
      </c>
      <c r="J505" t="str">
        <v/>
      </c>
      <c r="K505" t="str">
        <v/>
      </c>
      <c r="L505" t="str">
        <v/>
      </c>
      <c r="M505" t="str">
        <v/>
      </c>
      <c r="N505" t="str">
        <v/>
      </c>
    </row>
    <row r="506">
      <c r="A506">
        <v>504</v>
      </c>
      <c r="B506" t="str">
        <v xml:space="preserve">LC2 - 47 - 5 </v>
      </c>
      <c r="C506" t="str">
        <v>DISPONIBLE</v>
      </c>
      <c r="D506" t="str">
        <v/>
      </c>
      <c r="E506">
        <v>0</v>
      </c>
      <c r="F506">
        <v>0</v>
      </c>
      <c r="G506">
        <v>0</v>
      </c>
      <c r="H506" t="str">
        <v/>
      </c>
      <c r="I506" t="str">
        <v/>
      </c>
      <c r="J506" t="str">
        <v/>
      </c>
      <c r="K506" t="str">
        <v/>
      </c>
      <c r="L506" t="str">
        <v/>
      </c>
      <c r="M506" t="str">
        <v/>
      </c>
      <c r="N506" t="str">
        <v/>
      </c>
    </row>
    <row r="507">
      <c r="A507">
        <v>505</v>
      </c>
      <c r="B507" t="str">
        <v xml:space="preserve">LC2 - 47 - 6 </v>
      </c>
      <c r="C507" t="str">
        <v>DISPONIBLE</v>
      </c>
      <c r="D507" t="str">
        <v/>
      </c>
      <c r="E507">
        <v>0</v>
      </c>
      <c r="F507">
        <v>0</v>
      </c>
      <c r="G507">
        <v>0</v>
      </c>
      <c r="H507" t="str">
        <v/>
      </c>
      <c r="I507" t="str">
        <v/>
      </c>
      <c r="J507" t="str">
        <v/>
      </c>
      <c r="K507" t="str">
        <v/>
      </c>
      <c r="L507" t="str">
        <v/>
      </c>
      <c r="M507" t="str">
        <v/>
      </c>
      <c r="N507" t="str">
        <v/>
      </c>
    </row>
    <row r="508">
      <c r="A508">
        <v>506</v>
      </c>
      <c r="B508" t="str">
        <v xml:space="preserve">LC2 - 48 - 1 </v>
      </c>
      <c r="C508" t="str">
        <v>VENDIDO</v>
      </c>
      <c r="D508">
        <v>24</v>
      </c>
      <c r="E508">
        <v>714500</v>
      </c>
      <c r="F508">
        <v>1429000</v>
      </c>
      <c r="G508">
        <v>5429000</v>
      </c>
      <c r="H508">
        <v>2</v>
      </c>
      <c r="I508">
        <v>22</v>
      </c>
      <c r="J508">
        <v>2</v>
      </c>
      <c r="K508" t="str">
        <v>NO</v>
      </c>
      <c r="L508" t="str">
        <v/>
      </c>
      <c r="M508">
        <v>0</v>
      </c>
      <c r="N508" t="str">
        <v/>
      </c>
    </row>
    <row r="509">
      <c r="A509">
        <v>507</v>
      </c>
      <c r="B509" t="str">
        <v xml:space="preserve">LC2 - 48 - 2 </v>
      </c>
      <c r="C509" t="str">
        <v>DISPONIBLE</v>
      </c>
      <c r="D509" t="str">
        <v/>
      </c>
      <c r="E509">
        <v>0</v>
      </c>
      <c r="F509">
        <v>0</v>
      </c>
      <c r="G509">
        <v>0</v>
      </c>
      <c r="H509" t="str">
        <v/>
      </c>
      <c r="I509" t="str">
        <v/>
      </c>
      <c r="J509" t="str">
        <v/>
      </c>
      <c r="K509" t="str">
        <v/>
      </c>
      <c r="L509" t="str">
        <v/>
      </c>
      <c r="M509" t="str">
        <v/>
      </c>
      <c r="N509" t="str">
        <v/>
      </c>
    </row>
    <row r="510">
      <c r="A510">
        <v>508</v>
      </c>
      <c r="B510" t="str">
        <v xml:space="preserve">LC2 - 48 - 3 </v>
      </c>
      <c r="C510" t="str">
        <v>VENDIDO</v>
      </c>
      <c r="D510">
        <v>24</v>
      </c>
      <c r="E510">
        <v>618300</v>
      </c>
      <c r="F510">
        <v>1236600</v>
      </c>
      <c r="G510">
        <v>5236600</v>
      </c>
      <c r="H510">
        <v>2</v>
      </c>
      <c r="I510">
        <v>22</v>
      </c>
      <c r="J510">
        <v>2</v>
      </c>
      <c r="K510" t="str">
        <v>NO</v>
      </c>
      <c r="L510" t="str">
        <v/>
      </c>
      <c r="M510">
        <v>0</v>
      </c>
      <c r="N510" t="str">
        <v/>
      </c>
    </row>
    <row r="511">
      <c r="A511">
        <v>509</v>
      </c>
      <c r="B511" t="str">
        <v xml:space="preserve">LC2 - 48 - 4 </v>
      </c>
      <c r="C511" t="str">
        <v>VENDIDO</v>
      </c>
      <c r="D511" t="str">
        <v/>
      </c>
      <c r="E511">
        <v>0</v>
      </c>
      <c r="F511">
        <v>0</v>
      </c>
      <c r="G511">
        <v>0</v>
      </c>
      <c r="H511" t="str">
        <v/>
      </c>
      <c r="I511" t="str">
        <v/>
      </c>
      <c r="J511" t="str">
        <v/>
      </c>
      <c r="K511" t="str">
        <v/>
      </c>
      <c r="L511" t="str">
        <v/>
      </c>
      <c r="M511" t="str">
        <v/>
      </c>
      <c r="N511" t="str">
        <v/>
      </c>
    </row>
    <row r="512">
      <c r="A512">
        <v>510</v>
      </c>
      <c r="B512" t="str">
        <v xml:space="preserve">LC2 - 48 - 5 </v>
      </c>
      <c r="C512" t="str">
        <v>VENDIDO</v>
      </c>
      <c r="D512">
        <v>1</v>
      </c>
      <c r="E512">
        <v>0</v>
      </c>
      <c r="F512">
        <v>0</v>
      </c>
      <c r="G512">
        <v>4000000</v>
      </c>
      <c r="H512" t="str">
        <v/>
      </c>
      <c r="I512" t="str">
        <v/>
      </c>
      <c r="J512" t="str">
        <v/>
      </c>
      <c r="K512" t="str">
        <v/>
      </c>
      <c r="L512" t="str">
        <v/>
      </c>
      <c r="M512" t="str">
        <v/>
      </c>
      <c r="N512" t="str">
        <v/>
      </c>
    </row>
    <row r="513">
      <c r="A513">
        <v>511</v>
      </c>
      <c r="B513" t="str">
        <v xml:space="preserve">LC2 - 48 - 6 </v>
      </c>
      <c r="C513" t="str">
        <v>VENDIDO</v>
      </c>
      <c r="D513">
        <v>24</v>
      </c>
      <c r="E513">
        <v>822200</v>
      </c>
      <c r="F513">
        <v>3310600</v>
      </c>
      <c r="G513">
        <v>7310600</v>
      </c>
      <c r="H513">
        <v>4.026514230114327</v>
      </c>
      <c r="I513">
        <v>19.973485769885674</v>
      </c>
      <c r="J513">
        <v>4</v>
      </c>
      <c r="K513" t="str">
        <v>SÍ</v>
      </c>
      <c r="L513">
        <v>5</v>
      </c>
      <c r="M513">
        <v>21800</v>
      </c>
      <c r="N513">
        <v>800400</v>
      </c>
    </row>
    <row r="514">
      <c r="F514">
        <v>3663572757</v>
      </c>
      <c r="G514">
        <v>6491821079</v>
      </c>
    </row>
  </sheetData>
  <ignoredErrors>
    <ignoredError numberStoredAsText="1" sqref="A1:N51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LISTADO</vt:lpstr>
      <vt:lpstr>VENTAS</vt:lpstr>
      <vt:lpstr>PROYECCIÓN</vt:lpstr>
      <vt:lpstr>COBRANZA</vt:lpstr>
      <vt:lpstr>ESTADO DE CUENTA</vt:lpstr>
      <vt:lpstr>CARTERA TOTAL</vt:lpstr>
      <vt:lpstr>DATOS</vt:lpstr>
      <vt:lpstr>RESUMEN</vt:lpstr>
      <vt:lpstr>PROYECCIÓN (2)</vt:lpstr>
      <vt:lpstr>VALOR PAGADO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terms:modified xsi:type="dcterms:W3CDTF">2026-10-23T22:44:41Z</dcterms:modified>
  <cp:lastModifiedBy>Facturacion Consorcio PYM</cp:lastModifiedBy>
  <dc:creator>USUARIO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0x0101002D3D83298569254F82B98CCB961F4A56</vt:lpwstr>
  </property>
  <property fmtid="{D5CDD505-2E9C-101B-9397-08002B2CF9AE}" pid="3" name="MediaServiceImageTags">
    <vt:lpwstr/>
  </property>
</Properties>
</file>